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06/relationships/ui/userCustomization" Target="userCustomization/customUI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EstaPasta_de_trabalho"/>
  <bookViews>
    <workbookView xWindow="0" yWindow="0" windowWidth="2640" windowHeight="1320" tabRatio="504" firstSheet="1" activeTab="2"/>
  </bookViews>
  <sheets>
    <sheet name="Tabelas" sheetId="1" state="hidden" r:id="rId1"/>
    <sheet name="Dados" sheetId="2" r:id="rId2"/>
    <sheet name="Laudo" sheetId="3" r:id="rId3"/>
    <sheet name="RESUMO" sheetId="5" state="hidden" r:id="rId4"/>
    <sheet name="FVU" sheetId="4" r:id="rId5"/>
    <sheet name="RESUMO MENSAL" sheetId="6" r:id="rId6"/>
  </sheets>
  <definedNames>
    <definedName name="_">Dados!#REF!</definedName>
    <definedName name="__xlfn_CONCAT">NA()</definedName>
    <definedName name="__xlfn_COUNTIFS">NA()</definedName>
    <definedName name="__xlfn_IFERROR">NA()</definedName>
    <definedName name="_xlnm._FilterDatabase" localSheetId="1" hidden="1">Dados!$A$1:$Z$3243</definedName>
    <definedName name="_xlnm.Print_Area" localSheetId="2">Laudo!$B$1:$T$46</definedName>
    <definedName name="_xlnm.Print_Area" localSheetId="3">RESUMO!$A$1:$J$20</definedName>
    <definedName name="DADOS">Dados!$A:$W</definedName>
    <definedName name="Excel_BuiltIn__FilterDatabase" localSheetId="1">Dados!$A$1:$W$1</definedName>
    <definedName name="FVU">FVU!$B$1:$E$19</definedName>
    <definedName name="LAUDO">Laudo!$R$1</definedName>
    <definedName name="LOCAL">Tabelas!$B$1:$F$42</definedName>
    <definedName name="MEDIDA">Tabelas!$H$1:$J$31</definedName>
    <definedName name="Print_Area" localSheetId="2">Laudo!$B$1:$S$46</definedName>
    <definedName name="RELATOR">Tabelas!$H$33:$J$37</definedName>
    <definedName name="Z_DE77BDAE_AAB9_4162_893C_9BE3B04FC21D__wvu_Cols" localSheetId="2">(Laudo!#REF!,Laudo!$I:$J,Laudo!$M:$N)</definedName>
    <definedName name="Z_DE77BDAE_AAB9_4162_893C_9BE3B04FC21D__wvu_Cols" localSheetId="5">'RESUMO MENSAL'!$A:$A</definedName>
    <definedName name="Z_DE77BDAE_AAB9_4162_893C_9BE3B04FC21D__wvu_FilterData" localSheetId="1">Dados!$A$1:$W$207</definedName>
    <definedName name="Z_DE77BDAE_AAB9_4162_893C_9BE3B04FC21D__wvu_Rows" localSheetId="2">(Laudo!#REF!,Laudo!$43:$43)</definedName>
    <definedName name="Z_DE77BDAE_AAB9_4162_893C_9BE3B04FC21D__wvu_Rows" localSheetId="5">'RESUMO MENSAL'!$1:$1</definedName>
  </definedNames>
  <calcPr calcId="125725"/>
</workbook>
</file>

<file path=xl/calcChain.xml><?xml version="1.0" encoding="utf-8"?>
<calcChain xmlns="http://schemas.openxmlformats.org/spreadsheetml/2006/main">
  <c r="H2705" i="2"/>
  <c r="W2705"/>
  <c r="X2705"/>
  <c r="Y2705"/>
  <c r="Z2705"/>
  <c r="AA2705"/>
  <c r="W2706"/>
  <c r="X2706"/>
  <c r="Y2706"/>
  <c r="Z2706"/>
  <c r="AA2706"/>
  <c r="W2707"/>
  <c r="X2707"/>
  <c r="Y2707"/>
  <c r="Z2707"/>
  <c r="AA2707"/>
  <c r="W2708"/>
  <c r="X2708"/>
  <c r="Y2708"/>
  <c r="Z2708"/>
  <c r="AA2708"/>
  <c r="W2709"/>
  <c r="X2709"/>
  <c r="Y2709"/>
  <c r="Z2709"/>
  <c r="AA2709"/>
  <c r="W2710"/>
  <c r="X2710"/>
  <c r="Y2710"/>
  <c r="Z2710"/>
  <c r="AA2710"/>
  <c r="W2711"/>
  <c r="X2711"/>
  <c r="Y2711"/>
  <c r="Z2711"/>
  <c r="AA2711"/>
  <c r="W2712"/>
  <c r="X2712"/>
  <c r="Y2712"/>
  <c r="Z2712"/>
  <c r="AA2712"/>
  <c r="W2713"/>
  <c r="X2713"/>
  <c r="Y2713"/>
  <c r="Z2713"/>
  <c r="AA2713"/>
  <c r="W2714"/>
  <c r="X2714"/>
  <c r="Y2714"/>
  <c r="Z2714"/>
  <c r="AA2714"/>
  <c r="W2715"/>
  <c r="X2715"/>
  <c r="Y2715"/>
  <c r="Z2715"/>
  <c r="AA2715"/>
  <c r="W2716"/>
  <c r="X2716"/>
  <c r="Y2716"/>
  <c r="Z2716"/>
  <c r="AA2716"/>
  <c r="W2717"/>
  <c r="X2717"/>
  <c r="Y2717"/>
  <c r="Z2717"/>
  <c r="AA2717"/>
  <c r="W2718"/>
  <c r="X2718"/>
  <c r="Y2718"/>
  <c r="Z2718"/>
  <c r="AA2718"/>
  <c r="W2719"/>
  <c r="X2719"/>
  <c r="Y2719"/>
  <c r="Z2719"/>
  <c r="AA2719"/>
  <c r="W2720"/>
  <c r="X2720"/>
  <c r="Y2720"/>
  <c r="Z2720"/>
  <c r="AA2720"/>
  <c r="W2721"/>
  <c r="X2721"/>
  <c r="Y2721"/>
  <c r="Z2721"/>
  <c r="AA2721"/>
  <c r="W2722"/>
  <c r="X2722"/>
  <c r="Y2722"/>
  <c r="Z2722"/>
  <c r="AA2722"/>
  <c r="W2723"/>
  <c r="X2723"/>
  <c r="Y2723"/>
  <c r="Z2723"/>
  <c r="AA2723"/>
  <c r="W2724"/>
  <c r="X2724"/>
  <c r="Y2724"/>
  <c r="Z2724"/>
  <c r="AA2724"/>
  <c r="W2725"/>
  <c r="X2725"/>
  <c r="Y2725"/>
  <c r="Z2725"/>
  <c r="AA2725"/>
  <c r="W2726"/>
  <c r="X2726"/>
  <c r="Y2726"/>
  <c r="Z2726"/>
  <c r="AA2726"/>
  <c r="W2727"/>
  <c r="X2727"/>
  <c r="Y2727"/>
  <c r="Z2727"/>
  <c r="AA2727"/>
  <c r="W2728"/>
  <c r="X2728"/>
  <c r="Y2728"/>
  <c r="Z2728"/>
  <c r="AA2728"/>
  <c r="W2729"/>
  <c r="X2729"/>
  <c r="Y2729"/>
  <c r="Z2729"/>
  <c r="AA2729"/>
  <c r="W2730"/>
  <c r="X2730"/>
  <c r="Y2730"/>
  <c r="Z2730"/>
  <c r="AA2730"/>
  <c r="W2731"/>
  <c r="X2731"/>
  <c r="Y2731"/>
  <c r="Z2731"/>
  <c r="AA2731"/>
  <c r="W2732"/>
  <c r="X2732"/>
  <c r="Y2732"/>
  <c r="Z2732"/>
  <c r="AA2732"/>
  <c r="W2733"/>
  <c r="X2733"/>
  <c r="Y2733"/>
  <c r="Z2733"/>
  <c r="AA2733"/>
  <c r="W2734"/>
  <c r="X2734"/>
  <c r="Y2734"/>
  <c r="Z2734"/>
  <c r="AA2734"/>
  <c r="W2735"/>
  <c r="X2735"/>
  <c r="Y2735"/>
  <c r="Z2735"/>
  <c r="AA2735"/>
  <c r="W2736"/>
  <c r="X2736"/>
  <c r="Y2736"/>
  <c r="Z2736"/>
  <c r="AA2736"/>
  <c r="W2737"/>
  <c r="X2737"/>
  <c r="Y2737"/>
  <c r="Z2737"/>
  <c r="AA2737"/>
  <c r="W2738"/>
  <c r="X2738"/>
  <c r="Y2738"/>
  <c r="Z2738"/>
  <c r="AA2738"/>
  <c r="W2739"/>
  <c r="X2739"/>
  <c r="Y2739"/>
  <c r="Z2739"/>
  <c r="AA2739"/>
  <c r="W2740"/>
  <c r="X2740"/>
  <c r="Y2740"/>
  <c r="Z2740"/>
  <c r="AA2740"/>
  <c r="W2741"/>
  <c r="X2741"/>
  <c r="Y2741"/>
  <c r="Z2741"/>
  <c r="AA2741"/>
  <c r="W2742"/>
  <c r="X2742"/>
  <c r="Y2742"/>
  <c r="Z2742"/>
  <c r="AA2742"/>
  <c r="W2743"/>
  <c r="X2743"/>
  <c r="Y2743"/>
  <c r="Z2743"/>
  <c r="AA2743"/>
  <c r="W2744"/>
  <c r="X2744"/>
  <c r="Y2744"/>
  <c r="Z2744"/>
  <c r="AA2744"/>
  <c r="W2745"/>
  <c r="X2745"/>
  <c r="Y2745"/>
  <c r="Z2745"/>
  <c r="AA2745"/>
  <c r="W2746"/>
  <c r="X2746"/>
  <c r="Y2746"/>
  <c r="Z2746"/>
  <c r="AA2746"/>
  <c r="W2747"/>
  <c r="X2747"/>
  <c r="Y2747"/>
  <c r="Z2747"/>
  <c r="AA2747"/>
  <c r="W2748"/>
  <c r="X2748"/>
  <c r="Y2748"/>
  <c r="Z2748"/>
  <c r="AA2748"/>
  <c r="W2749"/>
  <c r="X2749"/>
  <c r="Y2749"/>
  <c r="Z2749"/>
  <c r="AA2749"/>
  <c r="W2750"/>
  <c r="X2750"/>
  <c r="Y2750"/>
  <c r="Z2750"/>
  <c r="AA2750"/>
  <c r="W2751"/>
  <c r="X2751"/>
  <c r="Y2751"/>
  <c r="Z2751"/>
  <c r="AA2751"/>
  <c r="W2752"/>
  <c r="X2752"/>
  <c r="Y2752"/>
  <c r="Z2752"/>
  <c r="AA2752"/>
  <c r="W2753"/>
  <c r="X2753"/>
  <c r="Y2753"/>
  <c r="Z2753"/>
  <c r="AA2753"/>
  <c r="W2754"/>
  <c r="X2754"/>
  <c r="Y2754"/>
  <c r="Z2754"/>
  <c r="AA2754"/>
  <c r="W2755"/>
  <c r="X2755"/>
  <c r="Y2755"/>
  <c r="Z2755"/>
  <c r="AA2755"/>
  <c r="W2756"/>
  <c r="X2756"/>
  <c r="Y2756"/>
  <c r="Z2756"/>
  <c r="AA2756"/>
  <c r="W2757"/>
  <c r="X2757"/>
  <c r="Y2757"/>
  <c r="Z2757"/>
  <c r="AA2757"/>
  <c r="W2758"/>
  <c r="X2758"/>
  <c r="Y2758"/>
  <c r="Z2758"/>
  <c r="AA2758"/>
  <c r="W2759"/>
  <c r="X2759"/>
  <c r="Y2759"/>
  <c r="Z2759"/>
  <c r="AA2759"/>
  <c r="W2760"/>
  <c r="X2760"/>
  <c r="Y2760"/>
  <c r="Z2760"/>
  <c r="AA2760"/>
  <c r="W2761"/>
  <c r="X2761"/>
  <c r="Y2761"/>
  <c r="Z2761"/>
  <c r="AA2761"/>
  <c r="W2762"/>
  <c r="X2762"/>
  <c r="Y2762"/>
  <c r="Z2762"/>
  <c r="AA2762"/>
  <c r="W2763"/>
  <c r="X2763"/>
  <c r="Y2763"/>
  <c r="Z2763"/>
  <c r="AA2763"/>
  <c r="W2764"/>
  <c r="X2764"/>
  <c r="Y2764"/>
  <c r="Z2764"/>
  <c r="AA2764"/>
  <c r="W2765"/>
  <c r="X2765"/>
  <c r="Y2765"/>
  <c r="Z2765"/>
  <c r="AA2765"/>
  <c r="W2766"/>
  <c r="X2766"/>
  <c r="Y2766"/>
  <c r="Z2766"/>
  <c r="AA2766"/>
  <c r="W2767"/>
  <c r="X2767"/>
  <c r="Y2767"/>
  <c r="Z2767"/>
  <c r="AA2767"/>
  <c r="W2768"/>
  <c r="X2768"/>
  <c r="Y2768"/>
  <c r="Z2768"/>
  <c r="AA2768"/>
  <c r="W2769"/>
  <c r="X2769"/>
  <c r="Y2769"/>
  <c r="Z2769"/>
  <c r="AA2769"/>
  <c r="W2770"/>
  <c r="X2770"/>
  <c r="Y2770"/>
  <c r="Z2770"/>
  <c r="AA2770"/>
  <c r="W2771"/>
  <c r="X2771"/>
  <c r="Y2771"/>
  <c r="Z2771"/>
  <c r="AA2771"/>
  <c r="W2772"/>
  <c r="X2772"/>
  <c r="Y2772"/>
  <c r="Z2772"/>
  <c r="AA2772"/>
  <c r="W2773"/>
  <c r="X2773"/>
  <c r="Y2773"/>
  <c r="Z2773"/>
  <c r="AA2773"/>
  <c r="W2774"/>
  <c r="X2774"/>
  <c r="Y2774"/>
  <c r="Z2774"/>
  <c r="AA2774"/>
  <c r="W2775"/>
  <c r="X2775"/>
  <c r="Y2775"/>
  <c r="Z2775"/>
  <c r="AA2775"/>
  <c r="W2776"/>
  <c r="X2776"/>
  <c r="Y2776"/>
  <c r="Z2776"/>
  <c r="AA2776"/>
  <c r="W2777"/>
  <c r="X2777"/>
  <c r="Y2777"/>
  <c r="Z2777"/>
  <c r="AA2777"/>
  <c r="W2778"/>
  <c r="X2778"/>
  <c r="Y2778"/>
  <c r="Z2778"/>
  <c r="AA2778"/>
  <c r="W2779"/>
  <c r="X2779"/>
  <c r="Y2779"/>
  <c r="Z2779"/>
  <c r="AA2779"/>
  <c r="W2780"/>
  <c r="X2780"/>
  <c r="Y2780"/>
  <c r="Z2780"/>
  <c r="AA2780"/>
  <c r="W2781"/>
  <c r="X2781"/>
  <c r="Y2781"/>
  <c r="Z2781"/>
  <c r="AA2781"/>
  <c r="W2782"/>
  <c r="X2782"/>
  <c r="Y2782"/>
  <c r="Z2782"/>
  <c r="AA2782"/>
  <c r="W2783"/>
  <c r="X2783"/>
  <c r="Y2783"/>
  <c r="Z2783"/>
  <c r="AA2783"/>
  <c r="W2784"/>
  <c r="X2784"/>
  <c r="Y2784"/>
  <c r="Z2784"/>
  <c r="AA2784"/>
  <c r="W2785"/>
  <c r="X2785"/>
  <c r="Y2785"/>
  <c r="Z2785"/>
  <c r="AA2785"/>
  <c r="W2786"/>
  <c r="X2786"/>
  <c r="Y2786"/>
  <c r="Z2786"/>
  <c r="AA2786"/>
  <c r="W2787"/>
  <c r="X2787"/>
  <c r="Y2787"/>
  <c r="Z2787"/>
  <c r="AA2787"/>
  <c r="W2788"/>
  <c r="X2788"/>
  <c r="Y2788"/>
  <c r="Z2788"/>
  <c r="AA2788"/>
  <c r="W2789"/>
  <c r="X2789"/>
  <c r="Y2789"/>
  <c r="Z2789"/>
  <c r="AA2789"/>
  <c r="W2790"/>
  <c r="X2790"/>
  <c r="Y2790"/>
  <c r="Z2790"/>
  <c r="AA2790"/>
  <c r="W2791"/>
  <c r="X2791"/>
  <c r="Y2791"/>
  <c r="Z2791"/>
  <c r="AA2791"/>
  <c r="W2792"/>
  <c r="X2792"/>
  <c r="Y2792"/>
  <c r="Z2792"/>
  <c r="AA2792"/>
  <c r="W2793"/>
  <c r="X2793"/>
  <c r="Y2793"/>
  <c r="Z2793"/>
  <c r="AA2793"/>
  <c r="W2794"/>
  <c r="X2794"/>
  <c r="Y2794"/>
  <c r="Z2794"/>
  <c r="AA2794"/>
  <c r="W2795"/>
  <c r="X2795"/>
  <c r="Y2795"/>
  <c r="Z2795"/>
  <c r="AA2795"/>
  <c r="W2796"/>
  <c r="X2796"/>
  <c r="Y2796"/>
  <c r="Z2796"/>
  <c r="AA2796"/>
  <c r="W2797"/>
  <c r="X2797"/>
  <c r="Y2797"/>
  <c r="Z2797"/>
  <c r="AA2797"/>
  <c r="W2798"/>
  <c r="X2798"/>
  <c r="Y2798"/>
  <c r="Z2798"/>
  <c r="AA2798"/>
  <c r="W2799"/>
  <c r="X2799"/>
  <c r="Y2799"/>
  <c r="Z2799"/>
  <c r="AA2799"/>
  <c r="W2800"/>
  <c r="X2800"/>
  <c r="Y2800"/>
  <c r="Z2800"/>
  <c r="AA2800"/>
  <c r="W2801"/>
  <c r="X2801"/>
  <c r="Y2801"/>
  <c r="Z2801"/>
  <c r="AA2801"/>
  <c r="W2802"/>
  <c r="X2802"/>
  <c r="Y2802"/>
  <c r="Z2802"/>
  <c r="AA2802"/>
  <c r="W2803"/>
  <c r="X2803"/>
  <c r="Y2803"/>
  <c r="Z2803"/>
  <c r="AA2803"/>
  <c r="W2804"/>
  <c r="X2804"/>
  <c r="Y2804"/>
  <c r="Z2804"/>
  <c r="AA2804"/>
  <c r="W2805"/>
  <c r="X2805"/>
  <c r="Y2805"/>
  <c r="Z2805"/>
  <c r="AA2805"/>
  <c r="W2806"/>
  <c r="X2806"/>
  <c r="Y2806"/>
  <c r="Z2806"/>
  <c r="AA2806"/>
  <c r="W2807"/>
  <c r="X2807"/>
  <c r="Y2807"/>
  <c r="Z2807"/>
  <c r="AA2807"/>
  <c r="W2808"/>
  <c r="X2808"/>
  <c r="Y2808"/>
  <c r="Z2808"/>
  <c r="AA2808"/>
  <c r="W2809"/>
  <c r="X2809"/>
  <c r="Y2809"/>
  <c r="Z2809"/>
  <c r="AA2809"/>
  <c r="W2810"/>
  <c r="X2810"/>
  <c r="Y2810"/>
  <c r="Z2810"/>
  <c r="AA2810"/>
  <c r="W2811"/>
  <c r="X2811"/>
  <c r="Y2811"/>
  <c r="Z2811"/>
  <c r="AA2811"/>
  <c r="W2812"/>
  <c r="X2812"/>
  <c r="Y2812"/>
  <c r="Z2812"/>
  <c r="AA2812"/>
  <c r="W2813"/>
  <c r="X2813"/>
  <c r="Y2813"/>
  <c r="Z2813"/>
  <c r="AA2813"/>
  <c r="W2814"/>
  <c r="X2814"/>
  <c r="Y2814"/>
  <c r="Z2814"/>
  <c r="AA2814"/>
  <c r="W2815"/>
  <c r="X2815"/>
  <c r="Y2815"/>
  <c r="Z2815"/>
  <c r="AA2815"/>
  <c r="W2816"/>
  <c r="X2816"/>
  <c r="Y2816"/>
  <c r="Z2816"/>
  <c r="AA2816"/>
  <c r="W2817"/>
  <c r="X2817"/>
  <c r="Y2817"/>
  <c r="Z2817"/>
  <c r="AA2817"/>
  <c r="W2818"/>
  <c r="X2818"/>
  <c r="Y2818"/>
  <c r="Z2818"/>
  <c r="AA2818"/>
  <c r="W2819"/>
  <c r="X2819"/>
  <c r="Y2819"/>
  <c r="Z2819"/>
  <c r="AA2819"/>
  <c r="W2820"/>
  <c r="X2820"/>
  <c r="Y2820"/>
  <c r="Z2820"/>
  <c r="AA2820"/>
  <c r="W2821"/>
  <c r="X2821"/>
  <c r="Y2821"/>
  <c r="Z2821"/>
  <c r="AA2821"/>
  <c r="W2822"/>
  <c r="X2822"/>
  <c r="Y2822"/>
  <c r="Z2822"/>
  <c r="AA2822"/>
  <c r="W2823"/>
  <c r="X2823"/>
  <c r="Y2823"/>
  <c r="Z2823"/>
  <c r="AA2823"/>
  <c r="W2824"/>
  <c r="X2824"/>
  <c r="Y2824"/>
  <c r="Z2824"/>
  <c r="AA2824"/>
  <c r="W2825"/>
  <c r="X2825"/>
  <c r="Y2825"/>
  <c r="Z2825"/>
  <c r="AA2825"/>
  <c r="W2826"/>
  <c r="X2826"/>
  <c r="Y2826"/>
  <c r="Z2826"/>
  <c r="AA2826"/>
  <c r="W2827"/>
  <c r="X2827"/>
  <c r="Y2827"/>
  <c r="Z2827"/>
  <c r="AA2827"/>
  <c r="W2828"/>
  <c r="X2828"/>
  <c r="Y2828"/>
  <c r="Z2828"/>
  <c r="AA2828"/>
  <c r="W2829"/>
  <c r="X2829"/>
  <c r="Y2829"/>
  <c r="Z2829"/>
  <c r="AA2829"/>
  <c r="W2830"/>
  <c r="X2830"/>
  <c r="Y2830"/>
  <c r="Z2830"/>
  <c r="AA2830"/>
  <c r="W2831"/>
  <c r="X2831"/>
  <c r="Y2831"/>
  <c r="Z2831"/>
  <c r="AA2831"/>
  <c r="W2832"/>
  <c r="X2832"/>
  <c r="Y2832"/>
  <c r="Z2832"/>
  <c r="AA2832"/>
  <c r="W2833"/>
  <c r="X2833"/>
  <c r="Y2833"/>
  <c r="Z2833"/>
  <c r="AA2833"/>
  <c r="W2834"/>
  <c r="X2834"/>
  <c r="Y2834"/>
  <c r="Z2834"/>
  <c r="AA2834"/>
  <c r="W2835"/>
  <c r="X2835"/>
  <c r="Y2835"/>
  <c r="Z2835"/>
  <c r="AA2835"/>
  <c r="W2836"/>
  <c r="X2836"/>
  <c r="Y2836"/>
  <c r="Z2836"/>
  <c r="AA2836"/>
  <c r="W2837"/>
  <c r="X2837"/>
  <c r="Y2837"/>
  <c r="Z2837"/>
  <c r="AA2837"/>
  <c r="W2838"/>
  <c r="X2838"/>
  <c r="Y2838"/>
  <c r="Z2838"/>
  <c r="AA2838"/>
  <c r="W2839"/>
  <c r="X2839"/>
  <c r="Y2839"/>
  <c r="Z2839"/>
  <c r="AA2839"/>
  <c r="W2840"/>
  <c r="X2840"/>
  <c r="Y2840"/>
  <c r="Z2840"/>
  <c r="AA2840"/>
  <c r="W2841"/>
  <c r="X2841"/>
  <c r="Y2841"/>
  <c r="Z2841"/>
  <c r="AA2841"/>
  <c r="W2842"/>
  <c r="X2842"/>
  <c r="Y2842"/>
  <c r="Z2842"/>
  <c r="AA2842"/>
  <c r="W2843"/>
  <c r="X2843"/>
  <c r="Y2843"/>
  <c r="Z2843"/>
  <c r="AA2843"/>
  <c r="W2844"/>
  <c r="X2844"/>
  <c r="Y2844"/>
  <c r="Z2844"/>
  <c r="AA2844"/>
  <c r="W2845"/>
  <c r="X2845"/>
  <c r="Y2845"/>
  <c r="Z2845"/>
  <c r="AA2845"/>
  <c r="W2846"/>
  <c r="X2846"/>
  <c r="Y2846"/>
  <c r="Z2846"/>
  <c r="AA2846"/>
  <c r="W2847"/>
  <c r="X2847"/>
  <c r="Y2847"/>
  <c r="Z2847"/>
  <c r="AA2847"/>
  <c r="W2848"/>
  <c r="X2848"/>
  <c r="Y2848"/>
  <c r="Z2848"/>
  <c r="AA2848"/>
  <c r="W2849"/>
  <c r="X2849"/>
  <c r="Y2849"/>
  <c r="Z2849"/>
  <c r="AA2849"/>
  <c r="W2850"/>
  <c r="X2850"/>
  <c r="Y2850"/>
  <c r="Z2850"/>
  <c r="AA2850"/>
  <c r="W2851"/>
  <c r="X2851"/>
  <c r="Y2851"/>
  <c r="Z2851"/>
  <c r="AA2851"/>
  <c r="W2852"/>
  <c r="X2852"/>
  <c r="Y2852"/>
  <c r="Z2852"/>
  <c r="AA2852"/>
  <c r="W2853"/>
  <c r="X2853"/>
  <c r="Y2853"/>
  <c r="Z2853"/>
  <c r="AA2853"/>
  <c r="W2854"/>
  <c r="X2854"/>
  <c r="Y2854"/>
  <c r="Z2854"/>
  <c r="AA2854"/>
  <c r="W2855"/>
  <c r="X2855"/>
  <c r="Y2855"/>
  <c r="Z2855"/>
  <c r="AA2855"/>
  <c r="W2856"/>
  <c r="X2856"/>
  <c r="Y2856"/>
  <c r="Z2856"/>
  <c r="AA2856"/>
  <c r="W2857"/>
  <c r="X2857"/>
  <c r="Y2857"/>
  <c r="Z2857"/>
  <c r="AA2857"/>
  <c r="W2858"/>
  <c r="X2858"/>
  <c r="Y2858"/>
  <c r="Z2858"/>
  <c r="AA2858"/>
  <c r="W2859"/>
  <c r="X2859"/>
  <c r="Y2859"/>
  <c r="Z2859"/>
  <c r="AA2859"/>
  <c r="W2860"/>
  <c r="X2860"/>
  <c r="Y2860"/>
  <c r="Z2860"/>
  <c r="AA2860"/>
  <c r="W2861"/>
  <c r="X2861"/>
  <c r="Y2861"/>
  <c r="Z2861"/>
  <c r="AA2861"/>
  <c r="W2862"/>
  <c r="X2862"/>
  <c r="Y2862"/>
  <c r="Z2862"/>
  <c r="AA2862"/>
  <c r="W2863"/>
  <c r="X2863"/>
  <c r="Y2863"/>
  <c r="Z2863"/>
  <c r="AA2863"/>
  <c r="W2864"/>
  <c r="X2864"/>
  <c r="Y2864"/>
  <c r="Z2864"/>
  <c r="AA2864"/>
  <c r="W2865"/>
  <c r="X2865"/>
  <c r="Y2865"/>
  <c r="Z2865"/>
  <c r="AA2865"/>
  <c r="W2866"/>
  <c r="X2866"/>
  <c r="Y2866"/>
  <c r="Z2866"/>
  <c r="AA2866"/>
  <c r="W2867"/>
  <c r="X2867"/>
  <c r="Y2867"/>
  <c r="Z2867"/>
  <c r="AA2867"/>
  <c r="W2868"/>
  <c r="X2868"/>
  <c r="Y2868"/>
  <c r="Z2868"/>
  <c r="AA2868"/>
  <c r="W2869"/>
  <c r="X2869"/>
  <c r="Y2869"/>
  <c r="Z2869"/>
  <c r="AA2869"/>
  <c r="W2870"/>
  <c r="X2870"/>
  <c r="Y2870"/>
  <c r="Z2870"/>
  <c r="AA2870"/>
  <c r="W2871"/>
  <c r="X2871"/>
  <c r="Y2871"/>
  <c r="Z2871"/>
  <c r="AA2871"/>
  <c r="W2872"/>
  <c r="X2872"/>
  <c r="Y2872"/>
  <c r="Z2872"/>
  <c r="AA2872"/>
  <c r="W2873"/>
  <c r="X2873"/>
  <c r="Y2873"/>
  <c r="Z2873"/>
  <c r="AA2873"/>
  <c r="W2874"/>
  <c r="X2874"/>
  <c r="Y2874"/>
  <c r="Z2874"/>
  <c r="AA2874"/>
  <c r="W2875"/>
  <c r="X2875"/>
  <c r="Y2875"/>
  <c r="Z2875"/>
  <c r="AA2875"/>
  <c r="W2876"/>
  <c r="X2876"/>
  <c r="Y2876"/>
  <c r="Z2876"/>
  <c r="AA2876"/>
  <c r="W2877"/>
  <c r="X2877"/>
  <c r="Y2877"/>
  <c r="Z2877"/>
  <c r="AA2877"/>
  <c r="W2878"/>
  <c r="X2878"/>
  <c r="Y2878"/>
  <c r="Z2878"/>
  <c r="AA2878"/>
  <c r="W2879"/>
  <c r="X2879"/>
  <c r="Y2879"/>
  <c r="Z2879"/>
  <c r="AA2879"/>
  <c r="W2880"/>
  <c r="X2880"/>
  <c r="Y2880"/>
  <c r="Z2880"/>
  <c r="AA2880"/>
  <c r="W2881"/>
  <c r="X2881"/>
  <c r="Y2881"/>
  <c r="Z2881"/>
  <c r="AA2881"/>
  <c r="W2882"/>
  <c r="X2882"/>
  <c r="Y2882"/>
  <c r="Z2882"/>
  <c r="AA2882"/>
  <c r="W2883"/>
  <c r="X2883"/>
  <c r="Y2883"/>
  <c r="Z2883"/>
  <c r="AA2883"/>
  <c r="W2884"/>
  <c r="X2884"/>
  <c r="Y2884"/>
  <c r="Z2884"/>
  <c r="AA2884"/>
  <c r="W2885"/>
  <c r="X2885"/>
  <c r="Y2885"/>
  <c r="Z2885"/>
  <c r="AA2885"/>
  <c r="W2886"/>
  <c r="X2886"/>
  <c r="Y2886"/>
  <c r="Z2886"/>
  <c r="AA2886"/>
  <c r="W2887"/>
  <c r="X2887"/>
  <c r="Y2887"/>
  <c r="Z2887"/>
  <c r="AA2887"/>
  <c r="W2888"/>
  <c r="X2888"/>
  <c r="Y2888"/>
  <c r="Z2888"/>
  <c r="AA2888"/>
  <c r="W2889"/>
  <c r="X2889"/>
  <c r="Y2889"/>
  <c r="Z2889"/>
  <c r="AA2889"/>
  <c r="W2890"/>
  <c r="X2890"/>
  <c r="Y2890"/>
  <c r="Z2890"/>
  <c r="AA2890"/>
  <c r="W2891"/>
  <c r="X2891"/>
  <c r="Y2891"/>
  <c r="Z2891"/>
  <c r="AA2891"/>
  <c r="W2892"/>
  <c r="X2892"/>
  <c r="Y2892"/>
  <c r="Z2892"/>
  <c r="AA2892"/>
  <c r="W2893"/>
  <c r="X2893"/>
  <c r="Y2893"/>
  <c r="Z2893"/>
  <c r="AA2893"/>
  <c r="W2894"/>
  <c r="X2894"/>
  <c r="Y2894"/>
  <c r="Z2894"/>
  <c r="AA2894"/>
  <c r="W2895"/>
  <c r="X2895"/>
  <c r="Y2895"/>
  <c r="Z2895"/>
  <c r="AA2895"/>
  <c r="W2896"/>
  <c r="X2896"/>
  <c r="Y2896"/>
  <c r="Z2896"/>
  <c r="AA2896"/>
  <c r="W2897"/>
  <c r="X2897"/>
  <c r="Y2897"/>
  <c r="Z2897"/>
  <c r="AA2897"/>
  <c r="W2898"/>
  <c r="X2898"/>
  <c r="Y2898"/>
  <c r="Z2898"/>
  <c r="AA2898"/>
  <c r="W2899"/>
  <c r="X2899"/>
  <c r="Y2899"/>
  <c r="Z2899"/>
  <c r="AA2899"/>
  <c r="W2900"/>
  <c r="X2900"/>
  <c r="Y2900"/>
  <c r="Z2900"/>
  <c r="AA2900"/>
  <c r="W2901"/>
  <c r="X2901"/>
  <c r="Y2901"/>
  <c r="Z2901"/>
  <c r="AA2901"/>
  <c r="W2902"/>
  <c r="X2902"/>
  <c r="Y2902"/>
  <c r="Z2902"/>
  <c r="AA2902"/>
  <c r="W2903"/>
  <c r="X2903"/>
  <c r="Y2903"/>
  <c r="Z2903"/>
  <c r="AA2903"/>
  <c r="W2904"/>
  <c r="X2904"/>
  <c r="Y2904"/>
  <c r="Z2904"/>
  <c r="AA2904"/>
  <c r="W2905"/>
  <c r="X2905"/>
  <c r="Y2905"/>
  <c r="Z2905"/>
  <c r="AA2905"/>
  <c r="W2906"/>
  <c r="X2906"/>
  <c r="Y2906"/>
  <c r="Z2906"/>
  <c r="AA2906"/>
  <c r="W2907"/>
  <c r="X2907"/>
  <c r="Y2907"/>
  <c r="Z2907"/>
  <c r="AA2907"/>
  <c r="W2908"/>
  <c r="X2908"/>
  <c r="Y2908"/>
  <c r="Z2908"/>
  <c r="AA2908"/>
  <c r="W2909"/>
  <c r="X2909"/>
  <c r="Y2909"/>
  <c r="Z2909"/>
  <c r="AA2909"/>
  <c r="W2910"/>
  <c r="X2910"/>
  <c r="Y2910"/>
  <c r="Z2910"/>
  <c r="AA2910"/>
  <c r="W2911"/>
  <c r="X2911"/>
  <c r="Y2911"/>
  <c r="Z2911"/>
  <c r="AA2911"/>
  <c r="W2912"/>
  <c r="X2912"/>
  <c r="Y2912"/>
  <c r="Z2912"/>
  <c r="AA2912"/>
  <c r="W2913"/>
  <c r="X2913"/>
  <c r="Y2913"/>
  <c r="Z2913"/>
  <c r="AA2913"/>
  <c r="W2914"/>
  <c r="X2914"/>
  <c r="Y2914"/>
  <c r="Z2914"/>
  <c r="AA2914"/>
  <c r="W2915"/>
  <c r="X2915"/>
  <c r="Y2915"/>
  <c r="Z2915"/>
  <c r="AA2915"/>
  <c r="W2916"/>
  <c r="X2916"/>
  <c r="Y2916"/>
  <c r="Z2916"/>
  <c r="AA2916"/>
  <c r="W2917"/>
  <c r="X2917"/>
  <c r="Y2917"/>
  <c r="Z2917"/>
  <c r="AA2917"/>
  <c r="W2918"/>
  <c r="X2918"/>
  <c r="Y2918"/>
  <c r="Z2918"/>
  <c r="AA2918"/>
  <c r="W2919"/>
  <c r="X2919"/>
  <c r="Y2919"/>
  <c r="Z2919"/>
  <c r="AA2919"/>
  <c r="W2920"/>
  <c r="X2920"/>
  <c r="Y2920"/>
  <c r="Z2920"/>
  <c r="AA2920"/>
  <c r="W2921"/>
  <c r="X2921"/>
  <c r="Y2921"/>
  <c r="Z2921"/>
  <c r="AA2921"/>
  <c r="W2922"/>
  <c r="X2922"/>
  <c r="Y2922"/>
  <c r="Z2922"/>
  <c r="AA2922"/>
  <c r="W2923"/>
  <c r="X2923"/>
  <c r="Y2923"/>
  <c r="Z2923"/>
  <c r="AA2923"/>
  <c r="W2924"/>
  <c r="X2924"/>
  <c r="Y2924"/>
  <c r="Z2924"/>
  <c r="AA2924"/>
  <c r="W2925"/>
  <c r="X2925"/>
  <c r="Y2925"/>
  <c r="Z2925"/>
  <c r="AA2925"/>
  <c r="W2926"/>
  <c r="X2926"/>
  <c r="Y2926"/>
  <c r="Z2926"/>
  <c r="AA2926"/>
  <c r="W2927"/>
  <c r="X2927"/>
  <c r="Y2927"/>
  <c r="Z2927"/>
  <c r="AA2927"/>
  <c r="W2928"/>
  <c r="X2928"/>
  <c r="Y2928"/>
  <c r="Z2928"/>
  <c r="AA2928"/>
  <c r="W2929"/>
  <c r="X2929"/>
  <c r="Y2929"/>
  <c r="Z2929"/>
  <c r="AA2929"/>
  <c r="W2930"/>
  <c r="X2930"/>
  <c r="Y2930"/>
  <c r="Z2930"/>
  <c r="AA2930"/>
  <c r="W2931"/>
  <c r="X2931"/>
  <c r="Y2931"/>
  <c r="Z2931"/>
  <c r="AA2931"/>
  <c r="W2932"/>
  <c r="X2932"/>
  <c r="Y2932"/>
  <c r="Z2932"/>
  <c r="AA2932"/>
  <c r="W2933"/>
  <c r="X2933"/>
  <c r="Y2933"/>
  <c r="Z2933"/>
  <c r="AA2933"/>
  <c r="W2934"/>
  <c r="X2934"/>
  <c r="Y2934"/>
  <c r="Z2934"/>
  <c r="AA2934"/>
  <c r="W2935"/>
  <c r="X2935"/>
  <c r="Y2935"/>
  <c r="Z2935"/>
  <c r="AA2935"/>
  <c r="W2936"/>
  <c r="X2936"/>
  <c r="Y2936"/>
  <c r="Z2936"/>
  <c r="AA2936"/>
  <c r="W2937"/>
  <c r="X2937"/>
  <c r="Y2937"/>
  <c r="Z2937"/>
  <c r="AA2937"/>
  <c r="W2938"/>
  <c r="X2938"/>
  <c r="Y2938"/>
  <c r="Z2938"/>
  <c r="AA2938"/>
  <c r="W2939"/>
  <c r="X2939"/>
  <c r="Y2939"/>
  <c r="Z2939"/>
  <c r="AA2939"/>
  <c r="W2940"/>
  <c r="X2940"/>
  <c r="Y2940"/>
  <c r="Z2940"/>
  <c r="AA2940"/>
  <c r="W2941"/>
  <c r="X2941"/>
  <c r="Y2941"/>
  <c r="Z2941"/>
  <c r="AA2941"/>
  <c r="W2942"/>
  <c r="X2942"/>
  <c r="Y2942"/>
  <c r="Z2942"/>
  <c r="AA2942"/>
  <c r="W2943"/>
  <c r="X2943"/>
  <c r="Y2943"/>
  <c r="Z2943"/>
  <c r="AA2943"/>
  <c r="W2944"/>
  <c r="X2944"/>
  <c r="Y2944"/>
  <c r="Z2944"/>
  <c r="AA2944"/>
  <c r="W2945"/>
  <c r="X2945"/>
  <c r="Y2945"/>
  <c r="Z2945"/>
  <c r="AA2945"/>
  <c r="W2946"/>
  <c r="X2946"/>
  <c r="Y2946"/>
  <c r="Z2946"/>
  <c r="AA2946"/>
  <c r="W2947"/>
  <c r="X2947"/>
  <c r="Y2947"/>
  <c r="Z2947"/>
  <c r="AA2947"/>
  <c r="W2948"/>
  <c r="X2948"/>
  <c r="Y2948"/>
  <c r="Z2948"/>
  <c r="AA2948"/>
  <c r="W2949"/>
  <c r="X2949"/>
  <c r="Y2949"/>
  <c r="Z2949"/>
  <c r="AA2949"/>
  <c r="W2950"/>
  <c r="X2950"/>
  <c r="Y2950"/>
  <c r="Z2950"/>
  <c r="AA2950"/>
  <c r="W2951"/>
  <c r="X2951"/>
  <c r="Y2951"/>
  <c r="Z2951"/>
  <c r="AA2951"/>
  <c r="W2952"/>
  <c r="X2952"/>
  <c r="Y2952"/>
  <c r="Z2952"/>
  <c r="AA2952"/>
  <c r="W2953"/>
  <c r="X2953"/>
  <c r="Y2953"/>
  <c r="Z2953"/>
  <c r="AA2953"/>
  <c r="W2954"/>
  <c r="X2954"/>
  <c r="Y2954"/>
  <c r="Z2954"/>
  <c r="AA2954"/>
  <c r="W2955"/>
  <c r="X2955"/>
  <c r="Y2955"/>
  <c r="Z2955"/>
  <c r="AA2955"/>
  <c r="W2956"/>
  <c r="X2956"/>
  <c r="Y2956"/>
  <c r="Z2956"/>
  <c r="AA2956"/>
  <c r="W2957"/>
  <c r="X2957"/>
  <c r="Y2957"/>
  <c r="Z2957"/>
  <c r="AA2957"/>
  <c r="W2958"/>
  <c r="X2958"/>
  <c r="Y2958"/>
  <c r="Z2958"/>
  <c r="AA2958"/>
  <c r="W2959"/>
  <c r="X2959"/>
  <c r="Y2959"/>
  <c r="Z2959"/>
  <c r="AA2959"/>
  <c r="W2960"/>
  <c r="X2960"/>
  <c r="Y2960"/>
  <c r="Z2960"/>
  <c r="AA2960"/>
  <c r="W2961"/>
  <c r="X2961"/>
  <c r="Y2961"/>
  <c r="Z2961"/>
  <c r="AA2961"/>
  <c r="W2962"/>
  <c r="X2962"/>
  <c r="Y2962"/>
  <c r="Z2962"/>
  <c r="AA2962"/>
  <c r="W2963"/>
  <c r="X2963"/>
  <c r="Y2963"/>
  <c r="Z2963"/>
  <c r="AA2963"/>
  <c r="W2964"/>
  <c r="X2964"/>
  <c r="Y2964"/>
  <c r="Z2964"/>
  <c r="AA2964"/>
  <c r="W2965"/>
  <c r="X2965"/>
  <c r="Y2965"/>
  <c r="Z2965"/>
  <c r="AA2965"/>
  <c r="W2966"/>
  <c r="X2966"/>
  <c r="Y2966"/>
  <c r="Z2966"/>
  <c r="AA2966"/>
  <c r="W2967"/>
  <c r="X2967"/>
  <c r="Y2967"/>
  <c r="Z2967"/>
  <c r="AA2967"/>
  <c r="W2968"/>
  <c r="X2968"/>
  <c r="Y2968"/>
  <c r="Z2968"/>
  <c r="AA2968"/>
  <c r="W2969"/>
  <c r="X2969"/>
  <c r="Y2969"/>
  <c r="Z2969"/>
  <c r="AA2969"/>
  <c r="W2970"/>
  <c r="X2970"/>
  <c r="Y2970"/>
  <c r="Z2970"/>
  <c r="AA2970"/>
  <c r="W2971"/>
  <c r="X2971"/>
  <c r="Y2971"/>
  <c r="Z2971"/>
  <c r="AA2971"/>
  <c r="W2972"/>
  <c r="X2972"/>
  <c r="Y2972"/>
  <c r="Z2972"/>
  <c r="AA2972"/>
  <c r="W2973"/>
  <c r="X2973"/>
  <c r="Y2973"/>
  <c r="Z2973"/>
  <c r="AA2973"/>
  <c r="W2974"/>
  <c r="X2974"/>
  <c r="Y2974"/>
  <c r="Z2974"/>
  <c r="AA2974"/>
  <c r="W2975"/>
  <c r="X2975"/>
  <c r="Y2975"/>
  <c r="Z2975"/>
  <c r="AA2975"/>
  <c r="W2976"/>
  <c r="X2976"/>
  <c r="Y2976"/>
  <c r="Z2976"/>
  <c r="AA2976"/>
  <c r="W2977"/>
  <c r="X2977"/>
  <c r="Y2977"/>
  <c r="Z2977"/>
  <c r="AA2977"/>
  <c r="W2978"/>
  <c r="X2978"/>
  <c r="Y2978"/>
  <c r="Z2978"/>
  <c r="AA2978"/>
  <c r="W2979"/>
  <c r="X2979"/>
  <c r="Y2979"/>
  <c r="Z2979"/>
  <c r="AA2979"/>
  <c r="W2980"/>
  <c r="X2980"/>
  <c r="Y2980"/>
  <c r="Z2980"/>
  <c r="AA2980"/>
  <c r="W2981"/>
  <c r="X2981"/>
  <c r="Y2981"/>
  <c r="Z2981"/>
  <c r="AA2981"/>
  <c r="W2982"/>
  <c r="X2982"/>
  <c r="Y2982"/>
  <c r="Z2982"/>
  <c r="AA2982"/>
  <c r="W2983"/>
  <c r="X2983"/>
  <c r="Y2983"/>
  <c r="Z2983"/>
  <c r="AA2983"/>
  <c r="W2984"/>
  <c r="X2984"/>
  <c r="Y2984"/>
  <c r="Z2984"/>
  <c r="AA2984"/>
  <c r="W2985"/>
  <c r="X2985"/>
  <c r="Y2985"/>
  <c r="Z2985"/>
  <c r="AA2985"/>
  <c r="W2986"/>
  <c r="X2986"/>
  <c r="Y2986"/>
  <c r="Z2986"/>
  <c r="AA2986"/>
  <c r="W2987"/>
  <c r="X2987"/>
  <c r="Y2987"/>
  <c r="Z2987"/>
  <c r="AA2987"/>
  <c r="W2988"/>
  <c r="X2988"/>
  <c r="Y2988"/>
  <c r="Z2988"/>
  <c r="AA2988"/>
  <c r="W2989"/>
  <c r="X2989"/>
  <c r="Y2989"/>
  <c r="Z2989"/>
  <c r="AA2989"/>
  <c r="W2990"/>
  <c r="X2990"/>
  <c r="Y2990"/>
  <c r="Z2990"/>
  <c r="AA2990"/>
  <c r="W2991"/>
  <c r="X2991"/>
  <c r="Y2991"/>
  <c r="Z2991"/>
  <c r="AA2991"/>
  <c r="W2992"/>
  <c r="X2992"/>
  <c r="Y2992"/>
  <c r="Z2992"/>
  <c r="AA2992"/>
  <c r="W2993"/>
  <c r="X2993"/>
  <c r="Y2993"/>
  <c r="Z2993"/>
  <c r="AA2993"/>
  <c r="W2994"/>
  <c r="X2994"/>
  <c r="Y2994"/>
  <c r="Z2994"/>
  <c r="AA2994"/>
  <c r="W2995"/>
  <c r="X2995"/>
  <c r="Y2995"/>
  <c r="Z2995"/>
  <c r="AA2995"/>
  <c r="W2996"/>
  <c r="X2996"/>
  <c r="Y2996"/>
  <c r="Z2996"/>
  <c r="AA2996"/>
  <c r="W2997"/>
  <c r="X2997"/>
  <c r="Y2997"/>
  <c r="Z2997"/>
  <c r="AA2997"/>
  <c r="W2998"/>
  <c r="X2998"/>
  <c r="Y2998"/>
  <c r="Z2998"/>
  <c r="AA2998"/>
  <c r="W2999"/>
  <c r="X2999"/>
  <c r="Y2999"/>
  <c r="Z2999"/>
  <c r="AA2999"/>
  <c r="W3000"/>
  <c r="X3000"/>
  <c r="Y3000"/>
  <c r="Z3000"/>
  <c r="AA3000"/>
  <c r="W3001"/>
  <c r="X3001"/>
  <c r="Y3001"/>
  <c r="Z3001"/>
  <c r="AA3001"/>
  <c r="W3002"/>
  <c r="X3002"/>
  <c r="Y3002"/>
  <c r="Z3002"/>
  <c r="AA3002"/>
  <c r="W3003"/>
  <c r="X3003"/>
  <c r="Y3003"/>
  <c r="Z3003"/>
  <c r="AA3003"/>
  <c r="W3004"/>
  <c r="X3004"/>
  <c r="Y3004"/>
  <c r="Z3004"/>
  <c r="AA3004"/>
  <c r="W3005"/>
  <c r="X3005"/>
  <c r="Y3005"/>
  <c r="Z3005"/>
  <c r="AA3005"/>
  <c r="W3006"/>
  <c r="X3006"/>
  <c r="Y3006"/>
  <c r="Z3006"/>
  <c r="AA3006"/>
  <c r="W3007"/>
  <c r="X3007"/>
  <c r="Y3007"/>
  <c r="Z3007"/>
  <c r="AA3007"/>
  <c r="W3008"/>
  <c r="X3008"/>
  <c r="Y3008"/>
  <c r="Z3008"/>
  <c r="AA3008"/>
  <c r="W3009"/>
  <c r="X3009"/>
  <c r="Y3009"/>
  <c r="Z3009"/>
  <c r="AA3009"/>
  <c r="W3010"/>
  <c r="X3010"/>
  <c r="Y3010"/>
  <c r="Z3010"/>
  <c r="AA3010"/>
  <c r="W3011"/>
  <c r="X3011"/>
  <c r="Y3011"/>
  <c r="Z3011"/>
  <c r="AA3011"/>
  <c r="W3012"/>
  <c r="X3012"/>
  <c r="Y3012"/>
  <c r="Z3012"/>
  <c r="AA3012"/>
  <c r="W3013"/>
  <c r="X3013"/>
  <c r="Y3013"/>
  <c r="Z3013"/>
  <c r="AA3013"/>
  <c r="W3014"/>
  <c r="X3014"/>
  <c r="Y3014"/>
  <c r="Z3014"/>
  <c r="AA3014"/>
  <c r="W3015"/>
  <c r="X3015"/>
  <c r="Y3015"/>
  <c r="Z3015"/>
  <c r="AA3015"/>
  <c r="W3016"/>
  <c r="X3016"/>
  <c r="Y3016"/>
  <c r="Z3016"/>
  <c r="AA3016"/>
  <c r="W3017"/>
  <c r="X3017"/>
  <c r="Y3017"/>
  <c r="Z3017"/>
  <c r="AA3017"/>
  <c r="W3018"/>
  <c r="X3018"/>
  <c r="Y3018"/>
  <c r="Z3018"/>
  <c r="AA3018"/>
  <c r="W3019"/>
  <c r="X3019"/>
  <c r="Y3019"/>
  <c r="Z3019"/>
  <c r="AA3019"/>
  <c r="W3020"/>
  <c r="X3020"/>
  <c r="Y3020"/>
  <c r="Z3020"/>
  <c r="AA3020"/>
  <c r="W3021"/>
  <c r="X3021"/>
  <c r="Y3021"/>
  <c r="Z3021"/>
  <c r="AA3021"/>
  <c r="W3022"/>
  <c r="X3022"/>
  <c r="Y3022"/>
  <c r="Z3022"/>
  <c r="AA3022"/>
  <c r="W3023"/>
  <c r="X3023"/>
  <c r="Y3023"/>
  <c r="Z3023"/>
  <c r="AA3023"/>
  <c r="W3024"/>
  <c r="X3024"/>
  <c r="Y3024"/>
  <c r="Z3024"/>
  <c r="AA3024"/>
  <c r="W3025"/>
  <c r="X3025"/>
  <c r="Y3025"/>
  <c r="Z3025"/>
  <c r="AA3025"/>
  <c r="W3026"/>
  <c r="X3026"/>
  <c r="Y3026"/>
  <c r="Z3026"/>
  <c r="AA3026"/>
  <c r="W3027"/>
  <c r="X3027"/>
  <c r="Y3027"/>
  <c r="Z3027"/>
  <c r="AA3027"/>
  <c r="W3028"/>
  <c r="X3028"/>
  <c r="Y3028"/>
  <c r="Z3028"/>
  <c r="AA3028"/>
  <c r="W3029"/>
  <c r="X3029"/>
  <c r="Y3029"/>
  <c r="Z3029"/>
  <c r="AA3029"/>
  <c r="W3030"/>
  <c r="X3030"/>
  <c r="Y3030"/>
  <c r="Z3030"/>
  <c r="AA3030"/>
  <c r="W3031"/>
  <c r="X3031"/>
  <c r="Y3031"/>
  <c r="Z3031"/>
  <c r="AA3031"/>
  <c r="W3032"/>
  <c r="X3032"/>
  <c r="Y3032"/>
  <c r="Z3032"/>
  <c r="AA3032"/>
  <c r="W3033"/>
  <c r="X3033"/>
  <c r="Y3033"/>
  <c r="Z3033"/>
  <c r="AA3033"/>
  <c r="W3034"/>
  <c r="X3034"/>
  <c r="Y3034"/>
  <c r="Z3034"/>
  <c r="AA3034"/>
  <c r="W3035"/>
  <c r="X3035"/>
  <c r="Y3035"/>
  <c r="Z3035"/>
  <c r="AA3035"/>
  <c r="W3036"/>
  <c r="X3036"/>
  <c r="Y3036"/>
  <c r="Z3036"/>
  <c r="AA3036"/>
  <c r="W3037"/>
  <c r="X3037"/>
  <c r="Y3037"/>
  <c r="Z3037"/>
  <c r="AA3037"/>
  <c r="W3038"/>
  <c r="X3038"/>
  <c r="Y3038"/>
  <c r="Z3038"/>
  <c r="AA3038"/>
  <c r="W3039"/>
  <c r="X3039"/>
  <c r="Y3039"/>
  <c r="Z3039"/>
  <c r="AA3039"/>
  <c r="W3040"/>
  <c r="X3040"/>
  <c r="Y3040"/>
  <c r="Z3040"/>
  <c r="AA3040"/>
  <c r="W3041"/>
  <c r="X3041"/>
  <c r="Y3041"/>
  <c r="Z3041"/>
  <c r="AA3041"/>
  <c r="W3042"/>
  <c r="X3042"/>
  <c r="Y3042"/>
  <c r="Z3042"/>
  <c r="AA3042"/>
  <c r="W3043"/>
  <c r="X3043"/>
  <c r="Y3043"/>
  <c r="Z3043"/>
  <c r="AA3043"/>
  <c r="W3044"/>
  <c r="X3044"/>
  <c r="Y3044"/>
  <c r="Z3044"/>
  <c r="AA3044"/>
  <c r="W3045"/>
  <c r="X3045"/>
  <c r="Y3045"/>
  <c r="Z3045"/>
  <c r="AA3045"/>
  <c r="W3046"/>
  <c r="X3046"/>
  <c r="Y3046"/>
  <c r="Z3046"/>
  <c r="AA3046"/>
  <c r="W3047"/>
  <c r="X3047"/>
  <c r="Y3047"/>
  <c r="Z3047"/>
  <c r="AA3047"/>
  <c r="W3048"/>
  <c r="X3048"/>
  <c r="Y3048"/>
  <c r="Z3048"/>
  <c r="AA3048"/>
  <c r="W3049"/>
  <c r="X3049"/>
  <c r="Y3049"/>
  <c r="Z3049"/>
  <c r="AA3049"/>
  <c r="W3050"/>
  <c r="X3050"/>
  <c r="Y3050"/>
  <c r="Z3050"/>
  <c r="AA3050"/>
  <c r="W3051"/>
  <c r="X3051"/>
  <c r="Y3051"/>
  <c r="Z3051"/>
  <c r="AA3051"/>
  <c r="W3052"/>
  <c r="X3052"/>
  <c r="Y3052"/>
  <c r="Z3052"/>
  <c r="AA3052"/>
  <c r="W3053"/>
  <c r="X3053"/>
  <c r="Y3053"/>
  <c r="Z3053"/>
  <c r="AA3053"/>
  <c r="W3054"/>
  <c r="X3054"/>
  <c r="Y3054"/>
  <c r="Z3054"/>
  <c r="AA3054"/>
  <c r="W3055"/>
  <c r="X3055"/>
  <c r="Y3055"/>
  <c r="Z3055"/>
  <c r="AA3055"/>
  <c r="W3056"/>
  <c r="X3056"/>
  <c r="Y3056"/>
  <c r="Z3056"/>
  <c r="AA3056"/>
  <c r="W3057"/>
  <c r="X3057"/>
  <c r="Y3057"/>
  <c r="Z3057"/>
  <c r="AA3057"/>
  <c r="W3058"/>
  <c r="X3058"/>
  <c r="Y3058"/>
  <c r="Z3058"/>
  <c r="AA3058"/>
  <c r="W3059"/>
  <c r="X3059"/>
  <c r="Y3059"/>
  <c r="Z3059"/>
  <c r="AA3059"/>
  <c r="W3060"/>
  <c r="X3060"/>
  <c r="Y3060"/>
  <c r="Z3060"/>
  <c r="AA3060"/>
  <c r="W3061"/>
  <c r="X3061"/>
  <c r="Y3061"/>
  <c r="Z3061"/>
  <c r="AA3061"/>
  <c r="W3062"/>
  <c r="X3062"/>
  <c r="Y3062"/>
  <c r="Z3062"/>
  <c r="AA3062"/>
  <c r="W3063"/>
  <c r="X3063"/>
  <c r="Y3063"/>
  <c r="Z3063"/>
  <c r="AA3063"/>
  <c r="W3064"/>
  <c r="X3064"/>
  <c r="Y3064"/>
  <c r="Z3064"/>
  <c r="AA3064"/>
  <c r="W3065"/>
  <c r="X3065"/>
  <c r="Y3065"/>
  <c r="Z3065"/>
  <c r="AA3065"/>
  <c r="W3066"/>
  <c r="X3066"/>
  <c r="Y3066"/>
  <c r="Z3066"/>
  <c r="AA3066"/>
  <c r="W3067"/>
  <c r="X3067"/>
  <c r="Y3067"/>
  <c r="Z3067"/>
  <c r="AA3067"/>
  <c r="W3068"/>
  <c r="X3068"/>
  <c r="Y3068"/>
  <c r="Z3068"/>
  <c r="AA3068"/>
  <c r="W3069"/>
  <c r="X3069"/>
  <c r="Y3069"/>
  <c r="Z3069"/>
  <c r="AA3069"/>
  <c r="W3070"/>
  <c r="X3070"/>
  <c r="Y3070"/>
  <c r="Z3070"/>
  <c r="AA3070"/>
  <c r="W3071"/>
  <c r="X3071"/>
  <c r="Y3071"/>
  <c r="Z3071"/>
  <c r="AA3071"/>
  <c r="W3072"/>
  <c r="X3072"/>
  <c r="Y3072"/>
  <c r="Z3072"/>
  <c r="AA3072"/>
  <c r="W3073"/>
  <c r="X3073"/>
  <c r="Y3073"/>
  <c r="Z3073"/>
  <c r="AA3073"/>
  <c r="W3074"/>
  <c r="X3074"/>
  <c r="Y3074"/>
  <c r="Z3074"/>
  <c r="AA3074"/>
  <c r="W3075"/>
  <c r="X3075"/>
  <c r="Y3075"/>
  <c r="Z3075"/>
  <c r="AA3075"/>
  <c r="W3076"/>
  <c r="X3076"/>
  <c r="Y3076"/>
  <c r="Z3076"/>
  <c r="AA3076"/>
  <c r="W3077"/>
  <c r="X3077"/>
  <c r="Y3077"/>
  <c r="Z3077"/>
  <c r="AA3077"/>
  <c r="W3078"/>
  <c r="X3078"/>
  <c r="Y3078"/>
  <c r="Z3078"/>
  <c r="AA3078"/>
  <c r="W3079"/>
  <c r="X3079"/>
  <c r="Y3079"/>
  <c r="Z3079"/>
  <c r="AA3079"/>
  <c r="W3080"/>
  <c r="X3080"/>
  <c r="Y3080"/>
  <c r="Z3080"/>
  <c r="AA3080"/>
  <c r="W3081"/>
  <c r="X3081"/>
  <c r="Y3081"/>
  <c r="Z3081"/>
  <c r="AA3081"/>
  <c r="W3082"/>
  <c r="X3082"/>
  <c r="Y3082"/>
  <c r="Z3082"/>
  <c r="AA3082"/>
  <c r="W3083"/>
  <c r="X3083"/>
  <c r="Y3083"/>
  <c r="Z3083"/>
  <c r="AA3083"/>
  <c r="W3084"/>
  <c r="X3084"/>
  <c r="Y3084"/>
  <c r="Z3084"/>
  <c r="AA3084"/>
  <c r="W3085"/>
  <c r="X3085"/>
  <c r="Y3085"/>
  <c r="Z3085"/>
  <c r="AA3085"/>
  <c r="W3086"/>
  <c r="X3086"/>
  <c r="Y3086"/>
  <c r="Z3086"/>
  <c r="AA3086"/>
  <c r="W3087"/>
  <c r="X3087"/>
  <c r="Y3087"/>
  <c r="Z3087"/>
  <c r="AA3087"/>
  <c r="W3088"/>
  <c r="X3088"/>
  <c r="Y3088"/>
  <c r="Z3088"/>
  <c r="AA3088"/>
  <c r="W3089"/>
  <c r="X3089"/>
  <c r="Y3089"/>
  <c r="Z3089"/>
  <c r="AA3089"/>
  <c r="W3090"/>
  <c r="X3090"/>
  <c r="Y3090"/>
  <c r="Z3090"/>
  <c r="AA3090"/>
  <c r="W3091"/>
  <c r="X3091"/>
  <c r="Y3091"/>
  <c r="Z3091"/>
  <c r="AA3091"/>
  <c r="W3092"/>
  <c r="X3092"/>
  <c r="Y3092"/>
  <c r="Z3092"/>
  <c r="AA3092"/>
  <c r="W3093"/>
  <c r="X3093"/>
  <c r="Y3093"/>
  <c r="Z3093"/>
  <c r="AA3093"/>
  <c r="W3094"/>
  <c r="X3094"/>
  <c r="Y3094"/>
  <c r="Z3094"/>
  <c r="AA3094"/>
  <c r="W3095"/>
  <c r="X3095"/>
  <c r="Y3095"/>
  <c r="Z3095"/>
  <c r="AA3095"/>
  <c r="W3096"/>
  <c r="X3096"/>
  <c r="Y3096"/>
  <c r="Z3096"/>
  <c r="AA3096"/>
  <c r="W3097"/>
  <c r="X3097"/>
  <c r="Y3097"/>
  <c r="Z3097"/>
  <c r="AA3097"/>
  <c r="W3098"/>
  <c r="X3098"/>
  <c r="Y3098"/>
  <c r="Z3098"/>
  <c r="AA3098"/>
  <c r="W3099"/>
  <c r="X3099"/>
  <c r="Y3099"/>
  <c r="Z3099"/>
  <c r="AA3099"/>
  <c r="W3100"/>
  <c r="X3100"/>
  <c r="Y3100"/>
  <c r="Z3100"/>
  <c r="AA3100"/>
  <c r="W3101"/>
  <c r="X3101"/>
  <c r="Y3101"/>
  <c r="Z3101"/>
  <c r="AA3101"/>
  <c r="W3102"/>
  <c r="X3102"/>
  <c r="Y3102"/>
  <c r="Z3102"/>
  <c r="AA3102"/>
  <c r="W3103"/>
  <c r="X3103"/>
  <c r="Y3103"/>
  <c r="Z3103"/>
  <c r="AA3103"/>
  <c r="W3104"/>
  <c r="X3104"/>
  <c r="Y3104"/>
  <c r="Z3104"/>
  <c r="AA3104"/>
  <c r="W3105"/>
  <c r="X3105"/>
  <c r="Y3105"/>
  <c r="Z3105"/>
  <c r="AA3105"/>
  <c r="W3106"/>
  <c r="X3106"/>
  <c r="Y3106"/>
  <c r="Z3106"/>
  <c r="AA3106"/>
  <c r="W3107"/>
  <c r="X3107"/>
  <c r="Y3107"/>
  <c r="Z3107"/>
  <c r="AA3107"/>
  <c r="W3108"/>
  <c r="X3108"/>
  <c r="Y3108"/>
  <c r="Z3108"/>
  <c r="AA3108"/>
  <c r="W3109"/>
  <c r="X3109"/>
  <c r="Y3109"/>
  <c r="Z3109"/>
  <c r="AA3109"/>
  <c r="W3110"/>
  <c r="X3110"/>
  <c r="Y3110"/>
  <c r="Z3110"/>
  <c r="AA3110"/>
  <c r="W3111"/>
  <c r="X3111"/>
  <c r="Y3111"/>
  <c r="Z3111"/>
  <c r="AA3111"/>
  <c r="W3112"/>
  <c r="X3112"/>
  <c r="Y3112"/>
  <c r="Z3112"/>
  <c r="AA3112"/>
  <c r="W3113"/>
  <c r="X3113"/>
  <c r="Y3113"/>
  <c r="Z3113"/>
  <c r="AA3113"/>
  <c r="W3114"/>
  <c r="X3114"/>
  <c r="Y3114"/>
  <c r="Z3114"/>
  <c r="AA3114"/>
  <c r="W3115"/>
  <c r="X3115"/>
  <c r="Y3115"/>
  <c r="Z3115"/>
  <c r="AA3115"/>
  <c r="W3116"/>
  <c r="X3116"/>
  <c r="Y3116"/>
  <c r="Z3116"/>
  <c r="AA3116"/>
  <c r="W3117"/>
  <c r="X3117"/>
  <c r="Y3117"/>
  <c r="Z3117"/>
  <c r="AA3117"/>
  <c r="W3118"/>
  <c r="X3118"/>
  <c r="Y3118"/>
  <c r="Z3118"/>
  <c r="AA3118"/>
  <c r="W3119"/>
  <c r="X3119"/>
  <c r="Y3119"/>
  <c r="Z3119"/>
  <c r="AA3119"/>
  <c r="W3120"/>
  <c r="X3120"/>
  <c r="Y3120"/>
  <c r="Z3120"/>
  <c r="AA3120"/>
  <c r="W3121"/>
  <c r="X3121"/>
  <c r="Y3121"/>
  <c r="Z3121"/>
  <c r="AA3121"/>
  <c r="W3122"/>
  <c r="X3122"/>
  <c r="Y3122"/>
  <c r="Z3122"/>
  <c r="AA3122"/>
  <c r="W3123"/>
  <c r="X3123"/>
  <c r="Y3123"/>
  <c r="Z3123"/>
  <c r="AA3123"/>
  <c r="W3124"/>
  <c r="X3124"/>
  <c r="Y3124"/>
  <c r="Z3124"/>
  <c r="AA3124"/>
  <c r="W3125"/>
  <c r="X3125"/>
  <c r="Y3125"/>
  <c r="Z3125"/>
  <c r="AA3125"/>
  <c r="W3126"/>
  <c r="X3126"/>
  <c r="Y3126"/>
  <c r="Z3126"/>
  <c r="AA3126"/>
  <c r="W3127"/>
  <c r="X3127"/>
  <c r="Y3127"/>
  <c r="Z3127"/>
  <c r="AA3127"/>
  <c r="W3128"/>
  <c r="X3128"/>
  <c r="Y3128"/>
  <c r="Z3128"/>
  <c r="AA3128"/>
  <c r="W3129"/>
  <c r="X3129"/>
  <c r="Y3129"/>
  <c r="Z3129"/>
  <c r="AA3129"/>
  <c r="W3130"/>
  <c r="X3130"/>
  <c r="Y3130"/>
  <c r="Z3130"/>
  <c r="AA3130"/>
  <c r="W3131"/>
  <c r="X3131"/>
  <c r="Y3131"/>
  <c r="Z3131"/>
  <c r="AA3131"/>
  <c r="W3132"/>
  <c r="X3132"/>
  <c r="Y3132"/>
  <c r="Z3132"/>
  <c r="AA3132"/>
  <c r="W3133"/>
  <c r="X3133"/>
  <c r="Y3133"/>
  <c r="Z3133"/>
  <c r="AA3133"/>
  <c r="W3134"/>
  <c r="X3134"/>
  <c r="Y3134"/>
  <c r="Z3134"/>
  <c r="AA3134"/>
  <c r="W3135"/>
  <c r="X3135"/>
  <c r="Y3135"/>
  <c r="Z3135"/>
  <c r="AA3135"/>
  <c r="W3136"/>
  <c r="X3136"/>
  <c r="Y3136"/>
  <c r="Z3136"/>
  <c r="AA3136"/>
  <c r="W3137"/>
  <c r="X3137"/>
  <c r="Y3137"/>
  <c r="Z3137"/>
  <c r="AA3137"/>
  <c r="W3138"/>
  <c r="X3138"/>
  <c r="Y3138"/>
  <c r="Z3138"/>
  <c r="AA3138"/>
  <c r="W3139"/>
  <c r="X3139"/>
  <c r="Y3139"/>
  <c r="Z3139"/>
  <c r="AA3139"/>
  <c r="W3140"/>
  <c r="X3140"/>
  <c r="Y3140"/>
  <c r="Z3140"/>
  <c r="AA3140"/>
  <c r="W3141"/>
  <c r="X3141"/>
  <c r="Y3141"/>
  <c r="Z3141"/>
  <c r="AA3141"/>
  <c r="W3142"/>
  <c r="X3142"/>
  <c r="Y3142"/>
  <c r="Z3142"/>
  <c r="AA3142"/>
  <c r="W3143"/>
  <c r="X3143"/>
  <c r="Y3143"/>
  <c r="Z3143"/>
  <c r="AA3143"/>
  <c r="W3144"/>
  <c r="X3144"/>
  <c r="Y3144"/>
  <c r="Z3144"/>
  <c r="AA3144"/>
  <c r="W3145"/>
  <c r="X3145"/>
  <c r="Y3145"/>
  <c r="Z3145"/>
  <c r="AA3145"/>
  <c r="W3146"/>
  <c r="X3146"/>
  <c r="Y3146"/>
  <c r="Z3146"/>
  <c r="AA3146"/>
  <c r="W3147"/>
  <c r="X3147"/>
  <c r="Y3147"/>
  <c r="Z3147"/>
  <c r="AA3147"/>
  <c r="W3148"/>
  <c r="X3148"/>
  <c r="Y3148"/>
  <c r="Z3148"/>
  <c r="AA3148"/>
  <c r="W3149"/>
  <c r="X3149"/>
  <c r="Y3149"/>
  <c r="Z3149"/>
  <c r="AA3149"/>
  <c r="W3150"/>
  <c r="X3150"/>
  <c r="Y3150"/>
  <c r="Z3150"/>
  <c r="AA3150"/>
  <c r="W3151"/>
  <c r="X3151"/>
  <c r="Y3151"/>
  <c r="Z3151"/>
  <c r="AA3151"/>
  <c r="W3152"/>
  <c r="X3152"/>
  <c r="Y3152"/>
  <c r="Z3152"/>
  <c r="AA3152"/>
  <c r="W3153"/>
  <c r="X3153"/>
  <c r="Y3153"/>
  <c r="Z3153"/>
  <c r="AA3153"/>
  <c r="W3154"/>
  <c r="X3154"/>
  <c r="Y3154"/>
  <c r="Z3154"/>
  <c r="AA3154"/>
  <c r="W3155"/>
  <c r="X3155"/>
  <c r="Y3155"/>
  <c r="Z3155"/>
  <c r="AA3155"/>
  <c r="W3156"/>
  <c r="X3156"/>
  <c r="Y3156"/>
  <c r="Z3156"/>
  <c r="AA3156"/>
  <c r="W3157"/>
  <c r="X3157"/>
  <c r="Y3157"/>
  <c r="Z3157"/>
  <c r="AA3157"/>
  <c r="W3158"/>
  <c r="X3158"/>
  <c r="Y3158"/>
  <c r="Z3158"/>
  <c r="AA3158"/>
  <c r="W3159"/>
  <c r="X3159"/>
  <c r="Y3159"/>
  <c r="Z3159"/>
  <c r="AA3159"/>
  <c r="W3160"/>
  <c r="X3160"/>
  <c r="Y3160"/>
  <c r="Z3160"/>
  <c r="AA3160"/>
  <c r="W3161"/>
  <c r="X3161"/>
  <c r="Y3161"/>
  <c r="Z3161"/>
  <c r="AA3161"/>
  <c r="W3162"/>
  <c r="X3162"/>
  <c r="Y3162"/>
  <c r="Z3162"/>
  <c r="AA3162"/>
  <c r="W3163"/>
  <c r="X3163"/>
  <c r="Y3163"/>
  <c r="Z3163"/>
  <c r="AA3163"/>
  <c r="W3164"/>
  <c r="X3164"/>
  <c r="Y3164"/>
  <c r="Z3164"/>
  <c r="AA3164"/>
  <c r="W3165"/>
  <c r="X3165"/>
  <c r="Y3165"/>
  <c r="Z3165"/>
  <c r="AA3165"/>
  <c r="W3166"/>
  <c r="X3166"/>
  <c r="Y3166"/>
  <c r="Z3166"/>
  <c r="AA3166"/>
  <c r="W3167"/>
  <c r="X3167"/>
  <c r="Y3167"/>
  <c r="Z3167"/>
  <c r="AA3167"/>
  <c r="W3168"/>
  <c r="X3168"/>
  <c r="Y3168"/>
  <c r="Z3168"/>
  <c r="AA3168"/>
  <c r="W3169"/>
  <c r="X3169"/>
  <c r="Y3169"/>
  <c r="Z3169"/>
  <c r="AA3169"/>
  <c r="W3170"/>
  <c r="X3170"/>
  <c r="Y3170"/>
  <c r="Z3170"/>
  <c r="AA3170"/>
  <c r="W3171"/>
  <c r="X3171"/>
  <c r="Y3171"/>
  <c r="Z3171"/>
  <c r="AA3171"/>
  <c r="W3172"/>
  <c r="X3172"/>
  <c r="Y3172"/>
  <c r="Z3172"/>
  <c r="AA3172"/>
  <c r="W3173"/>
  <c r="X3173"/>
  <c r="Y3173"/>
  <c r="Z3173"/>
  <c r="AA3173"/>
  <c r="W3174"/>
  <c r="X3174"/>
  <c r="Y3174"/>
  <c r="Z3174"/>
  <c r="AA3174"/>
  <c r="W3175"/>
  <c r="X3175"/>
  <c r="Y3175"/>
  <c r="Z3175"/>
  <c r="AA3175"/>
  <c r="W3176"/>
  <c r="X3176"/>
  <c r="Y3176"/>
  <c r="Z3176"/>
  <c r="AA3176"/>
  <c r="W3177"/>
  <c r="X3177"/>
  <c r="Y3177"/>
  <c r="Z3177"/>
  <c r="AA3177"/>
  <c r="W3178"/>
  <c r="X3178"/>
  <c r="Y3178"/>
  <c r="Z3178"/>
  <c r="AA3178"/>
  <c r="W3179"/>
  <c r="X3179"/>
  <c r="Y3179"/>
  <c r="Z3179"/>
  <c r="AA3179"/>
  <c r="W3180"/>
  <c r="X3180"/>
  <c r="Y3180"/>
  <c r="Z3180"/>
  <c r="AA3180"/>
  <c r="W3181"/>
  <c r="X3181"/>
  <c r="Y3181"/>
  <c r="Z3181"/>
  <c r="AA3181"/>
  <c r="W3182"/>
  <c r="X3182"/>
  <c r="Y3182"/>
  <c r="Z3182"/>
  <c r="AA3182"/>
  <c r="W3183"/>
  <c r="X3183"/>
  <c r="Y3183"/>
  <c r="Z3183"/>
  <c r="AA3183"/>
  <c r="W3184"/>
  <c r="X3184"/>
  <c r="Y3184"/>
  <c r="Z3184"/>
  <c r="AA3184"/>
  <c r="W3185"/>
  <c r="X3185"/>
  <c r="Y3185"/>
  <c r="Z3185"/>
  <c r="AA3185"/>
  <c r="W3186"/>
  <c r="X3186"/>
  <c r="Y3186"/>
  <c r="Z3186"/>
  <c r="AA3186"/>
  <c r="W3187"/>
  <c r="X3187"/>
  <c r="Y3187"/>
  <c r="Z3187"/>
  <c r="AA3187"/>
  <c r="W3188"/>
  <c r="X3188"/>
  <c r="Y3188"/>
  <c r="Z3188"/>
  <c r="AA3188"/>
  <c r="W3189"/>
  <c r="X3189"/>
  <c r="Y3189"/>
  <c r="Z3189"/>
  <c r="AA3189"/>
  <c r="W3190"/>
  <c r="X3190"/>
  <c r="Y3190"/>
  <c r="Z3190"/>
  <c r="AA3190"/>
  <c r="W3191"/>
  <c r="X3191"/>
  <c r="Y3191"/>
  <c r="Z3191"/>
  <c r="AA3191"/>
  <c r="W3192"/>
  <c r="X3192"/>
  <c r="Y3192"/>
  <c r="Z3192"/>
  <c r="AA3192"/>
  <c r="W3193"/>
  <c r="X3193"/>
  <c r="Y3193"/>
  <c r="Z3193"/>
  <c r="AA3193"/>
  <c r="W3194"/>
  <c r="X3194"/>
  <c r="Y3194"/>
  <c r="Z3194"/>
  <c r="AA3194"/>
  <c r="W3195"/>
  <c r="X3195"/>
  <c r="Y3195"/>
  <c r="Z3195"/>
  <c r="AA3195"/>
  <c r="W3196"/>
  <c r="X3196"/>
  <c r="Y3196"/>
  <c r="Z3196"/>
  <c r="AA3196"/>
  <c r="W3197"/>
  <c r="X3197"/>
  <c r="Y3197"/>
  <c r="Z3197"/>
  <c r="AA3197"/>
  <c r="W3198"/>
  <c r="X3198"/>
  <c r="Y3198"/>
  <c r="Z3198"/>
  <c r="AA3198"/>
  <c r="W3199"/>
  <c r="X3199"/>
  <c r="Y3199"/>
  <c r="Z3199"/>
  <c r="AA3199"/>
  <c r="W3200"/>
  <c r="X3200"/>
  <c r="Y3200"/>
  <c r="Z3200"/>
  <c r="AA3200"/>
  <c r="W3201"/>
  <c r="X3201"/>
  <c r="Y3201"/>
  <c r="Z3201"/>
  <c r="AA3201"/>
  <c r="W3202"/>
  <c r="X3202"/>
  <c r="Y3202"/>
  <c r="Z3202"/>
  <c r="AA3202"/>
  <c r="W3203"/>
  <c r="X3203"/>
  <c r="Y3203"/>
  <c r="Z3203"/>
  <c r="AA3203"/>
  <c r="W3204"/>
  <c r="X3204"/>
  <c r="Y3204"/>
  <c r="Z3204"/>
  <c r="AA3204"/>
  <c r="W3205"/>
  <c r="X3205"/>
  <c r="Y3205"/>
  <c r="Z3205"/>
  <c r="AA3205"/>
  <c r="W3206"/>
  <c r="X3206"/>
  <c r="Y3206"/>
  <c r="Z3206"/>
  <c r="AA3206"/>
  <c r="W3207"/>
  <c r="X3207"/>
  <c r="Y3207"/>
  <c r="Z3207"/>
  <c r="AA3207"/>
  <c r="W3208"/>
  <c r="X3208"/>
  <c r="Y3208"/>
  <c r="Z3208"/>
  <c r="AA3208"/>
  <c r="W3209"/>
  <c r="X3209"/>
  <c r="Y3209"/>
  <c r="Z3209"/>
  <c r="AA3209"/>
  <c r="W3210"/>
  <c r="X3210"/>
  <c r="Y3210"/>
  <c r="Z3210"/>
  <c r="AA3210"/>
  <c r="W3211"/>
  <c r="X3211"/>
  <c r="Y3211"/>
  <c r="Z3211"/>
  <c r="AA3211"/>
  <c r="W3212"/>
  <c r="X3212"/>
  <c r="Y3212"/>
  <c r="Z3212"/>
  <c r="AA3212"/>
  <c r="W3213"/>
  <c r="X3213"/>
  <c r="Y3213"/>
  <c r="Z3213"/>
  <c r="AA3213"/>
  <c r="W3214"/>
  <c r="X3214"/>
  <c r="Y3214"/>
  <c r="Z3214"/>
  <c r="AA3214"/>
  <c r="W3215"/>
  <c r="X3215"/>
  <c r="Y3215"/>
  <c r="Z3215"/>
  <c r="AA3215"/>
  <c r="W3216"/>
  <c r="X3216"/>
  <c r="Y3216"/>
  <c r="Z3216"/>
  <c r="AA3216"/>
  <c r="W3217"/>
  <c r="X3217"/>
  <c r="Y3217"/>
  <c r="Z3217"/>
  <c r="AA3217"/>
  <c r="W3218"/>
  <c r="X3218"/>
  <c r="Y3218"/>
  <c r="Z3218"/>
  <c r="AA3218"/>
  <c r="W3219"/>
  <c r="X3219"/>
  <c r="Y3219"/>
  <c r="Z3219"/>
  <c r="AA3219"/>
  <c r="W3220"/>
  <c r="X3220"/>
  <c r="Y3220"/>
  <c r="Z3220"/>
  <c r="AA3220"/>
  <c r="W3221"/>
  <c r="X3221"/>
  <c r="Y3221"/>
  <c r="Z3221"/>
  <c r="AA3221"/>
  <c r="W3222"/>
  <c r="X3222"/>
  <c r="Y3222"/>
  <c r="Z3222"/>
  <c r="AA3222"/>
  <c r="W3223"/>
  <c r="X3223"/>
  <c r="Y3223"/>
  <c r="Z3223"/>
  <c r="AA3223"/>
  <c r="W3224"/>
  <c r="X3224"/>
  <c r="Y3224"/>
  <c r="Z3224"/>
  <c r="AA3224"/>
  <c r="W3225"/>
  <c r="X3225"/>
  <c r="Y3225"/>
  <c r="Z3225"/>
  <c r="AA3225"/>
  <c r="W3226"/>
  <c r="X3226"/>
  <c r="Y3226"/>
  <c r="Z3226"/>
  <c r="AA3226"/>
  <c r="W3227"/>
  <c r="X3227"/>
  <c r="Y3227"/>
  <c r="Z3227"/>
  <c r="AA3227"/>
  <c r="W3228"/>
  <c r="X3228"/>
  <c r="Y3228"/>
  <c r="Z3228"/>
  <c r="AA3228"/>
  <c r="W3229"/>
  <c r="X3229"/>
  <c r="Y3229"/>
  <c r="Z3229"/>
  <c r="AA3229"/>
  <c r="W3230"/>
  <c r="X3230"/>
  <c r="Y3230"/>
  <c r="Z3230"/>
  <c r="AA3230"/>
  <c r="W3231"/>
  <c r="X3231"/>
  <c r="Y3231"/>
  <c r="Z3231"/>
  <c r="AA3231"/>
  <c r="W3232"/>
  <c r="X3232"/>
  <c r="Y3232"/>
  <c r="Z3232"/>
  <c r="AA3232"/>
  <c r="W3233"/>
  <c r="X3233"/>
  <c r="Y3233"/>
  <c r="Z3233"/>
  <c r="AA3233"/>
  <c r="W3234"/>
  <c r="X3234"/>
  <c r="Y3234"/>
  <c r="Z3234"/>
  <c r="AA3234"/>
  <c r="W3235"/>
  <c r="X3235"/>
  <c r="Y3235"/>
  <c r="Z3235"/>
  <c r="AA3235"/>
  <c r="W3236"/>
  <c r="X3236"/>
  <c r="Y3236"/>
  <c r="Z3236"/>
  <c r="AA3236"/>
  <c r="W3237"/>
  <c r="X3237"/>
  <c r="Y3237"/>
  <c r="Z3237"/>
  <c r="AA3237"/>
  <c r="W3238"/>
  <c r="X3238"/>
  <c r="Y3238"/>
  <c r="Z3238"/>
  <c r="AA3238"/>
  <c r="W3239"/>
  <c r="X3239"/>
  <c r="Y3239"/>
  <c r="Z3239"/>
  <c r="AA3239"/>
  <c r="W3240"/>
  <c r="X3240"/>
  <c r="Y3240"/>
  <c r="Z3240"/>
  <c r="AA3240"/>
  <c r="W3241"/>
  <c r="X3241"/>
  <c r="Y3241"/>
  <c r="Z3241"/>
  <c r="AA3241"/>
  <c r="W3242"/>
  <c r="X3242"/>
  <c r="Y3242"/>
  <c r="Z3242"/>
  <c r="AA3242"/>
  <c r="W3243"/>
  <c r="X3243"/>
  <c r="Y3243"/>
  <c r="Z3243"/>
  <c r="AA3243"/>
  <c r="S2705"/>
  <c r="T2705"/>
  <c r="U2705"/>
  <c r="S2706"/>
  <c r="T2706"/>
  <c r="U2706"/>
  <c r="S2707"/>
  <c r="T2707"/>
  <c r="U2707"/>
  <c r="S2708"/>
  <c r="T2708"/>
  <c r="U2708"/>
  <c r="S2709"/>
  <c r="T2709"/>
  <c r="U2709"/>
  <c r="S2710"/>
  <c r="T2710"/>
  <c r="U2710"/>
  <c r="S2711"/>
  <c r="T2711"/>
  <c r="U2711"/>
  <c r="S2712"/>
  <c r="T2712"/>
  <c r="U2712"/>
  <c r="S2713"/>
  <c r="T2713"/>
  <c r="U2713"/>
  <c r="S2714"/>
  <c r="T2714"/>
  <c r="U2714"/>
  <c r="S2715"/>
  <c r="T2715"/>
  <c r="U2715"/>
  <c r="S2716"/>
  <c r="T2716"/>
  <c r="U2716"/>
  <c r="S2717"/>
  <c r="T2717"/>
  <c r="U2717"/>
  <c r="S2718"/>
  <c r="T2718"/>
  <c r="U2718"/>
  <c r="S2719"/>
  <c r="T2719"/>
  <c r="U2719"/>
  <c r="S2720"/>
  <c r="T2720"/>
  <c r="U2720"/>
  <c r="S2721"/>
  <c r="T2721"/>
  <c r="U2721"/>
  <c r="S2722"/>
  <c r="T2722"/>
  <c r="U2722"/>
  <c r="S2723"/>
  <c r="T2723"/>
  <c r="U2723"/>
  <c r="S2724"/>
  <c r="T2724"/>
  <c r="U2724"/>
  <c r="S2725"/>
  <c r="T2725"/>
  <c r="U2725"/>
  <c r="S2726"/>
  <c r="T2726"/>
  <c r="U2726"/>
  <c r="S2727"/>
  <c r="T2727"/>
  <c r="U2727"/>
  <c r="S2728"/>
  <c r="T2728"/>
  <c r="U2728"/>
  <c r="S2729"/>
  <c r="T2729"/>
  <c r="U2729"/>
  <c r="S2730"/>
  <c r="T2730"/>
  <c r="U2730"/>
  <c r="S2731"/>
  <c r="T2731"/>
  <c r="U2731"/>
  <c r="S2732"/>
  <c r="T2732"/>
  <c r="U2732"/>
  <c r="S2733"/>
  <c r="T2733"/>
  <c r="U2733"/>
  <c r="S2734"/>
  <c r="T2734"/>
  <c r="U2734"/>
  <c r="S2735"/>
  <c r="T2735"/>
  <c r="U2735"/>
  <c r="S2736"/>
  <c r="T2736"/>
  <c r="U2736"/>
  <c r="S2737"/>
  <c r="T2737"/>
  <c r="U2737"/>
  <c r="S2738"/>
  <c r="T2738"/>
  <c r="U2738"/>
  <c r="S2739"/>
  <c r="T2739"/>
  <c r="U2739"/>
  <c r="S2740"/>
  <c r="T2740"/>
  <c r="U2740"/>
  <c r="S2741"/>
  <c r="T2741"/>
  <c r="U2741"/>
  <c r="S2742"/>
  <c r="T2742"/>
  <c r="U2742"/>
  <c r="S2743"/>
  <c r="T2743"/>
  <c r="U2743"/>
  <c r="S2744"/>
  <c r="T2744"/>
  <c r="U2744"/>
  <c r="S2745"/>
  <c r="T2745"/>
  <c r="U2745"/>
  <c r="S2746"/>
  <c r="T2746"/>
  <c r="U2746"/>
  <c r="S2747"/>
  <c r="T2747"/>
  <c r="U2747"/>
  <c r="S2748"/>
  <c r="T2748"/>
  <c r="U2748"/>
  <c r="S2749"/>
  <c r="T2749"/>
  <c r="U2749"/>
  <c r="S2750"/>
  <c r="T2750"/>
  <c r="U2750"/>
  <c r="S2751"/>
  <c r="T2751"/>
  <c r="U2751"/>
  <c r="S2752"/>
  <c r="T2752"/>
  <c r="U2752"/>
  <c r="S2753"/>
  <c r="T2753"/>
  <c r="U2753"/>
  <c r="S2754"/>
  <c r="T2754"/>
  <c r="U2754"/>
  <c r="S2755"/>
  <c r="T2755"/>
  <c r="U2755"/>
  <c r="S2756"/>
  <c r="T2756"/>
  <c r="U2756"/>
  <c r="S2757"/>
  <c r="T2757"/>
  <c r="U2757"/>
  <c r="S2758"/>
  <c r="T2758"/>
  <c r="U2758"/>
  <c r="S2759"/>
  <c r="T2759"/>
  <c r="U2759"/>
  <c r="S2760"/>
  <c r="T2760"/>
  <c r="U2760"/>
  <c r="S2761"/>
  <c r="T2761"/>
  <c r="U2761"/>
  <c r="S2762"/>
  <c r="T2762"/>
  <c r="U2762"/>
  <c r="S2763"/>
  <c r="T2763"/>
  <c r="U2763"/>
  <c r="S2764"/>
  <c r="T2764"/>
  <c r="U2764"/>
  <c r="S2765"/>
  <c r="T2765"/>
  <c r="U2765"/>
  <c r="S2766"/>
  <c r="T2766"/>
  <c r="U2766"/>
  <c r="S2767"/>
  <c r="T2767"/>
  <c r="U2767"/>
  <c r="S2768"/>
  <c r="T2768"/>
  <c r="U2768"/>
  <c r="S2769"/>
  <c r="T2769"/>
  <c r="U2769"/>
  <c r="S2770"/>
  <c r="T2770"/>
  <c r="U2770"/>
  <c r="S2771"/>
  <c r="T2771"/>
  <c r="U2771"/>
  <c r="S2772"/>
  <c r="T2772"/>
  <c r="U2772"/>
  <c r="S2773"/>
  <c r="T2773"/>
  <c r="U2773"/>
  <c r="S2774"/>
  <c r="T2774"/>
  <c r="U2774"/>
  <c r="S2775"/>
  <c r="T2775"/>
  <c r="U2775"/>
  <c r="S2776"/>
  <c r="T2776"/>
  <c r="U2776"/>
  <c r="S2777"/>
  <c r="T2777"/>
  <c r="U2777"/>
  <c r="S2778"/>
  <c r="T2778"/>
  <c r="U2778"/>
  <c r="S2779"/>
  <c r="T2779"/>
  <c r="U2779"/>
  <c r="S2780"/>
  <c r="T2780"/>
  <c r="U2780"/>
  <c r="S2781"/>
  <c r="T2781"/>
  <c r="U2781"/>
  <c r="S2782"/>
  <c r="T2782"/>
  <c r="U2782"/>
  <c r="S2783"/>
  <c r="T2783"/>
  <c r="U2783"/>
  <c r="S2784"/>
  <c r="T2784"/>
  <c r="U2784"/>
  <c r="S2785"/>
  <c r="T2785"/>
  <c r="U2785"/>
  <c r="S2786"/>
  <c r="T2786"/>
  <c r="U2786"/>
  <c r="S2787"/>
  <c r="T2787"/>
  <c r="U2787"/>
  <c r="S2788"/>
  <c r="T2788"/>
  <c r="U2788"/>
  <c r="S2789"/>
  <c r="T2789"/>
  <c r="U2789"/>
  <c r="S2790"/>
  <c r="T2790"/>
  <c r="U2790"/>
  <c r="S2791"/>
  <c r="T2791"/>
  <c r="U2791"/>
  <c r="S2792"/>
  <c r="T2792"/>
  <c r="U2792"/>
  <c r="S2793"/>
  <c r="T2793"/>
  <c r="U2793"/>
  <c r="S2794"/>
  <c r="T2794"/>
  <c r="U2794"/>
  <c r="S2795"/>
  <c r="T2795"/>
  <c r="U2795"/>
  <c r="S2796"/>
  <c r="T2796"/>
  <c r="U2796"/>
  <c r="S2797"/>
  <c r="T2797"/>
  <c r="U2797"/>
  <c r="S2798"/>
  <c r="T2798"/>
  <c r="U2798"/>
  <c r="S2799"/>
  <c r="T2799"/>
  <c r="U2799"/>
  <c r="S2800"/>
  <c r="T2800"/>
  <c r="U2800"/>
  <c r="S2801"/>
  <c r="T2801"/>
  <c r="U2801"/>
  <c r="S2802"/>
  <c r="T2802"/>
  <c r="U2802"/>
  <c r="S2803"/>
  <c r="T2803"/>
  <c r="U2803"/>
  <c r="S2804"/>
  <c r="T2804"/>
  <c r="U2804"/>
  <c r="S2805"/>
  <c r="T2805"/>
  <c r="U2805"/>
  <c r="S2806"/>
  <c r="T2806"/>
  <c r="U2806"/>
  <c r="S2807"/>
  <c r="T2807"/>
  <c r="U2807"/>
  <c r="S2808"/>
  <c r="T2808"/>
  <c r="U2808"/>
  <c r="S2809"/>
  <c r="T2809"/>
  <c r="U2809"/>
  <c r="S2810"/>
  <c r="T2810"/>
  <c r="U2810"/>
  <c r="S2811"/>
  <c r="T2811"/>
  <c r="U2811"/>
  <c r="S2812"/>
  <c r="T2812"/>
  <c r="U2812"/>
  <c r="S2813"/>
  <c r="T2813"/>
  <c r="U2813"/>
  <c r="S2814"/>
  <c r="T2814"/>
  <c r="U2814"/>
  <c r="S2815"/>
  <c r="T2815"/>
  <c r="U2815"/>
  <c r="S2816"/>
  <c r="T2816"/>
  <c r="U2816"/>
  <c r="S2817"/>
  <c r="T2817"/>
  <c r="U2817"/>
  <c r="S2818"/>
  <c r="T2818"/>
  <c r="U2818"/>
  <c r="S2819"/>
  <c r="T2819"/>
  <c r="U2819"/>
  <c r="S2820"/>
  <c r="T2820"/>
  <c r="U2820"/>
  <c r="S2821"/>
  <c r="T2821"/>
  <c r="U2821"/>
  <c r="S2822"/>
  <c r="T2822"/>
  <c r="U2822"/>
  <c r="S2823"/>
  <c r="T2823"/>
  <c r="U2823"/>
  <c r="S2824"/>
  <c r="T2824"/>
  <c r="U2824"/>
  <c r="S2825"/>
  <c r="T2825"/>
  <c r="U2825"/>
  <c r="S2826"/>
  <c r="T2826"/>
  <c r="U2826"/>
  <c r="S2827"/>
  <c r="T2827"/>
  <c r="U2827"/>
  <c r="S2828"/>
  <c r="T2828"/>
  <c r="U2828"/>
  <c r="S2829"/>
  <c r="T2829"/>
  <c r="U2829"/>
  <c r="S2830"/>
  <c r="T2830"/>
  <c r="U2830"/>
  <c r="S2831"/>
  <c r="T2831"/>
  <c r="U2831"/>
  <c r="S2832"/>
  <c r="T2832"/>
  <c r="U2832"/>
  <c r="S2833"/>
  <c r="T2833"/>
  <c r="U2833"/>
  <c r="S2834"/>
  <c r="T2834"/>
  <c r="U2834"/>
  <c r="S2835"/>
  <c r="T2835"/>
  <c r="U2835"/>
  <c r="S2836"/>
  <c r="T2836"/>
  <c r="U2836"/>
  <c r="S2837"/>
  <c r="T2837"/>
  <c r="U2837"/>
  <c r="S2838"/>
  <c r="T2838"/>
  <c r="U2838"/>
  <c r="S2839"/>
  <c r="T2839"/>
  <c r="U2839"/>
  <c r="S2840"/>
  <c r="T2840"/>
  <c r="U2840"/>
  <c r="S2841"/>
  <c r="T2841"/>
  <c r="U2841"/>
  <c r="S2842"/>
  <c r="T2842"/>
  <c r="U2842"/>
  <c r="S2843"/>
  <c r="T2843"/>
  <c r="U2843"/>
  <c r="S2844"/>
  <c r="T2844"/>
  <c r="U2844"/>
  <c r="S2845"/>
  <c r="T2845"/>
  <c r="U2845"/>
  <c r="S2846"/>
  <c r="T2846"/>
  <c r="U2846"/>
  <c r="S2847"/>
  <c r="T2847"/>
  <c r="U2847"/>
  <c r="S2848"/>
  <c r="T2848"/>
  <c r="U2848"/>
  <c r="S2849"/>
  <c r="T2849"/>
  <c r="U2849"/>
  <c r="S2850"/>
  <c r="T2850"/>
  <c r="U2850"/>
  <c r="S2851"/>
  <c r="T2851"/>
  <c r="U2851"/>
  <c r="S2852"/>
  <c r="T2852"/>
  <c r="U2852"/>
  <c r="S2853"/>
  <c r="T2853"/>
  <c r="U2853"/>
  <c r="S2854"/>
  <c r="T2854"/>
  <c r="U2854"/>
  <c r="S2855"/>
  <c r="T2855"/>
  <c r="U2855"/>
  <c r="S2856"/>
  <c r="T2856"/>
  <c r="U2856"/>
  <c r="S2857"/>
  <c r="T2857"/>
  <c r="U2857"/>
  <c r="S2858"/>
  <c r="T2858"/>
  <c r="U2858"/>
  <c r="S2859"/>
  <c r="T2859"/>
  <c r="U2859"/>
  <c r="S2860"/>
  <c r="T2860"/>
  <c r="U2860"/>
  <c r="S2861"/>
  <c r="T2861"/>
  <c r="U2861"/>
  <c r="S2862"/>
  <c r="T2862"/>
  <c r="U2862"/>
  <c r="S2863"/>
  <c r="T2863"/>
  <c r="U2863"/>
  <c r="S2864"/>
  <c r="T2864"/>
  <c r="U2864"/>
  <c r="S2865"/>
  <c r="T2865"/>
  <c r="U2865"/>
  <c r="S2866"/>
  <c r="T2866"/>
  <c r="U2866"/>
  <c r="S2867"/>
  <c r="T2867"/>
  <c r="U2867"/>
  <c r="S2868"/>
  <c r="T2868"/>
  <c r="U2868"/>
  <c r="S2869"/>
  <c r="T2869"/>
  <c r="U2869"/>
  <c r="S2870"/>
  <c r="T2870"/>
  <c r="U2870"/>
  <c r="S2871"/>
  <c r="T2871"/>
  <c r="U2871"/>
  <c r="S2872"/>
  <c r="T2872"/>
  <c r="U2872"/>
  <c r="S2873"/>
  <c r="T2873"/>
  <c r="U2873"/>
  <c r="S2874"/>
  <c r="T2874"/>
  <c r="U2874"/>
  <c r="S2875"/>
  <c r="T2875"/>
  <c r="U2875"/>
  <c r="S2876"/>
  <c r="T2876"/>
  <c r="U2876"/>
  <c r="S2877"/>
  <c r="T2877"/>
  <c r="U2877"/>
  <c r="S2878"/>
  <c r="T2878"/>
  <c r="U2878"/>
  <c r="S2879"/>
  <c r="T2879"/>
  <c r="U2879"/>
  <c r="S2880"/>
  <c r="T2880"/>
  <c r="U2880"/>
  <c r="S2881"/>
  <c r="T2881"/>
  <c r="U2881"/>
  <c r="S2882"/>
  <c r="T2882"/>
  <c r="U2882"/>
  <c r="S2883"/>
  <c r="T2883"/>
  <c r="U2883"/>
  <c r="S2884"/>
  <c r="T2884"/>
  <c r="U2884"/>
  <c r="S2885"/>
  <c r="T2885"/>
  <c r="U2885"/>
  <c r="S2886"/>
  <c r="T2886"/>
  <c r="U2886"/>
  <c r="S2887"/>
  <c r="T2887"/>
  <c r="U2887"/>
  <c r="S2888"/>
  <c r="T2888"/>
  <c r="U2888"/>
  <c r="S2889"/>
  <c r="T2889"/>
  <c r="U2889"/>
  <c r="S2890"/>
  <c r="T2890"/>
  <c r="U2890"/>
  <c r="S2891"/>
  <c r="T2891"/>
  <c r="U2891"/>
  <c r="S2892"/>
  <c r="T2892"/>
  <c r="U2892"/>
  <c r="S2893"/>
  <c r="T2893"/>
  <c r="U2893"/>
  <c r="S2894"/>
  <c r="T2894"/>
  <c r="U2894"/>
  <c r="S2895"/>
  <c r="T2895"/>
  <c r="U2895"/>
  <c r="S2896"/>
  <c r="T2896"/>
  <c r="U2896"/>
  <c r="S2897"/>
  <c r="T2897"/>
  <c r="U2897"/>
  <c r="S2898"/>
  <c r="T2898"/>
  <c r="U2898"/>
  <c r="S2899"/>
  <c r="T2899"/>
  <c r="U2899"/>
  <c r="S2900"/>
  <c r="T2900"/>
  <c r="U2900"/>
  <c r="S2901"/>
  <c r="T2901"/>
  <c r="U2901"/>
  <c r="S2902"/>
  <c r="T2902"/>
  <c r="U2902"/>
  <c r="S2903"/>
  <c r="T2903"/>
  <c r="U2903"/>
  <c r="S2904"/>
  <c r="T2904"/>
  <c r="U2904"/>
  <c r="S2905"/>
  <c r="T2905"/>
  <c r="U2905"/>
  <c r="S2906"/>
  <c r="T2906"/>
  <c r="U2906"/>
  <c r="S2907"/>
  <c r="T2907"/>
  <c r="U2907"/>
  <c r="S2908"/>
  <c r="T2908"/>
  <c r="U2908"/>
  <c r="S2909"/>
  <c r="T2909"/>
  <c r="U2909"/>
  <c r="S2910"/>
  <c r="T2910"/>
  <c r="U2910"/>
  <c r="S2911"/>
  <c r="T2911"/>
  <c r="U2911"/>
  <c r="S2912"/>
  <c r="T2912"/>
  <c r="U2912"/>
  <c r="S2913"/>
  <c r="T2913"/>
  <c r="U2913"/>
  <c r="S2914"/>
  <c r="T2914"/>
  <c r="U2914"/>
  <c r="S2915"/>
  <c r="T2915"/>
  <c r="U2915"/>
  <c r="S2916"/>
  <c r="T2916"/>
  <c r="U2916"/>
  <c r="S2917"/>
  <c r="T2917"/>
  <c r="U2917"/>
  <c r="S2918"/>
  <c r="T2918"/>
  <c r="U2918"/>
  <c r="S2919"/>
  <c r="T2919"/>
  <c r="U2919"/>
  <c r="S2920"/>
  <c r="T2920"/>
  <c r="U2920"/>
  <c r="S2921"/>
  <c r="T2921"/>
  <c r="U2921"/>
  <c r="S2922"/>
  <c r="T2922"/>
  <c r="U2922"/>
  <c r="S2923"/>
  <c r="T2923"/>
  <c r="U2923"/>
  <c r="S2924"/>
  <c r="T2924"/>
  <c r="U2924"/>
  <c r="S2925"/>
  <c r="T2925"/>
  <c r="U2925"/>
  <c r="S2926"/>
  <c r="T2926"/>
  <c r="U2926"/>
  <c r="S2927"/>
  <c r="T2927"/>
  <c r="U2927"/>
  <c r="S2928"/>
  <c r="T2928"/>
  <c r="U2928"/>
  <c r="S2929"/>
  <c r="T2929"/>
  <c r="U2929"/>
  <c r="S2930"/>
  <c r="T2930"/>
  <c r="U2930"/>
  <c r="S2931"/>
  <c r="T2931"/>
  <c r="U2931"/>
  <c r="S2932"/>
  <c r="T2932"/>
  <c r="U2932"/>
  <c r="S2933"/>
  <c r="T2933"/>
  <c r="U2933"/>
  <c r="S2934"/>
  <c r="T2934"/>
  <c r="U2934"/>
  <c r="S2935"/>
  <c r="T2935"/>
  <c r="U2935"/>
  <c r="S2936"/>
  <c r="T2936"/>
  <c r="U2936"/>
  <c r="S2937"/>
  <c r="T2937"/>
  <c r="U2937"/>
  <c r="S2938"/>
  <c r="T2938"/>
  <c r="U2938"/>
  <c r="S2939"/>
  <c r="T2939"/>
  <c r="U2939"/>
  <c r="S2940"/>
  <c r="T2940"/>
  <c r="U2940"/>
  <c r="S2941"/>
  <c r="T2941"/>
  <c r="U2941"/>
  <c r="S2942"/>
  <c r="T2942"/>
  <c r="U2942"/>
  <c r="S2943"/>
  <c r="T2943"/>
  <c r="U2943"/>
  <c r="S2944"/>
  <c r="T2944"/>
  <c r="U2944"/>
  <c r="S2945"/>
  <c r="T2945"/>
  <c r="U2945"/>
  <c r="S2946"/>
  <c r="T2946"/>
  <c r="U2946"/>
  <c r="S2947"/>
  <c r="T2947"/>
  <c r="U2947"/>
  <c r="S2948"/>
  <c r="T2948"/>
  <c r="U2948"/>
  <c r="S2949"/>
  <c r="T2949"/>
  <c r="U2949"/>
  <c r="S2950"/>
  <c r="T2950"/>
  <c r="U2950"/>
  <c r="S2951"/>
  <c r="T2951"/>
  <c r="U2951"/>
  <c r="S2952"/>
  <c r="T2952"/>
  <c r="U2952"/>
  <c r="S2953"/>
  <c r="T2953"/>
  <c r="U2953"/>
  <c r="S2954"/>
  <c r="T2954"/>
  <c r="U2954"/>
  <c r="S2955"/>
  <c r="T2955"/>
  <c r="U2955"/>
  <c r="S2956"/>
  <c r="T2956"/>
  <c r="U2956"/>
  <c r="S2957"/>
  <c r="T2957"/>
  <c r="U2957"/>
  <c r="S2958"/>
  <c r="T2958"/>
  <c r="U2958"/>
  <c r="S2959"/>
  <c r="T2959"/>
  <c r="U2959"/>
  <c r="S2960"/>
  <c r="T2960"/>
  <c r="U2960"/>
  <c r="S2961"/>
  <c r="T2961"/>
  <c r="U2961"/>
  <c r="S2962"/>
  <c r="T2962"/>
  <c r="U2962"/>
  <c r="S2963"/>
  <c r="T2963"/>
  <c r="U2963"/>
  <c r="S2964"/>
  <c r="T2964"/>
  <c r="U2964"/>
  <c r="S2965"/>
  <c r="T2965"/>
  <c r="U2965"/>
  <c r="S2966"/>
  <c r="T2966"/>
  <c r="U2966"/>
  <c r="S2967"/>
  <c r="T2967"/>
  <c r="U2967"/>
  <c r="S2968"/>
  <c r="T2968"/>
  <c r="U2968"/>
  <c r="S2969"/>
  <c r="T2969"/>
  <c r="U2969"/>
  <c r="S2970"/>
  <c r="T2970"/>
  <c r="U2970"/>
  <c r="S2971"/>
  <c r="T2971"/>
  <c r="U2971"/>
  <c r="S2972"/>
  <c r="T2972"/>
  <c r="U2972"/>
  <c r="S2973"/>
  <c r="T2973"/>
  <c r="U2973"/>
  <c r="S2974"/>
  <c r="T2974"/>
  <c r="U2974"/>
  <c r="S2975"/>
  <c r="T2975"/>
  <c r="U2975"/>
  <c r="S2976"/>
  <c r="T2976"/>
  <c r="U2976"/>
  <c r="S2977"/>
  <c r="T2977"/>
  <c r="U2977"/>
  <c r="S2978"/>
  <c r="T2978"/>
  <c r="U2978"/>
  <c r="S2979"/>
  <c r="T2979"/>
  <c r="U2979"/>
  <c r="S2980"/>
  <c r="T2980"/>
  <c r="U2980"/>
  <c r="S2981"/>
  <c r="T2981"/>
  <c r="U2981"/>
  <c r="S2982"/>
  <c r="T2982"/>
  <c r="U2982"/>
  <c r="S2983"/>
  <c r="T2983"/>
  <c r="U2983"/>
  <c r="S2984"/>
  <c r="T2984"/>
  <c r="U2984"/>
  <c r="S2985"/>
  <c r="T2985"/>
  <c r="U2985"/>
  <c r="S2986"/>
  <c r="T2986"/>
  <c r="U2986"/>
  <c r="S2987"/>
  <c r="T2987"/>
  <c r="U2987"/>
  <c r="S2988"/>
  <c r="T2988"/>
  <c r="U2988"/>
  <c r="S2989"/>
  <c r="T2989"/>
  <c r="U2989"/>
  <c r="S2990"/>
  <c r="T2990"/>
  <c r="U2990"/>
  <c r="S2991"/>
  <c r="T2991"/>
  <c r="U2991"/>
  <c r="S2992"/>
  <c r="T2992"/>
  <c r="U2992"/>
  <c r="S2993"/>
  <c r="T2993"/>
  <c r="U2993"/>
  <c r="S2994"/>
  <c r="T2994"/>
  <c r="U2994"/>
  <c r="S2995"/>
  <c r="T2995"/>
  <c r="U2995"/>
  <c r="S2996"/>
  <c r="T2996"/>
  <c r="U2996"/>
  <c r="S2997"/>
  <c r="T2997"/>
  <c r="U2997"/>
  <c r="S2998"/>
  <c r="T2998"/>
  <c r="U2998"/>
  <c r="S2999"/>
  <c r="T2999"/>
  <c r="U2999"/>
  <c r="S3000"/>
  <c r="T3000"/>
  <c r="U3000"/>
  <c r="S3001"/>
  <c r="T3001"/>
  <c r="U3001"/>
  <c r="S3002"/>
  <c r="T3002"/>
  <c r="U3002"/>
  <c r="S3003"/>
  <c r="T3003"/>
  <c r="U3003"/>
  <c r="S3004"/>
  <c r="T3004"/>
  <c r="U3004"/>
  <c r="S3005"/>
  <c r="T3005"/>
  <c r="U3005"/>
  <c r="S3006"/>
  <c r="T3006"/>
  <c r="U3006"/>
  <c r="S3007"/>
  <c r="T3007"/>
  <c r="U3007"/>
  <c r="S3008"/>
  <c r="T3008"/>
  <c r="U3008"/>
  <c r="S3009"/>
  <c r="T3009"/>
  <c r="U3009"/>
  <c r="S3010"/>
  <c r="T3010"/>
  <c r="U3010"/>
  <c r="S3011"/>
  <c r="T3011"/>
  <c r="U3011"/>
  <c r="S3012"/>
  <c r="T3012"/>
  <c r="U3012"/>
  <c r="S3013"/>
  <c r="T3013"/>
  <c r="U3013"/>
  <c r="S3014"/>
  <c r="T3014"/>
  <c r="U3014"/>
  <c r="S3015"/>
  <c r="T3015"/>
  <c r="U3015"/>
  <c r="S3016"/>
  <c r="T3016"/>
  <c r="U3016"/>
  <c r="S3017"/>
  <c r="T3017"/>
  <c r="U3017"/>
  <c r="S3018"/>
  <c r="T3018"/>
  <c r="U3018"/>
  <c r="S3019"/>
  <c r="T3019"/>
  <c r="U3019"/>
  <c r="S3020"/>
  <c r="T3020"/>
  <c r="U3020"/>
  <c r="S3021"/>
  <c r="T3021"/>
  <c r="U3021"/>
  <c r="S3022"/>
  <c r="T3022"/>
  <c r="U3022"/>
  <c r="S3023"/>
  <c r="T3023"/>
  <c r="U3023"/>
  <c r="S3024"/>
  <c r="T3024"/>
  <c r="U3024"/>
  <c r="S3025"/>
  <c r="T3025"/>
  <c r="U3025"/>
  <c r="S3026"/>
  <c r="T3026"/>
  <c r="U3026"/>
  <c r="S3027"/>
  <c r="T3027"/>
  <c r="U3027"/>
  <c r="S3028"/>
  <c r="T3028"/>
  <c r="U3028"/>
  <c r="S3029"/>
  <c r="T3029"/>
  <c r="U3029"/>
  <c r="S3030"/>
  <c r="T3030"/>
  <c r="U3030"/>
  <c r="S3031"/>
  <c r="T3031"/>
  <c r="U3031"/>
  <c r="S3032"/>
  <c r="T3032"/>
  <c r="U3032"/>
  <c r="S3033"/>
  <c r="T3033"/>
  <c r="U3033"/>
  <c r="S3034"/>
  <c r="T3034"/>
  <c r="U3034"/>
  <c r="S3035"/>
  <c r="T3035"/>
  <c r="U3035"/>
  <c r="S3036"/>
  <c r="T3036"/>
  <c r="U3036"/>
  <c r="S3037"/>
  <c r="T3037"/>
  <c r="U3037"/>
  <c r="S3038"/>
  <c r="T3038"/>
  <c r="U3038"/>
  <c r="S3039"/>
  <c r="T3039"/>
  <c r="U3039"/>
  <c r="S3040"/>
  <c r="T3040"/>
  <c r="U3040"/>
  <c r="S3041"/>
  <c r="T3041"/>
  <c r="U3041"/>
  <c r="S3042"/>
  <c r="T3042"/>
  <c r="U3042"/>
  <c r="S3043"/>
  <c r="T3043"/>
  <c r="U3043"/>
  <c r="S3044"/>
  <c r="T3044"/>
  <c r="U3044"/>
  <c r="S3045"/>
  <c r="T3045"/>
  <c r="U3045"/>
  <c r="S3046"/>
  <c r="T3046"/>
  <c r="U3046"/>
  <c r="S3047"/>
  <c r="T3047"/>
  <c r="U3047"/>
  <c r="S3048"/>
  <c r="T3048"/>
  <c r="U3048"/>
  <c r="S3049"/>
  <c r="T3049"/>
  <c r="U3049"/>
  <c r="S3050"/>
  <c r="T3050"/>
  <c r="U3050"/>
  <c r="S3051"/>
  <c r="T3051"/>
  <c r="U3051"/>
  <c r="S3052"/>
  <c r="T3052"/>
  <c r="U3052"/>
  <c r="S3053"/>
  <c r="T3053"/>
  <c r="U3053"/>
  <c r="S3054"/>
  <c r="T3054"/>
  <c r="U3054"/>
  <c r="S3055"/>
  <c r="T3055"/>
  <c r="U3055"/>
  <c r="S3056"/>
  <c r="T3056"/>
  <c r="U3056"/>
  <c r="S3057"/>
  <c r="T3057"/>
  <c r="U3057"/>
  <c r="S3058"/>
  <c r="T3058"/>
  <c r="U3058"/>
  <c r="S3059"/>
  <c r="T3059"/>
  <c r="U3059"/>
  <c r="S3060"/>
  <c r="T3060"/>
  <c r="U3060"/>
  <c r="S3061"/>
  <c r="T3061"/>
  <c r="U3061"/>
  <c r="S3062"/>
  <c r="T3062"/>
  <c r="U3062"/>
  <c r="S3063"/>
  <c r="T3063"/>
  <c r="U3063"/>
  <c r="S3064"/>
  <c r="T3064"/>
  <c r="U3064"/>
  <c r="S3065"/>
  <c r="T3065"/>
  <c r="U3065"/>
  <c r="S3066"/>
  <c r="T3066"/>
  <c r="U3066"/>
  <c r="S3067"/>
  <c r="T3067"/>
  <c r="U3067"/>
  <c r="S3068"/>
  <c r="T3068"/>
  <c r="U3068"/>
  <c r="S3069"/>
  <c r="T3069"/>
  <c r="U3069"/>
  <c r="S3070"/>
  <c r="T3070"/>
  <c r="U3070"/>
  <c r="S3071"/>
  <c r="T3071"/>
  <c r="U3071"/>
  <c r="S3072"/>
  <c r="T3072"/>
  <c r="U3072"/>
  <c r="S3073"/>
  <c r="T3073"/>
  <c r="U3073"/>
  <c r="S3074"/>
  <c r="T3074"/>
  <c r="U3074"/>
  <c r="S3075"/>
  <c r="T3075"/>
  <c r="U3075"/>
  <c r="S3076"/>
  <c r="T3076"/>
  <c r="U3076"/>
  <c r="S3077"/>
  <c r="T3077"/>
  <c r="U3077"/>
  <c r="S3078"/>
  <c r="T3078"/>
  <c r="U3078"/>
  <c r="S3079"/>
  <c r="T3079"/>
  <c r="U3079"/>
  <c r="S3080"/>
  <c r="T3080"/>
  <c r="U3080"/>
  <c r="S3081"/>
  <c r="T3081"/>
  <c r="U3081"/>
  <c r="S3082"/>
  <c r="T3082"/>
  <c r="U3082"/>
  <c r="S3083"/>
  <c r="T3083"/>
  <c r="U3083"/>
  <c r="S3084"/>
  <c r="T3084"/>
  <c r="U3084"/>
  <c r="S3085"/>
  <c r="T3085"/>
  <c r="U3085"/>
  <c r="S3086"/>
  <c r="T3086"/>
  <c r="U3086"/>
  <c r="S3087"/>
  <c r="T3087"/>
  <c r="U3087"/>
  <c r="S3088"/>
  <c r="T3088"/>
  <c r="U3088"/>
  <c r="S3089"/>
  <c r="T3089"/>
  <c r="U3089"/>
  <c r="S3090"/>
  <c r="T3090"/>
  <c r="U3090"/>
  <c r="S3091"/>
  <c r="T3091"/>
  <c r="U3091"/>
  <c r="S3092"/>
  <c r="T3092"/>
  <c r="U3092"/>
  <c r="S3093"/>
  <c r="T3093"/>
  <c r="U3093"/>
  <c r="S3094"/>
  <c r="T3094"/>
  <c r="U3094"/>
  <c r="S3095"/>
  <c r="T3095"/>
  <c r="U3095"/>
  <c r="S3096"/>
  <c r="T3096"/>
  <c r="U3096"/>
  <c r="S3097"/>
  <c r="T3097"/>
  <c r="U3097"/>
  <c r="S3098"/>
  <c r="T3098"/>
  <c r="U3098"/>
  <c r="S3099"/>
  <c r="T3099"/>
  <c r="U3099"/>
  <c r="S3100"/>
  <c r="T3100"/>
  <c r="U3100"/>
  <c r="S3101"/>
  <c r="T3101"/>
  <c r="U3101"/>
  <c r="S3102"/>
  <c r="T3102"/>
  <c r="U3102"/>
  <c r="S3103"/>
  <c r="T3103"/>
  <c r="U3103"/>
  <c r="S3104"/>
  <c r="T3104"/>
  <c r="U3104"/>
  <c r="S3105"/>
  <c r="T3105"/>
  <c r="U3105"/>
  <c r="S3106"/>
  <c r="T3106"/>
  <c r="U3106"/>
  <c r="S3107"/>
  <c r="T3107"/>
  <c r="U3107"/>
  <c r="S3108"/>
  <c r="T3108"/>
  <c r="U3108"/>
  <c r="S3109"/>
  <c r="T3109"/>
  <c r="U3109"/>
  <c r="S3110"/>
  <c r="T3110"/>
  <c r="U3110"/>
  <c r="S3111"/>
  <c r="T3111"/>
  <c r="U3111"/>
  <c r="S3112"/>
  <c r="T3112"/>
  <c r="U3112"/>
  <c r="S3113"/>
  <c r="T3113"/>
  <c r="U3113"/>
  <c r="S3114"/>
  <c r="T3114"/>
  <c r="U3114"/>
  <c r="S3115"/>
  <c r="T3115"/>
  <c r="U3115"/>
  <c r="S3116"/>
  <c r="T3116"/>
  <c r="U3116"/>
  <c r="S3117"/>
  <c r="T3117"/>
  <c r="U3117"/>
  <c r="S3118"/>
  <c r="T3118"/>
  <c r="U3118"/>
  <c r="S3119"/>
  <c r="T3119"/>
  <c r="U3119"/>
  <c r="S3120"/>
  <c r="T3120"/>
  <c r="U3120"/>
  <c r="S3121"/>
  <c r="T3121"/>
  <c r="U3121"/>
  <c r="S3122"/>
  <c r="T3122"/>
  <c r="U3122"/>
  <c r="S3123"/>
  <c r="T3123"/>
  <c r="U3123"/>
  <c r="S3124"/>
  <c r="T3124"/>
  <c r="U3124"/>
  <c r="S3125"/>
  <c r="T3125"/>
  <c r="U3125"/>
  <c r="S3126"/>
  <c r="T3126"/>
  <c r="U3126"/>
  <c r="S3127"/>
  <c r="T3127"/>
  <c r="U3127"/>
  <c r="S3128"/>
  <c r="T3128"/>
  <c r="U3128"/>
  <c r="S3129"/>
  <c r="T3129"/>
  <c r="U3129"/>
  <c r="S3130"/>
  <c r="T3130"/>
  <c r="U3130"/>
  <c r="S3131"/>
  <c r="T3131"/>
  <c r="U3131"/>
  <c r="S3132"/>
  <c r="T3132"/>
  <c r="U3132"/>
  <c r="S3133"/>
  <c r="T3133"/>
  <c r="U3133"/>
  <c r="S3134"/>
  <c r="T3134"/>
  <c r="U3134"/>
  <c r="S3135"/>
  <c r="T3135"/>
  <c r="U3135"/>
  <c r="S3136"/>
  <c r="T3136"/>
  <c r="U3136"/>
  <c r="S3137"/>
  <c r="T3137"/>
  <c r="U3137"/>
  <c r="S3138"/>
  <c r="T3138"/>
  <c r="U3138"/>
  <c r="S3139"/>
  <c r="T3139"/>
  <c r="U3139"/>
  <c r="S3140"/>
  <c r="T3140"/>
  <c r="U3140"/>
  <c r="S3141"/>
  <c r="T3141"/>
  <c r="U3141"/>
  <c r="S3142"/>
  <c r="T3142"/>
  <c r="U3142"/>
  <c r="S3143"/>
  <c r="T3143"/>
  <c r="U3143"/>
  <c r="S3144"/>
  <c r="T3144"/>
  <c r="U3144"/>
  <c r="S3145"/>
  <c r="T3145"/>
  <c r="U3145"/>
  <c r="S3146"/>
  <c r="T3146"/>
  <c r="U3146"/>
  <c r="S3147"/>
  <c r="T3147"/>
  <c r="U3147"/>
  <c r="S3148"/>
  <c r="T3148"/>
  <c r="U3148"/>
  <c r="S3149"/>
  <c r="T3149"/>
  <c r="U3149"/>
  <c r="S3150"/>
  <c r="T3150"/>
  <c r="U3150"/>
  <c r="S3151"/>
  <c r="T3151"/>
  <c r="U3151"/>
  <c r="S3152"/>
  <c r="T3152"/>
  <c r="U3152"/>
  <c r="S3153"/>
  <c r="T3153"/>
  <c r="U3153"/>
  <c r="S3154"/>
  <c r="T3154"/>
  <c r="U3154"/>
  <c r="S3155"/>
  <c r="T3155"/>
  <c r="U3155"/>
  <c r="S3156"/>
  <c r="T3156"/>
  <c r="U3156"/>
  <c r="S3157"/>
  <c r="T3157"/>
  <c r="U3157"/>
  <c r="S3158"/>
  <c r="T3158"/>
  <c r="U3158"/>
  <c r="S3159"/>
  <c r="T3159"/>
  <c r="U3159"/>
  <c r="S3160"/>
  <c r="T3160"/>
  <c r="U3160"/>
  <c r="S3161"/>
  <c r="T3161"/>
  <c r="U3161"/>
  <c r="S3162"/>
  <c r="T3162"/>
  <c r="U3162"/>
  <c r="S3163"/>
  <c r="T3163"/>
  <c r="U3163"/>
  <c r="S3164"/>
  <c r="T3164"/>
  <c r="U3164"/>
  <c r="S3165"/>
  <c r="T3165"/>
  <c r="U3165"/>
  <c r="S3166"/>
  <c r="T3166"/>
  <c r="U3166"/>
  <c r="S3167"/>
  <c r="T3167"/>
  <c r="U3167"/>
  <c r="S3168"/>
  <c r="T3168"/>
  <c r="U3168"/>
  <c r="S3169"/>
  <c r="T3169"/>
  <c r="U3169"/>
  <c r="S3170"/>
  <c r="T3170"/>
  <c r="U3170"/>
  <c r="S3171"/>
  <c r="T3171"/>
  <c r="U3171"/>
  <c r="S3172"/>
  <c r="T3172"/>
  <c r="U3172"/>
  <c r="S3173"/>
  <c r="T3173"/>
  <c r="U3173"/>
  <c r="S3174"/>
  <c r="T3174"/>
  <c r="U3174"/>
  <c r="S3175"/>
  <c r="T3175"/>
  <c r="U3175"/>
  <c r="S3176"/>
  <c r="T3176"/>
  <c r="U3176"/>
  <c r="S3177"/>
  <c r="T3177"/>
  <c r="U3177"/>
  <c r="S3178"/>
  <c r="T3178"/>
  <c r="U3178"/>
  <c r="S3179"/>
  <c r="T3179"/>
  <c r="U3179"/>
  <c r="S3180"/>
  <c r="T3180"/>
  <c r="U3180"/>
  <c r="S3181"/>
  <c r="T3181"/>
  <c r="U3181"/>
  <c r="S3182"/>
  <c r="T3182"/>
  <c r="U3182"/>
  <c r="S3183"/>
  <c r="T3183"/>
  <c r="U3183"/>
  <c r="S3184"/>
  <c r="T3184"/>
  <c r="U3184"/>
  <c r="S3185"/>
  <c r="T3185"/>
  <c r="U3185"/>
  <c r="S3186"/>
  <c r="T3186"/>
  <c r="U3186"/>
  <c r="S3187"/>
  <c r="T3187"/>
  <c r="U3187"/>
  <c r="S3188"/>
  <c r="T3188"/>
  <c r="U3188"/>
  <c r="S3189"/>
  <c r="T3189"/>
  <c r="U3189"/>
  <c r="S3190"/>
  <c r="T3190"/>
  <c r="U3190"/>
  <c r="S3191"/>
  <c r="T3191"/>
  <c r="U3191"/>
  <c r="S3192"/>
  <c r="T3192"/>
  <c r="U3192"/>
  <c r="S3193"/>
  <c r="T3193"/>
  <c r="U3193"/>
  <c r="S3194"/>
  <c r="T3194"/>
  <c r="U3194"/>
  <c r="S3195"/>
  <c r="T3195"/>
  <c r="U3195"/>
  <c r="S3196"/>
  <c r="T3196"/>
  <c r="U3196"/>
  <c r="S3197"/>
  <c r="T3197"/>
  <c r="U3197"/>
  <c r="S3198"/>
  <c r="T3198"/>
  <c r="U3198"/>
  <c r="S3199"/>
  <c r="T3199"/>
  <c r="U3199"/>
  <c r="S3200"/>
  <c r="T3200"/>
  <c r="U3200"/>
  <c r="S3201"/>
  <c r="T3201"/>
  <c r="U3201"/>
  <c r="S3202"/>
  <c r="T3202"/>
  <c r="U3202"/>
  <c r="S3203"/>
  <c r="T3203"/>
  <c r="U3203"/>
  <c r="S3204"/>
  <c r="T3204"/>
  <c r="U3204"/>
  <c r="S3205"/>
  <c r="T3205"/>
  <c r="U3205"/>
  <c r="S3206"/>
  <c r="T3206"/>
  <c r="U3206"/>
  <c r="S3207"/>
  <c r="T3207"/>
  <c r="U3207"/>
  <c r="S3208"/>
  <c r="T3208"/>
  <c r="U3208"/>
  <c r="S3209"/>
  <c r="T3209"/>
  <c r="U3209"/>
  <c r="S3210"/>
  <c r="T3210"/>
  <c r="U3210"/>
  <c r="S3211"/>
  <c r="T3211"/>
  <c r="U3211"/>
  <c r="S3212"/>
  <c r="T3212"/>
  <c r="U3212"/>
  <c r="S3213"/>
  <c r="T3213"/>
  <c r="U3213"/>
  <c r="S3214"/>
  <c r="T3214"/>
  <c r="U3214"/>
  <c r="S3215"/>
  <c r="T3215"/>
  <c r="U3215"/>
  <c r="S3216"/>
  <c r="T3216"/>
  <c r="U3216"/>
  <c r="S3217"/>
  <c r="T3217"/>
  <c r="U3217"/>
  <c r="S3218"/>
  <c r="T3218"/>
  <c r="U3218"/>
  <c r="S3219"/>
  <c r="T3219"/>
  <c r="U3219"/>
  <c r="S3220"/>
  <c r="T3220"/>
  <c r="U3220"/>
  <c r="S3221"/>
  <c r="T3221"/>
  <c r="U3221"/>
  <c r="S3222"/>
  <c r="T3222"/>
  <c r="U3222"/>
  <c r="S3223"/>
  <c r="T3223"/>
  <c r="U3223"/>
  <c r="S3224"/>
  <c r="T3224"/>
  <c r="U3224"/>
  <c r="S3225"/>
  <c r="T3225"/>
  <c r="U3225"/>
  <c r="S3226"/>
  <c r="T3226"/>
  <c r="U3226"/>
  <c r="S3227"/>
  <c r="T3227"/>
  <c r="U3227"/>
  <c r="S3228"/>
  <c r="T3228"/>
  <c r="U3228"/>
  <c r="S3229"/>
  <c r="T3229"/>
  <c r="U3229"/>
  <c r="S3230"/>
  <c r="T3230"/>
  <c r="U3230"/>
  <c r="S3231"/>
  <c r="T3231"/>
  <c r="U3231"/>
  <c r="S3232"/>
  <c r="T3232"/>
  <c r="U3232"/>
  <c r="S3233"/>
  <c r="T3233"/>
  <c r="U3233"/>
  <c r="S3234"/>
  <c r="T3234"/>
  <c r="U3234"/>
  <c r="S3235"/>
  <c r="T3235"/>
  <c r="U3235"/>
  <c r="S3236"/>
  <c r="T3236"/>
  <c r="U3236"/>
  <c r="S3237"/>
  <c r="T3237"/>
  <c r="U3237"/>
  <c r="S3238"/>
  <c r="T3238"/>
  <c r="U3238"/>
  <c r="S3239"/>
  <c r="T3239"/>
  <c r="U3239"/>
  <c r="S3240"/>
  <c r="T3240"/>
  <c r="U3240"/>
  <c r="S3241"/>
  <c r="T3241"/>
  <c r="U3241"/>
  <c r="S3242"/>
  <c r="T3242"/>
  <c r="U3242"/>
  <c r="S3243"/>
  <c r="T3243"/>
  <c r="U3243"/>
  <c r="O2705"/>
  <c r="O2706"/>
  <c r="O2707"/>
  <c r="O2708"/>
  <c r="O2709"/>
  <c r="O2710"/>
  <c r="O2711"/>
  <c r="O2712"/>
  <c r="O2713"/>
  <c r="O2714"/>
  <c r="O2715"/>
  <c r="O2716"/>
  <c r="O2717"/>
  <c r="O2718"/>
  <c r="O2719"/>
  <c r="O2720"/>
  <c r="O2721"/>
  <c r="O2722"/>
  <c r="O2723"/>
  <c r="O2724"/>
  <c r="O2725"/>
  <c r="O2726"/>
  <c r="O2727"/>
  <c r="O2728"/>
  <c r="O2729"/>
  <c r="O2730"/>
  <c r="O2731"/>
  <c r="O2732"/>
  <c r="O2733"/>
  <c r="O2734"/>
  <c r="O2735"/>
  <c r="O2736"/>
  <c r="O2737"/>
  <c r="O2738"/>
  <c r="O2739"/>
  <c r="O2740"/>
  <c r="O2741"/>
  <c r="O2742"/>
  <c r="O2743"/>
  <c r="O2744"/>
  <c r="O2745"/>
  <c r="O2746"/>
  <c r="O2747"/>
  <c r="O2748"/>
  <c r="O2749"/>
  <c r="O2750"/>
  <c r="O2751"/>
  <c r="O2752"/>
  <c r="O2753"/>
  <c r="O2754"/>
  <c r="O2755"/>
  <c r="O2756"/>
  <c r="O2757"/>
  <c r="O2758"/>
  <c r="O2759"/>
  <c r="O2760"/>
  <c r="O2761"/>
  <c r="O2762"/>
  <c r="O2763"/>
  <c r="O2764"/>
  <c r="O2765"/>
  <c r="O2766"/>
  <c r="O2767"/>
  <c r="O2768"/>
  <c r="O2769"/>
  <c r="O2770"/>
  <c r="O2771"/>
  <c r="O2772"/>
  <c r="O2773"/>
  <c r="O2774"/>
  <c r="O2775"/>
  <c r="O2776"/>
  <c r="O2777"/>
  <c r="O2778"/>
  <c r="O2779"/>
  <c r="O2780"/>
  <c r="O2781"/>
  <c r="O2782"/>
  <c r="O2783"/>
  <c r="O2784"/>
  <c r="O2785"/>
  <c r="O2786"/>
  <c r="O2787"/>
  <c r="O2788"/>
  <c r="O2789"/>
  <c r="O2790"/>
  <c r="O2791"/>
  <c r="O2792"/>
  <c r="O2793"/>
  <c r="O2794"/>
  <c r="O2795"/>
  <c r="O2796"/>
  <c r="O2797"/>
  <c r="O2798"/>
  <c r="O2799"/>
  <c r="O2800"/>
  <c r="O2801"/>
  <c r="O2802"/>
  <c r="O2803"/>
  <c r="O2804"/>
  <c r="O2805"/>
  <c r="O2806"/>
  <c r="O2807"/>
  <c r="O2808"/>
  <c r="O2809"/>
  <c r="O2810"/>
  <c r="O2811"/>
  <c r="O2812"/>
  <c r="O2813"/>
  <c r="O2814"/>
  <c r="O2815"/>
  <c r="O2816"/>
  <c r="O2817"/>
  <c r="O2818"/>
  <c r="O2819"/>
  <c r="O2820"/>
  <c r="O2821"/>
  <c r="O2822"/>
  <c r="O2823"/>
  <c r="O2824"/>
  <c r="O2825"/>
  <c r="O2826"/>
  <c r="O2827"/>
  <c r="O2828"/>
  <c r="O2829"/>
  <c r="O2830"/>
  <c r="O2831"/>
  <c r="O2832"/>
  <c r="O2833"/>
  <c r="O2834"/>
  <c r="O2835"/>
  <c r="O2836"/>
  <c r="O2837"/>
  <c r="O2838"/>
  <c r="O2839"/>
  <c r="O2840"/>
  <c r="O2841"/>
  <c r="O2842"/>
  <c r="O2843"/>
  <c r="O2844"/>
  <c r="O2845"/>
  <c r="O2846"/>
  <c r="O2847"/>
  <c r="O2848"/>
  <c r="O2849"/>
  <c r="O2850"/>
  <c r="O2851"/>
  <c r="O2852"/>
  <c r="O2853"/>
  <c r="O2854"/>
  <c r="O2855"/>
  <c r="O2856"/>
  <c r="O2857"/>
  <c r="O2858"/>
  <c r="O2859"/>
  <c r="O2860"/>
  <c r="O2861"/>
  <c r="O2862"/>
  <c r="O2863"/>
  <c r="O2864"/>
  <c r="O2865"/>
  <c r="O2866"/>
  <c r="O2867"/>
  <c r="O2868"/>
  <c r="O2869"/>
  <c r="O2870"/>
  <c r="O2871"/>
  <c r="O2872"/>
  <c r="O2873"/>
  <c r="O2874"/>
  <c r="O2875"/>
  <c r="O2876"/>
  <c r="O2877"/>
  <c r="O2878"/>
  <c r="O2879"/>
  <c r="O2880"/>
  <c r="O2881"/>
  <c r="O2882"/>
  <c r="O2883"/>
  <c r="O2884"/>
  <c r="O2885"/>
  <c r="O2886"/>
  <c r="O2887"/>
  <c r="O2888"/>
  <c r="O2889"/>
  <c r="O2890"/>
  <c r="O2891"/>
  <c r="O2892"/>
  <c r="O2893"/>
  <c r="O2894"/>
  <c r="O2895"/>
  <c r="O2896"/>
  <c r="O2897"/>
  <c r="O2898"/>
  <c r="O2899"/>
  <c r="O2900"/>
  <c r="O2901"/>
  <c r="O2902"/>
  <c r="O2903"/>
  <c r="O2904"/>
  <c r="O2905"/>
  <c r="O2906"/>
  <c r="O2907"/>
  <c r="O2908"/>
  <c r="O2909"/>
  <c r="O2910"/>
  <c r="O2911"/>
  <c r="O2912"/>
  <c r="O2913"/>
  <c r="O2914"/>
  <c r="O2915"/>
  <c r="O2916"/>
  <c r="O2917"/>
  <c r="O2918"/>
  <c r="O2919"/>
  <c r="O2920"/>
  <c r="O2921"/>
  <c r="O2922"/>
  <c r="O2923"/>
  <c r="O2924"/>
  <c r="O2925"/>
  <c r="O2926"/>
  <c r="O2927"/>
  <c r="O2928"/>
  <c r="O2929"/>
  <c r="O2930"/>
  <c r="O2931"/>
  <c r="O2932"/>
  <c r="O2933"/>
  <c r="O2934"/>
  <c r="O2935"/>
  <c r="O2936"/>
  <c r="O2937"/>
  <c r="O2938"/>
  <c r="O2939"/>
  <c r="O2940"/>
  <c r="O2941"/>
  <c r="O2942"/>
  <c r="O2943"/>
  <c r="O2944"/>
  <c r="O2945"/>
  <c r="O2946"/>
  <c r="O2947"/>
  <c r="O2948"/>
  <c r="O2949"/>
  <c r="O2950"/>
  <c r="O2951"/>
  <c r="O2952"/>
  <c r="O2953"/>
  <c r="O2954"/>
  <c r="O2955"/>
  <c r="O2956"/>
  <c r="O2957"/>
  <c r="O2958"/>
  <c r="O2959"/>
  <c r="O2960"/>
  <c r="O2961"/>
  <c r="O2962"/>
  <c r="O2963"/>
  <c r="O2964"/>
  <c r="O2965"/>
  <c r="O2966"/>
  <c r="O2967"/>
  <c r="O2968"/>
  <c r="O2969"/>
  <c r="O2970"/>
  <c r="O2971"/>
  <c r="O2972"/>
  <c r="O2973"/>
  <c r="O2974"/>
  <c r="O2975"/>
  <c r="O2976"/>
  <c r="O2977"/>
  <c r="O2978"/>
  <c r="O2979"/>
  <c r="O2980"/>
  <c r="O2981"/>
  <c r="O2982"/>
  <c r="O2983"/>
  <c r="O2984"/>
  <c r="O2985"/>
  <c r="O2986"/>
  <c r="O2987"/>
  <c r="O2988"/>
  <c r="O2989"/>
  <c r="O2990"/>
  <c r="O2991"/>
  <c r="O2992"/>
  <c r="O2993"/>
  <c r="O2994"/>
  <c r="O2995"/>
  <c r="O2996"/>
  <c r="O2997"/>
  <c r="O2998"/>
  <c r="O2999"/>
  <c r="O3000"/>
  <c r="O3001"/>
  <c r="O3002"/>
  <c r="O3003"/>
  <c r="O3004"/>
  <c r="O3005"/>
  <c r="O3006"/>
  <c r="O3007"/>
  <c r="O3008"/>
  <c r="O3009"/>
  <c r="O3010"/>
  <c r="O3011"/>
  <c r="O3012"/>
  <c r="O3013"/>
  <c r="O3014"/>
  <c r="O3015"/>
  <c r="O3016"/>
  <c r="O3017"/>
  <c r="O3018"/>
  <c r="O3019"/>
  <c r="O3020"/>
  <c r="O3021"/>
  <c r="O3022"/>
  <c r="O3023"/>
  <c r="O3024"/>
  <c r="O3025"/>
  <c r="O3026"/>
  <c r="O3027"/>
  <c r="O3028"/>
  <c r="O3029"/>
  <c r="O3030"/>
  <c r="O3031"/>
  <c r="O3032"/>
  <c r="O3033"/>
  <c r="O3034"/>
  <c r="O3035"/>
  <c r="O3036"/>
  <c r="O3037"/>
  <c r="O3038"/>
  <c r="O3039"/>
  <c r="O3040"/>
  <c r="O3041"/>
  <c r="O3042"/>
  <c r="O3043"/>
  <c r="O3044"/>
  <c r="O3045"/>
  <c r="O3046"/>
  <c r="O3047"/>
  <c r="O3048"/>
  <c r="O3049"/>
  <c r="O3050"/>
  <c r="O3051"/>
  <c r="O3052"/>
  <c r="O3053"/>
  <c r="O3054"/>
  <c r="O3055"/>
  <c r="O3056"/>
  <c r="O3057"/>
  <c r="O3058"/>
  <c r="O3059"/>
  <c r="O3060"/>
  <c r="O3061"/>
  <c r="O3062"/>
  <c r="O3063"/>
  <c r="O3064"/>
  <c r="O3065"/>
  <c r="O3066"/>
  <c r="O3067"/>
  <c r="O3068"/>
  <c r="O3069"/>
  <c r="O3070"/>
  <c r="O3071"/>
  <c r="O3072"/>
  <c r="O3073"/>
  <c r="O3074"/>
  <c r="O3075"/>
  <c r="O3076"/>
  <c r="O3077"/>
  <c r="O3078"/>
  <c r="O3079"/>
  <c r="O3080"/>
  <c r="O3081"/>
  <c r="O3082"/>
  <c r="O3083"/>
  <c r="O3084"/>
  <c r="O3085"/>
  <c r="O3086"/>
  <c r="O3087"/>
  <c r="O3088"/>
  <c r="O3089"/>
  <c r="O3090"/>
  <c r="O3091"/>
  <c r="O3092"/>
  <c r="O3093"/>
  <c r="O3094"/>
  <c r="O3095"/>
  <c r="O3096"/>
  <c r="O3097"/>
  <c r="O3098"/>
  <c r="O3099"/>
  <c r="O3100"/>
  <c r="O3101"/>
  <c r="O3102"/>
  <c r="O3103"/>
  <c r="O3104"/>
  <c r="O3105"/>
  <c r="O3106"/>
  <c r="O3107"/>
  <c r="O3108"/>
  <c r="O3109"/>
  <c r="O3110"/>
  <c r="O3111"/>
  <c r="O3112"/>
  <c r="O3113"/>
  <c r="O3114"/>
  <c r="O3115"/>
  <c r="O3116"/>
  <c r="O3117"/>
  <c r="O3118"/>
  <c r="O3119"/>
  <c r="O3120"/>
  <c r="O3121"/>
  <c r="O3122"/>
  <c r="O3123"/>
  <c r="O3124"/>
  <c r="O3125"/>
  <c r="O3126"/>
  <c r="O3127"/>
  <c r="O3128"/>
  <c r="O3129"/>
  <c r="O3130"/>
  <c r="O3131"/>
  <c r="O3132"/>
  <c r="O3133"/>
  <c r="O3134"/>
  <c r="O3135"/>
  <c r="O3136"/>
  <c r="O3137"/>
  <c r="O3138"/>
  <c r="O3139"/>
  <c r="O3140"/>
  <c r="O3141"/>
  <c r="O3142"/>
  <c r="O3143"/>
  <c r="O3144"/>
  <c r="O3145"/>
  <c r="O3146"/>
  <c r="O3147"/>
  <c r="O3148"/>
  <c r="O3149"/>
  <c r="O3150"/>
  <c r="O3151"/>
  <c r="O3152"/>
  <c r="O3153"/>
  <c r="O3154"/>
  <c r="O3155"/>
  <c r="O3156"/>
  <c r="O3157"/>
  <c r="O3158"/>
  <c r="O3159"/>
  <c r="O3160"/>
  <c r="O3161"/>
  <c r="O3162"/>
  <c r="O3163"/>
  <c r="O3164"/>
  <c r="O3165"/>
  <c r="O3166"/>
  <c r="O3167"/>
  <c r="O3168"/>
  <c r="O3169"/>
  <c r="O3170"/>
  <c r="O3171"/>
  <c r="O3172"/>
  <c r="O3173"/>
  <c r="O3174"/>
  <c r="O3175"/>
  <c r="O3176"/>
  <c r="O3177"/>
  <c r="O3178"/>
  <c r="O3179"/>
  <c r="O3180"/>
  <c r="O3181"/>
  <c r="O3182"/>
  <c r="O3183"/>
  <c r="O3184"/>
  <c r="O3185"/>
  <c r="O3186"/>
  <c r="O3187"/>
  <c r="O3188"/>
  <c r="O3189"/>
  <c r="O3190"/>
  <c r="O3191"/>
  <c r="O3192"/>
  <c r="O3193"/>
  <c r="O3194"/>
  <c r="O3195"/>
  <c r="O3196"/>
  <c r="O3197"/>
  <c r="O3198"/>
  <c r="O3199"/>
  <c r="O3200"/>
  <c r="O3201"/>
  <c r="O3202"/>
  <c r="O3203"/>
  <c r="O3204"/>
  <c r="O3205"/>
  <c r="O3206"/>
  <c r="O3207"/>
  <c r="O3208"/>
  <c r="O3209"/>
  <c r="O3210"/>
  <c r="O3211"/>
  <c r="O3212"/>
  <c r="O3213"/>
  <c r="O3214"/>
  <c r="O3215"/>
  <c r="O3216"/>
  <c r="O3217"/>
  <c r="O3218"/>
  <c r="O3219"/>
  <c r="O3220"/>
  <c r="O3221"/>
  <c r="O3222"/>
  <c r="O3223"/>
  <c r="O3224"/>
  <c r="O3225"/>
  <c r="O3226"/>
  <c r="O3227"/>
  <c r="O3228"/>
  <c r="O3229"/>
  <c r="O3230"/>
  <c r="O3231"/>
  <c r="O3232"/>
  <c r="O3233"/>
  <c r="O3234"/>
  <c r="O3235"/>
  <c r="O3236"/>
  <c r="O3237"/>
  <c r="O3238"/>
  <c r="O3239"/>
  <c r="O3240"/>
  <c r="O3241"/>
  <c r="O3242"/>
  <c r="O3243"/>
  <c r="N2705"/>
  <c r="N2706"/>
  <c r="N2707"/>
  <c r="N2708"/>
  <c r="N2709"/>
  <c r="N2710"/>
  <c r="N2711"/>
  <c r="N2712"/>
  <c r="N2713"/>
  <c r="N2714"/>
  <c r="N2715"/>
  <c r="N2716"/>
  <c r="N2717"/>
  <c r="N2718"/>
  <c r="N2719"/>
  <c r="N2720"/>
  <c r="N2721"/>
  <c r="N2722"/>
  <c r="N2723"/>
  <c r="N2724"/>
  <c r="N2725"/>
  <c r="N2726"/>
  <c r="N2727"/>
  <c r="N2728"/>
  <c r="N2729"/>
  <c r="N2730"/>
  <c r="N2731"/>
  <c r="N2732"/>
  <c r="N2733"/>
  <c r="N2734"/>
  <c r="N2735"/>
  <c r="N2736"/>
  <c r="N2737"/>
  <c r="N2738"/>
  <c r="N2739"/>
  <c r="N2740"/>
  <c r="N2741"/>
  <c r="N2742"/>
  <c r="N2743"/>
  <c r="N2744"/>
  <c r="N2745"/>
  <c r="N2746"/>
  <c r="N2747"/>
  <c r="N2748"/>
  <c r="N2749"/>
  <c r="N2750"/>
  <c r="N2751"/>
  <c r="N2752"/>
  <c r="N2753"/>
  <c r="N2754"/>
  <c r="N2755"/>
  <c r="N2756"/>
  <c r="N2757"/>
  <c r="N2758"/>
  <c r="N2759"/>
  <c r="N2760"/>
  <c r="N2761"/>
  <c r="N2762"/>
  <c r="N2763"/>
  <c r="N2764"/>
  <c r="N2765"/>
  <c r="N2766"/>
  <c r="N2767"/>
  <c r="N2768"/>
  <c r="N2769"/>
  <c r="N2770"/>
  <c r="N2771"/>
  <c r="N2772"/>
  <c r="N2773"/>
  <c r="N2774"/>
  <c r="N2775"/>
  <c r="N2776"/>
  <c r="N2777"/>
  <c r="N2778"/>
  <c r="N2779"/>
  <c r="N2780"/>
  <c r="N2781"/>
  <c r="N2782"/>
  <c r="N2783"/>
  <c r="N2784"/>
  <c r="N2785"/>
  <c r="N2786"/>
  <c r="N2787"/>
  <c r="N2788"/>
  <c r="N2789"/>
  <c r="N2790"/>
  <c r="N2791"/>
  <c r="N2792"/>
  <c r="N2793"/>
  <c r="N2794"/>
  <c r="N2795"/>
  <c r="N2796"/>
  <c r="N2797"/>
  <c r="N2798"/>
  <c r="N2799"/>
  <c r="N2800"/>
  <c r="N2801"/>
  <c r="N2802"/>
  <c r="N2803"/>
  <c r="N2804"/>
  <c r="N2805"/>
  <c r="N2806"/>
  <c r="N2807"/>
  <c r="N2808"/>
  <c r="N2809"/>
  <c r="N2810"/>
  <c r="N2811"/>
  <c r="N2812"/>
  <c r="N2813"/>
  <c r="N2814"/>
  <c r="N2815"/>
  <c r="N2816"/>
  <c r="N2817"/>
  <c r="N2818"/>
  <c r="N2819"/>
  <c r="N2820"/>
  <c r="N2821"/>
  <c r="N2822"/>
  <c r="N2823"/>
  <c r="N2824"/>
  <c r="N2825"/>
  <c r="N2826"/>
  <c r="N2827"/>
  <c r="N2828"/>
  <c r="N2829"/>
  <c r="N2830"/>
  <c r="N2831"/>
  <c r="N2832"/>
  <c r="N2833"/>
  <c r="N2834"/>
  <c r="N2835"/>
  <c r="N2836"/>
  <c r="N2837"/>
  <c r="N2838"/>
  <c r="N2839"/>
  <c r="N2840"/>
  <c r="N2841"/>
  <c r="N2842"/>
  <c r="N2843"/>
  <c r="N2844"/>
  <c r="N2845"/>
  <c r="N2846"/>
  <c r="N2847"/>
  <c r="N2848"/>
  <c r="N2849"/>
  <c r="N2850"/>
  <c r="N2851"/>
  <c r="N2852"/>
  <c r="N2853"/>
  <c r="N2854"/>
  <c r="N2855"/>
  <c r="N2856"/>
  <c r="N2857"/>
  <c r="N2858"/>
  <c r="N2859"/>
  <c r="N2860"/>
  <c r="N2861"/>
  <c r="N2862"/>
  <c r="N2863"/>
  <c r="N2864"/>
  <c r="N2865"/>
  <c r="N2866"/>
  <c r="N2867"/>
  <c r="N2868"/>
  <c r="N2869"/>
  <c r="N2870"/>
  <c r="N2871"/>
  <c r="N2872"/>
  <c r="N2873"/>
  <c r="N2874"/>
  <c r="N2875"/>
  <c r="N2876"/>
  <c r="N2877"/>
  <c r="N2878"/>
  <c r="N2879"/>
  <c r="N2880"/>
  <c r="N2881"/>
  <c r="N2882"/>
  <c r="N2883"/>
  <c r="N2884"/>
  <c r="N2885"/>
  <c r="N2886"/>
  <c r="N2887"/>
  <c r="N2888"/>
  <c r="N2889"/>
  <c r="N2890"/>
  <c r="N2891"/>
  <c r="N2892"/>
  <c r="N2893"/>
  <c r="N2894"/>
  <c r="N2895"/>
  <c r="N2896"/>
  <c r="N2897"/>
  <c r="N2898"/>
  <c r="N2899"/>
  <c r="N2900"/>
  <c r="N2901"/>
  <c r="N2902"/>
  <c r="N2903"/>
  <c r="N2904"/>
  <c r="N2905"/>
  <c r="N2906"/>
  <c r="N2907"/>
  <c r="N2908"/>
  <c r="N2909"/>
  <c r="N2910"/>
  <c r="N2911"/>
  <c r="N2912"/>
  <c r="N2913"/>
  <c r="N2914"/>
  <c r="N2915"/>
  <c r="N2916"/>
  <c r="N2917"/>
  <c r="N2918"/>
  <c r="N2919"/>
  <c r="N2920"/>
  <c r="N2921"/>
  <c r="N2922"/>
  <c r="N2923"/>
  <c r="N2924"/>
  <c r="N2925"/>
  <c r="N2926"/>
  <c r="N2927"/>
  <c r="N2928"/>
  <c r="N2929"/>
  <c r="N2930"/>
  <c r="N2931"/>
  <c r="N2932"/>
  <c r="N2933"/>
  <c r="N2934"/>
  <c r="N2935"/>
  <c r="N2936"/>
  <c r="N2937"/>
  <c r="N2938"/>
  <c r="N2939"/>
  <c r="N2940"/>
  <c r="N2941"/>
  <c r="N2942"/>
  <c r="N2943"/>
  <c r="N2944"/>
  <c r="N2945"/>
  <c r="N2946"/>
  <c r="N2947"/>
  <c r="N2948"/>
  <c r="N2949"/>
  <c r="N2950"/>
  <c r="N2951"/>
  <c r="N2952"/>
  <c r="N2953"/>
  <c r="N2954"/>
  <c r="N2955"/>
  <c r="N2956"/>
  <c r="N2957"/>
  <c r="N2958"/>
  <c r="N2959"/>
  <c r="N2960"/>
  <c r="N2961"/>
  <c r="N2962"/>
  <c r="N2963"/>
  <c r="N2964"/>
  <c r="N2965"/>
  <c r="N2966"/>
  <c r="N2967"/>
  <c r="N2968"/>
  <c r="N2969"/>
  <c r="N2970"/>
  <c r="N2971"/>
  <c r="N2972"/>
  <c r="N2973"/>
  <c r="N2974"/>
  <c r="N2975"/>
  <c r="N2976"/>
  <c r="N2977"/>
  <c r="N2978"/>
  <c r="N2979"/>
  <c r="N2980"/>
  <c r="N2981"/>
  <c r="N2982"/>
  <c r="N2983"/>
  <c r="N2984"/>
  <c r="N2985"/>
  <c r="N2986"/>
  <c r="N2987"/>
  <c r="N2988"/>
  <c r="N2989"/>
  <c r="N2990"/>
  <c r="N2991"/>
  <c r="N2992"/>
  <c r="N2993"/>
  <c r="N2994"/>
  <c r="N2995"/>
  <c r="N2996"/>
  <c r="N2997"/>
  <c r="N2998"/>
  <c r="N2999"/>
  <c r="N3000"/>
  <c r="N3001"/>
  <c r="N3002"/>
  <c r="N3003"/>
  <c r="N3004"/>
  <c r="N3005"/>
  <c r="N3006"/>
  <c r="N3007"/>
  <c r="N3008"/>
  <c r="N3009"/>
  <c r="N3010"/>
  <c r="N3011"/>
  <c r="N3012"/>
  <c r="N3013"/>
  <c r="N3014"/>
  <c r="N3015"/>
  <c r="N3016"/>
  <c r="N3017"/>
  <c r="N3018"/>
  <c r="N3019"/>
  <c r="N3020"/>
  <c r="N3021"/>
  <c r="N3022"/>
  <c r="N3023"/>
  <c r="N3024"/>
  <c r="N3025"/>
  <c r="N3026"/>
  <c r="N3027"/>
  <c r="N3028"/>
  <c r="N3029"/>
  <c r="N3030"/>
  <c r="N3031"/>
  <c r="N3032"/>
  <c r="N3033"/>
  <c r="N3034"/>
  <c r="N3035"/>
  <c r="N3036"/>
  <c r="N3037"/>
  <c r="N3038"/>
  <c r="N3039"/>
  <c r="N3040"/>
  <c r="N3041"/>
  <c r="N3042"/>
  <c r="N3043"/>
  <c r="N3044"/>
  <c r="N3045"/>
  <c r="N3046"/>
  <c r="N3047"/>
  <c r="N3048"/>
  <c r="N3049"/>
  <c r="N3050"/>
  <c r="N3051"/>
  <c r="N3052"/>
  <c r="N3053"/>
  <c r="N3054"/>
  <c r="N3055"/>
  <c r="N3056"/>
  <c r="N3057"/>
  <c r="N3058"/>
  <c r="N3059"/>
  <c r="N3060"/>
  <c r="N3061"/>
  <c r="N3062"/>
  <c r="N3063"/>
  <c r="N3064"/>
  <c r="N3065"/>
  <c r="N3066"/>
  <c r="N3067"/>
  <c r="N3068"/>
  <c r="N3069"/>
  <c r="N3070"/>
  <c r="N3071"/>
  <c r="N3072"/>
  <c r="N3073"/>
  <c r="N3074"/>
  <c r="N3075"/>
  <c r="N3076"/>
  <c r="N3077"/>
  <c r="N3078"/>
  <c r="N3079"/>
  <c r="N3080"/>
  <c r="N3081"/>
  <c r="N3082"/>
  <c r="N3083"/>
  <c r="N3084"/>
  <c r="N3085"/>
  <c r="N3086"/>
  <c r="N3087"/>
  <c r="N3088"/>
  <c r="N3089"/>
  <c r="N3090"/>
  <c r="N3091"/>
  <c r="N3092"/>
  <c r="N3093"/>
  <c r="N3094"/>
  <c r="N3095"/>
  <c r="N3096"/>
  <c r="N3097"/>
  <c r="N3098"/>
  <c r="N3099"/>
  <c r="N3100"/>
  <c r="N3101"/>
  <c r="N3102"/>
  <c r="N3103"/>
  <c r="N3104"/>
  <c r="N3105"/>
  <c r="N3106"/>
  <c r="N3107"/>
  <c r="N3108"/>
  <c r="N3109"/>
  <c r="N3110"/>
  <c r="N3111"/>
  <c r="N3112"/>
  <c r="N3113"/>
  <c r="N3114"/>
  <c r="N3115"/>
  <c r="N3116"/>
  <c r="N3117"/>
  <c r="N3118"/>
  <c r="N3119"/>
  <c r="N3120"/>
  <c r="N3121"/>
  <c r="N3122"/>
  <c r="N3123"/>
  <c r="N3124"/>
  <c r="N3125"/>
  <c r="N3126"/>
  <c r="N3127"/>
  <c r="N3128"/>
  <c r="N3129"/>
  <c r="N3130"/>
  <c r="N3131"/>
  <c r="N3132"/>
  <c r="N3133"/>
  <c r="N3134"/>
  <c r="N3135"/>
  <c r="N3136"/>
  <c r="N3137"/>
  <c r="N3138"/>
  <c r="N3139"/>
  <c r="N3140"/>
  <c r="N3141"/>
  <c r="N3142"/>
  <c r="N3143"/>
  <c r="N3144"/>
  <c r="N3145"/>
  <c r="N3146"/>
  <c r="N3147"/>
  <c r="N3148"/>
  <c r="N3149"/>
  <c r="N3150"/>
  <c r="N3151"/>
  <c r="N3152"/>
  <c r="N3153"/>
  <c r="N3154"/>
  <c r="N3155"/>
  <c r="N3156"/>
  <c r="N3157"/>
  <c r="N3158"/>
  <c r="N3159"/>
  <c r="N3160"/>
  <c r="N3161"/>
  <c r="N3162"/>
  <c r="N3163"/>
  <c r="N3164"/>
  <c r="N3165"/>
  <c r="N3166"/>
  <c r="N3167"/>
  <c r="N3168"/>
  <c r="N3169"/>
  <c r="N3170"/>
  <c r="N3171"/>
  <c r="N3172"/>
  <c r="N3173"/>
  <c r="N3174"/>
  <c r="N3175"/>
  <c r="N3176"/>
  <c r="N3177"/>
  <c r="N3178"/>
  <c r="N3179"/>
  <c r="N3180"/>
  <c r="N3181"/>
  <c r="N3182"/>
  <c r="N3183"/>
  <c r="N3184"/>
  <c r="N3185"/>
  <c r="N3186"/>
  <c r="N3187"/>
  <c r="N3188"/>
  <c r="N3189"/>
  <c r="N3190"/>
  <c r="N3191"/>
  <c r="N3192"/>
  <c r="N3193"/>
  <c r="N3194"/>
  <c r="N3195"/>
  <c r="N3196"/>
  <c r="N3197"/>
  <c r="N3198"/>
  <c r="N3199"/>
  <c r="N3200"/>
  <c r="N3201"/>
  <c r="N3202"/>
  <c r="N3203"/>
  <c r="N3204"/>
  <c r="N3205"/>
  <c r="N3206"/>
  <c r="N3207"/>
  <c r="N3208"/>
  <c r="N3209"/>
  <c r="N3210"/>
  <c r="N3211"/>
  <c r="N3212"/>
  <c r="N3213"/>
  <c r="N3214"/>
  <c r="N3215"/>
  <c r="N3216"/>
  <c r="N3217"/>
  <c r="N3218"/>
  <c r="N3219"/>
  <c r="N3220"/>
  <c r="N3221"/>
  <c r="N3222"/>
  <c r="N3223"/>
  <c r="N3224"/>
  <c r="N3225"/>
  <c r="N3226"/>
  <c r="N3227"/>
  <c r="N3228"/>
  <c r="N3229"/>
  <c r="N3230"/>
  <c r="N3231"/>
  <c r="N3232"/>
  <c r="N3233"/>
  <c r="N3234"/>
  <c r="N3235"/>
  <c r="N3236"/>
  <c r="N3237"/>
  <c r="N3238"/>
  <c r="N3239"/>
  <c r="N3240"/>
  <c r="N3241"/>
  <c r="N3242"/>
  <c r="N3243"/>
  <c r="H2706"/>
  <c r="H2707"/>
  <c r="H2708"/>
  <c r="H2709"/>
  <c r="H2710"/>
  <c r="H2711"/>
  <c r="H2712"/>
  <c r="H2713"/>
  <c r="H2714"/>
  <c r="H2715"/>
  <c r="H2716"/>
  <c r="H2717"/>
  <c r="H2718"/>
  <c r="H2719"/>
  <c r="H2720"/>
  <c r="H2721"/>
  <c r="H2722"/>
  <c r="H2723"/>
  <c r="H2724"/>
  <c r="H2725"/>
  <c r="H2726"/>
  <c r="H2727"/>
  <c r="H2728"/>
  <c r="H2729"/>
  <c r="H2730"/>
  <c r="H2731"/>
  <c r="H2732"/>
  <c r="H2733"/>
  <c r="H2734"/>
  <c r="H2735"/>
  <c r="H2736"/>
  <c r="H2737"/>
  <c r="H2738"/>
  <c r="H2739"/>
  <c r="H2740"/>
  <c r="H2741"/>
  <c r="H2742"/>
  <c r="H2743"/>
  <c r="H2744"/>
  <c r="H2745"/>
  <c r="H2746"/>
  <c r="H2747"/>
  <c r="H2748"/>
  <c r="H2749"/>
  <c r="H2750"/>
  <c r="H2751"/>
  <c r="H2752"/>
  <c r="H2753"/>
  <c r="H2754"/>
  <c r="H2755"/>
  <c r="H2756"/>
  <c r="H2757"/>
  <c r="H2758"/>
  <c r="H2759"/>
  <c r="H2760"/>
  <c r="H2761"/>
  <c r="H2762"/>
  <c r="H2763"/>
  <c r="H2764"/>
  <c r="H2765"/>
  <c r="H2766"/>
  <c r="H2767"/>
  <c r="H2768"/>
  <c r="H2769"/>
  <c r="H2770"/>
  <c r="H2771"/>
  <c r="H2772"/>
  <c r="H2773"/>
  <c r="H2774"/>
  <c r="H2775"/>
  <c r="H2776"/>
  <c r="H2777"/>
  <c r="H2778"/>
  <c r="H2779"/>
  <c r="H2780"/>
  <c r="H2781"/>
  <c r="H2782"/>
  <c r="H2783"/>
  <c r="H2784"/>
  <c r="H2785"/>
  <c r="H2786"/>
  <c r="H2787"/>
  <c r="H2788"/>
  <c r="H2789"/>
  <c r="H2790"/>
  <c r="H2791"/>
  <c r="H2792"/>
  <c r="H2793"/>
  <c r="H2794"/>
  <c r="H2795"/>
  <c r="H2796"/>
  <c r="H2797"/>
  <c r="H2798"/>
  <c r="H2799"/>
  <c r="H2800"/>
  <c r="H2801"/>
  <c r="H2802"/>
  <c r="H2803"/>
  <c r="H2804"/>
  <c r="H2805"/>
  <c r="H2806"/>
  <c r="H2807"/>
  <c r="H2808"/>
  <c r="H2809"/>
  <c r="H2810"/>
  <c r="H2811"/>
  <c r="H2812"/>
  <c r="H2813"/>
  <c r="H2814"/>
  <c r="H2815"/>
  <c r="H2816"/>
  <c r="H2817"/>
  <c r="H2818"/>
  <c r="H2819"/>
  <c r="H2820"/>
  <c r="H2821"/>
  <c r="H2822"/>
  <c r="H2823"/>
  <c r="H2824"/>
  <c r="H2825"/>
  <c r="H2826"/>
  <c r="H2827"/>
  <c r="H2828"/>
  <c r="H2829"/>
  <c r="H2830"/>
  <c r="H2831"/>
  <c r="H2832"/>
  <c r="H2833"/>
  <c r="H2834"/>
  <c r="H2835"/>
  <c r="H2836"/>
  <c r="H2837"/>
  <c r="H2838"/>
  <c r="H2839"/>
  <c r="H2840"/>
  <c r="H2841"/>
  <c r="H2842"/>
  <c r="H2843"/>
  <c r="H2844"/>
  <c r="H2845"/>
  <c r="H2846"/>
  <c r="H2847"/>
  <c r="H2848"/>
  <c r="H2849"/>
  <c r="H2850"/>
  <c r="H2851"/>
  <c r="H2852"/>
  <c r="H2853"/>
  <c r="H2854"/>
  <c r="H2855"/>
  <c r="H2856"/>
  <c r="H2857"/>
  <c r="H2858"/>
  <c r="H2859"/>
  <c r="H2860"/>
  <c r="H2861"/>
  <c r="H2862"/>
  <c r="H2863"/>
  <c r="H2864"/>
  <c r="H2865"/>
  <c r="H2866"/>
  <c r="H2867"/>
  <c r="H2868"/>
  <c r="H2869"/>
  <c r="H2870"/>
  <c r="H2871"/>
  <c r="H2872"/>
  <c r="H2873"/>
  <c r="H2874"/>
  <c r="H2875"/>
  <c r="H2876"/>
  <c r="H2877"/>
  <c r="H2878"/>
  <c r="H2879"/>
  <c r="H2880"/>
  <c r="H2881"/>
  <c r="H2882"/>
  <c r="H2883"/>
  <c r="H2884"/>
  <c r="H2885"/>
  <c r="H2886"/>
  <c r="H2887"/>
  <c r="H2888"/>
  <c r="H2889"/>
  <c r="H2890"/>
  <c r="H2891"/>
  <c r="H2892"/>
  <c r="H2893"/>
  <c r="H2894"/>
  <c r="H2895"/>
  <c r="H2896"/>
  <c r="H2897"/>
  <c r="H2898"/>
  <c r="H2899"/>
  <c r="H2900"/>
  <c r="H2901"/>
  <c r="H2902"/>
  <c r="H2903"/>
  <c r="H2904"/>
  <c r="H2905"/>
  <c r="H2906"/>
  <c r="H2907"/>
  <c r="H2908"/>
  <c r="H2909"/>
  <c r="H2910"/>
  <c r="H2911"/>
  <c r="H2912"/>
  <c r="H2913"/>
  <c r="H2914"/>
  <c r="H2915"/>
  <c r="H2916"/>
  <c r="H2917"/>
  <c r="H2918"/>
  <c r="H2919"/>
  <c r="H2920"/>
  <c r="H2921"/>
  <c r="H2922"/>
  <c r="H2923"/>
  <c r="H2924"/>
  <c r="H2925"/>
  <c r="H2926"/>
  <c r="H2927"/>
  <c r="H2928"/>
  <c r="H2929"/>
  <c r="H2930"/>
  <c r="H2931"/>
  <c r="H2932"/>
  <c r="H2933"/>
  <c r="H2934"/>
  <c r="H2935"/>
  <c r="H2936"/>
  <c r="H2937"/>
  <c r="H2938"/>
  <c r="H2939"/>
  <c r="H2940"/>
  <c r="H2941"/>
  <c r="H2942"/>
  <c r="H2943"/>
  <c r="H2944"/>
  <c r="H2945"/>
  <c r="H2946"/>
  <c r="H2947"/>
  <c r="H2948"/>
  <c r="H2949"/>
  <c r="H2950"/>
  <c r="H2951"/>
  <c r="H2952"/>
  <c r="H2953"/>
  <c r="H2954"/>
  <c r="H2955"/>
  <c r="H2956"/>
  <c r="H2957"/>
  <c r="H2958"/>
  <c r="H2959"/>
  <c r="H2960"/>
  <c r="H2961"/>
  <c r="H2962"/>
  <c r="H2963"/>
  <c r="H2964"/>
  <c r="H2965"/>
  <c r="H2966"/>
  <c r="H2967"/>
  <c r="H2968"/>
  <c r="H2969"/>
  <c r="H2970"/>
  <c r="H2971"/>
  <c r="H2972"/>
  <c r="H2973"/>
  <c r="H2974"/>
  <c r="H2975"/>
  <c r="H2976"/>
  <c r="H2977"/>
  <c r="H2978"/>
  <c r="H2979"/>
  <c r="H2980"/>
  <c r="H2981"/>
  <c r="H2982"/>
  <c r="H2983"/>
  <c r="H2984"/>
  <c r="H2985"/>
  <c r="H2986"/>
  <c r="H2987"/>
  <c r="H2988"/>
  <c r="H2989"/>
  <c r="H2990"/>
  <c r="H2991"/>
  <c r="H2992"/>
  <c r="H2993"/>
  <c r="H2994"/>
  <c r="H2995"/>
  <c r="H2996"/>
  <c r="H2997"/>
  <c r="H2998"/>
  <c r="H2999"/>
  <c r="H3000"/>
  <c r="H3001"/>
  <c r="H3002"/>
  <c r="H3003"/>
  <c r="H3004"/>
  <c r="H3005"/>
  <c r="H3006"/>
  <c r="H3007"/>
  <c r="H3008"/>
  <c r="H3009"/>
  <c r="H3010"/>
  <c r="H3011"/>
  <c r="H3012"/>
  <c r="H3013"/>
  <c r="H3014"/>
  <c r="H3015"/>
  <c r="H3016"/>
  <c r="H3017"/>
  <c r="H3018"/>
  <c r="H3019"/>
  <c r="H3020"/>
  <c r="H3021"/>
  <c r="H3022"/>
  <c r="H3023"/>
  <c r="H3024"/>
  <c r="H3025"/>
  <c r="H3026"/>
  <c r="H3027"/>
  <c r="H3028"/>
  <c r="H3029"/>
  <c r="H3030"/>
  <c r="H3031"/>
  <c r="H3032"/>
  <c r="H3033"/>
  <c r="H3034"/>
  <c r="H3035"/>
  <c r="H3036"/>
  <c r="H3037"/>
  <c r="H3038"/>
  <c r="H3039"/>
  <c r="H3040"/>
  <c r="H3041"/>
  <c r="H3042"/>
  <c r="H3043"/>
  <c r="H3044"/>
  <c r="H3045"/>
  <c r="H3046"/>
  <c r="H3047"/>
  <c r="H3048"/>
  <c r="H3049"/>
  <c r="H3050"/>
  <c r="H3051"/>
  <c r="H3052"/>
  <c r="H3053"/>
  <c r="H3054"/>
  <c r="H3055"/>
  <c r="H3056"/>
  <c r="H3057"/>
  <c r="H3058"/>
  <c r="H3059"/>
  <c r="H3060"/>
  <c r="H3061"/>
  <c r="H3062"/>
  <c r="H3063"/>
  <c r="H3064"/>
  <c r="H3065"/>
  <c r="H3066"/>
  <c r="H3067"/>
  <c r="H3068"/>
  <c r="H3069"/>
  <c r="H3070"/>
  <c r="H3071"/>
  <c r="H3072"/>
  <c r="H3073"/>
  <c r="H3074"/>
  <c r="H3075"/>
  <c r="H3076"/>
  <c r="H3077"/>
  <c r="H3078"/>
  <c r="H3079"/>
  <c r="H3080"/>
  <c r="H3081"/>
  <c r="H3082"/>
  <c r="H3083"/>
  <c r="H3084"/>
  <c r="H3085"/>
  <c r="H3086"/>
  <c r="H3087"/>
  <c r="H3088"/>
  <c r="H3089"/>
  <c r="H3090"/>
  <c r="H3091"/>
  <c r="H3092"/>
  <c r="H3093"/>
  <c r="H3094"/>
  <c r="H3095"/>
  <c r="H3096"/>
  <c r="H3097"/>
  <c r="H3098"/>
  <c r="H3099"/>
  <c r="H3100"/>
  <c r="H3101"/>
  <c r="H3102"/>
  <c r="H3103"/>
  <c r="H3104"/>
  <c r="H3105"/>
  <c r="H3106"/>
  <c r="H3107"/>
  <c r="H3108"/>
  <c r="H3109"/>
  <c r="H3110"/>
  <c r="H3111"/>
  <c r="H3112"/>
  <c r="H3113"/>
  <c r="H3114"/>
  <c r="H3115"/>
  <c r="H3116"/>
  <c r="H3117"/>
  <c r="H3118"/>
  <c r="H3119"/>
  <c r="H3120"/>
  <c r="H3121"/>
  <c r="H3122"/>
  <c r="H3123"/>
  <c r="H3124"/>
  <c r="H3125"/>
  <c r="H3126"/>
  <c r="H3127"/>
  <c r="H3128"/>
  <c r="H3129"/>
  <c r="H3130"/>
  <c r="H3131"/>
  <c r="H3132"/>
  <c r="H3133"/>
  <c r="H3134"/>
  <c r="H3135"/>
  <c r="H3136"/>
  <c r="H3137"/>
  <c r="H3138"/>
  <c r="H3139"/>
  <c r="H3140"/>
  <c r="H3141"/>
  <c r="H3142"/>
  <c r="H3143"/>
  <c r="H3144"/>
  <c r="H3145"/>
  <c r="H3146"/>
  <c r="H3147"/>
  <c r="H3148"/>
  <c r="H3149"/>
  <c r="H3150"/>
  <c r="H3151"/>
  <c r="H3152"/>
  <c r="H3153"/>
  <c r="H3154"/>
  <c r="H3155"/>
  <c r="H3156"/>
  <c r="H3157"/>
  <c r="H3158"/>
  <c r="H3159"/>
  <c r="H3160"/>
  <c r="H3161"/>
  <c r="H3162"/>
  <c r="H3163"/>
  <c r="H3164"/>
  <c r="H3165"/>
  <c r="H3166"/>
  <c r="H3167"/>
  <c r="H3168"/>
  <c r="H3169"/>
  <c r="H3170"/>
  <c r="H3171"/>
  <c r="H3172"/>
  <c r="H3173"/>
  <c r="H3174"/>
  <c r="H3175"/>
  <c r="H3176"/>
  <c r="H3177"/>
  <c r="H3178"/>
  <c r="H3179"/>
  <c r="H3180"/>
  <c r="H3181"/>
  <c r="H3182"/>
  <c r="H3183"/>
  <c r="H3184"/>
  <c r="H3185"/>
  <c r="H3186"/>
  <c r="H3187"/>
  <c r="H3188"/>
  <c r="H3189"/>
  <c r="H3190"/>
  <c r="H3191"/>
  <c r="H3192"/>
  <c r="H3193"/>
  <c r="H3194"/>
  <c r="H3195"/>
  <c r="H3196"/>
  <c r="H3197"/>
  <c r="H3198"/>
  <c r="H3199"/>
  <c r="H3200"/>
  <c r="H3201"/>
  <c r="H3202"/>
  <c r="H3203"/>
  <c r="H3204"/>
  <c r="H3205"/>
  <c r="H3206"/>
  <c r="H3207"/>
  <c r="H3208"/>
  <c r="H3209"/>
  <c r="H3210"/>
  <c r="H3211"/>
  <c r="H3212"/>
  <c r="H3213"/>
  <c r="H3214"/>
  <c r="H3215"/>
  <c r="H3216"/>
  <c r="H3217"/>
  <c r="H3218"/>
  <c r="H3219"/>
  <c r="H3220"/>
  <c r="H3221"/>
  <c r="H3222"/>
  <c r="H3223"/>
  <c r="H3224"/>
  <c r="H3225"/>
  <c r="H3226"/>
  <c r="H3227"/>
  <c r="H3228"/>
  <c r="H3229"/>
  <c r="H3230"/>
  <c r="H3231"/>
  <c r="H3232"/>
  <c r="H3233"/>
  <c r="H3234"/>
  <c r="H3235"/>
  <c r="H3236"/>
  <c r="H3237"/>
  <c r="H3238"/>
  <c r="H3239"/>
  <c r="H3240"/>
  <c r="H3241"/>
  <c r="H3242"/>
  <c r="H3243"/>
  <c r="D2706"/>
  <c r="D2707"/>
  <c r="D2708"/>
  <c r="D2709"/>
  <c r="D2710"/>
  <c r="D2711"/>
  <c r="D2712"/>
  <c r="D2713"/>
  <c r="D2714"/>
  <c r="D2715"/>
  <c r="D2716"/>
  <c r="D2717"/>
  <c r="D2718"/>
  <c r="D2719"/>
  <c r="D2720"/>
  <c r="D2721"/>
  <c r="D2722"/>
  <c r="D2723"/>
  <c r="D2724"/>
  <c r="D2725"/>
  <c r="D2726"/>
  <c r="D2727"/>
  <c r="D2728"/>
  <c r="D2729"/>
  <c r="D2730"/>
  <c r="D2731"/>
  <c r="D2732"/>
  <c r="D2733"/>
  <c r="D2734"/>
  <c r="D2735"/>
  <c r="D2736"/>
  <c r="D2737"/>
  <c r="D2738"/>
  <c r="D2739"/>
  <c r="D2740"/>
  <c r="D2741"/>
  <c r="D2742"/>
  <c r="D2743"/>
  <c r="D2744"/>
  <c r="D2745"/>
  <c r="D2746"/>
  <c r="D2747"/>
  <c r="D2748"/>
  <c r="D2749"/>
  <c r="D2750"/>
  <c r="D2751"/>
  <c r="D2752"/>
  <c r="D2753"/>
  <c r="D2754"/>
  <c r="D2755"/>
  <c r="D2756"/>
  <c r="D2757"/>
  <c r="D2758"/>
  <c r="D2759"/>
  <c r="D2760"/>
  <c r="D2761"/>
  <c r="D2762"/>
  <c r="D2763"/>
  <c r="D2764"/>
  <c r="D2765"/>
  <c r="D2766"/>
  <c r="D2767"/>
  <c r="D2768"/>
  <c r="D2769"/>
  <c r="D2770"/>
  <c r="D2771"/>
  <c r="D2772"/>
  <c r="D2773"/>
  <c r="D2774"/>
  <c r="D2775"/>
  <c r="D2776"/>
  <c r="D2777"/>
  <c r="D2778"/>
  <c r="D2779"/>
  <c r="D2780"/>
  <c r="D2781"/>
  <c r="D2782"/>
  <c r="D2783"/>
  <c r="D2784"/>
  <c r="D2785"/>
  <c r="D2786"/>
  <c r="D2787"/>
  <c r="D2788"/>
  <c r="D2789"/>
  <c r="D2790"/>
  <c r="D2791"/>
  <c r="D2792"/>
  <c r="D2793"/>
  <c r="D2794"/>
  <c r="D2795"/>
  <c r="D2796"/>
  <c r="D2797"/>
  <c r="D2798"/>
  <c r="D2799"/>
  <c r="D2800"/>
  <c r="D2801"/>
  <c r="D2802"/>
  <c r="D2803"/>
  <c r="D2804"/>
  <c r="D2805"/>
  <c r="D2806"/>
  <c r="D2807"/>
  <c r="D2808"/>
  <c r="D2809"/>
  <c r="D2810"/>
  <c r="D2811"/>
  <c r="D2812"/>
  <c r="D2813"/>
  <c r="D2814"/>
  <c r="D2815"/>
  <c r="D2816"/>
  <c r="D2817"/>
  <c r="D2818"/>
  <c r="D2819"/>
  <c r="D2820"/>
  <c r="D2821"/>
  <c r="D2822"/>
  <c r="D2823"/>
  <c r="D2824"/>
  <c r="D2825"/>
  <c r="D2826"/>
  <c r="D2827"/>
  <c r="D2828"/>
  <c r="D2829"/>
  <c r="D2830"/>
  <c r="D2831"/>
  <c r="D2832"/>
  <c r="D2833"/>
  <c r="D2834"/>
  <c r="D2835"/>
  <c r="D2836"/>
  <c r="D2837"/>
  <c r="D2838"/>
  <c r="D2839"/>
  <c r="D2840"/>
  <c r="D2841"/>
  <c r="D2842"/>
  <c r="D2843"/>
  <c r="D2844"/>
  <c r="D2845"/>
  <c r="D2846"/>
  <c r="D2847"/>
  <c r="D2848"/>
  <c r="D2849"/>
  <c r="D2850"/>
  <c r="D2851"/>
  <c r="D2852"/>
  <c r="D2853"/>
  <c r="D2854"/>
  <c r="D2855"/>
  <c r="D2856"/>
  <c r="D2857"/>
  <c r="D2858"/>
  <c r="D2859"/>
  <c r="D2860"/>
  <c r="D2861"/>
  <c r="D2862"/>
  <c r="D2863"/>
  <c r="D2864"/>
  <c r="D2865"/>
  <c r="D2866"/>
  <c r="D2867"/>
  <c r="D2868"/>
  <c r="D2869"/>
  <c r="D2870"/>
  <c r="D2871"/>
  <c r="D2872"/>
  <c r="D2873"/>
  <c r="D2874"/>
  <c r="D2875"/>
  <c r="D2876"/>
  <c r="D2877"/>
  <c r="D2878"/>
  <c r="D2879"/>
  <c r="D2880"/>
  <c r="D2881"/>
  <c r="D2882"/>
  <c r="D2883"/>
  <c r="D2884"/>
  <c r="D2885"/>
  <c r="D2886"/>
  <c r="D2887"/>
  <c r="D2888"/>
  <c r="D2889"/>
  <c r="D2890"/>
  <c r="D2891"/>
  <c r="D2892"/>
  <c r="D2893"/>
  <c r="D2894"/>
  <c r="D2895"/>
  <c r="D2896"/>
  <c r="D2897"/>
  <c r="D2898"/>
  <c r="D2899"/>
  <c r="D2900"/>
  <c r="D2901"/>
  <c r="D2902"/>
  <c r="D2903"/>
  <c r="D2904"/>
  <c r="D2905"/>
  <c r="D2906"/>
  <c r="D2907"/>
  <c r="D2908"/>
  <c r="D2909"/>
  <c r="D2910"/>
  <c r="D2911"/>
  <c r="D2912"/>
  <c r="D2913"/>
  <c r="D2914"/>
  <c r="D2915"/>
  <c r="D2916"/>
  <c r="D2917"/>
  <c r="D2918"/>
  <c r="D2919"/>
  <c r="D2920"/>
  <c r="D2921"/>
  <c r="D2922"/>
  <c r="D2923"/>
  <c r="D2924"/>
  <c r="D2925"/>
  <c r="D2926"/>
  <c r="D2927"/>
  <c r="D2928"/>
  <c r="D2929"/>
  <c r="D2930"/>
  <c r="D2931"/>
  <c r="D2932"/>
  <c r="D2933"/>
  <c r="D2934"/>
  <c r="D2935"/>
  <c r="D2936"/>
  <c r="D2937"/>
  <c r="D2938"/>
  <c r="D2939"/>
  <c r="D2940"/>
  <c r="D2941"/>
  <c r="D2942"/>
  <c r="D2943"/>
  <c r="D2944"/>
  <c r="D2945"/>
  <c r="D2946"/>
  <c r="D2947"/>
  <c r="D2948"/>
  <c r="D2949"/>
  <c r="D2950"/>
  <c r="D2951"/>
  <c r="D2952"/>
  <c r="D2953"/>
  <c r="D2954"/>
  <c r="D2955"/>
  <c r="D2956"/>
  <c r="D2957"/>
  <c r="D2958"/>
  <c r="D2959"/>
  <c r="D2960"/>
  <c r="D2961"/>
  <c r="D2962"/>
  <c r="D2963"/>
  <c r="D2964"/>
  <c r="D2965"/>
  <c r="D2966"/>
  <c r="D2967"/>
  <c r="D2968"/>
  <c r="D2969"/>
  <c r="D2970"/>
  <c r="D2971"/>
  <c r="D2972"/>
  <c r="D2973"/>
  <c r="D2974"/>
  <c r="D2975"/>
  <c r="D2976"/>
  <c r="D2977"/>
  <c r="D2978"/>
  <c r="D2979"/>
  <c r="D2980"/>
  <c r="D2981"/>
  <c r="D2982"/>
  <c r="D2983"/>
  <c r="D2984"/>
  <c r="D2985"/>
  <c r="D2986"/>
  <c r="D2987"/>
  <c r="D2988"/>
  <c r="D2989"/>
  <c r="D2990"/>
  <c r="D2991"/>
  <c r="D2992"/>
  <c r="D2993"/>
  <c r="D2994"/>
  <c r="D2995"/>
  <c r="D2996"/>
  <c r="D2997"/>
  <c r="D2998"/>
  <c r="D2999"/>
  <c r="D3000"/>
  <c r="D3001"/>
  <c r="D3002"/>
  <c r="D3003"/>
  <c r="D3004"/>
  <c r="D3005"/>
  <c r="D3006"/>
  <c r="D3007"/>
  <c r="D3008"/>
  <c r="D3009"/>
  <c r="D3010"/>
  <c r="D3011"/>
  <c r="D3012"/>
  <c r="D3013"/>
  <c r="D3014"/>
  <c r="D3015"/>
  <c r="D3016"/>
  <c r="D3017"/>
  <c r="D3018"/>
  <c r="D3019"/>
  <c r="D3020"/>
  <c r="D3021"/>
  <c r="D3022"/>
  <c r="D3023"/>
  <c r="D3024"/>
  <c r="D3025"/>
  <c r="D3026"/>
  <c r="D3027"/>
  <c r="D3028"/>
  <c r="D3029"/>
  <c r="D3030"/>
  <c r="D3031"/>
  <c r="D3032"/>
  <c r="D3033"/>
  <c r="D3034"/>
  <c r="D3035"/>
  <c r="D3036"/>
  <c r="D3037"/>
  <c r="D3038"/>
  <c r="D3039"/>
  <c r="D3040"/>
  <c r="D3041"/>
  <c r="D3042"/>
  <c r="D3043"/>
  <c r="D3044"/>
  <c r="D3045"/>
  <c r="D3046"/>
  <c r="D3047"/>
  <c r="D3048"/>
  <c r="D3049"/>
  <c r="D3050"/>
  <c r="D3051"/>
  <c r="D3052"/>
  <c r="D3053"/>
  <c r="D3054"/>
  <c r="D3055"/>
  <c r="D3056"/>
  <c r="D3057"/>
  <c r="D3058"/>
  <c r="D3059"/>
  <c r="D3060"/>
  <c r="D3061"/>
  <c r="D3062"/>
  <c r="D3063"/>
  <c r="D3064"/>
  <c r="D3065"/>
  <c r="D3066"/>
  <c r="D3067"/>
  <c r="D3068"/>
  <c r="D3069"/>
  <c r="D3070"/>
  <c r="D3071"/>
  <c r="D3072"/>
  <c r="D3073"/>
  <c r="D3074"/>
  <c r="D3075"/>
  <c r="D3076"/>
  <c r="D3077"/>
  <c r="D3078"/>
  <c r="D3079"/>
  <c r="D3080"/>
  <c r="D3081"/>
  <c r="D3082"/>
  <c r="D3083"/>
  <c r="D3084"/>
  <c r="D3085"/>
  <c r="D3086"/>
  <c r="D3087"/>
  <c r="D3088"/>
  <c r="D3089"/>
  <c r="D3090"/>
  <c r="D3091"/>
  <c r="D3092"/>
  <c r="D3093"/>
  <c r="D3094"/>
  <c r="D3095"/>
  <c r="D3096"/>
  <c r="D3097"/>
  <c r="D3098"/>
  <c r="D3099"/>
  <c r="D3100"/>
  <c r="D3101"/>
  <c r="D3102"/>
  <c r="D3103"/>
  <c r="D3104"/>
  <c r="D3105"/>
  <c r="D3106"/>
  <c r="D3107"/>
  <c r="D3108"/>
  <c r="D3109"/>
  <c r="D3110"/>
  <c r="D3111"/>
  <c r="D3112"/>
  <c r="D3113"/>
  <c r="D3114"/>
  <c r="D3115"/>
  <c r="D3116"/>
  <c r="D3117"/>
  <c r="D3118"/>
  <c r="D3119"/>
  <c r="D3120"/>
  <c r="D3121"/>
  <c r="D3122"/>
  <c r="D3123"/>
  <c r="D3124"/>
  <c r="D3125"/>
  <c r="D3126"/>
  <c r="D3127"/>
  <c r="D3128"/>
  <c r="D3129"/>
  <c r="D3130"/>
  <c r="D3131"/>
  <c r="D3132"/>
  <c r="D3133"/>
  <c r="D3134"/>
  <c r="D3135"/>
  <c r="D3136"/>
  <c r="D3137"/>
  <c r="D3138"/>
  <c r="D3139"/>
  <c r="D3140"/>
  <c r="D3141"/>
  <c r="D3142"/>
  <c r="D3143"/>
  <c r="D3144"/>
  <c r="D3145"/>
  <c r="D3146"/>
  <c r="D3147"/>
  <c r="D3148"/>
  <c r="D3149"/>
  <c r="D3150"/>
  <c r="D3151"/>
  <c r="D3152"/>
  <c r="D3153"/>
  <c r="D3154"/>
  <c r="D3155"/>
  <c r="D3156"/>
  <c r="D3157"/>
  <c r="D3158"/>
  <c r="D3159"/>
  <c r="D3160"/>
  <c r="D3161"/>
  <c r="D3162"/>
  <c r="D3163"/>
  <c r="D3164"/>
  <c r="D3165"/>
  <c r="D3166"/>
  <c r="D3167"/>
  <c r="D3168"/>
  <c r="D3169"/>
  <c r="D3170"/>
  <c r="D3171"/>
  <c r="D3172"/>
  <c r="D3173"/>
  <c r="D3174"/>
  <c r="D3175"/>
  <c r="D3176"/>
  <c r="D3177"/>
  <c r="D3178"/>
  <c r="D3179"/>
  <c r="D3180"/>
  <c r="D3181"/>
  <c r="D3182"/>
  <c r="D3183"/>
  <c r="D3184"/>
  <c r="D3185"/>
  <c r="D3186"/>
  <c r="D3187"/>
  <c r="D3188"/>
  <c r="D3189"/>
  <c r="D3190"/>
  <c r="D3191"/>
  <c r="D3192"/>
  <c r="D3193"/>
  <c r="D3194"/>
  <c r="D3195"/>
  <c r="D3196"/>
  <c r="D3197"/>
  <c r="D3198"/>
  <c r="D3199"/>
  <c r="D3200"/>
  <c r="D3201"/>
  <c r="D3202"/>
  <c r="D3203"/>
  <c r="D3204"/>
  <c r="D3205"/>
  <c r="D3206"/>
  <c r="D3207"/>
  <c r="D3208"/>
  <c r="D3209"/>
  <c r="D3210"/>
  <c r="D3211"/>
  <c r="D3212"/>
  <c r="D3213"/>
  <c r="D3214"/>
  <c r="D3215"/>
  <c r="D3216"/>
  <c r="D3217"/>
  <c r="D3218"/>
  <c r="D3219"/>
  <c r="D3220"/>
  <c r="D3221"/>
  <c r="D3222"/>
  <c r="D3223"/>
  <c r="D3224"/>
  <c r="D3225"/>
  <c r="D3226"/>
  <c r="D3227"/>
  <c r="D3228"/>
  <c r="D3229"/>
  <c r="D3230"/>
  <c r="D3231"/>
  <c r="D3232"/>
  <c r="D3233"/>
  <c r="D3234"/>
  <c r="D3235"/>
  <c r="D3236"/>
  <c r="D3237"/>
  <c r="D3238"/>
  <c r="D3239"/>
  <c r="D3240"/>
  <c r="D3241"/>
  <c r="D3242"/>
  <c r="D3243"/>
  <c r="D2705"/>
  <c r="A2798"/>
  <c r="A2799"/>
  <c r="A2800"/>
  <c r="A2801"/>
  <c r="A2802"/>
  <c r="A2803"/>
  <c r="A2804"/>
  <c r="A2805"/>
  <c r="A2806"/>
  <c r="A2807"/>
  <c r="A2808"/>
  <c r="A2809"/>
  <c r="A2810"/>
  <c r="A2811"/>
  <c r="A2812"/>
  <c r="A2813"/>
  <c r="A2814"/>
  <c r="A2815"/>
  <c r="A2816"/>
  <c r="A2817"/>
  <c r="A2818"/>
  <c r="A2819"/>
  <c r="A2820"/>
  <c r="A2821"/>
  <c r="A2822"/>
  <c r="A2823"/>
  <c r="A2824"/>
  <c r="A2825"/>
  <c r="A2826"/>
  <c r="A2827"/>
  <c r="A2828"/>
  <c r="A2829"/>
  <c r="A2830"/>
  <c r="A2831"/>
  <c r="A2832"/>
  <c r="A2833"/>
  <c r="A2834"/>
  <c r="A2835"/>
  <c r="A2836"/>
  <c r="A2837"/>
  <c r="A2838"/>
  <c r="A2839"/>
  <c r="A2840"/>
  <c r="A2841"/>
  <c r="A2842"/>
  <c r="A2843"/>
  <c r="A2844"/>
  <c r="A2845"/>
  <c r="A2846"/>
  <c r="A2847"/>
  <c r="A2848"/>
  <c r="A2849"/>
  <c r="A2850"/>
  <c r="A2851"/>
  <c r="A2852"/>
  <c r="A2853"/>
  <c r="A2854"/>
  <c r="A2855"/>
  <c r="A2856"/>
  <c r="A2857"/>
  <c r="A2858"/>
  <c r="A2859"/>
  <c r="A2860"/>
  <c r="A2861"/>
  <c r="A2862"/>
  <c r="A2863"/>
  <c r="A2864"/>
  <c r="A2865"/>
  <c r="A2866"/>
  <c r="A2867"/>
  <c r="A2868"/>
  <c r="A2869"/>
  <c r="A2870"/>
  <c r="A2871"/>
  <c r="A2872"/>
  <c r="A2873"/>
  <c r="A2874"/>
  <c r="A2875"/>
  <c r="A2876"/>
  <c r="A2877"/>
  <c r="A2878"/>
  <c r="A2879"/>
  <c r="A2880"/>
  <c r="A2881"/>
  <c r="A2882"/>
  <c r="A2883"/>
  <c r="A2884"/>
  <c r="A2885"/>
  <c r="A2886"/>
  <c r="A2887"/>
  <c r="A2888"/>
  <c r="A2889"/>
  <c r="A2890"/>
  <c r="A2891"/>
  <c r="A2892"/>
  <c r="A2893"/>
  <c r="A2894"/>
  <c r="A2895"/>
  <c r="A2896"/>
  <c r="A2897"/>
  <c r="A2898"/>
  <c r="A2899"/>
  <c r="A2900"/>
  <c r="A2901"/>
  <c r="A2902"/>
  <c r="A2903"/>
  <c r="A2904"/>
  <c r="A2905"/>
  <c r="A2906"/>
  <c r="A2907"/>
  <c r="A2908"/>
  <c r="A2909"/>
  <c r="A2910"/>
  <c r="A2911"/>
  <c r="A2912"/>
  <c r="A2913"/>
  <c r="A2914"/>
  <c r="A2915"/>
  <c r="A2916"/>
  <c r="A2917"/>
  <c r="A2918"/>
  <c r="A2919"/>
  <c r="A2920"/>
  <c r="A2921"/>
  <c r="A2922"/>
  <c r="A2923"/>
  <c r="A2924"/>
  <c r="A2925"/>
  <c r="A2926"/>
  <c r="A2927"/>
  <c r="A2928"/>
  <c r="A2929"/>
  <c r="A2930"/>
  <c r="A2931"/>
  <c r="A2932"/>
  <c r="A2933"/>
  <c r="A2934"/>
  <c r="A2935"/>
  <c r="A2936"/>
  <c r="A2937"/>
  <c r="A2938"/>
  <c r="A2939"/>
  <c r="A2940"/>
  <c r="A2941"/>
  <c r="A2942"/>
  <c r="A2943"/>
  <c r="A2944"/>
  <c r="A2945"/>
  <c r="A2946"/>
  <c r="A2947"/>
  <c r="A2948"/>
  <c r="A2949"/>
  <c r="A2950"/>
  <c r="A2951"/>
  <c r="A2952"/>
  <c r="A2953"/>
  <c r="A2954"/>
  <c r="A2955"/>
  <c r="A2956"/>
  <c r="A2957"/>
  <c r="A2958"/>
  <c r="A2959"/>
  <c r="A2960"/>
  <c r="A2961"/>
  <c r="A2962"/>
  <c r="A2963"/>
  <c r="A2964"/>
  <c r="A2965"/>
  <c r="A2966"/>
  <c r="A2967"/>
  <c r="A2968"/>
  <c r="A2969"/>
  <c r="A2970"/>
  <c r="A2971"/>
  <c r="A2972"/>
  <c r="A2973"/>
  <c r="A2974"/>
  <c r="A2975"/>
  <c r="A2976"/>
  <c r="A2977"/>
  <c r="A2978"/>
  <c r="A2979"/>
  <c r="A2980"/>
  <c r="A2981"/>
  <c r="A2982"/>
  <c r="A2983"/>
  <c r="A2984"/>
  <c r="A2985"/>
  <c r="A2986"/>
  <c r="A2987"/>
  <c r="A2988"/>
  <c r="A2989"/>
  <c r="A2990"/>
  <c r="A2991"/>
  <c r="A2992"/>
  <c r="A2993"/>
  <c r="A2994"/>
  <c r="A2995"/>
  <c r="A2996"/>
  <c r="A2997"/>
  <c r="A2998"/>
  <c r="A2999"/>
  <c r="A3000"/>
  <c r="A3001"/>
  <c r="A3002"/>
  <c r="A3003"/>
  <c r="A3004"/>
  <c r="A3005"/>
  <c r="A3006"/>
  <c r="A3007"/>
  <c r="A3008"/>
  <c r="A3009"/>
  <c r="A3010"/>
  <c r="A3011"/>
  <c r="A3012"/>
  <c r="A3013"/>
  <c r="A3014"/>
  <c r="A3015"/>
  <c r="A3016"/>
  <c r="A3017"/>
  <c r="A3018"/>
  <c r="A3019"/>
  <c r="A3020"/>
  <c r="A3021"/>
  <c r="A3022"/>
  <c r="A3023"/>
  <c r="A3024"/>
  <c r="A3025"/>
  <c r="A3026"/>
  <c r="A3027"/>
  <c r="A3028"/>
  <c r="A3029"/>
  <c r="A3030"/>
  <c r="A3031"/>
  <c r="A3032"/>
  <c r="A3033"/>
  <c r="A3034"/>
  <c r="A3035"/>
  <c r="A3036"/>
  <c r="A3037"/>
  <c r="A3038"/>
  <c r="A3039"/>
  <c r="A3040"/>
  <c r="A3041"/>
  <c r="A3042"/>
  <c r="A3043"/>
  <c r="A3044"/>
  <c r="A3045"/>
  <c r="A3046"/>
  <c r="A3047"/>
  <c r="A3048"/>
  <c r="A3049"/>
  <c r="A3050"/>
  <c r="A3051"/>
  <c r="A3052"/>
  <c r="A3053"/>
  <c r="A3054"/>
  <c r="A3055"/>
  <c r="A3056"/>
  <c r="A3057"/>
  <c r="A3058"/>
  <c r="A3059"/>
  <c r="A3060"/>
  <c r="A3061"/>
  <c r="A3062"/>
  <c r="A3063"/>
  <c r="A3064"/>
  <c r="A3065"/>
  <c r="A3066"/>
  <c r="A3067"/>
  <c r="A3068"/>
  <c r="A3069"/>
  <c r="A3070"/>
  <c r="A3071"/>
  <c r="A3072"/>
  <c r="A3073"/>
  <c r="A3074"/>
  <c r="A3075"/>
  <c r="A3076"/>
  <c r="A3077"/>
  <c r="A3078"/>
  <c r="A3079"/>
  <c r="A3080"/>
  <c r="A3081"/>
  <c r="A3082"/>
  <c r="A3083"/>
  <c r="A3084"/>
  <c r="A3085"/>
  <c r="A3086"/>
  <c r="A3087"/>
  <c r="A3088"/>
  <c r="A3089"/>
  <c r="A3090"/>
  <c r="A3091"/>
  <c r="A3092"/>
  <c r="A3093"/>
  <c r="A3094"/>
  <c r="A3095"/>
  <c r="A3096"/>
  <c r="A3097"/>
  <c r="A3098"/>
  <c r="A3099"/>
  <c r="A3100"/>
  <c r="A3101"/>
  <c r="A3102"/>
  <c r="A3103"/>
  <c r="A3104"/>
  <c r="A3105"/>
  <c r="A3106"/>
  <c r="A3107"/>
  <c r="A3108"/>
  <c r="A3109"/>
  <c r="A3110"/>
  <c r="A3111"/>
  <c r="A3112"/>
  <c r="A3113"/>
  <c r="A3114"/>
  <c r="A3115"/>
  <c r="A3116"/>
  <c r="A3117"/>
  <c r="A3118"/>
  <c r="A3119"/>
  <c r="A3120"/>
  <c r="A3121"/>
  <c r="A3122"/>
  <c r="A3123"/>
  <c r="A3124"/>
  <c r="A3125"/>
  <c r="A3126"/>
  <c r="A3127"/>
  <c r="A3128"/>
  <c r="A3129"/>
  <c r="A3130"/>
  <c r="A3131"/>
  <c r="A3132"/>
  <c r="A3133"/>
  <c r="A3134"/>
  <c r="A3135"/>
  <c r="A3136"/>
  <c r="A3137"/>
  <c r="A3138"/>
  <c r="A3139"/>
  <c r="A3140"/>
  <c r="A3141"/>
  <c r="A3142"/>
  <c r="A3143"/>
  <c r="A3144"/>
  <c r="A3145"/>
  <c r="A3146"/>
  <c r="A3147"/>
  <c r="A3148"/>
  <c r="A3149"/>
  <c r="A3150"/>
  <c r="A3151"/>
  <c r="A3152"/>
  <c r="A3153"/>
  <c r="A3154"/>
  <c r="A3155"/>
  <c r="A3156"/>
  <c r="A3157"/>
  <c r="A3158"/>
  <c r="A3159"/>
  <c r="A3160"/>
  <c r="A3161"/>
  <c r="A3162"/>
  <c r="A3163"/>
  <c r="A3164"/>
  <c r="A3165"/>
  <c r="A3166"/>
  <c r="A3167"/>
  <c r="A3168"/>
  <c r="A3169"/>
  <c r="A3170"/>
  <c r="A3171"/>
  <c r="A3172"/>
  <c r="A3173"/>
  <c r="A3174"/>
  <c r="A3175"/>
  <c r="A3176"/>
  <c r="A3177"/>
  <c r="A3178"/>
  <c r="A3179"/>
  <c r="A3180"/>
  <c r="A3181"/>
  <c r="A3182"/>
  <c r="A3183"/>
  <c r="A3184"/>
  <c r="A3185"/>
  <c r="A3186"/>
  <c r="A3187"/>
  <c r="A3188"/>
  <c r="A3189"/>
  <c r="A3190"/>
  <c r="A3191"/>
  <c r="A3192"/>
  <c r="A3193"/>
  <c r="A3194"/>
  <c r="A3195"/>
  <c r="A3196"/>
  <c r="A3197"/>
  <c r="A3198"/>
  <c r="A3199"/>
  <c r="A3200"/>
  <c r="A3201"/>
  <c r="A3202"/>
  <c r="A3203"/>
  <c r="A3204"/>
  <c r="A3205"/>
  <c r="A3206"/>
  <c r="A3207"/>
  <c r="A3208"/>
  <c r="A3209"/>
  <c r="A3210"/>
  <c r="A3211"/>
  <c r="A3212"/>
  <c r="A3213"/>
  <c r="A3214"/>
  <c r="A3215"/>
  <c r="A3216"/>
  <c r="A3217"/>
  <c r="A3218"/>
  <c r="A3219"/>
  <c r="A3220"/>
  <c r="A3221"/>
  <c r="A3222"/>
  <c r="A3223"/>
  <c r="A3224"/>
  <c r="A3225"/>
  <c r="A3226"/>
  <c r="A3227"/>
  <c r="A3228"/>
  <c r="A3229"/>
  <c r="A3230"/>
  <c r="A3231"/>
  <c r="A3232"/>
  <c r="A3233"/>
  <c r="A3234"/>
  <c r="A3235"/>
  <c r="A3236"/>
  <c r="A3237"/>
  <c r="A3238"/>
  <c r="A3239"/>
  <c r="A3240"/>
  <c r="A3241"/>
  <c r="A3242"/>
  <c r="A3243"/>
  <c r="O1" i="6"/>
  <c r="Q1" s="1"/>
  <c r="AA1673" i="2"/>
  <c r="AA1674"/>
  <c r="AA1675"/>
  <c r="AA1676"/>
  <c r="AA1677"/>
  <c r="AA1678"/>
  <c r="AA1679"/>
  <c r="AA1680"/>
  <c r="AA1681"/>
  <c r="AA1682"/>
  <c r="AA1683"/>
  <c r="AA1684"/>
  <c r="AA1685"/>
  <c r="AA1686"/>
  <c r="AA1687"/>
  <c r="AA1688"/>
  <c r="AA1689"/>
  <c r="AA1690"/>
  <c r="AA1691"/>
  <c r="AA1692"/>
  <c r="AA1693"/>
  <c r="AA1694"/>
  <c r="AA1695"/>
  <c r="AA1696"/>
  <c r="AA1697"/>
  <c r="AA1698"/>
  <c r="AA1699"/>
  <c r="AA1700"/>
  <c r="AA1701"/>
  <c r="AA1702"/>
  <c r="AA1703"/>
  <c r="AA1704"/>
  <c r="AA1705"/>
  <c r="AA1706"/>
  <c r="AA1707"/>
  <c r="AA1708"/>
  <c r="AA1709"/>
  <c r="AA1710"/>
  <c r="AA1711"/>
  <c r="AA1712"/>
  <c r="AA1713"/>
  <c r="AA1714"/>
  <c r="AA1715"/>
  <c r="AA1716"/>
  <c r="AA1717"/>
  <c r="AA1718"/>
  <c r="AA1719"/>
  <c r="AA1720"/>
  <c r="AA1721"/>
  <c r="AA1722"/>
  <c r="AA1723"/>
  <c r="AA1724"/>
  <c r="AA1725"/>
  <c r="AA1726"/>
  <c r="AA1727"/>
  <c r="AA1728"/>
  <c r="AA1729"/>
  <c r="AA1730"/>
  <c r="AA1731"/>
  <c r="AA1732"/>
  <c r="AA1733"/>
  <c r="AA1734"/>
  <c r="AA1735"/>
  <c r="AA1736"/>
  <c r="AA1737"/>
  <c r="AA1738"/>
  <c r="AA1739"/>
  <c r="AA1740"/>
  <c r="AA1741"/>
  <c r="AA1742"/>
  <c r="AA1743"/>
  <c r="AA1744"/>
  <c r="AA1745"/>
  <c r="AA1746"/>
  <c r="AA1747"/>
  <c r="AA1748"/>
  <c r="AA1749"/>
  <c r="AA1750"/>
  <c r="AA1751"/>
  <c r="AA1752"/>
  <c r="AA1753"/>
  <c r="AA1754"/>
  <c r="AA1755"/>
  <c r="AA1756"/>
  <c r="AA1757"/>
  <c r="AA1758"/>
  <c r="AA1759"/>
  <c r="AA1760"/>
  <c r="AA1761"/>
  <c r="AA1762"/>
  <c r="AA1763"/>
  <c r="AA1764"/>
  <c r="AA1765"/>
  <c r="AA1766"/>
  <c r="AA1767"/>
  <c r="AA1768"/>
  <c r="AA1769"/>
  <c r="AA1770"/>
  <c r="AA1771"/>
  <c r="AA1772"/>
  <c r="AA1773"/>
  <c r="AA1774"/>
  <c r="AA1775"/>
  <c r="AA1776"/>
  <c r="AA1777"/>
  <c r="AA1778"/>
  <c r="AA1779"/>
  <c r="AA1780"/>
  <c r="AA1781"/>
  <c r="AA1782"/>
  <c r="AA1783"/>
  <c r="AA1784"/>
  <c r="AA1785"/>
  <c r="AA1786"/>
  <c r="AA1787"/>
  <c r="AA1788"/>
  <c r="AA1789"/>
  <c r="AA1790"/>
  <c r="AA1791"/>
  <c r="AA1792"/>
  <c r="AA1793"/>
  <c r="AA1794"/>
  <c r="AA1795"/>
  <c r="AA1796"/>
  <c r="AA1797"/>
  <c r="AA1798"/>
  <c r="AA1799"/>
  <c r="AA1800"/>
  <c r="AA1801"/>
  <c r="AA1802"/>
  <c r="AA1803"/>
  <c r="AA1804"/>
  <c r="AA1805"/>
  <c r="AA1806"/>
  <c r="AA1807"/>
  <c r="AA1808"/>
  <c r="AA1809"/>
  <c r="AA1810"/>
  <c r="AA1811"/>
  <c r="AA1812"/>
  <c r="AA1813"/>
  <c r="AA1814"/>
  <c r="AA1815"/>
  <c r="AA1816"/>
  <c r="AA1817"/>
  <c r="AA1818"/>
  <c r="AA1819"/>
  <c r="AA1820"/>
  <c r="AA1821"/>
  <c r="AA1822"/>
  <c r="AA1823"/>
  <c r="AA1824"/>
  <c r="AA1825"/>
  <c r="AA1826"/>
  <c r="AA1827"/>
  <c r="AA1828"/>
  <c r="AA1829"/>
  <c r="AA1830"/>
  <c r="AA1831"/>
  <c r="AA1832"/>
  <c r="AA1833"/>
  <c r="AA1834"/>
  <c r="AA1835"/>
  <c r="AA1836"/>
  <c r="AA1837"/>
  <c r="AA1838"/>
  <c r="AA1839"/>
  <c r="AA1840"/>
  <c r="AA1841"/>
  <c r="AA1842"/>
  <c r="AA1843"/>
  <c r="AA1844"/>
  <c r="AA1845"/>
  <c r="AA1846"/>
  <c r="AA1847"/>
  <c r="AA1848"/>
  <c r="AA1849"/>
  <c r="AA1850"/>
  <c r="AA1851"/>
  <c r="AA1852"/>
  <c r="AA1853"/>
  <c r="AA1854"/>
  <c r="AA1855"/>
  <c r="AA1856"/>
  <c r="AA1857"/>
  <c r="AA1858"/>
  <c r="AA1859"/>
  <c r="AA1860"/>
  <c r="AA1861"/>
  <c r="AA1862"/>
  <c r="AA1863"/>
  <c r="AA1864"/>
  <c r="AA1865"/>
  <c r="AA1866"/>
  <c r="AA1867"/>
  <c r="AA1868"/>
  <c r="AA1869"/>
  <c r="AA1870"/>
  <c r="AA1871"/>
  <c r="AA1872"/>
  <c r="AA1873"/>
  <c r="AA1874"/>
  <c r="AA1875"/>
  <c r="AA1876"/>
  <c r="AA1877"/>
  <c r="AA1878"/>
  <c r="AA1879"/>
  <c r="AA1880"/>
  <c r="AA1881"/>
  <c r="AA1882"/>
  <c r="AA1883"/>
  <c r="AA1884"/>
  <c r="AA1885"/>
  <c r="AA1886"/>
  <c r="AA1887"/>
  <c r="AA1888"/>
  <c r="AA1889"/>
  <c r="AA1890"/>
  <c r="AA1891"/>
  <c r="AA1892"/>
  <c r="AA1893"/>
  <c r="AA1894"/>
  <c r="AA1895"/>
  <c r="AA1896"/>
  <c r="AA1897"/>
  <c r="AA1898"/>
  <c r="AA1899"/>
  <c r="AA1900"/>
  <c r="AA1901"/>
  <c r="AA1902"/>
  <c r="AA1903"/>
  <c r="AA1904"/>
  <c r="AA1905"/>
  <c r="AA1906"/>
  <c r="AA1907"/>
  <c r="AA1908"/>
  <c r="AA1909"/>
  <c r="AA1910"/>
  <c r="AA1911"/>
  <c r="AA1912"/>
  <c r="AA1913"/>
  <c r="AA1914"/>
  <c r="AA1915"/>
  <c r="AA1916"/>
  <c r="AA1917"/>
  <c r="AA1918"/>
  <c r="AA1919"/>
  <c r="AA1920"/>
  <c r="AA1921"/>
  <c r="AA1922"/>
  <c r="AA1923"/>
  <c r="AA1924"/>
  <c r="AA1925"/>
  <c r="AA1926"/>
  <c r="AA1927"/>
  <c r="AA1928"/>
  <c r="AA1929"/>
  <c r="AA1930"/>
  <c r="AA1931"/>
  <c r="AA1932"/>
  <c r="AA1933"/>
  <c r="AA1934"/>
  <c r="AA1935"/>
  <c r="AA1936"/>
  <c r="AA1937"/>
  <c r="AA1938"/>
  <c r="AA1939"/>
  <c r="AA1940"/>
  <c r="AA1941"/>
  <c r="AA1942"/>
  <c r="AA1943"/>
  <c r="AA1944"/>
  <c r="AA1945"/>
  <c r="AA1946"/>
  <c r="AA1947"/>
  <c r="AA1948"/>
  <c r="AA1949"/>
  <c r="AA1950"/>
  <c r="AA1951"/>
  <c r="AA1952"/>
  <c r="AA1953"/>
  <c r="AA1954"/>
  <c r="AA1955"/>
  <c r="AA1956"/>
  <c r="AA1957"/>
  <c r="AA1958"/>
  <c r="AA1959"/>
  <c r="AA1960"/>
  <c r="AA1961"/>
  <c r="AA1962"/>
  <c r="AA1963"/>
  <c r="AA1964"/>
  <c r="AA1965"/>
  <c r="AA1966"/>
  <c r="AA1967"/>
  <c r="AA1968"/>
  <c r="AA1969"/>
  <c r="AA1970"/>
  <c r="AA1971"/>
  <c r="AA1972"/>
  <c r="AA1973"/>
  <c r="AA1974"/>
  <c r="AA1975"/>
  <c r="AA1976"/>
  <c r="AA1977"/>
  <c r="AA1978"/>
  <c r="AA1979"/>
  <c r="AA1980"/>
  <c r="AA1981"/>
  <c r="AA1982"/>
  <c r="AA1983"/>
  <c r="AA1984"/>
  <c r="AA1985"/>
  <c r="AA1986"/>
  <c r="AA1987"/>
  <c r="AA1988"/>
  <c r="AA1989"/>
  <c r="AA1990"/>
  <c r="AA1991"/>
  <c r="AA1992"/>
  <c r="AA1993"/>
  <c r="AA1994"/>
  <c r="AA1995"/>
  <c r="AA1996"/>
  <c r="AA1997"/>
  <c r="AA1998"/>
  <c r="AA1999"/>
  <c r="AA2000"/>
  <c r="AA2001"/>
  <c r="AA2002"/>
  <c r="AA2003"/>
  <c r="AA2004"/>
  <c r="AA2005"/>
  <c r="AA2006"/>
  <c r="AA2007"/>
  <c r="AA2008"/>
  <c r="AA2009"/>
  <c r="AA2010"/>
  <c r="AA2011"/>
  <c r="AA2012"/>
  <c r="AA2013"/>
  <c r="AA2014"/>
  <c r="AA2015"/>
  <c r="AA2016"/>
  <c r="AA2017"/>
  <c r="AA2018"/>
  <c r="AA2019"/>
  <c r="AA2020"/>
  <c r="AA2021"/>
  <c r="AA2022"/>
  <c r="AA2023"/>
  <c r="AA2024"/>
  <c r="AA2025"/>
  <c r="AA2026"/>
  <c r="AA2027"/>
  <c r="AA2028"/>
  <c r="AA2029"/>
  <c r="AA2030"/>
  <c r="AA2031"/>
  <c r="AA2032"/>
  <c r="AA2033"/>
  <c r="AA2034"/>
  <c r="AA2035"/>
  <c r="AA2036"/>
  <c r="AA2037"/>
  <c r="AA2038"/>
  <c r="AA2039"/>
  <c r="AA2040"/>
  <c r="AA2041"/>
  <c r="AA2042"/>
  <c r="AA2043"/>
  <c r="AA2044"/>
  <c r="AA2045"/>
  <c r="AA2046"/>
  <c r="AA2047"/>
  <c r="AA2048"/>
  <c r="AA2049"/>
  <c r="AA2050"/>
  <c r="AA2051"/>
  <c r="AA2052"/>
  <c r="AA2053"/>
  <c r="AA2054"/>
  <c r="AA2055"/>
  <c r="AA2056"/>
  <c r="AA2057"/>
  <c r="AA2058"/>
  <c r="AA2059"/>
  <c r="AA2060"/>
  <c r="AA2061"/>
  <c r="AA2062"/>
  <c r="AA2063"/>
  <c r="AA2064"/>
  <c r="AA2065"/>
  <c r="AA2066"/>
  <c r="AA2067"/>
  <c r="AA2068"/>
  <c r="AA2069"/>
  <c r="AA2070"/>
  <c r="AA2071"/>
  <c r="AA2072"/>
  <c r="AA2073"/>
  <c r="AA2074"/>
  <c r="AA2075"/>
  <c r="AA2076"/>
  <c r="AA2077"/>
  <c r="AA2078"/>
  <c r="AA2079"/>
  <c r="AA2080"/>
  <c r="AA2081"/>
  <c r="AA2082"/>
  <c r="AA2083"/>
  <c r="AA2084"/>
  <c r="AA2085"/>
  <c r="AA2086"/>
  <c r="AA2087"/>
  <c r="AA2088"/>
  <c r="AA2089"/>
  <c r="AA2090"/>
  <c r="AA2091"/>
  <c r="AA2092"/>
  <c r="AA2093"/>
  <c r="AA2094"/>
  <c r="AA2095"/>
  <c r="AA2096"/>
  <c r="AA2097"/>
  <c r="AA2098"/>
  <c r="AA2099"/>
  <c r="AA2100"/>
  <c r="AA2101"/>
  <c r="AA2102"/>
  <c r="AA2103"/>
  <c r="AA2104"/>
  <c r="AA2105"/>
  <c r="AA2106"/>
  <c r="AA2107"/>
  <c r="AA2108"/>
  <c r="AA2109"/>
  <c r="AA2110"/>
  <c r="AA2111"/>
  <c r="AA2112"/>
  <c r="AA2113"/>
  <c r="AA2114"/>
  <c r="AA2115"/>
  <c r="AA2116"/>
  <c r="AA2117"/>
  <c r="AA2118"/>
  <c r="AA2119"/>
  <c r="AA2120"/>
  <c r="AA2121"/>
  <c r="AA2122"/>
  <c r="AA2123"/>
  <c r="AA2124"/>
  <c r="AA2125"/>
  <c r="AA2126"/>
  <c r="AA2127"/>
  <c r="AA2128"/>
  <c r="AA2129"/>
  <c r="AA2130"/>
  <c r="AA2131"/>
  <c r="AA2132"/>
  <c r="AA2133"/>
  <c r="AA2134"/>
  <c r="AA2135"/>
  <c r="AA2136"/>
  <c r="AA2137"/>
  <c r="AA2138"/>
  <c r="AA2139"/>
  <c r="AA2140"/>
  <c r="AA2141"/>
  <c r="AA2142"/>
  <c r="AA2143"/>
  <c r="AA2144"/>
  <c r="AA2145"/>
  <c r="AA2146"/>
  <c r="AA2147"/>
  <c r="AA2148"/>
  <c r="AA2149"/>
  <c r="AA2150"/>
  <c r="AA2151"/>
  <c r="AA2152"/>
  <c r="AA2153"/>
  <c r="AA2154"/>
  <c r="AA2155"/>
  <c r="AA2156"/>
  <c r="AA2157"/>
  <c r="AA2158"/>
  <c r="AA2159"/>
  <c r="AA2160"/>
  <c r="AA2161"/>
  <c r="AA2162"/>
  <c r="AA2163"/>
  <c r="AA2164"/>
  <c r="AA2165"/>
  <c r="AA2166"/>
  <c r="AA2167"/>
  <c r="AA2168"/>
  <c r="AA2169"/>
  <c r="AA2170"/>
  <c r="AA2171"/>
  <c r="AA2172"/>
  <c r="AA2173"/>
  <c r="AA2174"/>
  <c r="AA2175"/>
  <c r="AA2176"/>
  <c r="AA2177"/>
  <c r="AA2178"/>
  <c r="AA2179"/>
  <c r="AA2180"/>
  <c r="AA2181"/>
  <c r="AA2182"/>
  <c r="AA2183"/>
  <c r="AA2184"/>
  <c r="AA2185"/>
  <c r="AA2186"/>
  <c r="AA2187"/>
  <c r="AA2188"/>
  <c r="AA2189"/>
  <c r="AA2190"/>
  <c r="AA2191"/>
  <c r="AA2192"/>
  <c r="AA2193"/>
  <c r="AA2194"/>
  <c r="AA2195"/>
  <c r="AA2196"/>
  <c r="AA2197"/>
  <c r="AA2198"/>
  <c r="AA2199"/>
  <c r="AA2200"/>
  <c r="AA2201"/>
  <c r="AA2202"/>
  <c r="AA2203"/>
  <c r="AA2204"/>
  <c r="AA2205"/>
  <c r="AA2206"/>
  <c r="AA2207"/>
  <c r="AA2208"/>
  <c r="AA2209"/>
  <c r="AA2210"/>
  <c r="AA2211"/>
  <c r="AA2212"/>
  <c r="AA2213"/>
  <c r="AA2214"/>
  <c r="AA2215"/>
  <c r="AA2216"/>
  <c r="AA2217"/>
  <c r="AA2218"/>
  <c r="AA2219"/>
  <c r="AA2220"/>
  <c r="AA2221"/>
  <c r="AA2222"/>
  <c r="AA2223"/>
  <c r="AA2224"/>
  <c r="AA2225"/>
  <c r="AA2226"/>
  <c r="AA2227"/>
  <c r="AA2228"/>
  <c r="AA2229"/>
  <c r="AA2230"/>
  <c r="AA2231"/>
  <c r="AA2232"/>
  <c r="AA2233"/>
  <c r="AA2234"/>
  <c r="AA2235"/>
  <c r="AA2236"/>
  <c r="AA2237"/>
  <c r="AA2238"/>
  <c r="AA2239"/>
  <c r="AA2240"/>
  <c r="AA2241"/>
  <c r="AA2242"/>
  <c r="AA2243"/>
  <c r="AA2244"/>
  <c r="AA2245"/>
  <c r="AA2246"/>
  <c r="AA2247"/>
  <c r="AA2248"/>
  <c r="AA2249"/>
  <c r="AA2250"/>
  <c r="AA2251"/>
  <c r="AA2252"/>
  <c r="AA2253"/>
  <c r="AA2254"/>
  <c r="AA2255"/>
  <c r="AA2256"/>
  <c r="AA2257"/>
  <c r="AA2258"/>
  <c r="AA2259"/>
  <c r="AA2260"/>
  <c r="AA2261"/>
  <c r="AA2262"/>
  <c r="AA2263"/>
  <c r="AA2264"/>
  <c r="AA2265"/>
  <c r="AA2266"/>
  <c r="AA2267"/>
  <c r="AA2268"/>
  <c r="AA2269"/>
  <c r="AA2270"/>
  <c r="AA2271"/>
  <c r="AA2272"/>
  <c r="AA2273"/>
  <c r="AA2274"/>
  <c r="AA2275"/>
  <c r="AA2276"/>
  <c r="AA2277"/>
  <c r="AA2278"/>
  <c r="AA2279"/>
  <c r="AA2280"/>
  <c r="AA2281"/>
  <c r="AA2282"/>
  <c r="AA2283"/>
  <c r="AA2284"/>
  <c r="AA2285"/>
  <c r="AA2286"/>
  <c r="AA2287"/>
  <c r="AA2288"/>
  <c r="AA2289"/>
  <c r="AA2290"/>
  <c r="AA2291"/>
  <c r="AA2292"/>
  <c r="AA2293"/>
  <c r="AA2294"/>
  <c r="AA2295"/>
  <c r="AA2296"/>
  <c r="AA2297"/>
  <c r="AA2298"/>
  <c r="AA2299"/>
  <c r="AA2300"/>
  <c r="AA2301"/>
  <c r="AA2302"/>
  <c r="AA2303"/>
  <c r="AA2304"/>
  <c r="AA2305"/>
  <c r="AA2306"/>
  <c r="AA2307"/>
  <c r="AA2308"/>
  <c r="AA2309"/>
  <c r="AA2310"/>
  <c r="AA2311"/>
  <c r="AA2312"/>
  <c r="AA2313"/>
  <c r="AA2314"/>
  <c r="AA2315"/>
  <c r="AA2316"/>
  <c r="AA2317"/>
  <c r="AA2318"/>
  <c r="AA2319"/>
  <c r="AA2320"/>
  <c r="AA2321"/>
  <c r="AA2322"/>
  <c r="AA2323"/>
  <c r="AA2324"/>
  <c r="AA2325"/>
  <c r="AA2326"/>
  <c r="AA2327"/>
  <c r="AA2328"/>
  <c r="AA2329"/>
  <c r="AA2330"/>
  <c r="AA2331"/>
  <c r="AA2332"/>
  <c r="AA2333"/>
  <c r="AA2334"/>
  <c r="AA2335"/>
  <c r="AA2336"/>
  <c r="AA2337"/>
  <c r="AA2338"/>
  <c r="AA2339"/>
  <c r="AA2340"/>
  <c r="AA2341"/>
  <c r="AA2342"/>
  <c r="AA2343"/>
  <c r="AA2344"/>
  <c r="AA2345"/>
  <c r="AA2346"/>
  <c r="AA2347"/>
  <c r="AA2348"/>
  <c r="AA2349"/>
  <c r="AA2350"/>
  <c r="AA2351"/>
  <c r="AA2352"/>
  <c r="AA2353"/>
  <c r="AA2354"/>
  <c r="AA2355"/>
  <c r="AA2356"/>
  <c r="AA2357"/>
  <c r="AA2358"/>
  <c r="AA2359"/>
  <c r="AA2360"/>
  <c r="AA2361"/>
  <c r="AA2362"/>
  <c r="AA2363"/>
  <c r="AA2364"/>
  <c r="AA2365"/>
  <c r="AA2366"/>
  <c r="AA2367"/>
  <c r="AA2368"/>
  <c r="AA2369"/>
  <c r="AA2370"/>
  <c r="AA2371"/>
  <c r="AA2372"/>
  <c r="AA2373"/>
  <c r="AA2374"/>
  <c r="AA2375"/>
  <c r="AA2376"/>
  <c r="AA2377"/>
  <c r="AA2378"/>
  <c r="AA2379"/>
  <c r="AA2380"/>
  <c r="AA2381"/>
  <c r="AA2382"/>
  <c r="AA2383"/>
  <c r="AA2384"/>
  <c r="AA2385"/>
  <c r="AA2386"/>
  <c r="AA2387"/>
  <c r="AA2388"/>
  <c r="AA2389"/>
  <c r="AA2390"/>
  <c r="AA2391"/>
  <c r="AA2392"/>
  <c r="AA2393"/>
  <c r="AA2394"/>
  <c r="AA2395"/>
  <c r="AA2396"/>
  <c r="AA2397"/>
  <c r="AA2398"/>
  <c r="AA2399"/>
  <c r="AA2400"/>
  <c r="AA2401"/>
  <c r="AA2402"/>
  <c r="AA2403"/>
  <c r="AA2404"/>
  <c r="AA2405"/>
  <c r="AA2406"/>
  <c r="AA2407"/>
  <c r="AA2408"/>
  <c r="AA2409"/>
  <c r="AA2410"/>
  <c r="AA2411"/>
  <c r="AA2412"/>
  <c r="AA2413"/>
  <c r="AA2414"/>
  <c r="AA2415"/>
  <c r="AA2416"/>
  <c r="AA2417"/>
  <c r="AA2418"/>
  <c r="AA2419"/>
  <c r="AA2420"/>
  <c r="AA2421"/>
  <c r="AA2422"/>
  <c r="AA2423"/>
  <c r="AA2424"/>
  <c r="AA2425"/>
  <c r="AA2426"/>
  <c r="AA2427"/>
  <c r="AA2428"/>
  <c r="AA2429"/>
  <c r="AA2430"/>
  <c r="AA2431"/>
  <c r="AA2432"/>
  <c r="AA2433"/>
  <c r="AA2434"/>
  <c r="AA2435"/>
  <c r="AA2436"/>
  <c r="AA2437"/>
  <c r="AA2438"/>
  <c r="AA2439"/>
  <c r="AA2440"/>
  <c r="AA2441"/>
  <c r="AA2442"/>
  <c r="AA2443"/>
  <c r="AA2444"/>
  <c r="AA2445"/>
  <c r="AA2446"/>
  <c r="AA2447"/>
  <c r="AA2448"/>
  <c r="AA2449"/>
  <c r="AA2450"/>
  <c r="AA2451"/>
  <c r="AA2452"/>
  <c r="AA2453"/>
  <c r="AA2454"/>
  <c r="AA2455"/>
  <c r="AA2456"/>
  <c r="AA2457"/>
  <c r="AA2458"/>
  <c r="AA2459"/>
  <c r="AA2460"/>
  <c r="AA2461"/>
  <c r="AA2462"/>
  <c r="AA2463"/>
  <c r="AA2464"/>
  <c r="AA2465"/>
  <c r="AA2466"/>
  <c r="AA2467"/>
  <c r="AA2468"/>
  <c r="AA2469"/>
  <c r="AA2470"/>
  <c r="AA2471"/>
  <c r="AA2472"/>
  <c r="AA2473"/>
  <c r="AA2474"/>
  <c r="AA2475"/>
  <c r="AA2476"/>
  <c r="AA2477"/>
  <c r="AA2478"/>
  <c r="AA2479"/>
  <c r="AA2480"/>
  <c r="AA2481"/>
  <c r="AA2482"/>
  <c r="AA2483"/>
  <c r="AA2484"/>
  <c r="AA2485"/>
  <c r="AA2486"/>
  <c r="AA2487"/>
  <c r="AA2488"/>
  <c r="AA2489"/>
  <c r="AA2490"/>
  <c r="AA2491"/>
  <c r="AA2492"/>
  <c r="AA2493"/>
  <c r="AA2494"/>
  <c r="AA2495"/>
  <c r="AA2496"/>
  <c r="AA2497"/>
  <c r="AA2498"/>
  <c r="AA2499"/>
  <c r="AA2500"/>
  <c r="AA2501"/>
  <c r="AA2502"/>
  <c r="AA2503"/>
  <c r="AA2504"/>
  <c r="AA2505"/>
  <c r="AA2506"/>
  <c r="AA2507"/>
  <c r="AA2508"/>
  <c r="AA2509"/>
  <c r="AA2510"/>
  <c r="AA2511"/>
  <c r="AA2512"/>
  <c r="AA2513"/>
  <c r="AA2514"/>
  <c r="AA2515"/>
  <c r="AA2516"/>
  <c r="AA2517"/>
  <c r="AA2518"/>
  <c r="AA2519"/>
  <c r="AA2520"/>
  <c r="AA2521"/>
  <c r="AA2522"/>
  <c r="AA2523"/>
  <c r="AA2524"/>
  <c r="AA2525"/>
  <c r="AA2526"/>
  <c r="AA2527"/>
  <c r="AA2528"/>
  <c r="AA2529"/>
  <c r="AA2530"/>
  <c r="AA2531"/>
  <c r="AA2532"/>
  <c r="AA2533"/>
  <c r="AA2534"/>
  <c r="AA2535"/>
  <c r="AA2536"/>
  <c r="AA2537"/>
  <c r="AA2538"/>
  <c r="AA2539"/>
  <c r="AA2540"/>
  <c r="AA2541"/>
  <c r="AA2542"/>
  <c r="AA2543"/>
  <c r="AA2544"/>
  <c r="AA2545"/>
  <c r="AA2546"/>
  <c r="AA2547"/>
  <c r="AA2548"/>
  <c r="AA2549"/>
  <c r="AA2550"/>
  <c r="AA2551"/>
  <c r="AA2552"/>
  <c r="AA2553"/>
  <c r="AA2554"/>
  <c r="AA2555"/>
  <c r="AA2556"/>
  <c r="AA2557"/>
  <c r="AA2558"/>
  <c r="AA2559"/>
  <c r="AA2560"/>
  <c r="AA2561"/>
  <c r="AA2562"/>
  <c r="AA2563"/>
  <c r="AA2564"/>
  <c r="AA2565"/>
  <c r="AA2566"/>
  <c r="AA2567"/>
  <c r="AA2568"/>
  <c r="AA2569"/>
  <c r="AA2570"/>
  <c r="AA2571"/>
  <c r="AA2572"/>
  <c r="AA2573"/>
  <c r="AA2574"/>
  <c r="AA2575"/>
  <c r="AA2576"/>
  <c r="AA2577"/>
  <c r="AA2578"/>
  <c r="AA2579"/>
  <c r="AA2580"/>
  <c r="AA2581"/>
  <c r="AA2582"/>
  <c r="AA2583"/>
  <c r="AA2584"/>
  <c r="AA2585"/>
  <c r="AA2586"/>
  <c r="AA2587"/>
  <c r="AA2588"/>
  <c r="AA2589"/>
  <c r="AA2590"/>
  <c r="AA2591"/>
  <c r="AA2592"/>
  <c r="AA2593"/>
  <c r="AA2594"/>
  <c r="AA2595"/>
  <c r="AA2596"/>
  <c r="AA2597"/>
  <c r="AA2598"/>
  <c r="AA2599"/>
  <c r="AA2600"/>
  <c r="AA2601"/>
  <c r="AA2602"/>
  <c r="AA2603"/>
  <c r="AA2604"/>
  <c r="AA2605"/>
  <c r="AA2606"/>
  <c r="AA2607"/>
  <c r="AA2608"/>
  <c r="AA2609"/>
  <c r="AA2610"/>
  <c r="AA2611"/>
  <c r="AA2612"/>
  <c r="AA2613"/>
  <c r="AA2614"/>
  <c r="AA2615"/>
  <c r="AA2616"/>
  <c r="AA2617"/>
  <c r="AA2618"/>
  <c r="AA2619"/>
  <c r="AA2620"/>
  <c r="AA2621"/>
  <c r="AA2622"/>
  <c r="AA2623"/>
  <c r="AA2624"/>
  <c r="AA2625"/>
  <c r="AA2626"/>
  <c r="AA2627"/>
  <c r="AA2628"/>
  <c r="AA2629"/>
  <c r="AA2630"/>
  <c r="AA2631"/>
  <c r="AA2632"/>
  <c r="AA2633"/>
  <c r="AA2634"/>
  <c r="AA2635"/>
  <c r="AA2636"/>
  <c r="AA2637"/>
  <c r="AA2638"/>
  <c r="AA2639"/>
  <c r="AA2640"/>
  <c r="AA2641"/>
  <c r="AA2642"/>
  <c r="AA2643"/>
  <c r="AA2644"/>
  <c r="AA2645"/>
  <c r="AA2646"/>
  <c r="AA2647"/>
  <c r="AA2648"/>
  <c r="AA2649"/>
  <c r="AA2650"/>
  <c r="AA2651"/>
  <c r="AA2652"/>
  <c r="AA2653"/>
  <c r="AA2654"/>
  <c r="AA2655"/>
  <c r="AA2656"/>
  <c r="AA2657"/>
  <c r="AA2658"/>
  <c r="AA2659"/>
  <c r="AA2660"/>
  <c r="AA2661"/>
  <c r="AA2662"/>
  <c r="AA2663"/>
  <c r="AA2664"/>
  <c r="AA2665"/>
  <c r="AA2666"/>
  <c r="AA2667"/>
  <c r="AA2668"/>
  <c r="AA2669"/>
  <c r="AA2670"/>
  <c r="AA2671"/>
  <c r="AA2672"/>
  <c r="AA2673"/>
  <c r="AA2674"/>
  <c r="AA2675"/>
  <c r="AA2676"/>
  <c r="AA2677"/>
  <c r="AA2678"/>
  <c r="AA2679"/>
  <c r="AA2680"/>
  <c r="AA2681"/>
  <c r="AA2682"/>
  <c r="AA2683"/>
  <c r="AA2684"/>
  <c r="AA2685"/>
  <c r="AA2686"/>
  <c r="AA2687"/>
  <c r="AA2688"/>
  <c r="AA2689"/>
  <c r="AA2690"/>
  <c r="AA2691"/>
  <c r="AA2692"/>
  <c r="AA2693"/>
  <c r="AA2694"/>
  <c r="AA2695"/>
  <c r="AA2696"/>
  <c r="AA2697"/>
  <c r="AA2698"/>
  <c r="AA2699"/>
  <c r="AA2700"/>
  <c r="AA2701"/>
  <c r="AA2702"/>
  <c r="AA2703"/>
  <c r="AA2704"/>
  <c r="AA1672"/>
  <c r="X1672"/>
  <c r="X1673"/>
  <c r="X1674"/>
  <c r="X1675"/>
  <c r="X1676"/>
  <c r="X1677"/>
  <c r="X1678"/>
  <c r="X1679"/>
  <c r="X1680"/>
  <c r="X1681"/>
  <c r="X1682"/>
  <c r="X1683"/>
  <c r="X1684"/>
  <c r="X1685"/>
  <c r="X1686"/>
  <c r="X1687"/>
  <c r="X1688"/>
  <c r="X1689"/>
  <c r="X1690"/>
  <c r="X1691"/>
  <c r="X1692"/>
  <c r="X1693"/>
  <c r="X1694"/>
  <c r="X1695"/>
  <c r="X1696"/>
  <c r="X1697"/>
  <c r="X1698"/>
  <c r="X1699"/>
  <c r="X1700"/>
  <c r="X1701"/>
  <c r="X1702"/>
  <c r="X1703"/>
  <c r="X1704"/>
  <c r="X1705"/>
  <c r="X1706"/>
  <c r="X1707"/>
  <c r="X1708"/>
  <c r="X1709"/>
  <c r="X1710"/>
  <c r="X1711"/>
  <c r="X1712"/>
  <c r="X1713"/>
  <c r="X1714"/>
  <c r="X1715"/>
  <c r="X1716"/>
  <c r="X1717"/>
  <c r="X1718"/>
  <c r="X1719"/>
  <c r="X1720"/>
  <c r="X1721"/>
  <c r="X1722"/>
  <c r="X1723"/>
  <c r="X1724"/>
  <c r="X1725"/>
  <c r="X1726"/>
  <c r="X1727"/>
  <c r="X1728"/>
  <c r="X1729"/>
  <c r="X1730"/>
  <c r="X1731"/>
  <c r="X1732"/>
  <c r="X1733"/>
  <c r="X1734"/>
  <c r="X1735"/>
  <c r="X1736"/>
  <c r="X1737"/>
  <c r="X1738"/>
  <c r="X1739"/>
  <c r="X1740"/>
  <c r="X1741"/>
  <c r="X1742"/>
  <c r="X1743"/>
  <c r="X1744"/>
  <c r="X1745"/>
  <c r="X1746"/>
  <c r="X1747"/>
  <c r="X1748"/>
  <c r="X1749"/>
  <c r="X1750"/>
  <c r="X1751"/>
  <c r="X1752"/>
  <c r="X1753"/>
  <c r="X1754"/>
  <c r="X1755"/>
  <c r="X1756"/>
  <c r="X1757"/>
  <c r="X1758"/>
  <c r="X1759"/>
  <c r="X1760"/>
  <c r="X1761"/>
  <c r="X1762"/>
  <c r="X1763"/>
  <c r="X1764"/>
  <c r="X1765"/>
  <c r="X1766"/>
  <c r="X1767"/>
  <c r="X1768"/>
  <c r="X1769"/>
  <c r="X1770"/>
  <c r="X1771"/>
  <c r="X1772"/>
  <c r="X1773"/>
  <c r="X1774"/>
  <c r="X1775"/>
  <c r="X1776"/>
  <c r="X1777"/>
  <c r="X1778"/>
  <c r="X1779"/>
  <c r="X1780"/>
  <c r="X1781"/>
  <c r="X1782"/>
  <c r="X1783"/>
  <c r="X1784"/>
  <c r="X1785"/>
  <c r="X1786"/>
  <c r="X1787"/>
  <c r="X1788"/>
  <c r="X1789"/>
  <c r="X1790"/>
  <c r="X1791"/>
  <c r="X1792"/>
  <c r="X1793"/>
  <c r="X1794"/>
  <c r="X1795"/>
  <c r="X1796"/>
  <c r="X1797"/>
  <c r="X1798"/>
  <c r="X1799"/>
  <c r="X1800"/>
  <c r="X1801"/>
  <c r="X1802"/>
  <c r="X1803"/>
  <c r="X1804"/>
  <c r="X1805"/>
  <c r="X1806"/>
  <c r="X1807"/>
  <c r="X1808"/>
  <c r="X1809"/>
  <c r="X1810"/>
  <c r="X1811"/>
  <c r="X1812"/>
  <c r="X1813"/>
  <c r="X1814"/>
  <c r="X1815"/>
  <c r="X1816"/>
  <c r="X1817"/>
  <c r="X1818"/>
  <c r="X1819"/>
  <c r="X1820"/>
  <c r="X1821"/>
  <c r="X1822"/>
  <c r="X1823"/>
  <c r="X1824"/>
  <c r="X1825"/>
  <c r="X1826"/>
  <c r="X1827"/>
  <c r="X1828"/>
  <c r="X1829"/>
  <c r="X1830"/>
  <c r="X1831"/>
  <c r="X1832"/>
  <c r="X1833"/>
  <c r="X1834"/>
  <c r="X1835"/>
  <c r="X1836"/>
  <c r="X1837"/>
  <c r="X1838"/>
  <c r="X1839"/>
  <c r="X1840"/>
  <c r="X1841"/>
  <c r="X1842"/>
  <c r="X1843"/>
  <c r="X1844"/>
  <c r="X1845"/>
  <c r="X1846"/>
  <c r="X1847"/>
  <c r="X1848"/>
  <c r="X1849"/>
  <c r="X1850"/>
  <c r="X1851"/>
  <c r="X1852"/>
  <c r="X1853"/>
  <c r="X1854"/>
  <c r="X1855"/>
  <c r="X1856"/>
  <c r="X1857"/>
  <c r="X1858"/>
  <c r="X1859"/>
  <c r="X1860"/>
  <c r="X1861"/>
  <c r="X1862"/>
  <c r="X1863"/>
  <c r="X1864"/>
  <c r="X1865"/>
  <c r="X1866"/>
  <c r="X1867"/>
  <c r="X1868"/>
  <c r="X1869"/>
  <c r="X1870"/>
  <c r="X1871"/>
  <c r="X1872"/>
  <c r="X1873"/>
  <c r="X1874"/>
  <c r="X1875"/>
  <c r="X1876"/>
  <c r="X1877"/>
  <c r="X1878"/>
  <c r="X1879"/>
  <c r="X1880"/>
  <c r="X1881"/>
  <c r="X1882"/>
  <c r="X1883"/>
  <c r="X1884"/>
  <c r="X1885"/>
  <c r="X1886"/>
  <c r="X1887"/>
  <c r="X1888"/>
  <c r="X1889"/>
  <c r="X1890"/>
  <c r="X1891"/>
  <c r="X1892"/>
  <c r="X1893"/>
  <c r="X1894"/>
  <c r="X1895"/>
  <c r="X1896"/>
  <c r="X1897"/>
  <c r="X1898"/>
  <c r="X1899"/>
  <c r="X1900"/>
  <c r="X1901"/>
  <c r="X1902"/>
  <c r="X1903"/>
  <c r="X1904"/>
  <c r="X1905"/>
  <c r="X1906"/>
  <c r="X1907"/>
  <c r="X1908"/>
  <c r="X1909"/>
  <c r="X1910"/>
  <c r="X1911"/>
  <c r="X1912"/>
  <c r="X1913"/>
  <c r="X1914"/>
  <c r="X1915"/>
  <c r="X1916"/>
  <c r="X1917"/>
  <c r="X1918"/>
  <c r="X1919"/>
  <c r="X1920"/>
  <c r="X1921"/>
  <c r="X1922"/>
  <c r="X1923"/>
  <c r="X1924"/>
  <c r="X1925"/>
  <c r="X1926"/>
  <c r="X1927"/>
  <c r="X1928"/>
  <c r="X1929"/>
  <c r="X1930"/>
  <c r="X1931"/>
  <c r="X1932"/>
  <c r="X1933"/>
  <c r="X1934"/>
  <c r="X1935"/>
  <c r="X1936"/>
  <c r="X1937"/>
  <c r="X1938"/>
  <c r="X1939"/>
  <c r="X1940"/>
  <c r="X1941"/>
  <c r="X1942"/>
  <c r="X1943"/>
  <c r="X1944"/>
  <c r="X1945"/>
  <c r="X1946"/>
  <c r="X1947"/>
  <c r="X1948"/>
  <c r="X1949"/>
  <c r="X1950"/>
  <c r="X1951"/>
  <c r="X1952"/>
  <c r="X1953"/>
  <c r="X1954"/>
  <c r="X1955"/>
  <c r="X1956"/>
  <c r="X1957"/>
  <c r="X1958"/>
  <c r="X1959"/>
  <c r="X1960"/>
  <c r="X1961"/>
  <c r="X1962"/>
  <c r="X1963"/>
  <c r="X1964"/>
  <c r="X1965"/>
  <c r="X1966"/>
  <c r="X1967"/>
  <c r="X1968"/>
  <c r="X1969"/>
  <c r="X1970"/>
  <c r="X1971"/>
  <c r="X1972"/>
  <c r="X1973"/>
  <c r="X1974"/>
  <c r="X1975"/>
  <c r="X1976"/>
  <c r="X1977"/>
  <c r="X1978"/>
  <c r="X1979"/>
  <c r="X1980"/>
  <c r="X1981"/>
  <c r="X1982"/>
  <c r="X1983"/>
  <c r="X1984"/>
  <c r="X1985"/>
  <c r="X1986"/>
  <c r="X1987"/>
  <c r="X1988"/>
  <c r="X1989"/>
  <c r="X1990"/>
  <c r="X1991"/>
  <c r="X1992"/>
  <c r="X1993"/>
  <c r="X1994"/>
  <c r="X1995"/>
  <c r="X1996"/>
  <c r="X1997"/>
  <c r="X1998"/>
  <c r="X1999"/>
  <c r="X2000"/>
  <c r="X2001"/>
  <c r="X2002"/>
  <c r="X2003"/>
  <c r="X2004"/>
  <c r="X2005"/>
  <c r="X2006"/>
  <c r="X2007"/>
  <c r="X2008"/>
  <c r="X2009"/>
  <c r="X2010"/>
  <c r="X2011"/>
  <c r="X2012"/>
  <c r="X2013"/>
  <c r="X2014"/>
  <c r="X2015"/>
  <c r="X2016"/>
  <c r="X2017"/>
  <c r="X2018"/>
  <c r="X2019"/>
  <c r="X2020"/>
  <c r="X2021"/>
  <c r="X2022"/>
  <c r="X2023"/>
  <c r="X2024"/>
  <c r="X2025"/>
  <c r="X2026"/>
  <c r="X2027"/>
  <c r="X2028"/>
  <c r="X2029"/>
  <c r="X2030"/>
  <c r="X2031"/>
  <c r="X2032"/>
  <c r="X2033"/>
  <c r="X2034"/>
  <c r="X2035"/>
  <c r="X2036"/>
  <c r="X2037"/>
  <c r="X2038"/>
  <c r="X2039"/>
  <c r="X2040"/>
  <c r="X2041"/>
  <c r="X2042"/>
  <c r="X2043"/>
  <c r="X2044"/>
  <c r="X2045"/>
  <c r="X2046"/>
  <c r="X2047"/>
  <c r="X2048"/>
  <c r="X2049"/>
  <c r="X2050"/>
  <c r="X2051"/>
  <c r="X2052"/>
  <c r="X2053"/>
  <c r="X2054"/>
  <c r="X2055"/>
  <c r="X2056"/>
  <c r="X2057"/>
  <c r="X2058"/>
  <c r="X2059"/>
  <c r="X2060"/>
  <c r="X2061"/>
  <c r="X2062"/>
  <c r="X2063"/>
  <c r="X2064"/>
  <c r="X2065"/>
  <c r="X2066"/>
  <c r="X2067"/>
  <c r="X2068"/>
  <c r="X2069"/>
  <c r="X2070"/>
  <c r="X2071"/>
  <c r="X2072"/>
  <c r="X2073"/>
  <c r="X2074"/>
  <c r="X2075"/>
  <c r="X2076"/>
  <c r="X2077"/>
  <c r="X2078"/>
  <c r="X2079"/>
  <c r="X2080"/>
  <c r="X2081"/>
  <c r="X2082"/>
  <c r="X2083"/>
  <c r="X2084"/>
  <c r="X2085"/>
  <c r="X2086"/>
  <c r="X2087"/>
  <c r="X2088"/>
  <c r="X2089"/>
  <c r="X2090"/>
  <c r="X2091"/>
  <c r="X2092"/>
  <c r="X2093"/>
  <c r="X2094"/>
  <c r="X2095"/>
  <c r="X2096"/>
  <c r="X2097"/>
  <c r="X2098"/>
  <c r="X2099"/>
  <c r="X2100"/>
  <c r="X2101"/>
  <c r="X2102"/>
  <c r="X2103"/>
  <c r="X2104"/>
  <c r="X2105"/>
  <c r="X2106"/>
  <c r="X2107"/>
  <c r="X2108"/>
  <c r="X2109"/>
  <c r="X2110"/>
  <c r="X2111"/>
  <c r="X2112"/>
  <c r="X2113"/>
  <c r="X2114"/>
  <c r="X2115"/>
  <c r="X2116"/>
  <c r="X2117"/>
  <c r="X2118"/>
  <c r="X2119"/>
  <c r="X2120"/>
  <c r="X2121"/>
  <c r="X2122"/>
  <c r="X2123"/>
  <c r="X2124"/>
  <c r="X2125"/>
  <c r="X2126"/>
  <c r="X2127"/>
  <c r="X2128"/>
  <c r="X2129"/>
  <c r="X2130"/>
  <c r="X2131"/>
  <c r="X2132"/>
  <c r="X2133"/>
  <c r="X2134"/>
  <c r="X2135"/>
  <c r="X2136"/>
  <c r="X2137"/>
  <c r="X2138"/>
  <c r="X2139"/>
  <c r="X2140"/>
  <c r="X2141"/>
  <c r="X2142"/>
  <c r="X2143"/>
  <c r="X2144"/>
  <c r="X2145"/>
  <c r="X2146"/>
  <c r="X2147"/>
  <c r="X2148"/>
  <c r="X2149"/>
  <c r="X2150"/>
  <c r="X2151"/>
  <c r="X2152"/>
  <c r="X2153"/>
  <c r="X2154"/>
  <c r="X2155"/>
  <c r="X2156"/>
  <c r="X2157"/>
  <c r="X2158"/>
  <c r="X2159"/>
  <c r="X2160"/>
  <c r="X2161"/>
  <c r="X2162"/>
  <c r="X2163"/>
  <c r="X2164"/>
  <c r="X2165"/>
  <c r="X2166"/>
  <c r="X2167"/>
  <c r="X2168"/>
  <c r="X2169"/>
  <c r="X2170"/>
  <c r="X2171"/>
  <c r="X2172"/>
  <c r="X2173"/>
  <c r="X2174"/>
  <c r="X2175"/>
  <c r="X2176"/>
  <c r="X2177"/>
  <c r="X2178"/>
  <c r="X2179"/>
  <c r="X2180"/>
  <c r="X2181"/>
  <c r="X2182"/>
  <c r="X2183"/>
  <c r="X2184"/>
  <c r="X2185"/>
  <c r="X2186"/>
  <c r="X2187"/>
  <c r="X2188"/>
  <c r="X2189"/>
  <c r="X2190"/>
  <c r="X2191"/>
  <c r="X2192"/>
  <c r="X2193"/>
  <c r="X2194"/>
  <c r="X2195"/>
  <c r="X2196"/>
  <c r="X2197"/>
  <c r="X2198"/>
  <c r="X2199"/>
  <c r="X2200"/>
  <c r="X2201"/>
  <c r="X2202"/>
  <c r="X2203"/>
  <c r="X2204"/>
  <c r="X2205"/>
  <c r="X2206"/>
  <c r="X2207"/>
  <c r="X2208"/>
  <c r="X2209"/>
  <c r="X2210"/>
  <c r="X2211"/>
  <c r="X2212"/>
  <c r="X2213"/>
  <c r="X2214"/>
  <c r="X2215"/>
  <c r="X2216"/>
  <c r="X2217"/>
  <c r="X2218"/>
  <c r="X2219"/>
  <c r="X2220"/>
  <c r="X2221"/>
  <c r="X2222"/>
  <c r="X2223"/>
  <c r="X2224"/>
  <c r="X2225"/>
  <c r="X2226"/>
  <c r="X2227"/>
  <c r="X2228"/>
  <c r="X2229"/>
  <c r="X2230"/>
  <c r="X2231"/>
  <c r="X2232"/>
  <c r="X2233"/>
  <c r="X2234"/>
  <c r="X2235"/>
  <c r="X2236"/>
  <c r="X2237"/>
  <c r="X2238"/>
  <c r="X2239"/>
  <c r="X2240"/>
  <c r="X2241"/>
  <c r="X2242"/>
  <c r="X2243"/>
  <c r="X2244"/>
  <c r="X2245"/>
  <c r="X2246"/>
  <c r="X2247"/>
  <c r="X2248"/>
  <c r="X2249"/>
  <c r="X2250"/>
  <c r="X2251"/>
  <c r="X2252"/>
  <c r="X2253"/>
  <c r="X2254"/>
  <c r="X2255"/>
  <c r="X2256"/>
  <c r="X2257"/>
  <c r="X2258"/>
  <c r="X2259"/>
  <c r="X2260"/>
  <c r="X2261"/>
  <c r="X2262"/>
  <c r="X2263"/>
  <c r="X2264"/>
  <c r="X2265"/>
  <c r="X2266"/>
  <c r="X2267"/>
  <c r="X2268"/>
  <c r="X2269"/>
  <c r="X2270"/>
  <c r="X2271"/>
  <c r="X2272"/>
  <c r="X2273"/>
  <c r="X2274"/>
  <c r="X2275"/>
  <c r="X2276"/>
  <c r="X2277"/>
  <c r="X2278"/>
  <c r="X2279"/>
  <c r="X2280"/>
  <c r="X2281"/>
  <c r="X2282"/>
  <c r="X2283"/>
  <c r="X2284"/>
  <c r="X2285"/>
  <c r="X2286"/>
  <c r="X2287"/>
  <c r="X2288"/>
  <c r="X2289"/>
  <c r="X2290"/>
  <c r="X2291"/>
  <c r="X2292"/>
  <c r="X2293"/>
  <c r="X2294"/>
  <c r="X2295"/>
  <c r="X2296"/>
  <c r="X2297"/>
  <c r="X2298"/>
  <c r="X2299"/>
  <c r="X2300"/>
  <c r="X2301"/>
  <c r="X2302"/>
  <c r="X2303"/>
  <c r="X2304"/>
  <c r="X2305"/>
  <c r="X2306"/>
  <c r="X2307"/>
  <c r="X2308"/>
  <c r="X2309"/>
  <c r="X2310"/>
  <c r="X2311"/>
  <c r="X2312"/>
  <c r="X2313"/>
  <c r="X2314"/>
  <c r="X2315"/>
  <c r="X2316"/>
  <c r="X2317"/>
  <c r="X2318"/>
  <c r="X2319"/>
  <c r="X2320"/>
  <c r="X2321"/>
  <c r="X2322"/>
  <c r="X2323"/>
  <c r="X2324"/>
  <c r="X2325"/>
  <c r="X2326"/>
  <c r="X2327"/>
  <c r="X2328"/>
  <c r="X2329"/>
  <c r="X2330"/>
  <c r="X2331"/>
  <c r="X2332"/>
  <c r="X2333"/>
  <c r="X2334"/>
  <c r="X2335"/>
  <c r="X2336"/>
  <c r="X2337"/>
  <c r="X2338"/>
  <c r="X2339"/>
  <c r="X2340"/>
  <c r="X2341"/>
  <c r="X2342"/>
  <c r="X2343"/>
  <c r="X2344"/>
  <c r="X2345"/>
  <c r="X2346"/>
  <c r="X2347"/>
  <c r="X2348"/>
  <c r="X2349"/>
  <c r="X2350"/>
  <c r="X2351"/>
  <c r="X2352"/>
  <c r="X2353"/>
  <c r="X2354"/>
  <c r="X2355"/>
  <c r="X2356"/>
  <c r="X2357"/>
  <c r="X2358"/>
  <c r="X2359"/>
  <c r="X2360"/>
  <c r="X2361"/>
  <c r="X2362"/>
  <c r="X2363"/>
  <c r="X2364"/>
  <c r="X2365"/>
  <c r="X2366"/>
  <c r="X2367"/>
  <c r="X2368"/>
  <c r="X2369"/>
  <c r="X2370"/>
  <c r="X2371"/>
  <c r="X2372"/>
  <c r="X2373"/>
  <c r="X2374"/>
  <c r="X2375"/>
  <c r="X2376"/>
  <c r="X2377"/>
  <c r="X2378"/>
  <c r="X2379"/>
  <c r="X2380"/>
  <c r="X2381"/>
  <c r="X2382"/>
  <c r="X2383"/>
  <c r="X2384"/>
  <c r="X2385"/>
  <c r="X2386"/>
  <c r="X2387"/>
  <c r="X2388"/>
  <c r="X2389"/>
  <c r="X2390"/>
  <c r="X2391"/>
  <c r="X2392"/>
  <c r="X2393"/>
  <c r="X2394"/>
  <c r="X2395"/>
  <c r="X2396"/>
  <c r="X2397"/>
  <c r="X2398"/>
  <c r="X2399"/>
  <c r="X2400"/>
  <c r="X2401"/>
  <c r="X2402"/>
  <c r="X2403"/>
  <c r="X2404"/>
  <c r="X2405"/>
  <c r="X2406"/>
  <c r="X2407"/>
  <c r="X2408"/>
  <c r="X2409"/>
  <c r="X2410"/>
  <c r="X2411"/>
  <c r="X2412"/>
  <c r="X2413"/>
  <c r="X2414"/>
  <c r="X2415"/>
  <c r="X2416"/>
  <c r="X2417"/>
  <c r="X2418"/>
  <c r="X2419"/>
  <c r="X2420"/>
  <c r="X2421"/>
  <c r="X2422"/>
  <c r="X2423"/>
  <c r="X2424"/>
  <c r="X2425"/>
  <c r="X2426"/>
  <c r="X2427"/>
  <c r="X2428"/>
  <c r="X2429"/>
  <c r="X2430"/>
  <c r="X2431"/>
  <c r="X2432"/>
  <c r="X2433"/>
  <c r="X2434"/>
  <c r="X2435"/>
  <c r="X2436"/>
  <c r="X2437"/>
  <c r="X2438"/>
  <c r="X2439"/>
  <c r="X2440"/>
  <c r="X2441"/>
  <c r="X2442"/>
  <c r="X2443"/>
  <c r="X2444"/>
  <c r="X2445"/>
  <c r="X2446"/>
  <c r="X2447"/>
  <c r="X2448"/>
  <c r="X2449"/>
  <c r="X2450"/>
  <c r="X2451"/>
  <c r="X2452"/>
  <c r="X2453"/>
  <c r="X2454"/>
  <c r="X2455"/>
  <c r="X2456"/>
  <c r="X2457"/>
  <c r="X2458"/>
  <c r="X2459"/>
  <c r="X2460"/>
  <c r="X2461"/>
  <c r="X2462"/>
  <c r="X2463"/>
  <c r="X2464"/>
  <c r="X2465"/>
  <c r="X2466"/>
  <c r="X2467"/>
  <c r="X2468"/>
  <c r="X2469"/>
  <c r="X2470"/>
  <c r="X2471"/>
  <c r="X2472"/>
  <c r="X2473"/>
  <c r="X2474"/>
  <c r="X2475"/>
  <c r="X2476"/>
  <c r="X2477"/>
  <c r="X2478"/>
  <c r="X2479"/>
  <c r="X2480"/>
  <c r="X2481"/>
  <c r="X2482"/>
  <c r="X2483"/>
  <c r="X2484"/>
  <c r="X2485"/>
  <c r="X2486"/>
  <c r="X2487"/>
  <c r="X2488"/>
  <c r="X2489"/>
  <c r="X2490"/>
  <c r="X2491"/>
  <c r="X2492"/>
  <c r="X2493"/>
  <c r="X2494"/>
  <c r="X2495"/>
  <c r="X2496"/>
  <c r="X2497"/>
  <c r="X2498"/>
  <c r="X2499"/>
  <c r="X2500"/>
  <c r="X2501"/>
  <c r="X2502"/>
  <c r="X2503"/>
  <c r="X2504"/>
  <c r="X2505"/>
  <c r="X2506"/>
  <c r="X2507"/>
  <c r="X2508"/>
  <c r="X2509"/>
  <c r="X2510"/>
  <c r="X2511"/>
  <c r="X2512"/>
  <c r="X2513"/>
  <c r="X2514"/>
  <c r="X2515"/>
  <c r="X2516"/>
  <c r="X2517"/>
  <c r="X2518"/>
  <c r="X2519"/>
  <c r="X2520"/>
  <c r="X2521"/>
  <c r="X2522"/>
  <c r="X2523"/>
  <c r="X2524"/>
  <c r="X2525"/>
  <c r="X2526"/>
  <c r="X2527"/>
  <c r="X2528"/>
  <c r="X2529"/>
  <c r="X2530"/>
  <c r="X2531"/>
  <c r="X2532"/>
  <c r="X2533"/>
  <c r="X2534"/>
  <c r="X2535"/>
  <c r="X2536"/>
  <c r="X2537"/>
  <c r="X2538"/>
  <c r="X2539"/>
  <c r="X2540"/>
  <c r="X2541"/>
  <c r="X2542"/>
  <c r="X2543"/>
  <c r="X2544"/>
  <c r="X2545"/>
  <c r="X2546"/>
  <c r="X2547"/>
  <c r="X2548"/>
  <c r="X2549"/>
  <c r="X2550"/>
  <c r="X2551"/>
  <c r="X2552"/>
  <c r="X2553"/>
  <c r="X2554"/>
  <c r="X2555"/>
  <c r="X2556"/>
  <c r="X2557"/>
  <c r="X2558"/>
  <c r="X2559"/>
  <c r="X2560"/>
  <c r="X2561"/>
  <c r="X2562"/>
  <c r="X2563"/>
  <c r="X2564"/>
  <c r="X2565"/>
  <c r="X2566"/>
  <c r="X2567"/>
  <c r="X2568"/>
  <c r="X2569"/>
  <c r="X2570"/>
  <c r="X2571"/>
  <c r="X2572"/>
  <c r="X2573"/>
  <c r="X2574"/>
  <c r="X2575"/>
  <c r="X2576"/>
  <c r="X2577"/>
  <c r="X2578"/>
  <c r="X2579"/>
  <c r="X2580"/>
  <c r="X2581"/>
  <c r="X2582"/>
  <c r="X2583"/>
  <c r="X2584"/>
  <c r="X2585"/>
  <c r="X2586"/>
  <c r="X2587"/>
  <c r="X2588"/>
  <c r="X2589"/>
  <c r="X2590"/>
  <c r="X2591"/>
  <c r="X2592"/>
  <c r="X2593"/>
  <c r="X2594"/>
  <c r="X2595"/>
  <c r="X2596"/>
  <c r="X2597"/>
  <c r="X2598"/>
  <c r="X2599"/>
  <c r="X2600"/>
  <c r="X2601"/>
  <c r="X2602"/>
  <c r="X2603"/>
  <c r="X2604"/>
  <c r="X2605"/>
  <c r="X2606"/>
  <c r="X2607"/>
  <c r="X2608"/>
  <c r="X2609"/>
  <c r="X2610"/>
  <c r="X2611"/>
  <c r="X2612"/>
  <c r="X2613"/>
  <c r="X2614"/>
  <c r="X2615"/>
  <c r="X2616"/>
  <c r="X2617"/>
  <c r="X2618"/>
  <c r="X2619"/>
  <c r="X2620"/>
  <c r="X2621"/>
  <c r="X2622"/>
  <c r="X2623"/>
  <c r="X2624"/>
  <c r="X2625"/>
  <c r="X2626"/>
  <c r="X2627"/>
  <c r="X2628"/>
  <c r="X2629"/>
  <c r="X2630"/>
  <c r="X2631"/>
  <c r="X2632"/>
  <c r="X2633"/>
  <c r="X2634"/>
  <c r="X2635"/>
  <c r="X2636"/>
  <c r="X2637"/>
  <c r="X2638"/>
  <c r="X2639"/>
  <c r="X2640"/>
  <c r="X2641"/>
  <c r="X2642"/>
  <c r="X2643"/>
  <c r="X2644"/>
  <c r="X2645"/>
  <c r="X2646"/>
  <c r="X2647"/>
  <c r="X2648"/>
  <c r="X2649"/>
  <c r="X2650"/>
  <c r="X2651"/>
  <c r="X2652"/>
  <c r="X2653"/>
  <c r="X2654"/>
  <c r="X2655"/>
  <c r="X2656"/>
  <c r="X2657"/>
  <c r="X2658"/>
  <c r="X2659"/>
  <c r="X2660"/>
  <c r="X2661"/>
  <c r="X2662"/>
  <c r="X2663"/>
  <c r="X2664"/>
  <c r="X2665"/>
  <c r="X2666"/>
  <c r="X2667"/>
  <c r="X2668"/>
  <c r="X2669"/>
  <c r="X2670"/>
  <c r="X2671"/>
  <c r="X2672"/>
  <c r="X2673"/>
  <c r="X2674"/>
  <c r="X2675"/>
  <c r="X2676"/>
  <c r="X2677"/>
  <c r="X2678"/>
  <c r="X2679"/>
  <c r="X2680"/>
  <c r="X2681"/>
  <c r="X2682"/>
  <c r="X2683"/>
  <c r="X2684"/>
  <c r="X2685"/>
  <c r="X2686"/>
  <c r="X2687"/>
  <c r="X2688"/>
  <c r="X2689"/>
  <c r="X2690"/>
  <c r="X2691"/>
  <c r="X2692"/>
  <c r="X2693"/>
  <c r="X2694"/>
  <c r="X2695"/>
  <c r="X2696"/>
  <c r="X2697"/>
  <c r="X2698"/>
  <c r="X2699"/>
  <c r="X2700"/>
  <c r="X2701"/>
  <c r="X2702"/>
  <c r="X2703"/>
  <c r="X2704"/>
  <c r="A3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260" s="1"/>
  <c r="A1261" s="1"/>
  <c r="A1262" s="1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287" s="1"/>
  <c r="A1288" s="1"/>
  <c r="A1289" s="1"/>
  <c r="A1290" s="1"/>
  <c r="A1291" s="1"/>
  <c r="A1292" s="1"/>
  <c r="A1293" s="1"/>
  <c r="A1294" s="1"/>
  <c r="A1295" s="1"/>
  <c r="A1296" s="1"/>
  <c r="A1297" s="1"/>
  <c r="A1298" s="1"/>
  <c r="A1299" s="1"/>
  <c r="A1300" s="1"/>
  <c r="A1301" s="1"/>
  <c r="A1302" s="1"/>
  <c r="A1303" s="1"/>
  <c r="A1304" s="1"/>
  <c r="A1305" s="1"/>
  <c r="A1306" s="1"/>
  <c r="A1307" s="1"/>
  <c r="A1308" s="1"/>
  <c r="A1309" s="1"/>
  <c r="A1310" s="1"/>
  <c r="A1311" s="1"/>
  <c r="A1312" s="1"/>
  <c r="A1313" s="1"/>
  <c r="A1314" s="1"/>
  <c r="A1315" s="1"/>
  <c r="A1316" s="1"/>
  <c r="A1317" s="1"/>
  <c r="A1318" s="1"/>
  <c r="A1319" s="1"/>
  <c r="A1320" s="1"/>
  <c r="A1321" s="1"/>
  <c r="A1322" s="1"/>
  <c r="A1323" s="1"/>
  <c r="A1324" s="1"/>
  <c r="A1325" s="1"/>
  <c r="A1326" s="1"/>
  <c r="A1327" s="1"/>
  <c r="A1328" s="1"/>
  <c r="A1329" s="1"/>
  <c r="A1330" s="1"/>
  <c r="A1331" s="1"/>
  <c r="A1332" s="1"/>
  <c r="A1333" s="1"/>
  <c r="A1334" s="1"/>
  <c r="A1335" s="1"/>
  <c r="A1336" s="1"/>
  <c r="A1337" s="1"/>
  <c r="A1338" s="1"/>
  <c r="A1339" s="1"/>
  <c r="A1340" s="1"/>
  <c r="A1341" s="1"/>
  <c r="A1342" s="1"/>
  <c r="A1343" s="1"/>
  <c r="A1344" s="1"/>
  <c r="A1345" s="1"/>
  <c r="A1346" s="1"/>
  <c r="A1347" s="1"/>
  <c r="A1348" s="1"/>
  <c r="A1349" s="1"/>
  <c r="A1350" s="1"/>
  <c r="A1351" s="1"/>
  <c r="A1352" s="1"/>
  <c r="A1353" s="1"/>
  <c r="A1354" s="1"/>
  <c r="A1355" s="1"/>
  <c r="A1356" s="1"/>
  <c r="A1357" s="1"/>
  <c r="A1358" s="1"/>
  <c r="A1359" s="1"/>
  <c r="A1360" s="1"/>
  <c r="A1361" s="1"/>
  <c r="A1362" s="1"/>
  <c r="A1363" s="1"/>
  <c r="A1364" s="1"/>
  <c r="A1365" s="1"/>
  <c r="A1366" s="1"/>
  <c r="A1367" s="1"/>
  <c r="A1368" s="1"/>
  <c r="A1369" s="1"/>
  <c r="A1370" s="1"/>
  <c r="A1371" s="1"/>
  <c r="A1372" s="1"/>
  <c r="A1373" s="1"/>
  <c r="A1374" s="1"/>
  <c r="A1375" s="1"/>
  <c r="A1376" s="1"/>
  <c r="A1377" s="1"/>
  <c r="A1378" s="1"/>
  <c r="A1379" s="1"/>
  <c r="A1380" s="1"/>
  <c r="A1381" s="1"/>
  <c r="A1382" s="1"/>
  <c r="A1383" s="1"/>
  <c r="A1384" s="1"/>
  <c r="A1385" s="1"/>
  <c r="A1386" s="1"/>
  <c r="A1387" s="1"/>
  <c r="A1388" s="1"/>
  <c r="A1389" s="1"/>
  <c r="A1390" s="1"/>
  <c r="A1391" s="1"/>
  <c r="A1392" s="1"/>
  <c r="A1393" s="1"/>
  <c r="A1394" s="1"/>
  <c r="A1395" s="1"/>
  <c r="A1396" s="1"/>
  <c r="A1397" s="1"/>
  <c r="A1398" s="1"/>
  <c r="A1399" s="1"/>
  <c r="A1400" s="1"/>
  <c r="A1401" s="1"/>
  <c r="A1402" s="1"/>
  <c r="A1403" s="1"/>
  <c r="A1404" s="1"/>
  <c r="A1405" s="1"/>
  <c r="A1406" s="1"/>
  <c r="A1407" s="1"/>
  <c r="A1408" s="1"/>
  <c r="A1409" s="1"/>
  <c r="A1410" s="1"/>
  <c r="A1411" s="1"/>
  <c r="A1412" s="1"/>
  <c r="A1413" s="1"/>
  <c r="A1414" s="1"/>
  <c r="A1415" s="1"/>
  <c r="A1416" s="1"/>
  <c r="A1417" s="1"/>
  <c r="A1418" s="1"/>
  <c r="A1419" s="1"/>
  <c r="A1420" s="1"/>
  <c r="A1421" s="1"/>
  <c r="A1422" s="1"/>
  <c r="A1423" s="1"/>
  <c r="A1424" s="1"/>
  <c r="A1425" s="1"/>
  <c r="A1426" s="1"/>
  <c r="A1427" s="1"/>
  <c r="A1428" s="1"/>
  <c r="A1429" s="1"/>
  <c r="A1430" s="1"/>
  <c r="A1431" s="1"/>
  <c r="A1432" s="1"/>
  <c r="A1433" s="1"/>
  <c r="A1434" s="1"/>
  <c r="A1435" s="1"/>
  <c r="A1436" s="1"/>
  <c r="A1437" s="1"/>
  <c r="A1438" s="1"/>
  <c r="A1439" s="1"/>
  <c r="A1440" s="1"/>
  <c r="A1441" s="1"/>
  <c r="A1442" s="1"/>
  <c r="A1443" s="1"/>
  <c r="A1444" s="1"/>
  <c r="A1445" s="1"/>
  <c r="A1446" s="1"/>
  <c r="A1447" s="1"/>
  <c r="A1448" s="1"/>
  <c r="A1449" s="1"/>
  <c r="A1450" s="1"/>
  <c r="A1451" s="1"/>
  <c r="A1452" s="1"/>
  <c r="A1453" s="1"/>
  <c r="A1454" s="1"/>
  <c r="A1455" s="1"/>
  <c r="A1456" s="1"/>
  <c r="A1457" s="1"/>
  <c r="A1458" s="1"/>
  <c r="A1459" s="1"/>
  <c r="A1460" s="1"/>
  <c r="A1461" s="1"/>
  <c r="A1462" s="1"/>
  <c r="A1463" s="1"/>
  <c r="A1464" s="1"/>
  <c r="A1465" s="1"/>
  <c r="A1466" s="1"/>
  <c r="A1467" s="1"/>
  <c r="A1468" s="1"/>
  <c r="A1469" s="1"/>
  <c r="A1470" s="1"/>
  <c r="A1471" s="1"/>
  <c r="A1472" s="1"/>
  <c r="A1473" s="1"/>
  <c r="A1474" s="1"/>
  <c r="A1475" s="1"/>
  <c r="A1476" s="1"/>
  <c r="A1477" s="1"/>
  <c r="A1478" s="1"/>
  <c r="A1479" s="1"/>
  <c r="A1480" s="1"/>
  <c r="A1481" s="1"/>
  <c r="A1482" s="1"/>
  <c r="A1483" s="1"/>
  <c r="A1484" s="1"/>
  <c r="A1485" s="1"/>
  <c r="A1486" s="1"/>
  <c r="A1487" s="1"/>
  <c r="A1488" s="1"/>
  <c r="A1489" s="1"/>
  <c r="A1490" s="1"/>
  <c r="A1491" s="1"/>
  <c r="A1492" s="1"/>
  <c r="A1493" s="1"/>
  <c r="A1494" s="1"/>
  <c r="A1495" s="1"/>
  <c r="A1496" s="1"/>
  <c r="A1497" s="1"/>
  <c r="A1498" s="1"/>
  <c r="A1499" s="1"/>
  <c r="A1500" s="1"/>
  <c r="A1501" s="1"/>
  <c r="A1502" s="1"/>
  <c r="A1503" s="1"/>
  <c r="A1504" s="1"/>
  <c r="A1505" s="1"/>
  <c r="A1506" s="1"/>
  <c r="A1507" s="1"/>
  <c r="A1508" s="1"/>
  <c r="A1509" s="1"/>
  <c r="A1510" s="1"/>
  <c r="A1511" s="1"/>
  <c r="A1512" s="1"/>
  <c r="A1513" s="1"/>
  <c r="A1514" s="1"/>
  <c r="A1515" s="1"/>
  <c r="A1516" s="1"/>
  <c r="A1517" s="1"/>
  <c r="A1518" s="1"/>
  <c r="A1519" s="1"/>
  <c r="A1520" s="1"/>
  <c r="A1521" s="1"/>
  <c r="A1522" s="1"/>
  <c r="A1523" s="1"/>
  <c r="A1524" s="1"/>
  <c r="A1525" s="1"/>
  <c r="A1526" s="1"/>
  <c r="A1527" s="1"/>
  <c r="A1528" s="1"/>
  <c r="A1529" s="1"/>
  <c r="A1530" s="1"/>
  <c r="A1531" s="1"/>
  <c r="A1532" s="1"/>
  <c r="A1533" s="1"/>
  <c r="A1534" s="1"/>
  <c r="A1535" s="1"/>
  <c r="A1536" s="1"/>
  <c r="A1537" s="1"/>
  <c r="A1538" s="1"/>
  <c r="A1539" s="1"/>
  <c r="A1540" s="1"/>
  <c r="A1541" s="1"/>
  <c r="A1542" s="1"/>
  <c r="A1543" s="1"/>
  <c r="A1544" s="1"/>
  <c r="A1545" s="1"/>
  <c r="A1546" s="1"/>
  <c r="A1547" s="1"/>
  <c r="A1548" s="1"/>
  <c r="A1549" s="1"/>
  <c r="A1550" s="1"/>
  <c r="A1551" s="1"/>
  <c r="A1552" s="1"/>
  <c r="A1553" s="1"/>
  <c r="A1554" s="1"/>
  <c r="A1555" s="1"/>
  <c r="A1556" s="1"/>
  <c r="A1557" s="1"/>
  <c r="A1558" s="1"/>
  <c r="A1559" s="1"/>
  <c r="A1560" s="1"/>
  <c r="A1561" s="1"/>
  <c r="A1562" s="1"/>
  <c r="A1563" s="1"/>
  <c r="A1564" s="1"/>
  <c r="A1565" s="1"/>
  <c r="A1566" s="1"/>
  <c r="A1567" s="1"/>
  <c r="A1568" s="1"/>
  <c r="A1569" s="1"/>
  <c r="A1570" s="1"/>
  <c r="A1571" s="1"/>
  <c r="A1572" s="1"/>
  <c r="A1573" s="1"/>
  <c r="A1574" s="1"/>
  <c r="A1575" s="1"/>
  <c r="A1576" s="1"/>
  <c r="A1577" s="1"/>
  <c r="A1578" s="1"/>
  <c r="A1579" s="1"/>
  <c r="A1580" s="1"/>
  <c r="A1581" s="1"/>
  <c r="A1582" s="1"/>
  <c r="A1583" s="1"/>
  <c r="A1584" s="1"/>
  <c r="A1585" s="1"/>
  <c r="A1586" s="1"/>
  <c r="A1587" s="1"/>
  <c r="A1588" s="1"/>
  <c r="A1589" s="1"/>
  <c r="A1590" s="1"/>
  <c r="A1591" s="1"/>
  <c r="A1592" s="1"/>
  <c r="A1593" s="1"/>
  <c r="A1594" s="1"/>
  <c r="A1595" s="1"/>
  <c r="A1596" s="1"/>
  <c r="A1597" s="1"/>
  <c r="A1598" s="1"/>
  <c r="A1599" s="1"/>
  <c r="A1600" s="1"/>
  <c r="A1601" s="1"/>
  <c r="A1602" s="1"/>
  <c r="A1603" s="1"/>
  <c r="A1604" s="1"/>
  <c r="A1605" s="1"/>
  <c r="A1606" s="1"/>
  <c r="A1607" s="1"/>
  <c r="A1608" s="1"/>
  <c r="A1609" s="1"/>
  <c r="A1610" s="1"/>
  <c r="A1611" s="1"/>
  <c r="A1612" s="1"/>
  <c r="A1613" s="1"/>
  <c r="A1614" s="1"/>
  <c r="A1615" s="1"/>
  <c r="A1616" s="1"/>
  <c r="A1617" s="1"/>
  <c r="A1618" s="1"/>
  <c r="A1619" s="1"/>
  <c r="A1620" s="1"/>
  <c r="A1621" s="1"/>
  <c r="A1622" s="1"/>
  <c r="A1623" s="1"/>
  <c r="A1624" s="1"/>
  <c r="A1625" s="1"/>
  <c r="A1626" s="1"/>
  <c r="A1627" s="1"/>
  <c r="A1628" s="1"/>
  <c r="A1629" s="1"/>
  <c r="A1630" s="1"/>
  <c r="A1631" s="1"/>
  <c r="A1632" s="1"/>
  <c r="A1633" s="1"/>
  <c r="A1634" s="1"/>
  <c r="A1635" s="1"/>
  <c r="A1636" s="1"/>
  <c r="A1637" s="1"/>
  <c r="A1638" s="1"/>
  <c r="A1639" s="1"/>
  <c r="A1640" s="1"/>
  <c r="A1641" s="1"/>
  <c r="A1642" s="1"/>
  <c r="A1643" s="1"/>
  <c r="A1644" s="1"/>
  <c r="A1645" s="1"/>
  <c r="A1646" s="1"/>
  <c r="A1647" s="1"/>
  <c r="A1648" s="1"/>
  <c r="A1649" s="1"/>
  <c r="A1650" s="1"/>
  <c r="A1651" s="1"/>
  <c r="A1652" s="1"/>
  <c r="A1653" s="1"/>
  <c r="A1654" s="1"/>
  <c r="A1655" s="1"/>
  <c r="A1656" s="1"/>
  <c r="A1657" s="1"/>
  <c r="A1658" s="1"/>
  <c r="A1659" s="1"/>
  <c r="A1660" s="1"/>
  <c r="A1661" s="1"/>
  <c r="A1662" s="1"/>
  <c r="A1663" s="1"/>
  <c r="A1664" s="1"/>
  <c r="A1665" s="1"/>
  <c r="A1666" s="1"/>
  <c r="A1667" s="1"/>
  <c r="A1668" s="1"/>
  <c r="A1669" s="1"/>
  <c r="A1670" s="1"/>
  <c r="A1671" s="1"/>
  <c r="A1672" s="1"/>
  <c r="A1673" s="1"/>
  <c r="A1674" s="1"/>
  <c r="A1675" s="1"/>
  <c r="A1676" s="1"/>
  <c r="A1677" s="1"/>
  <c r="A1678" s="1"/>
  <c r="A1679" s="1"/>
  <c r="A1680" s="1"/>
  <c r="A1681" s="1"/>
  <c r="A1682" s="1"/>
  <c r="A1683" s="1"/>
  <c r="A1684" s="1"/>
  <c r="A1685" s="1"/>
  <c r="A1686" s="1"/>
  <c r="A1687" s="1"/>
  <c r="A1688" s="1"/>
  <c r="A1689" s="1"/>
  <c r="A1690" s="1"/>
  <c r="A1691" s="1"/>
  <c r="A1692" s="1"/>
  <c r="A1693" s="1"/>
  <c r="A1694" s="1"/>
  <c r="A1695" s="1"/>
  <c r="A1696" s="1"/>
  <c r="A1697" s="1"/>
  <c r="A1698" s="1"/>
  <c r="A1699" s="1"/>
  <c r="A1700" s="1"/>
  <c r="A1701" s="1"/>
  <c r="A1702" s="1"/>
  <c r="A1703" s="1"/>
  <c r="A1704" s="1"/>
  <c r="A1705" s="1"/>
  <c r="A1706" s="1"/>
  <c r="A1707" s="1"/>
  <c r="A1708" s="1"/>
  <c r="A1709" s="1"/>
  <c r="A1710" s="1"/>
  <c r="A1711" s="1"/>
  <c r="A1712" s="1"/>
  <c r="A1713" s="1"/>
  <c r="A1714" s="1"/>
  <c r="A1715" s="1"/>
  <c r="A1716" s="1"/>
  <c r="A1717" s="1"/>
  <c r="A1718" s="1"/>
  <c r="A1719" s="1"/>
  <c r="A1720" s="1"/>
  <c r="A1721" s="1"/>
  <c r="A1722" s="1"/>
  <c r="A1723" s="1"/>
  <c r="A1724" s="1"/>
  <c r="A1725" s="1"/>
  <c r="A1726" s="1"/>
  <c r="A1727" s="1"/>
  <c r="A1728" s="1"/>
  <c r="A1729" s="1"/>
  <c r="A1730" s="1"/>
  <c r="A1731" s="1"/>
  <c r="A1732" s="1"/>
  <c r="A1733" s="1"/>
  <c r="A1734" s="1"/>
  <c r="A1735" s="1"/>
  <c r="A1736" s="1"/>
  <c r="A1737" s="1"/>
  <c r="A1738" s="1"/>
  <c r="A1739" s="1"/>
  <c r="A1740" s="1"/>
  <c r="A1741" s="1"/>
  <c r="A1742" s="1"/>
  <c r="A1743" s="1"/>
  <c r="A1744" s="1"/>
  <c r="A1745" s="1"/>
  <c r="A1746" s="1"/>
  <c r="A1747" s="1"/>
  <c r="A1748" s="1"/>
  <c r="A1749" s="1"/>
  <c r="A1750" s="1"/>
  <c r="A1751" s="1"/>
  <c r="A1752" s="1"/>
  <c r="A1753" s="1"/>
  <c r="A1754" s="1"/>
  <c r="A1755" s="1"/>
  <c r="A1756" s="1"/>
  <c r="A1757" s="1"/>
  <c r="A1758" s="1"/>
  <c r="A1759" s="1"/>
  <c r="A1760" s="1"/>
  <c r="A1761" s="1"/>
  <c r="A1762" s="1"/>
  <c r="A1763" s="1"/>
  <c r="A1764" s="1"/>
  <c r="A1765" s="1"/>
  <c r="A1766" s="1"/>
  <c r="A1767" s="1"/>
  <c r="A1768" s="1"/>
  <c r="A1769" s="1"/>
  <c r="A1770" s="1"/>
  <c r="A1771" s="1"/>
  <c r="A1772" s="1"/>
  <c r="A1773" s="1"/>
  <c r="A1774" s="1"/>
  <c r="A1775" s="1"/>
  <c r="A1776" s="1"/>
  <c r="A1777" s="1"/>
  <c r="A1778" s="1"/>
  <c r="A1779" s="1"/>
  <c r="A1780" s="1"/>
  <c r="A1781" s="1"/>
  <c r="A1782" s="1"/>
  <c r="A1783" s="1"/>
  <c r="A1784" s="1"/>
  <c r="A1785" s="1"/>
  <c r="A1786" s="1"/>
  <c r="A1787" s="1"/>
  <c r="A1788" s="1"/>
  <c r="A1789" s="1"/>
  <c r="A1790" s="1"/>
  <c r="A1791" s="1"/>
  <c r="A1792" s="1"/>
  <c r="A1793" s="1"/>
  <c r="A1794" s="1"/>
  <c r="A1795" s="1"/>
  <c r="A1796" s="1"/>
  <c r="A1797" s="1"/>
  <c r="A1798" s="1"/>
  <c r="A1799" s="1"/>
  <c r="A1800" s="1"/>
  <c r="A1801" s="1"/>
  <c r="A1802" s="1"/>
  <c r="A1803" s="1"/>
  <c r="A1804" s="1"/>
  <c r="A1805" s="1"/>
  <c r="A1806" s="1"/>
  <c r="A1807" s="1"/>
  <c r="A1808" s="1"/>
  <c r="A1809" s="1"/>
  <c r="A1810" s="1"/>
  <c r="A1811" s="1"/>
  <c r="A1812" s="1"/>
  <c r="A1813" s="1"/>
  <c r="A1814" s="1"/>
  <c r="A1815" s="1"/>
  <c r="A1816" s="1"/>
  <c r="A1817" s="1"/>
  <c r="A1818" s="1"/>
  <c r="A1819" s="1"/>
  <c r="A1820" s="1"/>
  <c r="A1821" s="1"/>
  <c r="A1822" s="1"/>
  <c r="A1823" s="1"/>
  <c r="A1824" s="1"/>
  <c r="A1825" s="1"/>
  <c r="A1826" s="1"/>
  <c r="A1827" s="1"/>
  <c r="A1828" s="1"/>
  <c r="A1829" s="1"/>
  <c r="A1830" s="1"/>
  <c r="A1831" s="1"/>
  <c r="A1832" s="1"/>
  <c r="A1833" s="1"/>
  <c r="A1834" s="1"/>
  <c r="A1835" s="1"/>
  <c r="A1836" s="1"/>
  <c r="A1837" s="1"/>
  <c r="A1838" s="1"/>
  <c r="A1839" s="1"/>
  <c r="A1840" s="1"/>
  <c r="A1841" s="1"/>
  <c r="A1842" s="1"/>
  <c r="A1843" s="1"/>
  <c r="A1844" s="1"/>
  <c r="A1845" s="1"/>
  <c r="A1846" s="1"/>
  <c r="A1847" s="1"/>
  <c r="A1848" s="1"/>
  <c r="A1849" s="1"/>
  <c r="A1850" s="1"/>
  <c r="A1851" s="1"/>
  <c r="A1852" s="1"/>
  <c r="A1853" s="1"/>
  <c r="A1854" s="1"/>
  <c r="A1855" s="1"/>
  <c r="A1856" s="1"/>
  <c r="A1857" s="1"/>
  <c r="A1858" s="1"/>
  <c r="A1859" s="1"/>
  <c r="A1860" s="1"/>
  <c r="A1861" s="1"/>
  <c r="A1862" s="1"/>
  <c r="A1863" s="1"/>
  <c r="A1864" s="1"/>
  <c r="A1865" s="1"/>
  <c r="A1866" s="1"/>
  <c r="A1867" s="1"/>
  <c r="A1868" s="1"/>
  <c r="A1869" s="1"/>
  <c r="A1870" s="1"/>
  <c r="A1871" s="1"/>
  <c r="A1872" s="1"/>
  <c r="A1873" s="1"/>
  <c r="A1874" s="1"/>
  <c r="A1875" s="1"/>
  <c r="A1876" s="1"/>
  <c r="A1877" s="1"/>
  <c r="A1878" s="1"/>
  <c r="A1879" s="1"/>
  <c r="A1880" s="1"/>
  <c r="A1881" s="1"/>
  <c r="A1882" s="1"/>
  <c r="A1883" s="1"/>
  <c r="A1884" s="1"/>
  <c r="A1885" s="1"/>
  <c r="A1886" s="1"/>
  <c r="A1887" s="1"/>
  <c r="A1888" s="1"/>
  <c r="A1889" s="1"/>
  <c r="A1890" s="1"/>
  <c r="A1891" s="1"/>
  <c r="A1892" s="1"/>
  <c r="A1893" s="1"/>
  <c r="A1894" s="1"/>
  <c r="A1895" s="1"/>
  <c r="A1896" s="1"/>
  <c r="A1897" s="1"/>
  <c r="A1898" s="1"/>
  <c r="A1899" s="1"/>
  <c r="A1900" s="1"/>
  <c r="A1901" s="1"/>
  <c r="A1902" s="1"/>
  <c r="A1903" s="1"/>
  <c r="A1904" s="1"/>
  <c r="A1905" s="1"/>
  <c r="A1906" s="1"/>
  <c r="A1907" s="1"/>
  <c r="A1908" s="1"/>
  <c r="A1909" s="1"/>
  <c r="A1910" s="1"/>
  <c r="A1911" s="1"/>
  <c r="A1912" s="1"/>
  <c r="A1913" s="1"/>
  <c r="A1914" s="1"/>
  <c r="A1915" s="1"/>
  <c r="A1916" s="1"/>
  <c r="A1917" s="1"/>
  <c r="A1918" s="1"/>
  <c r="A1919" s="1"/>
  <c r="A1920" s="1"/>
  <c r="A1921" s="1"/>
  <c r="A1922" s="1"/>
  <c r="A1923" s="1"/>
  <c r="A1924" s="1"/>
  <c r="A1925" s="1"/>
  <c r="A1926" s="1"/>
  <c r="A1927" s="1"/>
  <c r="A1928" s="1"/>
  <c r="A1929" s="1"/>
  <c r="A1930" s="1"/>
  <c r="A1931" s="1"/>
  <c r="A1932" s="1"/>
  <c r="A1933" s="1"/>
  <c r="A1934" s="1"/>
  <c r="A1935" s="1"/>
  <c r="A1936" s="1"/>
  <c r="A1937" s="1"/>
  <c r="A1938" s="1"/>
  <c r="A1939" s="1"/>
  <c r="A1940" s="1"/>
  <c r="A1941" s="1"/>
  <c r="A1942" s="1"/>
  <c r="A1943" s="1"/>
  <c r="A1944" s="1"/>
  <c r="A1945" s="1"/>
  <c r="A1946" s="1"/>
  <c r="A1947" s="1"/>
  <c r="A1948" s="1"/>
  <c r="A1949" s="1"/>
  <c r="A1950" s="1"/>
  <c r="A1951" s="1"/>
  <c r="A1952" s="1"/>
  <c r="A1953" s="1"/>
  <c r="A1954" s="1"/>
  <c r="A1955" s="1"/>
  <c r="A1956" s="1"/>
  <c r="A1957" s="1"/>
  <c r="A1958" s="1"/>
  <c r="A1959" s="1"/>
  <c r="A1960" s="1"/>
  <c r="A1961" s="1"/>
  <c r="A1962" s="1"/>
  <c r="A1963" s="1"/>
  <c r="A1964" s="1"/>
  <c r="A1965" s="1"/>
  <c r="A1966" s="1"/>
  <c r="A1967" s="1"/>
  <c r="A1968" s="1"/>
  <c r="A1969" s="1"/>
  <c r="A1970" s="1"/>
  <c r="A1971" s="1"/>
  <c r="A1972" s="1"/>
  <c r="A1973" s="1"/>
  <c r="A1974" s="1"/>
  <c r="A1975" s="1"/>
  <c r="A1976" s="1"/>
  <c r="A1977" s="1"/>
  <c r="A1978" s="1"/>
  <c r="A1979" s="1"/>
  <c r="A1980" s="1"/>
  <c r="A1981" s="1"/>
  <c r="A1982" s="1"/>
  <c r="A1983" s="1"/>
  <c r="A1984" s="1"/>
  <c r="A1985" s="1"/>
  <c r="A1986" s="1"/>
  <c r="A1987" s="1"/>
  <c r="A1988" s="1"/>
  <c r="A1989" s="1"/>
  <c r="A1990" s="1"/>
  <c r="A1991" s="1"/>
  <c r="A1992" s="1"/>
  <c r="A1993" s="1"/>
  <c r="A1994" s="1"/>
  <c r="A1995" s="1"/>
  <c r="A1996" s="1"/>
  <c r="A1997" s="1"/>
  <c r="A1998" s="1"/>
  <c r="A1999" s="1"/>
  <c r="A2000" s="1"/>
  <c r="A2001" s="1"/>
  <c r="A2002" s="1"/>
  <c r="A2003" s="1"/>
  <c r="A2004" s="1"/>
  <c r="A2005" s="1"/>
  <c r="A2006" s="1"/>
  <c r="A2007" s="1"/>
  <c r="A2008" s="1"/>
  <c r="A2009" s="1"/>
  <c r="A2010" s="1"/>
  <c r="A2011" s="1"/>
  <c r="A2012" s="1"/>
  <c r="A2013" s="1"/>
  <c r="A2014" s="1"/>
  <c r="A2015" s="1"/>
  <c r="A2016" s="1"/>
  <c r="A2017" s="1"/>
  <c r="A2018" s="1"/>
  <c r="A2019" s="1"/>
  <c r="A2020" s="1"/>
  <c r="A2021" s="1"/>
  <c r="A2022" s="1"/>
  <c r="A2023" s="1"/>
  <c r="A2024" s="1"/>
  <c r="A2025" s="1"/>
  <c r="A2026" s="1"/>
  <c r="A2027" s="1"/>
  <c r="A2028" s="1"/>
  <c r="A2029" s="1"/>
  <c r="A2030" s="1"/>
  <c r="A2031" s="1"/>
  <c r="A2032" s="1"/>
  <c r="A2033" s="1"/>
  <c r="A2034" s="1"/>
  <c r="A2035" s="1"/>
  <c r="A2036" s="1"/>
  <c r="A2037" s="1"/>
  <c r="A2038" s="1"/>
  <c r="A2039" s="1"/>
  <c r="A2040" s="1"/>
  <c r="A2041" s="1"/>
  <c r="A2042" s="1"/>
  <c r="A2043" s="1"/>
  <c r="A2044" s="1"/>
  <c r="A2045" s="1"/>
  <c r="A2046" s="1"/>
  <c r="A2047" s="1"/>
  <c r="A2048" s="1"/>
  <c r="A2049" s="1"/>
  <c r="A2050" s="1"/>
  <c r="A2051" s="1"/>
  <c r="A2052" s="1"/>
  <c r="A2053" s="1"/>
  <c r="A2054" s="1"/>
  <c r="A2055" s="1"/>
  <c r="A2056" s="1"/>
  <c r="A2057" s="1"/>
  <c r="A2058" s="1"/>
  <c r="A2059" s="1"/>
  <c r="A2060" s="1"/>
  <c r="A2061" s="1"/>
  <c r="A2062" s="1"/>
  <c r="A2063" s="1"/>
  <c r="A2064" s="1"/>
  <c r="A2065" s="1"/>
  <c r="A2066" s="1"/>
  <c r="A2067" s="1"/>
  <c r="A2068" s="1"/>
  <c r="A2069" s="1"/>
  <c r="A2070" s="1"/>
  <c r="A2071" s="1"/>
  <c r="A2072" s="1"/>
  <c r="A2073" s="1"/>
  <c r="A2074" s="1"/>
  <c r="A2075" s="1"/>
  <c r="A2076" s="1"/>
  <c r="A2077" s="1"/>
  <c r="A2078" s="1"/>
  <c r="A2079" s="1"/>
  <c r="A2080" s="1"/>
  <c r="A2081" s="1"/>
  <c r="A2082" s="1"/>
  <c r="A2083" s="1"/>
  <c r="A2084" s="1"/>
  <c r="A2085" s="1"/>
  <c r="A2086" s="1"/>
  <c r="A2087" s="1"/>
  <c r="A2088" s="1"/>
  <c r="A2089" s="1"/>
  <c r="A2090" s="1"/>
  <c r="A2091" s="1"/>
  <c r="A2092" s="1"/>
  <c r="A2093" s="1"/>
  <c r="A2094" s="1"/>
  <c r="A2095" s="1"/>
  <c r="A2096" s="1"/>
  <c r="A2097" s="1"/>
  <c r="A2098" s="1"/>
  <c r="A2099" s="1"/>
  <c r="A2100" s="1"/>
  <c r="A2101" s="1"/>
  <c r="A2102" s="1"/>
  <c r="A2103" s="1"/>
  <c r="A2104" s="1"/>
  <c r="A2105" s="1"/>
  <c r="A2106" s="1"/>
  <c r="A2107" s="1"/>
  <c r="A2108" s="1"/>
  <c r="A2109" s="1"/>
  <c r="A2110" s="1"/>
  <c r="A2111" s="1"/>
  <c r="A2112" s="1"/>
  <c r="A2113" s="1"/>
  <c r="A2114" s="1"/>
  <c r="A2115" s="1"/>
  <c r="A2116" s="1"/>
  <c r="A2117" s="1"/>
  <c r="A2118" s="1"/>
  <c r="A2119" s="1"/>
  <c r="A2120" s="1"/>
  <c r="A2121" s="1"/>
  <c r="A2122" s="1"/>
  <c r="A2123" s="1"/>
  <c r="A2124" s="1"/>
  <c r="A2125" s="1"/>
  <c r="A2126" s="1"/>
  <c r="A2127" s="1"/>
  <c r="A2128" s="1"/>
  <c r="A2129" s="1"/>
  <c r="A2130" s="1"/>
  <c r="A2131" s="1"/>
  <c r="A2132" s="1"/>
  <c r="A2133" s="1"/>
  <c r="A2134" s="1"/>
  <c r="A2135" s="1"/>
  <c r="A2136" s="1"/>
  <c r="A2137" s="1"/>
  <c r="A2138" s="1"/>
  <c r="A2139" s="1"/>
  <c r="A2140" s="1"/>
  <c r="A2141" s="1"/>
  <c r="A2142" s="1"/>
  <c r="A2143" s="1"/>
  <c r="A2144" s="1"/>
  <c r="A2145" s="1"/>
  <c r="A2146" s="1"/>
  <c r="A2147" s="1"/>
  <c r="A2148" s="1"/>
  <c r="A2149" s="1"/>
  <c r="A2150" s="1"/>
  <c r="A2151" s="1"/>
  <c r="A2152" s="1"/>
  <c r="A2153" s="1"/>
  <c r="A2154" s="1"/>
  <c r="A2155" s="1"/>
  <c r="A2156" s="1"/>
  <c r="A2157" s="1"/>
  <c r="A2158" s="1"/>
  <c r="A2159" s="1"/>
  <c r="A2160" s="1"/>
  <c r="A2161" s="1"/>
  <c r="A2162" s="1"/>
  <c r="A2163" s="1"/>
  <c r="A2164" s="1"/>
  <c r="A2165" s="1"/>
  <c r="A2166" s="1"/>
  <c r="A2167" s="1"/>
  <c r="A2168" s="1"/>
  <c r="A2169" s="1"/>
  <c r="A2170" s="1"/>
  <c r="A2171" s="1"/>
  <c r="A2172" s="1"/>
  <c r="A2173" s="1"/>
  <c r="A2174" s="1"/>
  <c r="A2175" s="1"/>
  <c r="A2176" s="1"/>
  <c r="A2177" s="1"/>
  <c r="A2178" s="1"/>
  <c r="A2179" s="1"/>
  <c r="A2180" s="1"/>
  <c r="A2181" s="1"/>
  <c r="A2182" s="1"/>
  <c r="A2183" s="1"/>
  <c r="A2184" s="1"/>
  <c r="A2185" s="1"/>
  <c r="A2186" s="1"/>
  <c r="A2187" s="1"/>
  <c r="A2188" s="1"/>
  <c r="A2189" s="1"/>
  <c r="A2190" s="1"/>
  <c r="A2191" s="1"/>
  <c r="A2192" s="1"/>
  <c r="A2193" s="1"/>
  <c r="A2194" s="1"/>
  <c r="A2195" s="1"/>
  <c r="A2196" s="1"/>
  <c r="A2197" s="1"/>
  <c r="A2198" s="1"/>
  <c r="A2199" s="1"/>
  <c r="A2200" s="1"/>
  <c r="A2201" s="1"/>
  <c r="A2202" s="1"/>
  <c r="A2203" s="1"/>
  <c r="A2204" s="1"/>
  <c r="A2205" s="1"/>
  <c r="A2206" s="1"/>
  <c r="A2207" s="1"/>
  <c r="A2208" s="1"/>
  <c r="A2209" s="1"/>
  <c r="A2210" s="1"/>
  <c r="A2211" s="1"/>
  <c r="A2212" s="1"/>
  <c r="A2213" s="1"/>
  <c r="A2214" s="1"/>
  <c r="A2215" s="1"/>
  <c r="A2216" s="1"/>
  <c r="A2217" s="1"/>
  <c r="A2218" s="1"/>
  <c r="A2219" s="1"/>
  <c r="A2220" s="1"/>
  <c r="A2221" s="1"/>
  <c r="A2222" s="1"/>
  <c r="A2223" s="1"/>
  <c r="A2224" s="1"/>
  <c r="A2225" s="1"/>
  <c r="A2226" s="1"/>
  <c r="A2227" s="1"/>
  <c r="A2228" s="1"/>
  <c r="A2229" s="1"/>
  <c r="A2230" s="1"/>
  <c r="A2231" s="1"/>
  <c r="A2232" s="1"/>
  <c r="A2233" s="1"/>
  <c r="A2234" s="1"/>
  <c r="A2235" s="1"/>
  <c r="A2236" s="1"/>
  <c r="A2237" s="1"/>
  <c r="A2238" s="1"/>
  <c r="A2239" s="1"/>
  <c r="A2240" s="1"/>
  <c r="A2241" s="1"/>
  <c r="A2242" s="1"/>
  <c r="A2243" s="1"/>
  <c r="A2244" s="1"/>
  <c r="A2245" s="1"/>
  <c r="A2246" s="1"/>
  <c r="A2247" s="1"/>
  <c r="A2248" s="1"/>
  <c r="A2249" s="1"/>
  <c r="A2250" s="1"/>
  <c r="A2251" s="1"/>
  <c r="A2252" s="1"/>
  <c r="A2253" s="1"/>
  <c r="A2254" s="1"/>
  <c r="A2255" s="1"/>
  <c r="A2256" s="1"/>
  <c r="A2257" s="1"/>
  <c r="A2258" s="1"/>
  <c r="A2259" s="1"/>
  <c r="A2260" s="1"/>
  <c r="A2261" s="1"/>
  <c r="A2262" s="1"/>
  <c r="A2263" s="1"/>
  <c r="A2264" s="1"/>
  <c r="A2265" s="1"/>
  <c r="A2266" s="1"/>
  <c r="A2267" s="1"/>
  <c r="A2268" s="1"/>
  <c r="A2269" s="1"/>
  <c r="A2270" s="1"/>
  <c r="A2271" s="1"/>
  <c r="A2272" s="1"/>
  <c r="A2273" s="1"/>
  <c r="A2274" s="1"/>
  <c r="A2275" s="1"/>
  <c r="A2276" s="1"/>
  <c r="A2277" s="1"/>
  <c r="A2278" s="1"/>
  <c r="A2279" s="1"/>
  <c r="A2280" s="1"/>
  <c r="A2281" s="1"/>
  <c r="A2282" s="1"/>
  <c r="A2283" s="1"/>
  <c r="A2284" s="1"/>
  <c r="A2285" s="1"/>
  <c r="A2286" s="1"/>
  <c r="A2287" s="1"/>
  <c r="A2288" s="1"/>
  <c r="A2289" s="1"/>
  <c r="A2290" s="1"/>
  <c r="A2291" s="1"/>
  <c r="A2292" s="1"/>
  <c r="A2293" s="1"/>
  <c r="A2294" s="1"/>
  <c r="A2295" s="1"/>
  <c r="A2296" s="1"/>
  <c r="A2297" s="1"/>
  <c r="A2298" s="1"/>
  <c r="A2299" s="1"/>
  <c r="A2300" s="1"/>
  <c r="A2301" s="1"/>
  <c r="A2302" s="1"/>
  <c r="A2303" s="1"/>
  <c r="A2304" s="1"/>
  <c r="A2305" s="1"/>
  <c r="A2306" s="1"/>
  <c r="A2307" s="1"/>
  <c r="A2308" s="1"/>
  <c r="A2309" s="1"/>
  <c r="A2310" s="1"/>
  <c r="A2311" s="1"/>
  <c r="A2312" s="1"/>
  <c r="A2313" s="1"/>
  <c r="A2314" s="1"/>
  <c r="A2315" s="1"/>
  <c r="A2316" s="1"/>
  <c r="A2317" s="1"/>
  <c r="A2318" s="1"/>
  <c r="A2319" s="1"/>
  <c r="A2320" s="1"/>
  <c r="A2321" s="1"/>
  <c r="A2322" s="1"/>
  <c r="A2323" s="1"/>
  <c r="A2324" s="1"/>
  <c r="A2325" s="1"/>
  <c r="A2326" s="1"/>
  <c r="A2327" s="1"/>
  <c r="A2328" s="1"/>
  <c r="A2329" s="1"/>
  <c r="A2330" s="1"/>
  <c r="A2331" s="1"/>
  <c r="A2332" s="1"/>
  <c r="A2333" s="1"/>
  <c r="A2334" s="1"/>
  <c r="A2335" s="1"/>
  <c r="A2336" s="1"/>
  <c r="A2337" s="1"/>
  <c r="A2338" s="1"/>
  <c r="A2339" s="1"/>
  <c r="A2340" s="1"/>
  <c r="A2341" s="1"/>
  <c r="A2342" s="1"/>
  <c r="A2343" s="1"/>
  <c r="A2344" s="1"/>
  <c r="A2345" s="1"/>
  <c r="A2346" s="1"/>
  <c r="A2347" s="1"/>
  <c r="A2348" s="1"/>
  <c r="A2349" s="1"/>
  <c r="A2350" s="1"/>
  <c r="A2351" s="1"/>
  <c r="A2352" s="1"/>
  <c r="A2353" s="1"/>
  <c r="A2354" s="1"/>
  <c r="A2355" s="1"/>
  <c r="A2356" s="1"/>
  <c r="A2357" s="1"/>
  <c r="A2358" s="1"/>
  <c r="A2359" s="1"/>
  <c r="A2360" s="1"/>
  <c r="A2361" s="1"/>
  <c r="A2362" s="1"/>
  <c r="A2363" s="1"/>
  <c r="A2364" s="1"/>
  <c r="A2365" s="1"/>
  <c r="A2366" s="1"/>
  <c r="A2367" s="1"/>
  <c r="A2368" s="1"/>
  <c r="A2369" s="1"/>
  <c r="A2370" s="1"/>
  <c r="A2371" s="1"/>
  <c r="A2372" s="1"/>
  <c r="A2373" s="1"/>
  <c r="A2374" s="1"/>
  <c r="A2375" s="1"/>
  <c r="A2376" s="1"/>
  <c r="A2377" s="1"/>
  <c r="A2378" s="1"/>
  <c r="A2379" s="1"/>
  <c r="A2380" s="1"/>
  <c r="A2381" s="1"/>
  <c r="A2382" s="1"/>
  <c r="A2383" s="1"/>
  <c r="A2384" s="1"/>
  <c r="A2385" s="1"/>
  <c r="A2386" s="1"/>
  <c r="A2387" s="1"/>
  <c r="A2388" s="1"/>
  <c r="A2389" s="1"/>
  <c r="A2390" s="1"/>
  <c r="A2391" s="1"/>
  <c r="A2392" s="1"/>
  <c r="A2393" s="1"/>
  <c r="A2394" s="1"/>
  <c r="A2395" s="1"/>
  <c r="A2396" s="1"/>
  <c r="A2397" s="1"/>
  <c r="A2398" s="1"/>
  <c r="A2399" s="1"/>
  <c r="A2400" s="1"/>
  <c r="A2401" s="1"/>
  <c r="A2402" s="1"/>
  <c r="A2403" s="1"/>
  <c r="A2404" s="1"/>
  <c r="A2405" s="1"/>
  <c r="A2406" s="1"/>
  <c r="A2407" s="1"/>
  <c r="A2408" s="1"/>
  <c r="A2409" s="1"/>
  <c r="A2410" s="1"/>
  <c r="A2411" s="1"/>
  <c r="A2412" s="1"/>
  <c r="A2413" s="1"/>
  <c r="A2414" s="1"/>
  <c r="A2415" s="1"/>
  <c r="A2416" s="1"/>
  <c r="A2417" s="1"/>
  <c r="A2418" s="1"/>
  <c r="A2419" s="1"/>
  <c r="A2420" s="1"/>
  <c r="A2421" s="1"/>
  <c r="A2422" s="1"/>
  <c r="A2423" s="1"/>
  <c r="A2424" s="1"/>
  <c r="A2425" s="1"/>
  <c r="A2426" s="1"/>
  <c r="A2427" s="1"/>
  <c r="A2428" s="1"/>
  <c r="A2429" s="1"/>
  <c r="A2430" s="1"/>
  <c r="A2431" s="1"/>
  <c r="A2432" s="1"/>
  <c r="A2433" s="1"/>
  <c r="A2434" s="1"/>
  <c r="A2435" s="1"/>
  <c r="A2436" s="1"/>
  <c r="A2437" s="1"/>
  <c r="A2438" s="1"/>
  <c r="A2439" s="1"/>
  <c r="A2440" s="1"/>
  <c r="A2441" s="1"/>
  <c r="A2442" s="1"/>
  <c r="A2443" s="1"/>
  <c r="A2444" s="1"/>
  <c r="A2445" s="1"/>
  <c r="A2446" s="1"/>
  <c r="A2447" s="1"/>
  <c r="A2448" s="1"/>
  <c r="A2449" s="1"/>
  <c r="A2450" s="1"/>
  <c r="A2451" s="1"/>
  <c r="A2452" s="1"/>
  <c r="A2453" s="1"/>
  <c r="A2454" s="1"/>
  <c r="A2455" s="1"/>
  <c r="A2456" s="1"/>
  <c r="A2457" s="1"/>
  <c r="A2458" s="1"/>
  <c r="A2459" s="1"/>
  <c r="A2460" s="1"/>
  <c r="A2461" s="1"/>
  <c r="A2462" s="1"/>
  <c r="A2463" s="1"/>
  <c r="A2464" s="1"/>
  <c r="A2465" s="1"/>
  <c r="A2466" s="1"/>
  <c r="A2467" s="1"/>
  <c r="A2468" s="1"/>
  <c r="A2469" s="1"/>
  <c r="A2470" s="1"/>
  <c r="A2471" s="1"/>
  <c r="A2472" s="1"/>
  <c r="A2473" s="1"/>
  <c r="A2474" s="1"/>
  <c r="A2475" s="1"/>
  <c r="A2476" s="1"/>
  <c r="A2477" s="1"/>
  <c r="A2478" s="1"/>
  <c r="A2479" s="1"/>
  <c r="A2480" s="1"/>
  <c r="A2481" s="1"/>
  <c r="A2482" s="1"/>
  <c r="A2483" s="1"/>
  <c r="A2484" s="1"/>
  <c r="A2485" s="1"/>
  <c r="A2486" s="1"/>
  <c r="A2487" s="1"/>
  <c r="A2488" s="1"/>
  <c r="A2489" s="1"/>
  <c r="A2490" s="1"/>
  <c r="A2491" s="1"/>
  <c r="A2492" s="1"/>
  <c r="A2493" s="1"/>
  <c r="A2494" s="1"/>
  <c r="A2495" s="1"/>
  <c r="A2496" s="1"/>
  <c r="A2497" s="1"/>
  <c r="A2498" s="1"/>
  <c r="A2499" s="1"/>
  <c r="A2500" s="1"/>
  <c r="A2501" s="1"/>
  <c r="A2502" s="1"/>
  <c r="A2503" s="1"/>
  <c r="A2504" s="1"/>
  <c r="A2505" s="1"/>
  <c r="A2506" s="1"/>
  <c r="A2507" s="1"/>
  <c r="A2508" s="1"/>
  <c r="A2509" s="1"/>
  <c r="A2510" s="1"/>
  <c r="A2511" s="1"/>
  <c r="A2512" s="1"/>
  <c r="A2513" s="1"/>
  <c r="A2514" s="1"/>
  <c r="A2515" s="1"/>
  <c r="A2516" s="1"/>
  <c r="A2517" s="1"/>
  <c r="A2518" s="1"/>
  <c r="A2519" s="1"/>
  <c r="A2520" s="1"/>
  <c r="A2521" s="1"/>
  <c r="A2522" s="1"/>
  <c r="A2523" s="1"/>
  <c r="A2524" s="1"/>
  <c r="A2525" s="1"/>
  <c r="A2526" s="1"/>
  <c r="A2527" s="1"/>
  <c r="A2528" s="1"/>
  <c r="A2529" s="1"/>
  <c r="A2530" s="1"/>
  <c r="A2531" s="1"/>
  <c r="A2532" s="1"/>
  <c r="A2533" s="1"/>
  <c r="A2534" s="1"/>
  <c r="A2535" s="1"/>
  <c r="A2536" s="1"/>
  <c r="A2537" s="1"/>
  <c r="A2538" s="1"/>
  <c r="A2539" s="1"/>
  <c r="A2540" s="1"/>
  <c r="A2541" s="1"/>
  <c r="A2542" s="1"/>
  <c r="A2543" s="1"/>
  <c r="A2544" s="1"/>
  <c r="A2545" s="1"/>
  <c r="A2546" s="1"/>
  <c r="A2547" s="1"/>
  <c r="A2548" s="1"/>
  <c r="A2549" s="1"/>
  <c r="A2550" s="1"/>
  <c r="A2551" s="1"/>
  <c r="A2552" s="1"/>
  <c r="A2553" s="1"/>
  <c r="A2554" s="1"/>
  <c r="A2555" s="1"/>
  <c r="A2556" s="1"/>
  <c r="A2557" s="1"/>
  <c r="A2558" s="1"/>
  <c r="A2559" s="1"/>
  <c r="A2560" s="1"/>
  <c r="A2561" s="1"/>
  <c r="A2562" s="1"/>
  <c r="A2563" s="1"/>
  <c r="A2564" s="1"/>
  <c r="A2565" s="1"/>
  <c r="A2566" s="1"/>
  <c r="A2567" s="1"/>
  <c r="A2568" s="1"/>
  <c r="A2569" s="1"/>
  <c r="A2570" s="1"/>
  <c r="A2571" s="1"/>
  <c r="A2572" s="1"/>
  <c r="A2573" s="1"/>
  <c r="A2574" s="1"/>
  <c r="A2575" s="1"/>
  <c r="A2576" s="1"/>
  <c r="A2577" s="1"/>
  <c r="A2578" s="1"/>
  <c r="A2579" s="1"/>
  <c r="A2580" s="1"/>
  <c r="A2581" s="1"/>
  <c r="A2582" s="1"/>
  <c r="A2583" s="1"/>
  <c r="A2584" s="1"/>
  <c r="A2585" s="1"/>
  <c r="A2586" s="1"/>
  <c r="A2587" s="1"/>
  <c r="A2588" s="1"/>
  <c r="A2589" s="1"/>
  <c r="A2590" s="1"/>
  <c r="A2591" s="1"/>
  <c r="A2592" s="1"/>
  <c r="A2593" s="1"/>
  <c r="A2594" s="1"/>
  <c r="A2595" s="1"/>
  <c r="A2596" s="1"/>
  <c r="A2597" s="1"/>
  <c r="A2598" s="1"/>
  <c r="A2599" s="1"/>
  <c r="A2600" s="1"/>
  <c r="A2601" s="1"/>
  <c r="A2602" s="1"/>
  <c r="A2603" s="1"/>
  <c r="A2604" s="1"/>
  <c r="A2605" s="1"/>
  <c r="A2606" s="1"/>
  <c r="A2607" s="1"/>
  <c r="A2608" s="1"/>
  <c r="A2609" s="1"/>
  <c r="A2610" s="1"/>
  <c r="A2611" s="1"/>
  <c r="A2612" s="1"/>
  <c r="A2613" s="1"/>
  <c r="A2614" s="1"/>
  <c r="A2615" s="1"/>
  <c r="A2616" s="1"/>
  <c r="A2617" s="1"/>
  <c r="A2618" s="1"/>
  <c r="A2619" s="1"/>
  <c r="A2620" s="1"/>
  <c r="A2621" s="1"/>
  <c r="A2622" s="1"/>
  <c r="A2623" s="1"/>
  <c r="A2624" s="1"/>
  <c r="A2625" s="1"/>
  <c r="A2626" s="1"/>
  <c r="A2627" s="1"/>
  <c r="A2628" s="1"/>
  <c r="A2629" s="1"/>
  <c r="A2630" s="1"/>
  <c r="A2631" s="1"/>
  <c r="A2632" s="1"/>
  <c r="A2633" s="1"/>
  <c r="A2634" s="1"/>
  <c r="A2635" s="1"/>
  <c r="A2636" s="1"/>
  <c r="A2637" s="1"/>
  <c r="A2638" s="1"/>
  <c r="A2639" s="1"/>
  <c r="A2640" s="1"/>
  <c r="A2641" s="1"/>
  <c r="A2642" s="1"/>
  <c r="A2643" s="1"/>
  <c r="A2644" s="1"/>
  <c r="A2645" s="1"/>
  <c r="A2646" s="1"/>
  <c r="A2647" s="1"/>
  <c r="A2648" s="1"/>
  <c r="A2649" s="1"/>
  <c r="A2650" s="1"/>
  <c r="A2651" s="1"/>
  <c r="A2652" s="1"/>
  <c r="A2653" s="1"/>
  <c r="A2654" s="1"/>
  <c r="A2655" s="1"/>
  <c r="A2656" s="1"/>
  <c r="A2657" s="1"/>
  <c r="A2658" s="1"/>
  <c r="A2659" s="1"/>
  <c r="A2660" s="1"/>
  <c r="A2661" s="1"/>
  <c r="A2662" s="1"/>
  <c r="A2663" s="1"/>
  <c r="A2664" s="1"/>
  <c r="A2665" s="1"/>
  <c r="A2666" s="1"/>
  <c r="A2667" s="1"/>
  <c r="A2668" s="1"/>
  <c r="A2669" s="1"/>
  <c r="A2670" s="1"/>
  <c r="A2671" s="1"/>
  <c r="A2672" s="1"/>
  <c r="A2673" s="1"/>
  <c r="A2674" s="1"/>
  <c r="A2675" s="1"/>
  <c r="A2676" s="1"/>
  <c r="A2677" s="1"/>
  <c r="A2678" s="1"/>
  <c r="A2679" s="1"/>
  <c r="A2680" s="1"/>
  <c r="A2681" s="1"/>
  <c r="A2682" s="1"/>
  <c r="A2683" s="1"/>
  <c r="A2684" s="1"/>
  <c r="A2685" s="1"/>
  <c r="A2686" s="1"/>
  <c r="A2687" s="1"/>
  <c r="A2688" s="1"/>
  <c r="A2689" s="1"/>
  <c r="A2690" s="1"/>
  <c r="A2691" s="1"/>
  <c r="A2692" s="1"/>
  <c r="A2693" s="1"/>
  <c r="A2694" s="1"/>
  <c r="A2695" s="1"/>
  <c r="A2696" s="1"/>
  <c r="A2697" s="1"/>
  <c r="A2698" s="1"/>
  <c r="A2699" s="1"/>
  <c r="A2700" s="1"/>
  <c r="A2701" s="1"/>
  <c r="A2702" s="1"/>
  <c r="A2703" s="1"/>
  <c r="A2704" s="1"/>
  <c r="A2705" s="1"/>
  <c r="A2706" s="1"/>
  <c r="A2707" s="1"/>
  <c r="A2708" s="1"/>
  <c r="A2709" s="1"/>
  <c r="A2710" s="1"/>
  <c r="A2711" s="1"/>
  <c r="A2712" s="1"/>
  <c r="A2713" s="1"/>
  <c r="A2714" s="1"/>
  <c r="A2715" s="1"/>
  <c r="A2716" s="1"/>
  <c r="A2717" s="1"/>
  <c r="A2718" s="1"/>
  <c r="A2719" s="1"/>
  <c r="A2720" s="1"/>
  <c r="A2721" s="1"/>
  <c r="A2722" s="1"/>
  <c r="A2723" s="1"/>
  <c r="A2724" s="1"/>
  <c r="A2725" s="1"/>
  <c r="A2726" s="1"/>
  <c r="A2727" s="1"/>
  <c r="A2728" s="1"/>
  <c r="A2729" s="1"/>
  <c r="A2730" s="1"/>
  <c r="A2731" s="1"/>
  <c r="A2732" s="1"/>
  <c r="A2733" s="1"/>
  <c r="A2734" s="1"/>
  <c r="A2735" s="1"/>
  <c r="A2736" s="1"/>
  <c r="A2737" s="1"/>
  <c r="A2738" s="1"/>
  <c r="A2739" s="1"/>
  <c r="A2740" s="1"/>
  <c r="A2741" s="1"/>
  <c r="A2742" s="1"/>
  <c r="A2743" s="1"/>
  <c r="A2744" s="1"/>
  <c r="A2745" s="1"/>
  <c r="A2746" s="1"/>
  <c r="A2747" s="1"/>
  <c r="A2748" s="1"/>
  <c r="A2749" s="1"/>
  <c r="A2750" s="1"/>
  <c r="A2751" s="1"/>
  <c r="A2752" s="1"/>
  <c r="A2753" s="1"/>
  <c r="A2754" s="1"/>
  <c r="A2755" s="1"/>
  <c r="A2756" s="1"/>
  <c r="A2757" s="1"/>
  <c r="A2758" s="1"/>
  <c r="A2759" s="1"/>
  <c r="A2760" s="1"/>
  <c r="A2761" s="1"/>
  <c r="A2762" s="1"/>
  <c r="A2763" s="1"/>
  <c r="A2764" s="1"/>
  <c r="A2765" s="1"/>
  <c r="A2766" s="1"/>
  <c r="A2767" s="1"/>
  <c r="A2768" s="1"/>
  <c r="A2769" s="1"/>
  <c r="A2770" s="1"/>
  <c r="A2771" s="1"/>
  <c r="A2772" s="1"/>
  <c r="A2773" s="1"/>
  <c r="A2774" s="1"/>
  <c r="A2775" s="1"/>
  <c r="A2776" s="1"/>
  <c r="A2777" s="1"/>
  <c r="A2778" s="1"/>
  <c r="A2779" s="1"/>
  <c r="A2780" s="1"/>
  <c r="A2781" s="1"/>
  <c r="A2782" s="1"/>
  <c r="A2783" s="1"/>
  <c r="A2784" s="1"/>
  <c r="A2785" s="1"/>
  <c r="A2786" s="1"/>
  <c r="A2787" s="1"/>
  <c r="A2788" s="1"/>
  <c r="A2789" s="1"/>
  <c r="A2790" s="1"/>
  <c r="A2791" s="1"/>
  <c r="A2792" s="1"/>
  <c r="A2793" s="1"/>
  <c r="A2794" s="1"/>
  <c r="A2795" s="1"/>
  <c r="A2796" s="1"/>
  <c r="A2797" s="1"/>
  <c r="L2" i="4"/>
  <c r="P1329" i="2"/>
  <c r="Y1329" s="1"/>
  <c r="P1328"/>
  <c r="O1328" s="1"/>
  <c r="P1327"/>
  <c r="Y1327" s="1"/>
  <c r="P1316"/>
  <c r="O1316" s="1"/>
  <c r="P1315"/>
  <c r="Y1315" s="1"/>
  <c r="P1304"/>
  <c r="Y1304" s="1"/>
  <c r="P1303"/>
  <c r="Y1303" s="1"/>
  <c r="P1295"/>
  <c r="Y1295" s="1"/>
  <c r="P1294"/>
  <c r="Y1294" s="1"/>
  <c r="P1292"/>
  <c r="O1292" s="1"/>
  <c r="P1284"/>
  <c r="O1284" s="1"/>
  <c r="P1283"/>
  <c r="Y1283" s="1"/>
  <c r="P1281"/>
  <c r="Y1281" s="1"/>
  <c r="P1280"/>
  <c r="Y1280" s="1"/>
  <c r="P1276"/>
  <c r="Y1276" s="1"/>
  <c r="P1273"/>
  <c r="Y1273" s="1"/>
  <c r="P1272"/>
  <c r="Y1272" s="1"/>
  <c r="P1271"/>
  <c r="O1271" s="1"/>
  <c r="P1262"/>
  <c r="Y1262" s="1"/>
  <c r="P1261"/>
  <c r="Y1261" s="1"/>
  <c r="P1259"/>
  <c r="Y1259" s="1"/>
  <c r="P1258"/>
  <c r="Y1258" s="1"/>
  <c r="P1240"/>
  <c r="Y1240" s="1"/>
  <c r="P1237"/>
  <c r="Y1237" s="1"/>
  <c r="P1234"/>
  <c r="Y1234" s="1"/>
  <c r="P1212"/>
  <c r="Y1212" s="1"/>
  <c r="P1211"/>
  <c r="Y1211" s="1"/>
  <c r="P1197"/>
  <c r="Y1197" s="1"/>
  <c r="P1196"/>
  <c r="Y1196" s="1"/>
  <c r="P1195"/>
  <c r="O1195" s="1"/>
  <c r="P1194"/>
  <c r="Y1194" s="1"/>
  <c r="P1193"/>
  <c r="O1193" s="1"/>
  <c r="P1192"/>
  <c r="Y1192" s="1"/>
  <c r="P1190"/>
  <c r="Y1190" s="1"/>
  <c r="P1189"/>
  <c r="Y1189" s="1"/>
  <c r="P1188"/>
  <c r="O1188" s="1"/>
  <c r="P1173"/>
  <c r="Y1173" s="1"/>
  <c r="P1172"/>
  <c r="Y1172" s="1"/>
  <c r="P1169"/>
  <c r="Y1169" s="1"/>
  <c r="P1168"/>
  <c r="Y1168" s="1"/>
  <c r="P1134"/>
  <c r="Y1134" s="1"/>
  <c r="P1133"/>
  <c r="O1133" s="1"/>
  <c r="P1131"/>
  <c r="Y1131" s="1"/>
  <c r="P1123"/>
  <c r="Y1123" s="1"/>
  <c r="P1108"/>
  <c r="Y1108" s="1"/>
  <c r="P1103"/>
  <c r="O1103" s="1"/>
  <c r="P1102"/>
  <c r="Y1102" s="1"/>
  <c r="P1095"/>
  <c r="Y1095" s="1"/>
  <c r="P1081"/>
  <c r="Y1081" s="1"/>
  <c r="P1072"/>
  <c r="Y1072" s="1"/>
  <c r="P1069"/>
  <c r="Y1069" s="1"/>
  <c r="P1061"/>
  <c r="Y1061" s="1"/>
  <c r="P1054"/>
  <c r="Y1054" s="1"/>
  <c r="P1046"/>
  <c r="Y1046" s="1"/>
  <c r="P1044"/>
  <c r="Y1044" s="1"/>
  <c r="P1005"/>
  <c r="Y1005" s="1"/>
  <c r="P999"/>
  <c r="Y999" s="1"/>
  <c r="P998"/>
  <c r="Y998" s="1"/>
  <c r="P997"/>
  <c r="Y997" s="1"/>
  <c r="P995"/>
  <c r="Y995" s="1"/>
  <c r="P993"/>
  <c r="Y993" s="1"/>
  <c r="P992"/>
  <c r="Y992" s="1"/>
  <c r="P977"/>
  <c r="Y977" s="1"/>
  <c r="P967"/>
  <c r="Y967" s="1"/>
  <c r="P957"/>
  <c r="Y957" s="1"/>
  <c r="P952"/>
  <c r="O952" s="1"/>
  <c r="P950"/>
  <c r="Y950" s="1"/>
  <c r="P935"/>
  <c r="O935" s="1"/>
  <c r="P934"/>
  <c r="Y934" s="1"/>
  <c r="P921"/>
  <c r="Y921" s="1"/>
  <c r="P919"/>
  <c r="Y919" s="1"/>
  <c r="P916"/>
  <c r="Y916" s="1"/>
  <c r="P914"/>
  <c r="Y914" s="1"/>
  <c r="P909"/>
  <c r="Y909" s="1"/>
  <c r="P908"/>
  <c r="Y908" s="1"/>
  <c r="P906"/>
  <c r="Y906" s="1"/>
  <c r="P905"/>
  <c r="Y905" s="1"/>
  <c r="P904"/>
  <c r="Y904" s="1"/>
  <c r="P884"/>
  <c r="Y884" s="1"/>
  <c r="P881"/>
  <c r="Y881" s="1"/>
  <c r="P871"/>
  <c r="Y871" s="1"/>
  <c r="P869"/>
  <c r="Y869" s="1"/>
  <c r="P868"/>
  <c r="Y868" s="1"/>
  <c r="P867"/>
  <c r="O867" s="1"/>
  <c r="P866"/>
  <c r="Y866" s="1"/>
  <c r="P865"/>
  <c r="Y865" s="1"/>
  <c r="P830"/>
  <c r="Y830" s="1"/>
  <c r="P826"/>
  <c r="Y826" s="1"/>
  <c r="P819"/>
  <c r="Y819" s="1"/>
  <c r="P817"/>
  <c r="Y817" s="1"/>
  <c r="P814"/>
  <c r="Y814" s="1"/>
  <c r="P811"/>
  <c r="Y811" s="1"/>
  <c r="P803"/>
  <c r="Y803" s="1"/>
  <c r="P789"/>
  <c r="O789" s="1"/>
  <c r="P771"/>
  <c r="Y771" s="1"/>
  <c r="P770"/>
  <c r="Y770" s="1"/>
  <c r="P769"/>
  <c r="Y769" s="1"/>
  <c r="P765"/>
  <c r="Y765" s="1"/>
  <c r="P740"/>
  <c r="Y740" s="1"/>
  <c r="P739"/>
  <c r="Y739" s="1"/>
  <c r="P731"/>
  <c r="Y731" s="1"/>
  <c r="P725"/>
  <c r="O725" s="1"/>
  <c r="P719"/>
  <c r="Y719" s="1"/>
  <c r="P718"/>
  <c r="H1430"/>
  <c r="N1392"/>
  <c r="D1392"/>
  <c r="O1392"/>
  <c r="H1268"/>
  <c r="D1268"/>
  <c r="Z712"/>
  <c r="Z713"/>
  <c r="Z714"/>
  <c r="Z715"/>
  <c r="Z716"/>
  <c r="Z717"/>
  <c r="Z718"/>
  <c r="Z719"/>
  <c r="Z720"/>
  <c r="Z721"/>
  <c r="Z722"/>
  <c r="Z723"/>
  <c r="Z724"/>
  <c r="Z725"/>
  <c r="Z726"/>
  <c r="Z727"/>
  <c r="Z728"/>
  <c r="Z729"/>
  <c r="Z730"/>
  <c r="Z731"/>
  <c r="Z732"/>
  <c r="Z733"/>
  <c r="Z734"/>
  <c r="Z735"/>
  <c r="Z736"/>
  <c r="Z737"/>
  <c r="Z738"/>
  <c r="Z739"/>
  <c r="Z740"/>
  <c r="Z741"/>
  <c r="Z742"/>
  <c r="Z743"/>
  <c r="Z744"/>
  <c r="Z745"/>
  <c r="Z746"/>
  <c r="Z747"/>
  <c r="Z748"/>
  <c r="Z749"/>
  <c r="Z750"/>
  <c r="Z751"/>
  <c r="Z752"/>
  <c r="Z753"/>
  <c r="Z754"/>
  <c r="Z755"/>
  <c r="Z756"/>
  <c r="Z757"/>
  <c r="Z758"/>
  <c r="Z759"/>
  <c r="Z760"/>
  <c r="Z761"/>
  <c r="Z762"/>
  <c r="Z763"/>
  <c r="Z764"/>
  <c r="Z765"/>
  <c r="Z766"/>
  <c r="Z767"/>
  <c r="Z768"/>
  <c r="Z769"/>
  <c r="Z770"/>
  <c r="Z771"/>
  <c r="Z772"/>
  <c r="Z773"/>
  <c r="Z774"/>
  <c r="Z775"/>
  <c r="Z776"/>
  <c r="Z777"/>
  <c r="Z778"/>
  <c r="Z779"/>
  <c r="Z780"/>
  <c r="Z781"/>
  <c r="Z782"/>
  <c r="Z783"/>
  <c r="Z784"/>
  <c r="Z785"/>
  <c r="Z786"/>
  <c r="Z787"/>
  <c r="Z788"/>
  <c r="Z789"/>
  <c r="Z790"/>
  <c r="Z791"/>
  <c r="Z792"/>
  <c r="Z793"/>
  <c r="Z794"/>
  <c r="Z795"/>
  <c r="Z796"/>
  <c r="Z797"/>
  <c r="Z798"/>
  <c r="Z799"/>
  <c r="Z800"/>
  <c r="Z801"/>
  <c r="Z802"/>
  <c r="Z803"/>
  <c r="Z804"/>
  <c r="Z805"/>
  <c r="Z806"/>
  <c r="Z807"/>
  <c r="Z808"/>
  <c r="Z809"/>
  <c r="Z810"/>
  <c r="Z811"/>
  <c r="Z812"/>
  <c r="Z813"/>
  <c r="Z814"/>
  <c r="Z815"/>
  <c r="Z816"/>
  <c r="Z817"/>
  <c r="Z818"/>
  <c r="Z819"/>
  <c r="Z820"/>
  <c r="Z821"/>
  <c r="Z822"/>
  <c r="Z823"/>
  <c r="Z824"/>
  <c r="Z825"/>
  <c r="Z826"/>
  <c r="Z827"/>
  <c r="Z828"/>
  <c r="Z829"/>
  <c r="Z830"/>
  <c r="Z831"/>
  <c r="Z832"/>
  <c r="Z833"/>
  <c r="Z834"/>
  <c r="Z835"/>
  <c r="Z836"/>
  <c r="Z837"/>
  <c r="Z838"/>
  <c r="Z839"/>
  <c r="Z840"/>
  <c r="Z841"/>
  <c r="Z842"/>
  <c r="Z843"/>
  <c r="Z844"/>
  <c r="Z845"/>
  <c r="Z846"/>
  <c r="Z847"/>
  <c r="Z848"/>
  <c r="Z849"/>
  <c r="Z850"/>
  <c r="Z851"/>
  <c r="Z852"/>
  <c r="Z853"/>
  <c r="Z854"/>
  <c r="Z855"/>
  <c r="Z856"/>
  <c r="Z857"/>
  <c r="Z858"/>
  <c r="Z859"/>
  <c r="Z860"/>
  <c r="Z861"/>
  <c r="Z862"/>
  <c r="Z863"/>
  <c r="Z864"/>
  <c r="Z865"/>
  <c r="Z866"/>
  <c r="Z867"/>
  <c r="Z868"/>
  <c r="Z869"/>
  <c r="Z870"/>
  <c r="Z871"/>
  <c r="Z872"/>
  <c r="Z873"/>
  <c r="Z874"/>
  <c r="Z875"/>
  <c r="Z876"/>
  <c r="Z877"/>
  <c r="Z878"/>
  <c r="Z879"/>
  <c r="Z880"/>
  <c r="Z881"/>
  <c r="Z882"/>
  <c r="Z883"/>
  <c r="Z884"/>
  <c r="Z885"/>
  <c r="Z886"/>
  <c r="Z887"/>
  <c r="Z888"/>
  <c r="Z889"/>
  <c r="Z890"/>
  <c r="Z891"/>
  <c r="Z892"/>
  <c r="Z893"/>
  <c r="Z894"/>
  <c r="Z895"/>
  <c r="Z896"/>
  <c r="Z897"/>
  <c r="Z898"/>
  <c r="Z899"/>
  <c r="Z900"/>
  <c r="Z901"/>
  <c r="Z902"/>
  <c r="Z903"/>
  <c r="Z904"/>
  <c r="Z905"/>
  <c r="Z906"/>
  <c r="Z907"/>
  <c r="Z908"/>
  <c r="Z909"/>
  <c r="Z910"/>
  <c r="Z911"/>
  <c r="Z912"/>
  <c r="Z913"/>
  <c r="Z914"/>
  <c r="Z915"/>
  <c r="Z916"/>
  <c r="Z917"/>
  <c r="Z918"/>
  <c r="Z919"/>
  <c r="Z920"/>
  <c r="Z921"/>
  <c r="Z922"/>
  <c r="Z923"/>
  <c r="Z924"/>
  <c r="Z925"/>
  <c r="Z926"/>
  <c r="Z927"/>
  <c r="Z928"/>
  <c r="Z929"/>
  <c r="Z930"/>
  <c r="Z931"/>
  <c r="Z932"/>
  <c r="Z933"/>
  <c r="Z934"/>
  <c r="Z935"/>
  <c r="Z936"/>
  <c r="Z937"/>
  <c r="Z938"/>
  <c r="Z939"/>
  <c r="Z940"/>
  <c r="Z941"/>
  <c r="Z942"/>
  <c r="Z943"/>
  <c r="Z944"/>
  <c r="Z945"/>
  <c r="Z946"/>
  <c r="Z947"/>
  <c r="Z948"/>
  <c r="Z949"/>
  <c r="Z950"/>
  <c r="Z951"/>
  <c r="Z952"/>
  <c r="Z953"/>
  <c r="Z954"/>
  <c r="Z955"/>
  <c r="Z956"/>
  <c r="Z957"/>
  <c r="Z958"/>
  <c r="Z959"/>
  <c r="Z960"/>
  <c r="Z961"/>
  <c r="Z962"/>
  <c r="Z963"/>
  <c r="Z964"/>
  <c r="Z965"/>
  <c r="Z966"/>
  <c r="Z967"/>
  <c r="Z968"/>
  <c r="Z969"/>
  <c r="Z970"/>
  <c r="Z971"/>
  <c r="Z972"/>
  <c r="Z973"/>
  <c r="Z974"/>
  <c r="Z975"/>
  <c r="Z976"/>
  <c r="Z977"/>
  <c r="Z978"/>
  <c r="Z979"/>
  <c r="Z980"/>
  <c r="Z981"/>
  <c r="Z982"/>
  <c r="Z983"/>
  <c r="Z984"/>
  <c r="Z985"/>
  <c r="Z986"/>
  <c r="Z987"/>
  <c r="Z988"/>
  <c r="Z989"/>
  <c r="Z990"/>
  <c r="Z991"/>
  <c r="Z992"/>
  <c r="Z993"/>
  <c r="Z994"/>
  <c r="Z995"/>
  <c r="Z996"/>
  <c r="Z997"/>
  <c r="Z998"/>
  <c r="Z999"/>
  <c r="Z1000"/>
  <c r="Z1001"/>
  <c r="Z1002"/>
  <c r="Z1003"/>
  <c r="Z1004"/>
  <c r="Z1005"/>
  <c r="Z1006"/>
  <c r="Z1007"/>
  <c r="Z1008"/>
  <c r="Z1009"/>
  <c r="Z1010"/>
  <c r="Z1011"/>
  <c r="Z1012"/>
  <c r="Z1013"/>
  <c r="Z1014"/>
  <c r="Z1015"/>
  <c r="Z1016"/>
  <c r="Z1017"/>
  <c r="Z1018"/>
  <c r="Z1019"/>
  <c r="Z1020"/>
  <c r="Z1021"/>
  <c r="Z1022"/>
  <c r="Z1023"/>
  <c r="Z1024"/>
  <c r="Z1025"/>
  <c r="Z1026"/>
  <c r="Z1027"/>
  <c r="Z1028"/>
  <c r="Z1029"/>
  <c r="Z1030"/>
  <c r="Z1031"/>
  <c r="Z1032"/>
  <c r="Z1033"/>
  <c r="Z1034"/>
  <c r="Z1035"/>
  <c r="Z1036"/>
  <c r="Z1037"/>
  <c r="Z1038"/>
  <c r="Z1039"/>
  <c r="Z1040"/>
  <c r="Z1041"/>
  <c r="Z1042"/>
  <c r="Z1043"/>
  <c r="Z1044"/>
  <c r="Z1045"/>
  <c r="Z1046"/>
  <c r="Z1047"/>
  <c r="Z1048"/>
  <c r="Z1049"/>
  <c r="Z1050"/>
  <c r="Z1051"/>
  <c r="Z1052"/>
  <c r="Z1053"/>
  <c r="Z1054"/>
  <c r="Z1055"/>
  <c r="Z1056"/>
  <c r="Z1057"/>
  <c r="Z1058"/>
  <c r="Z1059"/>
  <c r="Z1060"/>
  <c r="Z1061"/>
  <c r="Z1062"/>
  <c r="Z1063"/>
  <c r="Z1064"/>
  <c r="Z1065"/>
  <c r="Z1066"/>
  <c r="Z1067"/>
  <c r="Z1068"/>
  <c r="Z1069"/>
  <c r="Z1070"/>
  <c r="Z1071"/>
  <c r="Z1072"/>
  <c r="Z1073"/>
  <c r="Z1074"/>
  <c r="Z1075"/>
  <c r="Z1076"/>
  <c r="Z1077"/>
  <c r="Z1078"/>
  <c r="Z1079"/>
  <c r="Z1080"/>
  <c r="Z1081"/>
  <c r="Z1082"/>
  <c r="Z1083"/>
  <c r="Z1084"/>
  <c r="Z1085"/>
  <c r="Z1086"/>
  <c r="Z1087"/>
  <c r="Z1088"/>
  <c r="Z1089"/>
  <c r="Z1090"/>
  <c r="Z1091"/>
  <c r="Z1092"/>
  <c r="Z1093"/>
  <c r="Z1094"/>
  <c r="Z1095"/>
  <c r="Z1096"/>
  <c r="Z1097"/>
  <c r="Z1098"/>
  <c r="Z1099"/>
  <c r="Z1100"/>
  <c r="Z1101"/>
  <c r="Z1102"/>
  <c r="Z1103"/>
  <c r="Z1104"/>
  <c r="Z1105"/>
  <c r="Z1106"/>
  <c r="Z1107"/>
  <c r="Z1108"/>
  <c r="Z1109"/>
  <c r="Z1110"/>
  <c r="Z1111"/>
  <c r="Z1112"/>
  <c r="Z1113"/>
  <c r="Z1114"/>
  <c r="Z1115"/>
  <c r="Z1116"/>
  <c r="Z1117"/>
  <c r="Z1118"/>
  <c r="Z1119"/>
  <c r="Z1120"/>
  <c r="Z1121"/>
  <c r="Z1122"/>
  <c r="Z1123"/>
  <c r="Z1124"/>
  <c r="Z1125"/>
  <c r="Z1126"/>
  <c r="Z1127"/>
  <c r="Z1128"/>
  <c r="Z1129"/>
  <c r="Z1130"/>
  <c r="Z1131"/>
  <c r="Z1132"/>
  <c r="Z1133"/>
  <c r="Z1134"/>
  <c r="Z1135"/>
  <c r="Z1136"/>
  <c r="Z1137"/>
  <c r="Z1138"/>
  <c r="Z1139"/>
  <c r="Z1140"/>
  <c r="Z1141"/>
  <c r="Z1142"/>
  <c r="Z1143"/>
  <c r="Z1144"/>
  <c r="Z1145"/>
  <c r="Z1146"/>
  <c r="Z1147"/>
  <c r="Z1148"/>
  <c r="Z1149"/>
  <c r="Z1150"/>
  <c r="Z1151"/>
  <c r="Z1152"/>
  <c r="Z1153"/>
  <c r="Z1154"/>
  <c r="Z1155"/>
  <c r="Z1156"/>
  <c r="Z1157"/>
  <c r="Z1158"/>
  <c r="Z1159"/>
  <c r="Z1160"/>
  <c r="Z1161"/>
  <c r="Z1162"/>
  <c r="Z1163"/>
  <c r="Z1164"/>
  <c r="Z1165"/>
  <c r="Z1166"/>
  <c r="Z1167"/>
  <c r="Z1168"/>
  <c r="Z1169"/>
  <c r="Z1170"/>
  <c r="Z1171"/>
  <c r="Z1172"/>
  <c r="Z1173"/>
  <c r="Z1174"/>
  <c r="Z1175"/>
  <c r="Z1176"/>
  <c r="Z1177"/>
  <c r="Z1178"/>
  <c r="Z1179"/>
  <c r="Z1180"/>
  <c r="Z1181"/>
  <c r="Z1182"/>
  <c r="Z1183"/>
  <c r="Z1184"/>
  <c r="Z1185"/>
  <c r="Z1186"/>
  <c r="Z1187"/>
  <c r="Z1188"/>
  <c r="Z1189"/>
  <c r="Z1190"/>
  <c r="Z1191"/>
  <c r="Z1192"/>
  <c r="Z1193"/>
  <c r="Z1194"/>
  <c r="Z1195"/>
  <c r="Z1196"/>
  <c r="Z1197"/>
  <c r="Z1198"/>
  <c r="Z1199"/>
  <c r="Z1200"/>
  <c r="Z1201"/>
  <c r="Z1202"/>
  <c r="Z1203"/>
  <c r="Z1204"/>
  <c r="Z1205"/>
  <c r="Z1206"/>
  <c r="Z1207"/>
  <c r="Z1208"/>
  <c r="Z1209"/>
  <c r="Z1210"/>
  <c r="Z1211"/>
  <c r="Z1212"/>
  <c r="Z1213"/>
  <c r="Z1214"/>
  <c r="Z1215"/>
  <c r="Z1216"/>
  <c r="Z1217"/>
  <c r="Z1218"/>
  <c r="Z1219"/>
  <c r="Z1220"/>
  <c r="Z1221"/>
  <c r="Z1222"/>
  <c r="Z1223"/>
  <c r="Z1224"/>
  <c r="Z1225"/>
  <c r="Z1226"/>
  <c r="Z1227"/>
  <c r="Z1228"/>
  <c r="Z1229"/>
  <c r="Z1230"/>
  <c r="Z1231"/>
  <c r="Z1232"/>
  <c r="Z1233"/>
  <c r="Z1234"/>
  <c r="Z1235"/>
  <c r="Z1236"/>
  <c r="Z1237"/>
  <c r="Z1238"/>
  <c r="Z1239"/>
  <c r="Z1240"/>
  <c r="Z1241"/>
  <c r="Z1242"/>
  <c r="Z1243"/>
  <c r="Z1244"/>
  <c r="Z1245"/>
  <c r="Z1246"/>
  <c r="Z1247"/>
  <c r="Z1248"/>
  <c r="Z1249"/>
  <c r="Z1250"/>
  <c r="Z1251"/>
  <c r="Z1252"/>
  <c r="Z1253"/>
  <c r="Z1254"/>
  <c r="Z1255"/>
  <c r="Z1256"/>
  <c r="Z1257"/>
  <c r="Z1258"/>
  <c r="Z1259"/>
  <c r="Z1260"/>
  <c r="Z1261"/>
  <c r="Z1262"/>
  <c r="Z1263"/>
  <c r="Z1264"/>
  <c r="Z1265"/>
  <c r="Z1266"/>
  <c r="Z1267"/>
  <c r="Z1268"/>
  <c r="Z1269"/>
  <c r="Z1270"/>
  <c r="Z1271"/>
  <c r="Z1272"/>
  <c r="Z1273"/>
  <c r="Z1274"/>
  <c r="Z1275"/>
  <c r="Z1276"/>
  <c r="Z1277"/>
  <c r="Z1278"/>
  <c r="Z1279"/>
  <c r="Z1280"/>
  <c r="Z1281"/>
  <c r="Z1282"/>
  <c r="Z1283"/>
  <c r="Z1284"/>
  <c r="Z1285"/>
  <c r="Z1286"/>
  <c r="Z1287"/>
  <c r="Z1288"/>
  <c r="Z1289"/>
  <c r="Z1290"/>
  <c r="Z1291"/>
  <c r="Z1292"/>
  <c r="Z1293"/>
  <c r="Z1294"/>
  <c r="Z1295"/>
  <c r="Z1296"/>
  <c r="Z1297"/>
  <c r="Z1298"/>
  <c r="Z1299"/>
  <c r="Z1300"/>
  <c r="Z1301"/>
  <c r="Z1302"/>
  <c r="Z1303"/>
  <c r="Z1304"/>
  <c r="Z1305"/>
  <c r="Z1306"/>
  <c r="Z1307"/>
  <c r="Z1308"/>
  <c r="Z1309"/>
  <c r="Z1310"/>
  <c r="Z1311"/>
  <c r="Z1312"/>
  <c r="Z1313"/>
  <c r="Z1314"/>
  <c r="Z1315"/>
  <c r="Z1316"/>
  <c r="Z1317"/>
  <c r="Z1318"/>
  <c r="Z1319"/>
  <c r="Z1320"/>
  <c r="Z1321"/>
  <c r="Z1322"/>
  <c r="Z1323"/>
  <c r="Z1324"/>
  <c r="Z1325"/>
  <c r="Z1326"/>
  <c r="Z1327"/>
  <c r="Z1328"/>
  <c r="Z1329"/>
  <c r="Z1330"/>
  <c r="Z1331"/>
  <c r="Z1332"/>
  <c r="Z1333"/>
  <c r="Z1334"/>
  <c r="Z1335"/>
  <c r="Z1336"/>
  <c r="Z1337"/>
  <c r="Z1338"/>
  <c r="Z1339"/>
  <c r="Z1340"/>
  <c r="Z1341"/>
  <c r="Z1342"/>
  <c r="Z1343"/>
  <c r="Z1344"/>
  <c r="Z1345"/>
  <c r="Z1346"/>
  <c r="Z1347"/>
  <c r="Z1348"/>
  <c r="Z1349"/>
  <c r="Z1350"/>
  <c r="Z1351"/>
  <c r="Z1352"/>
  <c r="Z1353"/>
  <c r="Z1354"/>
  <c r="Z1355"/>
  <c r="Z1356"/>
  <c r="Z1357"/>
  <c r="Z1358"/>
  <c r="Z1359"/>
  <c r="Z1360"/>
  <c r="Z1361"/>
  <c r="Z1362"/>
  <c r="Z1363"/>
  <c r="Z1364"/>
  <c r="Z1365"/>
  <c r="Z1366"/>
  <c r="Z1367"/>
  <c r="Z1368"/>
  <c r="Z1369"/>
  <c r="Z1370"/>
  <c r="Z1371"/>
  <c r="Z1372"/>
  <c r="Z1373"/>
  <c r="Z1374"/>
  <c r="Z1375"/>
  <c r="Z1376"/>
  <c r="Z1377"/>
  <c r="Z1378"/>
  <c r="Z1379"/>
  <c r="Z1380"/>
  <c r="Z1381"/>
  <c r="Z1382"/>
  <c r="Z1383"/>
  <c r="Z1384"/>
  <c r="Z1385"/>
  <c r="Z1386"/>
  <c r="Z1387"/>
  <c r="Z1388"/>
  <c r="Z1389"/>
  <c r="Z1390"/>
  <c r="Z1391"/>
  <c r="Z1392"/>
  <c r="Z1393"/>
  <c r="Z1394"/>
  <c r="Z1395"/>
  <c r="Z1396"/>
  <c r="Z1397"/>
  <c r="Z1398"/>
  <c r="Z1399"/>
  <c r="Z1400"/>
  <c r="Z1401"/>
  <c r="Z1402"/>
  <c r="Z1403"/>
  <c r="Z1404"/>
  <c r="Z1405"/>
  <c r="Z1406"/>
  <c r="Z1407"/>
  <c r="Z1408"/>
  <c r="Z1409"/>
  <c r="Z1410"/>
  <c r="Z1411"/>
  <c r="Z1412"/>
  <c r="Z1413"/>
  <c r="Z1414"/>
  <c r="Z1415"/>
  <c r="Z1416"/>
  <c r="Z1417"/>
  <c r="Z1418"/>
  <c r="Z1419"/>
  <c r="Z1420"/>
  <c r="Z1421"/>
  <c r="Z1422"/>
  <c r="Z1423"/>
  <c r="Z1424"/>
  <c r="Z1425"/>
  <c r="Z1426"/>
  <c r="Z1427"/>
  <c r="Z1428"/>
  <c r="Z1429"/>
  <c r="Z1430"/>
  <c r="Z1431"/>
  <c r="Z1432"/>
  <c r="Z1433"/>
  <c r="Z1434"/>
  <c r="Z1435"/>
  <c r="Z1436"/>
  <c r="Z1437"/>
  <c r="Z1438"/>
  <c r="Z1439"/>
  <c r="Z1440"/>
  <c r="Z1441"/>
  <c r="Z1442"/>
  <c r="Z1443"/>
  <c r="Z1444"/>
  <c r="Z1445"/>
  <c r="Z1446"/>
  <c r="Z1447"/>
  <c r="Z1448"/>
  <c r="Z1449"/>
  <c r="Z1450"/>
  <c r="Z1451"/>
  <c r="Z1452"/>
  <c r="Z1453"/>
  <c r="Z1454"/>
  <c r="Z1455"/>
  <c r="Z1456"/>
  <c r="Z1457"/>
  <c r="Z1458"/>
  <c r="Z1459"/>
  <c r="Z1460"/>
  <c r="Z1461"/>
  <c r="Z1462"/>
  <c r="Z1463"/>
  <c r="Z1464"/>
  <c r="Z1465"/>
  <c r="Z1466"/>
  <c r="Z1467"/>
  <c r="Z1468"/>
  <c r="Z1469"/>
  <c r="Z1470"/>
  <c r="Z1471"/>
  <c r="Z1472"/>
  <c r="Z1473"/>
  <c r="Z1474"/>
  <c r="Z1475"/>
  <c r="Z1476"/>
  <c r="Z1477"/>
  <c r="Z1478"/>
  <c r="Z1479"/>
  <c r="Z1480"/>
  <c r="Z1481"/>
  <c r="Z1482"/>
  <c r="Z1483"/>
  <c r="Z1484"/>
  <c r="Z1485"/>
  <c r="Z1486"/>
  <c r="Z1487"/>
  <c r="Z1488"/>
  <c r="Z1489"/>
  <c r="Z1490"/>
  <c r="Z1491"/>
  <c r="Z1492"/>
  <c r="Z1493"/>
  <c r="Z1494"/>
  <c r="Z1495"/>
  <c r="Z1496"/>
  <c r="Z1497"/>
  <c r="Z1498"/>
  <c r="Z1499"/>
  <c r="Z1500"/>
  <c r="Z1501"/>
  <c r="Z1502"/>
  <c r="Z1503"/>
  <c r="Z1504"/>
  <c r="Z1505"/>
  <c r="Z1506"/>
  <c r="Z1507"/>
  <c r="Z1508"/>
  <c r="Z1509"/>
  <c r="Z1510"/>
  <c r="Z1511"/>
  <c r="Z1512"/>
  <c r="Z1513"/>
  <c r="Z1514"/>
  <c r="Z1515"/>
  <c r="Z1516"/>
  <c r="Z1517"/>
  <c r="Z1518"/>
  <c r="Z1519"/>
  <c r="Z1520"/>
  <c r="Z1521"/>
  <c r="Z1522"/>
  <c r="Z1523"/>
  <c r="Z1524"/>
  <c r="Z1525"/>
  <c r="Z1526"/>
  <c r="Z1527"/>
  <c r="Z1528"/>
  <c r="Z1529"/>
  <c r="Z1530"/>
  <c r="Z1531"/>
  <c r="Z1532"/>
  <c r="Z1533"/>
  <c r="Z1534"/>
  <c r="Z1535"/>
  <c r="Z1536"/>
  <c r="Z1537"/>
  <c r="Z1538"/>
  <c r="Z1539"/>
  <c r="Z1540"/>
  <c r="Z1541"/>
  <c r="Z1542"/>
  <c r="Z1543"/>
  <c r="Z1544"/>
  <c r="Z1545"/>
  <c r="Z1546"/>
  <c r="Z1547"/>
  <c r="Z1548"/>
  <c r="Z1549"/>
  <c r="Z1550"/>
  <c r="Z1551"/>
  <c r="Z1552"/>
  <c r="Z1553"/>
  <c r="Z1554"/>
  <c r="Z1555"/>
  <c r="Z1556"/>
  <c r="Z1557"/>
  <c r="Z1558"/>
  <c r="Z1559"/>
  <c r="Z1560"/>
  <c r="Z1561"/>
  <c r="Z1562"/>
  <c r="Z1563"/>
  <c r="Z1564"/>
  <c r="Z1565"/>
  <c r="Z1566"/>
  <c r="Z1567"/>
  <c r="Z1568"/>
  <c r="Z1569"/>
  <c r="Z1570"/>
  <c r="Z1571"/>
  <c r="Z1572"/>
  <c r="Z1573"/>
  <c r="Z1574"/>
  <c r="Z1575"/>
  <c r="Z1576"/>
  <c r="Z1577"/>
  <c r="Z1578"/>
  <c r="Z1579"/>
  <c r="Z1580"/>
  <c r="Z1581"/>
  <c r="Z1582"/>
  <c r="Z1583"/>
  <c r="Z1584"/>
  <c r="Z1585"/>
  <c r="Z1586"/>
  <c r="Z1587"/>
  <c r="Z1588"/>
  <c r="Z1589"/>
  <c r="Z1590"/>
  <c r="Z1591"/>
  <c r="Z1592"/>
  <c r="Z1593"/>
  <c r="Z1594"/>
  <c r="Z1595"/>
  <c r="Z1596"/>
  <c r="Z1597"/>
  <c r="Z1598"/>
  <c r="Z1599"/>
  <c r="Z1600"/>
  <c r="Z1601"/>
  <c r="Z1602"/>
  <c r="Z1603"/>
  <c r="Z1604"/>
  <c r="Z1605"/>
  <c r="Z1606"/>
  <c r="Z1607"/>
  <c r="Z1608"/>
  <c r="Z1609"/>
  <c r="Z1610"/>
  <c r="Z1611"/>
  <c r="Z1612"/>
  <c r="Z1613"/>
  <c r="Z1614"/>
  <c r="Z1615"/>
  <c r="Z1616"/>
  <c r="Z1617"/>
  <c r="Z1618"/>
  <c r="Z1619"/>
  <c r="Z1620"/>
  <c r="Z1621"/>
  <c r="Z1622"/>
  <c r="Z1623"/>
  <c r="Z1624"/>
  <c r="Z1625"/>
  <c r="Z1626"/>
  <c r="Z1627"/>
  <c r="Z1628"/>
  <c r="Z1629"/>
  <c r="Z1630"/>
  <c r="Z1631"/>
  <c r="Z1632"/>
  <c r="Z1633"/>
  <c r="Z1634"/>
  <c r="Z1635"/>
  <c r="Z1636"/>
  <c r="Z1637"/>
  <c r="Z1638"/>
  <c r="Z1639"/>
  <c r="Z1640"/>
  <c r="Z1641"/>
  <c r="Z1642"/>
  <c r="Z1643"/>
  <c r="Z1644"/>
  <c r="Z1645"/>
  <c r="Z1646"/>
  <c r="Z1647"/>
  <c r="Z1648"/>
  <c r="Z1649"/>
  <c r="Z1650"/>
  <c r="Z1651"/>
  <c r="Z1652"/>
  <c r="Z1653"/>
  <c r="Z1654"/>
  <c r="Z1655"/>
  <c r="Z1656"/>
  <c r="Z1657"/>
  <c r="Z1658"/>
  <c r="Z1659"/>
  <c r="Z1660"/>
  <c r="Z1661"/>
  <c r="Z1662"/>
  <c r="Z1663"/>
  <c r="Z1664"/>
  <c r="Z1665"/>
  <c r="Z1666"/>
  <c r="Z1667"/>
  <c r="Z1668"/>
  <c r="Z1669"/>
  <c r="Z1670"/>
  <c r="Z1671"/>
  <c r="Z1672"/>
  <c r="Z1673"/>
  <c r="Z1674"/>
  <c r="Z1675"/>
  <c r="Z1676"/>
  <c r="Z1677"/>
  <c r="Z1678"/>
  <c r="Z1679"/>
  <c r="Z1680"/>
  <c r="Z1681"/>
  <c r="Z1682"/>
  <c r="Z1683"/>
  <c r="Z1684"/>
  <c r="Z1685"/>
  <c r="Z1686"/>
  <c r="Z1687"/>
  <c r="Z1688"/>
  <c r="Z1689"/>
  <c r="Z1690"/>
  <c r="Z1691"/>
  <c r="Z1692"/>
  <c r="Z1693"/>
  <c r="Z1694"/>
  <c r="Z1695"/>
  <c r="Z1696"/>
  <c r="Z1697"/>
  <c r="Z1698"/>
  <c r="Z1699"/>
  <c r="Z1700"/>
  <c r="Z1701"/>
  <c r="Z1702"/>
  <c r="Z1703"/>
  <c r="Z1704"/>
  <c r="Z1705"/>
  <c r="Z1706"/>
  <c r="Z1707"/>
  <c r="Z1708"/>
  <c r="Z1709"/>
  <c r="Z1710"/>
  <c r="Z1711"/>
  <c r="Z1712"/>
  <c r="Z1713"/>
  <c r="Z1714"/>
  <c r="Z1715"/>
  <c r="Z1716"/>
  <c r="Z1717"/>
  <c r="Z1718"/>
  <c r="Z1719"/>
  <c r="Z1720"/>
  <c r="Z1721"/>
  <c r="Z1722"/>
  <c r="Z1723"/>
  <c r="Z1724"/>
  <c r="Z1725"/>
  <c r="Z1726"/>
  <c r="Z1727"/>
  <c r="Z1728"/>
  <c r="Z1729"/>
  <c r="Z1730"/>
  <c r="Z1731"/>
  <c r="Z1732"/>
  <c r="Z1733"/>
  <c r="Z1734"/>
  <c r="Z1735"/>
  <c r="Z1736"/>
  <c r="Z1737"/>
  <c r="Z1738"/>
  <c r="Z1739"/>
  <c r="Z1740"/>
  <c r="Z1741"/>
  <c r="Z1742"/>
  <c r="Z1743"/>
  <c r="Z1744"/>
  <c r="Z1745"/>
  <c r="Z1746"/>
  <c r="Z1747"/>
  <c r="Z1748"/>
  <c r="Z1749"/>
  <c r="Z1750"/>
  <c r="Z1751"/>
  <c r="Z1752"/>
  <c r="Z1753"/>
  <c r="Z1754"/>
  <c r="Z1755"/>
  <c r="Z1756"/>
  <c r="Z1757"/>
  <c r="Z1758"/>
  <c r="Z1759"/>
  <c r="Z1760"/>
  <c r="Z1761"/>
  <c r="Z1762"/>
  <c r="Z1763"/>
  <c r="Z1764"/>
  <c r="Z1765"/>
  <c r="Z1766"/>
  <c r="Z1767"/>
  <c r="Z1768"/>
  <c r="Z1769"/>
  <c r="Z1770"/>
  <c r="Z1771"/>
  <c r="Z1772"/>
  <c r="Z1773"/>
  <c r="Z1774"/>
  <c r="Z1775"/>
  <c r="Z1776"/>
  <c r="Z1777"/>
  <c r="Z1778"/>
  <c r="Z1779"/>
  <c r="Z1780"/>
  <c r="Z1781"/>
  <c r="Z1782"/>
  <c r="Z1783"/>
  <c r="Z1784"/>
  <c r="Z1785"/>
  <c r="Z1786"/>
  <c r="Z1787"/>
  <c r="Z1788"/>
  <c r="Z1789"/>
  <c r="Z1790"/>
  <c r="Z1791"/>
  <c r="Z1792"/>
  <c r="Z1793"/>
  <c r="Z1794"/>
  <c r="Z1795"/>
  <c r="Z1796"/>
  <c r="Z1797"/>
  <c r="Z1798"/>
  <c r="Z1799"/>
  <c r="Z1800"/>
  <c r="Z1801"/>
  <c r="Z1802"/>
  <c r="Z1803"/>
  <c r="Z1804"/>
  <c r="Z1805"/>
  <c r="Z1806"/>
  <c r="Z1807"/>
  <c r="Z1808"/>
  <c r="Z1809"/>
  <c r="Z1810"/>
  <c r="Z1811"/>
  <c r="Z1812"/>
  <c r="Z1813"/>
  <c r="Z1814"/>
  <c r="Z1815"/>
  <c r="Z1816"/>
  <c r="Z1817"/>
  <c r="Z1818"/>
  <c r="Z1819"/>
  <c r="Z1820"/>
  <c r="Z1821"/>
  <c r="Z1822"/>
  <c r="Z1823"/>
  <c r="Z1824"/>
  <c r="Z1825"/>
  <c r="Z1826"/>
  <c r="Z1827"/>
  <c r="Z1828"/>
  <c r="Z1829"/>
  <c r="Z1830"/>
  <c r="Z1831"/>
  <c r="Z1832"/>
  <c r="Z1833"/>
  <c r="Z1834"/>
  <c r="Z1835"/>
  <c r="Z1836"/>
  <c r="Z1837"/>
  <c r="Z1838"/>
  <c r="Z1839"/>
  <c r="Z1840"/>
  <c r="Z1841"/>
  <c r="Z1842"/>
  <c r="Z1843"/>
  <c r="Z1844"/>
  <c r="Z1845"/>
  <c r="Z1846"/>
  <c r="Z1847"/>
  <c r="Z1848"/>
  <c r="Z1849"/>
  <c r="Z1850"/>
  <c r="Z1851"/>
  <c r="Z1852"/>
  <c r="Z1853"/>
  <c r="Z1854"/>
  <c r="Z1855"/>
  <c r="Z1856"/>
  <c r="Z1857"/>
  <c r="Z1858"/>
  <c r="Z1859"/>
  <c r="Z1860"/>
  <c r="Z1861"/>
  <c r="Z1862"/>
  <c r="Z1863"/>
  <c r="Z1864"/>
  <c r="Z1865"/>
  <c r="Z1866"/>
  <c r="Z1867"/>
  <c r="Z1868"/>
  <c r="Z1869"/>
  <c r="Z1870"/>
  <c r="Z1871"/>
  <c r="Z1872"/>
  <c r="Z1873"/>
  <c r="Z1874"/>
  <c r="Z1875"/>
  <c r="Z1876"/>
  <c r="Z1877"/>
  <c r="Z1878"/>
  <c r="Z1879"/>
  <c r="Z1880"/>
  <c r="Z1881"/>
  <c r="Z1882"/>
  <c r="Z1883"/>
  <c r="Z1884"/>
  <c r="Z1885"/>
  <c r="Z1886"/>
  <c r="Z1887"/>
  <c r="Z1888"/>
  <c r="Z1889"/>
  <c r="Z1890"/>
  <c r="Z1891"/>
  <c r="Z1892"/>
  <c r="Z1893"/>
  <c r="Z1894"/>
  <c r="Z1895"/>
  <c r="Z1896"/>
  <c r="Z1897"/>
  <c r="Z1898"/>
  <c r="Z1899"/>
  <c r="Z1900"/>
  <c r="Z1901"/>
  <c r="Z1902"/>
  <c r="Z1903"/>
  <c r="Z1904"/>
  <c r="Z1905"/>
  <c r="Z1906"/>
  <c r="Z1907"/>
  <c r="Z1908"/>
  <c r="Z1909"/>
  <c r="Z1910"/>
  <c r="Z1911"/>
  <c r="Z1912"/>
  <c r="Z1913"/>
  <c r="Z1914"/>
  <c r="Z1915"/>
  <c r="Z1916"/>
  <c r="Z1917"/>
  <c r="Z1918"/>
  <c r="Z1919"/>
  <c r="Z1920"/>
  <c r="Z1921"/>
  <c r="Z1922"/>
  <c r="Z1923"/>
  <c r="Z1924"/>
  <c r="Z1925"/>
  <c r="Z1926"/>
  <c r="Z1927"/>
  <c r="Z1928"/>
  <c r="Z1929"/>
  <c r="Z1930"/>
  <c r="Z1931"/>
  <c r="Z1932"/>
  <c r="Z1933"/>
  <c r="Z1934"/>
  <c r="Z1935"/>
  <c r="Z1936"/>
  <c r="Z1937"/>
  <c r="Z1938"/>
  <c r="Z1939"/>
  <c r="Z1940"/>
  <c r="Z1941"/>
  <c r="Z1942"/>
  <c r="Z1943"/>
  <c r="Z1944"/>
  <c r="Z1945"/>
  <c r="Z1946"/>
  <c r="Z1947"/>
  <c r="Z1948"/>
  <c r="Z1949"/>
  <c r="Z1950"/>
  <c r="Z1951"/>
  <c r="Z1952"/>
  <c r="Z1953"/>
  <c r="Z1954"/>
  <c r="Z1955"/>
  <c r="Z1956"/>
  <c r="Z1957"/>
  <c r="Z1958"/>
  <c r="Z1959"/>
  <c r="Z1960"/>
  <c r="Z1961"/>
  <c r="Z1962"/>
  <c r="Z1963"/>
  <c r="Z1964"/>
  <c r="Z1965"/>
  <c r="Z1966"/>
  <c r="Z1967"/>
  <c r="Z1968"/>
  <c r="Z1969"/>
  <c r="Z1970"/>
  <c r="Z1971"/>
  <c r="Z1972"/>
  <c r="Z1973"/>
  <c r="Z1974"/>
  <c r="Z1975"/>
  <c r="Z1976"/>
  <c r="Z1977"/>
  <c r="Z1978"/>
  <c r="Z1979"/>
  <c r="Z1980"/>
  <c r="Z1981"/>
  <c r="Z1982"/>
  <c r="Z1983"/>
  <c r="Z1984"/>
  <c r="Z1985"/>
  <c r="Z1986"/>
  <c r="Z1987"/>
  <c r="Z1988"/>
  <c r="Z1989"/>
  <c r="Z1990"/>
  <c r="Z1991"/>
  <c r="Z1992"/>
  <c r="Z1993"/>
  <c r="Z1994"/>
  <c r="Z1995"/>
  <c r="Z1996"/>
  <c r="Z1997"/>
  <c r="Z1998"/>
  <c r="Z1999"/>
  <c r="Z2000"/>
  <c r="Z2001"/>
  <c r="Z2002"/>
  <c r="Z2003"/>
  <c r="Z2004"/>
  <c r="Z2005"/>
  <c r="Z2006"/>
  <c r="Z2007"/>
  <c r="Z2008"/>
  <c r="Z2009"/>
  <c r="Z2010"/>
  <c r="Z2011"/>
  <c r="Z2012"/>
  <c r="Z2013"/>
  <c r="Z2014"/>
  <c r="Z2015"/>
  <c r="Z2016"/>
  <c r="Z2017"/>
  <c r="Z2018"/>
  <c r="Z2019"/>
  <c r="Z2020"/>
  <c r="Z2021"/>
  <c r="Z2022"/>
  <c r="Z2023"/>
  <c r="Z2024"/>
  <c r="Z2025"/>
  <c r="Z2026"/>
  <c r="Z2027"/>
  <c r="Z2028"/>
  <c r="Z2029"/>
  <c r="Z2030"/>
  <c r="Z2031"/>
  <c r="Z2032"/>
  <c r="Z2033"/>
  <c r="Z2034"/>
  <c r="Z2035"/>
  <c r="Z2036"/>
  <c r="Z2037"/>
  <c r="Z2038"/>
  <c r="Z2039"/>
  <c r="Z2040"/>
  <c r="Z2041"/>
  <c r="Z2042"/>
  <c r="Z2043"/>
  <c r="Z2044"/>
  <c r="Z2045"/>
  <c r="Z2046"/>
  <c r="Z2047"/>
  <c r="Z2048"/>
  <c r="Z2049"/>
  <c r="Z2050"/>
  <c r="Z2051"/>
  <c r="Z2052"/>
  <c r="Z2053"/>
  <c r="Z2054"/>
  <c r="Z2055"/>
  <c r="Z2056"/>
  <c r="Z2057"/>
  <c r="Z2058"/>
  <c r="Z2059"/>
  <c r="Z2060"/>
  <c r="Z2061"/>
  <c r="Z2062"/>
  <c r="Z2063"/>
  <c r="Z2064"/>
  <c r="Z2065"/>
  <c r="Z2066"/>
  <c r="Z2067"/>
  <c r="Z2068"/>
  <c r="Z2069"/>
  <c r="Z2070"/>
  <c r="Z2071"/>
  <c r="Z2072"/>
  <c r="Z2073"/>
  <c r="Z2074"/>
  <c r="Z2075"/>
  <c r="Z2076"/>
  <c r="Z2077"/>
  <c r="Z2078"/>
  <c r="Z2079"/>
  <c r="Z2080"/>
  <c r="Z2081"/>
  <c r="Z2082"/>
  <c r="Z2083"/>
  <c r="Z2084"/>
  <c r="Z2085"/>
  <c r="Z2086"/>
  <c r="Z2087"/>
  <c r="Z2088"/>
  <c r="Z2089"/>
  <c r="Z2090"/>
  <c r="Z2091"/>
  <c r="Z2092"/>
  <c r="Z2093"/>
  <c r="Z2094"/>
  <c r="Z2095"/>
  <c r="Z2096"/>
  <c r="Z2097"/>
  <c r="Z2098"/>
  <c r="Z2099"/>
  <c r="Z2100"/>
  <c r="Z2101"/>
  <c r="Z2102"/>
  <c r="Z2103"/>
  <c r="Z2104"/>
  <c r="Z2105"/>
  <c r="Z2106"/>
  <c r="Z2107"/>
  <c r="Z2108"/>
  <c r="Z2109"/>
  <c r="Z2110"/>
  <c r="Z2111"/>
  <c r="Z2112"/>
  <c r="Z2113"/>
  <c r="Z2114"/>
  <c r="Z2115"/>
  <c r="Z2116"/>
  <c r="Z2117"/>
  <c r="Z2118"/>
  <c r="Z2119"/>
  <c r="Z2120"/>
  <c r="Z2121"/>
  <c r="Z2122"/>
  <c r="Z2123"/>
  <c r="Z2124"/>
  <c r="Z2125"/>
  <c r="Z2126"/>
  <c r="Z2127"/>
  <c r="Z2128"/>
  <c r="Z2129"/>
  <c r="Z2130"/>
  <c r="Z2131"/>
  <c r="Z2132"/>
  <c r="Z2133"/>
  <c r="Z2134"/>
  <c r="Z2135"/>
  <c r="Z2136"/>
  <c r="Z2137"/>
  <c r="Z2138"/>
  <c r="Z2139"/>
  <c r="Z2140"/>
  <c r="Z2141"/>
  <c r="Z2142"/>
  <c r="Z2143"/>
  <c r="Z2144"/>
  <c r="Z2145"/>
  <c r="Z2146"/>
  <c r="Z2147"/>
  <c r="Z2148"/>
  <c r="Z2149"/>
  <c r="Z2150"/>
  <c r="Z2151"/>
  <c r="Z2152"/>
  <c r="Z2153"/>
  <c r="Z2154"/>
  <c r="Z2155"/>
  <c r="Z2156"/>
  <c r="Z2157"/>
  <c r="Z2158"/>
  <c r="Z2159"/>
  <c r="Z2160"/>
  <c r="Z2161"/>
  <c r="Z2162"/>
  <c r="Z2163"/>
  <c r="Z2164"/>
  <c r="Z2165"/>
  <c r="Z2166"/>
  <c r="Z2167"/>
  <c r="Z2168"/>
  <c r="Z2169"/>
  <c r="Z2170"/>
  <c r="Z2171"/>
  <c r="Z2172"/>
  <c r="Z2173"/>
  <c r="Z2174"/>
  <c r="Z2175"/>
  <c r="Z2176"/>
  <c r="Z2177"/>
  <c r="Z2178"/>
  <c r="Z2179"/>
  <c r="Z2180"/>
  <c r="Z2181"/>
  <c r="Z2182"/>
  <c r="Z2183"/>
  <c r="Z2184"/>
  <c r="Z2185"/>
  <c r="Z2186"/>
  <c r="Z2187"/>
  <c r="Z2188"/>
  <c r="Z2189"/>
  <c r="Z2190"/>
  <c r="Z2191"/>
  <c r="Z2192"/>
  <c r="Z2193"/>
  <c r="Z2194"/>
  <c r="Z2195"/>
  <c r="Z2196"/>
  <c r="Z2197"/>
  <c r="Z2198"/>
  <c r="Z2199"/>
  <c r="Z2200"/>
  <c r="Z2201"/>
  <c r="Z2202"/>
  <c r="Z2203"/>
  <c r="Z2204"/>
  <c r="Z2205"/>
  <c r="Z2206"/>
  <c r="Z2207"/>
  <c r="Z2208"/>
  <c r="Z2209"/>
  <c r="Z2210"/>
  <c r="Z2211"/>
  <c r="Z2212"/>
  <c r="Z2213"/>
  <c r="Z2214"/>
  <c r="Z2215"/>
  <c r="Z2216"/>
  <c r="Z2217"/>
  <c r="Z2218"/>
  <c r="Z2219"/>
  <c r="Z2220"/>
  <c r="Z2221"/>
  <c r="Z2222"/>
  <c r="Z2223"/>
  <c r="Z2224"/>
  <c r="Z2225"/>
  <c r="Z2226"/>
  <c r="Z2227"/>
  <c r="Z2228"/>
  <c r="Z2229"/>
  <c r="Z2230"/>
  <c r="Z2231"/>
  <c r="Z2232"/>
  <c r="Z2233"/>
  <c r="Z2234"/>
  <c r="Z2235"/>
  <c r="Z2236"/>
  <c r="Z2237"/>
  <c r="Z2238"/>
  <c r="Z2239"/>
  <c r="Z2240"/>
  <c r="Z2241"/>
  <c r="Z2242"/>
  <c r="Z2243"/>
  <c r="Z2244"/>
  <c r="Z2245"/>
  <c r="Z2246"/>
  <c r="Z2247"/>
  <c r="Z2248"/>
  <c r="Z2249"/>
  <c r="Z2250"/>
  <c r="Z2251"/>
  <c r="Z2252"/>
  <c r="Z2253"/>
  <c r="Z2254"/>
  <c r="Z2255"/>
  <c r="Z2256"/>
  <c r="Z2257"/>
  <c r="Z2258"/>
  <c r="Z2259"/>
  <c r="Z2260"/>
  <c r="Z2261"/>
  <c r="Z2262"/>
  <c r="Z2263"/>
  <c r="Z2264"/>
  <c r="Z2265"/>
  <c r="Z2266"/>
  <c r="Z2267"/>
  <c r="Z2268"/>
  <c r="Z2269"/>
  <c r="Z2270"/>
  <c r="Z2271"/>
  <c r="Z2272"/>
  <c r="Z2273"/>
  <c r="Z2274"/>
  <c r="Z2275"/>
  <c r="Z2276"/>
  <c r="Z2277"/>
  <c r="Z2278"/>
  <c r="Z2279"/>
  <c r="Z2280"/>
  <c r="Z2281"/>
  <c r="Z2282"/>
  <c r="Z2283"/>
  <c r="Z2284"/>
  <c r="Z2285"/>
  <c r="Z2286"/>
  <c r="Z2287"/>
  <c r="Z2288"/>
  <c r="Z2289"/>
  <c r="Z2290"/>
  <c r="Z2291"/>
  <c r="Z2292"/>
  <c r="Z2293"/>
  <c r="Z2294"/>
  <c r="Z2295"/>
  <c r="Z2296"/>
  <c r="Z2297"/>
  <c r="Z2298"/>
  <c r="Z2299"/>
  <c r="Z2300"/>
  <c r="Z2301"/>
  <c r="Z2302"/>
  <c r="Z2303"/>
  <c r="Z2304"/>
  <c r="Z2305"/>
  <c r="Z2306"/>
  <c r="Z2307"/>
  <c r="Z2308"/>
  <c r="Z2309"/>
  <c r="Z2310"/>
  <c r="Z2311"/>
  <c r="Z2312"/>
  <c r="Z2313"/>
  <c r="Z2314"/>
  <c r="Z2315"/>
  <c r="Z2316"/>
  <c r="Z2317"/>
  <c r="Z2318"/>
  <c r="Z2319"/>
  <c r="Z2320"/>
  <c r="Z2321"/>
  <c r="Z2322"/>
  <c r="Z2323"/>
  <c r="Z2324"/>
  <c r="Z2325"/>
  <c r="Z2326"/>
  <c r="Z2327"/>
  <c r="Z2328"/>
  <c r="Z2329"/>
  <c r="Z2330"/>
  <c r="Z2331"/>
  <c r="Z2332"/>
  <c r="Z2333"/>
  <c r="Z2334"/>
  <c r="Z2335"/>
  <c r="Z2336"/>
  <c r="Z2337"/>
  <c r="Z2338"/>
  <c r="Z2339"/>
  <c r="Z2340"/>
  <c r="Z2341"/>
  <c r="Z2342"/>
  <c r="Z2343"/>
  <c r="Z2344"/>
  <c r="Z2345"/>
  <c r="Z2346"/>
  <c r="Z2347"/>
  <c r="Z2348"/>
  <c r="Z2349"/>
  <c r="Z2350"/>
  <c r="Z2351"/>
  <c r="Z2352"/>
  <c r="Z2353"/>
  <c r="Z2354"/>
  <c r="Z2355"/>
  <c r="Z2356"/>
  <c r="Z2357"/>
  <c r="Z2358"/>
  <c r="Z2359"/>
  <c r="Z2360"/>
  <c r="Z2361"/>
  <c r="Z2362"/>
  <c r="Z2363"/>
  <c r="Z2364"/>
  <c r="Z2365"/>
  <c r="Z2366"/>
  <c r="Z2367"/>
  <c r="Z2368"/>
  <c r="Z2369"/>
  <c r="Z2370"/>
  <c r="Z2371"/>
  <c r="Z2372"/>
  <c r="Z2373"/>
  <c r="Z2374"/>
  <c r="Z2375"/>
  <c r="Z2376"/>
  <c r="Z2377"/>
  <c r="Z2378"/>
  <c r="Z2379"/>
  <c r="Z2380"/>
  <c r="Z2381"/>
  <c r="Z2382"/>
  <c r="Z2383"/>
  <c r="Z2384"/>
  <c r="Z2385"/>
  <c r="Z2386"/>
  <c r="Z2387"/>
  <c r="Z2388"/>
  <c r="Z2389"/>
  <c r="Z2390"/>
  <c r="Z2391"/>
  <c r="Z2392"/>
  <c r="Z2393"/>
  <c r="Z2394"/>
  <c r="Z2395"/>
  <c r="Z2396"/>
  <c r="Z2397"/>
  <c r="Z2398"/>
  <c r="Z2399"/>
  <c r="Z2400"/>
  <c r="Z2401"/>
  <c r="Z2402"/>
  <c r="Z2403"/>
  <c r="Z2404"/>
  <c r="Z2405"/>
  <c r="Z2406"/>
  <c r="Z2407"/>
  <c r="Z2408"/>
  <c r="Z2409"/>
  <c r="Z2410"/>
  <c r="Z2411"/>
  <c r="Z2412"/>
  <c r="Z2413"/>
  <c r="Z2414"/>
  <c r="Z2415"/>
  <c r="Z2416"/>
  <c r="Z2417"/>
  <c r="Z2418"/>
  <c r="Z2419"/>
  <c r="Z2420"/>
  <c r="Z2421"/>
  <c r="Z2422"/>
  <c r="Z2423"/>
  <c r="Z2424"/>
  <c r="Z2425"/>
  <c r="Z2426"/>
  <c r="Z2427"/>
  <c r="Z2428"/>
  <c r="Z2429"/>
  <c r="Z2430"/>
  <c r="Z2431"/>
  <c r="Z2432"/>
  <c r="Z2433"/>
  <c r="Z2434"/>
  <c r="Z2435"/>
  <c r="Z2436"/>
  <c r="Z2437"/>
  <c r="Z2438"/>
  <c r="Z2439"/>
  <c r="Z2440"/>
  <c r="Z2441"/>
  <c r="Z2442"/>
  <c r="Z2443"/>
  <c r="Z2444"/>
  <c r="Z2445"/>
  <c r="Z2446"/>
  <c r="Z2447"/>
  <c r="Z2448"/>
  <c r="Z2449"/>
  <c r="Z2450"/>
  <c r="Z2451"/>
  <c r="Z2452"/>
  <c r="Z2453"/>
  <c r="Z2454"/>
  <c r="Z2455"/>
  <c r="Z2456"/>
  <c r="Z2457"/>
  <c r="Z2458"/>
  <c r="Z2459"/>
  <c r="Z2460"/>
  <c r="Z2461"/>
  <c r="Z2462"/>
  <c r="Z2463"/>
  <c r="Z2464"/>
  <c r="Z2465"/>
  <c r="Z2466"/>
  <c r="Z2467"/>
  <c r="Z2468"/>
  <c r="Z2469"/>
  <c r="Z2470"/>
  <c r="Z2471"/>
  <c r="Z2472"/>
  <c r="Z2473"/>
  <c r="Z2474"/>
  <c r="Z2475"/>
  <c r="Z2476"/>
  <c r="Z2477"/>
  <c r="Z2478"/>
  <c r="Z2479"/>
  <c r="Z2480"/>
  <c r="Z2481"/>
  <c r="Z2482"/>
  <c r="Z2483"/>
  <c r="Z2484"/>
  <c r="Z2485"/>
  <c r="Z2486"/>
  <c r="Z2487"/>
  <c r="Z2488"/>
  <c r="Z2489"/>
  <c r="Z2490"/>
  <c r="Z2491"/>
  <c r="Z2492"/>
  <c r="Z2493"/>
  <c r="Z2494"/>
  <c r="Z2495"/>
  <c r="Z2496"/>
  <c r="Z2497"/>
  <c r="Z2498"/>
  <c r="Z2499"/>
  <c r="Z2500"/>
  <c r="Z2501"/>
  <c r="Z2502"/>
  <c r="Z2503"/>
  <c r="Z2504"/>
  <c r="Z2505"/>
  <c r="Z2506"/>
  <c r="Z2507"/>
  <c r="Z2508"/>
  <c r="Z2509"/>
  <c r="Z2510"/>
  <c r="Z2511"/>
  <c r="Z2512"/>
  <c r="Z2513"/>
  <c r="Z2514"/>
  <c r="Z2515"/>
  <c r="Z2516"/>
  <c r="Z2517"/>
  <c r="Z2518"/>
  <c r="Z2519"/>
  <c r="Z2520"/>
  <c r="Z2521"/>
  <c r="Z2522"/>
  <c r="Z2523"/>
  <c r="Z2524"/>
  <c r="Z2525"/>
  <c r="Z2526"/>
  <c r="Z2527"/>
  <c r="Z2528"/>
  <c r="Z2529"/>
  <c r="Z2530"/>
  <c r="Z2531"/>
  <c r="Z2532"/>
  <c r="Z2533"/>
  <c r="Z2534"/>
  <c r="Z2535"/>
  <c r="Z2536"/>
  <c r="Z2537"/>
  <c r="Z2538"/>
  <c r="Z2539"/>
  <c r="Z2540"/>
  <c r="Z2541"/>
  <c r="Z2542"/>
  <c r="Z2543"/>
  <c r="Z2544"/>
  <c r="Z2545"/>
  <c r="Z2546"/>
  <c r="Z2547"/>
  <c r="Z2548"/>
  <c r="Z2549"/>
  <c r="Z2550"/>
  <c r="Z2551"/>
  <c r="Z2552"/>
  <c r="Z2553"/>
  <c r="Z2554"/>
  <c r="Z2555"/>
  <c r="Z2556"/>
  <c r="Z2557"/>
  <c r="Z2558"/>
  <c r="Z2559"/>
  <c r="Z2560"/>
  <c r="Z2561"/>
  <c r="Z2562"/>
  <c r="Z2563"/>
  <c r="Z2564"/>
  <c r="Z2565"/>
  <c r="Z2566"/>
  <c r="Z2567"/>
  <c r="Z2568"/>
  <c r="Z2569"/>
  <c r="Z2570"/>
  <c r="Z2571"/>
  <c r="Z2572"/>
  <c r="Z2573"/>
  <c r="Z2574"/>
  <c r="Z2575"/>
  <c r="Z2576"/>
  <c r="Z2577"/>
  <c r="Z2578"/>
  <c r="Z2579"/>
  <c r="Z2580"/>
  <c r="Z2581"/>
  <c r="Z2582"/>
  <c r="Z2583"/>
  <c r="Z2584"/>
  <c r="Z2585"/>
  <c r="Z2586"/>
  <c r="Z2587"/>
  <c r="Z2588"/>
  <c r="Z2589"/>
  <c r="Z2590"/>
  <c r="Z2591"/>
  <c r="Z2592"/>
  <c r="Z2593"/>
  <c r="Z2594"/>
  <c r="Z2595"/>
  <c r="Z2596"/>
  <c r="Z2597"/>
  <c r="Z2598"/>
  <c r="Z2599"/>
  <c r="Z2600"/>
  <c r="Z2601"/>
  <c r="Z2602"/>
  <c r="Z2603"/>
  <c r="Z2604"/>
  <c r="Z2605"/>
  <c r="Z2606"/>
  <c r="Z2607"/>
  <c r="Z2608"/>
  <c r="Z2609"/>
  <c r="Z2610"/>
  <c r="Z2611"/>
  <c r="Z2612"/>
  <c r="Z2613"/>
  <c r="Z2614"/>
  <c r="Z2615"/>
  <c r="Z2616"/>
  <c r="Z2617"/>
  <c r="Z2618"/>
  <c r="Z2619"/>
  <c r="Z2620"/>
  <c r="Z2621"/>
  <c r="Z2622"/>
  <c r="Z2623"/>
  <c r="Z2624"/>
  <c r="Z2625"/>
  <c r="Z2626"/>
  <c r="Z2627"/>
  <c r="Z2628"/>
  <c r="Z2629"/>
  <c r="Z2630"/>
  <c r="Z2631"/>
  <c r="Z2632"/>
  <c r="Z2633"/>
  <c r="Z2634"/>
  <c r="Z2635"/>
  <c r="Z2636"/>
  <c r="Z2637"/>
  <c r="Z2638"/>
  <c r="Z2639"/>
  <c r="Z2640"/>
  <c r="Z2641"/>
  <c r="Z2642"/>
  <c r="Z2643"/>
  <c r="Z2644"/>
  <c r="Z2645"/>
  <c r="Z2646"/>
  <c r="Z2647"/>
  <c r="Z2648"/>
  <c r="Z2649"/>
  <c r="Z2650"/>
  <c r="Z2651"/>
  <c r="Z2652"/>
  <c r="Z2653"/>
  <c r="Z2654"/>
  <c r="Z2655"/>
  <c r="Z2656"/>
  <c r="Z2657"/>
  <c r="Z2658"/>
  <c r="Z2659"/>
  <c r="Z2660"/>
  <c r="Z2661"/>
  <c r="Z2662"/>
  <c r="Z2663"/>
  <c r="Z2664"/>
  <c r="Z2665"/>
  <c r="Z2666"/>
  <c r="Z2667"/>
  <c r="Z2668"/>
  <c r="Z2669"/>
  <c r="Z2670"/>
  <c r="Z2671"/>
  <c r="Z2672"/>
  <c r="Z2673"/>
  <c r="Z2674"/>
  <c r="Z2675"/>
  <c r="Z2676"/>
  <c r="Z2677"/>
  <c r="Z2678"/>
  <c r="Z2679"/>
  <c r="Z2680"/>
  <c r="Z2681"/>
  <c r="Z2682"/>
  <c r="Z2683"/>
  <c r="Z2684"/>
  <c r="Z2685"/>
  <c r="Z2686"/>
  <c r="Z2687"/>
  <c r="Z2688"/>
  <c r="Z2689"/>
  <c r="Z2690"/>
  <c r="Z2691"/>
  <c r="Z2692"/>
  <c r="Z2693"/>
  <c r="Z2694"/>
  <c r="Z2695"/>
  <c r="Z2696"/>
  <c r="Z2697"/>
  <c r="Z2698"/>
  <c r="Z2699"/>
  <c r="Z2700"/>
  <c r="Z2701"/>
  <c r="Z2702"/>
  <c r="Z2703"/>
  <c r="Z2704"/>
  <c r="Z711"/>
  <c r="Y711"/>
  <c r="Y712"/>
  <c r="Y713"/>
  <c r="Y714"/>
  <c r="Y715"/>
  <c r="Y716"/>
  <c r="Y717"/>
  <c r="Y718"/>
  <c r="Y720"/>
  <c r="Y721"/>
  <c r="Y722"/>
  <c r="Y723"/>
  <c r="Y724"/>
  <c r="Y725"/>
  <c r="Y726"/>
  <c r="Y727"/>
  <c r="Y728"/>
  <c r="Y729"/>
  <c r="Y730"/>
  <c r="Y732"/>
  <c r="Y733"/>
  <c r="Y734"/>
  <c r="Y735"/>
  <c r="Y736"/>
  <c r="Y737"/>
  <c r="Y738"/>
  <c r="Y741"/>
  <c r="Y742"/>
  <c r="Y743"/>
  <c r="Y744"/>
  <c r="Y745"/>
  <c r="Y746"/>
  <c r="Y747"/>
  <c r="Y748"/>
  <c r="Y749"/>
  <c r="Y750"/>
  <c r="Y751"/>
  <c r="Y752"/>
  <c r="Y753"/>
  <c r="Y754"/>
  <c r="Y755"/>
  <c r="Y756"/>
  <c r="Y757"/>
  <c r="Y758"/>
  <c r="Y759"/>
  <c r="Y760"/>
  <c r="Y761"/>
  <c r="Y762"/>
  <c r="Y763"/>
  <c r="Y764"/>
  <c r="Y766"/>
  <c r="Y767"/>
  <c r="Y768"/>
  <c r="Y772"/>
  <c r="Y773"/>
  <c r="Y774"/>
  <c r="Y775"/>
  <c r="Y776"/>
  <c r="Y777"/>
  <c r="Y778"/>
  <c r="Y779"/>
  <c r="Y780"/>
  <c r="Y781"/>
  <c r="Y782"/>
  <c r="Y783"/>
  <c r="Y784"/>
  <c r="Y785"/>
  <c r="Y786"/>
  <c r="Y787"/>
  <c r="Y788"/>
  <c r="Y790"/>
  <c r="Y791"/>
  <c r="Y792"/>
  <c r="Y793"/>
  <c r="Y794"/>
  <c r="Y795"/>
  <c r="Y796"/>
  <c r="Y797"/>
  <c r="Y798"/>
  <c r="Y799"/>
  <c r="Y800"/>
  <c r="Y801"/>
  <c r="Y802"/>
  <c r="Y804"/>
  <c r="Y805"/>
  <c r="Y806"/>
  <c r="Y807"/>
  <c r="Y808"/>
  <c r="Y809"/>
  <c r="Y810"/>
  <c r="Y812"/>
  <c r="Y813"/>
  <c r="Y815"/>
  <c r="Y816"/>
  <c r="Y818"/>
  <c r="Y820"/>
  <c r="Y821"/>
  <c r="Y822"/>
  <c r="Y823"/>
  <c r="Y824"/>
  <c r="Y825"/>
  <c r="Y827"/>
  <c r="Y828"/>
  <c r="Y829"/>
  <c r="Y831"/>
  <c r="Y832"/>
  <c r="Y833"/>
  <c r="Y834"/>
  <c r="Y835"/>
  <c r="Y836"/>
  <c r="Y837"/>
  <c r="Y838"/>
  <c r="Y839"/>
  <c r="Y840"/>
  <c r="Y841"/>
  <c r="Y842"/>
  <c r="Y843"/>
  <c r="Y844"/>
  <c r="Y845"/>
  <c r="Y846"/>
  <c r="Y847"/>
  <c r="Y848"/>
  <c r="Y849"/>
  <c r="Y850"/>
  <c r="Y851"/>
  <c r="Y852"/>
  <c r="Y853"/>
  <c r="Y854"/>
  <c r="Y855"/>
  <c r="Y856"/>
  <c r="Y857"/>
  <c r="Y858"/>
  <c r="Y859"/>
  <c r="Y860"/>
  <c r="Y861"/>
  <c r="Y862"/>
  <c r="Y863"/>
  <c r="Y864"/>
  <c r="Y870"/>
  <c r="Y872"/>
  <c r="Y873"/>
  <c r="Y874"/>
  <c r="Y875"/>
  <c r="Y876"/>
  <c r="Y877"/>
  <c r="Y878"/>
  <c r="Y879"/>
  <c r="Y880"/>
  <c r="Y882"/>
  <c r="Y883"/>
  <c r="Y885"/>
  <c r="Y886"/>
  <c r="Y887"/>
  <c r="Y888"/>
  <c r="Y889"/>
  <c r="Y890"/>
  <c r="Y891"/>
  <c r="Y892"/>
  <c r="Y893"/>
  <c r="Y894"/>
  <c r="Y895"/>
  <c r="Y896"/>
  <c r="Y897"/>
  <c r="Y898"/>
  <c r="Y899"/>
  <c r="Y900"/>
  <c r="Y901"/>
  <c r="Y902"/>
  <c r="Y903"/>
  <c r="Y907"/>
  <c r="Y910"/>
  <c r="Y911"/>
  <c r="Y912"/>
  <c r="Y913"/>
  <c r="Y915"/>
  <c r="Y917"/>
  <c r="Y918"/>
  <c r="Y920"/>
  <c r="Y922"/>
  <c r="Y923"/>
  <c r="Y924"/>
  <c r="Y925"/>
  <c r="Y926"/>
  <c r="Y927"/>
  <c r="Y928"/>
  <c r="Y929"/>
  <c r="Y930"/>
  <c r="Y931"/>
  <c r="Y932"/>
  <c r="Y933"/>
  <c r="Y936"/>
  <c r="Y937"/>
  <c r="Y938"/>
  <c r="Y939"/>
  <c r="Y940"/>
  <c r="Y941"/>
  <c r="Y942"/>
  <c r="Y943"/>
  <c r="Y944"/>
  <c r="Y945"/>
  <c r="Y946"/>
  <c r="Y947"/>
  <c r="Y948"/>
  <c r="Y949"/>
  <c r="Y951"/>
  <c r="Y953"/>
  <c r="Y954"/>
  <c r="Y955"/>
  <c r="Y956"/>
  <c r="Y958"/>
  <c r="Y959"/>
  <c r="Y960"/>
  <c r="Y961"/>
  <c r="Y962"/>
  <c r="Y963"/>
  <c r="Y964"/>
  <c r="Y965"/>
  <c r="Y966"/>
  <c r="Y968"/>
  <c r="Y969"/>
  <c r="Y970"/>
  <c r="Y971"/>
  <c r="Y972"/>
  <c r="Y973"/>
  <c r="Y974"/>
  <c r="Y975"/>
  <c r="Y976"/>
  <c r="Y978"/>
  <c r="Y979"/>
  <c r="Y980"/>
  <c r="Y981"/>
  <c r="Y982"/>
  <c r="Y983"/>
  <c r="Y984"/>
  <c r="Y985"/>
  <c r="Y986"/>
  <c r="Y987"/>
  <c r="Y988"/>
  <c r="Y989"/>
  <c r="Y990"/>
  <c r="Y991"/>
  <c r="Y994"/>
  <c r="Y996"/>
  <c r="Y1000"/>
  <c r="Y1001"/>
  <c r="Y1002"/>
  <c r="Y1003"/>
  <c r="Y1004"/>
  <c r="Y1006"/>
  <c r="Y1007"/>
  <c r="Y1008"/>
  <c r="Y1009"/>
  <c r="Y1010"/>
  <c r="Y1011"/>
  <c r="Y1012"/>
  <c r="Y1013"/>
  <c r="Y1014"/>
  <c r="Y1015"/>
  <c r="Y1016"/>
  <c r="Y1017"/>
  <c r="Y1018"/>
  <c r="Y1019"/>
  <c r="Y1020"/>
  <c r="Y1021"/>
  <c r="Y1022"/>
  <c r="Y1023"/>
  <c r="Y1024"/>
  <c r="Y1025"/>
  <c r="Y1026"/>
  <c r="Y1027"/>
  <c r="Y1028"/>
  <c r="Y1029"/>
  <c r="Y1030"/>
  <c r="Y1031"/>
  <c r="Y1032"/>
  <c r="Y1033"/>
  <c r="Y1034"/>
  <c r="Y1035"/>
  <c r="Y1036"/>
  <c r="Y1037"/>
  <c r="Y1038"/>
  <c r="Y1039"/>
  <c r="Y1040"/>
  <c r="Y1041"/>
  <c r="Y1042"/>
  <c r="Y1043"/>
  <c r="Y1045"/>
  <c r="Y1047"/>
  <c r="Y1048"/>
  <c r="Y1049"/>
  <c r="Y1050"/>
  <c r="Y1051"/>
  <c r="Y1052"/>
  <c r="Y1053"/>
  <c r="Y1055"/>
  <c r="Y1056"/>
  <c r="Y1057"/>
  <c r="Y1058"/>
  <c r="Y1059"/>
  <c r="Y1060"/>
  <c r="Y1062"/>
  <c r="Y1063"/>
  <c r="Y1064"/>
  <c r="Y1065"/>
  <c r="Y1066"/>
  <c r="Y1067"/>
  <c r="Y1068"/>
  <c r="Y1070"/>
  <c r="Y1071"/>
  <c r="Y1073"/>
  <c r="Y1074"/>
  <c r="Y1075"/>
  <c r="Y1076"/>
  <c r="Y1077"/>
  <c r="Y1078"/>
  <c r="Y1079"/>
  <c r="Y1080"/>
  <c r="Y1082"/>
  <c r="Y1083"/>
  <c r="Y1084"/>
  <c r="Y1085"/>
  <c r="Y1086"/>
  <c r="Y1087"/>
  <c r="Y1088"/>
  <c r="Y1089"/>
  <c r="Y1090"/>
  <c r="Y1091"/>
  <c r="Y1092"/>
  <c r="Y1093"/>
  <c r="Y1094"/>
  <c r="Y1096"/>
  <c r="Y1097"/>
  <c r="Y1098"/>
  <c r="Y1099"/>
  <c r="Y1100"/>
  <c r="Y1101"/>
  <c r="Y1104"/>
  <c r="Y1105"/>
  <c r="Y1106"/>
  <c r="Y1107"/>
  <c r="Y1109"/>
  <c r="Y1110"/>
  <c r="Y1111"/>
  <c r="Y1112"/>
  <c r="Y1113"/>
  <c r="Y1114"/>
  <c r="Y1115"/>
  <c r="Y1116"/>
  <c r="Y1117"/>
  <c r="Y1118"/>
  <c r="Y1119"/>
  <c r="Y1120"/>
  <c r="Y1121"/>
  <c r="Y1122"/>
  <c r="Y1124"/>
  <c r="Y1125"/>
  <c r="Y1126"/>
  <c r="Y1127"/>
  <c r="Y1128"/>
  <c r="Y1129"/>
  <c r="Y1130"/>
  <c r="Y1132"/>
  <c r="Y1135"/>
  <c r="Y1136"/>
  <c r="Y1137"/>
  <c r="Y1138"/>
  <c r="Y1139"/>
  <c r="Y1140"/>
  <c r="Y1141"/>
  <c r="Y1142"/>
  <c r="Y1143"/>
  <c r="Y1144"/>
  <c r="Y1145"/>
  <c r="Y1146"/>
  <c r="Y1147"/>
  <c r="Y1148"/>
  <c r="Y1149"/>
  <c r="Y1150"/>
  <c r="Y1151"/>
  <c r="Y1152"/>
  <c r="Y1153"/>
  <c r="Y1154"/>
  <c r="Y1155"/>
  <c r="Y1156"/>
  <c r="Y1157"/>
  <c r="Y1158"/>
  <c r="Y1159"/>
  <c r="Y1160"/>
  <c r="Y1161"/>
  <c r="Y1162"/>
  <c r="Y1163"/>
  <c r="Y1164"/>
  <c r="Y1165"/>
  <c r="Y1166"/>
  <c r="Y1167"/>
  <c r="Y1170"/>
  <c r="Y1171"/>
  <c r="Y1174"/>
  <c r="Y1175"/>
  <c r="Y1176"/>
  <c r="Y1177"/>
  <c r="Y1178"/>
  <c r="Y1179"/>
  <c r="Y1180"/>
  <c r="Y1181"/>
  <c r="Y1182"/>
  <c r="Y1183"/>
  <c r="Y1184"/>
  <c r="Y1185"/>
  <c r="Y1186"/>
  <c r="Y1187"/>
  <c r="Y1191"/>
  <c r="Y1198"/>
  <c r="Y1199"/>
  <c r="Y1200"/>
  <c r="Y1201"/>
  <c r="Y1202"/>
  <c r="Y1203"/>
  <c r="Y1204"/>
  <c r="Y1205"/>
  <c r="Y1206"/>
  <c r="Y1207"/>
  <c r="Y1208"/>
  <c r="Y1209"/>
  <c r="Y1210"/>
  <c r="Y1213"/>
  <c r="Y1214"/>
  <c r="Y1215"/>
  <c r="Y1216"/>
  <c r="Y1217"/>
  <c r="Y1218"/>
  <c r="Y1219"/>
  <c r="Y1220"/>
  <c r="Y1221"/>
  <c r="Y1222"/>
  <c r="Y1223"/>
  <c r="Y1224"/>
  <c r="Y1225"/>
  <c r="Y1226"/>
  <c r="Y1227"/>
  <c r="Y1228"/>
  <c r="Y1229"/>
  <c r="Y1230"/>
  <c r="Y1231"/>
  <c r="Y1232"/>
  <c r="Y1233"/>
  <c r="Y1235"/>
  <c r="Y1236"/>
  <c r="Y1238"/>
  <c r="Y1239"/>
  <c r="Y1241"/>
  <c r="Y1242"/>
  <c r="Y1243"/>
  <c r="Y1244"/>
  <c r="Y1245"/>
  <c r="Y1246"/>
  <c r="Y1247"/>
  <c r="Y1248"/>
  <c r="Y1249"/>
  <c r="Y1250"/>
  <c r="Y1251"/>
  <c r="Y1252"/>
  <c r="Y1253"/>
  <c r="Y1254"/>
  <c r="Y1255"/>
  <c r="Y1256"/>
  <c r="Y1257"/>
  <c r="Y1260"/>
  <c r="Y1263"/>
  <c r="Y1264"/>
  <c r="Y1265"/>
  <c r="Y1266"/>
  <c r="Y1267"/>
  <c r="Y1268"/>
  <c r="Y1269"/>
  <c r="Y1270"/>
  <c r="Y1274"/>
  <c r="Y1275"/>
  <c r="Y1277"/>
  <c r="Y1278"/>
  <c r="Y1279"/>
  <c r="Y1282"/>
  <c r="Y1285"/>
  <c r="Y1286"/>
  <c r="Y1287"/>
  <c r="Y1288"/>
  <c r="Y1289"/>
  <c r="Y1290"/>
  <c r="Y1291"/>
  <c r="Y1293"/>
  <c r="Y1296"/>
  <c r="Y1297"/>
  <c r="Y1298"/>
  <c r="Y1299"/>
  <c r="Y1300"/>
  <c r="Y1301"/>
  <c r="Y1302"/>
  <c r="Y1305"/>
  <c r="Y1306"/>
  <c r="Y1307"/>
  <c r="Y1308"/>
  <c r="Y1309"/>
  <c r="Y1310"/>
  <c r="Y1311"/>
  <c r="Y1312"/>
  <c r="Y1313"/>
  <c r="Y1314"/>
  <c r="Y1317"/>
  <c r="Y1318"/>
  <c r="Y1319"/>
  <c r="Y1320"/>
  <c r="Y1321"/>
  <c r="Y1322"/>
  <c r="Y1323"/>
  <c r="Y1324"/>
  <c r="Y1325"/>
  <c r="Y1326"/>
  <c r="Y1330"/>
  <c r="Y1331"/>
  <c r="Y1332"/>
  <c r="Y1333"/>
  <c r="Y1334"/>
  <c r="Y1335"/>
  <c r="Y1336"/>
  <c r="Y1337"/>
  <c r="Y1338"/>
  <c r="Y1339"/>
  <c r="Y1340"/>
  <c r="Y1341"/>
  <c r="Y1342"/>
  <c r="Y1343"/>
  <c r="Y1344"/>
  <c r="Y1345"/>
  <c r="Y1346"/>
  <c r="Y1347"/>
  <c r="Y1348"/>
  <c r="Y1349"/>
  <c r="Y1350"/>
  <c r="Y1351"/>
  <c r="Y1352"/>
  <c r="Y1353"/>
  <c r="Y1354"/>
  <c r="Y1355"/>
  <c r="Y1356"/>
  <c r="Y1357"/>
  <c r="Y1358"/>
  <c r="Y1359"/>
  <c r="Y1360"/>
  <c r="Y1361"/>
  <c r="Y1362"/>
  <c r="Y1363"/>
  <c r="Y1364"/>
  <c r="Y1365"/>
  <c r="Y1366"/>
  <c r="Y1367"/>
  <c r="Y1368"/>
  <c r="Y1369"/>
  <c r="Y1370"/>
  <c r="Y1371"/>
  <c r="Y1372"/>
  <c r="Y1373"/>
  <c r="Y1374"/>
  <c r="Y1375"/>
  <c r="Y1376"/>
  <c r="Y1377"/>
  <c r="Y1378"/>
  <c r="Y1379"/>
  <c r="Y1380"/>
  <c r="Y1381"/>
  <c r="Y1382"/>
  <c r="Y1383"/>
  <c r="Y1384"/>
  <c r="Y1385"/>
  <c r="Y1386"/>
  <c r="Y1387"/>
  <c r="Y1388"/>
  <c r="Y1389"/>
  <c r="Y1390"/>
  <c r="Y1391"/>
  <c r="Y1392"/>
  <c r="Y1393"/>
  <c r="Y1394"/>
  <c r="Y1395"/>
  <c r="Y1396"/>
  <c r="Y1397"/>
  <c r="Y1398"/>
  <c r="Y1399"/>
  <c r="Y1400"/>
  <c r="Y1401"/>
  <c r="Y1402"/>
  <c r="Y1403"/>
  <c r="Y1404"/>
  <c r="Y1405"/>
  <c r="Y1406"/>
  <c r="Y1407"/>
  <c r="Y1408"/>
  <c r="Y1409"/>
  <c r="Y1410"/>
  <c r="Y1411"/>
  <c r="Y1412"/>
  <c r="Y1413"/>
  <c r="Y1414"/>
  <c r="Y1415"/>
  <c r="Y1416"/>
  <c r="Y1417"/>
  <c r="Y1418"/>
  <c r="Y1419"/>
  <c r="Y1420"/>
  <c r="Y1421"/>
  <c r="Y1422"/>
  <c r="Y1423"/>
  <c r="Y1424"/>
  <c r="Y1425"/>
  <c r="Y1426"/>
  <c r="Y1427"/>
  <c r="Y1428"/>
  <c r="Y1429"/>
  <c r="Y1430"/>
  <c r="Y1431"/>
  <c r="Y1432"/>
  <c r="Y1433"/>
  <c r="Y1434"/>
  <c r="Y1435"/>
  <c r="Y1436"/>
  <c r="Y1437"/>
  <c r="Y1438"/>
  <c r="Y1439"/>
  <c r="Y1440"/>
  <c r="Y1441"/>
  <c r="Y1442"/>
  <c r="Y1443"/>
  <c r="Y1444"/>
  <c r="Y1445"/>
  <c r="Y1446"/>
  <c r="Y1447"/>
  <c r="Y1448"/>
  <c r="Y1449"/>
  <c r="Y1450"/>
  <c r="Y1451"/>
  <c r="Y1452"/>
  <c r="Y1453"/>
  <c r="Y1454"/>
  <c r="Y1455"/>
  <c r="Y1456"/>
  <c r="Y1457"/>
  <c r="Y1458"/>
  <c r="Y1459"/>
  <c r="Y1460"/>
  <c r="Y1461"/>
  <c r="Y1462"/>
  <c r="Y1463"/>
  <c r="Y1464"/>
  <c r="Y1465"/>
  <c r="Y1466"/>
  <c r="Y1467"/>
  <c r="Y1468"/>
  <c r="Y1469"/>
  <c r="Y1470"/>
  <c r="Y1471"/>
  <c r="Y1472"/>
  <c r="Y1473"/>
  <c r="Y1474"/>
  <c r="Y1475"/>
  <c r="Y1476"/>
  <c r="Y1477"/>
  <c r="Y1478"/>
  <c r="Y1479"/>
  <c r="Y1480"/>
  <c r="Y1481"/>
  <c r="Y1482"/>
  <c r="Y1483"/>
  <c r="Y1484"/>
  <c r="Y1485"/>
  <c r="Y1486"/>
  <c r="Y1487"/>
  <c r="Y1488"/>
  <c r="Y1489"/>
  <c r="Y1490"/>
  <c r="Y1491"/>
  <c r="Y1492"/>
  <c r="Y1493"/>
  <c r="Y1494"/>
  <c r="Y1495"/>
  <c r="Y1496"/>
  <c r="Y1497"/>
  <c r="Y1498"/>
  <c r="Y1499"/>
  <c r="Y1500"/>
  <c r="Y1501"/>
  <c r="Y1502"/>
  <c r="Y1503"/>
  <c r="Y1504"/>
  <c r="Y1505"/>
  <c r="Y1506"/>
  <c r="Y1507"/>
  <c r="Y1508"/>
  <c r="Y1509"/>
  <c r="Y1510"/>
  <c r="Y1511"/>
  <c r="Y1512"/>
  <c r="Y1513"/>
  <c r="Y1514"/>
  <c r="Y1515"/>
  <c r="Y1516"/>
  <c r="Y1517"/>
  <c r="Y1518"/>
  <c r="Y1519"/>
  <c r="Y1520"/>
  <c r="Y1521"/>
  <c r="Y1522"/>
  <c r="Y1523"/>
  <c r="Y1524"/>
  <c r="Y1525"/>
  <c r="Y1526"/>
  <c r="Y1527"/>
  <c r="Y1528"/>
  <c r="Y1529"/>
  <c r="Y1530"/>
  <c r="Y1531"/>
  <c r="Y1532"/>
  <c r="Y1533"/>
  <c r="Y1534"/>
  <c r="Y1535"/>
  <c r="Y1536"/>
  <c r="Y1537"/>
  <c r="Y1538"/>
  <c r="Y1539"/>
  <c r="Y1540"/>
  <c r="Y1541"/>
  <c r="Y1542"/>
  <c r="Y1543"/>
  <c r="Y1544"/>
  <c r="Y1545"/>
  <c r="Y1546"/>
  <c r="Y1547"/>
  <c r="Y1548"/>
  <c r="Y1549"/>
  <c r="Y1550"/>
  <c r="Y1551"/>
  <c r="Y1552"/>
  <c r="Y1553"/>
  <c r="Y1554"/>
  <c r="Y1555"/>
  <c r="Y1556"/>
  <c r="Y1557"/>
  <c r="Y1558"/>
  <c r="Y1559"/>
  <c r="Y1560"/>
  <c r="Y1561"/>
  <c r="Y1562"/>
  <c r="Y1563"/>
  <c r="Y1564"/>
  <c r="Y1565"/>
  <c r="Y1566"/>
  <c r="Y1567"/>
  <c r="Y1568"/>
  <c r="Y1569"/>
  <c r="Y1570"/>
  <c r="Y1571"/>
  <c r="Y1572"/>
  <c r="Y1573"/>
  <c r="Y1574"/>
  <c r="Y1575"/>
  <c r="Y1576"/>
  <c r="Y1577"/>
  <c r="Y1578"/>
  <c r="Y1579"/>
  <c r="Y1580"/>
  <c r="Y1581"/>
  <c r="Y1582"/>
  <c r="Y1583"/>
  <c r="Y1584"/>
  <c r="Y1585"/>
  <c r="Y1586"/>
  <c r="Y1587"/>
  <c r="Y1588"/>
  <c r="Y1589"/>
  <c r="Y1590"/>
  <c r="Y1591"/>
  <c r="Y1592"/>
  <c r="Y1593"/>
  <c r="Y1594"/>
  <c r="Y1595"/>
  <c r="Y1596"/>
  <c r="Y1597"/>
  <c r="Y1598"/>
  <c r="Y1599"/>
  <c r="Y1600"/>
  <c r="Y1601"/>
  <c r="Y1602"/>
  <c r="Y1603"/>
  <c r="Y1604"/>
  <c r="Y1605"/>
  <c r="Y1606"/>
  <c r="Y1607"/>
  <c r="Y1608"/>
  <c r="Y1609"/>
  <c r="Y1610"/>
  <c r="Y1611"/>
  <c r="Y1612"/>
  <c r="Y1613"/>
  <c r="Y1614"/>
  <c r="Y1615"/>
  <c r="Y1616"/>
  <c r="Y1617"/>
  <c r="Y1618"/>
  <c r="Y1619"/>
  <c r="Y1620"/>
  <c r="Y1621"/>
  <c r="Y1622"/>
  <c r="Y1623"/>
  <c r="Y1624"/>
  <c r="Y1625"/>
  <c r="Y1626"/>
  <c r="Y1627"/>
  <c r="Y1628"/>
  <c r="Y1629"/>
  <c r="Y1630"/>
  <c r="Y1631"/>
  <c r="Y1632"/>
  <c r="Y1633"/>
  <c r="Y1634"/>
  <c r="Y1635"/>
  <c r="Y1636"/>
  <c r="Y1637"/>
  <c r="Y1638"/>
  <c r="Y1639"/>
  <c r="Y1640"/>
  <c r="Y1641"/>
  <c r="Y1642"/>
  <c r="Y1643"/>
  <c r="Y1644"/>
  <c r="Y1645"/>
  <c r="Y1646"/>
  <c r="Y1647"/>
  <c r="Y1648"/>
  <c r="Y1649"/>
  <c r="Y1650"/>
  <c r="Y1651"/>
  <c r="Y1652"/>
  <c r="Y1653"/>
  <c r="Y1654"/>
  <c r="Y1655"/>
  <c r="Y1656"/>
  <c r="Y1657"/>
  <c r="Y1658"/>
  <c r="Y1659"/>
  <c r="Y1660"/>
  <c r="Y1661"/>
  <c r="Y1662"/>
  <c r="Y1663"/>
  <c r="Y1664"/>
  <c r="Y1665"/>
  <c r="Y1666"/>
  <c r="Y1667"/>
  <c r="Y1668"/>
  <c r="Y1669"/>
  <c r="Y1670"/>
  <c r="Y1671"/>
  <c r="Y1672"/>
  <c r="Y1673"/>
  <c r="Y1674"/>
  <c r="Y1675"/>
  <c r="Y1676"/>
  <c r="Y1677"/>
  <c r="Y1678"/>
  <c r="Y1679"/>
  <c r="Y1680"/>
  <c r="Y1681"/>
  <c r="Y1682"/>
  <c r="Y1683"/>
  <c r="Y1684"/>
  <c r="Y1685"/>
  <c r="Y1686"/>
  <c r="Y1687"/>
  <c r="Y1688"/>
  <c r="Y1689"/>
  <c r="Y1690"/>
  <c r="Y1691"/>
  <c r="Y1692"/>
  <c r="Y1693"/>
  <c r="Y1694"/>
  <c r="Y1695"/>
  <c r="Y1696"/>
  <c r="Y1697"/>
  <c r="Y1698"/>
  <c r="Y1699"/>
  <c r="Y1700"/>
  <c r="Y1701"/>
  <c r="Y1702"/>
  <c r="Y1703"/>
  <c r="Y1704"/>
  <c r="Y1705"/>
  <c r="Y1706"/>
  <c r="Y1707"/>
  <c r="Y1708"/>
  <c r="Y1709"/>
  <c r="Y1710"/>
  <c r="Y1711"/>
  <c r="Y1712"/>
  <c r="Y1713"/>
  <c r="Y1714"/>
  <c r="Y1715"/>
  <c r="Y1716"/>
  <c r="Y1717"/>
  <c r="Y1718"/>
  <c r="Y1719"/>
  <c r="Y1720"/>
  <c r="Y1721"/>
  <c r="Y1722"/>
  <c r="Y1723"/>
  <c r="Y1724"/>
  <c r="Y1725"/>
  <c r="Y1726"/>
  <c r="Y1727"/>
  <c r="Y1728"/>
  <c r="Y1729"/>
  <c r="Y1730"/>
  <c r="Y1731"/>
  <c r="Y1732"/>
  <c r="Y1733"/>
  <c r="Y1734"/>
  <c r="Y1735"/>
  <c r="Y1736"/>
  <c r="Y1737"/>
  <c r="Y1738"/>
  <c r="Y1739"/>
  <c r="Y1740"/>
  <c r="Y1741"/>
  <c r="Y1742"/>
  <c r="Y1743"/>
  <c r="Y1744"/>
  <c r="Y1745"/>
  <c r="Y1746"/>
  <c r="Y1747"/>
  <c r="Y1748"/>
  <c r="Y1749"/>
  <c r="Y1750"/>
  <c r="Y1751"/>
  <c r="Y1752"/>
  <c r="Y1753"/>
  <c r="Y1754"/>
  <c r="Y1755"/>
  <c r="Y1756"/>
  <c r="Y1757"/>
  <c r="Y1758"/>
  <c r="Y1759"/>
  <c r="Y1760"/>
  <c r="Y1761"/>
  <c r="Y1762"/>
  <c r="Y1763"/>
  <c r="Y1764"/>
  <c r="Y1765"/>
  <c r="Y1766"/>
  <c r="Y1767"/>
  <c r="Y1768"/>
  <c r="Y1769"/>
  <c r="Y1770"/>
  <c r="Y1771"/>
  <c r="Y1772"/>
  <c r="Y1773"/>
  <c r="Y1774"/>
  <c r="Y1775"/>
  <c r="Y1776"/>
  <c r="Y1777"/>
  <c r="Y1778"/>
  <c r="Y1779"/>
  <c r="Y1780"/>
  <c r="Y1781"/>
  <c r="Y1782"/>
  <c r="Y1783"/>
  <c r="Y1784"/>
  <c r="Y1785"/>
  <c r="Y1786"/>
  <c r="Y1787"/>
  <c r="Y1788"/>
  <c r="Y1789"/>
  <c r="Y1790"/>
  <c r="Y1791"/>
  <c r="Y1792"/>
  <c r="Y1793"/>
  <c r="Y1794"/>
  <c r="Y1795"/>
  <c r="Y1796"/>
  <c r="Y1797"/>
  <c r="Y1798"/>
  <c r="Y1799"/>
  <c r="Y1800"/>
  <c r="Y1801"/>
  <c r="Y1802"/>
  <c r="Y1803"/>
  <c r="Y1804"/>
  <c r="Y1805"/>
  <c r="Y1806"/>
  <c r="Y1807"/>
  <c r="Y1808"/>
  <c r="Y1809"/>
  <c r="Y1810"/>
  <c r="Y1811"/>
  <c r="Y1812"/>
  <c r="Y1813"/>
  <c r="Y1814"/>
  <c r="Y1815"/>
  <c r="Y1816"/>
  <c r="Y1817"/>
  <c r="Y1818"/>
  <c r="Y1819"/>
  <c r="Y1820"/>
  <c r="Y1821"/>
  <c r="Y1822"/>
  <c r="Y1823"/>
  <c r="Y1824"/>
  <c r="Y1825"/>
  <c r="Y1826"/>
  <c r="Y1827"/>
  <c r="Y1828"/>
  <c r="Y1829"/>
  <c r="Y1830"/>
  <c r="Y1831"/>
  <c r="Y1832"/>
  <c r="Y1833"/>
  <c r="Y1834"/>
  <c r="Y1835"/>
  <c r="Y1836"/>
  <c r="Y1837"/>
  <c r="Y1838"/>
  <c r="Y1839"/>
  <c r="Y1840"/>
  <c r="Y1841"/>
  <c r="Y1842"/>
  <c r="Y1843"/>
  <c r="Y1844"/>
  <c r="Y1845"/>
  <c r="Y1846"/>
  <c r="Y1847"/>
  <c r="Y1848"/>
  <c r="Y1849"/>
  <c r="Y1850"/>
  <c r="Y1851"/>
  <c r="Y1852"/>
  <c r="Y1853"/>
  <c r="Y1854"/>
  <c r="Y1855"/>
  <c r="Y1856"/>
  <c r="Y1857"/>
  <c r="Y1858"/>
  <c r="Y1859"/>
  <c r="Y1860"/>
  <c r="Y1861"/>
  <c r="Y1862"/>
  <c r="Y1863"/>
  <c r="Y1864"/>
  <c r="Y1865"/>
  <c r="Y1866"/>
  <c r="Y1867"/>
  <c r="Y1868"/>
  <c r="Y1869"/>
  <c r="Y1870"/>
  <c r="Y1871"/>
  <c r="Y1872"/>
  <c r="Y1873"/>
  <c r="Y1874"/>
  <c r="Y1875"/>
  <c r="Y1876"/>
  <c r="Y1877"/>
  <c r="Y1878"/>
  <c r="Y1879"/>
  <c r="Y1880"/>
  <c r="Y1881"/>
  <c r="Y1882"/>
  <c r="Y1883"/>
  <c r="Y1884"/>
  <c r="Y1885"/>
  <c r="Y1886"/>
  <c r="Y1887"/>
  <c r="Y1888"/>
  <c r="Y1889"/>
  <c r="Y1890"/>
  <c r="Y1891"/>
  <c r="Y1892"/>
  <c r="Y1893"/>
  <c r="Y1894"/>
  <c r="Y1895"/>
  <c r="Y1896"/>
  <c r="Y1897"/>
  <c r="Y1898"/>
  <c r="Y1899"/>
  <c r="Y1900"/>
  <c r="Y1901"/>
  <c r="Y1902"/>
  <c r="Y1903"/>
  <c r="Y1904"/>
  <c r="Y1905"/>
  <c r="Y1906"/>
  <c r="Y1907"/>
  <c r="Y1908"/>
  <c r="Y1909"/>
  <c r="Y1910"/>
  <c r="Y1911"/>
  <c r="Y1912"/>
  <c r="Y1913"/>
  <c r="Y1914"/>
  <c r="Y1915"/>
  <c r="Y1916"/>
  <c r="Y1917"/>
  <c r="Y1918"/>
  <c r="Y1919"/>
  <c r="Y1920"/>
  <c r="Y1921"/>
  <c r="Y1922"/>
  <c r="Y1923"/>
  <c r="Y1924"/>
  <c r="Y1925"/>
  <c r="Y1926"/>
  <c r="Y1927"/>
  <c r="Y1928"/>
  <c r="Y1929"/>
  <c r="Y1930"/>
  <c r="Y1931"/>
  <c r="Y1932"/>
  <c r="Y1933"/>
  <c r="Y1934"/>
  <c r="Y1935"/>
  <c r="Y1936"/>
  <c r="Y1937"/>
  <c r="Y1938"/>
  <c r="Y1939"/>
  <c r="Y1940"/>
  <c r="Y1941"/>
  <c r="Y1942"/>
  <c r="Y1943"/>
  <c r="Y1944"/>
  <c r="Y1945"/>
  <c r="Y1946"/>
  <c r="Y1947"/>
  <c r="Y1948"/>
  <c r="Y1949"/>
  <c r="Y1950"/>
  <c r="Y1951"/>
  <c r="Y1952"/>
  <c r="Y1953"/>
  <c r="Y1954"/>
  <c r="Y1955"/>
  <c r="Y1956"/>
  <c r="Y1957"/>
  <c r="Y1958"/>
  <c r="Y1959"/>
  <c r="Y1960"/>
  <c r="Y1961"/>
  <c r="Y1962"/>
  <c r="Y1963"/>
  <c r="Y1964"/>
  <c r="Y1965"/>
  <c r="Y1966"/>
  <c r="Y1967"/>
  <c r="Y1968"/>
  <c r="Y1969"/>
  <c r="Y1970"/>
  <c r="Y1971"/>
  <c r="Y1972"/>
  <c r="Y1973"/>
  <c r="Y1974"/>
  <c r="Y1975"/>
  <c r="Y1976"/>
  <c r="Y1977"/>
  <c r="Y1978"/>
  <c r="Y1979"/>
  <c r="Y1980"/>
  <c r="Y1981"/>
  <c r="Y1982"/>
  <c r="Y1983"/>
  <c r="Y1984"/>
  <c r="Y1985"/>
  <c r="Y1986"/>
  <c r="Y1987"/>
  <c r="Y1988"/>
  <c r="Y1989"/>
  <c r="Y1990"/>
  <c r="Y1991"/>
  <c r="Y1992"/>
  <c r="Y1993"/>
  <c r="Y1994"/>
  <c r="Y1995"/>
  <c r="Y1996"/>
  <c r="Y1997"/>
  <c r="Y1998"/>
  <c r="Y1999"/>
  <c r="Y2000"/>
  <c r="Y2001"/>
  <c r="Y2002"/>
  <c r="Y2003"/>
  <c r="Y2004"/>
  <c r="Y2005"/>
  <c r="Y2006"/>
  <c r="Y2007"/>
  <c r="Y2008"/>
  <c r="Y2009"/>
  <c r="Y2010"/>
  <c r="Y2011"/>
  <c r="Y2012"/>
  <c r="Y2013"/>
  <c r="Y2014"/>
  <c r="Y2015"/>
  <c r="Y2016"/>
  <c r="Y2017"/>
  <c r="Y2018"/>
  <c r="Y2019"/>
  <c r="Y2020"/>
  <c r="Y2021"/>
  <c r="Y2022"/>
  <c r="Y2023"/>
  <c r="Y2024"/>
  <c r="Y2025"/>
  <c r="Y2026"/>
  <c r="Y2027"/>
  <c r="Y2028"/>
  <c r="Y2029"/>
  <c r="Y2030"/>
  <c r="Y2031"/>
  <c r="Y2032"/>
  <c r="Y2033"/>
  <c r="Y2034"/>
  <c r="Y2035"/>
  <c r="Y2036"/>
  <c r="Y2037"/>
  <c r="Y2038"/>
  <c r="Y2039"/>
  <c r="Y2040"/>
  <c r="Y2041"/>
  <c r="Y2042"/>
  <c r="Y2043"/>
  <c r="Y2044"/>
  <c r="Y2045"/>
  <c r="Y2046"/>
  <c r="Y2047"/>
  <c r="Y2048"/>
  <c r="Y2049"/>
  <c r="Y2050"/>
  <c r="Y2051"/>
  <c r="Y2052"/>
  <c r="Y2053"/>
  <c r="Y2054"/>
  <c r="Y2055"/>
  <c r="Y2056"/>
  <c r="Y2057"/>
  <c r="Y2058"/>
  <c r="Y2059"/>
  <c r="Y2060"/>
  <c r="Y2061"/>
  <c r="Y2062"/>
  <c r="Y2063"/>
  <c r="Y2064"/>
  <c r="Y2065"/>
  <c r="Y2066"/>
  <c r="Y2067"/>
  <c r="Y2068"/>
  <c r="Y2069"/>
  <c r="Y2070"/>
  <c r="Y2071"/>
  <c r="Y2072"/>
  <c r="Y2073"/>
  <c r="Y2074"/>
  <c r="Y2075"/>
  <c r="Y2076"/>
  <c r="Y2077"/>
  <c r="Y2078"/>
  <c r="Y2079"/>
  <c r="Y2080"/>
  <c r="Y2081"/>
  <c r="Y2082"/>
  <c r="Y2083"/>
  <c r="Y2084"/>
  <c r="Y2085"/>
  <c r="Y2086"/>
  <c r="Y2087"/>
  <c r="Y2088"/>
  <c r="Y2089"/>
  <c r="Y2090"/>
  <c r="Y2091"/>
  <c r="Y2092"/>
  <c r="Y2093"/>
  <c r="Y2094"/>
  <c r="Y2095"/>
  <c r="Y2096"/>
  <c r="Y2097"/>
  <c r="Y2098"/>
  <c r="Y2099"/>
  <c r="Y2100"/>
  <c r="Y2101"/>
  <c r="Y2102"/>
  <c r="Y2103"/>
  <c r="Y2104"/>
  <c r="Y2105"/>
  <c r="Y2106"/>
  <c r="Y2107"/>
  <c r="Y2108"/>
  <c r="Y2109"/>
  <c r="Y2110"/>
  <c r="Y2111"/>
  <c r="Y2112"/>
  <c r="Y2113"/>
  <c r="Y2114"/>
  <c r="Y2115"/>
  <c r="Y2116"/>
  <c r="Y2117"/>
  <c r="Y2118"/>
  <c r="Y2119"/>
  <c r="Y2120"/>
  <c r="Y2121"/>
  <c r="Y2122"/>
  <c r="Y2123"/>
  <c r="Y2124"/>
  <c r="Y2125"/>
  <c r="Y2126"/>
  <c r="Y2127"/>
  <c r="Y2128"/>
  <c r="Y2129"/>
  <c r="Y2130"/>
  <c r="Y2131"/>
  <c r="Y2132"/>
  <c r="Y2133"/>
  <c r="Y2134"/>
  <c r="Y2135"/>
  <c r="Y2136"/>
  <c r="Y2137"/>
  <c r="Y2138"/>
  <c r="Y2139"/>
  <c r="Y2140"/>
  <c r="Y2141"/>
  <c r="Y2142"/>
  <c r="Y2143"/>
  <c r="Y2144"/>
  <c r="Y2145"/>
  <c r="Y2146"/>
  <c r="Y2147"/>
  <c r="Y2148"/>
  <c r="Y2149"/>
  <c r="Y2150"/>
  <c r="Y2151"/>
  <c r="Y2152"/>
  <c r="Y2153"/>
  <c r="Y2154"/>
  <c r="Y2155"/>
  <c r="Y2156"/>
  <c r="Y2157"/>
  <c r="Y2158"/>
  <c r="Y2159"/>
  <c r="Y2160"/>
  <c r="Y2161"/>
  <c r="Y2162"/>
  <c r="Y2163"/>
  <c r="Y2164"/>
  <c r="Y2165"/>
  <c r="Y2166"/>
  <c r="Y2167"/>
  <c r="Y2168"/>
  <c r="Y2169"/>
  <c r="Y2170"/>
  <c r="Y2171"/>
  <c r="Y2172"/>
  <c r="Y2173"/>
  <c r="Y2174"/>
  <c r="Y2175"/>
  <c r="Y2176"/>
  <c r="Y2177"/>
  <c r="Y2178"/>
  <c r="Y2179"/>
  <c r="Y2180"/>
  <c r="Y2181"/>
  <c r="Y2182"/>
  <c r="Y2183"/>
  <c r="Y2184"/>
  <c r="Y2185"/>
  <c r="Y2186"/>
  <c r="Y2187"/>
  <c r="Y2188"/>
  <c r="Y2189"/>
  <c r="Y2190"/>
  <c r="Y2191"/>
  <c r="Y2192"/>
  <c r="Y2193"/>
  <c r="Y2194"/>
  <c r="Y2195"/>
  <c r="Y2196"/>
  <c r="Y2197"/>
  <c r="Y2198"/>
  <c r="Y2199"/>
  <c r="Y2200"/>
  <c r="Y2201"/>
  <c r="Y2202"/>
  <c r="Y2203"/>
  <c r="Y2204"/>
  <c r="Y2205"/>
  <c r="Y2206"/>
  <c r="Y2207"/>
  <c r="Y2208"/>
  <c r="Y2209"/>
  <c r="Y2210"/>
  <c r="Y2211"/>
  <c r="Y2212"/>
  <c r="Y2213"/>
  <c r="Y2214"/>
  <c r="Y2215"/>
  <c r="Y2216"/>
  <c r="Y2217"/>
  <c r="Y2218"/>
  <c r="Y2219"/>
  <c r="Y2220"/>
  <c r="Y2221"/>
  <c r="Y2222"/>
  <c r="Y2223"/>
  <c r="Y2224"/>
  <c r="Y2225"/>
  <c r="Y2226"/>
  <c r="Y2227"/>
  <c r="Y2228"/>
  <c r="Y2229"/>
  <c r="Y2230"/>
  <c r="Y2231"/>
  <c r="Y2232"/>
  <c r="Y2233"/>
  <c r="Y2234"/>
  <c r="Y2235"/>
  <c r="Y2236"/>
  <c r="Y2237"/>
  <c r="Y2238"/>
  <c r="Y2239"/>
  <c r="Y2240"/>
  <c r="Y2241"/>
  <c r="Y2242"/>
  <c r="Y2243"/>
  <c r="Y2244"/>
  <c r="Y2245"/>
  <c r="Y2246"/>
  <c r="Y2247"/>
  <c r="Y2248"/>
  <c r="Y2249"/>
  <c r="Y2250"/>
  <c r="Y2251"/>
  <c r="Y2252"/>
  <c r="Y2253"/>
  <c r="Y2254"/>
  <c r="Y2255"/>
  <c r="Y2256"/>
  <c r="Y2257"/>
  <c r="Y2258"/>
  <c r="Y2259"/>
  <c r="Y2260"/>
  <c r="Y2261"/>
  <c r="Y2262"/>
  <c r="Y2263"/>
  <c r="Y2264"/>
  <c r="Y2265"/>
  <c r="Y2266"/>
  <c r="Y2267"/>
  <c r="Y2268"/>
  <c r="Y2269"/>
  <c r="Y2270"/>
  <c r="Y2271"/>
  <c r="Y2272"/>
  <c r="Y2273"/>
  <c r="Y2274"/>
  <c r="Y2275"/>
  <c r="Y2276"/>
  <c r="Y2277"/>
  <c r="Y2278"/>
  <c r="Y2279"/>
  <c r="Y2280"/>
  <c r="Y2281"/>
  <c r="Y2282"/>
  <c r="Y2283"/>
  <c r="Y2284"/>
  <c r="Y2285"/>
  <c r="Y2286"/>
  <c r="Y2287"/>
  <c r="Y2288"/>
  <c r="Y2289"/>
  <c r="Y2290"/>
  <c r="Y2291"/>
  <c r="Y2292"/>
  <c r="Y2293"/>
  <c r="Y2294"/>
  <c r="Y2295"/>
  <c r="Y2296"/>
  <c r="Y2297"/>
  <c r="Y2298"/>
  <c r="Y2299"/>
  <c r="Y2300"/>
  <c r="Y2301"/>
  <c r="Y2302"/>
  <c r="Y2303"/>
  <c r="Y2304"/>
  <c r="Y2305"/>
  <c r="Y2306"/>
  <c r="Y2307"/>
  <c r="Y2308"/>
  <c r="Y2309"/>
  <c r="Y2310"/>
  <c r="Y2311"/>
  <c r="Y2312"/>
  <c r="Y2313"/>
  <c r="Y2314"/>
  <c r="Y2315"/>
  <c r="Y2316"/>
  <c r="Y2317"/>
  <c r="Y2318"/>
  <c r="Y2319"/>
  <c r="Y2320"/>
  <c r="Y2321"/>
  <c r="Y2322"/>
  <c r="Y2323"/>
  <c r="Y2324"/>
  <c r="Y2325"/>
  <c r="Y2326"/>
  <c r="Y2327"/>
  <c r="Y2328"/>
  <c r="Y2329"/>
  <c r="Y2330"/>
  <c r="Y2331"/>
  <c r="Y2332"/>
  <c r="Y2333"/>
  <c r="Y2334"/>
  <c r="Y2335"/>
  <c r="Y2336"/>
  <c r="Y2337"/>
  <c r="Y2338"/>
  <c r="Y2339"/>
  <c r="Y2340"/>
  <c r="Y2341"/>
  <c r="Y2342"/>
  <c r="Y2343"/>
  <c r="Y2344"/>
  <c r="Y2345"/>
  <c r="Y2346"/>
  <c r="Y2347"/>
  <c r="Y2348"/>
  <c r="Y2349"/>
  <c r="Y2350"/>
  <c r="Y2351"/>
  <c r="Y2352"/>
  <c r="Y2353"/>
  <c r="Y2354"/>
  <c r="Y2355"/>
  <c r="Y2356"/>
  <c r="Y2357"/>
  <c r="Y2358"/>
  <c r="Y2359"/>
  <c r="Y2360"/>
  <c r="Y2361"/>
  <c r="Y2362"/>
  <c r="Y2363"/>
  <c r="Y2364"/>
  <c r="Y2365"/>
  <c r="Y2366"/>
  <c r="Y2367"/>
  <c r="Y2368"/>
  <c r="Y2369"/>
  <c r="Y2370"/>
  <c r="Y2371"/>
  <c r="Y2372"/>
  <c r="Y2373"/>
  <c r="Y2374"/>
  <c r="Y2375"/>
  <c r="Y2376"/>
  <c r="Y2377"/>
  <c r="Y2378"/>
  <c r="Y2379"/>
  <c r="Y2380"/>
  <c r="Y2381"/>
  <c r="Y2382"/>
  <c r="Y2383"/>
  <c r="Y2384"/>
  <c r="Y2385"/>
  <c r="Y2386"/>
  <c r="Y2387"/>
  <c r="Y2388"/>
  <c r="Y2389"/>
  <c r="Y2390"/>
  <c r="Y2391"/>
  <c r="Y2392"/>
  <c r="Y2393"/>
  <c r="Y2394"/>
  <c r="Y2395"/>
  <c r="Y2396"/>
  <c r="Y2397"/>
  <c r="Y2398"/>
  <c r="Y2399"/>
  <c r="Y2400"/>
  <c r="Y2401"/>
  <c r="Y2402"/>
  <c r="Y2403"/>
  <c r="Y2404"/>
  <c r="Y2405"/>
  <c r="Y2406"/>
  <c r="Y2407"/>
  <c r="Y2408"/>
  <c r="Y2409"/>
  <c r="Y2410"/>
  <c r="Y2411"/>
  <c r="Y2412"/>
  <c r="Y2413"/>
  <c r="Y2414"/>
  <c r="Y2415"/>
  <c r="Y2416"/>
  <c r="Y2417"/>
  <c r="Y2418"/>
  <c r="Y2419"/>
  <c r="Y2420"/>
  <c r="Y2421"/>
  <c r="Y2422"/>
  <c r="Y2423"/>
  <c r="Y2424"/>
  <c r="Y2425"/>
  <c r="Y2426"/>
  <c r="Y2427"/>
  <c r="Y2428"/>
  <c r="Y2429"/>
  <c r="Y2430"/>
  <c r="Y2431"/>
  <c r="Y2432"/>
  <c r="Y2433"/>
  <c r="Y2434"/>
  <c r="Y2435"/>
  <c r="Y2436"/>
  <c r="Y2437"/>
  <c r="Y2438"/>
  <c r="Y2439"/>
  <c r="Y2440"/>
  <c r="Y2441"/>
  <c r="Y2442"/>
  <c r="Y2443"/>
  <c r="Y2444"/>
  <c r="Y2445"/>
  <c r="Y2446"/>
  <c r="Y2447"/>
  <c r="Y2448"/>
  <c r="Y2449"/>
  <c r="Y2450"/>
  <c r="Y2451"/>
  <c r="Y2452"/>
  <c r="Y2453"/>
  <c r="Y2454"/>
  <c r="Y2455"/>
  <c r="Y2456"/>
  <c r="Y2457"/>
  <c r="Y2458"/>
  <c r="Y2459"/>
  <c r="Y2460"/>
  <c r="Y2461"/>
  <c r="Y2462"/>
  <c r="Y2463"/>
  <c r="Y2464"/>
  <c r="Y2465"/>
  <c r="Y2466"/>
  <c r="Y2467"/>
  <c r="Y2468"/>
  <c r="Y2469"/>
  <c r="Y2470"/>
  <c r="Y2471"/>
  <c r="Y2472"/>
  <c r="Y2473"/>
  <c r="Y2474"/>
  <c r="Y2475"/>
  <c r="Y2476"/>
  <c r="Y2477"/>
  <c r="Y2478"/>
  <c r="Y2479"/>
  <c r="Y2480"/>
  <c r="Y2481"/>
  <c r="Y2482"/>
  <c r="Y2483"/>
  <c r="Y2484"/>
  <c r="Y2485"/>
  <c r="Y2486"/>
  <c r="Y2487"/>
  <c r="Y2488"/>
  <c r="Y2489"/>
  <c r="Y2490"/>
  <c r="Y2491"/>
  <c r="Y2492"/>
  <c r="Y2493"/>
  <c r="Y2494"/>
  <c r="Y2495"/>
  <c r="Y2496"/>
  <c r="Y2497"/>
  <c r="Y2498"/>
  <c r="Y2499"/>
  <c r="Y2500"/>
  <c r="Y2501"/>
  <c r="Y2502"/>
  <c r="Y2503"/>
  <c r="Y2504"/>
  <c r="Y2505"/>
  <c r="Y2506"/>
  <c r="Y2507"/>
  <c r="Y2508"/>
  <c r="Y2509"/>
  <c r="Y2510"/>
  <c r="Y2511"/>
  <c r="Y2512"/>
  <c r="Y2513"/>
  <c r="Y2514"/>
  <c r="Y2515"/>
  <c r="Y2516"/>
  <c r="Y2517"/>
  <c r="Y2518"/>
  <c r="Y2519"/>
  <c r="Y2520"/>
  <c r="Y2521"/>
  <c r="Y2522"/>
  <c r="Y2523"/>
  <c r="Y2524"/>
  <c r="Y2525"/>
  <c r="Y2526"/>
  <c r="Y2527"/>
  <c r="Y2528"/>
  <c r="Y2529"/>
  <c r="Y2530"/>
  <c r="Y2531"/>
  <c r="Y2532"/>
  <c r="Y2533"/>
  <c r="Y2534"/>
  <c r="Y2535"/>
  <c r="Y2536"/>
  <c r="Y2537"/>
  <c r="Y2538"/>
  <c r="Y2539"/>
  <c r="Y2540"/>
  <c r="Y2541"/>
  <c r="Y2542"/>
  <c r="Y2543"/>
  <c r="Y2544"/>
  <c r="Y2545"/>
  <c r="Y2546"/>
  <c r="Y2547"/>
  <c r="Y2548"/>
  <c r="Y2549"/>
  <c r="Y2550"/>
  <c r="Y2551"/>
  <c r="Y2552"/>
  <c r="Y2553"/>
  <c r="Y2554"/>
  <c r="Y2555"/>
  <c r="Y2556"/>
  <c r="Y2557"/>
  <c r="Y2558"/>
  <c r="Y2559"/>
  <c r="Y2560"/>
  <c r="Y2561"/>
  <c r="Y2562"/>
  <c r="Y2563"/>
  <c r="Y2564"/>
  <c r="Y2565"/>
  <c r="Y2566"/>
  <c r="Y2567"/>
  <c r="Y2568"/>
  <c r="Y2569"/>
  <c r="Y2570"/>
  <c r="Y2571"/>
  <c r="Y2572"/>
  <c r="Y2573"/>
  <c r="Y2574"/>
  <c r="Y2575"/>
  <c r="Y2576"/>
  <c r="Y2577"/>
  <c r="Y2578"/>
  <c r="Y2579"/>
  <c r="Y2580"/>
  <c r="Y2581"/>
  <c r="Y2582"/>
  <c r="Y2583"/>
  <c r="Y2584"/>
  <c r="Y2585"/>
  <c r="Y2586"/>
  <c r="Y2587"/>
  <c r="Y2588"/>
  <c r="Y2589"/>
  <c r="Y2590"/>
  <c r="Y2591"/>
  <c r="Y2592"/>
  <c r="Y2593"/>
  <c r="Y2594"/>
  <c r="Y2595"/>
  <c r="Y2596"/>
  <c r="Y2597"/>
  <c r="Y2598"/>
  <c r="Y2599"/>
  <c r="Y2600"/>
  <c r="Y2601"/>
  <c r="Y2602"/>
  <c r="Y2603"/>
  <c r="Y2604"/>
  <c r="Y2605"/>
  <c r="Y2606"/>
  <c r="Y2607"/>
  <c r="Y2608"/>
  <c r="Y2609"/>
  <c r="Y2610"/>
  <c r="Y2611"/>
  <c r="Y2612"/>
  <c r="Y2613"/>
  <c r="Y2614"/>
  <c r="Y2615"/>
  <c r="Y2616"/>
  <c r="Y2617"/>
  <c r="Y2618"/>
  <c r="Y2619"/>
  <c r="Y2620"/>
  <c r="Y2621"/>
  <c r="Y2622"/>
  <c r="Y2623"/>
  <c r="Y2624"/>
  <c r="Y2625"/>
  <c r="Y2626"/>
  <c r="Y2627"/>
  <c r="Y2628"/>
  <c r="Y2629"/>
  <c r="Y2630"/>
  <c r="Y2631"/>
  <c r="Y2632"/>
  <c r="Y2633"/>
  <c r="Y2634"/>
  <c r="Y2635"/>
  <c r="Y2636"/>
  <c r="Y2637"/>
  <c r="Y2638"/>
  <c r="Y2639"/>
  <c r="Y2640"/>
  <c r="Y2641"/>
  <c r="Y2642"/>
  <c r="Y2643"/>
  <c r="Y2644"/>
  <c r="Y2645"/>
  <c r="Y2646"/>
  <c r="Y2647"/>
  <c r="Y2648"/>
  <c r="Y2649"/>
  <c r="Y2650"/>
  <c r="Y2651"/>
  <c r="Y2652"/>
  <c r="Y2653"/>
  <c r="Y2654"/>
  <c r="Y2655"/>
  <c r="Y2656"/>
  <c r="Y2657"/>
  <c r="Y2658"/>
  <c r="Y2659"/>
  <c r="Y2660"/>
  <c r="Y2661"/>
  <c r="Y2662"/>
  <c r="Y2663"/>
  <c r="Y2664"/>
  <c r="Y2665"/>
  <c r="Y2666"/>
  <c r="Y2667"/>
  <c r="Y2668"/>
  <c r="Y2669"/>
  <c r="Y2670"/>
  <c r="Y2671"/>
  <c r="Y2672"/>
  <c r="Y2673"/>
  <c r="Y2674"/>
  <c r="Y2675"/>
  <c r="Y2676"/>
  <c r="Y2677"/>
  <c r="Y2678"/>
  <c r="Y2679"/>
  <c r="Y2680"/>
  <c r="Y2681"/>
  <c r="Y2682"/>
  <c r="Y2683"/>
  <c r="Y2684"/>
  <c r="Y2685"/>
  <c r="Y2686"/>
  <c r="Y2687"/>
  <c r="Y2688"/>
  <c r="Y2689"/>
  <c r="Y2690"/>
  <c r="Y2691"/>
  <c r="Y2692"/>
  <c r="Y2693"/>
  <c r="Y2694"/>
  <c r="Y2695"/>
  <c r="Y2696"/>
  <c r="Y2697"/>
  <c r="Y2698"/>
  <c r="Y2699"/>
  <c r="Y2700"/>
  <c r="Y2701"/>
  <c r="Y2702"/>
  <c r="Y2703"/>
  <c r="Y2704"/>
  <c r="W2704"/>
  <c r="U2704"/>
  <c r="T2704"/>
  <c r="S2704"/>
  <c r="O2704"/>
  <c r="N2704"/>
  <c r="H2704"/>
  <c r="D2704"/>
  <c r="W2703"/>
  <c r="U2703"/>
  <c r="T2703"/>
  <c r="S2703"/>
  <c r="O2703"/>
  <c r="N2703"/>
  <c r="H2703"/>
  <c r="D2703"/>
  <c r="W2702"/>
  <c r="U2702"/>
  <c r="T2702"/>
  <c r="S2702"/>
  <c r="O2702"/>
  <c r="N2702"/>
  <c r="H2702"/>
  <c r="D2702"/>
  <c r="W2701"/>
  <c r="U2701"/>
  <c r="T2701"/>
  <c r="S2701"/>
  <c r="O2701"/>
  <c r="N2701"/>
  <c r="H2701"/>
  <c r="D2701"/>
  <c r="W2700"/>
  <c r="U2700"/>
  <c r="T2700"/>
  <c r="S2700"/>
  <c r="O2700"/>
  <c r="N2700"/>
  <c r="H2700"/>
  <c r="D2700"/>
  <c r="W2699"/>
  <c r="U2699"/>
  <c r="T2699"/>
  <c r="S2699"/>
  <c r="O2699"/>
  <c r="N2699"/>
  <c r="H2699"/>
  <c r="D2699"/>
  <c r="W2698"/>
  <c r="U2698"/>
  <c r="T2698"/>
  <c r="S2698"/>
  <c r="O2698"/>
  <c r="N2698"/>
  <c r="H2698"/>
  <c r="D2698"/>
  <c r="W2697"/>
  <c r="U2697"/>
  <c r="T2697"/>
  <c r="S2697"/>
  <c r="O2697"/>
  <c r="N2697"/>
  <c r="H2697"/>
  <c r="D2697"/>
  <c r="W2696"/>
  <c r="U2696"/>
  <c r="T2696"/>
  <c r="S2696"/>
  <c r="O2696"/>
  <c r="N2696"/>
  <c r="H2696"/>
  <c r="D2696"/>
  <c r="W2695"/>
  <c r="U2695"/>
  <c r="T2695"/>
  <c r="S2695"/>
  <c r="O2695"/>
  <c r="N2695"/>
  <c r="H2695"/>
  <c r="D2695"/>
  <c r="W2694"/>
  <c r="U2694"/>
  <c r="T2694"/>
  <c r="S2694"/>
  <c r="O2694"/>
  <c r="N2694"/>
  <c r="H2694"/>
  <c r="D2694"/>
  <c r="W2693"/>
  <c r="U2693"/>
  <c r="T2693"/>
  <c r="S2693"/>
  <c r="O2693"/>
  <c r="N2693"/>
  <c r="H2693"/>
  <c r="D2693"/>
  <c r="W2692"/>
  <c r="U2692"/>
  <c r="T2692"/>
  <c r="S2692"/>
  <c r="O2692"/>
  <c r="N2692"/>
  <c r="H2692"/>
  <c r="D2692"/>
  <c r="W2691"/>
  <c r="U2691"/>
  <c r="T2691"/>
  <c r="S2691"/>
  <c r="O2691"/>
  <c r="N2691"/>
  <c r="H2691"/>
  <c r="D2691"/>
  <c r="W2690"/>
  <c r="U2690"/>
  <c r="T2690"/>
  <c r="S2690"/>
  <c r="O2690"/>
  <c r="N2690"/>
  <c r="H2690"/>
  <c r="D2690"/>
  <c r="W2689"/>
  <c r="U2689"/>
  <c r="T2689"/>
  <c r="S2689"/>
  <c r="O2689"/>
  <c r="N2689"/>
  <c r="H2689"/>
  <c r="D2689"/>
  <c r="W2688"/>
  <c r="U2688"/>
  <c r="T2688"/>
  <c r="S2688"/>
  <c r="O2688"/>
  <c r="N2688"/>
  <c r="H2688"/>
  <c r="D2688"/>
  <c r="W2687"/>
  <c r="U2687"/>
  <c r="T2687"/>
  <c r="S2687"/>
  <c r="O2687"/>
  <c r="N2687"/>
  <c r="H2687"/>
  <c r="D2687"/>
  <c r="W2686"/>
  <c r="U2686"/>
  <c r="T2686"/>
  <c r="S2686"/>
  <c r="O2686"/>
  <c r="N2686"/>
  <c r="H2686"/>
  <c r="D2686"/>
  <c r="W2685"/>
  <c r="U2685"/>
  <c r="T2685"/>
  <c r="S2685"/>
  <c r="O2685"/>
  <c r="N2685"/>
  <c r="H2685"/>
  <c r="D2685"/>
  <c r="W2684"/>
  <c r="U2684"/>
  <c r="T2684"/>
  <c r="S2684"/>
  <c r="O2684"/>
  <c r="N2684"/>
  <c r="H2684"/>
  <c r="D2684"/>
  <c r="W2683"/>
  <c r="U2683"/>
  <c r="T2683"/>
  <c r="S2683"/>
  <c r="O2683"/>
  <c r="N2683"/>
  <c r="H2683"/>
  <c r="D2683"/>
  <c r="W2682"/>
  <c r="U2682"/>
  <c r="T2682"/>
  <c r="S2682"/>
  <c r="O2682"/>
  <c r="N2682"/>
  <c r="H2682"/>
  <c r="D2682"/>
  <c r="W2681"/>
  <c r="U2681"/>
  <c r="T2681"/>
  <c r="S2681"/>
  <c r="O2681"/>
  <c r="N2681"/>
  <c r="H2681"/>
  <c r="D2681"/>
  <c r="W2680"/>
  <c r="U2680"/>
  <c r="T2680"/>
  <c r="S2680"/>
  <c r="O2680"/>
  <c r="N2680"/>
  <c r="H2680"/>
  <c r="D2680"/>
  <c r="W2679"/>
  <c r="U2679"/>
  <c r="T2679"/>
  <c r="S2679"/>
  <c r="O2679"/>
  <c r="N2679"/>
  <c r="H2679"/>
  <c r="D2679"/>
  <c r="W2678"/>
  <c r="U2678"/>
  <c r="T2678"/>
  <c r="S2678"/>
  <c r="O2678"/>
  <c r="N2678"/>
  <c r="H2678"/>
  <c r="D2678"/>
  <c r="W2677"/>
  <c r="U2677"/>
  <c r="T2677"/>
  <c r="S2677"/>
  <c r="O2677"/>
  <c r="N2677"/>
  <c r="H2677"/>
  <c r="D2677"/>
  <c r="W2676"/>
  <c r="U2676"/>
  <c r="T2676"/>
  <c r="S2676"/>
  <c r="O2676"/>
  <c r="N2676"/>
  <c r="H2676"/>
  <c r="D2676"/>
  <c r="W2675"/>
  <c r="U2675"/>
  <c r="T2675"/>
  <c r="S2675"/>
  <c r="O2675"/>
  <c r="N2675"/>
  <c r="H2675"/>
  <c r="D2675"/>
  <c r="W2674"/>
  <c r="U2674"/>
  <c r="T2674"/>
  <c r="S2674"/>
  <c r="O2674"/>
  <c r="N2674"/>
  <c r="H2674"/>
  <c r="D2674"/>
  <c r="W2673"/>
  <c r="U2673"/>
  <c r="T2673"/>
  <c r="S2673"/>
  <c r="O2673"/>
  <c r="N2673"/>
  <c r="H2673"/>
  <c r="D2673"/>
  <c r="W2672"/>
  <c r="U2672"/>
  <c r="T2672"/>
  <c r="S2672"/>
  <c r="O2672"/>
  <c r="N2672"/>
  <c r="H2672"/>
  <c r="D2672"/>
  <c r="W2671"/>
  <c r="U2671"/>
  <c r="T2671"/>
  <c r="S2671"/>
  <c r="O2671"/>
  <c r="N2671"/>
  <c r="H2671"/>
  <c r="D2671"/>
  <c r="W2670"/>
  <c r="U2670"/>
  <c r="T2670"/>
  <c r="S2670"/>
  <c r="O2670"/>
  <c r="N2670"/>
  <c r="H2670"/>
  <c r="D2670"/>
  <c r="W2669"/>
  <c r="U2669"/>
  <c r="T2669"/>
  <c r="S2669"/>
  <c r="O2669"/>
  <c r="N2669"/>
  <c r="H2669"/>
  <c r="D2669"/>
  <c r="W2668"/>
  <c r="U2668"/>
  <c r="T2668"/>
  <c r="S2668"/>
  <c r="O2668"/>
  <c r="N2668"/>
  <c r="H2668"/>
  <c r="D2668"/>
  <c r="W2667"/>
  <c r="U2667"/>
  <c r="T2667"/>
  <c r="S2667"/>
  <c r="O2667"/>
  <c r="N2667"/>
  <c r="H2667"/>
  <c r="D2667"/>
  <c r="W2666"/>
  <c r="U2666"/>
  <c r="T2666"/>
  <c r="S2666"/>
  <c r="O2666"/>
  <c r="N2666"/>
  <c r="H2666"/>
  <c r="D2666"/>
  <c r="W2665"/>
  <c r="U2665"/>
  <c r="T2665"/>
  <c r="S2665"/>
  <c r="O2665"/>
  <c r="N2665"/>
  <c r="H2665"/>
  <c r="D2665"/>
  <c r="W2664"/>
  <c r="U2664"/>
  <c r="T2664"/>
  <c r="S2664"/>
  <c r="O2664"/>
  <c r="N2664"/>
  <c r="H2664"/>
  <c r="D2664"/>
  <c r="W2663"/>
  <c r="U2663"/>
  <c r="T2663"/>
  <c r="S2663"/>
  <c r="O2663"/>
  <c r="N2663"/>
  <c r="H2663"/>
  <c r="D2663"/>
  <c r="W2662"/>
  <c r="U2662"/>
  <c r="T2662"/>
  <c r="S2662"/>
  <c r="O2662"/>
  <c r="N2662"/>
  <c r="H2662"/>
  <c r="D2662"/>
  <c r="W2661"/>
  <c r="U2661"/>
  <c r="T2661"/>
  <c r="S2661"/>
  <c r="O2661"/>
  <c r="N2661"/>
  <c r="H2661"/>
  <c r="D2661"/>
  <c r="W2660"/>
  <c r="U2660"/>
  <c r="T2660"/>
  <c r="S2660"/>
  <c r="O2660"/>
  <c r="N2660"/>
  <c r="H2660"/>
  <c r="D2660"/>
  <c r="W2659"/>
  <c r="U2659"/>
  <c r="T2659"/>
  <c r="S2659"/>
  <c r="O2659"/>
  <c r="N2659"/>
  <c r="H2659"/>
  <c r="D2659"/>
  <c r="W2658"/>
  <c r="U2658"/>
  <c r="T2658"/>
  <c r="S2658"/>
  <c r="O2658"/>
  <c r="N2658"/>
  <c r="H2658"/>
  <c r="D2658"/>
  <c r="W2657"/>
  <c r="U2657"/>
  <c r="T2657"/>
  <c r="S2657"/>
  <c r="O2657"/>
  <c r="N2657"/>
  <c r="H2657"/>
  <c r="D2657"/>
  <c r="W2656"/>
  <c r="U2656"/>
  <c r="T2656"/>
  <c r="S2656"/>
  <c r="O2656"/>
  <c r="N2656"/>
  <c r="H2656"/>
  <c r="D2656"/>
  <c r="W2655"/>
  <c r="U2655"/>
  <c r="T2655"/>
  <c r="S2655"/>
  <c r="O2655"/>
  <c r="N2655"/>
  <c r="H2655"/>
  <c r="D2655"/>
  <c r="W2654"/>
  <c r="U2654"/>
  <c r="T2654"/>
  <c r="S2654"/>
  <c r="O2654"/>
  <c r="N2654"/>
  <c r="H2654"/>
  <c r="D2654"/>
  <c r="W2653"/>
  <c r="U2653"/>
  <c r="T2653"/>
  <c r="S2653"/>
  <c r="O2653"/>
  <c r="N2653"/>
  <c r="H2653"/>
  <c r="D2653"/>
  <c r="W2652"/>
  <c r="U2652"/>
  <c r="T2652"/>
  <c r="S2652"/>
  <c r="O2652"/>
  <c r="N2652"/>
  <c r="H2652"/>
  <c r="D2652"/>
  <c r="W2651"/>
  <c r="U2651"/>
  <c r="T2651"/>
  <c r="S2651"/>
  <c r="O2651"/>
  <c r="N2651"/>
  <c r="H2651"/>
  <c r="D2651"/>
  <c r="W2650"/>
  <c r="U2650"/>
  <c r="T2650"/>
  <c r="S2650"/>
  <c r="O2650"/>
  <c r="N2650"/>
  <c r="H2650"/>
  <c r="D2650"/>
  <c r="W2649"/>
  <c r="U2649"/>
  <c r="T2649"/>
  <c r="S2649"/>
  <c r="O2649"/>
  <c r="N2649"/>
  <c r="H2649"/>
  <c r="D2649"/>
  <c r="W2648"/>
  <c r="U2648"/>
  <c r="T2648"/>
  <c r="S2648"/>
  <c r="O2648"/>
  <c r="N2648"/>
  <c r="H2648"/>
  <c r="D2648"/>
  <c r="W2647"/>
  <c r="U2647"/>
  <c r="T2647"/>
  <c r="S2647"/>
  <c r="O2647"/>
  <c r="N2647"/>
  <c r="H2647"/>
  <c r="D2647"/>
  <c r="W2646"/>
  <c r="U2646"/>
  <c r="T2646"/>
  <c r="S2646"/>
  <c r="O2646"/>
  <c r="N2646"/>
  <c r="H2646"/>
  <c r="D2646"/>
  <c r="W2645"/>
  <c r="U2645"/>
  <c r="T2645"/>
  <c r="S2645"/>
  <c r="O2645"/>
  <c r="N2645"/>
  <c r="H2645"/>
  <c r="D2645"/>
  <c r="W2644"/>
  <c r="U2644"/>
  <c r="T2644"/>
  <c r="S2644"/>
  <c r="O2644"/>
  <c r="N2644"/>
  <c r="H2644"/>
  <c r="D2644"/>
  <c r="W2643"/>
  <c r="U2643"/>
  <c r="T2643"/>
  <c r="S2643"/>
  <c r="O2643"/>
  <c r="N2643"/>
  <c r="H2643"/>
  <c r="D2643"/>
  <c r="W2642"/>
  <c r="U2642"/>
  <c r="T2642"/>
  <c r="S2642"/>
  <c r="O2642"/>
  <c r="N2642"/>
  <c r="H2642"/>
  <c r="D2642"/>
  <c r="W2641"/>
  <c r="U2641"/>
  <c r="T2641"/>
  <c r="S2641"/>
  <c r="O2641"/>
  <c r="N2641"/>
  <c r="H2641"/>
  <c r="D2641"/>
  <c r="W2640"/>
  <c r="U2640"/>
  <c r="T2640"/>
  <c r="S2640"/>
  <c r="O2640"/>
  <c r="N2640"/>
  <c r="H2640"/>
  <c r="D2640"/>
  <c r="W2639"/>
  <c r="U2639"/>
  <c r="T2639"/>
  <c r="S2639"/>
  <c r="O2639"/>
  <c r="N2639"/>
  <c r="H2639"/>
  <c r="D2639"/>
  <c r="W2638"/>
  <c r="U2638"/>
  <c r="T2638"/>
  <c r="S2638"/>
  <c r="O2638"/>
  <c r="N2638"/>
  <c r="H2638"/>
  <c r="D2638"/>
  <c r="W2637"/>
  <c r="U2637"/>
  <c r="T2637"/>
  <c r="S2637"/>
  <c r="O2637"/>
  <c r="N2637"/>
  <c r="H2637"/>
  <c r="D2637"/>
  <c r="W2636"/>
  <c r="U2636"/>
  <c r="T2636"/>
  <c r="S2636"/>
  <c r="O2636"/>
  <c r="N2636"/>
  <c r="H2636"/>
  <c r="D2636"/>
  <c r="W2635"/>
  <c r="U2635"/>
  <c r="T2635"/>
  <c r="S2635"/>
  <c r="O2635"/>
  <c r="N2635"/>
  <c r="H2635"/>
  <c r="D2635"/>
  <c r="W2634"/>
  <c r="U2634"/>
  <c r="T2634"/>
  <c r="S2634"/>
  <c r="O2634"/>
  <c r="N2634"/>
  <c r="H2634"/>
  <c r="D2634"/>
  <c r="W2633"/>
  <c r="U2633"/>
  <c r="T2633"/>
  <c r="S2633"/>
  <c r="O2633"/>
  <c r="N2633"/>
  <c r="H2633"/>
  <c r="D2633"/>
  <c r="W2632"/>
  <c r="U2632"/>
  <c r="T2632"/>
  <c r="S2632"/>
  <c r="O2632"/>
  <c r="N2632"/>
  <c r="H2632"/>
  <c r="D2632"/>
  <c r="W2631"/>
  <c r="U2631"/>
  <c r="T2631"/>
  <c r="S2631"/>
  <c r="O2631"/>
  <c r="N2631"/>
  <c r="H2631"/>
  <c r="D2631"/>
  <c r="W2630"/>
  <c r="U2630"/>
  <c r="T2630"/>
  <c r="S2630"/>
  <c r="O2630"/>
  <c r="N2630"/>
  <c r="H2630"/>
  <c r="D2630"/>
  <c r="W2629"/>
  <c r="U2629"/>
  <c r="T2629"/>
  <c r="S2629"/>
  <c r="O2629"/>
  <c r="N2629"/>
  <c r="H2629"/>
  <c r="D2629"/>
  <c r="W2628"/>
  <c r="U2628"/>
  <c r="T2628"/>
  <c r="S2628"/>
  <c r="O2628"/>
  <c r="N2628"/>
  <c r="H2628"/>
  <c r="D2628"/>
  <c r="W2627"/>
  <c r="U2627"/>
  <c r="T2627"/>
  <c r="S2627"/>
  <c r="O2627"/>
  <c r="N2627"/>
  <c r="H2627"/>
  <c r="D2627"/>
  <c r="W2626"/>
  <c r="U2626"/>
  <c r="T2626"/>
  <c r="S2626"/>
  <c r="O2626"/>
  <c r="N2626"/>
  <c r="H2626"/>
  <c r="D2626"/>
  <c r="W2625"/>
  <c r="U2625"/>
  <c r="T2625"/>
  <c r="S2625"/>
  <c r="O2625"/>
  <c r="N2625"/>
  <c r="H2625"/>
  <c r="D2625"/>
  <c r="W2624"/>
  <c r="U2624"/>
  <c r="T2624"/>
  <c r="S2624"/>
  <c r="O2624"/>
  <c r="N2624"/>
  <c r="H2624"/>
  <c r="D2624"/>
  <c r="W2623"/>
  <c r="U2623"/>
  <c r="T2623"/>
  <c r="S2623"/>
  <c r="O2623"/>
  <c r="N2623"/>
  <c r="H2623"/>
  <c r="D2623"/>
  <c r="W2622"/>
  <c r="U2622"/>
  <c r="T2622"/>
  <c r="S2622"/>
  <c r="O2622"/>
  <c r="N2622"/>
  <c r="H2622"/>
  <c r="D2622"/>
  <c r="W2621"/>
  <c r="U2621"/>
  <c r="T2621"/>
  <c r="S2621"/>
  <c r="O2621"/>
  <c r="N2621"/>
  <c r="H2621"/>
  <c r="D2621"/>
  <c r="W2620"/>
  <c r="U2620"/>
  <c r="T2620"/>
  <c r="S2620"/>
  <c r="O2620"/>
  <c r="N2620"/>
  <c r="H2620"/>
  <c r="D2620"/>
  <c r="W2619"/>
  <c r="U2619"/>
  <c r="T2619"/>
  <c r="S2619"/>
  <c r="O2619"/>
  <c r="N2619"/>
  <c r="H2619"/>
  <c r="D2619"/>
  <c r="W2618"/>
  <c r="U2618"/>
  <c r="T2618"/>
  <c r="S2618"/>
  <c r="O2618"/>
  <c r="N2618"/>
  <c r="H2618"/>
  <c r="D2618"/>
  <c r="W2617"/>
  <c r="U2617"/>
  <c r="T2617"/>
  <c r="S2617"/>
  <c r="O2617"/>
  <c r="N2617"/>
  <c r="H2617"/>
  <c r="D2617"/>
  <c r="W2616"/>
  <c r="U2616"/>
  <c r="T2616"/>
  <c r="S2616"/>
  <c r="O2616"/>
  <c r="N2616"/>
  <c r="H2616"/>
  <c r="D2616"/>
  <c r="W2615"/>
  <c r="U2615"/>
  <c r="T2615"/>
  <c r="S2615"/>
  <c r="O2615"/>
  <c r="N2615"/>
  <c r="H2615"/>
  <c r="D2615"/>
  <c r="W2614"/>
  <c r="U2614"/>
  <c r="T2614"/>
  <c r="S2614"/>
  <c r="O2614"/>
  <c r="N2614"/>
  <c r="H2614"/>
  <c r="D2614"/>
  <c r="W2613"/>
  <c r="U2613"/>
  <c r="T2613"/>
  <c r="S2613"/>
  <c r="O2613"/>
  <c r="N2613"/>
  <c r="H2613"/>
  <c r="D2613"/>
  <c r="W2612"/>
  <c r="U2612"/>
  <c r="T2612"/>
  <c r="S2612"/>
  <c r="O2612"/>
  <c r="N2612"/>
  <c r="H2612"/>
  <c r="D2612"/>
  <c r="W2611"/>
  <c r="U2611"/>
  <c r="T2611"/>
  <c r="S2611"/>
  <c r="O2611"/>
  <c r="N2611"/>
  <c r="H2611"/>
  <c r="D2611"/>
  <c r="W2610"/>
  <c r="U2610"/>
  <c r="T2610"/>
  <c r="S2610"/>
  <c r="O2610"/>
  <c r="N2610"/>
  <c r="H2610"/>
  <c r="D2610"/>
  <c r="W2609"/>
  <c r="U2609"/>
  <c r="T2609"/>
  <c r="S2609"/>
  <c r="O2609"/>
  <c r="N2609"/>
  <c r="H2609"/>
  <c r="D2609"/>
  <c r="W2608"/>
  <c r="U2608"/>
  <c r="T2608"/>
  <c r="S2608"/>
  <c r="O2608"/>
  <c r="N2608"/>
  <c r="H2608"/>
  <c r="D2608"/>
  <c r="W2607"/>
  <c r="U2607"/>
  <c r="T2607"/>
  <c r="S2607"/>
  <c r="O2607"/>
  <c r="N2607"/>
  <c r="H2607"/>
  <c r="D2607"/>
  <c r="W2606"/>
  <c r="U2606"/>
  <c r="T2606"/>
  <c r="S2606"/>
  <c r="O2606"/>
  <c r="N2606"/>
  <c r="H2606"/>
  <c r="D2606"/>
  <c r="W2605"/>
  <c r="U2605"/>
  <c r="T2605"/>
  <c r="S2605"/>
  <c r="O2605"/>
  <c r="N2605"/>
  <c r="H2605"/>
  <c r="D2605"/>
  <c r="W2604"/>
  <c r="U2604"/>
  <c r="T2604"/>
  <c r="S2604"/>
  <c r="O2604"/>
  <c r="N2604"/>
  <c r="H2604"/>
  <c r="D2604"/>
  <c r="W2603"/>
  <c r="U2603"/>
  <c r="T2603"/>
  <c r="S2603"/>
  <c r="O2603"/>
  <c r="N2603"/>
  <c r="H2603"/>
  <c r="D2603"/>
  <c r="W2602"/>
  <c r="U2602"/>
  <c r="T2602"/>
  <c r="S2602"/>
  <c r="O2602"/>
  <c r="N2602"/>
  <c r="H2602"/>
  <c r="D2602"/>
  <c r="W2601"/>
  <c r="U2601"/>
  <c r="T2601"/>
  <c r="S2601"/>
  <c r="O2601"/>
  <c r="N2601"/>
  <c r="H2601"/>
  <c r="D2601"/>
  <c r="W2600"/>
  <c r="U2600"/>
  <c r="T2600"/>
  <c r="S2600"/>
  <c r="O2600"/>
  <c r="N2600"/>
  <c r="H2600"/>
  <c r="D2600"/>
  <c r="W2599"/>
  <c r="U2599"/>
  <c r="T2599"/>
  <c r="S2599"/>
  <c r="O2599"/>
  <c r="N2599"/>
  <c r="H2599"/>
  <c r="D2599"/>
  <c r="W2598"/>
  <c r="U2598"/>
  <c r="T2598"/>
  <c r="S2598"/>
  <c r="O2598"/>
  <c r="N2598"/>
  <c r="H2598"/>
  <c r="D2598"/>
  <c r="W2597"/>
  <c r="U2597"/>
  <c r="T2597"/>
  <c r="S2597"/>
  <c r="O2597"/>
  <c r="N2597"/>
  <c r="H2597"/>
  <c r="D2597"/>
  <c r="W2596"/>
  <c r="U2596"/>
  <c r="T2596"/>
  <c r="S2596"/>
  <c r="O2596"/>
  <c r="N2596"/>
  <c r="H2596"/>
  <c r="D2596"/>
  <c r="W2595"/>
  <c r="U2595"/>
  <c r="T2595"/>
  <c r="S2595"/>
  <c r="O2595"/>
  <c r="N2595"/>
  <c r="H2595"/>
  <c r="D2595"/>
  <c r="W2594"/>
  <c r="U2594"/>
  <c r="T2594"/>
  <c r="S2594"/>
  <c r="O2594"/>
  <c r="N2594"/>
  <c r="H2594"/>
  <c r="D2594"/>
  <c r="W2593"/>
  <c r="U2593"/>
  <c r="T2593"/>
  <c r="S2593"/>
  <c r="O2593"/>
  <c r="N2593"/>
  <c r="H2593"/>
  <c r="D2593"/>
  <c r="W2592"/>
  <c r="U2592"/>
  <c r="T2592"/>
  <c r="S2592"/>
  <c r="O2592"/>
  <c r="N2592"/>
  <c r="H2592"/>
  <c r="D2592"/>
  <c r="W2591"/>
  <c r="U2591"/>
  <c r="T2591"/>
  <c r="S2591"/>
  <c r="O2591"/>
  <c r="N2591"/>
  <c r="H2591"/>
  <c r="D2591"/>
  <c r="W2590"/>
  <c r="U2590"/>
  <c r="T2590"/>
  <c r="S2590"/>
  <c r="O2590"/>
  <c r="N2590"/>
  <c r="H2590"/>
  <c r="D2590"/>
  <c r="W2589"/>
  <c r="U2589"/>
  <c r="T2589"/>
  <c r="S2589"/>
  <c r="O2589"/>
  <c r="N2589"/>
  <c r="H2589"/>
  <c r="D2589"/>
  <c r="W2588"/>
  <c r="U2588"/>
  <c r="T2588"/>
  <c r="S2588"/>
  <c r="O2588"/>
  <c r="N2588"/>
  <c r="H2588"/>
  <c r="D2588"/>
  <c r="W2587"/>
  <c r="U2587"/>
  <c r="T2587"/>
  <c r="S2587"/>
  <c r="O2587"/>
  <c r="N2587"/>
  <c r="H2587"/>
  <c r="D2587"/>
  <c r="W2586"/>
  <c r="U2586"/>
  <c r="T2586"/>
  <c r="S2586"/>
  <c r="O2586"/>
  <c r="N2586"/>
  <c r="H2586"/>
  <c r="D2586"/>
  <c r="W2585"/>
  <c r="U2585"/>
  <c r="T2585"/>
  <c r="S2585"/>
  <c r="O2585"/>
  <c r="N2585"/>
  <c r="H2585"/>
  <c r="D2585"/>
  <c r="W2584"/>
  <c r="U2584"/>
  <c r="T2584"/>
  <c r="S2584"/>
  <c r="O2584"/>
  <c r="N2584"/>
  <c r="H2584"/>
  <c r="D2584"/>
  <c r="W2583"/>
  <c r="U2583"/>
  <c r="T2583"/>
  <c r="S2583"/>
  <c r="O2583"/>
  <c r="N2583"/>
  <c r="H2583"/>
  <c r="D2583"/>
  <c r="W2582"/>
  <c r="U2582"/>
  <c r="T2582"/>
  <c r="S2582"/>
  <c r="O2582"/>
  <c r="N2582"/>
  <c r="H2582"/>
  <c r="D2582"/>
  <c r="W2581"/>
  <c r="U2581"/>
  <c r="T2581"/>
  <c r="S2581"/>
  <c r="O2581"/>
  <c r="N2581"/>
  <c r="H2581"/>
  <c r="D2581"/>
  <c r="W2580"/>
  <c r="U2580"/>
  <c r="T2580"/>
  <c r="S2580"/>
  <c r="O2580"/>
  <c r="N2580"/>
  <c r="H2580"/>
  <c r="D2580"/>
  <c r="W2579"/>
  <c r="U2579"/>
  <c r="T2579"/>
  <c r="S2579"/>
  <c r="O2579"/>
  <c r="N2579"/>
  <c r="H2579"/>
  <c r="D2579"/>
  <c r="W2578"/>
  <c r="U2578"/>
  <c r="T2578"/>
  <c r="S2578"/>
  <c r="O2578"/>
  <c r="N2578"/>
  <c r="H2578"/>
  <c r="D2578"/>
  <c r="W2577"/>
  <c r="U2577"/>
  <c r="T2577"/>
  <c r="S2577"/>
  <c r="O2577"/>
  <c r="N2577"/>
  <c r="H2577"/>
  <c r="D2577"/>
  <c r="W2576"/>
  <c r="U2576"/>
  <c r="T2576"/>
  <c r="S2576"/>
  <c r="O2576"/>
  <c r="N2576"/>
  <c r="H2576"/>
  <c r="D2576"/>
  <c r="W2575"/>
  <c r="U2575"/>
  <c r="T2575"/>
  <c r="S2575"/>
  <c r="O2575"/>
  <c r="N2575"/>
  <c r="H2575"/>
  <c r="D2575"/>
  <c r="W2574"/>
  <c r="U2574"/>
  <c r="T2574"/>
  <c r="S2574"/>
  <c r="O2574"/>
  <c r="N2574"/>
  <c r="H2574"/>
  <c r="D2574"/>
  <c r="W2573"/>
  <c r="U2573"/>
  <c r="T2573"/>
  <c r="S2573"/>
  <c r="O2573"/>
  <c r="N2573"/>
  <c r="H2573"/>
  <c r="D2573"/>
  <c r="W2572"/>
  <c r="U2572"/>
  <c r="T2572"/>
  <c r="S2572"/>
  <c r="O2572"/>
  <c r="N2572"/>
  <c r="H2572"/>
  <c r="D2572"/>
  <c r="W2571"/>
  <c r="U2571"/>
  <c r="T2571"/>
  <c r="S2571"/>
  <c r="O2571"/>
  <c r="N2571"/>
  <c r="H2571"/>
  <c r="D2571"/>
  <c r="W2570"/>
  <c r="U2570"/>
  <c r="T2570"/>
  <c r="S2570"/>
  <c r="O2570"/>
  <c r="N2570"/>
  <c r="H2570"/>
  <c r="D2570"/>
  <c r="W2569"/>
  <c r="U2569"/>
  <c r="T2569"/>
  <c r="S2569"/>
  <c r="O2569"/>
  <c r="N2569"/>
  <c r="H2569"/>
  <c r="D2569"/>
  <c r="W2568"/>
  <c r="U2568"/>
  <c r="T2568"/>
  <c r="S2568"/>
  <c r="O2568"/>
  <c r="N2568"/>
  <c r="H2568"/>
  <c r="D2568"/>
  <c r="W2567"/>
  <c r="U2567"/>
  <c r="T2567"/>
  <c r="S2567"/>
  <c r="O2567"/>
  <c r="N2567"/>
  <c r="H2567"/>
  <c r="D2567"/>
  <c r="W2566"/>
  <c r="U2566"/>
  <c r="T2566"/>
  <c r="S2566"/>
  <c r="O2566"/>
  <c r="N2566"/>
  <c r="H2566"/>
  <c r="D2566"/>
  <c r="W2565"/>
  <c r="U2565"/>
  <c r="T2565"/>
  <c r="S2565"/>
  <c r="O2565"/>
  <c r="N2565"/>
  <c r="H2565"/>
  <c r="D2565"/>
  <c r="W2564"/>
  <c r="U2564"/>
  <c r="T2564"/>
  <c r="S2564"/>
  <c r="O2564"/>
  <c r="N2564"/>
  <c r="H2564"/>
  <c r="D2564"/>
  <c r="W2563"/>
  <c r="U2563"/>
  <c r="T2563"/>
  <c r="S2563"/>
  <c r="O2563"/>
  <c r="N2563"/>
  <c r="H2563"/>
  <c r="D2563"/>
  <c r="W2562"/>
  <c r="U2562"/>
  <c r="T2562"/>
  <c r="S2562"/>
  <c r="O2562"/>
  <c r="N2562"/>
  <c r="H2562"/>
  <c r="D2562"/>
  <c r="W2561"/>
  <c r="U2561"/>
  <c r="T2561"/>
  <c r="S2561"/>
  <c r="O2561"/>
  <c r="N2561"/>
  <c r="H2561"/>
  <c r="D2561"/>
  <c r="W2560"/>
  <c r="U2560"/>
  <c r="T2560"/>
  <c r="S2560"/>
  <c r="O2560"/>
  <c r="N2560"/>
  <c r="H2560"/>
  <c r="D2560"/>
  <c r="W2559"/>
  <c r="U2559"/>
  <c r="T2559"/>
  <c r="S2559"/>
  <c r="O2559"/>
  <c r="N2559"/>
  <c r="H2559"/>
  <c r="D2559"/>
  <c r="W2558"/>
  <c r="U2558"/>
  <c r="T2558"/>
  <c r="S2558"/>
  <c r="O2558"/>
  <c r="N2558"/>
  <c r="H2558"/>
  <c r="D2558"/>
  <c r="W2557"/>
  <c r="U2557"/>
  <c r="T2557"/>
  <c r="S2557"/>
  <c r="O2557"/>
  <c r="N2557"/>
  <c r="H2557"/>
  <c r="D2557"/>
  <c r="W2556"/>
  <c r="U2556"/>
  <c r="T2556"/>
  <c r="S2556"/>
  <c r="O2556"/>
  <c r="N2556"/>
  <c r="H2556"/>
  <c r="D2556"/>
  <c r="W2555"/>
  <c r="U2555"/>
  <c r="T2555"/>
  <c r="S2555"/>
  <c r="O2555"/>
  <c r="N2555"/>
  <c r="H2555"/>
  <c r="D2555"/>
  <c r="W2554"/>
  <c r="U2554"/>
  <c r="T2554"/>
  <c r="S2554"/>
  <c r="O2554"/>
  <c r="N2554"/>
  <c r="H2554"/>
  <c r="D2554"/>
  <c r="W2553"/>
  <c r="U2553"/>
  <c r="T2553"/>
  <c r="S2553"/>
  <c r="O2553"/>
  <c r="N2553"/>
  <c r="H2553"/>
  <c r="D2553"/>
  <c r="W2552"/>
  <c r="U2552"/>
  <c r="T2552"/>
  <c r="S2552"/>
  <c r="O2552"/>
  <c r="N2552"/>
  <c r="H2552"/>
  <c r="D2552"/>
  <c r="W2551"/>
  <c r="U2551"/>
  <c r="T2551"/>
  <c r="S2551"/>
  <c r="O2551"/>
  <c r="N2551"/>
  <c r="H2551"/>
  <c r="D2551"/>
  <c r="W2550"/>
  <c r="U2550"/>
  <c r="T2550"/>
  <c r="S2550"/>
  <c r="O2550"/>
  <c r="N2550"/>
  <c r="H2550"/>
  <c r="D2550"/>
  <c r="W2549"/>
  <c r="U2549"/>
  <c r="T2549"/>
  <c r="S2549"/>
  <c r="O2549"/>
  <c r="N2549"/>
  <c r="H2549"/>
  <c r="D2549"/>
  <c r="W2548"/>
  <c r="U2548"/>
  <c r="T2548"/>
  <c r="S2548"/>
  <c r="O2548"/>
  <c r="N2548"/>
  <c r="H2548"/>
  <c r="D2548"/>
  <c r="W2547"/>
  <c r="U2547"/>
  <c r="T2547"/>
  <c r="S2547"/>
  <c r="O2547"/>
  <c r="N2547"/>
  <c r="H2547"/>
  <c r="D2547"/>
  <c r="W2546"/>
  <c r="U2546"/>
  <c r="T2546"/>
  <c r="S2546"/>
  <c r="O2546"/>
  <c r="N2546"/>
  <c r="H2546"/>
  <c r="D2546"/>
  <c r="W2545"/>
  <c r="U2545"/>
  <c r="T2545"/>
  <c r="S2545"/>
  <c r="O2545"/>
  <c r="N2545"/>
  <c r="H2545"/>
  <c r="D2545"/>
  <c r="W2544"/>
  <c r="U2544"/>
  <c r="T2544"/>
  <c r="S2544"/>
  <c r="O2544"/>
  <c r="N2544"/>
  <c r="H2544"/>
  <c r="D2544"/>
  <c r="W2543"/>
  <c r="U2543"/>
  <c r="T2543"/>
  <c r="S2543"/>
  <c r="O2543"/>
  <c r="N2543"/>
  <c r="H2543"/>
  <c r="D2543"/>
  <c r="W2542"/>
  <c r="U2542"/>
  <c r="T2542"/>
  <c r="S2542"/>
  <c r="O2542"/>
  <c r="N2542"/>
  <c r="H2542"/>
  <c r="D2542"/>
  <c r="W2541"/>
  <c r="U2541"/>
  <c r="T2541"/>
  <c r="S2541"/>
  <c r="O2541"/>
  <c r="N2541"/>
  <c r="H2541"/>
  <c r="D2541"/>
  <c r="W2540"/>
  <c r="U2540"/>
  <c r="T2540"/>
  <c r="S2540"/>
  <c r="O2540"/>
  <c r="N2540"/>
  <c r="H2540"/>
  <c r="D2540"/>
  <c r="W2539"/>
  <c r="U2539"/>
  <c r="T2539"/>
  <c r="S2539"/>
  <c r="O2539"/>
  <c r="N2539"/>
  <c r="H2539"/>
  <c r="D2539"/>
  <c r="W2538"/>
  <c r="U2538"/>
  <c r="T2538"/>
  <c r="S2538"/>
  <c r="O2538"/>
  <c r="N2538"/>
  <c r="H2538"/>
  <c r="D2538"/>
  <c r="W2537"/>
  <c r="U2537"/>
  <c r="T2537"/>
  <c r="S2537"/>
  <c r="O2537"/>
  <c r="N2537"/>
  <c r="H2537"/>
  <c r="D2537"/>
  <c r="W2536"/>
  <c r="U2536"/>
  <c r="T2536"/>
  <c r="S2536"/>
  <c r="O2536"/>
  <c r="N2536"/>
  <c r="H2536"/>
  <c r="D2536"/>
  <c r="W2535"/>
  <c r="U2535"/>
  <c r="T2535"/>
  <c r="S2535"/>
  <c r="O2535"/>
  <c r="N2535"/>
  <c r="H2535"/>
  <c r="D2535"/>
  <c r="W2534"/>
  <c r="U2534"/>
  <c r="T2534"/>
  <c r="S2534"/>
  <c r="O2534"/>
  <c r="N2534"/>
  <c r="H2534"/>
  <c r="D2534"/>
  <c r="W2533"/>
  <c r="U2533"/>
  <c r="T2533"/>
  <c r="S2533"/>
  <c r="O2533"/>
  <c r="N2533"/>
  <c r="H2533"/>
  <c r="D2533"/>
  <c r="W2532"/>
  <c r="U2532"/>
  <c r="T2532"/>
  <c r="S2532"/>
  <c r="O2532"/>
  <c r="N2532"/>
  <c r="H2532"/>
  <c r="D2532"/>
  <c r="W2531"/>
  <c r="U2531"/>
  <c r="T2531"/>
  <c r="S2531"/>
  <c r="O2531"/>
  <c r="N2531"/>
  <c r="H2531"/>
  <c r="D2531"/>
  <c r="W2530"/>
  <c r="U2530"/>
  <c r="T2530"/>
  <c r="S2530"/>
  <c r="O2530"/>
  <c r="N2530"/>
  <c r="H2530"/>
  <c r="D2530"/>
  <c r="W2529"/>
  <c r="U2529"/>
  <c r="T2529"/>
  <c r="S2529"/>
  <c r="O2529"/>
  <c r="N2529"/>
  <c r="H2529"/>
  <c r="D2529"/>
  <c r="W2528"/>
  <c r="U2528"/>
  <c r="T2528"/>
  <c r="S2528"/>
  <c r="O2528"/>
  <c r="N2528"/>
  <c r="H2528"/>
  <c r="D2528"/>
  <c r="W2527"/>
  <c r="U2527"/>
  <c r="T2527"/>
  <c r="S2527"/>
  <c r="O2527"/>
  <c r="N2527"/>
  <c r="H2527"/>
  <c r="D2527"/>
  <c r="W2526"/>
  <c r="U2526"/>
  <c r="T2526"/>
  <c r="S2526"/>
  <c r="O2526"/>
  <c r="N2526"/>
  <c r="H2526"/>
  <c r="D2526"/>
  <c r="W2525"/>
  <c r="U2525"/>
  <c r="T2525"/>
  <c r="S2525"/>
  <c r="O2525"/>
  <c r="N2525"/>
  <c r="H2525"/>
  <c r="D2525"/>
  <c r="W2524"/>
  <c r="U2524"/>
  <c r="T2524"/>
  <c r="S2524"/>
  <c r="O2524"/>
  <c r="N2524"/>
  <c r="H2524"/>
  <c r="D2524"/>
  <c r="W2523"/>
  <c r="U2523"/>
  <c r="T2523"/>
  <c r="S2523"/>
  <c r="O2523"/>
  <c r="N2523"/>
  <c r="H2523"/>
  <c r="D2523"/>
  <c r="W2522"/>
  <c r="U2522"/>
  <c r="T2522"/>
  <c r="S2522"/>
  <c r="O2522"/>
  <c r="N2522"/>
  <c r="H2522"/>
  <c r="D2522"/>
  <c r="W2521"/>
  <c r="U2521"/>
  <c r="T2521"/>
  <c r="S2521"/>
  <c r="O2521"/>
  <c r="N2521"/>
  <c r="H2521"/>
  <c r="D2521"/>
  <c r="W2520"/>
  <c r="U2520"/>
  <c r="T2520"/>
  <c r="S2520"/>
  <c r="O2520"/>
  <c r="N2520"/>
  <c r="H2520"/>
  <c r="D2520"/>
  <c r="W2519"/>
  <c r="U2519"/>
  <c r="T2519"/>
  <c r="S2519"/>
  <c r="O2519"/>
  <c r="N2519"/>
  <c r="H2519"/>
  <c r="D2519"/>
  <c r="W2518"/>
  <c r="U2518"/>
  <c r="T2518"/>
  <c r="S2518"/>
  <c r="O2518"/>
  <c r="N2518"/>
  <c r="H2518"/>
  <c r="D2518"/>
  <c r="W2517"/>
  <c r="U2517"/>
  <c r="T2517"/>
  <c r="S2517"/>
  <c r="O2517"/>
  <c r="N2517"/>
  <c r="H2517"/>
  <c r="D2517"/>
  <c r="W2516"/>
  <c r="U2516"/>
  <c r="T2516"/>
  <c r="S2516"/>
  <c r="O2516"/>
  <c r="N2516"/>
  <c r="H2516"/>
  <c r="D2516"/>
  <c r="W2515"/>
  <c r="U2515"/>
  <c r="T2515"/>
  <c r="S2515"/>
  <c r="O2515"/>
  <c r="N2515"/>
  <c r="H2515"/>
  <c r="D2515"/>
  <c r="W2514"/>
  <c r="U2514"/>
  <c r="T2514"/>
  <c r="S2514"/>
  <c r="O2514"/>
  <c r="N2514"/>
  <c r="H2514"/>
  <c r="D2514"/>
  <c r="W2513"/>
  <c r="U2513"/>
  <c r="T2513"/>
  <c r="S2513"/>
  <c r="O2513"/>
  <c r="N2513"/>
  <c r="H2513"/>
  <c r="D2513"/>
  <c r="W2512"/>
  <c r="U2512"/>
  <c r="T2512"/>
  <c r="S2512"/>
  <c r="O2512"/>
  <c r="N2512"/>
  <c r="H2512"/>
  <c r="D2512"/>
  <c r="W2511"/>
  <c r="U2511"/>
  <c r="T2511"/>
  <c r="S2511"/>
  <c r="O2511"/>
  <c r="N2511"/>
  <c r="H2511"/>
  <c r="D2511"/>
  <c r="W2510"/>
  <c r="U2510"/>
  <c r="T2510"/>
  <c r="S2510"/>
  <c r="O2510"/>
  <c r="N2510"/>
  <c r="H2510"/>
  <c r="D2510"/>
  <c r="W2509"/>
  <c r="U2509"/>
  <c r="T2509"/>
  <c r="S2509"/>
  <c r="O2509"/>
  <c r="N2509"/>
  <c r="H2509"/>
  <c r="D2509"/>
  <c r="W2508"/>
  <c r="U2508"/>
  <c r="T2508"/>
  <c r="S2508"/>
  <c r="O2508"/>
  <c r="N2508"/>
  <c r="H2508"/>
  <c r="D2508"/>
  <c r="W2507"/>
  <c r="U2507"/>
  <c r="T2507"/>
  <c r="S2507"/>
  <c r="O2507"/>
  <c r="N2507"/>
  <c r="H2507"/>
  <c r="D2507"/>
  <c r="W2506"/>
  <c r="U2506"/>
  <c r="T2506"/>
  <c r="S2506"/>
  <c r="O2506"/>
  <c r="N2506"/>
  <c r="H2506"/>
  <c r="D2506"/>
  <c r="W2505"/>
  <c r="U2505"/>
  <c r="T2505"/>
  <c r="S2505"/>
  <c r="O2505"/>
  <c r="N2505"/>
  <c r="H2505"/>
  <c r="D2505"/>
  <c r="W2504"/>
  <c r="U2504"/>
  <c r="T2504"/>
  <c r="S2504"/>
  <c r="O2504"/>
  <c r="N2504"/>
  <c r="H2504"/>
  <c r="D2504"/>
  <c r="W2503"/>
  <c r="U2503"/>
  <c r="T2503"/>
  <c r="S2503"/>
  <c r="O2503"/>
  <c r="N2503"/>
  <c r="H2503"/>
  <c r="D2503"/>
  <c r="W2502"/>
  <c r="U2502"/>
  <c r="T2502"/>
  <c r="S2502"/>
  <c r="O2502"/>
  <c r="N2502"/>
  <c r="H2502"/>
  <c r="D2502"/>
  <c r="W2501"/>
  <c r="U2501"/>
  <c r="T2501"/>
  <c r="S2501"/>
  <c r="O2501"/>
  <c r="N2501"/>
  <c r="H2501"/>
  <c r="D2501"/>
  <c r="W2500"/>
  <c r="U2500"/>
  <c r="T2500"/>
  <c r="S2500"/>
  <c r="O2500"/>
  <c r="N2500"/>
  <c r="H2500"/>
  <c r="D2500"/>
  <c r="W2499"/>
  <c r="U2499"/>
  <c r="T2499"/>
  <c r="S2499"/>
  <c r="O2499"/>
  <c r="N2499"/>
  <c r="H2499"/>
  <c r="D2499"/>
  <c r="W2498"/>
  <c r="U2498"/>
  <c r="T2498"/>
  <c r="S2498"/>
  <c r="O2498"/>
  <c r="N2498"/>
  <c r="H2498"/>
  <c r="D2498"/>
  <c r="W2497"/>
  <c r="U2497"/>
  <c r="T2497"/>
  <c r="S2497"/>
  <c r="O2497"/>
  <c r="N2497"/>
  <c r="H2497"/>
  <c r="D2497"/>
  <c r="W2496"/>
  <c r="U2496"/>
  <c r="T2496"/>
  <c r="S2496"/>
  <c r="O2496"/>
  <c r="N2496"/>
  <c r="H2496"/>
  <c r="D2496"/>
  <c r="W2495"/>
  <c r="U2495"/>
  <c r="T2495"/>
  <c r="S2495"/>
  <c r="O2495"/>
  <c r="N2495"/>
  <c r="H2495"/>
  <c r="D2495"/>
  <c r="W2494"/>
  <c r="U2494"/>
  <c r="T2494"/>
  <c r="S2494"/>
  <c r="O2494"/>
  <c r="N2494"/>
  <c r="H2494"/>
  <c r="D2494"/>
  <c r="W2493"/>
  <c r="U2493"/>
  <c r="T2493"/>
  <c r="S2493"/>
  <c r="O2493"/>
  <c r="N2493"/>
  <c r="H2493"/>
  <c r="D2493"/>
  <c r="W2492"/>
  <c r="U2492"/>
  <c r="T2492"/>
  <c r="S2492"/>
  <c r="O2492"/>
  <c r="N2492"/>
  <c r="H2492"/>
  <c r="D2492"/>
  <c r="W2491"/>
  <c r="U2491"/>
  <c r="T2491"/>
  <c r="S2491"/>
  <c r="O2491"/>
  <c r="N2491"/>
  <c r="H2491"/>
  <c r="D2491"/>
  <c r="W2490"/>
  <c r="U2490"/>
  <c r="T2490"/>
  <c r="S2490"/>
  <c r="O2490"/>
  <c r="N2490"/>
  <c r="H2490"/>
  <c r="D2490"/>
  <c r="W2489"/>
  <c r="U2489"/>
  <c r="T2489"/>
  <c r="S2489"/>
  <c r="O2489"/>
  <c r="N2489"/>
  <c r="H2489"/>
  <c r="D2489"/>
  <c r="W2488"/>
  <c r="U2488"/>
  <c r="T2488"/>
  <c r="S2488"/>
  <c r="O2488"/>
  <c r="N2488"/>
  <c r="H2488"/>
  <c r="D2488"/>
  <c r="W2487"/>
  <c r="U2487"/>
  <c r="T2487"/>
  <c r="S2487"/>
  <c r="O2487"/>
  <c r="N2487"/>
  <c r="H2487"/>
  <c r="D2487"/>
  <c r="W2486"/>
  <c r="U2486"/>
  <c r="T2486"/>
  <c r="S2486"/>
  <c r="O2486"/>
  <c r="N2486"/>
  <c r="H2486"/>
  <c r="D2486"/>
  <c r="W2485"/>
  <c r="U2485"/>
  <c r="T2485"/>
  <c r="S2485"/>
  <c r="O2485"/>
  <c r="N2485"/>
  <c r="H2485"/>
  <c r="D2485"/>
  <c r="W2484"/>
  <c r="U2484"/>
  <c r="T2484"/>
  <c r="S2484"/>
  <c r="O2484"/>
  <c r="N2484"/>
  <c r="H2484"/>
  <c r="D2484"/>
  <c r="W2483"/>
  <c r="U2483"/>
  <c r="T2483"/>
  <c r="S2483"/>
  <c r="O2483"/>
  <c r="N2483"/>
  <c r="H2483"/>
  <c r="D2483"/>
  <c r="W2482"/>
  <c r="U2482"/>
  <c r="T2482"/>
  <c r="S2482"/>
  <c r="O2482"/>
  <c r="N2482"/>
  <c r="H2482"/>
  <c r="D2482"/>
  <c r="W2481"/>
  <c r="U2481"/>
  <c r="T2481"/>
  <c r="S2481"/>
  <c r="O2481"/>
  <c r="N2481"/>
  <c r="H2481"/>
  <c r="D2481"/>
  <c r="W2480"/>
  <c r="U2480"/>
  <c r="T2480"/>
  <c r="S2480"/>
  <c r="O2480"/>
  <c r="N2480"/>
  <c r="H2480"/>
  <c r="D2480"/>
  <c r="W2479"/>
  <c r="U2479"/>
  <c r="T2479"/>
  <c r="S2479"/>
  <c r="O2479"/>
  <c r="N2479"/>
  <c r="H2479"/>
  <c r="D2479"/>
  <c r="W2478"/>
  <c r="U2478"/>
  <c r="T2478"/>
  <c r="S2478"/>
  <c r="O2478"/>
  <c r="N2478"/>
  <c r="H2478"/>
  <c r="D2478"/>
  <c r="W2477"/>
  <c r="U2477"/>
  <c r="T2477"/>
  <c r="S2477"/>
  <c r="O2477"/>
  <c r="N2477"/>
  <c r="H2477"/>
  <c r="D2477"/>
  <c r="W2476"/>
  <c r="U2476"/>
  <c r="T2476"/>
  <c r="S2476"/>
  <c r="O2476"/>
  <c r="N2476"/>
  <c r="H2476"/>
  <c r="D2476"/>
  <c r="W2475"/>
  <c r="U2475"/>
  <c r="T2475"/>
  <c r="S2475"/>
  <c r="O2475"/>
  <c r="N2475"/>
  <c r="H2475"/>
  <c r="D2475"/>
  <c r="W2474"/>
  <c r="U2474"/>
  <c r="T2474"/>
  <c r="S2474"/>
  <c r="O2474"/>
  <c r="N2474"/>
  <c r="H2474"/>
  <c r="D2474"/>
  <c r="W2473"/>
  <c r="U2473"/>
  <c r="T2473"/>
  <c r="S2473"/>
  <c r="O2473"/>
  <c r="N2473"/>
  <c r="H2473"/>
  <c r="D2473"/>
  <c r="W2472"/>
  <c r="U2472"/>
  <c r="T2472"/>
  <c r="S2472"/>
  <c r="O2472"/>
  <c r="N2472"/>
  <c r="H2472"/>
  <c r="D2472"/>
  <c r="W2471"/>
  <c r="U2471"/>
  <c r="T2471"/>
  <c r="S2471"/>
  <c r="O2471"/>
  <c r="N2471"/>
  <c r="H2471"/>
  <c r="D2471"/>
  <c r="W2470"/>
  <c r="U2470"/>
  <c r="T2470"/>
  <c r="S2470"/>
  <c r="O2470"/>
  <c r="N2470"/>
  <c r="H2470"/>
  <c r="D2470"/>
  <c r="W2469"/>
  <c r="U2469"/>
  <c r="T2469"/>
  <c r="S2469"/>
  <c r="O2469"/>
  <c r="N2469"/>
  <c r="H2469"/>
  <c r="D2469"/>
  <c r="W2468"/>
  <c r="U2468"/>
  <c r="T2468"/>
  <c r="S2468"/>
  <c r="O2468"/>
  <c r="N2468"/>
  <c r="H2468"/>
  <c r="D2468"/>
  <c r="W2467"/>
  <c r="U2467"/>
  <c r="T2467"/>
  <c r="S2467"/>
  <c r="O2467"/>
  <c r="N2467"/>
  <c r="H2467"/>
  <c r="D2467"/>
  <c r="W2466"/>
  <c r="U2466"/>
  <c r="T2466"/>
  <c r="S2466"/>
  <c r="O2466"/>
  <c r="N2466"/>
  <c r="H2466"/>
  <c r="D2466"/>
  <c r="W2465"/>
  <c r="U2465"/>
  <c r="T2465"/>
  <c r="S2465"/>
  <c r="O2465"/>
  <c r="N2465"/>
  <c r="H2465"/>
  <c r="D2465"/>
  <c r="W2464"/>
  <c r="U2464"/>
  <c r="T2464"/>
  <c r="S2464"/>
  <c r="O2464"/>
  <c r="N2464"/>
  <c r="H2464"/>
  <c r="D2464"/>
  <c r="W2463"/>
  <c r="U2463"/>
  <c r="T2463"/>
  <c r="S2463"/>
  <c r="O2463"/>
  <c r="N2463"/>
  <c r="H2463"/>
  <c r="D2463"/>
  <c r="W2462"/>
  <c r="U2462"/>
  <c r="T2462"/>
  <c r="S2462"/>
  <c r="O2462"/>
  <c r="N2462"/>
  <c r="H2462"/>
  <c r="D2462"/>
  <c r="W2461"/>
  <c r="U2461"/>
  <c r="T2461"/>
  <c r="S2461"/>
  <c r="O2461"/>
  <c r="N2461"/>
  <c r="H2461"/>
  <c r="D2461"/>
  <c r="W2460"/>
  <c r="U2460"/>
  <c r="T2460"/>
  <c r="S2460"/>
  <c r="O2460"/>
  <c r="N2460"/>
  <c r="H2460"/>
  <c r="D2460"/>
  <c r="W2459"/>
  <c r="U2459"/>
  <c r="T2459"/>
  <c r="S2459"/>
  <c r="O2459"/>
  <c r="N2459"/>
  <c r="H2459"/>
  <c r="D2459"/>
  <c r="W2458"/>
  <c r="U2458"/>
  <c r="T2458"/>
  <c r="S2458"/>
  <c r="O2458"/>
  <c r="N2458"/>
  <c r="H2458"/>
  <c r="D2458"/>
  <c r="W2457"/>
  <c r="U2457"/>
  <c r="T2457"/>
  <c r="S2457"/>
  <c r="O2457"/>
  <c r="N2457"/>
  <c r="H2457"/>
  <c r="D2457"/>
  <c r="W2456"/>
  <c r="U2456"/>
  <c r="T2456"/>
  <c r="S2456"/>
  <c r="O2456"/>
  <c r="N2456"/>
  <c r="H2456"/>
  <c r="D2456"/>
  <c r="W2455"/>
  <c r="U2455"/>
  <c r="T2455"/>
  <c r="S2455"/>
  <c r="O2455"/>
  <c r="N2455"/>
  <c r="H2455"/>
  <c r="D2455"/>
  <c r="W2454"/>
  <c r="U2454"/>
  <c r="T2454"/>
  <c r="S2454"/>
  <c r="O2454"/>
  <c r="N2454"/>
  <c r="H2454"/>
  <c r="D2454"/>
  <c r="W2453"/>
  <c r="U2453"/>
  <c r="T2453"/>
  <c r="S2453"/>
  <c r="O2453"/>
  <c r="N2453"/>
  <c r="H2453"/>
  <c r="D2453"/>
  <c r="W2452"/>
  <c r="U2452"/>
  <c r="T2452"/>
  <c r="S2452"/>
  <c r="O2452"/>
  <c r="N2452"/>
  <c r="H2452"/>
  <c r="D2452"/>
  <c r="W2451"/>
  <c r="U2451"/>
  <c r="T2451"/>
  <c r="S2451"/>
  <c r="O2451"/>
  <c r="N2451"/>
  <c r="H2451"/>
  <c r="D2451"/>
  <c r="W2450"/>
  <c r="U2450"/>
  <c r="T2450"/>
  <c r="S2450"/>
  <c r="O2450"/>
  <c r="N2450"/>
  <c r="H2450"/>
  <c r="D2450"/>
  <c r="W2449"/>
  <c r="U2449"/>
  <c r="T2449"/>
  <c r="S2449"/>
  <c r="O2449"/>
  <c r="N2449"/>
  <c r="H2449"/>
  <c r="D2449"/>
  <c r="W2448"/>
  <c r="U2448"/>
  <c r="T2448"/>
  <c r="S2448"/>
  <c r="O2448"/>
  <c r="N2448"/>
  <c r="H2448"/>
  <c r="D2448"/>
  <c r="W2447"/>
  <c r="U2447"/>
  <c r="T2447"/>
  <c r="S2447"/>
  <c r="O2447"/>
  <c r="N2447"/>
  <c r="H2447"/>
  <c r="D2447"/>
  <c r="W2446"/>
  <c r="U2446"/>
  <c r="T2446"/>
  <c r="S2446"/>
  <c r="O2446"/>
  <c r="N2446"/>
  <c r="H2446"/>
  <c r="D2446"/>
  <c r="W2445"/>
  <c r="U2445"/>
  <c r="T2445"/>
  <c r="S2445"/>
  <c r="O2445"/>
  <c r="N2445"/>
  <c r="H2445"/>
  <c r="D2445"/>
  <c r="W2444"/>
  <c r="U2444"/>
  <c r="T2444"/>
  <c r="S2444"/>
  <c r="O2444"/>
  <c r="N2444"/>
  <c r="H2444"/>
  <c r="D2444"/>
  <c r="W2443"/>
  <c r="U2443"/>
  <c r="T2443"/>
  <c r="S2443"/>
  <c r="O2443"/>
  <c r="N2443"/>
  <c r="H2443"/>
  <c r="D2443"/>
  <c r="W2442"/>
  <c r="U2442"/>
  <c r="T2442"/>
  <c r="S2442"/>
  <c r="O2442"/>
  <c r="N2442"/>
  <c r="H2442"/>
  <c r="D2442"/>
  <c r="W2441"/>
  <c r="U2441"/>
  <c r="T2441"/>
  <c r="S2441"/>
  <c r="O2441"/>
  <c r="N2441"/>
  <c r="H2441"/>
  <c r="D2441"/>
  <c r="W2440"/>
  <c r="U2440"/>
  <c r="T2440"/>
  <c r="S2440"/>
  <c r="O2440"/>
  <c r="N2440"/>
  <c r="H2440"/>
  <c r="D2440"/>
  <c r="W2439"/>
  <c r="U2439"/>
  <c r="T2439"/>
  <c r="S2439"/>
  <c r="O2439"/>
  <c r="N2439"/>
  <c r="H2439"/>
  <c r="D2439"/>
  <c r="W2438"/>
  <c r="U2438"/>
  <c r="T2438"/>
  <c r="S2438"/>
  <c r="O2438"/>
  <c r="N2438"/>
  <c r="H2438"/>
  <c r="D2438"/>
  <c r="W2437"/>
  <c r="U2437"/>
  <c r="T2437"/>
  <c r="S2437"/>
  <c r="O2437"/>
  <c r="N2437"/>
  <c r="H2437"/>
  <c r="D2437"/>
  <c r="W2436"/>
  <c r="U2436"/>
  <c r="T2436"/>
  <c r="S2436"/>
  <c r="O2436"/>
  <c r="N2436"/>
  <c r="H2436"/>
  <c r="D2436"/>
  <c r="W2435"/>
  <c r="U2435"/>
  <c r="T2435"/>
  <c r="S2435"/>
  <c r="O2435"/>
  <c r="N2435"/>
  <c r="H2435"/>
  <c r="D2435"/>
  <c r="W2434"/>
  <c r="U2434"/>
  <c r="T2434"/>
  <c r="S2434"/>
  <c r="O2434"/>
  <c r="N2434"/>
  <c r="H2434"/>
  <c r="D2434"/>
  <c r="W2433"/>
  <c r="U2433"/>
  <c r="T2433"/>
  <c r="S2433"/>
  <c r="O2433"/>
  <c r="N2433"/>
  <c r="H2433"/>
  <c r="D2433"/>
  <c r="W2432"/>
  <c r="U2432"/>
  <c r="T2432"/>
  <c r="S2432"/>
  <c r="O2432"/>
  <c r="N2432"/>
  <c r="H2432"/>
  <c r="D2432"/>
  <c r="W2431"/>
  <c r="U2431"/>
  <c r="T2431"/>
  <c r="S2431"/>
  <c r="O2431"/>
  <c r="N2431"/>
  <c r="H2431"/>
  <c r="D2431"/>
  <c r="W2430"/>
  <c r="U2430"/>
  <c r="T2430"/>
  <c r="S2430"/>
  <c r="O2430"/>
  <c r="N2430"/>
  <c r="H2430"/>
  <c r="D2430"/>
  <c r="W2429"/>
  <c r="U2429"/>
  <c r="T2429"/>
  <c r="S2429"/>
  <c r="O2429"/>
  <c r="N2429"/>
  <c r="H2429"/>
  <c r="D2429"/>
  <c r="W2428"/>
  <c r="U2428"/>
  <c r="T2428"/>
  <c r="S2428"/>
  <c r="O2428"/>
  <c r="N2428"/>
  <c r="H2428"/>
  <c r="D2428"/>
  <c r="W2427"/>
  <c r="U2427"/>
  <c r="T2427"/>
  <c r="S2427"/>
  <c r="O2427"/>
  <c r="N2427"/>
  <c r="H2427"/>
  <c r="D2427"/>
  <c r="W2426"/>
  <c r="U2426"/>
  <c r="T2426"/>
  <c r="S2426"/>
  <c r="O2426"/>
  <c r="N2426"/>
  <c r="H2426"/>
  <c r="D2426"/>
  <c r="W2425"/>
  <c r="U2425"/>
  <c r="T2425"/>
  <c r="S2425"/>
  <c r="O2425"/>
  <c r="N2425"/>
  <c r="H2425"/>
  <c r="D2425"/>
  <c r="W2424"/>
  <c r="U2424"/>
  <c r="T2424"/>
  <c r="S2424"/>
  <c r="O2424"/>
  <c r="N2424"/>
  <c r="H2424"/>
  <c r="D2424"/>
  <c r="W2423"/>
  <c r="U2423"/>
  <c r="T2423"/>
  <c r="S2423"/>
  <c r="O2423"/>
  <c r="N2423"/>
  <c r="H2423"/>
  <c r="D2423"/>
  <c r="W2422"/>
  <c r="U2422"/>
  <c r="T2422"/>
  <c r="S2422"/>
  <c r="O2422"/>
  <c r="N2422"/>
  <c r="H2422"/>
  <c r="D2422"/>
  <c r="W2421"/>
  <c r="U2421"/>
  <c r="T2421"/>
  <c r="S2421"/>
  <c r="O2421"/>
  <c r="N2421"/>
  <c r="H2421"/>
  <c r="D2421"/>
  <c r="W2420"/>
  <c r="U2420"/>
  <c r="T2420"/>
  <c r="S2420"/>
  <c r="O2420"/>
  <c r="N2420"/>
  <c r="H2420"/>
  <c r="D2420"/>
  <c r="W2419"/>
  <c r="U2419"/>
  <c r="T2419"/>
  <c r="S2419"/>
  <c r="O2419"/>
  <c r="N2419"/>
  <c r="H2419"/>
  <c r="D2419"/>
  <c r="W2418"/>
  <c r="U2418"/>
  <c r="T2418"/>
  <c r="S2418"/>
  <c r="O2418"/>
  <c r="N2418"/>
  <c r="H2418"/>
  <c r="D2418"/>
  <c r="W2417"/>
  <c r="U2417"/>
  <c r="T2417"/>
  <c r="S2417"/>
  <c r="O2417"/>
  <c r="N2417"/>
  <c r="H2417"/>
  <c r="D2417"/>
  <c r="W2416"/>
  <c r="U2416"/>
  <c r="T2416"/>
  <c r="S2416"/>
  <c r="O2416"/>
  <c r="N2416"/>
  <c r="H2416"/>
  <c r="D2416"/>
  <c r="W2415"/>
  <c r="U2415"/>
  <c r="T2415"/>
  <c r="S2415"/>
  <c r="O2415"/>
  <c r="N2415"/>
  <c r="H2415"/>
  <c r="D2415"/>
  <c r="W2414"/>
  <c r="U2414"/>
  <c r="T2414"/>
  <c r="S2414"/>
  <c r="O2414"/>
  <c r="N2414"/>
  <c r="H2414"/>
  <c r="D2414"/>
  <c r="W2413"/>
  <c r="U2413"/>
  <c r="T2413"/>
  <c r="S2413"/>
  <c r="O2413"/>
  <c r="N2413"/>
  <c r="H2413"/>
  <c r="D2413"/>
  <c r="W2412"/>
  <c r="U2412"/>
  <c r="T2412"/>
  <c r="S2412"/>
  <c r="O2412"/>
  <c r="N2412"/>
  <c r="H2412"/>
  <c r="D2412"/>
  <c r="W2411"/>
  <c r="U2411"/>
  <c r="T2411"/>
  <c r="S2411"/>
  <c r="O2411"/>
  <c r="N2411"/>
  <c r="H2411"/>
  <c r="D2411"/>
  <c r="W2410"/>
  <c r="U2410"/>
  <c r="T2410"/>
  <c r="S2410"/>
  <c r="O2410"/>
  <c r="N2410"/>
  <c r="H2410"/>
  <c r="D2410"/>
  <c r="W2409"/>
  <c r="U2409"/>
  <c r="T2409"/>
  <c r="S2409"/>
  <c r="O2409"/>
  <c r="N2409"/>
  <c r="H2409"/>
  <c r="D2409"/>
  <c r="W2408"/>
  <c r="U2408"/>
  <c r="T2408"/>
  <c r="S2408"/>
  <c r="O2408"/>
  <c r="N2408"/>
  <c r="H2408"/>
  <c r="D2408"/>
  <c r="W2407"/>
  <c r="U2407"/>
  <c r="T2407"/>
  <c r="S2407"/>
  <c r="O2407"/>
  <c r="N2407"/>
  <c r="H2407"/>
  <c r="D2407"/>
  <c r="W2406"/>
  <c r="U2406"/>
  <c r="T2406"/>
  <c r="S2406"/>
  <c r="O2406"/>
  <c r="N2406"/>
  <c r="H2406"/>
  <c r="D2406"/>
  <c r="W2405"/>
  <c r="U2405"/>
  <c r="T2405"/>
  <c r="S2405"/>
  <c r="O2405"/>
  <c r="N2405"/>
  <c r="H2405"/>
  <c r="D2405"/>
  <c r="W2404"/>
  <c r="U2404"/>
  <c r="T2404"/>
  <c r="S2404"/>
  <c r="O2404"/>
  <c r="N2404"/>
  <c r="H2404"/>
  <c r="D2404"/>
  <c r="W2403"/>
  <c r="U2403"/>
  <c r="T2403"/>
  <c r="S2403"/>
  <c r="O2403"/>
  <c r="N2403"/>
  <c r="H2403"/>
  <c r="D2403"/>
  <c r="W2402"/>
  <c r="U2402"/>
  <c r="T2402"/>
  <c r="S2402"/>
  <c r="O2402"/>
  <c r="N2402"/>
  <c r="H2402"/>
  <c r="D2402"/>
  <c r="W2401"/>
  <c r="U2401"/>
  <c r="T2401"/>
  <c r="S2401"/>
  <c r="O2401"/>
  <c r="N2401"/>
  <c r="H2401"/>
  <c r="D2401"/>
  <c r="W2400"/>
  <c r="U2400"/>
  <c r="T2400"/>
  <c r="S2400"/>
  <c r="O2400"/>
  <c r="N2400"/>
  <c r="H2400"/>
  <c r="D2400"/>
  <c r="W2399"/>
  <c r="U2399"/>
  <c r="T2399"/>
  <c r="S2399"/>
  <c r="O2399"/>
  <c r="N2399"/>
  <c r="H2399"/>
  <c r="D2399"/>
  <c r="W2398"/>
  <c r="U2398"/>
  <c r="T2398"/>
  <c r="S2398"/>
  <c r="O2398"/>
  <c r="N2398"/>
  <c r="H2398"/>
  <c r="D2398"/>
  <c r="W2397"/>
  <c r="U2397"/>
  <c r="T2397"/>
  <c r="S2397"/>
  <c r="O2397"/>
  <c r="N2397"/>
  <c r="H2397"/>
  <c r="D2397"/>
  <c r="W2396"/>
  <c r="U2396"/>
  <c r="T2396"/>
  <c r="S2396"/>
  <c r="O2396"/>
  <c r="N2396"/>
  <c r="H2396"/>
  <c r="D2396"/>
  <c r="W2395"/>
  <c r="U2395"/>
  <c r="T2395"/>
  <c r="S2395"/>
  <c r="O2395"/>
  <c r="N2395"/>
  <c r="H2395"/>
  <c r="D2395"/>
  <c r="W2394"/>
  <c r="U2394"/>
  <c r="T2394"/>
  <c r="S2394"/>
  <c r="O2394"/>
  <c r="N2394"/>
  <c r="H2394"/>
  <c r="D2394"/>
  <c r="W2393"/>
  <c r="U2393"/>
  <c r="T2393"/>
  <c r="S2393"/>
  <c r="O2393"/>
  <c r="N2393"/>
  <c r="H2393"/>
  <c r="D2393"/>
  <c r="W2392"/>
  <c r="U2392"/>
  <c r="T2392"/>
  <c r="S2392"/>
  <c r="O2392"/>
  <c r="N2392"/>
  <c r="H2392"/>
  <c r="D2392"/>
  <c r="W2391"/>
  <c r="U2391"/>
  <c r="T2391"/>
  <c r="S2391"/>
  <c r="O2391"/>
  <c r="N2391"/>
  <c r="H2391"/>
  <c r="D2391"/>
  <c r="W2390"/>
  <c r="U2390"/>
  <c r="T2390"/>
  <c r="S2390"/>
  <c r="O2390"/>
  <c r="N2390"/>
  <c r="H2390"/>
  <c r="D2390"/>
  <c r="W2389"/>
  <c r="U2389"/>
  <c r="T2389"/>
  <c r="S2389"/>
  <c r="O2389"/>
  <c r="N2389"/>
  <c r="H2389"/>
  <c r="D2389"/>
  <c r="W2388"/>
  <c r="U2388"/>
  <c r="T2388"/>
  <c r="S2388"/>
  <c r="O2388"/>
  <c r="N2388"/>
  <c r="H2388"/>
  <c r="D2388"/>
  <c r="W2387"/>
  <c r="U2387"/>
  <c r="T2387"/>
  <c r="S2387"/>
  <c r="O2387"/>
  <c r="N2387"/>
  <c r="H2387"/>
  <c r="D2387"/>
  <c r="W2386"/>
  <c r="U2386"/>
  <c r="T2386"/>
  <c r="S2386"/>
  <c r="O2386"/>
  <c r="N2386"/>
  <c r="H2386"/>
  <c r="D2386"/>
  <c r="W2385"/>
  <c r="U2385"/>
  <c r="T2385"/>
  <c r="S2385"/>
  <c r="O2385"/>
  <c r="N2385"/>
  <c r="H2385"/>
  <c r="D2385"/>
  <c r="W2384"/>
  <c r="U2384"/>
  <c r="T2384"/>
  <c r="S2384"/>
  <c r="O2384"/>
  <c r="N2384"/>
  <c r="H2384"/>
  <c r="D2384"/>
  <c r="W2383"/>
  <c r="U2383"/>
  <c r="T2383"/>
  <c r="S2383"/>
  <c r="O2383"/>
  <c r="N2383"/>
  <c r="H2383"/>
  <c r="D2383"/>
  <c r="W2382"/>
  <c r="U2382"/>
  <c r="T2382"/>
  <c r="S2382"/>
  <c r="O2382"/>
  <c r="N2382"/>
  <c r="H2382"/>
  <c r="D2382"/>
  <c r="W2381"/>
  <c r="U2381"/>
  <c r="T2381"/>
  <c r="S2381"/>
  <c r="O2381"/>
  <c r="N2381"/>
  <c r="H2381"/>
  <c r="D2381"/>
  <c r="W2380"/>
  <c r="U2380"/>
  <c r="T2380"/>
  <c r="S2380"/>
  <c r="O2380"/>
  <c r="N2380"/>
  <c r="H2380"/>
  <c r="D2380"/>
  <c r="W2379"/>
  <c r="U2379"/>
  <c r="T2379"/>
  <c r="S2379"/>
  <c r="O2379"/>
  <c r="N2379"/>
  <c r="H2379"/>
  <c r="D2379"/>
  <c r="W2378"/>
  <c r="U2378"/>
  <c r="T2378"/>
  <c r="S2378"/>
  <c r="O2378"/>
  <c r="N2378"/>
  <c r="H2378"/>
  <c r="D2378"/>
  <c r="W2377"/>
  <c r="U2377"/>
  <c r="T2377"/>
  <c r="S2377"/>
  <c r="O2377"/>
  <c r="N2377"/>
  <c r="H2377"/>
  <c r="D2377"/>
  <c r="W2376"/>
  <c r="U2376"/>
  <c r="T2376"/>
  <c r="S2376"/>
  <c r="O2376"/>
  <c r="N2376"/>
  <c r="H2376"/>
  <c r="D2376"/>
  <c r="W2375"/>
  <c r="U2375"/>
  <c r="T2375"/>
  <c r="S2375"/>
  <c r="O2375"/>
  <c r="N2375"/>
  <c r="H2375"/>
  <c r="D2375"/>
  <c r="W2374"/>
  <c r="U2374"/>
  <c r="T2374"/>
  <c r="S2374"/>
  <c r="O2374"/>
  <c r="N2374"/>
  <c r="H2374"/>
  <c r="D2374"/>
  <c r="W2373"/>
  <c r="U2373"/>
  <c r="T2373"/>
  <c r="S2373"/>
  <c r="O2373"/>
  <c r="N2373"/>
  <c r="H2373"/>
  <c r="D2373"/>
  <c r="W2372"/>
  <c r="U2372"/>
  <c r="T2372"/>
  <c r="S2372"/>
  <c r="O2372"/>
  <c r="N2372"/>
  <c r="H2372"/>
  <c r="D2372"/>
  <c r="W2371"/>
  <c r="U2371"/>
  <c r="T2371"/>
  <c r="S2371"/>
  <c r="O2371"/>
  <c r="N2371"/>
  <c r="H2371"/>
  <c r="D2371"/>
  <c r="W2370"/>
  <c r="U2370"/>
  <c r="T2370"/>
  <c r="S2370"/>
  <c r="O2370"/>
  <c r="N2370"/>
  <c r="H2370"/>
  <c r="D2370"/>
  <c r="W2369"/>
  <c r="U2369"/>
  <c r="T2369"/>
  <c r="S2369"/>
  <c r="O2369"/>
  <c r="N2369"/>
  <c r="H2369"/>
  <c r="D2369"/>
  <c r="W2368"/>
  <c r="U2368"/>
  <c r="T2368"/>
  <c r="S2368"/>
  <c r="O2368"/>
  <c r="N2368"/>
  <c r="H2368"/>
  <c r="D2368"/>
  <c r="W2367"/>
  <c r="U2367"/>
  <c r="T2367"/>
  <c r="S2367"/>
  <c r="O2367"/>
  <c r="N2367"/>
  <c r="H2367"/>
  <c r="D2367"/>
  <c r="W2366"/>
  <c r="U2366"/>
  <c r="T2366"/>
  <c r="S2366"/>
  <c r="O2366"/>
  <c r="N2366"/>
  <c r="H2366"/>
  <c r="D2366"/>
  <c r="W2365"/>
  <c r="U2365"/>
  <c r="T2365"/>
  <c r="S2365"/>
  <c r="O2365"/>
  <c r="N2365"/>
  <c r="H2365"/>
  <c r="D2365"/>
  <c r="W2364"/>
  <c r="U2364"/>
  <c r="T2364"/>
  <c r="S2364"/>
  <c r="O2364"/>
  <c r="N2364"/>
  <c r="H2364"/>
  <c r="D2364"/>
  <c r="W2363"/>
  <c r="U2363"/>
  <c r="T2363"/>
  <c r="S2363"/>
  <c r="O2363"/>
  <c r="N2363"/>
  <c r="H2363"/>
  <c r="D2363"/>
  <c r="W2362"/>
  <c r="U2362"/>
  <c r="T2362"/>
  <c r="S2362"/>
  <c r="O2362"/>
  <c r="N2362"/>
  <c r="H2362"/>
  <c r="D2362"/>
  <c r="W2361"/>
  <c r="U2361"/>
  <c r="T2361"/>
  <c r="S2361"/>
  <c r="O2361"/>
  <c r="N2361"/>
  <c r="H2361"/>
  <c r="D2361"/>
  <c r="W2360"/>
  <c r="U2360"/>
  <c r="T2360"/>
  <c r="S2360"/>
  <c r="O2360"/>
  <c r="N2360"/>
  <c r="H2360"/>
  <c r="D2360"/>
  <c r="W2359"/>
  <c r="U2359"/>
  <c r="T2359"/>
  <c r="S2359"/>
  <c r="O2359"/>
  <c r="N2359"/>
  <c r="H2359"/>
  <c r="D2359"/>
  <c r="W2358"/>
  <c r="U2358"/>
  <c r="T2358"/>
  <c r="S2358"/>
  <c r="O2358"/>
  <c r="N2358"/>
  <c r="H2358"/>
  <c r="D2358"/>
  <c r="W2357"/>
  <c r="U2357"/>
  <c r="T2357"/>
  <c r="S2357"/>
  <c r="O2357"/>
  <c r="N2357"/>
  <c r="H2357"/>
  <c r="D2357"/>
  <c r="W2356"/>
  <c r="U2356"/>
  <c r="T2356"/>
  <c r="S2356"/>
  <c r="O2356"/>
  <c r="N2356"/>
  <c r="H2356"/>
  <c r="D2356"/>
  <c r="W2355"/>
  <c r="U2355"/>
  <c r="T2355"/>
  <c r="S2355"/>
  <c r="O2355"/>
  <c r="N2355"/>
  <c r="H2355"/>
  <c r="D2355"/>
  <c r="W2354"/>
  <c r="U2354"/>
  <c r="T2354"/>
  <c r="S2354"/>
  <c r="O2354"/>
  <c r="N2354"/>
  <c r="H2354"/>
  <c r="D2354"/>
  <c r="W2353"/>
  <c r="U2353"/>
  <c r="T2353"/>
  <c r="S2353"/>
  <c r="O2353"/>
  <c r="N2353"/>
  <c r="H2353"/>
  <c r="D2353"/>
  <c r="W2352"/>
  <c r="U2352"/>
  <c r="T2352"/>
  <c r="S2352"/>
  <c r="O2352"/>
  <c r="N2352"/>
  <c r="H2352"/>
  <c r="D2352"/>
  <c r="W2351"/>
  <c r="U2351"/>
  <c r="T2351"/>
  <c r="S2351"/>
  <c r="O2351"/>
  <c r="N2351"/>
  <c r="H2351"/>
  <c r="D2351"/>
  <c r="W2350"/>
  <c r="U2350"/>
  <c r="T2350"/>
  <c r="S2350"/>
  <c r="O2350"/>
  <c r="N2350"/>
  <c r="H2350"/>
  <c r="D2350"/>
  <c r="W2349"/>
  <c r="U2349"/>
  <c r="T2349"/>
  <c r="S2349"/>
  <c r="O2349"/>
  <c r="N2349"/>
  <c r="H2349"/>
  <c r="D2349"/>
  <c r="W2348"/>
  <c r="U2348"/>
  <c r="T2348"/>
  <c r="S2348"/>
  <c r="O2348"/>
  <c r="N2348"/>
  <c r="H2348"/>
  <c r="D2348"/>
  <c r="W2347"/>
  <c r="U2347"/>
  <c r="T2347"/>
  <c r="S2347"/>
  <c r="O2347"/>
  <c r="N2347"/>
  <c r="H2347"/>
  <c r="D2347"/>
  <c r="W2346"/>
  <c r="U2346"/>
  <c r="T2346"/>
  <c r="S2346"/>
  <c r="O2346"/>
  <c r="N2346"/>
  <c r="H2346"/>
  <c r="D2346"/>
  <c r="W2345"/>
  <c r="U2345"/>
  <c r="T2345"/>
  <c r="S2345"/>
  <c r="O2345"/>
  <c r="N2345"/>
  <c r="H2345"/>
  <c r="D2345"/>
  <c r="W2344"/>
  <c r="U2344"/>
  <c r="T2344"/>
  <c r="S2344"/>
  <c r="O2344"/>
  <c r="N2344"/>
  <c r="H2344"/>
  <c r="D2344"/>
  <c r="W2343"/>
  <c r="U2343"/>
  <c r="T2343"/>
  <c r="S2343"/>
  <c r="O2343"/>
  <c r="N2343"/>
  <c r="H2343"/>
  <c r="D2343"/>
  <c r="W2342"/>
  <c r="U2342"/>
  <c r="T2342"/>
  <c r="S2342"/>
  <c r="O2342"/>
  <c r="N2342"/>
  <c r="H2342"/>
  <c r="D2342"/>
  <c r="W2341"/>
  <c r="U2341"/>
  <c r="T2341"/>
  <c r="S2341"/>
  <c r="O2341"/>
  <c r="N2341"/>
  <c r="H2341"/>
  <c r="D2341"/>
  <c r="W2340"/>
  <c r="U2340"/>
  <c r="T2340"/>
  <c r="S2340"/>
  <c r="O2340"/>
  <c r="N2340"/>
  <c r="H2340"/>
  <c r="D2340"/>
  <c r="W2339"/>
  <c r="U2339"/>
  <c r="T2339"/>
  <c r="S2339"/>
  <c r="O2339"/>
  <c r="N2339"/>
  <c r="H2339"/>
  <c r="D2339"/>
  <c r="W2338"/>
  <c r="U2338"/>
  <c r="T2338"/>
  <c r="S2338"/>
  <c r="O2338"/>
  <c r="N2338"/>
  <c r="H2338"/>
  <c r="D2338"/>
  <c r="W2337"/>
  <c r="U2337"/>
  <c r="T2337"/>
  <c r="S2337"/>
  <c r="O2337"/>
  <c r="N2337"/>
  <c r="H2337"/>
  <c r="D2337"/>
  <c r="W2336"/>
  <c r="U2336"/>
  <c r="T2336"/>
  <c r="S2336"/>
  <c r="O2336"/>
  <c r="N2336"/>
  <c r="H2336"/>
  <c r="D2336"/>
  <c r="W2335"/>
  <c r="U2335"/>
  <c r="T2335"/>
  <c r="S2335"/>
  <c r="O2335"/>
  <c r="N2335"/>
  <c r="H2335"/>
  <c r="D2335"/>
  <c r="W2334"/>
  <c r="U2334"/>
  <c r="T2334"/>
  <c r="S2334"/>
  <c r="O2334"/>
  <c r="N2334"/>
  <c r="H2334"/>
  <c r="D2334"/>
  <c r="W2333"/>
  <c r="U2333"/>
  <c r="T2333"/>
  <c r="S2333"/>
  <c r="O2333"/>
  <c r="N2333"/>
  <c r="H2333"/>
  <c r="D2333"/>
  <c r="W2332"/>
  <c r="U2332"/>
  <c r="T2332"/>
  <c r="S2332"/>
  <c r="O2332"/>
  <c r="N2332"/>
  <c r="H2332"/>
  <c r="D2332"/>
  <c r="W2331"/>
  <c r="U2331"/>
  <c r="T2331"/>
  <c r="S2331"/>
  <c r="O2331"/>
  <c r="N2331"/>
  <c r="H2331"/>
  <c r="D2331"/>
  <c r="W2330"/>
  <c r="U2330"/>
  <c r="T2330"/>
  <c r="S2330"/>
  <c r="O2330"/>
  <c r="N2330"/>
  <c r="H2330"/>
  <c r="D2330"/>
  <c r="W2329"/>
  <c r="U2329"/>
  <c r="T2329"/>
  <c r="S2329"/>
  <c r="O2329"/>
  <c r="N2329"/>
  <c r="H2329"/>
  <c r="D2329"/>
  <c r="W2328"/>
  <c r="U2328"/>
  <c r="T2328"/>
  <c r="S2328"/>
  <c r="O2328"/>
  <c r="N2328"/>
  <c r="H2328"/>
  <c r="D2328"/>
  <c r="W2327"/>
  <c r="U2327"/>
  <c r="T2327"/>
  <c r="S2327"/>
  <c r="O2327"/>
  <c r="N2327"/>
  <c r="H2327"/>
  <c r="D2327"/>
  <c r="W2326"/>
  <c r="U2326"/>
  <c r="T2326"/>
  <c r="S2326"/>
  <c r="O2326"/>
  <c r="N2326"/>
  <c r="H2326"/>
  <c r="D2326"/>
  <c r="W2325"/>
  <c r="U2325"/>
  <c r="T2325"/>
  <c r="S2325"/>
  <c r="O2325"/>
  <c r="N2325"/>
  <c r="H2325"/>
  <c r="D2325"/>
  <c r="W2324"/>
  <c r="U2324"/>
  <c r="T2324"/>
  <c r="S2324"/>
  <c r="O2324"/>
  <c r="N2324"/>
  <c r="H2324"/>
  <c r="D2324"/>
  <c r="W2323"/>
  <c r="U2323"/>
  <c r="T2323"/>
  <c r="S2323"/>
  <c r="O2323"/>
  <c r="N2323"/>
  <c r="H2323"/>
  <c r="D2323"/>
  <c r="W2322"/>
  <c r="U2322"/>
  <c r="T2322"/>
  <c r="S2322"/>
  <c r="O2322"/>
  <c r="N2322"/>
  <c r="H2322"/>
  <c r="D2322"/>
  <c r="W2321"/>
  <c r="U2321"/>
  <c r="T2321"/>
  <c r="S2321"/>
  <c r="O2321"/>
  <c r="N2321"/>
  <c r="H2321"/>
  <c r="D2321"/>
  <c r="W2320"/>
  <c r="U2320"/>
  <c r="T2320"/>
  <c r="S2320"/>
  <c r="O2320"/>
  <c r="N2320"/>
  <c r="H2320"/>
  <c r="D2320"/>
  <c r="W2319"/>
  <c r="U2319"/>
  <c r="T2319"/>
  <c r="S2319"/>
  <c r="O2319"/>
  <c r="N2319"/>
  <c r="H2319"/>
  <c r="D2319"/>
  <c r="W2318"/>
  <c r="U2318"/>
  <c r="T2318"/>
  <c r="S2318"/>
  <c r="O2318"/>
  <c r="N2318"/>
  <c r="H2318"/>
  <c r="D2318"/>
  <c r="W2317"/>
  <c r="U2317"/>
  <c r="T2317"/>
  <c r="S2317"/>
  <c r="O2317"/>
  <c r="N2317"/>
  <c r="H2317"/>
  <c r="D2317"/>
  <c r="W2316"/>
  <c r="U2316"/>
  <c r="T2316"/>
  <c r="S2316"/>
  <c r="O2316"/>
  <c r="N2316"/>
  <c r="H2316"/>
  <c r="D2316"/>
  <c r="W2315"/>
  <c r="U2315"/>
  <c r="T2315"/>
  <c r="S2315"/>
  <c r="O2315"/>
  <c r="N2315"/>
  <c r="H2315"/>
  <c r="D2315"/>
  <c r="W2314"/>
  <c r="U2314"/>
  <c r="T2314"/>
  <c r="S2314"/>
  <c r="O2314"/>
  <c r="N2314"/>
  <c r="H2314"/>
  <c r="D2314"/>
  <c r="W2313"/>
  <c r="U2313"/>
  <c r="T2313"/>
  <c r="S2313"/>
  <c r="O2313"/>
  <c r="N2313"/>
  <c r="H2313"/>
  <c r="D2313"/>
  <c r="W2312"/>
  <c r="U2312"/>
  <c r="T2312"/>
  <c r="S2312"/>
  <c r="O2312"/>
  <c r="N2312"/>
  <c r="H2312"/>
  <c r="D2312"/>
  <c r="W2311"/>
  <c r="U2311"/>
  <c r="T2311"/>
  <c r="S2311"/>
  <c r="O2311"/>
  <c r="N2311"/>
  <c r="H2311"/>
  <c r="D2311"/>
  <c r="W2310"/>
  <c r="U2310"/>
  <c r="T2310"/>
  <c r="S2310"/>
  <c r="O2310"/>
  <c r="N2310"/>
  <c r="H2310"/>
  <c r="D2310"/>
  <c r="W2309"/>
  <c r="U2309"/>
  <c r="T2309"/>
  <c r="S2309"/>
  <c r="O2309"/>
  <c r="N2309"/>
  <c r="H2309"/>
  <c r="D2309"/>
  <c r="W2308"/>
  <c r="U2308"/>
  <c r="T2308"/>
  <c r="S2308"/>
  <c r="O2308"/>
  <c r="N2308"/>
  <c r="H2308"/>
  <c r="D2308"/>
  <c r="W2307"/>
  <c r="U2307"/>
  <c r="T2307"/>
  <c r="S2307"/>
  <c r="O2307"/>
  <c r="N2307"/>
  <c r="H2307"/>
  <c r="D2307"/>
  <c r="W2306"/>
  <c r="U2306"/>
  <c r="T2306"/>
  <c r="S2306"/>
  <c r="O2306"/>
  <c r="N2306"/>
  <c r="H2306"/>
  <c r="D2306"/>
  <c r="W2305"/>
  <c r="U2305"/>
  <c r="T2305"/>
  <c r="S2305"/>
  <c r="O2305"/>
  <c r="N2305"/>
  <c r="H2305"/>
  <c r="D2305"/>
  <c r="W2304"/>
  <c r="U2304"/>
  <c r="T2304"/>
  <c r="S2304"/>
  <c r="O2304"/>
  <c r="N2304"/>
  <c r="H2304"/>
  <c r="D2304"/>
  <c r="W2303"/>
  <c r="U2303"/>
  <c r="T2303"/>
  <c r="S2303"/>
  <c r="O2303"/>
  <c r="N2303"/>
  <c r="H2303"/>
  <c r="D2303"/>
  <c r="W2302"/>
  <c r="U2302"/>
  <c r="T2302"/>
  <c r="S2302"/>
  <c r="O2302"/>
  <c r="N2302"/>
  <c r="H2302"/>
  <c r="D2302"/>
  <c r="W2301"/>
  <c r="U2301"/>
  <c r="T2301"/>
  <c r="S2301"/>
  <c r="O2301"/>
  <c r="N2301"/>
  <c r="H2301"/>
  <c r="D2301"/>
  <c r="W2300"/>
  <c r="U2300"/>
  <c r="T2300"/>
  <c r="S2300"/>
  <c r="O2300"/>
  <c r="N2300"/>
  <c r="H2300"/>
  <c r="D2300"/>
  <c r="W2299"/>
  <c r="U2299"/>
  <c r="T2299"/>
  <c r="S2299"/>
  <c r="O2299"/>
  <c r="N2299"/>
  <c r="H2299"/>
  <c r="D2299"/>
  <c r="W2298"/>
  <c r="U2298"/>
  <c r="T2298"/>
  <c r="S2298"/>
  <c r="O2298"/>
  <c r="N2298"/>
  <c r="H2298"/>
  <c r="D2298"/>
  <c r="W2297"/>
  <c r="U2297"/>
  <c r="T2297"/>
  <c r="S2297"/>
  <c r="O2297"/>
  <c r="N2297"/>
  <c r="H2297"/>
  <c r="D2297"/>
  <c r="W2296"/>
  <c r="U2296"/>
  <c r="T2296"/>
  <c r="S2296"/>
  <c r="O2296"/>
  <c r="N2296"/>
  <c r="H2296"/>
  <c r="D2296"/>
  <c r="W2295"/>
  <c r="U2295"/>
  <c r="T2295"/>
  <c r="S2295"/>
  <c r="O2295"/>
  <c r="N2295"/>
  <c r="H2295"/>
  <c r="D2295"/>
  <c r="W2294"/>
  <c r="U2294"/>
  <c r="T2294"/>
  <c r="S2294"/>
  <c r="O2294"/>
  <c r="N2294"/>
  <c r="H2294"/>
  <c r="D2294"/>
  <c r="W2293"/>
  <c r="U2293"/>
  <c r="T2293"/>
  <c r="S2293"/>
  <c r="O2293"/>
  <c r="N2293"/>
  <c r="H2293"/>
  <c r="D2293"/>
  <c r="W2292"/>
  <c r="U2292"/>
  <c r="T2292"/>
  <c r="S2292"/>
  <c r="O2292"/>
  <c r="N2292"/>
  <c r="H2292"/>
  <c r="D2292"/>
  <c r="W2291"/>
  <c r="U2291"/>
  <c r="T2291"/>
  <c r="S2291"/>
  <c r="O2291"/>
  <c r="N2291"/>
  <c r="H2291"/>
  <c r="D2291"/>
  <c r="W2290"/>
  <c r="U2290"/>
  <c r="T2290"/>
  <c r="S2290"/>
  <c r="O2290"/>
  <c r="N2290"/>
  <c r="H2290"/>
  <c r="D2290"/>
  <c r="W2289"/>
  <c r="U2289"/>
  <c r="T2289"/>
  <c r="S2289"/>
  <c r="O2289"/>
  <c r="N2289"/>
  <c r="H2289"/>
  <c r="D2289"/>
  <c r="W2288"/>
  <c r="U2288"/>
  <c r="T2288"/>
  <c r="S2288"/>
  <c r="O2288"/>
  <c r="N2288"/>
  <c r="H2288"/>
  <c r="D2288"/>
  <c r="W2287"/>
  <c r="U2287"/>
  <c r="T2287"/>
  <c r="S2287"/>
  <c r="O2287"/>
  <c r="N2287"/>
  <c r="H2287"/>
  <c r="D2287"/>
  <c r="W2286"/>
  <c r="U2286"/>
  <c r="T2286"/>
  <c r="S2286"/>
  <c r="O2286"/>
  <c r="N2286"/>
  <c r="H2286"/>
  <c r="D2286"/>
  <c r="W2285"/>
  <c r="U2285"/>
  <c r="T2285"/>
  <c r="S2285"/>
  <c r="O2285"/>
  <c r="N2285"/>
  <c r="H2285"/>
  <c r="D2285"/>
  <c r="W2284"/>
  <c r="U2284"/>
  <c r="T2284"/>
  <c r="S2284"/>
  <c r="O2284"/>
  <c r="N2284"/>
  <c r="H2284"/>
  <c r="D2284"/>
  <c r="W2283"/>
  <c r="U2283"/>
  <c r="T2283"/>
  <c r="S2283"/>
  <c r="O2283"/>
  <c r="N2283"/>
  <c r="H2283"/>
  <c r="D2283"/>
  <c r="W2282"/>
  <c r="U2282"/>
  <c r="T2282"/>
  <c r="S2282"/>
  <c r="O2282"/>
  <c r="N2282"/>
  <c r="H2282"/>
  <c r="D2282"/>
  <c r="W2281"/>
  <c r="U2281"/>
  <c r="T2281"/>
  <c r="S2281"/>
  <c r="O2281"/>
  <c r="N2281"/>
  <c r="H2281"/>
  <c r="D2281"/>
  <c r="W2280"/>
  <c r="U2280"/>
  <c r="T2280"/>
  <c r="S2280"/>
  <c r="O2280"/>
  <c r="N2280"/>
  <c r="H2280"/>
  <c r="D2280"/>
  <c r="W2279"/>
  <c r="U2279"/>
  <c r="T2279"/>
  <c r="S2279"/>
  <c r="O2279"/>
  <c r="N2279"/>
  <c r="H2279"/>
  <c r="D2279"/>
  <c r="W2278"/>
  <c r="U2278"/>
  <c r="T2278"/>
  <c r="S2278"/>
  <c r="O2278"/>
  <c r="N2278"/>
  <c r="H2278"/>
  <c r="D2278"/>
  <c r="W2277"/>
  <c r="U2277"/>
  <c r="T2277"/>
  <c r="S2277"/>
  <c r="O2277"/>
  <c r="N2277"/>
  <c r="H2277"/>
  <c r="D2277"/>
  <c r="W2276"/>
  <c r="U2276"/>
  <c r="T2276"/>
  <c r="S2276"/>
  <c r="O2276"/>
  <c r="N2276"/>
  <c r="H2276"/>
  <c r="D2276"/>
  <c r="W2275"/>
  <c r="U2275"/>
  <c r="T2275"/>
  <c r="S2275"/>
  <c r="O2275"/>
  <c r="N2275"/>
  <c r="H2275"/>
  <c r="D2275"/>
  <c r="W2274"/>
  <c r="U2274"/>
  <c r="T2274"/>
  <c r="S2274"/>
  <c r="O2274"/>
  <c r="N2274"/>
  <c r="H2274"/>
  <c r="D2274"/>
  <c r="W2273"/>
  <c r="U2273"/>
  <c r="T2273"/>
  <c r="S2273"/>
  <c r="O2273"/>
  <c r="N2273"/>
  <c r="H2273"/>
  <c r="D2273"/>
  <c r="W2272"/>
  <c r="U2272"/>
  <c r="T2272"/>
  <c r="S2272"/>
  <c r="O2272"/>
  <c r="N2272"/>
  <c r="H2272"/>
  <c r="D2272"/>
  <c r="W2271"/>
  <c r="U2271"/>
  <c r="T2271"/>
  <c r="S2271"/>
  <c r="O2271"/>
  <c r="N2271"/>
  <c r="H2271"/>
  <c r="D2271"/>
  <c r="W2270"/>
  <c r="U2270"/>
  <c r="T2270"/>
  <c r="S2270"/>
  <c r="O2270"/>
  <c r="N2270"/>
  <c r="H2270"/>
  <c r="D2270"/>
  <c r="W2269"/>
  <c r="U2269"/>
  <c r="T2269"/>
  <c r="S2269"/>
  <c r="O2269"/>
  <c r="N2269"/>
  <c r="H2269"/>
  <c r="D2269"/>
  <c r="W2268"/>
  <c r="U2268"/>
  <c r="T2268"/>
  <c r="S2268"/>
  <c r="O2268"/>
  <c r="N2268"/>
  <c r="H2268"/>
  <c r="D2268"/>
  <c r="W2267"/>
  <c r="U2267"/>
  <c r="T2267"/>
  <c r="S2267"/>
  <c r="O2267"/>
  <c r="N2267"/>
  <c r="H2267"/>
  <c r="D2267"/>
  <c r="W2266"/>
  <c r="U2266"/>
  <c r="T2266"/>
  <c r="S2266"/>
  <c r="O2266"/>
  <c r="N2266"/>
  <c r="H2266"/>
  <c r="D2266"/>
  <c r="W2265"/>
  <c r="U2265"/>
  <c r="T2265"/>
  <c r="S2265"/>
  <c r="O2265"/>
  <c r="N2265"/>
  <c r="H2265"/>
  <c r="D2265"/>
  <c r="W2264"/>
  <c r="U2264"/>
  <c r="T2264"/>
  <c r="S2264"/>
  <c r="O2264"/>
  <c r="N2264"/>
  <c r="H2264"/>
  <c r="D2264"/>
  <c r="W2263"/>
  <c r="U2263"/>
  <c r="T2263"/>
  <c r="S2263"/>
  <c r="O2263"/>
  <c r="N2263"/>
  <c r="H2263"/>
  <c r="D2263"/>
  <c r="W2262"/>
  <c r="U2262"/>
  <c r="T2262"/>
  <c r="S2262"/>
  <c r="O2262"/>
  <c r="N2262"/>
  <c r="H2262"/>
  <c r="D2262"/>
  <c r="W2261"/>
  <c r="U2261"/>
  <c r="T2261"/>
  <c r="S2261"/>
  <c r="O2261"/>
  <c r="N2261"/>
  <c r="H2261"/>
  <c r="D2261"/>
  <c r="W2260"/>
  <c r="U2260"/>
  <c r="T2260"/>
  <c r="S2260"/>
  <c r="O2260"/>
  <c r="N2260"/>
  <c r="H2260"/>
  <c r="D2260"/>
  <c r="W2259"/>
  <c r="U2259"/>
  <c r="T2259"/>
  <c r="S2259"/>
  <c r="O2259"/>
  <c r="N2259"/>
  <c r="H2259"/>
  <c r="D2259"/>
  <c r="W2258"/>
  <c r="U2258"/>
  <c r="T2258"/>
  <c r="S2258"/>
  <c r="O2258"/>
  <c r="N2258"/>
  <c r="H2258"/>
  <c r="D2258"/>
  <c r="W2257"/>
  <c r="U2257"/>
  <c r="T2257"/>
  <c r="S2257"/>
  <c r="O2257"/>
  <c r="N2257"/>
  <c r="H2257"/>
  <c r="D2257"/>
  <c r="W2256"/>
  <c r="U2256"/>
  <c r="T2256"/>
  <c r="S2256"/>
  <c r="O2256"/>
  <c r="N2256"/>
  <c r="H2256"/>
  <c r="D2256"/>
  <c r="W2255"/>
  <c r="U2255"/>
  <c r="T2255"/>
  <c r="S2255"/>
  <c r="O2255"/>
  <c r="N2255"/>
  <c r="H2255"/>
  <c r="D2255"/>
  <c r="W2254"/>
  <c r="U2254"/>
  <c r="T2254"/>
  <c r="S2254"/>
  <c r="O2254"/>
  <c r="N2254"/>
  <c r="H2254"/>
  <c r="D2254"/>
  <c r="W2253"/>
  <c r="U2253"/>
  <c r="T2253"/>
  <c r="S2253"/>
  <c r="O2253"/>
  <c r="N2253"/>
  <c r="H2253"/>
  <c r="D2253"/>
  <c r="W2252"/>
  <c r="U2252"/>
  <c r="T2252"/>
  <c r="S2252"/>
  <c r="O2252"/>
  <c r="N2252"/>
  <c r="H2252"/>
  <c r="D2252"/>
  <c r="W2251"/>
  <c r="U2251"/>
  <c r="T2251"/>
  <c r="S2251"/>
  <c r="O2251"/>
  <c r="N2251"/>
  <c r="H2251"/>
  <c r="D2251"/>
  <c r="W2250"/>
  <c r="U2250"/>
  <c r="T2250"/>
  <c r="S2250"/>
  <c r="O2250"/>
  <c r="N2250"/>
  <c r="H2250"/>
  <c r="D2250"/>
  <c r="W2249"/>
  <c r="U2249"/>
  <c r="T2249"/>
  <c r="S2249"/>
  <c r="O2249"/>
  <c r="N2249"/>
  <c r="H2249"/>
  <c r="D2249"/>
  <c r="W2248"/>
  <c r="U2248"/>
  <c r="T2248"/>
  <c r="S2248"/>
  <c r="O2248"/>
  <c r="N2248"/>
  <c r="H2248"/>
  <c r="D2248"/>
  <c r="W2247"/>
  <c r="U2247"/>
  <c r="T2247"/>
  <c r="S2247"/>
  <c r="O2247"/>
  <c r="N2247"/>
  <c r="H2247"/>
  <c r="D2247"/>
  <c r="W2246"/>
  <c r="U2246"/>
  <c r="T2246"/>
  <c r="S2246"/>
  <c r="O2246"/>
  <c r="N2246"/>
  <c r="H2246"/>
  <c r="D2246"/>
  <c r="W2245"/>
  <c r="U2245"/>
  <c r="T2245"/>
  <c r="S2245"/>
  <c r="O2245"/>
  <c r="N2245"/>
  <c r="H2245"/>
  <c r="D2245"/>
  <c r="W2244"/>
  <c r="U2244"/>
  <c r="T2244"/>
  <c r="S2244"/>
  <c r="O2244"/>
  <c r="N2244"/>
  <c r="H2244"/>
  <c r="D2244"/>
  <c r="W2243"/>
  <c r="U2243"/>
  <c r="T2243"/>
  <c r="S2243"/>
  <c r="O2243"/>
  <c r="N2243"/>
  <c r="H2243"/>
  <c r="D2243"/>
  <c r="W2242"/>
  <c r="U2242"/>
  <c r="T2242"/>
  <c r="S2242"/>
  <c r="O2242"/>
  <c r="N2242"/>
  <c r="H2242"/>
  <c r="D2242"/>
  <c r="W2241"/>
  <c r="U2241"/>
  <c r="T2241"/>
  <c r="S2241"/>
  <c r="O2241"/>
  <c r="N2241"/>
  <c r="H2241"/>
  <c r="D2241"/>
  <c r="W2240"/>
  <c r="U2240"/>
  <c r="T2240"/>
  <c r="S2240"/>
  <c r="O2240"/>
  <c r="N2240"/>
  <c r="H2240"/>
  <c r="D2240"/>
  <c r="W2239"/>
  <c r="U2239"/>
  <c r="T2239"/>
  <c r="S2239"/>
  <c r="O2239"/>
  <c r="N2239"/>
  <c r="H2239"/>
  <c r="D2239"/>
  <c r="W2238"/>
  <c r="U2238"/>
  <c r="T2238"/>
  <c r="S2238"/>
  <c r="O2238"/>
  <c r="N2238"/>
  <c r="H2238"/>
  <c r="D2238"/>
  <c r="W2237"/>
  <c r="U2237"/>
  <c r="T2237"/>
  <c r="S2237"/>
  <c r="O2237"/>
  <c r="N2237"/>
  <c r="H2237"/>
  <c r="D2237"/>
  <c r="W2236"/>
  <c r="U2236"/>
  <c r="T2236"/>
  <c r="S2236"/>
  <c r="O2236"/>
  <c r="N2236"/>
  <c r="H2236"/>
  <c r="D2236"/>
  <c r="W2235"/>
  <c r="U2235"/>
  <c r="T2235"/>
  <c r="S2235"/>
  <c r="O2235"/>
  <c r="N2235"/>
  <c r="H2235"/>
  <c r="D2235"/>
  <c r="W2234"/>
  <c r="U2234"/>
  <c r="T2234"/>
  <c r="S2234"/>
  <c r="O2234"/>
  <c r="N2234"/>
  <c r="H2234"/>
  <c r="D2234"/>
  <c r="W2233"/>
  <c r="U2233"/>
  <c r="T2233"/>
  <c r="S2233"/>
  <c r="O2233"/>
  <c r="N2233"/>
  <c r="H2233"/>
  <c r="D2233"/>
  <c r="W2232"/>
  <c r="U2232"/>
  <c r="T2232"/>
  <c r="S2232"/>
  <c r="O2232"/>
  <c r="N2232"/>
  <c r="H2232"/>
  <c r="D2232"/>
  <c r="W2231"/>
  <c r="U2231"/>
  <c r="T2231"/>
  <c r="S2231"/>
  <c r="O2231"/>
  <c r="N2231"/>
  <c r="H2231"/>
  <c r="D2231"/>
  <c r="W2230"/>
  <c r="U2230"/>
  <c r="T2230"/>
  <c r="S2230"/>
  <c r="O2230"/>
  <c r="N2230"/>
  <c r="H2230"/>
  <c r="D2230"/>
  <c r="W2229"/>
  <c r="U2229"/>
  <c r="T2229"/>
  <c r="S2229"/>
  <c r="O2229"/>
  <c r="N2229"/>
  <c r="H2229"/>
  <c r="D2229"/>
  <c r="W2228"/>
  <c r="U2228"/>
  <c r="T2228"/>
  <c r="S2228"/>
  <c r="O2228"/>
  <c r="N2228"/>
  <c r="H2228"/>
  <c r="D2228"/>
  <c r="W2227"/>
  <c r="U2227"/>
  <c r="T2227"/>
  <c r="S2227"/>
  <c r="O2227"/>
  <c r="N2227"/>
  <c r="H2227"/>
  <c r="D2227"/>
  <c r="W2226"/>
  <c r="U2226"/>
  <c r="T2226"/>
  <c r="S2226"/>
  <c r="O2226"/>
  <c r="N2226"/>
  <c r="H2226"/>
  <c r="D2226"/>
  <c r="W2225"/>
  <c r="U2225"/>
  <c r="T2225"/>
  <c r="S2225"/>
  <c r="O2225"/>
  <c r="N2225"/>
  <c r="H2225"/>
  <c r="D2225"/>
  <c r="W2224"/>
  <c r="U2224"/>
  <c r="T2224"/>
  <c r="S2224"/>
  <c r="O2224"/>
  <c r="N2224"/>
  <c r="H2224"/>
  <c r="D2224"/>
  <c r="W2223"/>
  <c r="U2223"/>
  <c r="T2223"/>
  <c r="S2223"/>
  <c r="O2223"/>
  <c r="N2223"/>
  <c r="H2223"/>
  <c r="D2223"/>
  <c r="W2222"/>
  <c r="U2222"/>
  <c r="T2222"/>
  <c r="S2222"/>
  <c r="O2222"/>
  <c r="N2222"/>
  <c r="H2222"/>
  <c r="D2222"/>
  <c r="W2221"/>
  <c r="U2221"/>
  <c r="T2221"/>
  <c r="S2221"/>
  <c r="O2221"/>
  <c r="N2221"/>
  <c r="H2221"/>
  <c r="D2221"/>
  <c r="W2220"/>
  <c r="U2220"/>
  <c r="T2220"/>
  <c r="S2220"/>
  <c r="O2220"/>
  <c r="N2220"/>
  <c r="H2220"/>
  <c r="D2220"/>
  <c r="W2219"/>
  <c r="U2219"/>
  <c r="T2219"/>
  <c r="S2219"/>
  <c r="O2219"/>
  <c r="N2219"/>
  <c r="H2219"/>
  <c r="D2219"/>
  <c r="W2218"/>
  <c r="U2218"/>
  <c r="T2218"/>
  <c r="S2218"/>
  <c r="O2218"/>
  <c r="N2218"/>
  <c r="H2218"/>
  <c r="D2218"/>
  <c r="W2217"/>
  <c r="U2217"/>
  <c r="T2217"/>
  <c r="S2217"/>
  <c r="O2217"/>
  <c r="N2217"/>
  <c r="H2217"/>
  <c r="D2217"/>
  <c r="W2216"/>
  <c r="U2216"/>
  <c r="T2216"/>
  <c r="S2216"/>
  <c r="O2216"/>
  <c r="N2216"/>
  <c r="H2216"/>
  <c r="D2216"/>
  <c r="W2215"/>
  <c r="U2215"/>
  <c r="T2215"/>
  <c r="S2215"/>
  <c r="O2215"/>
  <c r="N2215"/>
  <c r="H2215"/>
  <c r="D2215"/>
  <c r="W2214"/>
  <c r="U2214"/>
  <c r="T2214"/>
  <c r="S2214"/>
  <c r="O2214"/>
  <c r="N2214"/>
  <c r="H2214"/>
  <c r="D2214"/>
  <c r="W2213"/>
  <c r="U2213"/>
  <c r="T2213"/>
  <c r="S2213"/>
  <c r="O2213"/>
  <c r="N2213"/>
  <c r="H2213"/>
  <c r="D2213"/>
  <c r="W2212"/>
  <c r="U2212"/>
  <c r="T2212"/>
  <c r="S2212"/>
  <c r="O2212"/>
  <c r="N2212"/>
  <c r="H2212"/>
  <c r="D2212"/>
  <c r="W2211"/>
  <c r="U2211"/>
  <c r="T2211"/>
  <c r="S2211"/>
  <c r="O2211"/>
  <c r="N2211"/>
  <c r="H2211"/>
  <c r="D2211"/>
  <c r="W2210"/>
  <c r="U2210"/>
  <c r="T2210"/>
  <c r="S2210"/>
  <c r="O2210"/>
  <c r="N2210"/>
  <c r="H2210"/>
  <c r="D2210"/>
  <c r="W2209"/>
  <c r="U2209"/>
  <c r="T2209"/>
  <c r="S2209"/>
  <c r="O2209"/>
  <c r="N2209"/>
  <c r="H2209"/>
  <c r="D2209"/>
  <c r="W2208"/>
  <c r="U2208"/>
  <c r="T2208"/>
  <c r="S2208"/>
  <c r="O2208"/>
  <c r="N2208"/>
  <c r="H2208"/>
  <c r="D2208"/>
  <c r="W2207"/>
  <c r="U2207"/>
  <c r="T2207"/>
  <c r="S2207"/>
  <c r="O2207"/>
  <c r="N2207"/>
  <c r="H2207"/>
  <c r="D2207"/>
  <c r="W2206"/>
  <c r="U2206"/>
  <c r="T2206"/>
  <c r="S2206"/>
  <c r="O2206"/>
  <c r="N2206"/>
  <c r="H2206"/>
  <c r="D2206"/>
  <c r="W2205"/>
  <c r="U2205"/>
  <c r="T2205"/>
  <c r="S2205"/>
  <c r="O2205"/>
  <c r="N2205"/>
  <c r="H2205"/>
  <c r="D2205"/>
  <c r="W2204"/>
  <c r="U2204"/>
  <c r="T2204"/>
  <c r="S2204"/>
  <c r="O2204"/>
  <c r="N2204"/>
  <c r="H2204"/>
  <c r="D2204"/>
  <c r="W2203"/>
  <c r="U2203"/>
  <c r="T2203"/>
  <c r="S2203"/>
  <c r="O2203"/>
  <c r="N2203"/>
  <c r="H2203"/>
  <c r="D2203"/>
  <c r="W2202"/>
  <c r="U2202"/>
  <c r="T2202"/>
  <c r="S2202"/>
  <c r="O2202"/>
  <c r="N2202"/>
  <c r="H2202"/>
  <c r="D2202"/>
  <c r="W2201"/>
  <c r="U2201"/>
  <c r="T2201"/>
  <c r="S2201"/>
  <c r="O2201"/>
  <c r="N2201"/>
  <c r="H2201"/>
  <c r="D2201"/>
  <c r="W2200"/>
  <c r="U2200"/>
  <c r="T2200"/>
  <c r="S2200"/>
  <c r="O2200"/>
  <c r="N2200"/>
  <c r="H2200"/>
  <c r="D2200"/>
  <c r="W2199"/>
  <c r="U2199"/>
  <c r="T2199"/>
  <c r="S2199"/>
  <c r="O2199"/>
  <c r="N2199"/>
  <c r="H2199"/>
  <c r="D2199"/>
  <c r="W2198"/>
  <c r="U2198"/>
  <c r="T2198"/>
  <c r="S2198"/>
  <c r="O2198"/>
  <c r="N2198"/>
  <c r="H2198"/>
  <c r="D2198"/>
  <c r="W2197"/>
  <c r="U2197"/>
  <c r="T2197"/>
  <c r="S2197"/>
  <c r="O2197"/>
  <c r="N2197"/>
  <c r="H2197"/>
  <c r="D2197"/>
  <c r="W2196"/>
  <c r="U2196"/>
  <c r="T2196"/>
  <c r="S2196"/>
  <c r="O2196"/>
  <c r="N2196"/>
  <c r="H2196"/>
  <c r="D2196"/>
  <c r="W2195"/>
  <c r="U2195"/>
  <c r="T2195"/>
  <c r="S2195"/>
  <c r="O2195"/>
  <c r="N2195"/>
  <c r="H2195"/>
  <c r="D2195"/>
  <c r="W2194"/>
  <c r="U2194"/>
  <c r="T2194"/>
  <c r="S2194"/>
  <c r="O2194"/>
  <c r="N2194"/>
  <c r="H2194"/>
  <c r="D2194"/>
  <c r="W2193"/>
  <c r="U2193"/>
  <c r="T2193"/>
  <c r="S2193"/>
  <c r="O2193"/>
  <c r="N2193"/>
  <c r="H2193"/>
  <c r="D2193"/>
  <c r="W2192"/>
  <c r="U2192"/>
  <c r="T2192"/>
  <c r="S2192"/>
  <c r="O2192"/>
  <c r="N2192"/>
  <c r="H2192"/>
  <c r="D2192"/>
  <c r="W2191"/>
  <c r="U2191"/>
  <c r="T2191"/>
  <c r="S2191"/>
  <c r="O2191"/>
  <c r="N2191"/>
  <c r="H2191"/>
  <c r="D2191"/>
  <c r="W2190"/>
  <c r="U2190"/>
  <c r="T2190"/>
  <c r="S2190"/>
  <c r="O2190"/>
  <c r="N2190"/>
  <c r="H2190"/>
  <c r="D2190"/>
  <c r="W2189"/>
  <c r="U2189"/>
  <c r="T2189"/>
  <c r="S2189"/>
  <c r="O2189"/>
  <c r="N2189"/>
  <c r="H2189"/>
  <c r="D2189"/>
  <c r="W2188"/>
  <c r="U2188"/>
  <c r="T2188"/>
  <c r="S2188"/>
  <c r="O2188"/>
  <c r="N2188"/>
  <c r="H2188"/>
  <c r="D2188"/>
  <c r="W2187"/>
  <c r="U2187"/>
  <c r="T2187"/>
  <c r="S2187"/>
  <c r="O2187"/>
  <c r="N2187"/>
  <c r="H2187"/>
  <c r="D2187"/>
  <c r="W2186"/>
  <c r="U2186"/>
  <c r="T2186"/>
  <c r="S2186"/>
  <c r="O2186"/>
  <c r="N2186"/>
  <c r="H2186"/>
  <c r="D2186"/>
  <c r="W2185"/>
  <c r="U2185"/>
  <c r="T2185"/>
  <c r="S2185"/>
  <c r="O2185"/>
  <c r="N2185"/>
  <c r="H2185"/>
  <c r="D2185"/>
  <c r="W2184"/>
  <c r="U2184"/>
  <c r="T2184"/>
  <c r="S2184"/>
  <c r="O2184"/>
  <c r="N2184"/>
  <c r="H2184"/>
  <c r="D2184"/>
  <c r="W2183"/>
  <c r="U2183"/>
  <c r="T2183"/>
  <c r="S2183"/>
  <c r="O2183"/>
  <c r="N2183"/>
  <c r="H2183"/>
  <c r="D2183"/>
  <c r="W2182"/>
  <c r="U2182"/>
  <c r="T2182"/>
  <c r="S2182"/>
  <c r="O2182"/>
  <c r="N2182"/>
  <c r="H2182"/>
  <c r="D2182"/>
  <c r="W2181"/>
  <c r="U2181"/>
  <c r="T2181"/>
  <c r="S2181"/>
  <c r="O2181"/>
  <c r="N2181"/>
  <c r="H2181"/>
  <c r="D2181"/>
  <c r="W2180"/>
  <c r="U2180"/>
  <c r="T2180"/>
  <c r="S2180"/>
  <c r="O2180"/>
  <c r="N2180"/>
  <c r="H2180"/>
  <c r="D2180"/>
  <c r="W2179"/>
  <c r="U2179"/>
  <c r="T2179"/>
  <c r="S2179"/>
  <c r="O2179"/>
  <c r="N2179"/>
  <c r="H2179"/>
  <c r="D2179"/>
  <c r="W2178"/>
  <c r="U2178"/>
  <c r="T2178"/>
  <c r="S2178"/>
  <c r="O2178"/>
  <c r="N2178"/>
  <c r="H2178"/>
  <c r="D2178"/>
  <c r="W2177"/>
  <c r="U2177"/>
  <c r="T2177"/>
  <c r="S2177"/>
  <c r="O2177"/>
  <c r="N2177"/>
  <c r="H2177"/>
  <c r="D2177"/>
  <c r="W2176"/>
  <c r="U2176"/>
  <c r="T2176"/>
  <c r="S2176"/>
  <c r="O2176"/>
  <c r="N2176"/>
  <c r="H2176"/>
  <c r="D2176"/>
  <c r="W2175"/>
  <c r="U2175"/>
  <c r="T2175"/>
  <c r="S2175"/>
  <c r="O2175"/>
  <c r="N2175"/>
  <c r="H2175"/>
  <c r="D2175"/>
  <c r="W2174"/>
  <c r="U2174"/>
  <c r="T2174"/>
  <c r="S2174"/>
  <c r="O2174"/>
  <c r="N2174"/>
  <c r="H2174"/>
  <c r="D2174"/>
  <c r="W2173"/>
  <c r="U2173"/>
  <c r="T2173"/>
  <c r="S2173"/>
  <c r="O2173"/>
  <c r="N2173"/>
  <c r="H2173"/>
  <c r="D2173"/>
  <c r="W2172"/>
  <c r="U2172"/>
  <c r="T2172"/>
  <c r="S2172"/>
  <c r="O2172"/>
  <c r="N2172"/>
  <c r="H2172"/>
  <c r="D2172"/>
  <c r="W2171"/>
  <c r="U2171"/>
  <c r="T2171"/>
  <c r="S2171"/>
  <c r="O2171"/>
  <c r="N2171"/>
  <c r="H2171"/>
  <c r="D2171"/>
  <c r="W2170"/>
  <c r="U2170"/>
  <c r="T2170"/>
  <c r="S2170"/>
  <c r="O2170"/>
  <c r="N2170"/>
  <c r="H2170"/>
  <c r="D2170"/>
  <c r="W2169"/>
  <c r="U2169"/>
  <c r="T2169"/>
  <c r="S2169"/>
  <c r="O2169"/>
  <c r="N2169"/>
  <c r="H2169"/>
  <c r="D2169"/>
  <c r="W2168"/>
  <c r="U2168"/>
  <c r="T2168"/>
  <c r="S2168"/>
  <c r="O2168"/>
  <c r="N2168"/>
  <c r="H2168"/>
  <c r="D2168"/>
  <c r="W2167"/>
  <c r="U2167"/>
  <c r="T2167"/>
  <c r="S2167"/>
  <c r="O2167"/>
  <c r="N2167"/>
  <c r="H2167"/>
  <c r="D2167"/>
  <c r="W2166"/>
  <c r="U2166"/>
  <c r="T2166"/>
  <c r="S2166"/>
  <c r="O2166"/>
  <c r="N2166"/>
  <c r="H2166"/>
  <c r="D2166"/>
  <c r="W2165"/>
  <c r="U2165"/>
  <c r="T2165"/>
  <c r="S2165"/>
  <c r="O2165"/>
  <c r="N2165"/>
  <c r="H2165"/>
  <c r="D2165"/>
  <c r="W2164"/>
  <c r="U2164"/>
  <c r="T2164"/>
  <c r="S2164"/>
  <c r="O2164"/>
  <c r="N2164"/>
  <c r="H2164"/>
  <c r="D2164"/>
  <c r="W2163"/>
  <c r="U2163"/>
  <c r="T2163"/>
  <c r="S2163"/>
  <c r="O2163"/>
  <c r="N2163"/>
  <c r="H2163"/>
  <c r="D2163"/>
  <c r="W2162"/>
  <c r="U2162"/>
  <c r="T2162"/>
  <c r="S2162"/>
  <c r="O2162"/>
  <c r="N2162"/>
  <c r="H2162"/>
  <c r="D2162"/>
  <c r="W2161"/>
  <c r="U2161"/>
  <c r="T2161"/>
  <c r="S2161"/>
  <c r="O2161"/>
  <c r="N2161"/>
  <c r="H2161"/>
  <c r="D2161"/>
  <c r="W2160"/>
  <c r="U2160"/>
  <c r="T2160"/>
  <c r="S2160"/>
  <c r="O2160"/>
  <c r="N2160"/>
  <c r="H2160"/>
  <c r="D2160"/>
  <c r="W2159"/>
  <c r="U2159"/>
  <c r="T2159"/>
  <c r="S2159"/>
  <c r="O2159"/>
  <c r="N2159"/>
  <c r="H2159"/>
  <c r="D2159"/>
  <c r="W2158"/>
  <c r="U2158"/>
  <c r="T2158"/>
  <c r="S2158"/>
  <c r="O2158"/>
  <c r="N2158"/>
  <c r="H2158"/>
  <c r="D2158"/>
  <c r="W2157"/>
  <c r="U2157"/>
  <c r="T2157"/>
  <c r="S2157"/>
  <c r="O2157"/>
  <c r="N2157"/>
  <c r="H2157"/>
  <c r="D2157"/>
  <c r="W2156"/>
  <c r="U2156"/>
  <c r="T2156"/>
  <c r="S2156"/>
  <c r="O2156"/>
  <c r="N2156"/>
  <c r="H2156"/>
  <c r="D2156"/>
  <c r="W2155"/>
  <c r="U2155"/>
  <c r="T2155"/>
  <c r="S2155"/>
  <c r="O2155"/>
  <c r="N2155"/>
  <c r="H2155"/>
  <c r="D2155"/>
  <c r="W2154"/>
  <c r="U2154"/>
  <c r="T2154"/>
  <c r="S2154"/>
  <c r="O2154"/>
  <c r="N2154"/>
  <c r="H2154"/>
  <c r="D2154"/>
  <c r="W2153"/>
  <c r="U2153"/>
  <c r="T2153"/>
  <c r="S2153"/>
  <c r="O2153"/>
  <c r="N2153"/>
  <c r="H2153"/>
  <c r="D2153"/>
  <c r="W2152"/>
  <c r="U2152"/>
  <c r="T2152"/>
  <c r="S2152"/>
  <c r="O2152"/>
  <c r="N2152"/>
  <c r="H2152"/>
  <c r="D2152"/>
  <c r="W2151"/>
  <c r="U2151"/>
  <c r="T2151"/>
  <c r="S2151"/>
  <c r="O2151"/>
  <c r="N2151"/>
  <c r="H2151"/>
  <c r="D2151"/>
  <c r="W2150"/>
  <c r="U2150"/>
  <c r="T2150"/>
  <c r="S2150"/>
  <c r="O2150"/>
  <c r="N2150"/>
  <c r="H2150"/>
  <c r="D2150"/>
  <c r="W2149"/>
  <c r="U2149"/>
  <c r="T2149"/>
  <c r="S2149"/>
  <c r="O2149"/>
  <c r="N2149"/>
  <c r="H2149"/>
  <c r="D2149"/>
  <c r="W2148"/>
  <c r="U2148"/>
  <c r="T2148"/>
  <c r="S2148"/>
  <c r="O2148"/>
  <c r="N2148"/>
  <c r="H2148"/>
  <c r="D2148"/>
  <c r="W2147"/>
  <c r="U2147"/>
  <c r="T2147"/>
  <c r="S2147"/>
  <c r="O2147"/>
  <c r="N2147"/>
  <c r="H2147"/>
  <c r="D2147"/>
  <c r="W2146"/>
  <c r="U2146"/>
  <c r="T2146"/>
  <c r="S2146"/>
  <c r="O2146"/>
  <c r="N2146"/>
  <c r="H2146"/>
  <c r="D2146"/>
  <c r="W2145"/>
  <c r="U2145"/>
  <c r="T2145"/>
  <c r="S2145"/>
  <c r="O2145"/>
  <c r="N2145"/>
  <c r="H2145"/>
  <c r="D2145"/>
  <c r="W2144"/>
  <c r="U2144"/>
  <c r="T2144"/>
  <c r="S2144"/>
  <c r="O2144"/>
  <c r="N2144"/>
  <c r="H2144"/>
  <c r="D2144"/>
  <c r="W2143"/>
  <c r="U2143"/>
  <c r="T2143"/>
  <c r="S2143"/>
  <c r="O2143"/>
  <c r="N2143"/>
  <c r="H2143"/>
  <c r="D2143"/>
  <c r="W2142"/>
  <c r="U2142"/>
  <c r="T2142"/>
  <c r="S2142"/>
  <c r="O2142"/>
  <c r="N2142"/>
  <c r="H2142"/>
  <c r="D2142"/>
  <c r="W2141"/>
  <c r="U2141"/>
  <c r="T2141"/>
  <c r="S2141"/>
  <c r="O2141"/>
  <c r="N2141"/>
  <c r="H2141"/>
  <c r="D2141"/>
  <c r="W2140"/>
  <c r="U2140"/>
  <c r="T2140"/>
  <c r="S2140"/>
  <c r="O2140"/>
  <c r="N2140"/>
  <c r="H2140"/>
  <c r="D2140"/>
  <c r="W2139"/>
  <c r="U2139"/>
  <c r="T2139"/>
  <c r="S2139"/>
  <c r="O2139"/>
  <c r="N2139"/>
  <c r="H2139"/>
  <c r="D2139"/>
  <c r="W2138"/>
  <c r="U2138"/>
  <c r="T2138"/>
  <c r="S2138"/>
  <c r="O2138"/>
  <c r="N2138"/>
  <c r="H2138"/>
  <c r="D2138"/>
  <c r="W2137"/>
  <c r="U2137"/>
  <c r="T2137"/>
  <c r="S2137"/>
  <c r="O2137"/>
  <c r="N2137"/>
  <c r="H2137"/>
  <c r="D2137"/>
  <c r="W2136"/>
  <c r="U2136"/>
  <c r="T2136"/>
  <c r="S2136"/>
  <c r="O2136"/>
  <c r="N2136"/>
  <c r="H2136"/>
  <c r="D2136"/>
  <c r="W2135"/>
  <c r="U2135"/>
  <c r="T2135"/>
  <c r="S2135"/>
  <c r="O2135"/>
  <c r="N2135"/>
  <c r="H2135"/>
  <c r="D2135"/>
  <c r="W2134"/>
  <c r="U2134"/>
  <c r="T2134"/>
  <c r="S2134"/>
  <c r="O2134"/>
  <c r="N2134"/>
  <c r="H2134"/>
  <c r="D2134"/>
  <c r="W2133"/>
  <c r="U2133"/>
  <c r="T2133"/>
  <c r="S2133"/>
  <c r="O2133"/>
  <c r="N2133"/>
  <c r="H2133"/>
  <c r="D2133"/>
  <c r="W2132"/>
  <c r="U2132"/>
  <c r="T2132"/>
  <c r="S2132"/>
  <c r="O2132"/>
  <c r="N2132"/>
  <c r="H2132"/>
  <c r="D2132"/>
  <c r="W2131"/>
  <c r="U2131"/>
  <c r="T2131"/>
  <c r="S2131"/>
  <c r="O2131"/>
  <c r="N2131"/>
  <c r="H2131"/>
  <c r="D2131"/>
  <c r="W2130"/>
  <c r="U2130"/>
  <c r="T2130"/>
  <c r="S2130"/>
  <c r="O2130"/>
  <c r="N2130"/>
  <c r="H2130"/>
  <c r="D2130"/>
  <c r="W2129"/>
  <c r="U2129"/>
  <c r="T2129"/>
  <c r="S2129"/>
  <c r="O2129"/>
  <c r="N2129"/>
  <c r="H2129"/>
  <c r="D2129"/>
  <c r="W2128"/>
  <c r="U2128"/>
  <c r="T2128"/>
  <c r="S2128"/>
  <c r="O2128"/>
  <c r="N2128"/>
  <c r="H2128"/>
  <c r="D2128"/>
  <c r="W2127"/>
  <c r="U2127"/>
  <c r="T2127"/>
  <c r="S2127"/>
  <c r="O2127"/>
  <c r="N2127"/>
  <c r="H2127"/>
  <c r="D2127"/>
  <c r="W2126"/>
  <c r="U2126"/>
  <c r="T2126"/>
  <c r="S2126"/>
  <c r="O2126"/>
  <c r="N2126"/>
  <c r="H2126"/>
  <c r="D2126"/>
  <c r="W2125"/>
  <c r="U2125"/>
  <c r="T2125"/>
  <c r="S2125"/>
  <c r="O2125"/>
  <c r="N2125"/>
  <c r="H2125"/>
  <c r="D2125"/>
  <c r="W2124"/>
  <c r="U2124"/>
  <c r="T2124"/>
  <c r="S2124"/>
  <c r="O2124"/>
  <c r="N2124"/>
  <c r="H2124"/>
  <c r="D2124"/>
  <c r="W2123"/>
  <c r="U2123"/>
  <c r="T2123"/>
  <c r="S2123"/>
  <c r="O2123"/>
  <c r="N2123"/>
  <c r="H2123"/>
  <c r="D2123"/>
  <c r="W2122"/>
  <c r="U2122"/>
  <c r="T2122"/>
  <c r="S2122"/>
  <c r="O2122"/>
  <c r="N2122"/>
  <c r="H2122"/>
  <c r="D2122"/>
  <c r="W2121"/>
  <c r="U2121"/>
  <c r="T2121"/>
  <c r="S2121"/>
  <c r="O2121"/>
  <c r="N2121"/>
  <c r="H2121"/>
  <c r="D2121"/>
  <c r="W2120"/>
  <c r="U2120"/>
  <c r="T2120"/>
  <c r="S2120"/>
  <c r="O2120"/>
  <c r="N2120"/>
  <c r="H2120"/>
  <c r="D2120"/>
  <c r="W2119"/>
  <c r="U2119"/>
  <c r="T2119"/>
  <c r="S2119"/>
  <c r="O2119"/>
  <c r="N2119"/>
  <c r="H2119"/>
  <c r="D2119"/>
  <c r="W2118"/>
  <c r="U2118"/>
  <c r="T2118"/>
  <c r="S2118"/>
  <c r="O2118"/>
  <c r="N2118"/>
  <c r="H2118"/>
  <c r="D2118"/>
  <c r="W2117"/>
  <c r="U2117"/>
  <c r="T2117"/>
  <c r="S2117"/>
  <c r="O2117"/>
  <c r="N2117"/>
  <c r="H2117"/>
  <c r="D2117"/>
  <c r="W2116"/>
  <c r="U2116"/>
  <c r="T2116"/>
  <c r="S2116"/>
  <c r="O2116"/>
  <c r="N2116"/>
  <c r="H2116"/>
  <c r="D2116"/>
  <c r="W2115"/>
  <c r="U2115"/>
  <c r="T2115"/>
  <c r="S2115"/>
  <c r="O2115"/>
  <c r="N2115"/>
  <c r="H2115"/>
  <c r="D2115"/>
  <c r="W2114"/>
  <c r="U2114"/>
  <c r="T2114"/>
  <c r="S2114"/>
  <c r="O2114"/>
  <c r="N2114"/>
  <c r="H2114"/>
  <c r="D2114"/>
  <c r="W2113"/>
  <c r="U2113"/>
  <c r="T2113"/>
  <c r="S2113"/>
  <c r="O2113"/>
  <c r="N2113"/>
  <c r="H2113"/>
  <c r="D2113"/>
  <c r="W2112"/>
  <c r="U2112"/>
  <c r="T2112"/>
  <c r="S2112"/>
  <c r="O2112"/>
  <c r="N2112"/>
  <c r="H2112"/>
  <c r="D2112"/>
  <c r="W2111"/>
  <c r="U2111"/>
  <c r="T2111"/>
  <c r="S2111"/>
  <c r="O2111"/>
  <c r="N2111"/>
  <c r="H2111"/>
  <c r="D2111"/>
  <c r="W2110"/>
  <c r="U2110"/>
  <c r="T2110"/>
  <c r="S2110"/>
  <c r="O2110"/>
  <c r="N2110"/>
  <c r="H2110"/>
  <c r="D2110"/>
  <c r="W2109"/>
  <c r="U2109"/>
  <c r="T2109"/>
  <c r="S2109"/>
  <c r="O2109"/>
  <c r="N2109"/>
  <c r="H2109"/>
  <c r="D2109"/>
  <c r="W2108"/>
  <c r="U2108"/>
  <c r="T2108"/>
  <c r="S2108"/>
  <c r="O2108"/>
  <c r="N2108"/>
  <c r="H2108"/>
  <c r="D2108"/>
  <c r="W2107"/>
  <c r="U2107"/>
  <c r="T2107"/>
  <c r="S2107"/>
  <c r="O2107"/>
  <c r="N2107"/>
  <c r="H2107"/>
  <c r="D2107"/>
  <c r="W2106"/>
  <c r="U2106"/>
  <c r="T2106"/>
  <c r="S2106"/>
  <c r="O2106"/>
  <c r="N2106"/>
  <c r="H2106"/>
  <c r="D2106"/>
  <c r="W2105"/>
  <c r="U2105"/>
  <c r="T2105"/>
  <c r="S2105"/>
  <c r="O2105"/>
  <c r="N2105"/>
  <c r="H2105"/>
  <c r="D2105"/>
  <c r="W2104"/>
  <c r="U2104"/>
  <c r="T2104"/>
  <c r="S2104"/>
  <c r="O2104"/>
  <c r="N2104"/>
  <c r="H2104"/>
  <c r="D2104"/>
  <c r="W2103"/>
  <c r="U2103"/>
  <c r="T2103"/>
  <c r="S2103"/>
  <c r="O2103"/>
  <c r="N2103"/>
  <c r="H2103"/>
  <c r="D2103"/>
  <c r="W2102"/>
  <c r="U2102"/>
  <c r="T2102"/>
  <c r="S2102"/>
  <c r="O2102"/>
  <c r="N2102"/>
  <c r="H2102"/>
  <c r="D2102"/>
  <c r="W2101"/>
  <c r="U2101"/>
  <c r="T2101"/>
  <c r="S2101"/>
  <c r="O2101"/>
  <c r="N2101"/>
  <c r="H2101"/>
  <c r="D2101"/>
  <c r="W2100"/>
  <c r="U2100"/>
  <c r="T2100"/>
  <c r="S2100"/>
  <c r="O2100"/>
  <c r="N2100"/>
  <c r="H2100"/>
  <c r="D2100"/>
  <c r="W2099"/>
  <c r="U2099"/>
  <c r="T2099"/>
  <c r="S2099"/>
  <c r="O2099"/>
  <c r="N2099"/>
  <c r="H2099"/>
  <c r="D2099"/>
  <c r="W2098"/>
  <c r="U2098"/>
  <c r="T2098"/>
  <c r="S2098"/>
  <c r="O2098"/>
  <c r="N2098"/>
  <c r="H2098"/>
  <c r="D2098"/>
  <c r="W2097"/>
  <c r="U2097"/>
  <c r="T2097"/>
  <c r="S2097"/>
  <c r="O2097"/>
  <c r="N2097"/>
  <c r="H2097"/>
  <c r="D2097"/>
  <c r="W2096"/>
  <c r="U2096"/>
  <c r="T2096"/>
  <c r="S2096"/>
  <c r="O2096"/>
  <c r="N2096"/>
  <c r="H2096"/>
  <c r="D2096"/>
  <c r="W2095"/>
  <c r="U2095"/>
  <c r="T2095"/>
  <c r="S2095"/>
  <c r="O2095"/>
  <c r="N2095"/>
  <c r="H2095"/>
  <c r="D2095"/>
  <c r="W2094"/>
  <c r="U2094"/>
  <c r="T2094"/>
  <c r="S2094"/>
  <c r="O2094"/>
  <c r="N2094"/>
  <c r="H2094"/>
  <c r="D2094"/>
  <c r="W2093"/>
  <c r="U2093"/>
  <c r="T2093"/>
  <c r="S2093"/>
  <c r="O2093"/>
  <c r="N2093"/>
  <c r="H2093"/>
  <c r="D2093"/>
  <c r="W2092"/>
  <c r="U2092"/>
  <c r="T2092"/>
  <c r="S2092"/>
  <c r="O2092"/>
  <c r="N2092"/>
  <c r="H2092"/>
  <c r="D2092"/>
  <c r="W2091"/>
  <c r="U2091"/>
  <c r="T2091"/>
  <c r="S2091"/>
  <c r="O2091"/>
  <c r="N2091"/>
  <c r="H2091"/>
  <c r="D2091"/>
  <c r="W2090"/>
  <c r="U2090"/>
  <c r="T2090"/>
  <c r="S2090"/>
  <c r="O2090"/>
  <c r="N2090"/>
  <c r="H2090"/>
  <c r="D2090"/>
  <c r="W2089"/>
  <c r="U2089"/>
  <c r="T2089"/>
  <c r="S2089"/>
  <c r="O2089"/>
  <c r="N2089"/>
  <c r="H2089"/>
  <c r="D2089"/>
  <c r="W2088"/>
  <c r="U2088"/>
  <c r="T2088"/>
  <c r="S2088"/>
  <c r="O2088"/>
  <c r="N2088"/>
  <c r="H2088"/>
  <c r="D2088"/>
  <c r="W2087"/>
  <c r="U2087"/>
  <c r="T2087"/>
  <c r="S2087"/>
  <c r="O2087"/>
  <c r="N2087"/>
  <c r="H2087"/>
  <c r="D2087"/>
  <c r="W2086"/>
  <c r="U2086"/>
  <c r="T2086"/>
  <c r="S2086"/>
  <c r="O2086"/>
  <c r="N2086"/>
  <c r="H2086"/>
  <c r="D2086"/>
  <c r="W2085"/>
  <c r="U2085"/>
  <c r="T2085"/>
  <c r="S2085"/>
  <c r="O2085"/>
  <c r="N2085"/>
  <c r="H2085"/>
  <c r="D2085"/>
  <c r="W2084"/>
  <c r="U2084"/>
  <c r="T2084"/>
  <c r="S2084"/>
  <c r="O2084"/>
  <c r="N2084"/>
  <c r="H2084"/>
  <c r="D2084"/>
  <c r="W2083"/>
  <c r="U2083"/>
  <c r="T2083"/>
  <c r="S2083"/>
  <c r="O2083"/>
  <c r="N2083"/>
  <c r="H2083"/>
  <c r="D2083"/>
  <c r="W2082"/>
  <c r="U2082"/>
  <c r="T2082"/>
  <c r="S2082"/>
  <c r="O2082"/>
  <c r="N2082"/>
  <c r="H2082"/>
  <c r="D2082"/>
  <c r="W2081"/>
  <c r="U2081"/>
  <c r="T2081"/>
  <c r="S2081"/>
  <c r="O2081"/>
  <c r="N2081"/>
  <c r="H2081"/>
  <c r="D2081"/>
  <c r="W2080"/>
  <c r="U2080"/>
  <c r="T2080"/>
  <c r="S2080"/>
  <c r="O2080"/>
  <c r="N2080"/>
  <c r="H2080"/>
  <c r="D2080"/>
  <c r="W2079"/>
  <c r="U2079"/>
  <c r="T2079"/>
  <c r="S2079"/>
  <c r="O2079"/>
  <c r="N2079"/>
  <c r="H2079"/>
  <c r="D2079"/>
  <c r="W2078"/>
  <c r="U2078"/>
  <c r="T2078"/>
  <c r="S2078"/>
  <c r="O2078"/>
  <c r="N2078"/>
  <c r="H2078"/>
  <c r="D2078"/>
  <c r="W2077"/>
  <c r="U2077"/>
  <c r="T2077"/>
  <c r="S2077"/>
  <c r="O2077"/>
  <c r="N2077"/>
  <c r="H2077"/>
  <c r="D2077"/>
  <c r="W2076"/>
  <c r="U2076"/>
  <c r="T2076"/>
  <c r="S2076"/>
  <c r="O2076"/>
  <c r="N2076"/>
  <c r="H2076"/>
  <c r="D2076"/>
  <c r="W2075"/>
  <c r="U2075"/>
  <c r="T2075"/>
  <c r="S2075"/>
  <c r="O2075"/>
  <c r="N2075"/>
  <c r="H2075"/>
  <c r="D2075"/>
  <c r="W2074"/>
  <c r="U2074"/>
  <c r="T2074"/>
  <c r="S2074"/>
  <c r="O2074"/>
  <c r="N2074"/>
  <c r="H2074"/>
  <c r="D2074"/>
  <c r="W2073"/>
  <c r="U2073"/>
  <c r="T2073"/>
  <c r="S2073"/>
  <c r="O2073"/>
  <c r="N2073"/>
  <c r="H2073"/>
  <c r="D2073"/>
  <c r="W2072"/>
  <c r="U2072"/>
  <c r="T2072"/>
  <c r="S2072"/>
  <c r="O2072"/>
  <c r="N2072"/>
  <c r="H2072"/>
  <c r="D2072"/>
  <c r="W2071"/>
  <c r="U2071"/>
  <c r="T2071"/>
  <c r="S2071"/>
  <c r="O2071"/>
  <c r="N2071"/>
  <c r="H2071"/>
  <c r="D2071"/>
  <c r="W2070"/>
  <c r="U2070"/>
  <c r="T2070"/>
  <c r="S2070"/>
  <c r="O2070"/>
  <c r="N2070"/>
  <c r="H2070"/>
  <c r="D2070"/>
  <c r="W2069"/>
  <c r="U2069"/>
  <c r="T2069"/>
  <c r="S2069"/>
  <c r="O2069"/>
  <c r="N2069"/>
  <c r="H2069"/>
  <c r="D2069"/>
  <c r="W2068"/>
  <c r="U2068"/>
  <c r="T2068"/>
  <c r="S2068"/>
  <c r="O2068"/>
  <c r="N2068"/>
  <c r="H2068"/>
  <c r="D2068"/>
  <c r="W2067"/>
  <c r="U2067"/>
  <c r="T2067"/>
  <c r="S2067"/>
  <c r="O2067"/>
  <c r="N2067"/>
  <c r="H2067"/>
  <c r="D2067"/>
  <c r="W2066"/>
  <c r="U2066"/>
  <c r="T2066"/>
  <c r="S2066"/>
  <c r="O2066"/>
  <c r="N2066"/>
  <c r="H2066"/>
  <c r="D2066"/>
  <c r="W2065"/>
  <c r="U2065"/>
  <c r="T2065"/>
  <c r="S2065"/>
  <c r="O2065"/>
  <c r="N2065"/>
  <c r="H2065"/>
  <c r="D2065"/>
  <c r="W2064"/>
  <c r="U2064"/>
  <c r="T2064"/>
  <c r="S2064"/>
  <c r="O2064"/>
  <c r="N2064"/>
  <c r="H2064"/>
  <c r="D2064"/>
  <c r="W2063"/>
  <c r="U2063"/>
  <c r="T2063"/>
  <c r="S2063"/>
  <c r="O2063"/>
  <c r="N2063"/>
  <c r="H2063"/>
  <c r="D2063"/>
  <c r="W2062"/>
  <c r="U2062"/>
  <c r="T2062"/>
  <c r="S2062"/>
  <c r="O2062"/>
  <c r="N2062"/>
  <c r="H2062"/>
  <c r="D2062"/>
  <c r="W2061"/>
  <c r="U2061"/>
  <c r="T2061"/>
  <c r="S2061"/>
  <c r="O2061"/>
  <c r="N2061"/>
  <c r="H2061"/>
  <c r="D2061"/>
  <c r="W2060"/>
  <c r="U2060"/>
  <c r="T2060"/>
  <c r="S2060"/>
  <c r="O2060"/>
  <c r="N2060"/>
  <c r="H2060"/>
  <c r="D2060"/>
  <c r="W2059"/>
  <c r="U2059"/>
  <c r="T2059"/>
  <c r="S2059"/>
  <c r="O2059"/>
  <c r="N2059"/>
  <c r="H2059"/>
  <c r="D2059"/>
  <c r="W2058"/>
  <c r="U2058"/>
  <c r="T2058"/>
  <c r="S2058"/>
  <c r="O2058"/>
  <c r="N2058"/>
  <c r="H2058"/>
  <c r="D2058"/>
  <c r="W2057"/>
  <c r="U2057"/>
  <c r="T2057"/>
  <c r="S2057"/>
  <c r="O2057"/>
  <c r="N2057"/>
  <c r="H2057"/>
  <c r="D2057"/>
  <c r="W2056"/>
  <c r="U2056"/>
  <c r="T2056"/>
  <c r="S2056"/>
  <c r="O2056"/>
  <c r="N2056"/>
  <c r="H2056"/>
  <c r="D2056"/>
  <c r="W2055"/>
  <c r="U2055"/>
  <c r="T2055"/>
  <c r="S2055"/>
  <c r="O2055"/>
  <c r="N2055"/>
  <c r="H2055"/>
  <c r="D2055"/>
  <c r="W2054"/>
  <c r="U2054"/>
  <c r="T2054"/>
  <c r="S2054"/>
  <c r="O2054"/>
  <c r="N2054"/>
  <c r="H2054"/>
  <c r="D2054"/>
  <c r="W2053"/>
  <c r="U2053"/>
  <c r="T2053"/>
  <c r="S2053"/>
  <c r="O2053"/>
  <c r="N2053"/>
  <c r="H2053"/>
  <c r="D2053"/>
  <c r="W2052"/>
  <c r="U2052"/>
  <c r="T2052"/>
  <c r="S2052"/>
  <c r="O2052"/>
  <c r="N2052"/>
  <c r="H2052"/>
  <c r="D2052"/>
  <c r="W2051"/>
  <c r="U2051"/>
  <c r="T2051"/>
  <c r="S2051"/>
  <c r="O2051"/>
  <c r="N2051"/>
  <c r="H2051"/>
  <c r="D2051"/>
  <c r="W2050"/>
  <c r="U2050"/>
  <c r="T2050"/>
  <c r="S2050"/>
  <c r="O2050"/>
  <c r="N2050"/>
  <c r="H2050"/>
  <c r="D2050"/>
  <c r="W2049"/>
  <c r="U2049"/>
  <c r="T2049"/>
  <c r="S2049"/>
  <c r="O2049"/>
  <c r="N2049"/>
  <c r="H2049"/>
  <c r="D2049"/>
  <c r="W2048"/>
  <c r="U2048"/>
  <c r="T2048"/>
  <c r="S2048"/>
  <c r="O2048"/>
  <c r="N2048"/>
  <c r="H2048"/>
  <c r="D2048"/>
  <c r="W2047"/>
  <c r="U2047"/>
  <c r="T2047"/>
  <c r="S2047"/>
  <c r="O2047"/>
  <c r="N2047"/>
  <c r="H2047"/>
  <c r="D2047"/>
  <c r="W2046"/>
  <c r="U2046"/>
  <c r="T2046"/>
  <c r="S2046"/>
  <c r="O2046"/>
  <c r="N2046"/>
  <c r="H2046"/>
  <c r="D2046"/>
  <c r="W2045"/>
  <c r="U2045"/>
  <c r="T2045"/>
  <c r="S2045"/>
  <c r="O2045"/>
  <c r="N2045"/>
  <c r="H2045"/>
  <c r="D2045"/>
  <c r="W2044"/>
  <c r="U2044"/>
  <c r="T2044"/>
  <c r="S2044"/>
  <c r="O2044"/>
  <c r="N2044"/>
  <c r="H2044"/>
  <c r="D2044"/>
  <c r="W2043"/>
  <c r="U2043"/>
  <c r="T2043"/>
  <c r="S2043"/>
  <c r="O2043"/>
  <c r="N2043"/>
  <c r="H2043"/>
  <c r="D2043"/>
  <c r="W2042"/>
  <c r="U2042"/>
  <c r="T2042"/>
  <c r="S2042"/>
  <c r="O2042"/>
  <c r="N2042"/>
  <c r="H2042"/>
  <c r="D2042"/>
  <c r="W2041"/>
  <c r="U2041"/>
  <c r="T2041"/>
  <c r="S2041"/>
  <c r="O2041"/>
  <c r="N2041"/>
  <c r="H2041"/>
  <c r="D2041"/>
  <c r="W2040"/>
  <c r="U2040"/>
  <c r="T2040"/>
  <c r="S2040"/>
  <c r="O2040"/>
  <c r="N2040"/>
  <c r="H2040"/>
  <c r="D2040"/>
  <c r="W2039"/>
  <c r="U2039"/>
  <c r="T2039"/>
  <c r="S2039"/>
  <c r="O2039"/>
  <c r="N2039"/>
  <c r="H2039"/>
  <c r="D2039"/>
  <c r="W2038"/>
  <c r="U2038"/>
  <c r="T2038"/>
  <c r="S2038"/>
  <c r="O2038"/>
  <c r="N2038"/>
  <c r="H2038"/>
  <c r="D2038"/>
  <c r="W2037"/>
  <c r="U2037"/>
  <c r="T2037"/>
  <c r="S2037"/>
  <c r="O2037"/>
  <c r="N2037"/>
  <c r="H2037"/>
  <c r="D2037"/>
  <c r="W2036"/>
  <c r="U2036"/>
  <c r="T2036"/>
  <c r="S2036"/>
  <c r="O2036"/>
  <c r="N2036"/>
  <c r="H2036"/>
  <c r="D2036"/>
  <c r="W2035"/>
  <c r="U2035"/>
  <c r="T2035"/>
  <c r="S2035"/>
  <c r="O2035"/>
  <c r="N2035"/>
  <c r="H2035"/>
  <c r="D2035"/>
  <c r="W2034"/>
  <c r="U2034"/>
  <c r="T2034"/>
  <c r="S2034"/>
  <c r="O2034"/>
  <c r="N2034"/>
  <c r="H2034"/>
  <c r="D2034"/>
  <c r="W2033"/>
  <c r="U2033"/>
  <c r="T2033"/>
  <c r="S2033"/>
  <c r="O2033"/>
  <c r="N2033"/>
  <c r="H2033"/>
  <c r="D2033"/>
  <c r="W2032"/>
  <c r="U2032"/>
  <c r="T2032"/>
  <c r="S2032"/>
  <c r="O2032"/>
  <c r="N2032"/>
  <c r="H2032"/>
  <c r="D2032"/>
  <c r="W2031"/>
  <c r="U2031"/>
  <c r="T2031"/>
  <c r="S2031"/>
  <c r="O2031"/>
  <c r="N2031"/>
  <c r="H2031"/>
  <c r="D2031"/>
  <c r="W2030"/>
  <c r="U2030"/>
  <c r="T2030"/>
  <c r="S2030"/>
  <c r="O2030"/>
  <c r="N2030"/>
  <c r="H2030"/>
  <c r="D2030"/>
  <c r="W2029"/>
  <c r="U2029"/>
  <c r="T2029"/>
  <c r="S2029"/>
  <c r="O2029"/>
  <c r="N2029"/>
  <c r="H2029"/>
  <c r="D2029"/>
  <c r="W2028"/>
  <c r="U2028"/>
  <c r="T2028"/>
  <c r="S2028"/>
  <c r="O2028"/>
  <c r="N2028"/>
  <c r="H2028"/>
  <c r="D2028"/>
  <c r="W2027"/>
  <c r="U2027"/>
  <c r="T2027"/>
  <c r="S2027"/>
  <c r="O2027"/>
  <c r="N2027"/>
  <c r="H2027"/>
  <c r="D2027"/>
  <c r="W2026"/>
  <c r="U2026"/>
  <c r="T2026"/>
  <c r="S2026"/>
  <c r="O2026"/>
  <c r="N2026"/>
  <c r="H2026"/>
  <c r="D2026"/>
  <c r="W2025"/>
  <c r="U2025"/>
  <c r="T2025"/>
  <c r="S2025"/>
  <c r="O2025"/>
  <c r="N2025"/>
  <c r="H2025"/>
  <c r="D2025"/>
  <c r="W2024"/>
  <c r="U2024"/>
  <c r="T2024"/>
  <c r="S2024"/>
  <c r="O2024"/>
  <c r="N2024"/>
  <c r="H2024"/>
  <c r="D2024"/>
  <c r="W2023"/>
  <c r="U2023"/>
  <c r="T2023"/>
  <c r="S2023"/>
  <c r="O2023"/>
  <c r="N2023"/>
  <c r="H2023"/>
  <c r="D2023"/>
  <c r="W2022"/>
  <c r="U2022"/>
  <c r="T2022"/>
  <c r="S2022"/>
  <c r="O2022"/>
  <c r="N2022"/>
  <c r="H2022"/>
  <c r="D2022"/>
  <c r="W2021"/>
  <c r="U2021"/>
  <c r="T2021"/>
  <c r="S2021"/>
  <c r="O2021"/>
  <c r="N2021"/>
  <c r="H2021"/>
  <c r="D2021"/>
  <c r="W2020"/>
  <c r="U2020"/>
  <c r="T2020"/>
  <c r="S2020"/>
  <c r="O2020"/>
  <c r="N2020"/>
  <c r="H2020"/>
  <c r="D2020"/>
  <c r="W2019"/>
  <c r="U2019"/>
  <c r="T2019"/>
  <c r="S2019"/>
  <c r="O2019"/>
  <c r="N2019"/>
  <c r="H2019"/>
  <c r="D2019"/>
  <c r="W2018"/>
  <c r="U2018"/>
  <c r="T2018"/>
  <c r="S2018"/>
  <c r="O2018"/>
  <c r="N2018"/>
  <c r="H2018"/>
  <c r="D2018"/>
  <c r="W2017"/>
  <c r="U2017"/>
  <c r="T2017"/>
  <c r="S2017"/>
  <c r="O2017"/>
  <c r="N2017"/>
  <c r="H2017"/>
  <c r="D2017"/>
  <c r="W2016"/>
  <c r="U2016"/>
  <c r="T2016"/>
  <c r="S2016"/>
  <c r="O2016"/>
  <c r="N2016"/>
  <c r="H2016"/>
  <c r="D2016"/>
  <c r="W2015"/>
  <c r="U2015"/>
  <c r="T2015"/>
  <c r="S2015"/>
  <c r="O2015"/>
  <c r="N2015"/>
  <c r="H2015"/>
  <c r="D2015"/>
  <c r="W2014"/>
  <c r="U2014"/>
  <c r="T2014"/>
  <c r="S2014"/>
  <c r="O2014"/>
  <c r="N2014"/>
  <c r="H2014"/>
  <c r="D2014"/>
  <c r="W2013"/>
  <c r="U2013"/>
  <c r="T2013"/>
  <c r="S2013"/>
  <c r="O2013"/>
  <c r="N2013"/>
  <c r="H2013"/>
  <c r="D2013"/>
  <c r="W2012"/>
  <c r="U2012"/>
  <c r="T2012"/>
  <c r="S2012"/>
  <c r="O2012"/>
  <c r="N2012"/>
  <c r="H2012"/>
  <c r="D2012"/>
  <c r="W2011"/>
  <c r="U2011"/>
  <c r="T2011"/>
  <c r="S2011"/>
  <c r="O2011"/>
  <c r="N2011"/>
  <c r="H2011"/>
  <c r="D2011"/>
  <c r="W2010"/>
  <c r="U2010"/>
  <c r="T2010"/>
  <c r="S2010"/>
  <c r="O2010"/>
  <c r="N2010"/>
  <c r="H2010"/>
  <c r="D2010"/>
  <c r="W2009"/>
  <c r="U2009"/>
  <c r="T2009"/>
  <c r="S2009"/>
  <c r="O2009"/>
  <c r="N2009"/>
  <c r="H2009"/>
  <c r="D2009"/>
  <c r="W2008"/>
  <c r="U2008"/>
  <c r="T2008"/>
  <c r="S2008"/>
  <c r="O2008"/>
  <c r="N2008"/>
  <c r="H2008"/>
  <c r="D2008"/>
  <c r="W2007"/>
  <c r="U2007"/>
  <c r="T2007"/>
  <c r="S2007"/>
  <c r="O2007"/>
  <c r="N2007"/>
  <c r="H2007"/>
  <c r="D2007"/>
  <c r="H419"/>
  <c r="D209"/>
  <c r="H209"/>
  <c r="N209"/>
  <c r="S209"/>
  <c r="T209"/>
  <c r="U209"/>
  <c r="W209"/>
  <c r="D210"/>
  <c r="H210"/>
  <c r="N210"/>
  <c r="S210"/>
  <c r="T210"/>
  <c r="U210"/>
  <c r="W210"/>
  <c r="D211"/>
  <c r="H211"/>
  <c r="N211"/>
  <c r="S211"/>
  <c r="T211"/>
  <c r="U211"/>
  <c r="W211"/>
  <c r="D212"/>
  <c r="H212"/>
  <c r="N212"/>
  <c r="S212"/>
  <c r="T212"/>
  <c r="U212"/>
  <c r="W212"/>
  <c r="D213"/>
  <c r="H213"/>
  <c r="N213"/>
  <c r="S213"/>
  <c r="T213"/>
  <c r="U213"/>
  <c r="W213"/>
  <c r="D214"/>
  <c r="H214"/>
  <c r="N214"/>
  <c r="S214"/>
  <c r="T214"/>
  <c r="U214"/>
  <c r="W214"/>
  <c r="D215"/>
  <c r="H215"/>
  <c r="N215"/>
  <c r="S215"/>
  <c r="T215"/>
  <c r="U215"/>
  <c r="W215"/>
  <c r="D216"/>
  <c r="H216"/>
  <c r="N216"/>
  <c r="S216"/>
  <c r="T216"/>
  <c r="U216"/>
  <c r="W216"/>
  <c r="D217"/>
  <c r="H217"/>
  <c r="N217"/>
  <c r="S217"/>
  <c r="T217"/>
  <c r="U217"/>
  <c r="W217"/>
  <c r="D218"/>
  <c r="H218"/>
  <c r="N218"/>
  <c r="S218"/>
  <c r="T218"/>
  <c r="U218"/>
  <c r="W218"/>
  <c r="D219"/>
  <c r="H219"/>
  <c r="N219"/>
  <c r="S219"/>
  <c r="T219"/>
  <c r="U219"/>
  <c r="W219"/>
  <c r="D220"/>
  <c r="H220"/>
  <c r="N220"/>
  <c r="S220"/>
  <c r="T220"/>
  <c r="U220"/>
  <c r="W220"/>
  <c r="D221"/>
  <c r="H221"/>
  <c r="N221"/>
  <c r="S221"/>
  <c r="T221"/>
  <c r="U221"/>
  <c r="W221"/>
  <c r="D222"/>
  <c r="H222"/>
  <c r="N222"/>
  <c r="S222"/>
  <c r="T222"/>
  <c r="U222"/>
  <c r="W222"/>
  <c r="D223"/>
  <c r="H223"/>
  <c r="N223"/>
  <c r="S223"/>
  <c r="T223"/>
  <c r="U223"/>
  <c r="W223"/>
  <c r="D224"/>
  <c r="H224"/>
  <c r="N224"/>
  <c r="S224"/>
  <c r="T224"/>
  <c r="U224"/>
  <c r="W224"/>
  <c r="D225"/>
  <c r="H225"/>
  <c r="N225"/>
  <c r="S225"/>
  <c r="T225"/>
  <c r="U225"/>
  <c r="W225"/>
  <c r="D226"/>
  <c r="H226"/>
  <c r="N226"/>
  <c r="S226"/>
  <c r="T226"/>
  <c r="U226"/>
  <c r="W226"/>
  <c r="D227"/>
  <c r="H227"/>
  <c r="N227"/>
  <c r="S227"/>
  <c r="T227"/>
  <c r="U227"/>
  <c r="W227"/>
  <c r="D228"/>
  <c r="H228"/>
  <c r="N228"/>
  <c r="S228"/>
  <c r="T228"/>
  <c r="U228"/>
  <c r="W228"/>
  <c r="D229"/>
  <c r="H229"/>
  <c r="N229"/>
  <c r="S229"/>
  <c r="T229"/>
  <c r="U229"/>
  <c r="W229"/>
  <c r="D230"/>
  <c r="H230"/>
  <c r="N230"/>
  <c r="S230"/>
  <c r="T230"/>
  <c r="U230"/>
  <c r="W230"/>
  <c r="D231"/>
  <c r="H231"/>
  <c r="N231"/>
  <c r="S231"/>
  <c r="T231"/>
  <c r="U231"/>
  <c r="W231"/>
  <c r="D232"/>
  <c r="H232"/>
  <c r="N232"/>
  <c r="S232"/>
  <c r="T232"/>
  <c r="U232"/>
  <c r="W232"/>
  <c r="D233"/>
  <c r="H233"/>
  <c r="N233"/>
  <c r="S233"/>
  <c r="T233"/>
  <c r="U233"/>
  <c r="W233"/>
  <c r="D234"/>
  <c r="H234"/>
  <c r="N234"/>
  <c r="S234"/>
  <c r="T234"/>
  <c r="U234"/>
  <c r="W234"/>
  <c r="D235"/>
  <c r="H235"/>
  <c r="N235"/>
  <c r="S235"/>
  <c r="T235"/>
  <c r="U235"/>
  <c r="W235"/>
  <c r="D236"/>
  <c r="H236"/>
  <c r="N236"/>
  <c r="S236"/>
  <c r="T236"/>
  <c r="U236"/>
  <c r="W236"/>
  <c r="D237"/>
  <c r="H237"/>
  <c r="N237"/>
  <c r="S237"/>
  <c r="T237"/>
  <c r="U237"/>
  <c r="W237"/>
  <c r="D238"/>
  <c r="H238"/>
  <c r="N238"/>
  <c r="S238"/>
  <c r="T238"/>
  <c r="U238"/>
  <c r="W238"/>
  <c r="D239"/>
  <c r="H239"/>
  <c r="N239"/>
  <c r="S239"/>
  <c r="T239"/>
  <c r="U239"/>
  <c r="W239"/>
  <c r="D240"/>
  <c r="H240"/>
  <c r="N240"/>
  <c r="S240"/>
  <c r="T240"/>
  <c r="U240"/>
  <c r="W240"/>
  <c r="D241"/>
  <c r="H241"/>
  <c r="N241"/>
  <c r="S241"/>
  <c r="T241"/>
  <c r="U241"/>
  <c r="W241"/>
  <c r="D242"/>
  <c r="H242"/>
  <c r="N242"/>
  <c r="S242"/>
  <c r="T242"/>
  <c r="U242"/>
  <c r="W242"/>
  <c r="D243"/>
  <c r="H243"/>
  <c r="N243"/>
  <c r="S243"/>
  <c r="T243"/>
  <c r="U243"/>
  <c r="W243"/>
  <c r="D244"/>
  <c r="H244"/>
  <c r="N244"/>
  <c r="S244"/>
  <c r="T244"/>
  <c r="U244"/>
  <c r="W244"/>
  <c r="D245"/>
  <c r="H245"/>
  <c r="N245"/>
  <c r="S245"/>
  <c r="T245"/>
  <c r="U245"/>
  <c r="W245"/>
  <c r="D246"/>
  <c r="H246"/>
  <c r="N246"/>
  <c r="S246"/>
  <c r="T246"/>
  <c r="U246"/>
  <c r="W246"/>
  <c r="D247"/>
  <c r="H247"/>
  <c r="N247"/>
  <c r="S247"/>
  <c r="T247"/>
  <c r="U247"/>
  <c r="W247"/>
  <c r="D248"/>
  <c r="H248"/>
  <c r="N248"/>
  <c r="S248"/>
  <c r="T248"/>
  <c r="U248"/>
  <c r="W248"/>
  <c r="D249"/>
  <c r="H249"/>
  <c r="N249"/>
  <c r="S249"/>
  <c r="T249"/>
  <c r="U249"/>
  <c r="W249"/>
  <c r="D250"/>
  <c r="H250"/>
  <c r="N250"/>
  <c r="S250"/>
  <c r="T250"/>
  <c r="U250"/>
  <c r="W250"/>
  <c r="D251"/>
  <c r="H251"/>
  <c r="N251"/>
  <c r="S251"/>
  <c r="T251"/>
  <c r="U251"/>
  <c r="W251"/>
  <c r="D252"/>
  <c r="H252"/>
  <c r="N252"/>
  <c r="S252"/>
  <c r="T252"/>
  <c r="U252"/>
  <c r="W252"/>
  <c r="D253"/>
  <c r="H253"/>
  <c r="N253"/>
  <c r="S253"/>
  <c r="T253"/>
  <c r="U253"/>
  <c r="W253"/>
  <c r="D254"/>
  <c r="H254"/>
  <c r="N254"/>
  <c r="S254"/>
  <c r="T254"/>
  <c r="U254"/>
  <c r="W254"/>
  <c r="D255"/>
  <c r="H255"/>
  <c r="N255"/>
  <c r="S255"/>
  <c r="T255"/>
  <c r="U255"/>
  <c r="W255"/>
  <c r="D256"/>
  <c r="H256"/>
  <c r="N256"/>
  <c r="S256"/>
  <c r="T256"/>
  <c r="U256"/>
  <c r="W256"/>
  <c r="D257"/>
  <c r="H257"/>
  <c r="N257"/>
  <c r="S257"/>
  <c r="T257"/>
  <c r="U257"/>
  <c r="W257"/>
  <c r="D258"/>
  <c r="H258"/>
  <c r="N258"/>
  <c r="S258"/>
  <c r="T258"/>
  <c r="U258"/>
  <c r="W258"/>
  <c r="D259"/>
  <c r="H259"/>
  <c r="N259"/>
  <c r="S259"/>
  <c r="T259"/>
  <c r="U259"/>
  <c r="W259"/>
  <c r="D260"/>
  <c r="H260"/>
  <c r="N260"/>
  <c r="S260"/>
  <c r="T260"/>
  <c r="U260"/>
  <c r="W260"/>
  <c r="D261"/>
  <c r="H261"/>
  <c r="N261"/>
  <c r="S261"/>
  <c r="T261"/>
  <c r="U261"/>
  <c r="W261"/>
  <c r="D262"/>
  <c r="H262"/>
  <c r="N262"/>
  <c r="S262"/>
  <c r="T262"/>
  <c r="U262"/>
  <c r="W262"/>
  <c r="D263"/>
  <c r="H263"/>
  <c r="N263"/>
  <c r="S263"/>
  <c r="T263"/>
  <c r="U263"/>
  <c r="W263"/>
  <c r="D264"/>
  <c r="H264"/>
  <c r="N264"/>
  <c r="S264"/>
  <c r="T264"/>
  <c r="U264"/>
  <c r="W264"/>
  <c r="D265"/>
  <c r="H265"/>
  <c r="N265"/>
  <c r="S265"/>
  <c r="T265"/>
  <c r="U265"/>
  <c r="W265"/>
  <c r="D266"/>
  <c r="H266"/>
  <c r="N266"/>
  <c r="S266"/>
  <c r="T266"/>
  <c r="U266"/>
  <c r="W266"/>
  <c r="D267"/>
  <c r="H267"/>
  <c r="N267"/>
  <c r="S267"/>
  <c r="T267"/>
  <c r="U267"/>
  <c r="W267"/>
  <c r="D268"/>
  <c r="H268"/>
  <c r="N268"/>
  <c r="S268"/>
  <c r="T268"/>
  <c r="U268"/>
  <c r="W268"/>
  <c r="D269"/>
  <c r="H269"/>
  <c r="N269"/>
  <c r="S269"/>
  <c r="T269"/>
  <c r="U269"/>
  <c r="W269"/>
  <c r="D270"/>
  <c r="H270"/>
  <c r="N270"/>
  <c r="S270"/>
  <c r="T270"/>
  <c r="U270"/>
  <c r="W270"/>
  <c r="D271"/>
  <c r="H271"/>
  <c r="N271"/>
  <c r="S271"/>
  <c r="T271"/>
  <c r="U271"/>
  <c r="W271"/>
  <c r="D272"/>
  <c r="H272"/>
  <c r="N272"/>
  <c r="S272"/>
  <c r="T272"/>
  <c r="U272"/>
  <c r="W272"/>
  <c r="D273"/>
  <c r="H273"/>
  <c r="N273"/>
  <c r="S273"/>
  <c r="T273"/>
  <c r="U273"/>
  <c r="W273"/>
  <c r="D274"/>
  <c r="H274"/>
  <c r="N274"/>
  <c r="S274"/>
  <c r="T274"/>
  <c r="U274"/>
  <c r="W274"/>
  <c r="D275"/>
  <c r="H275"/>
  <c r="N275"/>
  <c r="S275"/>
  <c r="T275"/>
  <c r="U275"/>
  <c r="W275"/>
  <c r="D276"/>
  <c r="H276"/>
  <c r="N276"/>
  <c r="S276"/>
  <c r="T276"/>
  <c r="U276"/>
  <c r="W276"/>
  <c r="D277"/>
  <c r="H277"/>
  <c r="N277"/>
  <c r="S277"/>
  <c r="T277"/>
  <c r="U277"/>
  <c r="W277"/>
  <c r="D278"/>
  <c r="H278"/>
  <c r="N278"/>
  <c r="S278"/>
  <c r="T278"/>
  <c r="U278"/>
  <c r="W278"/>
  <c r="D279"/>
  <c r="H279"/>
  <c r="N279"/>
  <c r="S279"/>
  <c r="T279"/>
  <c r="U279"/>
  <c r="W279"/>
  <c r="D280"/>
  <c r="H280"/>
  <c r="N280"/>
  <c r="S280"/>
  <c r="T280"/>
  <c r="U280"/>
  <c r="W280"/>
  <c r="D281"/>
  <c r="H281"/>
  <c r="N281"/>
  <c r="S281"/>
  <c r="T281"/>
  <c r="U281"/>
  <c r="W281"/>
  <c r="D282"/>
  <c r="H282"/>
  <c r="N282"/>
  <c r="S282"/>
  <c r="T282"/>
  <c r="U282"/>
  <c r="W282"/>
  <c r="D283"/>
  <c r="H283"/>
  <c r="N283"/>
  <c r="S283"/>
  <c r="T283"/>
  <c r="U283"/>
  <c r="W283"/>
  <c r="D284"/>
  <c r="H284"/>
  <c r="N284"/>
  <c r="S284"/>
  <c r="T284"/>
  <c r="U284"/>
  <c r="W284"/>
  <c r="D285"/>
  <c r="H285"/>
  <c r="N285"/>
  <c r="S285"/>
  <c r="T285"/>
  <c r="U285"/>
  <c r="W285"/>
  <c r="D286"/>
  <c r="H286"/>
  <c r="N286"/>
  <c r="S286"/>
  <c r="T286"/>
  <c r="U286"/>
  <c r="W286"/>
  <c r="D287"/>
  <c r="H287"/>
  <c r="N287"/>
  <c r="S287"/>
  <c r="T287"/>
  <c r="U287"/>
  <c r="W287"/>
  <c r="D288"/>
  <c r="H288"/>
  <c r="N288"/>
  <c r="S288"/>
  <c r="T288"/>
  <c r="U288"/>
  <c r="W288"/>
  <c r="D289"/>
  <c r="H289"/>
  <c r="N289"/>
  <c r="S289"/>
  <c r="T289"/>
  <c r="U289"/>
  <c r="W289"/>
  <c r="D290"/>
  <c r="H290"/>
  <c r="N290"/>
  <c r="S290"/>
  <c r="T290"/>
  <c r="U290"/>
  <c r="W290"/>
  <c r="D291"/>
  <c r="H291"/>
  <c r="N291"/>
  <c r="S291"/>
  <c r="T291"/>
  <c r="U291"/>
  <c r="W291"/>
  <c r="D292"/>
  <c r="H292"/>
  <c r="N292"/>
  <c r="S292"/>
  <c r="T292"/>
  <c r="U292"/>
  <c r="W292"/>
  <c r="D293"/>
  <c r="H293"/>
  <c r="N293"/>
  <c r="S293"/>
  <c r="T293"/>
  <c r="U293"/>
  <c r="W293"/>
  <c r="D294"/>
  <c r="H294"/>
  <c r="N294"/>
  <c r="S294"/>
  <c r="T294"/>
  <c r="U294"/>
  <c r="W294"/>
  <c r="D295"/>
  <c r="H295"/>
  <c r="N295"/>
  <c r="S295"/>
  <c r="T295"/>
  <c r="U295"/>
  <c r="W295"/>
  <c r="D296"/>
  <c r="H296"/>
  <c r="N296"/>
  <c r="S296"/>
  <c r="T296"/>
  <c r="U296"/>
  <c r="W296"/>
  <c r="D297"/>
  <c r="H297"/>
  <c r="N297"/>
  <c r="S297"/>
  <c r="T297"/>
  <c r="U297"/>
  <c r="W297"/>
  <c r="D298"/>
  <c r="H298"/>
  <c r="N298"/>
  <c r="S298"/>
  <c r="T298"/>
  <c r="U298"/>
  <c r="W298"/>
  <c r="D299"/>
  <c r="H299"/>
  <c r="N299"/>
  <c r="S299"/>
  <c r="T299"/>
  <c r="U299"/>
  <c r="W299"/>
  <c r="D300"/>
  <c r="H300"/>
  <c r="N300"/>
  <c r="S300"/>
  <c r="T300"/>
  <c r="U300"/>
  <c r="W300"/>
  <c r="D301"/>
  <c r="H301"/>
  <c r="N301"/>
  <c r="S301"/>
  <c r="T301"/>
  <c r="U301"/>
  <c r="W301"/>
  <c r="D302"/>
  <c r="H302"/>
  <c r="N302"/>
  <c r="S302"/>
  <c r="T302"/>
  <c r="U302"/>
  <c r="W302"/>
  <c r="D303"/>
  <c r="H303"/>
  <c r="N303"/>
  <c r="S303"/>
  <c r="T303"/>
  <c r="U303"/>
  <c r="W303"/>
  <c r="D304"/>
  <c r="H304"/>
  <c r="N304"/>
  <c r="S304"/>
  <c r="T304"/>
  <c r="U304"/>
  <c r="W304"/>
  <c r="D305"/>
  <c r="H305"/>
  <c r="N305"/>
  <c r="S305"/>
  <c r="T305"/>
  <c r="U305"/>
  <c r="W305"/>
  <c r="D306"/>
  <c r="H306"/>
  <c r="N306"/>
  <c r="S306"/>
  <c r="T306"/>
  <c r="U306"/>
  <c r="W306"/>
  <c r="D307"/>
  <c r="H307"/>
  <c r="N307"/>
  <c r="S307"/>
  <c r="T307"/>
  <c r="U307"/>
  <c r="W307"/>
  <c r="D308"/>
  <c r="H308"/>
  <c r="N308"/>
  <c r="S308"/>
  <c r="T308"/>
  <c r="U308"/>
  <c r="W308"/>
  <c r="D309"/>
  <c r="H309"/>
  <c r="N309"/>
  <c r="S309"/>
  <c r="T309"/>
  <c r="U309"/>
  <c r="W309"/>
  <c r="D310"/>
  <c r="H310"/>
  <c r="N310"/>
  <c r="S310"/>
  <c r="T310"/>
  <c r="U310"/>
  <c r="W310"/>
  <c r="D311"/>
  <c r="H311"/>
  <c r="N311"/>
  <c r="S311"/>
  <c r="T311"/>
  <c r="U311"/>
  <c r="W311"/>
  <c r="D312"/>
  <c r="H312"/>
  <c r="N312"/>
  <c r="S312"/>
  <c r="T312"/>
  <c r="U312"/>
  <c r="W312"/>
  <c r="D313"/>
  <c r="H313"/>
  <c r="N313"/>
  <c r="S313"/>
  <c r="T313"/>
  <c r="U313"/>
  <c r="W313"/>
  <c r="D314"/>
  <c r="H314"/>
  <c r="N314"/>
  <c r="S314"/>
  <c r="T314"/>
  <c r="U314"/>
  <c r="W314"/>
  <c r="D315"/>
  <c r="H315"/>
  <c r="N315"/>
  <c r="S315"/>
  <c r="T315"/>
  <c r="U315"/>
  <c r="W315"/>
  <c r="D316"/>
  <c r="H316"/>
  <c r="N316"/>
  <c r="S316"/>
  <c r="T316"/>
  <c r="U316"/>
  <c r="W316"/>
  <c r="D317"/>
  <c r="H317"/>
  <c r="N317"/>
  <c r="S317"/>
  <c r="T317"/>
  <c r="U317"/>
  <c r="W317"/>
  <c r="D318"/>
  <c r="H318"/>
  <c r="N318"/>
  <c r="S318"/>
  <c r="T318"/>
  <c r="U318"/>
  <c r="W318"/>
  <c r="D319"/>
  <c r="H319"/>
  <c r="N319"/>
  <c r="S319"/>
  <c r="T319"/>
  <c r="U319"/>
  <c r="W319"/>
  <c r="D320"/>
  <c r="H320"/>
  <c r="N320"/>
  <c r="S320"/>
  <c r="T320"/>
  <c r="U320"/>
  <c r="W320"/>
  <c r="D321"/>
  <c r="H321"/>
  <c r="N321"/>
  <c r="S321"/>
  <c r="T321"/>
  <c r="U321"/>
  <c r="W321"/>
  <c r="D322"/>
  <c r="H322"/>
  <c r="N322"/>
  <c r="S322"/>
  <c r="T322"/>
  <c r="U322"/>
  <c r="W322"/>
  <c r="D323"/>
  <c r="H323"/>
  <c r="N323"/>
  <c r="S323"/>
  <c r="T323"/>
  <c r="U323"/>
  <c r="W323"/>
  <c r="D324"/>
  <c r="H324"/>
  <c r="N324"/>
  <c r="S324"/>
  <c r="T324"/>
  <c r="U324"/>
  <c r="W324"/>
  <c r="D325"/>
  <c r="H325"/>
  <c r="N325"/>
  <c r="S325"/>
  <c r="T325"/>
  <c r="U325"/>
  <c r="W325"/>
  <c r="D326"/>
  <c r="H326"/>
  <c r="N326"/>
  <c r="S326"/>
  <c r="T326"/>
  <c r="U326"/>
  <c r="W326"/>
  <c r="D327"/>
  <c r="H327"/>
  <c r="N327"/>
  <c r="S327"/>
  <c r="T327"/>
  <c r="U327"/>
  <c r="W327"/>
  <c r="D328"/>
  <c r="H328"/>
  <c r="N328"/>
  <c r="S328"/>
  <c r="T328"/>
  <c r="U328"/>
  <c r="W328"/>
  <c r="D329"/>
  <c r="H329"/>
  <c r="N329"/>
  <c r="S329"/>
  <c r="T329"/>
  <c r="U329"/>
  <c r="W329"/>
  <c r="D330"/>
  <c r="H330"/>
  <c r="N330"/>
  <c r="S330"/>
  <c r="T330"/>
  <c r="U330"/>
  <c r="W330"/>
  <c r="D331"/>
  <c r="H331"/>
  <c r="N331"/>
  <c r="S331"/>
  <c r="T331"/>
  <c r="U331"/>
  <c r="W331"/>
  <c r="D332"/>
  <c r="H332"/>
  <c r="N332"/>
  <c r="S332"/>
  <c r="T332"/>
  <c r="U332"/>
  <c r="W332"/>
  <c r="D333"/>
  <c r="H333"/>
  <c r="N333"/>
  <c r="S333"/>
  <c r="T333"/>
  <c r="U333"/>
  <c r="W333"/>
  <c r="D334"/>
  <c r="H334"/>
  <c r="N334"/>
  <c r="S334"/>
  <c r="T334"/>
  <c r="U334"/>
  <c r="W334"/>
  <c r="D335"/>
  <c r="H335"/>
  <c r="N335"/>
  <c r="S335"/>
  <c r="T335"/>
  <c r="U335"/>
  <c r="W335"/>
  <c r="D336"/>
  <c r="H336"/>
  <c r="N336"/>
  <c r="S336"/>
  <c r="T336"/>
  <c r="U336"/>
  <c r="W336"/>
  <c r="D337"/>
  <c r="H337"/>
  <c r="N337"/>
  <c r="S337"/>
  <c r="T337"/>
  <c r="U337"/>
  <c r="W337"/>
  <c r="D338"/>
  <c r="H338"/>
  <c r="N338"/>
  <c r="S338"/>
  <c r="T338"/>
  <c r="U338"/>
  <c r="W338"/>
  <c r="D339"/>
  <c r="H339"/>
  <c r="N339"/>
  <c r="S339"/>
  <c r="T339"/>
  <c r="U339"/>
  <c r="W339"/>
  <c r="D340"/>
  <c r="H340"/>
  <c r="N340"/>
  <c r="S340"/>
  <c r="T340"/>
  <c r="U340"/>
  <c r="W340"/>
  <c r="D341"/>
  <c r="H341"/>
  <c r="N341"/>
  <c r="S341"/>
  <c r="T341"/>
  <c r="U341"/>
  <c r="W341"/>
  <c r="D342"/>
  <c r="H342"/>
  <c r="N342"/>
  <c r="S342"/>
  <c r="T342"/>
  <c r="U342"/>
  <c r="W342"/>
  <c r="D343"/>
  <c r="H343"/>
  <c r="N343"/>
  <c r="S343"/>
  <c r="T343"/>
  <c r="U343"/>
  <c r="W343"/>
  <c r="D344"/>
  <c r="H344"/>
  <c r="N344"/>
  <c r="S344"/>
  <c r="T344"/>
  <c r="U344"/>
  <c r="W344"/>
  <c r="D345"/>
  <c r="H345"/>
  <c r="N345"/>
  <c r="S345"/>
  <c r="T345"/>
  <c r="U345"/>
  <c r="W345"/>
  <c r="D346"/>
  <c r="H346"/>
  <c r="N346"/>
  <c r="S346"/>
  <c r="T346"/>
  <c r="U346"/>
  <c r="W346"/>
  <c r="D347"/>
  <c r="H347"/>
  <c r="N347"/>
  <c r="S347"/>
  <c r="T347"/>
  <c r="U347"/>
  <c r="W347"/>
  <c r="D348"/>
  <c r="H348"/>
  <c r="N348"/>
  <c r="S348"/>
  <c r="T348"/>
  <c r="U348"/>
  <c r="W348"/>
  <c r="D349"/>
  <c r="H349"/>
  <c r="N349"/>
  <c r="S349"/>
  <c r="T349"/>
  <c r="U349"/>
  <c r="W349"/>
  <c r="D350"/>
  <c r="H350"/>
  <c r="N350"/>
  <c r="S350"/>
  <c r="T350"/>
  <c r="U350"/>
  <c r="W350"/>
  <c r="D351"/>
  <c r="H351"/>
  <c r="N351"/>
  <c r="S351"/>
  <c r="T351"/>
  <c r="U351"/>
  <c r="W351"/>
  <c r="D352"/>
  <c r="H352"/>
  <c r="N352"/>
  <c r="S352"/>
  <c r="T352"/>
  <c r="U352"/>
  <c r="W352"/>
  <c r="D353"/>
  <c r="H353"/>
  <c r="N353"/>
  <c r="S353"/>
  <c r="T353"/>
  <c r="U353"/>
  <c r="W353"/>
  <c r="D354"/>
  <c r="H354"/>
  <c r="N354"/>
  <c r="S354"/>
  <c r="T354"/>
  <c r="U354"/>
  <c r="W354"/>
  <c r="D355"/>
  <c r="H355"/>
  <c r="N355"/>
  <c r="S355"/>
  <c r="T355"/>
  <c r="U355"/>
  <c r="W355"/>
  <c r="D356"/>
  <c r="H356"/>
  <c r="N356"/>
  <c r="S356"/>
  <c r="T356"/>
  <c r="U356"/>
  <c r="W356"/>
  <c r="D357"/>
  <c r="H357"/>
  <c r="N357"/>
  <c r="S357"/>
  <c r="T357"/>
  <c r="U357"/>
  <c r="W357"/>
  <c r="D358"/>
  <c r="H358"/>
  <c r="N358"/>
  <c r="S358"/>
  <c r="T358"/>
  <c r="U358"/>
  <c r="W358"/>
  <c r="D359"/>
  <c r="H359"/>
  <c r="N359"/>
  <c r="S359"/>
  <c r="T359"/>
  <c r="U359"/>
  <c r="W359"/>
  <c r="D360"/>
  <c r="H360"/>
  <c r="N360"/>
  <c r="S360"/>
  <c r="T360"/>
  <c r="U360"/>
  <c r="W360"/>
  <c r="D361"/>
  <c r="H361"/>
  <c r="N361"/>
  <c r="S361"/>
  <c r="T361"/>
  <c r="U361"/>
  <c r="W361"/>
  <c r="D362"/>
  <c r="H362"/>
  <c r="N362"/>
  <c r="S362"/>
  <c r="T362"/>
  <c r="U362"/>
  <c r="W362"/>
  <c r="D363"/>
  <c r="H363"/>
  <c r="N363"/>
  <c r="S363"/>
  <c r="T363"/>
  <c r="U363"/>
  <c r="W363"/>
  <c r="D364"/>
  <c r="H364"/>
  <c r="N364"/>
  <c r="S364"/>
  <c r="T364"/>
  <c r="U364"/>
  <c r="W364"/>
  <c r="D365"/>
  <c r="H365"/>
  <c r="N365"/>
  <c r="S365"/>
  <c r="T365"/>
  <c r="U365"/>
  <c r="W365"/>
  <c r="D366"/>
  <c r="H366"/>
  <c r="N366"/>
  <c r="S366"/>
  <c r="T366"/>
  <c r="U366"/>
  <c r="W366"/>
  <c r="D367"/>
  <c r="H367"/>
  <c r="N367"/>
  <c r="S367"/>
  <c r="T367"/>
  <c r="U367"/>
  <c r="W367"/>
  <c r="D368"/>
  <c r="H368"/>
  <c r="N368"/>
  <c r="S368"/>
  <c r="T368"/>
  <c r="U368"/>
  <c r="W368"/>
  <c r="D369"/>
  <c r="H369"/>
  <c r="N369"/>
  <c r="S369"/>
  <c r="T369"/>
  <c r="U369"/>
  <c r="W369"/>
  <c r="D370"/>
  <c r="H370"/>
  <c r="N370"/>
  <c r="S370"/>
  <c r="T370"/>
  <c r="U370"/>
  <c r="W370"/>
  <c r="D371"/>
  <c r="H371"/>
  <c r="N371"/>
  <c r="S371"/>
  <c r="T371"/>
  <c r="U371"/>
  <c r="W371"/>
  <c r="D372"/>
  <c r="H372"/>
  <c r="N372"/>
  <c r="S372"/>
  <c r="T372"/>
  <c r="U372"/>
  <c r="W372"/>
  <c r="D373"/>
  <c r="H373"/>
  <c r="N373"/>
  <c r="S373"/>
  <c r="T373"/>
  <c r="U373"/>
  <c r="W373"/>
  <c r="D374"/>
  <c r="H374"/>
  <c r="N374"/>
  <c r="S374"/>
  <c r="T374"/>
  <c r="U374"/>
  <c r="W374"/>
  <c r="D375"/>
  <c r="H375"/>
  <c r="N375"/>
  <c r="S375"/>
  <c r="T375"/>
  <c r="U375"/>
  <c r="W375"/>
  <c r="D376"/>
  <c r="H376"/>
  <c r="N376"/>
  <c r="S376"/>
  <c r="T376"/>
  <c r="U376"/>
  <c r="W376"/>
  <c r="D377"/>
  <c r="H377"/>
  <c r="N377"/>
  <c r="S377"/>
  <c r="T377"/>
  <c r="U377"/>
  <c r="W377"/>
  <c r="D378"/>
  <c r="H378"/>
  <c r="N378"/>
  <c r="S378"/>
  <c r="T378"/>
  <c r="U378"/>
  <c r="W378"/>
  <c r="D379"/>
  <c r="H379"/>
  <c r="N379"/>
  <c r="S379"/>
  <c r="T379"/>
  <c r="U379"/>
  <c r="W379"/>
  <c r="D380"/>
  <c r="H380"/>
  <c r="N380"/>
  <c r="S380"/>
  <c r="T380"/>
  <c r="U380"/>
  <c r="W380"/>
  <c r="D381"/>
  <c r="H381"/>
  <c r="N381"/>
  <c r="S381"/>
  <c r="T381"/>
  <c r="U381"/>
  <c r="W381"/>
  <c r="D382"/>
  <c r="H382"/>
  <c r="N382"/>
  <c r="S382"/>
  <c r="T382"/>
  <c r="U382"/>
  <c r="W382"/>
  <c r="D383"/>
  <c r="H383"/>
  <c r="N383"/>
  <c r="S383"/>
  <c r="T383"/>
  <c r="U383"/>
  <c r="W383"/>
  <c r="D384"/>
  <c r="H384"/>
  <c r="N384"/>
  <c r="S384"/>
  <c r="T384"/>
  <c r="U384"/>
  <c r="W384"/>
  <c r="D385"/>
  <c r="H385"/>
  <c r="N385"/>
  <c r="S385"/>
  <c r="T385"/>
  <c r="U385"/>
  <c r="W385"/>
  <c r="D386"/>
  <c r="H386"/>
  <c r="N386"/>
  <c r="S386"/>
  <c r="T386"/>
  <c r="U386"/>
  <c r="W386"/>
  <c r="D387"/>
  <c r="H387"/>
  <c r="N387"/>
  <c r="S387"/>
  <c r="T387"/>
  <c r="U387"/>
  <c r="W387"/>
  <c r="D388"/>
  <c r="H388"/>
  <c r="N388"/>
  <c r="S388"/>
  <c r="T388"/>
  <c r="U388"/>
  <c r="W388"/>
  <c r="D389"/>
  <c r="H389"/>
  <c r="N389"/>
  <c r="S389"/>
  <c r="T389"/>
  <c r="U389"/>
  <c r="W389"/>
  <c r="D390"/>
  <c r="H390"/>
  <c r="N390"/>
  <c r="S390"/>
  <c r="T390"/>
  <c r="U390"/>
  <c r="W390"/>
  <c r="D391"/>
  <c r="H391"/>
  <c r="N391"/>
  <c r="S391"/>
  <c r="T391"/>
  <c r="U391"/>
  <c r="W391"/>
  <c r="D392"/>
  <c r="H392"/>
  <c r="N392"/>
  <c r="S392"/>
  <c r="T392"/>
  <c r="U392"/>
  <c r="W392"/>
  <c r="D393"/>
  <c r="H393"/>
  <c r="N393"/>
  <c r="S393"/>
  <c r="T393"/>
  <c r="U393"/>
  <c r="W393"/>
  <c r="D394"/>
  <c r="H394"/>
  <c r="N394"/>
  <c r="S394"/>
  <c r="T394"/>
  <c r="U394"/>
  <c r="W394"/>
  <c r="D395"/>
  <c r="H395"/>
  <c r="N395"/>
  <c r="S395"/>
  <c r="T395"/>
  <c r="U395"/>
  <c r="W395"/>
  <c r="D396"/>
  <c r="H396"/>
  <c r="N396"/>
  <c r="S396"/>
  <c r="T396"/>
  <c r="U396"/>
  <c r="W396"/>
  <c r="D397"/>
  <c r="H397"/>
  <c r="N397"/>
  <c r="S397"/>
  <c r="T397"/>
  <c r="U397"/>
  <c r="W397"/>
  <c r="D398"/>
  <c r="H398"/>
  <c r="N398"/>
  <c r="S398"/>
  <c r="T398"/>
  <c r="U398"/>
  <c r="W398"/>
  <c r="D399"/>
  <c r="H399"/>
  <c r="N399"/>
  <c r="S399"/>
  <c r="T399"/>
  <c r="U399"/>
  <c r="W399"/>
  <c r="D400"/>
  <c r="H400"/>
  <c r="N400"/>
  <c r="S400"/>
  <c r="T400"/>
  <c r="U400"/>
  <c r="W400"/>
  <c r="D401"/>
  <c r="H401"/>
  <c r="N401"/>
  <c r="S401"/>
  <c r="T401"/>
  <c r="U401"/>
  <c r="W401"/>
  <c r="D402"/>
  <c r="H402"/>
  <c r="N402"/>
  <c r="S402"/>
  <c r="T402"/>
  <c r="U402"/>
  <c r="W402"/>
  <c r="D403"/>
  <c r="H403"/>
  <c r="N403"/>
  <c r="S403"/>
  <c r="T403"/>
  <c r="U403"/>
  <c r="W403"/>
  <c r="D404"/>
  <c r="H404"/>
  <c r="N404"/>
  <c r="S404"/>
  <c r="T404"/>
  <c r="U404"/>
  <c r="W404"/>
  <c r="D405"/>
  <c r="H405"/>
  <c r="N405"/>
  <c r="S405"/>
  <c r="T405"/>
  <c r="U405"/>
  <c r="W405"/>
  <c r="D406"/>
  <c r="H406"/>
  <c r="N406"/>
  <c r="S406"/>
  <c r="T406"/>
  <c r="U406"/>
  <c r="W406"/>
  <c r="D407"/>
  <c r="H407"/>
  <c r="N407"/>
  <c r="S407"/>
  <c r="T407"/>
  <c r="U407"/>
  <c r="W407"/>
  <c r="D408"/>
  <c r="H408"/>
  <c r="N408"/>
  <c r="S408"/>
  <c r="T408"/>
  <c r="U408"/>
  <c r="W408"/>
  <c r="D409"/>
  <c r="H409"/>
  <c r="N409"/>
  <c r="S409"/>
  <c r="T409"/>
  <c r="U409"/>
  <c r="W409"/>
  <c r="D410"/>
  <c r="H410"/>
  <c r="N410"/>
  <c r="S410"/>
  <c r="T410"/>
  <c r="U410"/>
  <c r="W410"/>
  <c r="D411"/>
  <c r="H411"/>
  <c r="N411"/>
  <c r="S411"/>
  <c r="T411"/>
  <c r="U411"/>
  <c r="W411"/>
  <c r="D412"/>
  <c r="H412"/>
  <c r="N412"/>
  <c r="S412"/>
  <c r="T412"/>
  <c r="U412"/>
  <c r="W412"/>
  <c r="D413"/>
  <c r="H413"/>
  <c r="N413"/>
  <c r="S413"/>
  <c r="T413"/>
  <c r="U413"/>
  <c r="W413"/>
  <c r="D414"/>
  <c r="H414"/>
  <c r="N414"/>
  <c r="S414"/>
  <c r="T414"/>
  <c r="U414"/>
  <c r="W414"/>
  <c r="D415"/>
  <c r="H415"/>
  <c r="N415"/>
  <c r="S415"/>
  <c r="T415"/>
  <c r="U415"/>
  <c r="W415"/>
  <c r="D416"/>
  <c r="H416"/>
  <c r="N416"/>
  <c r="S416"/>
  <c r="T416"/>
  <c r="U416"/>
  <c r="W416"/>
  <c r="D417"/>
  <c r="H417"/>
  <c r="N417"/>
  <c r="S417"/>
  <c r="T417"/>
  <c r="U417"/>
  <c r="W417"/>
  <c r="D418"/>
  <c r="H418"/>
  <c r="N418"/>
  <c r="S418"/>
  <c r="T418"/>
  <c r="U418"/>
  <c r="W418"/>
  <c r="D419"/>
  <c r="N419"/>
  <c r="S419"/>
  <c r="T419"/>
  <c r="U419"/>
  <c r="W419"/>
  <c r="D420"/>
  <c r="H420"/>
  <c r="N420"/>
  <c r="S420"/>
  <c r="T420"/>
  <c r="U420"/>
  <c r="W420"/>
  <c r="D421"/>
  <c r="H421"/>
  <c r="N421"/>
  <c r="S421"/>
  <c r="T421"/>
  <c r="U421"/>
  <c r="W421"/>
  <c r="D422"/>
  <c r="H422"/>
  <c r="N422"/>
  <c r="S422"/>
  <c r="T422"/>
  <c r="U422"/>
  <c r="W422"/>
  <c r="D423"/>
  <c r="H423"/>
  <c r="N423"/>
  <c r="S423"/>
  <c r="T423"/>
  <c r="U423"/>
  <c r="W423"/>
  <c r="D424"/>
  <c r="H424"/>
  <c r="N424"/>
  <c r="S424"/>
  <c r="T424"/>
  <c r="U424"/>
  <c r="W424"/>
  <c r="D425"/>
  <c r="H425"/>
  <c r="N425"/>
  <c r="S425"/>
  <c r="T425"/>
  <c r="U425"/>
  <c r="W425"/>
  <c r="D426"/>
  <c r="H426"/>
  <c r="N426"/>
  <c r="S426"/>
  <c r="T426"/>
  <c r="U426"/>
  <c r="W426"/>
  <c r="D427"/>
  <c r="H427"/>
  <c r="N427"/>
  <c r="S427"/>
  <c r="T427"/>
  <c r="U427"/>
  <c r="W427"/>
  <c r="D428"/>
  <c r="H428"/>
  <c r="N428"/>
  <c r="S428"/>
  <c r="T428"/>
  <c r="U428"/>
  <c r="W428"/>
  <c r="D429"/>
  <c r="H429"/>
  <c r="N429"/>
  <c r="S429"/>
  <c r="T429"/>
  <c r="U429"/>
  <c r="W429"/>
  <c r="D430"/>
  <c r="H430"/>
  <c r="N430"/>
  <c r="S430"/>
  <c r="T430"/>
  <c r="U430"/>
  <c r="W430"/>
  <c r="D431"/>
  <c r="H431"/>
  <c r="N431"/>
  <c r="S431"/>
  <c r="T431"/>
  <c r="U431"/>
  <c r="W431"/>
  <c r="D432"/>
  <c r="H432"/>
  <c r="N432"/>
  <c r="S432"/>
  <c r="T432"/>
  <c r="U432"/>
  <c r="W432"/>
  <c r="D433"/>
  <c r="H433"/>
  <c r="N433"/>
  <c r="S433"/>
  <c r="T433"/>
  <c r="U433"/>
  <c r="W433"/>
  <c r="D434"/>
  <c r="H434"/>
  <c r="N434"/>
  <c r="S434"/>
  <c r="T434"/>
  <c r="U434"/>
  <c r="W434"/>
  <c r="D435"/>
  <c r="H435"/>
  <c r="N435"/>
  <c r="S435"/>
  <c r="T435"/>
  <c r="U435"/>
  <c r="W435"/>
  <c r="D436"/>
  <c r="H436"/>
  <c r="N436"/>
  <c r="S436"/>
  <c r="T436"/>
  <c r="U436"/>
  <c r="W436"/>
  <c r="D437"/>
  <c r="H437"/>
  <c r="N437"/>
  <c r="S437"/>
  <c r="T437"/>
  <c r="U437"/>
  <c r="W437"/>
  <c r="D438"/>
  <c r="H438"/>
  <c r="N438"/>
  <c r="S438"/>
  <c r="T438"/>
  <c r="U438"/>
  <c r="W438"/>
  <c r="D439"/>
  <c r="H439"/>
  <c r="N439"/>
  <c r="S439"/>
  <c r="T439"/>
  <c r="U439"/>
  <c r="W439"/>
  <c r="D440"/>
  <c r="H440"/>
  <c r="N440"/>
  <c r="S440"/>
  <c r="T440"/>
  <c r="U440"/>
  <c r="W440"/>
  <c r="D441"/>
  <c r="H441"/>
  <c r="N441"/>
  <c r="S441"/>
  <c r="T441"/>
  <c r="U441"/>
  <c r="W441"/>
  <c r="D442"/>
  <c r="H442"/>
  <c r="N442"/>
  <c r="S442"/>
  <c r="T442"/>
  <c r="U442"/>
  <c r="W442"/>
  <c r="D443"/>
  <c r="H443"/>
  <c r="N443"/>
  <c r="S443"/>
  <c r="T443"/>
  <c r="U443"/>
  <c r="W443"/>
  <c r="D444"/>
  <c r="H444"/>
  <c r="N444"/>
  <c r="S444"/>
  <c r="T444"/>
  <c r="U444"/>
  <c r="W444"/>
  <c r="D445"/>
  <c r="H445"/>
  <c r="N445"/>
  <c r="S445"/>
  <c r="T445"/>
  <c r="U445"/>
  <c r="W445"/>
  <c r="D446"/>
  <c r="H446"/>
  <c r="N446"/>
  <c r="S446"/>
  <c r="T446"/>
  <c r="U446"/>
  <c r="W446"/>
  <c r="D447"/>
  <c r="H447"/>
  <c r="N447"/>
  <c r="S447"/>
  <c r="T447"/>
  <c r="U447"/>
  <c r="W447"/>
  <c r="D448"/>
  <c r="H448"/>
  <c r="N448"/>
  <c r="S448"/>
  <c r="T448"/>
  <c r="U448"/>
  <c r="W448"/>
  <c r="D449"/>
  <c r="H449"/>
  <c r="N449"/>
  <c r="S449"/>
  <c r="T449"/>
  <c r="U449"/>
  <c r="W449"/>
  <c r="D450"/>
  <c r="H450"/>
  <c r="N450"/>
  <c r="S450"/>
  <c r="T450"/>
  <c r="U450"/>
  <c r="W450"/>
  <c r="D451"/>
  <c r="H451"/>
  <c r="N451"/>
  <c r="S451"/>
  <c r="T451"/>
  <c r="U451"/>
  <c r="W451"/>
  <c r="D452"/>
  <c r="H452"/>
  <c r="N452"/>
  <c r="S452"/>
  <c r="T452"/>
  <c r="U452"/>
  <c r="W452"/>
  <c r="D453"/>
  <c r="H453"/>
  <c r="N453"/>
  <c r="S453"/>
  <c r="T453"/>
  <c r="U453"/>
  <c r="W453"/>
  <c r="D454"/>
  <c r="H454"/>
  <c r="N454"/>
  <c r="S454"/>
  <c r="T454"/>
  <c r="U454"/>
  <c r="W454"/>
  <c r="D455"/>
  <c r="H455"/>
  <c r="N455"/>
  <c r="S455"/>
  <c r="T455"/>
  <c r="U455"/>
  <c r="W455"/>
  <c r="D456"/>
  <c r="H456"/>
  <c r="N456"/>
  <c r="S456"/>
  <c r="T456"/>
  <c r="U456"/>
  <c r="W456"/>
  <c r="D457"/>
  <c r="H457"/>
  <c r="N457"/>
  <c r="S457"/>
  <c r="T457"/>
  <c r="U457"/>
  <c r="W457"/>
  <c r="D458"/>
  <c r="H458"/>
  <c r="N458"/>
  <c r="S458"/>
  <c r="T458"/>
  <c r="U458"/>
  <c r="W458"/>
  <c r="D459"/>
  <c r="H459"/>
  <c r="N459"/>
  <c r="S459"/>
  <c r="T459"/>
  <c r="U459"/>
  <c r="W459"/>
  <c r="D460"/>
  <c r="H460"/>
  <c r="N460"/>
  <c r="S460"/>
  <c r="T460"/>
  <c r="U460"/>
  <c r="W460"/>
  <c r="D461"/>
  <c r="H461"/>
  <c r="N461"/>
  <c r="S461"/>
  <c r="T461"/>
  <c r="U461"/>
  <c r="W461"/>
  <c r="D462"/>
  <c r="H462"/>
  <c r="N462"/>
  <c r="S462"/>
  <c r="T462"/>
  <c r="U462"/>
  <c r="W462"/>
  <c r="D463"/>
  <c r="H463"/>
  <c r="N463"/>
  <c r="S463"/>
  <c r="T463"/>
  <c r="U463"/>
  <c r="W463"/>
  <c r="D464"/>
  <c r="H464"/>
  <c r="N464"/>
  <c r="S464"/>
  <c r="T464"/>
  <c r="U464"/>
  <c r="W464"/>
  <c r="D465"/>
  <c r="H465"/>
  <c r="N465"/>
  <c r="S465"/>
  <c r="T465"/>
  <c r="U465"/>
  <c r="W465"/>
  <c r="D466"/>
  <c r="H466"/>
  <c r="N466"/>
  <c r="S466"/>
  <c r="T466"/>
  <c r="U466"/>
  <c r="W466"/>
  <c r="D467"/>
  <c r="H467"/>
  <c r="N467"/>
  <c r="S467"/>
  <c r="T467"/>
  <c r="U467"/>
  <c r="W467"/>
  <c r="D468"/>
  <c r="H468"/>
  <c r="N468"/>
  <c r="S468"/>
  <c r="T468"/>
  <c r="U468"/>
  <c r="W468"/>
  <c r="D469"/>
  <c r="H469"/>
  <c r="N469"/>
  <c r="S469"/>
  <c r="T469"/>
  <c r="U469"/>
  <c r="W469"/>
  <c r="D470"/>
  <c r="H470"/>
  <c r="N470"/>
  <c r="S470"/>
  <c r="T470"/>
  <c r="U470"/>
  <c r="W470"/>
  <c r="D471"/>
  <c r="H471"/>
  <c r="N471"/>
  <c r="S471"/>
  <c r="T471"/>
  <c r="U471"/>
  <c r="W471"/>
  <c r="D472"/>
  <c r="H472"/>
  <c r="N472"/>
  <c r="S472"/>
  <c r="T472"/>
  <c r="U472"/>
  <c r="W472"/>
  <c r="D473"/>
  <c r="H473"/>
  <c r="N473"/>
  <c r="S473"/>
  <c r="T473"/>
  <c r="U473"/>
  <c r="W473"/>
  <c r="D474"/>
  <c r="H474"/>
  <c r="N474"/>
  <c r="S474"/>
  <c r="T474"/>
  <c r="U474"/>
  <c r="W474"/>
  <c r="D475"/>
  <c r="H475"/>
  <c r="N475"/>
  <c r="S475"/>
  <c r="T475"/>
  <c r="U475"/>
  <c r="W475"/>
  <c r="D476"/>
  <c r="H476"/>
  <c r="N476"/>
  <c r="S476"/>
  <c r="T476"/>
  <c r="U476"/>
  <c r="W476"/>
  <c r="D477"/>
  <c r="H477"/>
  <c r="N477"/>
  <c r="S477"/>
  <c r="T477"/>
  <c r="U477"/>
  <c r="W477"/>
  <c r="D478"/>
  <c r="H478"/>
  <c r="N478"/>
  <c r="S478"/>
  <c r="T478"/>
  <c r="U478"/>
  <c r="W478"/>
  <c r="D479"/>
  <c r="H479"/>
  <c r="N479"/>
  <c r="S479"/>
  <c r="T479"/>
  <c r="U479"/>
  <c r="W479"/>
  <c r="D480"/>
  <c r="H480"/>
  <c r="N480"/>
  <c r="S480"/>
  <c r="T480"/>
  <c r="U480"/>
  <c r="W480"/>
  <c r="D481"/>
  <c r="H481"/>
  <c r="N481"/>
  <c r="S481"/>
  <c r="T481"/>
  <c r="U481"/>
  <c r="W481"/>
  <c r="D482"/>
  <c r="H482"/>
  <c r="N482"/>
  <c r="S482"/>
  <c r="T482"/>
  <c r="U482"/>
  <c r="W482"/>
  <c r="D483"/>
  <c r="H483"/>
  <c r="N483"/>
  <c r="S483"/>
  <c r="T483"/>
  <c r="U483"/>
  <c r="W483"/>
  <c r="D484"/>
  <c r="H484"/>
  <c r="N484"/>
  <c r="S484"/>
  <c r="T484"/>
  <c r="U484"/>
  <c r="W484"/>
  <c r="D485"/>
  <c r="H485"/>
  <c r="N485"/>
  <c r="S485"/>
  <c r="T485"/>
  <c r="U485"/>
  <c r="W485"/>
  <c r="D486"/>
  <c r="H486"/>
  <c r="N486"/>
  <c r="S486"/>
  <c r="T486"/>
  <c r="U486"/>
  <c r="W486"/>
  <c r="D487"/>
  <c r="H487"/>
  <c r="N487"/>
  <c r="S487"/>
  <c r="T487"/>
  <c r="U487"/>
  <c r="W487"/>
  <c r="D488"/>
  <c r="H488"/>
  <c r="N488"/>
  <c r="S488"/>
  <c r="T488"/>
  <c r="U488"/>
  <c r="W488"/>
  <c r="D489"/>
  <c r="H489"/>
  <c r="N489"/>
  <c r="S489"/>
  <c r="T489"/>
  <c r="U489"/>
  <c r="W489"/>
  <c r="D490"/>
  <c r="H490"/>
  <c r="N490"/>
  <c r="S490"/>
  <c r="T490"/>
  <c r="U490"/>
  <c r="W490"/>
  <c r="D491"/>
  <c r="H491"/>
  <c r="N491"/>
  <c r="S491"/>
  <c r="T491"/>
  <c r="U491"/>
  <c r="W491"/>
  <c r="D492"/>
  <c r="H492"/>
  <c r="N492"/>
  <c r="S492"/>
  <c r="T492"/>
  <c r="U492"/>
  <c r="W492"/>
  <c r="D493"/>
  <c r="H493"/>
  <c r="N493"/>
  <c r="S493"/>
  <c r="T493"/>
  <c r="U493"/>
  <c r="W493"/>
  <c r="D494"/>
  <c r="H494"/>
  <c r="N494"/>
  <c r="S494"/>
  <c r="T494"/>
  <c r="U494"/>
  <c r="W494"/>
  <c r="D495"/>
  <c r="H495"/>
  <c r="N495"/>
  <c r="S495"/>
  <c r="T495"/>
  <c r="U495"/>
  <c r="W495"/>
  <c r="D496"/>
  <c r="H496"/>
  <c r="N496"/>
  <c r="S496"/>
  <c r="T496"/>
  <c r="U496"/>
  <c r="W496"/>
  <c r="D497"/>
  <c r="H497"/>
  <c r="N497"/>
  <c r="S497"/>
  <c r="T497"/>
  <c r="U497"/>
  <c r="W497"/>
  <c r="D498"/>
  <c r="H498"/>
  <c r="N498"/>
  <c r="S498"/>
  <c r="T498"/>
  <c r="U498"/>
  <c r="W498"/>
  <c r="D499"/>
  <c r="H499"/>
  <c r="N499"/>
  <c r="S499"/>
  <c r="T499"/>
  <c r="U499"/>
  <c r="W499"/>
  <c r="D500"/>
  <c r="H500"/>
  <c r="N500"/>
  <c r="S500"/>
  <c r="T500"/>
  <c r="U500"/>
  <c r="W500"/>
  <c r="D501"/>
  <c r="H501"/>
  <c r="N501"/>
  <c r="S501"/>
  <c r="T501"/>
  <c r="U501"/>
  <c r="W501"/>
  <c r="D502"/>
  <c r="H502"/>
  <c r="N502"/>
  <c r="S502"/>
  <c r="T502"/>
  <c r="U502"/>
  <c r="W502"/>
  <c r="D503"/>
  <c r="H503"/>
  <c r="N503"/>
  <c r="S503"/>
  <c r="T503"/>
  <c r="U503"/>
  <c r="W503"/>
  <c r="D504"/>
  <c r="H504"/>
  <c r="N504"/>
  <c r="S504"/>
  <c r="T504"/>
  <c r="U504"/>
  <c r="W504"/>
  <c r="D505"/>
  <c r="H505"/>
  <c r="N505"/>
  <c r="S505"/>
  <c r="T505"/>
  <c r="U505"/>
  <c r="W505"/>
  <c r="D506"/>
  <c r="H506"/>
  <c r="N506"/>
  <c r="S506"/>
  <c r="T506"/>
  <c r="U506"/>
  <c r="W506"/>
  <c r="D507"/>
  <c r="H507"/>
  <c r="N507"/>
  <c r="S507"/>
  <c r="T507"/>
  <c r="U507"/>
  <c r="W507"/>
  <c r="D508"/>
  <c r="H508"/>
  <c r="N508"/>
  <c r="S508"/>
  <c r="T508"/>
  <c r="U508"/>
  <c r="W508"/>
  <c r="D509"/>
  <c r="H509"/>
  <c r="N509"/>
  <c r="S509"/>
  <c r="T509"/>
  <c r="U509"/>
  <c r="W509"/>
  <c r="D510"/>
  <c r="H510"/>
  <c r="N510"/>
  <c r="S510"/>
  <c r="T510"/>
  <c r="U510"/>
  <c r="W510"/>
  <c r="D511"/>
  <c r="H511"/>
  <c r="N511"/>
  <c r="S511"/>
  <c r="T511"/>
  <c r="U511"/>
  <c r="W511"/>
  <c r="D512"/>
  <c r="H512"/>
  <c r="N512"/>
  <c r="S512"/>
  <c r="T512"/>
  <c r="U512"/>
  <c r="W512"/>
  <c r="D513"/>
  <c r="H513"/>
  <c r="N513"/>
  <c r="S513"/>
  <c r="T513"/>
  <c r="U513"/>
  <c r="W513"/>
  <c r="D514"/>
  <c r="H514"/>
  <c r="N514"/>
  <c r="S514"/>
  <c r="T514"/>
  <c r="U514"/>
  <c r="W514"/>
  <c r="D515"/>
  <c r="H515"/>
  <c r="N515"/>
  <c r="S515"/>
  <c r="T515"/>
  <c r="U515"/>
  <c r="W515"/>
  <c r="D516"/>
  <c r="H516"/>
  <c r="N516"/>
  <c r="S516"/>
  <c r="T516"/>
  <c r="U516"/>
  <c r="W516"/>
  <c r="D517"/>
  <c r="H517"/>
  <c r="N517"/>
  <c r="S517"/>
  <c r="T517"/>
  <c r="U517"/>
  <c r="W517"/>
  <c r="D518"/>
  <c r="H518"/>
  <c r="N518"/>
  <c r="S518"/>
  <c r="T518"/>
  <c r="U518"/>
  <c r="W518"/>
  <c r="D519"/>
  <c r="H519"/>
  <c r="N519"/>
  <c r="S519"/>
  <c r="T519"/>
  <c r="U519"/>
  <c r="W519"/>
  <c r="D520"/>
  <c r="H520"/>
  <c r="N520"/>
  <c r="S520"/>
  <c r="T520"/>
  <c r="U520"/>
  <c r="W520"/>
  <c r="D521"/>
  <c r="H521"/>
  <c r="N521"/>
  <c r="S521"/>
  <c r="T521"/>
  <c r="U521"/>
  <c r="W521"/>
  <c r="D522"/>
  <c r="H522"/>
  <c r="N522"/>
  <c r="S522"/>
  <c r="T522"/>
  <c r="U522"/>
  <c r="W522"/>
  <c r="D523"/>
  <c r="H523"/>
  <c r="N523"/>
  <c r="S523"/>
  <c r="T523"/>
  <c r="U523"/>
  <c r="W523"/>
  <c r="D524"/>
  <c r="H524"/>
  <c r="N524"/>
  <c r="S524"/>
  <c r="T524"/>
  <c r="U524"/>
  <c r="W524"/>
  <c r="D525"/>
  <c r="H525"/>
  <c r="N525"/>
  <c r="S525"/>
  <c r="T525"/>
  <c r="U525"/>
  <c r="W525"/>
  <c r="D526"/>
  <c r="H526"/>
  <c r="N526"/>
  <c r="S526"/>
  <c r="T526"/>
  <c r="U526"/>
  <c r="W526"/>
  <c r="D527"/>
  <c r="H527"/>
  <c r="N527"/>
  <c r="S527"/>
  <c r="T527"/>
  <c r="U527"/>
  <c r="W527"/>
  <c r="D528"/>
  <c r="H528"/>
  <c r="N528"/>
  <c r="S528"/>
  <c r="T528"/>
  <c r="U528"/>
  <c r="W528"/>
  <c r="D529"/>
  <c r="H529"/>
  <c r="N529"/>
  <c r="S529"/>
  <c r="T529"/>
  <c r="U529"/>
  <c r="W529"/>
  <c r="D530"/>
  <c r="H530"/>
  <c r="N530"/>
  <c r="S530"/>
  <c r="T530"/>
  <c r="U530"/>
  <c r="W530"/>
  <c r="D531"/>
  <c r="H531"/>
  <c r="N531"/>
  <c r="S531"/>
  <c r="T531"/>
  <c r="U531"/>
  <c r="W531"/>
  <c r="D532"/>
  <c r="H532"/>
  <c r="N532"/>
  <c r="S532"/>
  <c r="T532"/>
  <c r="U532"/>
  <c r="W532"/>
  <c r="D533"/>
  <c r="H533"/>
  <c r="N533"/>
  <c r="S533"/>
  <c r="T533"/>
  <c r="U533"/>
  <c r="W533"/>
  <c r="D534"/>
  <c r="H534"/>
  <c r="N534"/>
  <c r="S534"/>
  <c r="T534"/>
  <c r="U534"/>
  <c r="W534"/>
  <c r="D535"/>
  <c r="H535"/>
  <c r="N535"/>
  <c r="S535"/>
  <c r="T535"/>
  <c r="U535"/>
  <c r="W535"/>
  <c r="D536"/>
  <c r="H536"/>
  <c r="N536"/>
  <c r="S536"/>
  <c r="T536"/>
  <c r="U536"/>
  <c r="W536"/>
  <c r="D537"/>
  <c r="H537"/>
  <c r="N537"/>
  <c r="S537"/>
  <c r="T537"/>
  <c r="U537"/>
  <c r="W537"/>
  <c r="D538"/>
  <c r="H538"/>
  <c r="N538"/>
  <c r="S538"/>
  <c r="T538"/>
  <c r="U538"/>
  <c r="W538"/>
  <c r="D539"/>
  <c r="H539"/>
  <c r="N539"/>
  <c r="S539"/>
  <c r="T539"/>
  <c r="U539"/>
  <c r="W539"/>
  <c r="D540"/>
  <c r="H540"/>
  <c r="N540"/>
  <c r="S540"/>
  <c r="T540"/>
  <c r="U540"/>
  <c r="W540"/>
  <c r="D541"/>
  <c r="H541"/>
  <c r="N541"/>
  <c r="S541"/>
  <c r="T541"/>
  <c r="U541"/>
  <c r="W541"/>
  <c r="D542"/>
  <c r="H542"/>
  <c r="N542"/>
  <c r="S542"/>
  <c r="T542"/>
  <c r="U542"/>
  <c r="W542"/>
  <c r="D543"/>
  <c r="H543"/>
  <c r="N543"/>
  <c r="S543"/>
  <c r="T543"/>
  <c r="U543"/>
  <c r="W543"/>
  <c r="D544"/>
  <c r="H544"/>
  <c r="N544"/>
  <c r="S544"/>
  <c r="T544"/>
  <c r="U544"/>
  <c r="W544"/>
  <c r="D545"/>
  <c r="H545"/>
  <c r="N545"/>
  <c r="S545"/>
  <c r="T545"/>
  <c r="U545"/>
  <c r="W545"/>
  <c r="D546"/>
  <c r="H546"/>
  <c r="N546"/>
  <c r="S546"/>
  <c r="T546"/>
  <c r="U546"/>
  <c r="W546"/>
  <c r="D547"/>
  <c r="H547"/>
  <c r="N547"/>
  <c r="S547"/>
  <c r="T547"/>
  <c r="U547"/>
  <c r="W547"/>
  <c r="D548"/>
  <c r="H548"/>
  <c r="N548"/>
  <c r="S548"/>
  <c r="T548"/>
  <c r="U548"/>
  <c r="W548"/>
  <c r="D549"/>
  <c r="H549"/>
  <c r="N549"/>
  <c r="S549"/>
  <c r="T549"/>
  <c r="U549"/>
  <c r="W549"/>
  <c r="D550"/>
  <c r="H550"/>
  <c r="N550"/>
  <c r="S550"/>
  <c r="T550"/>
  <c r="U550"/>
  <c r="W550"/>
  <c r="D551"/>
  <c r="H551"/>
  <c r="N551"/>
  <c r="S551"/>
  <c r="T551"/>
  <c r="U551"/>
  <c r="W551"/>
  <c r="D552"/>
  <c r="H552"/>
  <c r="N552"/>
  <c r="S552"/>
  <c r="T552"/>
  <c r="U552"/>
  <c r="W552"/>
  <c r="D553"/>
  <c r="H553"/>
  <c r="N553"/>
  <c r="S553"/>
  <c r="T553"/>
  <c r="U553"/>
  <c r="W553"/>
  <c r="D554"/>
  <c r="H554"/>
  <c r="N554"/>
  <c r="S554"/>
  <c r="T554"/>
  <c r="U554"/>
  <c r="W554"/>
  <c r="D555"/>
  <c r="H555"/>
  <c r="N555"/>
  <c r="S555"/>
  <c r="T555"/>
  <c r="U555"/>
  <c r="W555"/>
  <c r="D556"/>
  <c r="H556"/>
  <c r="N556"/>
  <c r="S556"/>
  <c r="T556"/>
  <c r="U556"/>
  <c r="W556"/>
  <c r="D557"/>
  <c r="H557"/>
  <c r="N557"/>
  <c r="S557"/>
  <c r="T557"/>
  <c r="U557"/>
  <c r="W557"/>
  <c r="D558"/>
  <c r="H558"/>
  <c r="N558"/>
  <c r="S558"/>
  <c r="T558"/>
  <c r="U558"/>
  <c r="W558"/>
  <c r="D559"/>
  <c r="H559"/>
  <c r="N559"/>
  <c r="S559"/>
  <c r="T559"/>
  <c r="U559"/>
  <c r="W559"/>
  <c r="D560"/>
  <c r="H560"/>
  <c r="N560"/>
  <c r="S560"/>
  <c r="T560"/>
  <c r="U560"/>
  <c r="W560"/>
  <c r="D561"/>
  <c r="H561"/>
  <c r="N561"/>
  <c r="S561"/>
  <c r="T561"/>
  <c r="U561"/>
  <c r="W561"/>
  <c r="D562"/>
  <c r="H562"/>
  <c r="N562"/>
  <c r="S562"/>
  <c r="T562"/>
  <c r="U562"/>
  <c r="W562"/>
  <c r="D563"/>
  <c r="H563"/>
  <c r="N563"/>
  <c r="S563"/>
  <c r="T563"/>
  <c r="U563"/>
  <c r="W563"/>
  <c r="D564"/>
  <c r="H564"/>
  <c r="N564"/>
  <c r="S564"/>
  <c r="T564"/>
  <c r="U564"/>
  <c r="W564"/>
  <c r="D565"/>
  <c r="H565"/>
  <c r="N565"/>
  <c r="S565"/>
  <c r="T565"/>
  <c r="U565"/>
  <c r="W565"/>
  <c r="D566"/>
  <c r="H566"/>
  <c r="N566"/>
  <c r="S566"/>
  <c r="T566"/>
  <c r="U566"/>
  <c r="W566"/>
  <c r="D567"/>
  <c r="H567"/>
  <c r="N567"/>
  <c r="S567"/>
  <c r="T567"/>
  <c r="U567"/>
  <c r="W567"/>
  <c r="D568"/>
  <c r="H568"/>
  <c r="N568"/>
  <c r="S568"/>
  <c r="T568"/>
  <c r="U568"/>
  <c r="W568"/>
  <c r="D569"/>
  <c r="H569"/>
  <c r="N569"/>
  <c r="S569"/>
  <c r="T569"/>
  <c r="U569"/>
  <c r="W569"/>
  <c r="D570"/>
  <c r="H570"/>
  <c r="N570"/>
  <c r="S570"/>
  <c r="T570"/>
  <c r="U570"/>
  <c r="W570"/>
  <c r="D571"/>
  <c r="H571"/>
  <c r="N571"/>
  <c r="S571"/>
  <c r="T571"/>
  <c r="U571"/>
  <c r="W571"/>
  <c r="D572"/>
  <c r="H572"/>
  <c r="N572"/>
  <c r="S572"/>
  <c r="T572"/>
  <c r="U572"/>
  <c r="W572"/>
  <c r="D573"/>
  <c r="H573"/>
  <c r="N573"/>
  <c r="S573"/>
  <c r="T573"/>
  <c r="U573"/>
  <c r="W573"/>
  <c r="D574"/>
  <c r="H574"/>
  <c r="N574"/>
  <c r="S574"/>
  <c r="T574"/>
  <c r="U574"/>
  <c r="W574"/>
  <c r="D575"/>
  <c r="H575"/>
  <c r="N575"/>
  <c r="S575"/>
  <c r="T575"/>
  <c r="U575"/>
  <c r="W575"/>
  <c r="D576"/>
  <c r="H576"/>
  <c r="N576"/>
  <c r="S576"/>
  <c r="T576"/>
  <c r="U576"/>
  <c r="W576"/>
  <c r="D577"/>
  <c r="H577"/>
  <c r="N577"/>
  <c r="S577"/>
  <c r="T577"/>
  <c r="U577"/>
  <c r="W577"/>
  <c r="D578"/>
  <c r="H578"/>
  <c r="N578"/>
  <c r="S578"/>
  <c r="T578"/>
  <c r="U578"/>
  <c r="W578"/>
  <c r="D579"/>
  <c r="H579"/>
  <c r="N579"/>
  <c r="S579"/>
  <c r="T579"/>
  <c r="U579"/>
  <c r="W579"/>
  <c r="D580"/>
  <c r="H580"/>
  <c r="N580"/>
  <c r="S580"/>
  <c r="T580"/>
  <c r="U580"/>
  <c r="W580"/>
  <c r="D581"/>
  <c r="H581"/>
  <c r="N581"/>
  <c r="S581"/>
  <c r="T581"/>
  <c r="U581"/>
  <c r="W581"/>
  <c r="D582"/>
  <c r="H582"/>
  <c r="N582"/>
  <c r="S582"/>
  <c r="T582"/>
  <c r="U582"/>
  <c r="W582"/>
  <c r="D583"/>
  <c r="H583"/>
  <c r="N583"/>
  <c r="S583"/>
  <c r="T583"/>
  <c r="U583"/>
  <c r="W583"/>
  <c r="D584"/>
  <c r="H584"/>
  <c r="N584"/>
  <c r="S584"/>
  <c r="T584"/>
  <c r="U584"/>
  <c r="W584"/>
  <c r="D585"/>
  <c r="H585"/>
  <c r="N585"/>
  <c r="S585"/>
  <c r="T585"/>
  <c r="U585"/>
  <c r="W585"/>
  <c r="D586"/>
  <c r="H586"/>
  <c r="N586"/>
  <c r="S586"/>
  <c r="T586"/>
  <c r="U586"/>
  <c r="W586"/>
  <c r="D587"/>
  <c r="H587"/>
  <c r="N587"/>
  <c r="S587"/>
  <c r="T587"/>
  <c r="U587"/>
  <c r="W587"/>
  <c r="D588"/>
  <c r="H588"/>
  <c r="N588"/>
  <c r="S588"/>
  <c r="T588"/>
  <c r="U588"/>
  <c r="W588"/>
  <c r="D589"/>
  <c r="H589"/>
  <c r="N589"/>
  <c r="S589"/>
  <c r="T589"/>
  <c r="U589"/>
  <c r="W589"/>
  <c r="D590"/>
  <c r="H590"/>
  <c r="N590"/>
  <c r="S590"/>
  <c r="T590"/>
  <c r="U590"/>
  <c r="W590"/>
  <c r="D591"/>
  <c r="H591"/>
  <c r="N591"/>
  <c r="S591"/>
  <c r="T591"/>
  <c r="U591"/>
  <c r="W591"/>
  <c r="D592"/>
  <c r="H592"/>
  <c r="N592"/>
  <c r="S592"/>
  <c r="T592"/>
  <c r="U592"/>
  <c r="W592"/>
  <c r="D593"/>
  <c r="H593"/>
  <c r="N593"/>
  <c r="S593"/>
  <c r="T593"/>
  <c r="U593"/>
  <c r="W593"/>
  <c r="D594"/>
  <c r="H594"/>
  <c r="N594"/>
  <c r="S594"/>
  <c r="T594"/>
  <c r="U594"/>
  <c r="W594"/>
  <c r="D595"/>
  <c r="H595"/>
  <c r="N595"/>
  <c r="S595"/>
  <c r="T595"/>
  <c r="U595"/>
  <c r="W595"/>
  <c r="D596"/>
  <c r="H596"/>
  <c r="N596"/>
  <c r="S596"/>
  <c r="T596"/>
  <c r="U596"/>
  <c r="W596"/>
  <c r="D597"/>
  <c r="H597"/>
  <c r="N597"/>
  <c r="S597"/>
  <c r="T597"/>
  <c r="U597"/>
  <c r="W597"/>
  <c r="D598"/>
  <c r="H598"/>
  <c r="N598"/>
  <c r="S598"/>
  <c r="T598"/>
  <c r="U598"/>
  <c r="W598"/>
  <c r="D599"/>
  <c r="H599"/>
  <c r="N599"/>
  <c r="S599"/>
  <c r="T599"/>
  <c r="U599"/>
  <c r="W599"/>
  <c r="D600"/>
  <c r="H600"/>
  <c r="N600"/>
  <c r="S600"/>
  <c r="T600"/>
  <c r="U600"/>
  <c r="W600"/>
  <c r="D601"/>
  <c r="H601"/>
  <c r="N601"/>
  <c r="S601"/>
  <c r="T601"/>
  <c r="U601"/>
  <c r="W601"/>
  <c r="D602"/>
  <c r="H602"/>
  <c r="N602"/>
  <c r="S602"/>
  <c r="T602"/>
  <c r="U602"/>
  <c r="W602"/>
  <c r="D603"/>
  <c r="H603"/>
  <c r="N603"/>
  <c r="S603"/>
  <c r="T603"/>
  <c r="U603"/>
  <c r="W603"/>
  <c r="D604"/>
  <c r="H604"/>
  <c r="N604"/>
  <c r="S604"/>
  <c r="T604"/>
  <c r="U604"/>
  <c r="W604"/>
  <c r="D605"/>
  <c r="H605"/>
  <c r="N605"/>
  <c r="S605"/>
  <c r="T605"/>
  <c r="U605"/>
  <c r="W605"/>
  <c r="D606"/>
  <c r="H606"/>
  <c r="N606"/>
  <c r="S606"/>
  <c r="T606"/>
  <c r="U606"/>
  <c r="W606"/>
  <c r="D607"/>
  <c r="H607"/>
  <c r="N607"/>
  <c r="S607"/>
  <c r="T607"/>
  <c r="U607"/>
  <c r="W607"/>
  <c r="D608"/>
  <c r="H608"/>
  <c r="N608"/>
  <c r="S608"/>
  <c r="T608"/>
  <c r="U608"/>
  <c r="W608"/>
  <c r="D609"/>
  <c r="H609"/>
  <c r="N609"/>
  <c r="S609"/>
  <c r="T609"/>
  <c r="U609"/>
  <c r="W609"/>
  <c r="D610"/>
  <c r="H610"/>
  <c r="N610"/>
  <c r="S610"/>
  <c r="T610"/>
  <c r="U610"/>
  <c r="W610"/>
  <c r="D611"/>
  <c r="H611"/>
  <c r="N611"/>
  <c r="S611"/>
  <c r="T611"/>
  <c r="U611"/>
  <c r="W611"/>
  <c r="D612"/>
  <c r="H612"/>
  <c r="N612"/>
  <c r="S612"/>
  <c r="T612"/>
  <c r="U612"/>
  <c r="W612"/>
  <c r="D613"/>
  <c r="H613"/>
  <c r="N613"/>
  <c r="S613"/>
  <c r="T613"/>
  <c r="U613"/>
  <c r="W613"/>
  <c r="D614"/>
  <c r="H614"/>
  <c r="N614"/>
  <c r="S614"/>
  <c r="T614"/>
  <c r="U614"/>
  <c r="W614"/>
  <c r="D615"/>
  <c r="H615"/>
  <c r="N615"/>
  <c r="S615"/>
  <c r="T615"/>
  <c r="U615"/>
  <c r="W615"/>
  <c r="D616"/>
  <c r="H616"/>
  <c r="N616"/>
  <c r="S616"/>
  <c r="T616"/>
  <c r="U616"/>
  <c r="W616"/>
  <c r="D617"/>
  <c r="H617"/>
  <c r="N617"/>
  <c r="S617"/>
  <c r="T617"/>
  <c r="U617"/>
  <c r="W617"/>
  <c r="D618"/>
  <c r="H618"/>
  <c r="N618"/>
  <c r="S618"/>
  <c r="T618"/>
  <c r="U618"/>
  <c r="W618"/>
  <c r="D619"/>
  <c r="H619"/>
  <c r="N619"/>
  <c r="S619"/>
  <c r="T619"/>
  <c r="U619"/>
  <c r="W619"/>
  <c r="D620"/>
  <c r="H620"/>
  <c r="N620"/>
  <c r="S620"/>
  <c r="T620"/>
  <c r="U620"/>
  <c r="W620"/>
  <c r="D621"/>
  <c r="H621"/>
  <c r="N621"/>
  <c r="S621"/>
  <c r="T621"/>
  <c r="U621"/>
  <c r="W621"/>
  <c r="D622"/>
  <c r="H622"/>
  <c r="N622"/>
  <c r="S622"/>
  <c r="T622"/>
  <c r="U622"/>
  <c r="W622"/>
  <c r="D623"/>
  <c r="H623"/>
  <c r="N623"/>
  <c r="S623"/>
  <c r="T623"/>
  <c r="U623"/>
  <c r="W623"/>
  <c r="D624"/>
  <c r="H624"/>
  <c r="N624"/>
  <c r="S624"/>
  <c r="T624"/>
  <c r="U624"/>
  <c r="W624"/>
  <c r="D625"/>
  <c r="H625"/>
  <c r="N625"/>
  <c r="S625"/>
  <c r="T625"/>
  <c r="U625"/>
  <c r="W625"/>
  <c r="D626"/>
  <c r="H626"/>
  <c r="N626"/>
  <c r="S626"/>
  <c r="T626"/>
  <c r="U626"/>
  <c r="W626"/>
  <c r="D627"/>
  <c r="H627"/>
  <c r="N627"/>
  <c r="S627"/>
  <c r="T627"/>
  <c r="U627"/>
  <c r="W627"/>
  <c r="D628"/>
  <c r="H628"/>
  <c r="N628"/>
  <c r="S628"/>
  <c r="T628"/>
  <c r="U628"/>
  <c r="W628"/>
  <c r="D629"/>
  <c r="H629"/>
  <c r="N629"/>
  <c r="S629"/>
  <c r="T629"/>
  <c r="U629"/>
  <c r="W629"/>
  <c r="D630"/>
  <c r="H630"/>
  <c r="N630"/>
  <c r="S630"/>
  <c r="T630"/>
  <c r="U630"/>
  <c r="W630"/>
  <c r="D631"/>
  <c r="H631"/>
  <c r="N631"/>
  <c r="S631"/>
  <c r="T631"/>
  <c r="U631"/>
  <c r="W631"/>
  <c r="D632"/>
  <c r="H632"/>
  <c r="N632"/>
  <c r="S632"/>
  <c r="T632"/>
  <c r="U632"/>
  <c r="W632"/>
  <c r="D633"/>
  <c r="H633"/>
  <c r="N633"/>
  <c r="S633"/>
  <c r="T633"/>
  <c r="U633"/>
  <c r="W633"/>
  <c r="D634"/>
  <c r="H634"/>
  <c r="N634"/>
  <c r="S634"/>
  <c r="T634"/>
  <c r="U634"/>
  <c r="W634"/>
  <c r="D635"/>
  <c r="H635"/>
  <c r="N635"/>
  <c r="S635"/>
  <c r="T635"/>
  <c r="U635"/>
  <c r="W635"/>
  <c r="D636"/>
  <c r="H636"/>
  <c r="N636"/>
  <c r="S636"/>
  <c r="T636"/>
  <c r="U636"/>
  <c r="W636"/>
  <c r="D637"/>
  <c r="H637"/>
  <c r="N637"/>
  <c r="S637"/>
  <c r="T637"/>
  <c r="U637"/>
  <c r="W637"/>
  <c r="D638"/>
  <c r="H638"/>
  <c r="N638"/>
  <c r="S638"/>
  <c r="T638"/>
  <c r="U638"/>
  <c r="W638"/>
  <c r="D639"/>
  <c r="H639"/>
  <c r="N639"/>
  <c r="S639"/>
  <c r="T639"/>
  <c r="U639"/>
  <c r="W639"/>
  <c r="D640"/>
  <c r="H640"/>
  <c r="N640"/>
  <c r="S640"/>
  <c r="T640"/>
  <c r="U640"/>
  <c r="W640"/>
  <c r="D641"/>
  <c r="H641"/>
  <c r="N641"/>
  <c r="S641"/>
  <c r="T641"/>
  <c r="U641"/>
  <c r="W641"/>
  <c r="D642"/>
  <c r="H642"/>
  <c r="N642"/>
  <c r="S642"/>
  <c r="T642"/>
  <c r="U642"/>
  <c r="W642"/>
  <c r="D643"/>
  <c r="H643"/>
  <c r="N643"/>
  <c r="S643"/>
  <c r="T643"/>
  <c r="U643"/>
  <c r="W643"/>
  <c r="D644"/>
  <c r="H644"/>
  <c r="N644"/>
  <c r="S644"/>
  <c r="T644"/>
  <c r="U644"/>
  <c r="W644"/>
  <c r="D645"/>
  <c r="H645"/>
  <c r="N645"/>
  <c r="S645"/>
  <c r="T645"/>
  <c r="U645"/>
  <c r="W645"/>
  <c r="D646"/>
  <c r="H646"/>
  <c r="N646"/>
  <c r="S646"/>
  <c r="T646"/>
  <c r="U646"/>
  <c r="W646"/>
  <c r="D647"/>
  <c r="H647"/>
  <c r="N647"/>
  <c r="S647"/>
  <c r="T647"/>
  <c r="U647"/>
  <c r="W647"/>
  <c r="D648"/>
  <c r="H648"/>
  <c r="N648"/>
  <c r="S648"/>
  <c r="T648"/>
  <c r="U648"/>
  <c r="W648"/>
  <c r="D649"/>
  <c r="H649"/>
  <c r="N649"/>
  <c r="S649"/>
  <c r="T649"/>
  <c r="U649"/>
  <c r="W649"/>
  <c r="D650"/>
  <c r="H650"/>
  <c r="N650"/>
  <c r="S650"/>
  <c r="T650"/>
  <c r="U650"/>
  <c r="W650"/>
  <c r="D651"/>
  <c r="H651"/>
  <c r="N651"/>
  <c r="S651"/>
  <c r="T651"/>
  <c r="U651"/>
  <c r="W651"/>
  <c r="D652"/>
  <c r="H652"/>
  <c r="N652"/>
  <c r="S652"/>
  <c r="T652"/>
  <c r="U652"/>
  <c r="W652"/>
  <c r="D653"/>
  <c r="H653"/>
  <c r="N653"/>
  <c r="S653"/>
  <c r="T653"/>
  <c r="U653"/>
  <c r="W653"/>
  <c r="D654"/>
  <c r="H654"/>
  <c r="N654"/>
  <c r="S654"/>
  <c r="T654"/>
  <c r="U654"/>
  <c r="W654"/>
  <c r="D655"/>
  <c r="H655"/>
  <c r="N655"/>
  <c r="S655"/>
  <c r="T655"/>
  <c r="U655"/>
  <c r="W655"/>
  <c r="D656"/>
  <c r="H656"/>
  <c r="N656"/>
  <c r="S656"/>
  <c r="T656"/>
  <c r="U656"/>
  <c r="W656"/>
  <c r="D657"/>
  <c r="H657"/>
  <c r="N657"/>
  <c r="S657"/>
  <c r="T657"/>
  <c r="U657"/>
  <c r="W657"/>
  <c r="D658"/>
  <c r="H658"/>
  <c r="N658"/>
  <c r="S658"/>
  <c r="T658"/>
  <c r="U658"/>
  <c r="W658"/>
  <c r="D659"/>
  <c r="H659"/>
  <c r="N659"/>
  <c r="S659"/>
  <c r="T659"/>
  <c r="U659"/>
  <c r="W659"/>
  <c r="D660"/>
  <c r="H660"/>
  <c r="N660"/>
  <c r="S660"/>
  <c r="T660"/>
  <c r="U660"/>
  <c r="W660"/>
  <c r="D661"/>
  <c r="H661"/>
  <c r="N661"/>
  <c r="S661"/>
  <c r="T661"/>
  <c r="U661"/>
  <c r="W661"/>
  <c r="D662"/>
  <c r="H662"/>
  <c r="N662"/>
  <c r="S662"/>
  <c r="T662"/>
  <c r="U662"/>
  <c r="W662"/>
  <c r="D663"/>
  <c r="H663"/>
  <c r="N663"/>
  <c r="S663"/>
  <c r="T663"/>
  <c r="U663"/>
  <c r="W663"/>
  <c r="D664"/>
  <c r="H664"/>
  <c r="N664"/>
  <c r="S664"/>
  <c r="T664"/>
  <c r="U664"/>
  <c r="W664"/>
  <c r="D665"/>
  <c r="H665"/>
  <c r="N665"/>
  <c r="S665"/>
  <c r="T665"/>
  <c r="U665"/>
  <c r="W665"/>
  <c r="D666"/>
  <c r="H666"/>
  <c r="N666"/>
  <c r="S666"/>
  <c r="T666"/>
  <c r="U666"/>
  <c r="W666"/>
  <c r="D667"/>
  <c r="H667"/>
  <c r="N667"/>
  <c r="S667"/>
  <c r="T667"/>
  <c r="U667"/>
  <c r="W667"/>
  <c r="D668"/>
  <c r="H668"/>
  <c r="N668"/>
  <c r="S668"/>
  <c r="T668"/>
  <c r="U668"/>
  <c r="W668"/>
  <c r="D669"/>
  <c r="H669"/>
  <c r="N669"/>
  <c r="S669"/>
  <c r="T669"/>
  <c r="U669"/>
  <c r="W669"/>
  <c r="D670"/>
  <c r="H670"/>
  <c r="N670"/>
  <c r="S670"/>
  <c r="T670"/>
  <c r="U670"/>
  <c r="W670"/>
  <c r="D671"/>
  <c r="H671"/>
  <c r="N671"/>
  <c r="S671"/>
  <c r="T671"/>
  <c r="U671"/>
  <c r="W671"/>
  <c r="D672"/>
  <c r="H672"/>
  <c r="N672"/>
  <c r="S672"/>
  <c r="T672"/>
  <c r="U672"/>
  <c r="W672"/>
  <c r="D673"/>
  <c r="H673"/>
  <c r="N673"/>
  <c r="S673"/>
  <c r="T673"/>
  <c r="U673"/>
  <c r="W673"/>
  <c r="D674"/>
  <c r="H674"/>
  <c r="N674"/>
  <c r="S674"/>
  <c r="T674"/>
  <c r="U674"/>
  <c r="W674"/>
  <c r="D675"/>
  <c r="H675"/>
  <c r="N675"/>
  <c r="S675"/>
  <c r="T675"/>
  <c r="U675"/>
  <c r="W675"/>
  <c r="D676"/>
  <c r="H676"/>
  <c r="N676"/>
  <c r="S676"/>
  <c r="T676"/>
  <c r="U676"/>
  <c r="W676"/>
  <c r="D677"/>
  <c r="H677"/>
  <c r="N677"/>
  <c r="S677"/>
  <c r="T677"/>
  <c r="U677"/>
  <c r="W677"/>
  <c r="D678"/>
  <c r="H678"/>
  <c r="N678"/>
  <c r="S678"/>
  <c r="T678"/>
  <c r="U678"/>
  <c r="W678"/>
  <c r="D679"/>
  <c r="H679"/>
  <c r="N679"/>
  <c r="S679"/>
  <c r="T679"/>
  <c r="U679"/>
  <c r="W679"/>
  <c r="D680"/>
  <c r="H680"/>
  <c r="N680"/>
  <c r="S680"/>
  <c r="T680"/>
  <c r="U680"/>
  <c r="W680"/>
  <c r="D681"/>
  <c r="H681"/>
  <c r="N681"/>
  <c r="S681"/>
  <c r="T681"/>
  <c r="U681"/>
  <c r="W681"/>
  <c r="D682"/>
  <c r="H682"/>
  <c r="N682"/>
  <c r="S682"/>
  <c r="T682"/>
  <c r="U682"/>
  <c r="W682"/>
  <c r="D683"/>
  <c r="H683"/>
  <c r="N683"/>
  <c r="S683"/>
  <c r="T683"/>
  <c r="U683"/>
  <c r="W683"/>
  <c r="D684"/>
  <c r="H684"/>
  <c r="N684"/>
  <c r="S684"/>
  <c r="T684"/>
  <c r="U684"/>
  <c r="W684"/>
  <c r="D685"/>
  <c r="H685"/>
  <c r="N685"/>
  <c r="S685"/>
  <c r="T685"/>
  <c r="U685"/>
  <c r="W685"/>
  <c r="D686"/>
  <c r="H686"/>
  <c r="N686"/>
  <c r="S686"/>
  <c r="T686"/>
  <c r="U686"/>
  <c r="W686"/>
  <c r="D687"/>
  <c r="H687"/>
  <c r="N687"/>
  <c r="S687"/>
  <c r="T687"/>
  <c r="U687"/>
  <c r="W687"/>
  <c r="D688"/>
  <c r="H688"/>
  <c r="N688"/>
  <c r="S688"/>
  <c r="T688"/>
  <c r="U688"/>
  <c r="W688"/>
  <c r="D689"/>
  <c r="H689"/>
  <c r="N689"/>
  <c r="S689"/>
  <c r="T689"/>
  <c r="U689"/>
  <c r="W689"/>
  <c r="D690"/>
  <c r="H690"/>
  <c r="N690"/>
  <c r="S690"/>
  <c r="T690"/>
  <c r="U690"/>
  <c r="W690"/>
  <c r="D691"/>
  <c r="H691"/>
  <c r="N691"/>
  <c r="S691"/>
  <c r="T691"/>
  <c r="U691"/>
  <c r="W691"/>
  <c r="D692"/>
  <c r="H692"/>
  <c r="N692"/>
  <c r="S692"/>
  <c r="T692"/>
  <c r="U692"/>
  <c r="W692"/>
  <c r="D693"/>
  <c r="H693"/>
  <c r="N693"/>
  <c r="S693"/>
  <c r="T693"/>
  <c r="U693"/>
  <c r="W693"/>
  <c r="D694"/>
  <c r="H694"/>
  <c r="N694"/>
  <c r="S694"/>
  <c r="T694"/>
  <c r="U694"/>
  <c r="W694"/>
  <c r="D695"/>
  <c r="H695"/>
  <c r="N695"/>
  <c r="S695"/>
  <c r="T695"/>
  <c r="U695"/>
  <c r="W695"/>
  <c r="D696"/>
  <c r="H696"/>
  <c r="N696"/>
  <c r="S696"/>
  <c r="T696"/>
  <c r="U696"/>
  <c r="W696"/>
  <c r="D697"/>
  <c r="H697"/>
  <c r="N697"/>
  <c r="S697"/>
  <c r="T697"/>
  <c r="U697"/>
  <c r="W697"/>
  <c r="D698"/>
  <c r="H698"/>
  <c r="N698"/>
  <c r="S698"/>
  <c r="T698"/>
  <c r="U698"/>
  <c r="W698"/>
  <c r="D699"/>
  <c r="H699"/>
  <c r="N699"/>
  <c r="S699"/>
  <c r="T699"/>
  <c r="U699"/>
  <c r="W699"/>
  <c r="D700"/>
  <c r="H700"/>
  <c r="N700"/>
  <c r="S700"/>
  <c r="T700"/>
  <c r="U700"/>
  <c r="W700"/>
  <c r="D701"/>
  <c r="H701"/>
  <c r="N701"/>
  <c r="S701"/>
  <c r="T701"/>
  <c r="U701"/>
  <c r="W701"/>
  <c r="D702"/>
  <c r="H702"/>
  <c r="N702"/>
  <c r="S702"/>
  <c r="T702"/>
  <c r="U702"/>
  <c r="W702"/>
  <c r="D703"/>
  <c r="H703"/>
  <c r="N703"/>
  <c r="S703"/>
  <c r="T703"/>
  <c r="U703"/>
  <c r="W703"/>
  <c r="D704"/>
  <c r="H704"/>
  <c r="N704"/>
  <c r="S704"/>
  <c r="T704"/>
  <c r="U704"/>
  <c r="W704"/>
  <c r="D705"/>
  <c r="H705"/>
  <c r="N705"/>
  <c r="S705"/>
  <c r="T705"/>
  <c r="U705"/>
  <c r="W705"/>
  <c r="D706"/>
  <c r="H706"/>
  <c r="N706"/>
  <c r="S706"/>
  <c r="T706"/>
  <c r="U706"/>
  <c r="W706"/>
  <c r="D707"/>
  <c r="H707"/>
  <c r="N707"/>
  <c r="S707"/>
  <c r="T707"/>
  <c r="U707"/>
  <c r="W707"/>
  <c r="D708"/>
  <c r="H708"/>
  <c r="N708"/>
  <c r="S708"/>
  <c r="T708"/>
  <c r="U708"/>
  <c r="W708"/>
  <c r="D709"/>
  <c r="H709"/>
  <c r="N709"/>
  <c r="S709"/>
  <c r="T709"/>
  <c r="U709"/>
  <c r="W709"/>
  <c r="D710"/>
  <c r="H710"/>
  <c r="N710"/>
  <c r="S710"/>
  <c r="T710"/>
  <c r="U710"/>
  <c r="W710"/>
  <c r="D711"/>
  <c r="H711"/>
  <c r="N711"/>
  <c r="O711"/>
  <c r="S711"/>
  <c r="T711"/>
  <c r="U711"/>
  <c r="W711"/>
  <c r="D712"/>
  <c r="H712"/>
  <c r="N712"/>
  <c r="O712"/>
  <c r="S712"/>
  <c r="T712"/>
  <c r="U712"/>
  <c r="W712"/>
  <c r="D713"/>
  <c r="H713"/>
  <c r="N713"/>
  <c r="O713"/>
  <c r="S713"/>
  <c r="T713"/>
  <c r="U713"/>
  <c r="W713"/>
  <c r="D714"/>
  <c r="H714"/>
  <c r="N714"/>
  <c r="O714"/>
  <c r="S714"/>
  <c r="T714"/>
  <c r="U714"/>
  <c r="W714"/>
  <c r="D715"/>
  <c r="H715"/>
  <c r="N715"/>
  <c r="O715"/>
  <c r="S715"/>
  <c r="T715"/>
  <c r="U715"/>
  <c r="W715"/>
  <c r="D716"/>
  <c r="H716"/>
  <c r="N716"/>
  <c r="O716"/>
  <c r="S716"/>
  <c r="T716"/>
  <c r="U716"/>
  <c r="W716"/>
  <c r="D717"/>
  <c r="H717"/>
  <c r="N717"/>
  <c r="O717"/>
  <c r="S717"/>
  <c r="T717"/>
  <c r="U717"/>
  <c r="W717"/>
  <c r="D718"/>
  <c r="H718"/>
  <c r="N718"/>
  <c r="O718"/>
  <c r="S718"/>
  <c r="T718"/>
  <c r="U718"/>
  <c r="W718"/>
  <c r="D719"/>
  <c r="H719"/>
  <c r="N719"/>
  <c r="O719"/>
  <c r="S719"/>
  <c r="T719"/>
  <c r="U719"/>
  <c r="W719"/>
  <c r="D720"/>
  <c r="H720"/>
  <c r="N720"/>
  <c r="O720"/>
  <c r="S720"/>
  <c r="T720"/>
  <c r="U720"/>
  <c r="W720"/>
  <c r="D721"/>
  <c r="H721"/>
  <c r="N721"/>
  <c r="O721"/>
  <c r="S721"/>
  <c r="T721"/>
  <c r="U721"/>
  <c r="W721"/>
  <c r="D722"/>
  <c r="H722"/>
  <c r="N722"/>
  <c r="O722"/>
  <c r="S722"/>
  <c r="T722"/>
  <c r="U722"/>
  <c r="W722"/>
  <c r="D723"/>
  <c r="H723"/>
  <c r="N723"/>
  <c r="O723"/>
  <c r="S723"/>
  <c r="T723"/>
  <c r="U723"/>
  <c r="W723"/>
  <c r="D724"/>
  <c r="H724"/>
  <c r="N724"/>
  <c r="O724"/>
  <c r="S724"/>
  <c r="T724"/>
  <c r="U724"/>
  <c r="W724"/>
  <c r="D725"/>
  <c r="H725"/>
  <c r="N725"/>
  <c r="S725"/>
  <c r="T725"/>
  <c r="U725"/>
  <c r="W725"/>
  <c r="D726"/>
  <c r="H726"/>
  <c r="N726"/>
  <c r="O726"/>
  <c r="S726"/>
  <c r="T726"/>
  <c r="U726"/>
  <c r="W726"/>
  <c r="D727"/>
  <c r="H727"/>
  <c r="N727"/>
  <c r="O727"/>
  <c r="S727"/>
  <c r="T727"/>
  <c r="U727"/>
  <c r="W727"/>
  <c r="D728"/>
  <c r="H728"/>
  <c r="N728"/>
  <c r="O728"/>
  <c r="S728"/>
  <c r="T728"/>
  <c r="U728"/>
  <c r="W728"/>
  <c r="D729"/>
  <c r="H729"/>
  <c r="N729"/>
  <c r="O729"/>
  <c r="S729"/>
  <c r="T729"/>
  <c r="U729"/>
  <c r="W729"/>
  <c r="D730"/>
  <c r="H730"/>
  <c r="N730"/>
  <c r="O730"/>
  <c r="S730"/>
  <c r="T730"/>
  <c r="U730"/>
  <c r="W730"/>
  <c r="D731"/>
  <c r="H731"/>
  <c r="N731"/>
  <c r="O731"/>
  <c r="S731"/>
  <c r="T731"/>
  <c r="U731"/>
  <c r="W731"/>
  <c r="D732"/>
  <c r="H732"/>
  <c r="N732"/>
  <c r="O732"/>
  <c r="S732"/>
  <c r="T732"/>
  <c r="U732"/>
  <c r="W732"/>
  <c r="D733"/>
  <c r="H733"/>
  <c r="N733"/>
  <c r="O733"/>
  <c r="S733"/>
  <c r="T733"/>
  <c r="U733"/>
  <c r="W733"/>
  <c r="D734"/>
  <c r="H734"/>
  <c r="N734"/>
  <c r="O734"/>
  <c r="S734"/>
  <c r="T734"/>
  <c r="U734"/>
  <c r="W734"/>
  <c r="D735"/>
  <c r="H735"/>
  <c r="N735"/>
  <c r="O735"/>
  <c r="S735"/>
  <c r="T735"/>
  <c r="U735"/>
  <c r="W735"/>
  <c r="D736"/>
  <c r="H736"/>
  <c r="N736"/>
  <c r="O736"/>
  <c r="S736"/>
  <c r="T736"/>
  <c r="U736"/>
  <c r="W736"/>
  <c r="D737"/>
  <c r="H737"/>
  <c r="N737"/>
  <c r="O737"/>
  <c r="S737"/>
  <c r="T737"/>
  <c r="U737"/>
  <c r="W737"/>
  <c r="D738"/>
  <c r="H738"/>
  <c r="N738"/>
  <c r="O738"/>
  <c r="S738"/>
  <c r="T738"/>
  <c r="U738"/>
  <c r="W738"/>
  <c r="D739"/>
  <c r="H739"/>
  <c r="N739"/>
  <c r="S739"/>
  <c r="T739"/>
  <c r="U739"/>
  <c r="W739"/>
  <c r="D740"/>
  <c r="H740"/>
  <c r="N740"/>
  <c r="O740"/>
  <c r="S740"/>
  <c r="T740"/>
  <c r="U740"/>
  <c r="W740"/>
  <c r="D741"/>
  <c r="H741"/>
  <c r="N741"/>
  <c r="O741"/>
  <c r="S741"/>
  <c r="T741"/>
  <c r="U741"/>
  <c r="W741"/>
  <c r="D742"/>
  <c r="H742"/>
  <c r="N742"/>
  <c r="O742"/>
  <c r="S742"/>
  <c r="T742"/>
  <c r="U742"/>
  <c r="W742"/>
  <c r="D743"/>
  <c r="H743"/>
  <c r="N743"/>
  <c r="O743"/>
  <c r="S743"/>
  <c r="T743"/>
  <c r="U743"/>
  <c r="W743"/>
  <c r="D744"/>
  <c r="H744"/>
  <c r="N744"/>
  <c r="O744"/>
  <c r="S744"/>
  <c r="T744"/>
  <c r="U744"/>
  <c r="W744"/>
  <c r="D745"/>
  <c r="H745"/>
  <c r="N745"/>
  <c r="O745"/>
  <c r="S745"/>
  <c r="T745"/>
  <c r="U745"/>
  <c r="W745"/>
  <c r="D746"/>
  <c r="H746"/>
  <c r="N746"/>
  <c r="O746"/>
  <c r="S746"/>
  <c r="T746"/>
  <c r="U746"/>
  <c r="W746"/>
  <c r="D747"/>
  <c r="H747"/>
  <c r="N747"/>
  <c r="O747"/>
  <c r="S747"/>
  <c r="T747"/>
  <c r="U747"/>
  <c r="W747"/>
  <c r="D748"/>
  <c r="H748"/>
  <c r="N748"/>
  <c r="O748"/>
  <c r="S748"/>
  <c r="T748"/>
  <c r="U748"/>
  <c r="W748"/>
  <c r="D749"/>
  <c r="H749"/>
  <c r="N749"/>
  <c r="O749"/>
  <c r="S749"/>
  <c r="T749"/>
  <c r="U749"/>
  <c r="W749"/>
  <c r="D750"/>
  <c r="H750"/>
  <c r="N750"/>
  <c r="O750"/>
  <c r="S750"/>
  <c r="T750"/>
  <c r="U750"/>
  <c r="W750"/>
  <c r="D751"/>
  <c r="H751"/>
  <c r="N751"/>
  <c r="O751"/>
  <c r="S751"/>
  <c r="T751"/>
  <c r="U751"/>
  <c r="W751"/>
  <c r="D752"/>
  <c r="H752"/>
  <c r="N752"/>
  <c r="O752"/>
  <c r="S752"/>
  <c r="T752"/>
  <c r="U752"/>
  <c r="W752"/>
  <c r="D753"/>
  <c r="H753"/>
  <c r="N753"/>
  <c r="O753"/>
  <c r="S753"/>
  <c r="T753"/>
  <c r="U753"/>
  <c r="W753"/>
  <c r="D754"/>
  <c r="H754"/>
  <c r="N754"/>
  <c r="O754"/>
  <c r="S754"/>
  <c r="T754"/>
  <c r="U754"/>
  <c r="W754"/>
  <c r="D755"/>
  <c r="H755"/>
  <c r="N755"/>
  <c r="O755"/>
  <c r="S755"/>
  <c r="T755"/>
  <c r="U755"/>
  <c r="W755"/>
  <c r="D756"/>
  <c r="H756"/>
  <c r="N756"/>
  <c r="O756"/>
  <c r="S756"/>
  <c r="T756"/>
  <c r="U756"/>
  <c r="W756"/>
  <c r="D757"/>
  <c r="H757"/>
  <c r="N757"/>
  <c r="O757"/>
  <c r="S757"/>
  <c r="T757"/>
  <c r="U757"/>
  <c r="W757"/>
  <c r="D758"/>
  <c r="H758"/>
  <c r="N758"/>
  <c r="O758"/>
  <c r="S758"/>
  <c r="T758"/>
  <c r="U758"/>
  <c r="W758"/>
  <c r="D759"/>
  <c r="H759"/>
  <c r="N759"/>
  <c r="O759"/>
  <c r="S759"/>
  <c r="T759"/>
  <c r="U759"/>
  <c r="W759"/>
  <c r="D760"/>
  <c r="H760"/>
  <c r="N760"/>
  <c r="O760"/>
  <c r="S760"/>
  <c r="T760"/>
  <c r="U760"/>
  <c r="W760"/>
  <c r="D761"/>
  <c r="H761"/>
  <c r="N761"/>
  <c r="O761"/>
  <c r="S761"/>
  <c r="T761"/>
  <c r="U761"/>
  <c r="W761"/>
  <c r="D762"/>
  <c r="H762"/>
  <c r="N762"/>
  <c r="O762"/>
  <c r="S762"/>
  <c r="T762"/>
  <c r="U762"/>
  <c r="W762"/>
  <c r="D763"/>
  <c r="H763"/>
  <c r="N763"/>
  <c r="O763"/>
  <c r="S763"/>
  <c r="T763"/>
  <c r="U763"/>
  <c r="W763"/>
  <c r="D764"/>
  <c r="H764"/>
  <c r="N764"/>
  <c r="O764"/>
  <c r="S764"/>
  <c r="T764"/>
  <c r="U764"/>
  <c r="W764"/>
  <c r="D765"/>
  <c r="H765"/>
  <c r="N765"/>
  <c r="S765"/>
  <c r="T765"/>
  <c r="U765"/>
  <c r="W765"/>
  <c r="D766"/>
  <c r="H766"/>
  <c r="N766"/>
  <c r="O766"/>
  <c r="S766"/>
  <c r="T766"/>
  <c r="U766"/>
  <c r="W766"/>
  <c r="D767"/>
  <c r="H767"/>
  <c r="N767"/>
  <c r="O767"/>
  <c r="S767"/>
  <c r="T767"/>
  <c r="U767"/>
  <c r="W767"/>
  <c r="D768"/>
  <c r="H768"/>
  <c r="N768"/>
  <c r="O768"/>
  <c r="S768"/>
  <c r="T768"/>
  <c r="U768"/>
  <c r="W768"/>
  <c r="D769"/>
  <c r="H769"/>
  <c r="N769"/>
  <c r="S769"/>
  <c r="T769"/>
  <c r="U769"/>
  <c r="W769"/>
  <c r="D770"/>
  <c r="H770"/>
  <c r="N770"/>
  <c r="S770"/>
  <c r="T770"/>
  <c r="U770"/>
  <c r="W770"/>
  <c r="D771"/>
  <c r="H771"/>
  <c r="N771"/>
  <c r="O771"/>
  <c r="S771"/>
  <c r="T771"/>
  <c r="U771"/>
  <c r="W771"/>
  <c r="D772"/>
  <c r="H772"/>
  <c r="N772"/>
  <c r="O772"/>
  <c r="S772"/>
  <c r="T772"/>
  <c r="U772"/>
  <c r="W772"/>
  <c r="D773"/>
  <c r="H773"/>
  <c r="N773"/>
  <c r="O773"/>
  <c r="S773"/>
  <c r="T773"/>
  <c r="U773"/>
  <c r="W773"/>
  <c r="D774"/>
  <c r="H774"/>
  <c r="N774"/>
  <c r="O774"/>
  <c r="S774"/>
  <c r="T774"/>
  <c r="U774"/>
  <c r="W774"/>
  <c r="D775"/>
  <c r="H775"/>
  <c r="N775"/>
  <c r="O775"/>
  <c r="S775"/>
  <c r="T775"/>
  <c r="U775"/>
  <c r="W775"/>
  <c r="D776"/>
  <c r="H776"/>
  <c r="N776"/>
  <c r="O776"/>
  <c r="S776"/>
  <c r="T776"/>
  <c r="U776"/>
  <c r="W776"/>
  <c r="D777"/>
  <c r="H777"/>
  <c r="N777"/>
  <c r="O777"/>
  <c r="S777"/>
  <c r="T777"/>
  <c r="U777"/>
  <c r="W777"/>
  <c r="D778"/>
  <c r="H778"/>
  <c r="N778"/>
  <c r="O778"/>
  <c r="S778"/>
  <c r="T778"/>
  <c r="U778"/>
  <c r="W778"/>
  <c r="D779"/>
  <c r="H779"/>
  <c r="N779"/>
  <c r="O779"/>
  <c r="S779"/>
  <c r="T779"/>
  <c r="U779"/>
  <c r="W779"/>
  <c r="D780"/>
  <c r="H780"/>
  <c r="N780"/>
  <c r="O780"/>
  <c r="S780"/>
  <c r="T780"/>
  <c r="U780"/>
  <c r="W780"/>
  <c r="D781"/>
  <c r="H781"/>
  <c r="N781"/>
  <c r="O781"/>
  <c r="S781"/>
  <c r="T781"/>
  <c r="U781"/>
  <c r="W781"/>
  <c r="D782"/>
  <c r="H782"/>
  <c r="N782"/>
  <c r="O782"/>
  <c r="S782"/>
  <c r="T782"/>
  <c r="U782"/>
  <c r="W782"/>
  <c r="D783"/>
  <c r="H783"/>
  <c r="N783"/>
  <c r="O783"/>
  <c r="S783"/>
  <c r="T783"/>
  <c r="U783"/>
  <c r="W783"/>
  <c r="D784"/>
  <c r="H784"/>
  <c r="N784"/>
  <c r="O784"/>
  <c r="S784"/>
  <c r="T784"/>
  <c r="U784"/>
  <c r="W784"/>
  <c r="D785"/>
  <c r="H785"/>
  <c r="N785"/>
  <c r="O785"/>
  <c r="S785"/>
  <c r="T785"/>
  <c r="U785"/>
  <c r="W785"/>
  <c r="D786"/>
  <c r="H786"/>
  <c r="N786"/>
  <c r="O786"/>
  <c r="S786"/>
  <c r="T786"/>
  <c r="U786"/>
  <c r="W786"/>
  <c r="D787"/>
  <c r="H787"/>
  <c r="N787"/>
  <c r="O787"/>
  <c r="S787"/>
  <c r="T787"/>
  <c r="U787"/>
  <c r="W787"/>
  <c r="D788"/>
  <c r="H788"/>
  <c r="N788"/>
  <c r="O788"/>
  <c r="S788"/>
  <c r="T788"/>
  <c r="U788"/>
  <c r="W788"/>
  <c r="D789"/>
  <c r="H789"/>
  <c r="N789"/>
  <c r="S789"/>
  <c r="T789"/>
  <c r="U789"/>
  <c r="W789"/>
  <c r="D790"/>
  <c r="H790"/>
  <c r="N790"/>
  <c r="O790"/>
  <c r="S790"/>
  <c r="T790"/>
  <c r="U790"/>
  <c r="W790"/>
  <c r="D791"/>
  <c r="H791"/>
  <c r="N791"/>
  <c r="O791"/>
  <c r="S791"/>
  <c r="T791"/>
  <c r="U791"/>
  <c r="W791"/>
  <c r="D792"/>
  <c r="H792"/>
  <c r="N792"/>
  <c r="O792"/>
  <c r="S792"/>
  <c r="T792"/>
  <c r="U792"/>
  <c r="W792"/>
  <c r="D793"/>
  <c r="H793"/>
  <c r="N793"/>
  <c r="O793"/>
  <c r="S793"/>
  <c r="T793"/>
  <c r="U793"/>
  <c r="W793"/>
  <c r="D794"/>
  <c r="H794"/>
  <c r="N794"/>
  <c r="O794"/>
  <c r="S794"/>
  <c r="T794"/>
  <c r="U794"/>
  <c r="W794"/>
  <c r="D795"/>
  <c r="H795"/>
  <c r="N795"/>
  <c r="O795"/>
  <c r="S795"/>
  <c r="T795"/>
  <c r="U795"/>
  <c r="W795"/>
  <c r="D796"/>
  <c r="H796"/>
  <c r="N796"/>
  <c r="O796"/>
  <c r="S796"/>
  <c r="T796"/>
  <c r="U796"/>
  <c r="W796"/>
  <c r="D797"/>
  <c r="H797"/>
  <c r="N797"/>
  <c r="O797"/>
  <c r="S797"/>
  <c r="T797"/>
  <c r="U797"/>
  <c r="W797"/>
  <c r="D798"/>
  <c r="H798"/>
  <c r="N798"/>
  <c r="O798"/>
  <c r="S798"/>
  <c r="T798"/>
  <c r="U798"/>
  <c r="W798"/>
  <c r="D799"/>
  <c r="H799"/>
  <c r="N799"/>
  <c r="O799"/>
  <c r="S799"/>
  <c r="T799"/>
  <c r="U799"/>
  <c r="W799"/>
  <c r="D800"/>
  <c r="H800"/>
  <c r="N800"/>
  <c r="O800"/>
  <c r="S800"/>
  <c r="T800"/>
  <c r="U800"/>
  <c r="W800"/>
  <c r="D801"/>
  <c r="H801"/>
  <c r="N801"/>
  <c r="O801"/>
  <c r="S801"/>
  <c r="T801"/>
  <c r="U801"/>
  <c r="W801"/>
  <c r="D802"/>
  <c r="H802"/>
  <c r="N802"/>
  <c r="O802"/>
  <c r="S802"/>
  <c r="T802"/>
  <c r="U802"/>
  <c r="W802"/>
  <c r="D803"/>
  <c r="H803"/>
  <c r="N803"/>
  <c r="S803"/>
  <c r="T803"/>
  <c r="U803"/>
  <c r="W803"/>
  <c r="D804"/>
  <c r="H804"/>
  <c r="N804"/>
  <c r="O804"/>
  <c r="S804"/>
  <c r="T804"/>
  <c r="U804"/>
  <c r="W804"/>
  <c r="D805"/>
  <c r="H805"/>
  <c r="N805"/>
  <c r="O805"/>
  <c r="S805"/>
  <c r="T805"/>
  <c r="U805"/>
  <c r="W805"/>
  <c r="D806"/>
  <c r="H806"/>
  <c r="N806"/>
  <c r="O806"/>
  <c r="S806"/>
  <c r="T806"/>
  <c r="U806"/>
  <c r="W806"/>
  <c r="D807"/>
  <c r="H807"/>
  <c r="N807"/>
  <c r="O807"/>
  <c r="S807"/>
  <c r="T807"/>
  <c r="U807"/>
  <c r="W807"/>
  <c r="D808"/>
  <c r="H808"/>
  <c r="N808"/>
  <c r="O808"/>
  <c r="S808"/>
  <c r="T808"/>
  <c r="U808"/>
  <c r="W808"/>
  <c r="D809"/>
  <c r="H809"/>
  <c r="N809"/>
  <c r="O809"/>
  <c r="S809"/>
  <c r="T809"/>
  <c r="U809"/>
  <c r="W809"/>
  <c r="D810"/>
  <c r="H810"/>
  <c r="N810"/>
  <c r="O810"/>
  <c r="S810"/>
  <c r="T810"/>
  <c r="U810"/>
  <c r="W810"/>
  <c r="D811"/>
  <c r="H811"/>
  <c r="N811"/>
  <c r="S811"/>
  <c r="T811"/>
  <c r="U811"/>
  <c r="W811"/>
  <c r="D812"/>
  <c r="H812"/>
  <c r="N812"/>
  <c r="O812"/>
  <c r="S812"/>
  <c r="T812"/>
  <c r="U812"/>
  <c r="W812"/>
  <c r="D813"/>
  <c r="H813"/>
  <c r="N813"/>
  <c r="O813"/>
  <c r="S813"/>
  <c r="T813"/>
  <c r="U813"/>
  <c r="W813"/>
  <c r="D814"/>
  <c r="H814"/>
  <c r="N814"/>
  <c r="O814"/>
  <c r="S814"/>
  <c r="T814"/>
  <c r="U814"/>
  <c r="W814"/>
  <c r="D815"/>
  <c r="H815"/>
  <c r="N815"/>
  <c r="O815"/>
  <c r="S815"/>
  <c r="T815"/>
  <c r="U815"/>
  <c r="W815"/>
  <c r="D816"/>
  <c r="H816"/>
  <c r="N816"/>
  <c r="O816"/>
  <c r="S816"/>
  <c r="T816"/>
  <c r="U816"/>
  <c r="W816"/>
  <c r="D817"/>
  <c r="H817"/>
  <c r="N817"/>
  <c r="S817"/>
  <c r="T817"/>
  <c r="U817"/>
  <c r="W817"/>
  <c r="D818"/>
  <c r="H818"/>
  <c r="N818"/>
  <c r="O818"/>
  <c r="S818"/>
  <c r="T818"/>
  <c r="U818"/>
  <c r="W818"/>
  <c r="D819"/>
  <c r="H819"/>
  <c r="N819"/>
  <c r="S819"/>
  <c r="T819"/>
  <c r="U819"/>
  <c r="W819"/>
  <c r="D820"/>
  <c r="H820"/>
  <c r="N820"/>
  <c r="O820"/>
  <c r="S820"/>
  <c r="T820"/>
  <c r="U820"/>
  <c r="W820"/>
  <c r="D821"/>
  <c r="H821"/>
  <c r="N821"/>
  <c r="O821"/>
  <c r="S821"/>
  <c r="T821"/>
  <c r="U821"/>
  <c r="W821"/>
  <c r="D822"/>
  <c r="H822"/>
  <c r="N822"/>
  <c r="O822"/>
  <c r="S822"/>
  <c r="T822"/>
  <c r="U822"/>
  <c r="W822"/>
  <c r="D823"/>
  <c r="H823"/>
  <c r="N823"/>
  <c r="O823"/>
  <c r="S823"/>
  <c r="T823"/>
  <c r="U823"/>
  <c r="W823"/>
  <c r="D824"/>
  <c r="H824"/>
  <c r="N824"/>
  <c r="O824"/>
  <c r="S824"/>
  <c r="T824"/>
  <c r="U824"/>
  <c r="W824"/>
  <c r="D825"/>
  <c r="H825"/>
  <c r="N825"/>
  <c r="O825"/>
  <c r="S825"/>
  <c r="T825"/>
  <c r="U825"/>
  <c r="W825"/>
  <c r="D826"/>
  <c r="H826"/>
  <c r="N826"/>
  <c r="O826"/>
  <c r="S826"/>
  <c r="T826"/>
  <c r="U826"/>
  <c r="W826"/>
  <c r="D827"/>
  <c r="H827"/>
  <c r="N827"/>
  <c r="O827"/>
  <c r="S827"/>
  <c r="T827"/>
  <c r="U827"/>
  <c r="W827"/>
  <c r="D828"/>
  <c r="H828"/>
  <c r="N828"/>
  <c r="O828"/>
  <c r="S828"/>
  <c r="T828"/>
  <c r="U828"/>
  <c r="W828"/>
  <c r="D829"/>
  <c r="H829"/>
  <c r="N829"/>
  <c r="O829"/>
  <c r="S829"/>
  <c r="T829"/>
  <c r="U829"/>
  <c r="W829"/>
  <c r="D830"/>
  <c r="H830"/>
  <c r="N830"/>
  <c r="O830"/>
  <c r="S830"/>
  <c r="T830"/>
  <c r="U830"/>
  <c r="W830"/>
  <c r="D831"/>
  <c r="H831"/>
  <c r="N831"/>
  <c r="O831"/>
  <c r="S831"/>
  <c r="T831"/>
  <c r="U831"/>
  <c r="W831"/>
  <c r="D832"/>
  <c r="H832"/>
  <c r="N832"/>
  <c r="O832"/>
  <c r="S832"/>
  <c r="T832"/>
  <c r="U832"/>
  <c r="W832"/>
  <c r="D833"/>
  <c r="H833"/>
  <c r="N833"/>
  <c r="O833"/>
  <c r="S833"/>
  <c r="T833"/>
  <c r="U833"/>
  <c r="W833"/>
  <c r="D834"/>
  <c r="H834"/>
  <c r="N834"/>
  <c r="O834"/>
  <c r="S834"/>
  <c r="T834"/>
  <c r="U834"/>
  <c r="W834"/>
  <c r="D835"/>
  <c r="H835"/>
  <c r="N835"/>
  <c r="O835"/>
  <c r="S835"/>
  <c r="T835"/>
  <c r="U835"/>
  <c r="W835"/>
  <c r="D836"/>
  <c r="H836"/>
  <c r="N836"/>
  <c r="O836"/>
  <c r="S836"/>
  <c r="T836"/>
  <c r="U836"/>
  <c r="W836"/>
  <c r="D837"/>
  <c r="H837"/>
  <c r="N837"/>
  <c r="O837"/>
  <c r="S837"/>
  <c r="T837"/>
  <c r="U837"/>
  <c r="W837"/>
  <c r="D838"/>
  <c r="H838"/>
  <c r="N838"/>
  <c r="O838"/>
  <c r="S838"/>
  <c r="T838"/>
  <c r="U838"/>
  <c r="W838"/>
  <c r="D839"/>
  <c r="H839"/>
  <c r="N839"/>
  <c r="O839"/>
  <c r="S839"/>
  <c r="T839"/>
  <c r="U839"/>
  <c r="W839"/>
  <c r="D840"/>
  <c r="H840"/>
  <c r="N840"/>
  <c r="O840"/>
  <c r="S840"/>
  <c r="T840"/>
  <c r="U840"/>
  <c r="W840"/>
  <c r="D841"/>
  <c r="H841"/>
  <c r="N841"/>
  <c r="O841"/>
  <c r="S841"/>
  <c r="T841"/>
  <c r="U841"/>
  <c r="W841"/>
  <c r="D842"/>
  <c r="H842"/>
  <c r="N842"/>
  <c r="O842"/>
  <c r="S842"/>
  <c r="T842"/>
  <c r="U842"/>
  <c r="W842"/>
  <c r="D843"/>
  <c r="H843"/>
  <c r="N843"/>
  <c r="O843"/>
  <c r="S843"/>
  <c r="T843"/>
  <c r="U843"/>
  <c r="W843"/>
  <c r="D844"/>
  <c r="H844"/>
  <c r="N844"/>
  <c r="O844"/>
  <c r="S844"/>
  <c r="T844"/>
  <c r="U844"/>
  <c r="W844"/>
  <c r="D845"/>
  <c r="H845"/>
  <c r="N845"/>
  <c r="O845"/>
  <c r="S845"/>
  <c r="T845"/>
  <c r="U845"/>
  <c r="W845"/>
  <c r="D846"/>
  <c r="H846"/>
  <c r="N846"/>
  <c r="O846"/>
  <c r="S846"/>
  <c r="T846"/>
  <c r="U846"/>
  <c r="W846"/>
  <c r="D847"/>
  <c r="H847"/>
  <c r="N847"/>
  <c r="O847"/>
  <c r="S847"/>
  <c r="T847"/>
  <c r="U847"/>
  <c r="W847"/>
  <c r="D848"/>
  <c r="H848"/>
  <c r="N848"/>
  <c r="O848"/>
  <c r="S848"/>
  <c r="T848"/>
  <c r="U848"/>
  <c r="W848"/>
  <c r="D849"/>
  <c r="H849"/>
  <c r="N849"/>
  <c r="O849"/>
  <c r="S849"/>
  <c r="T849"/>
  <c r="U849"/>
  <c r="W849"/>
  <c r="D850"/>
  <c r="H850"/>
  <c r="N850"/>
  <c r="O850"/>
  <c r="S850"/>
  <c r="T850"/>
  <c r="U850"/>
  <c r="W850"/>
  <c r="D851"/>
  <c r="H851"/>
  <c r="N851"/>
  <c r="O851"/>
  <c r="S851"/>
  <c r="T851"/>
  <c r="U851"/>
  <c r="W851"/>
  <c r="D852"/>
  <c r="H852"/>
  <c r="N852"/>
  <c r="O852"/>
  <c r="S852"/>
  <c r="T852"/>
  <c r="U852"/>
  <c r="W852"/>
  <c r="D853"/>
  <c r="H853"/>
  <c r="N853"/>
  <c r="O853"/>
  <c r="S853"/>
  <c r="T853"/>
  <c r="U853"/>
  <c r="W853"/>
  <c r="D854"/>
  <c r="H854"/>
  <c r="N854"/>
  <c r="O854"/>
  <c r="S854"/>
  <c r="T854"/>
  <c r="U854"/>
  <c r="W854"/>
  <c r="D855"/>
  <c r="H855"/>
  <c r="N855"/>
  <c r="O855"/>
  <c r="S855"/>
  <c r="T855"/>
  <c r="U855"/>
  <c r="W855"/>
  <c r="D856"/>
  <c r="H856"/>
  <c r="N856"/>
  <c r="O856"/>
  <c r="S856"/>
  <c r="T856"/>
  <c r="U856"/>
  <c r="W856"/>
  <c r="D857"/>
  <c r="H857"/>
  <c r="N857"/>
  <c r="O857"/>
  <c r="S857"/>
  <c r="T857"/>
  <c r="U857"/>
  <c r="W857"/>
  <c r="D858"/>
  <c r="H858"/>
  <c r="N858"/>
  <c r="O858"/>
  <c r="S858"/>
  <c r="T858"/>
  <c r="U858"/>
  <c r="W858"/>
  <c r="D859"/>
  <c r="H859"/>
  <c r="N859"/>
  <c r="O859"/>
  <c r="S859"/>
  <c r="T859"/>
  <c r="U859"/>
  <c r="W859"/>
  <c r="D860"/>
  <c r="H860"/>
  <c r="N860"/>
  <c r="O860"/>
  <c r="S860"/>
  <c r="T860"/>
  <c r="U860"/>
  <c r="W860"/>
  <c r="D861"/>
  <c r="H861"/>
  <c r="N861"/>
  <c r="O861"/>
  <c r="S861"/>
  <c r="T861"/>
  <c r="U861"/>
  <c r="W861"/>
  <c r="D862"/>
  <c r="H862"/>
  <c r="N862"/>
  <c r="O862"/>
  <c r="S862"/>
  <c r="T862"/>
  <c r="U862"/>
  <c r="W862"/>
  <c r="D863"/>
  <c r="H863"/>
  <c r="N863"/>
  <c r="O863"/>
  <c r="S863"/>
  <c r="T863"/>
  <c r="U863"/>
  <c r="W863"/>
  <c r="D864"/>
  <c r="H864"/>
  <c r="N864"/>
  <c r="O864"/>
  <c r="S864"/>
  <c r="T864"/>
  <c r="U864"/>
  <c r="W864"/>
  <c r="D865"/>
  <c r="H865"/>
  <c r="N865"/>
  <c r="S865"/>
  <c r="T865"/>
  <c r="U865"/>
  <c r="W865"/>
  <c r="D866"/>
  <c r="H866"/>
  <c r="N866"/>
  <c r="S866"/>
  <c r="T866"/>
  <c r="U866"/>
  <c r="W866"/>
  <c r="D867"/>
  <c r="H867"/>
  <c r="N867"/>
  <c r="S867"/>
  <c r="T867"/>
  <c r="U867"/>
  <c r="W867"/>
  <c r="D868"/>
  <c r="H868"/>
  <c r="N868"/>
  <c r="O868"/>
  <c r="S868"/>
  <c r="T868"/>
  <c r="U868"/>
  <c r="W868"/>
  <c r="D869"/>
  <c r="H869"/>
  <c r="N869"/>
  <c r="S869"/>
  <c r="T869"/>
  <c r="U869"/>
  <c r="W869"/>
  <c r="D870"/>
  <c r="H870"/>
  <c r="N870"/>
  <c r="O870"/>
  <c r="S870"/>
  <c r="T870"/>
  <c r="U870"/>
  <c r="W870"/>
  <c r="D871"/>
  <c r="H871"/>
  <c r="N871"/>
  <c r="S871"/>
  <c r="T871"/>
  <c r="U871"/>
  <c r="W871"/>
  <c r="D872"/>
  <c r="H872"/>
  <c r="N872"/>
  <c r="O872"/>
  <c r="S872"/>
  <c r="T872"/>
  <c r="U872"/>
  <c r="W872"/>
  <c r="D873"/>
  <c r="H873"/>
  <c r="N873"/>
  <c r="O873"/>
  <c r="S873"/>
  <c r="T873"/>
  <c r="U873"/>
  <c r="W873"/>
  <c r="D874"/>
  <c r="H874"/>
  <c r="N874"/>
  <c r="O874"/>
  <c r="S874"/>
  <c r="T874"/>
  <c r="U874"/>
  <c r="W874"/>
  <c r="D875"/>
  <c r="H875"/>
  <c r="N875"/>
  <c r="O875"/>
  <c r="S875"/>
  <c r="T875"/>
  <c r="U875"/>
  <c r="W875"/>
  <c r="D876"/>
  <c r="H876"/>
  <c r="N876"/>
  <c r="O876"/>
  <c r="S876"/>
  <c r="T876"/>
  <c r="U876"/>
  <c r="W876"/>
  <c r="D877"/>
  <c r="H877"/>
  <c r="N877"/>
  <c r="O877"/>
  <c r="S877"/>
  <c r="T877"/>
  <c r="U877"/>
  <c r="W877"/>
  <c r="D878"/>
  <c r="H878"/>
  <c r="N878"/>
  <c r="O878"/>
  <c r="S878"/>
  <c r="T878"/>
  <c r="U878"/>
  <c r="W878"/>
  <c r="D879"/>
  <c r="H879"/>
  <c r="N879"/>
  <c r="O879"/>
  <c r="S879"/>
  <c r="T879"/>
  <c r="U879"/>
  <c r="W879"/>
  <c r="D880"/>
  <c r="H880"/>
  <c r="N880"/>
  <c r="O880"/>
  <c r="S880"/>
  <c r="T880"/>
  <c r="U880"/>
  <c r="W880"/>
  <c r="D881"/>
  <c r="H881"/>
  <c r="N881"/>
  <c r="S881"/>
  <c r="T881"/>
  <c r="U881"/>
  <c r="W881"/>
  <c r="D882"/>
  <c r="H882"/>
  <c r="N882"/>
  <c r="O882"/>
  <c r="S882"/>
  <c r="T882"/>
  <c r="U882"/>
  <c r="W882"/>
  <c r="D883"/>
  <c r="H883"/>
  <c r="N883"/>
  <c r="O883"/>
  <c r="S883"/>
  <c r="T883"/>
  <c r="U883"/>
  <c r="W883"/>
  <c r="D884"/>
  <c r="H884"/>
  <c r="N884"/>
  <c r="O884"/>
  <c r="S884"/>
  <c r="T884"/>
  <c r="U884"/>
  <c r="W884"/>
  <c r="D885"/>
  <c r="H885"/>
  <c r="N885"/>
  <c r="O885"/>
  <c r="S885"/>
  <c r="T885"/>
  <c r="U885"/>
  <c r="W885"/>
  <c r="D886"/>
  <c r="H886"/>
  <c r="N886"/>
  <c r="O886"/>
  <c r="S886"/>
  <c r="T886"/>
  <c r="U886"/>
  <c r="W886"/>
  <c r="D887"/>
  <c r="H887"/>
  <c r="N887"/>
  <c r="O887"/>
  <c r="S887"/>
  <c r="T887"/>
  <c r="U887"/>
  <c r="W887"/>
  <c r="D888"/>
  <c r="H888"/>
  <c r="N888"/>
  <c r="O888"/>
  <c r="S888"/>
  <c r="T888"/>
  <c r="U888"/>
  <c r="W888"/>
  <c r="D889"/>
  <c r="H889"/>
  <c r="N889"/>
  <c r="O889"/>
  <c r="S889"/>
  <c r="T889"/>
  <c r="U889"/>
  <c r="W889"/>
  <c r="D890"/>
  <c r="H890"/>
  <c r="N890"/>
  <c r="O890"/>
  <c r="S890"/>
  <c r="T890"/>
  <c r="U890"/>
  <c r="W890"/>
  <c r="D891"/>
  <c r="H891"/>
  <c r="N891"/>
  <c r="O891"/>
  <c r="S891"/>
  <c r="T891"/>
  <c r="U891"/>
  <c r="W891"/>
  <c r="D892"/>
  <c r="H892"/>
  <c r="N892"/>
  <c r="O892"/>
  <c r="S892"/>
  <c r="T892"/>
  <c r="U892"/>
  <c r="W892"/>
  <c r="D893"/>
  <c r="H893"/>
  <c r="N893"/>
  <c r="O893"/>
  <c r="S893"/>
  <c r="T893"/>
  <c r="U893"/>
  <c r="W893"/>
  <c r="D894"/>
  <c r="H894"/>
  <c r="N894"/>
  <c r="O894"/>
  <c r="S894"/>
  <c r="T894"/>
  <c r="U894"/>
  <c r="W894"/>
  <c r="D895"/>
  <c r="H895"/>
  <c r="N895"/>
  <c r="O895"/>
  <c r="S895"/>
  <c r="T895"/>
  <c r="U895"/>
  <c r="W895"/>
  <c r="D896"/>
  <c r="H896"/>
  <c r="N896"/>
  <c r="O896"/>
  <c r="S896"/>
  <c r="T896"/>
  <c r="U896"/>
  <c r="W896"/>
  <c r="D897"/>
  <c r="H897"/>
  <c r="N897"/>
  <c r="O897"/>
  <c r="S897"/>
  <c r="T897"/>
  <c r="U897"/>
  <c r="W897"/>
  <c r="D898"/>
  <c r="H898"/>
  <c r="N898"/>
  <c r="O898"/>
  <c r="S898"/>
  <c r="T898"/>
  <c r="U898"/>
  <c r="W898"/>
  <c r="D899"/>
  <c r="H899"/>
  <c r="N899"/>
  <c r="O899"/>
  <c r="S899"/>
  <c r="T899"/>
  <c r="U899"/>
  <c r="W899"/>
  <c r="D900"/>
  <c r="H900"/>
  <c r="N900"/>
  <c r="O900"/>
  <c r="S900"/>
  <c r="T900"/>
  <c r="U900"/>
  <c r="W900"/>
  <c r="D901"/>
  <c r="H901"/>
  <c r="N901"/>
  <c r="O901"/>
  <c r="S901"/>
  <c r="T901"/>
  <c r="U901"/>
  <c r="W901"/>
  <c r="D902"/>
  <c r="H902"/>
  <c r="N902"/>
  <c r="O902"/>
  <c r="S902"/>
  <c r="T902"/>
  <c r="U902"/>
  <c r="W902"/>
  <c r="D903"/>
  <c r="H903"/>
  <c r="N903"/>
  <c r="O903"/>
  <c r="S903"/>
  <c r="T903"/>
  <c r="U903"/>
  <c r="W903"/>
  <c r="D904"/>
  <c r="H904"/>
  <c r="N904"/>
  <c r="S904"/>
  <c r="T904"/>
  <c r="U904"/>
  <c r="W904"/>
  <c r="D905"/>
  <c r="H905"/>
  <c r="N905"/>
  <c r="S905"/>
  <c r="T905"/>
  <c r="U905"/>
  <c r="W905"/>
  <c r="D906"/>
  <c r="H906"/>
  <c r="N906"/>
  <c r="O906"/>
  <c r="S906"/>
  <c r="T906"/>
  <c r="U906"/>
  <c r="W906"/>
  <c r="D907"/>
  <c r="H907"/>
  <c r="N907"/>
  <c r="O907"/>
  <c r="S907"/>
  <c r="T907"/>
  <c r="U907"/>
  <c r="W907"/>
  <c r="D908"/>
  <c r="H908"/>
  <c r="N908"/>
  <c r="O908"/>
  <c r="S908"/>
  <c r="T908"/>
  <c r="U908"/>
  <c r="W908"/>
  <c r="D909"/>
  <c r="H909"/>
  <c r="N909"/>
  <c r="S909"/>
  <c r="T909"/>
  <c r="U909"/>
  <c r="W909"/>
  <c r="D910"/>
  <c r="H910"/>
  <c r="N910"/>
  <c r="O910"/>
  <c r="S910"/>
  <c r="T910"/>
  <c r="U910"/>
  <c r="W910"/>
  <c r="D911"/>
  <c r="H911"/>
  <c r="N911"/>
  <c r="O911"/>
  <c r="S911"/>
  <c r="T911"/>
  <c r="U911"/>
  <c r="W911"/>
  <c r="D912"/>
  <c r="H912"/>
  <c r="N912"/>
  <c r="O912"/>
  <c r="S912"/>
  <c r="T912"/>
  <c r="U912"/>
  <c r="W912"/>
  <c r="D913"/>
  <c r="H913"/>
  <c r="N913"/>
  <c r="O913"/>
  <c r="S913"/>
  <c r="T913"/>
  <c r="U913"/>
  <c r="W913"/>
  <c r="D914"/>
  <c r="H914"/>
  <c r="N914"/>
  <c r="S914"/>
  <c r="T914"/>
  <c r="U914"/>
  <c r="W914"/>
  <c r="D915"/>
  <c r="H915"/>
  <c r="N915"/>
  <c r="O915"/>
  <c r="S915"/>
  <c r="T915"/>
  <c r="U915"/>
  <c r="W915"/>
  <c r="D916"/>
  <c r="H916"/>
  <c r="N916"/>
  <c r="O916"/>
  <c r="S916"/>
  <c r="T916"/>
  <c r="U916"/>
  <c r="W916"/>
  <c r="D917"/>
  <c r="H917"/>
  <c r="N917"/>
  <c r="O917"/>
  <c r="S917"/>
  <c r="T917"/>
  <c r="U917"/>
  <c r="W917"/>
  <c r="D918"/>
  <c r="H918"/>
  <c r="N918"/>
  <c r="O918"/>
  <c r="S918"/>
  <c r="T918"/>
  <c r="U918"/>
  <c r="W918"/>
  <c r="D919"/>
  <c r="H919"/>
  <c r="N919"/>
  <c r="O919"/>
  <c r="S919"/>
  <c r="T919"/>
  <c r="U919"/>
  <c r="W919"/>
  <c r="D920"/>
  <c r="H920"/>
  <c r="N920"/>
  <c r="O920"/>
  <c r="S920"/>
  <c r="T920"/>
  <c r="U920"/>
  <c r="W920"/>
  <c r="D921"/>
  <c r="H921"/>
  <c r="N921"/>
  <c r="S921"/>
  <c r="T921"/>
  <c r="U921"/>
  <c r="W921"/>
  <c r="D922"/>
  <c r="H922"/>
  <c r="N922"/>
  <c r="O922"/>
  <c r="S922"/>
  <c r="T922"/>
  <c r="U922"/>
  <c r="W922"/>
  <c r="D923"/>
  <c r="H923"/>
  <c r="N923"/>
  <c r="O923"/>
  <c r="S923"/>
  <c r="T923"/>
  <c r="U923"/>
  <c r="W923"/>
  <c r="D924"/>
  <c r="H924"/>
  <c r="N924"/>
  <c r="O924"/>
  <c r="S924"/>
  <c r="T924"/>
  <c r="U924"/>
  <c r="W924"/>
  <c r="D925"/>
  <c r="H925"/>
  <c r="N925"/>
  <c r="O925"/>
  <c r="S925"/>
  <c r="T925"/>
  <c r="U925"/>
  <c r="W925"/>
  <c r="D926"/>
  <c r="H926"/>
  <c r="N926"/>
  <c r="O926"/>
  <c r="S926"/>
  <c r="T926"/>
  <c r="U926"/>
  <c r="W926"/>
  <c r="D927"/>
  <c r="H927"/>
  <c r="N927"/>
  <c r="O927"/>
  <c r="S927"/>
  <c r="T927"/>
  <c r="U927"/>
  <c r="W927"/>
  <c r="D928"/>
  <c r="H928"/>
  <c r="N928"/>
  <c r="O928"/>
  <c r="S928"/>
  <c r="T928"/>
  <c r="U928"/>
  <c r="W928"/>
  <c r="D929"/>
  <c r="H929"/>
  <c r="N929"/>
  <c r="O929"/>
  <c r="S929"/>
  <c r="T929"/>
  <c r="U929"/>
  <c r="W929"/>
  <c r="D930"/>
  <c r="H930"/>
  <c r="N930"/>
  <c r="O930"/>
  <c r="S930"/>
  <c r="T930"/>
  <c r="U930"/>
  <c r="W930"/>
  <c r="D931"/>
  <c r="H931"/>
  <c r="N931"/>
  <c r="O931"/>
  <c r="S931"/>
  <c r="T931"/>
  <c r="U931"/>
  <c r="W931"/>
  <c r="D932"/>
  <c r="H932"/>
  <c r="N932"/>
  <c r="O932"/>
  <c r="S932"/>
  <c r="T932"/>
  <c r="U932"/>
  <c r="W932"/>
  <c r="D933"/>
  <c r="H933"/>
  <c r="N933"/>
  <c r="O933"/>
  <c r="S933"/>
  <c r="T933"/>
  <c r="U933"/>
  <c r="W933"/>
  <c r="D934"/>
  <c r="H934"/>
  <c r="N934"/>
  <c r="S934"/>
  <c r="T934"/>
  <c r="U934"/>
  <c r="W934"/>
  <c r="D935"/>
  <c r="H935"/>
  <c r="N935"/>
  <c r="S935"/>
  <c r="T935"/>
  <c r="U935"/>
  <c r="W935"/>
  <c r="D936"/>
  <c r="H936"/>
  <c r="N936"/>
  <c r="O936"/>
  <c r="S936"/>
  <c r="T936"/>
  <c r="U936"/>
  <c r="W936"/>
  <c r="D937"/>
  <c r="H937"/>
  <c r="N937"/>
  <c r="O937"/>
  <c r="S937"/>
  <c r="T937"/>
  <c r="U937"/>
  <c r="W937"/>
  <c r="D938"/>
  <c r="H938"/>
  <c r="N938"/>
  <c r="O938"/>
  <c r="S938"/>
  <c r="T938"/>
  <c r="U938"/>
  <c r="W938"/>
  <c r="D939"/>
  <c r="H939"/>
  <c r="N939"/>
  <c r="O939"/>
  <c r="S939"/>
  <c r="T939"/>
  <c r="U939"/>
  <c r="W939"/>
  <c r="D940"/>
  <c r="H940"/>
  <c r="N940"/>
  <c r="O940"/>
  <c r="S940"/>
  <c r="T940"/>
  <c r="U940"/>
  <c r="W940"/>
  <c r="D941"/>
  <c r="H941"/>
  <c r="N941"/>
  <c r="O941"/>
  <c r="S941"/>
  <c r="T941"/>
  <c r="U941"/>
  <c r="W941"/>
  <c r="D942"/>
  <c r="H942"/>
  <c r="N942"/>
  <c r="O942"/>
  <c r="S942"/>
  <c r="T942"/>
  <c r="U942"/>
  <c r="W942"/>
  <c r="D943"/>
  <c r="H943"/>
  <c r="N943"/>
  <c r="O943"/>
  <c r="S943"/>
  <c r="T943"/>
  <c r="U943"/>
  <c r="W943"/>
  <c r="D944"/>
  <c r="H944"/>
  <c r="N944"/>
  <c r="O944"/>
  <c r="S944"/>
  <c r="T944"/>
  <c r="U944"/>
  <c r="W944"/>
  <c r="D945"/>
  <c r="H945"/>
  <c r="N945"/>
  <c r="O945"/>
  <c r="S945"/>
  <c r="T945"/>
  <c r="U945"/>
  <c r="W945"/>
  <c r="D946"/>
  <c r="H946"/>
  <c r="N946"/>
  <c r="O946"/>
  <c r="S946"/>
  <c r="T946"/>
  <c r="U946"/>
  <c r="W946"/>
  <c r="D947"/>
  <c r="H947"/>
  <c r="N947"/>
  <c r="O947"/>
  <c r="S947"/>
  <c r="T947"/>
  <c r="U947"/>
  <c r="W947"/>
  <c r="D948"/>
  <c r="H948"/>
  <c r="N948"/>
  <c r="O948"/>
  <c r="S948"/>
  <c r="T948"/>
  <c r="U948"/>
  <c r="W948"/>
  <c r="D949"/>
  <c r="H949"/>
  <c r="N949"/>
  <c r="O949"/>
  <c r="S949"/>
  <c r="T949"/>
  <c r="U949"/>
  <c r="W949"/>
  <c r="D950"/>
  <c r="H950"/>
  <c r="N950"/>
  <c r="O950"/>
  <c r="S950"/>
  <c r="T950"/>
  <c r="U950"/>
  <c r="W950"/>
  <c r="D951"/>
  <c r="H951"/>
  <c r="N951"/>
  <c r="O951"/>
  <c r="S951"/>
  <c r="T951"/>
  <c r="U951"/>
  <c r="W951"/>
  <c r="D952"/>
  <c r="H952"/>
  <c r="N952"/>
  <c r="S952"/>
  <c r="T952"/>
  <c r="U952"/>
  <c r="W952"/>
  <c r="D953"/>
  <c r="H953"/>
  <c r="N953"/>
  <c r="O953"/>
  <c r="S953"/>
  <c r="T953"/>
  <c r="U953"/>
  <c r="W953"/>
  <c r="D954"/>
  <c r="H954"/>
  <c r="N954"/>
  <c r="O954"/>
  <c r="S954"/>
  <c r="T954"/>
  <c r="U954"/>
  <c r="W954"/>
  <c r="D955"/>
  <c r="H955"/>
  <c r="N955"/>
  <c r="O955"/>
  <c r="S955"/>
  <c r="T955"/>
  <c r="U955"/>
  <c r="W955"/>
  <c r="D956"/>
  <c r="H956"/>
  <c r="N956"/>
  <c r="O956"/>
  <c r="S956"/>
  <c r="T956"/>
  <c r="U956"/>
  <c r="W956"/>
  <c r="D957"/>
  <c r="H957"/>
  <c r="N957"/>
  <c r="S957"/>
  <c r="T957"/>
  <c r="U957"/>
  <c r="W957"/>
  <c r="D958"/>
  <c r="H958"/>
  <c r="N958"/>
  <c r="O958"/>
  <c r="S958"/>
  <c r="T958"/>
  <c r="U958"/>
  <c r="W958"/>
  <c r="D959"/>
  <c r="H959"/>
  <c r="N959"/>
  <c r="O959"/>
  <c r="S959"/>
  <c r="T959"/>
  <c r="U959"/>
  <c r="W959"/>
  <c r="D960"/>
  <c r="H960"/>
  <c r="N960"/>
  <c r="O960"/>
  <c r="S960"/>
  <c r="T960"/>
  <c r="U960"/>
  <c r="W960"/>
  <c r="D961"/>
  <c r="H961"/>
  <c r="N961"/>
  <c r="O961"/>
  <c r="S961"/>
  <c r="T961"/>
  <c r="U961"/>
  <c r="W961"/>
  <c r="D962"/>
  <c r="H962"/>
  <c r="N962"/>
  <c r="O962"/>
  <c r="S962"/>
  <c r="T962"/>
  <c r="U962"/>
  <c r="W962"/>
  <c r="D963"/>
  <c r="H963"/>
  <c r="N963"/>
  <c r="O963"/>
  <c r="S963"/>
  <c r="T963"/>
  <c r="U963"/>
  <c r="W963"/>
  <c r="D964"/>
  <c r="H964"/>
  <c r="N964"/>
  <c r="O964"/>
  <c r="S964"/>
  <c r="T964"/>
  <c r="U964"/>
  <c r="W964"/>
  <c r="D965"/>
  <c r="H965"/>
  <c r="N965"/>
  <c r="O965"/>
  <c r="S965"/>
  <c r="T965"/>
  <c r="U965"/>
  <c r="W965"/>
  <c r="D966"/>
  <c r="H966"/>
  <c r="N966"/>
  <c r="O966"/>
  <c r="S966"/>
  <c r="T966"/>
  <c r="U966"/>
  <c r="W966"/>
  <c r="D967"/>
  <c r="H967"/>
  <c r="N967"/>
  <c r="S967"/>
  <c r="T967"/>
  <c r="U967"/>
  <c r="W967"/>
  <c r="D968"/>
  <c r="H968"/>
  <c r="N968"/>
  <c r="O968"/>
  <c r="S968"/>
  <c r="T968"/>
  <c r="U968"/>
  <c r="W968"/>
  <c r="D969"/>
  <c r="H969"/>
  <c r="N969"/>
  <c r="O969"/>
  <c r="S969"/>
  <c r="T969"/>
  <c r="U969"/>
  <c r="W969"/>
  <c r="D970"/>
  <c r="H970"/>
  <c r="N970"/>
  <c r="O970"/>
  <c r="S970"/>
  <c r="T970"/>
  <c r="U970"/>
  <c r="W970"/>
  <c r="D971"/>
  <c r="H971"/>
  <c r="N971"/>
  <c r="O971"/>
  <c r="S971"/>
  <c r="T971"/>
  <c r="U971"/>
  <c r="W971"/>
  <c r="D972"/>
  <c r="H972"/>
  <c r="N972"/>
  <c r="O972"/>
  <c r="S972"/>
  <c r="T972"/>
  <c r="U972"/>
  <c r="W972"/>
  <c r="D973"/>
  <c r="H973"/>
  <c r="N973"/>
  <c r="O973"/>
  <c r="S973"/>
  <c r="T973"/>
  <c r="U973"/>
  <c r="W973"/>
  <c r="D974"/>
  <c r="H974"/>
  <c r="N974"/>
  <c r="O974"/>
  <c r="S974"/>
  <c r="T974"/>
  <c r="U974"/>
  <c r="W974"/>
  <c r="D975"/>
  <c r="H975"/>
  <c r="N975"/>
  <c r="O975"/>
  <c r="S975"/>
  <c r="T975"/>
  <c r="U975"/>
  <c r="W975"/>
  <c r="D976"/>
  <c r="H976"/>
  <c r="N976"/>
  <c r="O976"/>
  <c r="S976"/>
  <c r="T976"/>
  <c r="U976"/>
  <c r="W976"/>
  <c r="D977"/>
  <c r="H977"/>
  <c r="N977"/>
  <c r="O977"/>
  <c r="S977"/>
  <c r="T977"/>
  <c r="U977"/>
  <c r="W977"/>
  <c r="D978"/>
  <c r="H978"/>
  <c r="N978"/>
  <c r="O978"/>
  <c r="S978"/>
  <c r="T978"/>
  <c r="U978"/>
  <c r="W978"/>
  <c r="D979"/>
  <c r="H979"/>
  <c r="N979"/>
  <c r="O979"/>
  <c r="S979"/>
  <c r="T979"/>
  <c r="U979"/>
  <c r="W979"/>
  <c r="D980"/>
  <c r="H980"/>
  <c r="N980"/>
  <c r="O980"/>
  <c r="S980"/>
  <c r="T980"/>
  <c r="U980"/>
  <c r="W980"/>
  <c r="D981"/>
  <c r="H981"/>
  <c r="N981"/>
  <c r="O981"/>
  <c r="S981"/>
  <c r="T981"/>
  <c r="U981"/>
  <c r="W981"/>
  <c r="D982"/>
  <c r="H982"/>
  <c r="N982"/>
  <c r="O982"/>
  <c r="S982"/>
  <c r="T982"/>
  <c r="U982"/>
  <c r="W982"/>
  <c r="D983"/>
  <c r="H983"/>
  <c r="N983"/>
  <c r="O983"/>
  <c r="S983"/>
  <c r="T983"/>
  <c r="U983"/>
  <c r="W983"/>
  <c r="D984"/>
  <c r="H984"/>
  <c r="N984"/>
  <c r="O984"/>
  <c r="S984"/>
  <c r="T984"/>
  <c r="U984"/>
  <c r="W984"/>
  <c r="D985"/>
  <c r="H985"/>
  <c r="N985"/>
  <c r="O985"/>
  <c r="S985"/>
  <c r="T985"/>
  <c r="U985"/>
  <c r="W985"/>
  <c r="D986"/>
  <c r="H986"/>
  <c r="N986"/>
  <c r="O986"/>
  <c r="S986"/>
  <c r="T986"/>
  <c r="U986"/>
  <c r="W986"/>
  <c r="D987"/>
  <c r="H987"/>
  <c r="N987"/>
  <c r="O987"/>
  <c r="S987"/>
  <c r="T987"/>
  <c r="U987"/>
  <c r="W987"/>
  <c r="D988"/>
  <c r="H988"/>
  <c r="N988"/>
  <c r="O988"/>
  <c r="S988"/>
  <c r="T988"/>
  <c r="U988"/>
  <c r="W988"/>
  <c r="D989"/>
  <c r="H989"/>
  <c r="N989"/>
  <c r="O989"/>
  <c r="S989"/>
  <c r="T989"/>
  <c r="U989"/>
  <c r="W989"/>
  <c r="D990"/>
  <c r="H990"/>
  <c r="N990"/>
  <c r="O990"/>
  <c r="S990"/>
  <c r="T990"/>
  <c r="U990"/>
  <c r="W990"/>
  <c r="D991"/>
  <c r="H991"/>
  <c r="N991"/>
  <c r="O991"/>
  <c r="S991"/>
  <c r="T991"/>
  <c r="U991"/>
  <c r="W991"/>
  <c r="D992"/>
  <c r="H992"/>
  <c r="N992"/>
  <c r="S992"/>
  <c r="T992"/>
  <c r="U992"/>
  <c r="W992"/>
  <c r="D993"/>
  <c r="H993"/>
  <c r="N993"/>
  <c r="S993"/>
  <c r="T993"/>
  <c r="U993"/>
  <c r="W993"/>
  <c r="D994"/>
  <c r="H994"/>
  <c r="N994"/>
  <c r="O994"/>
  <c r="S994"/>
  <c r="T994"/>
  <c r="U994"/>
  <c r="W994"/>
  <c r="D995"/>
  <c r="H995"/>
  <c r="N995"/>
  <c r="O995"/>
  <c r="S995"/>
  <c r="T995"/>
  <c r="U995"/>
  <c r="W995"/>
  <c r="D996"/>
  <c r="H996"/>
  <c r="N996"/>
  <c r="O996"/>
  <c r="S996"/>
  <c r="T996"/>
  <c r="U996"/>
  <c r="W996"/>
  <c r="D997"/>
  <c r="H997"/>
  <c r="N997"/>
  <c r="O997"/>
  <c r="S997"/>
  <c r="T997"/>
  <c r="U997"/>
  <c r="W997"/>
  <c r="D998"/>
  <c r="H998"/>
  <c r="N998"/>
  <c r="S998"/>
  <c r="T998"/>
  <c r="U998"/>
  <c r="W998"/>
  <c r="D999"/>
  <c r="H999"/>
  <c r="N999"/>
  <c r="S999"/>
  <c r="T999"/>
  <c r="U999"/>
  <c r="W999"/>
  <c r="D1000"/>
  <c r="H1000"/>
  <c r="N1000"/>
  <c r="O1000"/>
  <c r="S1000"/>
  <c r="T1000"/>
  <c r="U1000"/>
  <c r="W1000"/>
  <c r="D1001"/>
  <c r="H1001"/>
  <c r="N1001"/>
  <c r="O1001"/>
  <c r="S1001"/>
  <c r="T1001"/>
  <c r="U1001"/>
  <c r="W1001"/>
  <c r="D1002"/>
  <c r="H1002"/>
  <c r="N1002"/>
  <c r="O1002"/>
  <c r="S1002"/>
  <c r="T1002"/>
  <c r="U1002"/>
  <c r="W1002"/>
  <c r="D1003"/>
  <c r="H1003"/>
  <c r="N1003"/>
  <c r="O1003"/>
  <c r="S1003"/>
  <c r="T1003"/>
  <c r="U1003"/>
  <c r="W1003"/>
  <c r="D1004"/>
  <c r="H1004"/>
  <c r="N1004"/>
  <c r="O1004"/>
  <c r="S1004"/>
  <c r="T1004"/>
  <c r="U1004"/>
  <c r="W1004"/>
  <c r="D1005"/>
  <c r="H1005"/>
  <c r="N1005"/>
  <c r="O1005"/>
  <c r="S1005"/>
  <c r="T1005"/>
  <c r="U1005"/>
  <c r="W1005"/>
  <c r="D1006"/>
  <c r="H1006"/>
  <c r="N1006"/>
  <c r="O1006"/>
  <c r="S1006"/>
  <c r="T1006"/>
  <c r="U1006"/>
  <c r="W1006"/>
  <c r="D1007"/>
  <c r="H1007"/>
  <c r="N1007"/>
  <c r="O1007"/>
  <c r="S1007"/>
  <c r="T1007"/>
  <c r="U1007"/>
  <c r="W1007"/>
  <c r="D1008"/>
  <c r="H1008"/>
  <c r="N1008"/>
  <c r="O1008"/>
  <c r="S1008"/>
  <c r="T1008"/>
  <c r="U1008"/>
  <c r="W1008"/>
  <c r="D1009"/>
  <c r="H1009"/>
  <c r="N1009"/>
  <c r="O1009"/>
  <c r="S1009"/>
  <c r="T1009"/>
  <c r="U1009"/>
  <c r="W1009"/>
  <c r="D1010"/>
  <c r="H1010"/>
  <c r="N1010"/>
  <c r="O1010"/>
  <c r="S1010"/>
  <c r="T1010"/>
  <c r="U1010"/>
  <c r="W1010"/>
  <c r="D1011"/>
  <c r="H1011"/>
  <c r="N1011"/>
  <c r="O1011"/>
  <c r="S1011"/>
  <c r="T1011"/>
  <c r="U1011"/>
  <c r="W1011"/>
  <c r="D1012"/>
  <c r="H1012"/>
  <c r="N1012"/>
  <c r="O1012"/>
  <c r="S1012"/>
  <c r="T1012"/>
  <c r="U1012"/>
  <c r="W1012"/>
  <c r="D1013"/>
  <c r="H1013"/>
  <c r="N1013"/>
  <c r="O1013"/>
  <c r="S1013"/>
  <c r="T1013"/>
  <c r="U1013"/>
  <c r="W1013"/>
  <c r="D1014"/>
  <c r="H1014"/>
  <c r="N1014"/>
  <c r="O1014"/>
  <c r="S1014"/>
  <c r="T1014"/>
  <c r="U1014"/>
  <c r="W1014"/>
  <c r="D1015"/>
  <c r="H1015"/>
  <c r="N1015"/>
  <c r="O1015"/>
  <c r="S1015"/>
  <c r="T1015"/>
  <c r="U1015"/>
  <c r="W1015"/>
  <c r="D1016"/>
  <c r="H1016"/>
  <c r="N1016"/>
  <c r="O1016"/>
  <c r="S1016"/>
  <c r="T1016"/>
  <c r="U1016"/>
  <c r="W1016"/>
  <c r="D1017"/>
  <c r="H1017"/>
  <c r="N1017"/>
  <c r="O1017"/>
  <c r="S1017"/>
  <c r="T1017"/>
  <c r="U1017"/>
  <c r="W1017"/>
  <c r="D1018"/>
  <c r="H1018"/>
  <c r="N1018"/>
  <c r="O1018"/>
  <c r="S1018"/>
  <c r="T1018"/>
  <c r="U1018"/>
  <c r="W1018"/>
  <c r="D1019"/>
  <c r="H1019"/>
  <c r="N1019"/>
  <c r="O1019"/>
  <c r="S1019"/>
  <c r="T1019"/>
  <c r="U1019"/>
  <c r="W1019"/>
  <c r="D1020"/>
  <c r="H1020"/>
  <c r="N1020"/>
  <c r="O1020"/>
  <c r="S1020"/>
  <c r="T1020"/>
  <c r="U1020"/>
  <c r="W1020"/>
  <c r="D1021"/>
  <c r="H1021"/>
  <c r="N1021"/>
  <c r="O1021"/>
  <c r="S1021"/>
  <c r="T1021"/>
  <c r="U1021"/>
  <c r="W1021"/>
  <c r="D1022"/>
  <c r="H1022"/>
  <c r="N1022"/>
  <c r="O1022"/>
  <c r="S1022"/>
  <c r="T1022"/>
  <c r="U1022"/>
  <c r="W1022"/>
  <c r="D1023"/>
  <c r="H1023"/>
  <c r="N1023"/>
  <c r="O1023"/>
  <c r="S1023"/>
  <c r="T1023"/>
  <c r="U1023"/>
  <c r="W1023"/>
  <c r="D1024"/>
  <c r="H1024"/>
  <c r="N1024"/>
  <c r="O1024"/>
  <c r="S1024"/>
  <c r="T1024"/>
  <c r="U1024"/>
  <c r="W1024"/>
  <c r="D1025"/>
  <c r="H1025"/>
  <c r="N1025"/>
  <c r="O1025"/>
  <c r="S1025"/>
  <c r="T1025"/>
  <c r="U1025"/>
  <c r="W1025"/>
  <c r="D1026"/>
  <c r="H1026"/>
  <c r="N1026"/>
  <c r="O1026"/>
  <c r="S1026"/>
  <c r="T1026"/>
  <c r="U1026"/>
  <c r="W1026"/>
  <c r="D1027"/>
  <c r="H1027"/>
  <c r="N1027"/>
  <c r="O1027"/>
  <c r="S1027"/>
  <c r="T1027"/>
  <c r="U1027"/>
  <c r="W1027"/>
  <c r="D1028"/>
  <c r="H1028"/>
  <c r="N1028"/>
  <c r="O1028"/>
  <c r="S1028"/>
  <c r="T1028"/>
  <c r="U1028"/>
  <c r="W1028"/>
  <c r="D1029"/>
  <c r="H1029"/>
  <c r="N1029"/>
  <c r="O1029"/>
  <c r="S1029"/>
  <c r="T1029"/>
  <c r="U1029"/>
  <c r="W1029"/>
  <c r="D1030"/>
  <c r="H1030"/>
  <c r="N1030"/>
  <c r="O1030"/>
  <c r="S1030"/>
  <c r="T1030"/>
  <c r="U1030"/>
  <c r="W1030"/>
  <c r="D1031"/>
  <c r="H1031"/>
  <c r="N1031"/>
  <c r="O1031"/>
  <c r="S1031"/>
  <c r="T1031"/>
  <c r="U1031"/>
  <c r="W1031"/>
  <c r="D1032"/>
  <c r="H1032"/>
  <c r="N1032"/>
  <c r="O1032"/>
  <c r="S1032"/>
  <c r="T1032"/>
  <c r="U1032"/>
  <c r="W1032"/>
  <c r="D1033"/>
  <c r="H1033"/>
  <c r="N1033"/>
  <c r="O1033"/>
  <c r="S1033"/>
  <c r="T1033"/>
  <c r="U1033"/>
  <c r="W1033"/>
  <c r="D1034"/>
  <c r="H1034"/>
  <c r="N1034"/>
  <c r="O1034"/>
  <c r="S1034"/>
  <c r="T1034"/>
  <c r="U1034"/>
  <c r="W1034"/>
  <c r="D1035"/>
  <c r="H1035"/>
  <c r="N1035"/>
  <c r="O1035"/>
  <c r="S1035"/>
  <c r="T1035"/>
  <c r="U1035"/>
  <c r="W1035"/>
  <c r="D1036"/>
  <c r="H1036"/>
  <c r="N1036"/>
  <c r="O1036"/>
  <c r="S1036"/>
  <c r="T1036"/>
  <c r="U1036"/>
  <c r="W1036"/>
  <c r="D1037"/>
  <c r="H1037"/>
  <c r="N1037"/>
  <c r="O1037"/>
  <c r="S1037"/>
  <c r="T1037"/>
  <c r="U1037"/>
  <c r="W1037"/>
  <c r="D1038"/>
  <c r="H1038"/>
  <c r="N1038"/>
  <c r="O1038"/>
  <c r="S1038"/>
  <c r="T1038"/>
  <c r="U1038"/>
  <c r="W1038"/>
  <c r="D1039"/>
  <c r="H1039"/>
  <c r="N1039"/>
  <c r="O1039"/>
  <c r="S1039"/>
  <c r="T1039"/>
  <c r="U1039"/>
  <c r="W1039"/>
  <c r="D1040"/>
  <c r="H1040"/>
  <c r="N1040"/>
  <c r="O1040"/>
  <c r="S1040"/>
  <c r="T1040"/>
  <c r="U1040"/>
  <c r="W1040"/>
  <c r="D1041"/>
  <c r="H1041"/>
  <c r="N1041"/>
  <c r="O1041"/>
  <c r="S1041"/>
  <c r="T1041"/>
  <c r="U1041"/>
  <c r="W1041"/>
  <c r="D1042"/>
  <c r="H1042"/>
  <c r="N1042"/>
  <c r="O1042"/>
  <c r="S1042"/>
  <c r="T1042"/>
  <c r="U1042"/>
  <c r="W1042"/>
  <c r="D1043"/>
  <c r="H1043"/>
  <c r="N1043"/>
  <c r="O1043"/>
  <c r="S1043"/>
  <c r="T1043"/>
  <c r="U1043"/>
  <c r="W1043"/>
  <c r="D1044"/>
  <c r="H1044"/>
  <c r="N1044"/>
  <c r="O1044"/>
  <c r="S1044"/>
  <c r="T1044"/>
  <c r="U1044"/>
  <c r="W1044"/>
  <c r="D1045"/>
  <c r="H1045"/>
  <c r="N1045"/>
  <c r="O1045"/>
  <c r="S1045"/>
  <c r="T1045"/>
  <c r="U1045"/>
  <c r="W1045"/>
  <c r="D1046"/>
  <c r="H1046"/>
  <c r="N1046"/>
  <c r="S1046"/>
  <c r="T1046"/>
  <c r="U1046"/>
  <c r="W1046"/>
  <c r="D1047"/>
  <c r="H1047"/>
  <c r="N1047"/>
  <c r="O1047"/>
  <c r="S1047"/>
  <c r="T1047"/>
  <c r="U1047"/>
  <c r="W1047"/>
  <c r="D1048"/>
  <c r="H1048"/>
  <c r="N1048"/>
  <c r="O1048"/>
  <c r="S1048"/>
  <c r="T1048"/>
  <c r="U1048"/>
  <c r="W1048"/>
  <c r="D1049"/>
  <c r="H1049"/>
  <c r="N1049"/>
  <c r="O1049"/>
  <c r="S1049"/>
  <c r="T1049"/>
  <c r="U1049"/>
  <c r="W1049"/>
  <c r="D1050"/>
  <c r="H1050"/>
  <c r="N1050"/>
  <c r="O1050"/>
  <c r="S1050"/>
  <c r="T1050"/>
  <c r="U1050"/>
  <c r="W1050"/>
  <c r="D1051"/>
  <c r="H1051"/>
  <c r="N1051"/>
  <c r="O1051"/>
  <c r="S1051"/>
  <c r="T1051"/>
  <c r="U1051"/>
  <c r="W1051"/>
  <c r="D1052"/>
  <c r="H1052"/>
  <c r="N1052"/>
  <c r="O1052"/>
  <c r="S1052"/>
  <c r="T1052"/>
  <c r="U1052"/>
  <c r="W1052"/>
  <c r="D1053"/>
  <c r="H1053"/>
  <c r="N1053"/>
  <c r="O1053"/>
  <c r="S1053"/>
  <c r="T1053"/>
  <c r="U1053"/>
  <c r="W1053"/>
  <c r="D1054"/>
  <c r="H1054"/>
  <c r="N1054"/>
  <c r="S1054"/>
  <c r="T1054"/>
  <c r="U1054"/>
  <c r="W1054"/>
  <c r="D1055"/>
  <c r="H1055"/>
  <c r="N1055"/>
  <c r="O1055"/>
  <c r="S1055"/>
  <c r="T1055"/>
  <c r="U1055"/>
  <c r="W1055"/>
  <c r="D1056"/>
  <c r="H1056"/>
  <c r="N1056"/>
  <c r="O1056"/>
  <c r="S1056"/>
  <c r="T1056"/>
  <c r="U1056"/>
  <c r="W1056"/>
  <c r="D1057"/>
  <c r="H1057"/>
  <c r="N1057"/>
  <c r="O1057"/>
  <c r="S1057"/>
  <c r="T1057"/>
  <c r="U1057"/>
  <c r="W1057"/>
  <c r="D1058"/>
  <c r="H1058"/>
  <c r="N1058"/>
  <c r="O1058"/>
  <c r="S1058"/>
  <c r="T1058"/>
  <c r="U1058"/>
  <c r="W1058"/>
  <c r="D1059"/>
  <c r="H1059"/>
  <c r="N1059"/>
  <c r="O1059"/>
  <c r="S1059"/>
  <c r="T1059"/>
  <c r="U1059"/>
  <c r="W1059"/>
  <c r="D1060"/>
  <c r="H1060"/>
  <c r="N1060"/>
  <c r="O1060"/>
  <c r="S1060"/>
  <c r="T1060"/>
  <c r="U1060"/>
  <c r="W1060"/>
  <c r="D1061"/>
  <c r="H1061"/>
  <c r="N1061"/>
  <c r="S1061"/>
  <c r="T1061"/>
  <c r="U1061"/>
  <c r="W1061"/>
  <c r="D1062"/>
  <c r="H1062"/>
  <c r="N1062"/>
  <c r="O1062"/>
  <c r="S1062"/>
  <c r="T1062"/>
  <c r="U1062"/>
  <c r="W1062"/>
  <c r="D1063"/>
  <c r="H1063"/>
  <c r="N1063"/>
  <c r="O1063"/>
  <c r="S1063"/>
  <c r="T1063"/>
  <c r="U1063"/>
  <c r="W1063"/>
  <c r="D1064"/>
  <c r="H1064"/>
  <c r="N1064"/>
  <c r="O1064"/>
  <c r="S1064"/>
  <c r="T1064"/>
  <c r="U1064"/>
  <c r="W1064"/>
  <c r="D1065"/>
  <c r="H1065"/>
  <c r="N1065"/>
  <c r="O1065"/>
  <c r="S1065"/>
  <c r="T1065"/>
  <c r="U1065"/>
  <c r="W1065"/>
  <c r="D1066"/>
  <c r="H1066"/>
  <c r="N1066"/>
  <c r="O1066"/>
  <c r="S1066"/>
  <c r="T1066"/>
  <c r="U1066"/>
  <c r="W1066"/>
  <c r="D1067"/>
  <c r="H1067"/>
  <c r="N1067"/>
  <c r="O1067"/>
  <c r="S1067"/>
  <c r="T1067"/>
  <c r="U1067"/>
  <c r="W1067"/>
  <c r="D1068"/>
  <c r="H1068"/>
  <c r="N1068"/>
  <c r="O1068"/>
  <c r="S1068"/>
  <c r="T1068"/>
  <c r="U1068"/>
  <c r="W1068"/>
  <c r="D1069"/>
  <c r="H1069"/>
  <c r="N1069"/>
  <c r="O1069"/>
  <c r="S1069"/>
  <c r="T1069"/>
  <c r="U1069"/>
  <c r="W1069"/>
  <c r="D1070"/>
  <c r="H1070"/>
  <c r="N1070"/>
  <c r="O1070"/>
  <c r="S1070"/>
  <c r="T1070"/>
  <c r="U1070"/>
  <c r="W1070"/>
  <c r="D1071"/>
  <c r="H1071"/>
  <c r="N1071"/>
  <c r="O1071"/>
  <c r="S1071"/>
  <c r="T1071"/>
  <c r="U1071"/>
  <c r="W1071"/>
  <c r="D1072"/>
  <c r="H1072"/>
  <c r="N1072"/>
  <c r="S1072"/>
  <c r="T1072"/>
  <c r="U1072"/>
  <c r="W1072"/>
  <c r="D1073"/>
  <c r="H1073"/>
  <c r="N1073"/>
  <c r="O1073"/>
  <c r="S1073"/>
  <c r="T1073"/>
  <c r="U1073"/>
  <c r="W1073"/>
  <c r="D1074"/>
  <c r="H1074"/>
  <c r="N1074"/>
  <c r="O1074"/>
  <c r="S1074"/>
  <c r="T1074"/>
  <c r="U1074"/>
  <c r="W1074"/>
  <c r="D1075"/>
  <c r="H1075"/>
  <c r="N1075"/>
  <c r="O1075"/>
  <c r="S1075"/>
  <c r="T1075"/>
  <c r="U1075"/>
  <c r="W1075"/>
  <c r="D1076"/>
  <c r="H1076"/>
  <c r="N1076"/>
  <c r="O1076"/>
  <c r="S1076"/>
  <c r="T1076"/>
  <c r="U1076"/>
  <c r="W1076"/>
  <c r="D1077"/>
  <c r="H1077"/>
  <c r="N1077"/>
  <c r="O1077"/>
  <c r="S1077"/>
  <c r="T1077"/>
  <c r="U1077"/>
  <c r="W1077"/>
  <c r="D1078"/>
  <c r="H1078"/>
  <c r="N1078"/>
  <c r="O1078"/>
  <c r="S1078"/>
  <c r="T1078"/>
  <c r="U1078"/>
  <c r="W1078"/>
  <c r="D1079"/>
  <c r="H1079"/>
  <c r="N1079"/>
  <c r="O1079"/>
  <c r="S1079"/>
  <c r="T1079"/>
  <c r="U1079"/>
  <c r="W1079"/>
  <c r="D1080"/>
  <c r="H1080"/>
  <c r="N1080"/>
  <c r="O1080"/>
  <c r="S1080"/>
  <c r="T1080"/>
  <c r="U1080"/>
  <c r="W1080"/>
  <c r="D1081"/>
  <c r="H1081"/>
  <c r="N1081"/>
  <c r="S1081"/>
  <c r="T1081"/>
  <c r="U1081"/>
  <c r="W1081"/>
  <c r="D1082"/>
  <c r="H1082"/>
  <c r="N1082"/>
  <c r="O1082"/>
  <c r="S1082"/>
  <c r="T1082"/>
  <c r="U1082"/>
  <c r="W1082"/>
  <c r="D1083"/>
  <c r="H1083"/>
  <c r="N1083"/>
  <c r="O1083"/>
  <c r="S1083"/>
  <c r="T1083"/>
  <c r="U1083"/>
  <c r="W1083"/>
  <c r="D1084"/>
  <c r="H1084"/>
  <c r="N1084"/>
  <c r="O1084"/>
  <c r="S1084"/>
  <c r="T1084"/>
  <c r="U1084"/>
  <c r="W1084"/>
  <c r="D1085"/>
  <c r="H1085"/>
  <c r="N1085"/>
  <c r="O1085"/>
  <c r="S1085"/>
  <c r="T1085"/>
  <c r="U1085"/>
  <c r="W1085"/>
  <c r="D1086"/>
  <c r="H1086"/>
  <c r="N1086"/>
  <c r="O1086"/>
  <c r="S1086"/>
  <c r="T1086"/>
  <c r="U1086"/>
  <c r="W1086"/>
  <c r="D1087"/>
  <c r="H1087"/>
  <c r="N1087"/>
  <c r="O1087"/>
  <c r="S1087"/>
  <c r="T1087"/>
  <c r="U1087"/>
  <c r="W1087"/>
  <c r="D1088"/>
  <c r="H1088"/>
  <c r="N1088"/>
  <c r="O1088"/>
  <c r="S1088"/>
  <c r="T1088"/>
  <c r="U1088"/>
  <c r="W1088"/>
  <c r="D1089"/>
  <c r="H1089"/>
  <c r="N1089"/>
  <c r="O1089"/>
  <c r="S1089"/>
  <c r="T1089"/>
  <c r="U1089"/>
  <c r="W1089"/>
  <c r="D1090"/>
  <c r="H1090"/>
  <c r="N1090"/>
  <c r="O1090"/>
  <c r="S1090"/>
  <c r="T1090"/>
  <c r="U1090"/>
  <c r="W1090"/>
  <c r="D1091"/>
  <c r="H1091"/>
  <c r="N1091"/>
  <c r="O1091"/>
  <c r="S1091"/>
  <c r="T1091"/>
  <c r="U1091"/>
  <c r="W1091"/>
  <c r="D1092"/>
  <c r="H1092"/>
  <c r="N1092"/>
  <c r="O1092"/>
  <c r="S1092"/>
  <c r="T1092"/>
  <c r="U1092"/>
  <c r="W1092"/>
  <c r="D1093"/>
  <c r="H1093"/>
  <c r="N1093"/>
  <c r="O1093"/>
  <c r="S1093"/>
  <c r="T1093"/>
  <c r="U1093"/>
  <c r="W1093"/>
  <c r="D1094"/>
  <c r="H1094"/>
  <c r="N1094"/>
  <c r="O1094"/>
  <c r="S1094"/>
  <c r="T1094"/>
  <c r="U1094"/>
  <c r="W1094"/>
  <c r="D1095"/>
  <c r="H1095"/>
  <c r="N1095"/>
  <c r="S1095"/>
  <c r="T1095"/>
  <c r="U1095"/>
  <c r="W1095"/>
  <c r="D1096"/>
  <c r="H1096"/>
  <c r="N1096"/>
  <c r="O1096"/>
  <c r="S1096"/>
  <c r="T1096"/>
  <c r="U1096"/>
  <c r="W1096"/>
  <c r="D1097"/>
  <c r="H1097"/>
  <c r="N1097"/>
  <c r="O1097"/>
  <c r="S1097"/>
  <c r="T1097"/>
  <c r="U1097"/>
  <c r="W1097"/>
  <c r="D1098"/>
  <c r="H1098"/>
  <c r="N1098"/>
  <c r="O1098"/>
  <c r="S1098"/>
  <c r="T1098"/>
  <c r="U1098"/>
  <c r="W1098"/>
  <c r="D1099"/>
  <c r="H1099"/>
  <c r="N1099"/>
  <c r="O1099"/>
  <c r="S1099"/>
  <c r="T1099"/>
  <c r="U1099"/>
  <c r="W1099"/>
  <c r="D1100"/>
  <c r="H1100"/>
  <c r="N1100"/>
  <c r="O1100"/>
  <c r="S1100"/>
  <c r="T1100"/>
  <c r="U1100"/>
  <c r="W1100"/>
  <c r="D1101"/>
  <c r="H1101"/>
  <c r="N1101"/>
  <c r="O1101"/>
  <c r="S1101"/>
  <c r="T1101"/>
  <c r="U1101"/>
  <c r="W1101"/>
  <c r="D1102"/>
  <c r="H1102"/>
  <c r="N1102"/>
  <c r="O1102"/>
  <c r="S1102"/>
  <c r="T1102"/>
  <c r="U1102"/>
  <c r="W1102"/>
  <c r="D1103"/>
  <c r="H1103"/>
  <c r="N1103"/>
  <c r="S1103"/>
  <c r="T1103"/>
  <c r="U1103"/>
  <c r="W1103"/>
  <c r="D1104"/>
  <c r="H1104"/>
  <c r="N1104"/>
  <c r="O1104"/>
  <c r="S1104"/>
  <c r="T1104"/>
  <c r="U1104"/>
  <c r="W1104"/>
  <c r="D1105"/>
  <c r="H1105"/>
  <c r="N1105"/>
  <c r="O1105"/>
  <c r="S1105"/>
  <c r="T1105"/>
  <c r="U1105"/>
  <c r="W1105"/>
  <c r="D1106"/>
  <c r="H1106"/>
  <c r="N1106"/>
  <c r="O1106"/>
  <c r="S1106"/>
  <c r="T1106"/>
  <c r="U1106"/>
  <c r="W1106"/>
  <c r="D1107"/>
  <c r="H1107"/>
  <c r="N1107"/>
  <c r="O1107"/>
  <c r="S1107"/>
  <c r="T1107"/>
  <c r="U1107"/>
  <c r="W1107"/>
  <c r="D1108"/>
  <c r="H1108"/>
  <c r="N1108"/>
  <c r="S1108"/>
  <c r="T1108"/>
  <c r="U1108"/>
  <c r="W1108"/>
  <c r="D1109"/>
  <c r="H1109"/>
  <c r="N1109"/>
  <c r="O1109"/>
  <c r="S1109"/>
  <c r="T1109"/>
  <c r="U1109"/>
  <c r="W1109"/>
  <c r="D1110"/>
  <c r="H1110"/>
  <c r="N1110"/>
  <c r="O1110"/>
  <c r="S1110"/>
  <c r="T1110"/>
  <c r="U1110"/>
  <c r="W1110"/>
  <c r="D1111"/>
  <c r="H1111"/>
  <c r="N1111"/>
  <c r="O1111"/>
  <c r="S1111"/>
  <c r="T1111"/>
  <c r="U1111"/>
  <c r="W1111"/>
  <c r="D1112"/>
  <c r="H1112"/>
  <c r="N1112"/>
  <c r="O1112"/>
  <c r="S1112"/>
  <c r="T1112"/>
  <c r="U1112"/>
  <c r="W1112"/>
  <c r="D1113"/>
  <c r="H1113"/>
  <c r="N1113"/>
  <c r="O1113"/>
  <c r="S1113"/>
  <c r="T1113"/>
  <c r="U1113"/>
  <c r="W1113"/>
  <c r="D1114"/>
  <c r="H1114"/>
  <c r="N1114"/>
  <c r="O1114"/>
  <c r="S1114"/>
  <c r="T1114"/>
  <c r="U1114"/>
  <c r="W1114"/>
  <c r="D1115"/>
  <c r="H1115"/>
  <c r="N1115"/>
  <c r="O1115"/>
  <c r="S1115"/>
  <c r="T1115"/>
  <c r="U1115"/>
  <c r="W1115"/>
  <c r="D1116"/>
  <c r="H1116"/>
  <c r="N1116"/>
  <c r="O1116"/>
  <c r="S1116"/>
  <c r="T1116"/>
  <c r="U1116"/>
  <c r="W1116"/>
  <c r="D1117"/>
  <c r="H1117"/>
  <c r="N1117"/>
  <c r="O1117"/>
  <c r="S1117"/>
  <c r="T1117"/>
  <c r="U1117"/>
  <c r="W1117"/>
  <c r="D1118"/>
  <c r="H1118"/>
  <c r="N1118"/>
  <c r="O1118"/>
  <c r="S1118"/>
  <c r="T1118"/>
  <c r="U1118"/>
  <c r="W1118"/>
  <c r="D1119"/>
  <c r="H1119"/>
  <c r="N1119"/>
  <c r="O1119"/>
  <c r="S1119"/>
  <c r="T1119"/>
  <c r="U1119"/>
  <c r="W1119"/>
  <c r="D1120"/>
  <c r="H1120"/>
  <c r="N1120"/>
  <c r="O1120"/>
  <c r="S1120"/>
  <c r="T1120"/>
  <c r="U1120"/>
  <c r="W1120"/>
  <c r="D1121"/>
  <c r="H1121"/>
  <c r="N1121"/>
  <c r="O1121"/>
  <c r="S1121"/>
  <c r="T1121"/>
  <c r="U1121"/>
  <c r="W1121"/>
  <c r="D1122"/>
  <c r="H1122"/>
  <c r="N1122"/>
  <c r="O1122"/>
  <c r="S1122"/>
  <c r="T1122"/>
  <c r="U1122"/>
  <c r="W1122"/>
  <c r="D1123"/>
  <c r="H1123"/>
  <c r="N1123"/>
  <c r="O1123"/>
  <c r="S1123"/>
  <c r="T1123"/>
  <c r="U1123"/>
  <c r="W1123"/>
  <c r="D1124"/>
  <c r="H1124"/>
  <c r="N1124"/>
  <c r="O1124"/>
  <c r="S1124"/>
  <c r="T1124"/>
  <c r="U1124"/>
  <c r="W1124"/>
  <c r="D1125"/>
  <c r="H1125"/>
  <c r="N1125"/>
  <c r="O1125"/>
  <c r="S1125"/>
  <c r="T1125"/>
  <c r="U1125"/>
  <c r="W1125"/>
  <c r="D1126"/>
  <c r="H1126"/>
  <c r="N1126"/>
  <c r="O1126"/>
  <c r="S1126"/>
  <c r="T1126"/>
  <c r="U1126"/>
  <c r="W1126"/>
  <c r="D1127"/>
  <c r="H1127"/>
  <c r="N1127"/>
  <c r="O1127"/>
  <c r="S1127"/>
  <c r="T1127"/>
  <c r="U1127"/>
  <c r="W1127"/>
  <c r="D1128"/>
  <c r="H1128"/>
  <c r="N1128"/>
  <c r="O1128"/>
  <c r="S1128"/>
  <c r="T1128"/>
  <c r="U1128"/>
  <c r="W1128"/>
  <c r="D1129"/>
  <c r="H1129"/>
  <c r="N1129"/>
  <c r="O1129"/>
  <c r="S1129"/>
  <c r="T1129"/>
  <c r="U1129"/>
  <c r="W1129"/>
  <c r="D1130"/>
  <c r="H1130"/>
  <c r="N1130"/>
  <c r="O1130"/>
  <c r="S1130"/>
  <c r="T1130"/>
  <c r="U1130"/>
  <c r="W1130"/>
  <c r="D1131"/>
  <c r="H1131"/>
  <c r="N1131"/>
  <c r="O1131"/>
  <c r="S1131"/>
  <c r="T1131"/>
  <c r="U1131"/>
  <c r="W1131"/>
  <c r="D1132"/>
  <c r="H1132"/>
  <c r="N1132"/>
  <c r="O1132"/>
  <c r="S1132"/>
  <c r="T1132"/>
  <c r="U1132"/>
  <c r="W1132"/>
  <c r="D1133"/>
  <c r="H1133"/>
  <c r="N1133"/>
  <c r="S1133"/>
  <c r="T1133"/>
  <c r="U1133"/>
  <c r="W1133"/>
  <c r="D1134"/>
  <c r="H1134"/>
  <c r="N1134"/>
  <c r="S1134"/>
  <c r="T1134"/>
  <c r="U1134"/>
  <c r="W1134"/>
  <c r="D1135"/>
  <c r="H1135"/>
  <c r="N1135"/>
  <c r="O1135"/>
  <c r="S1135"/>
  <c r="T1135"/>
  <c r="U1135"/>
  <c r="W1135"/>
  <c r="D1136"/>
  <c r="H1136"/>
  <c r="N1136"/>
  <c r="O1136"/>
  <c r="S1136"/>
  <c r="T1136"/>
  <c r="U1136"/>
  <c r="W1136"/>
  <c r="D1137"/>
  <c r="H1137"/>
  <c r="N1137"/>
  <c r="O1137"/>
  <c r="S1137"/>
  <c r="T1137"/>
  <c r="U1137"/>
  <c r="W1137"/>
  <c r="D1138"/>
  <c r="H1138"/>
  <c r="N1138"/>
  <c r="O1138"/>
  <c r="S1138"/>
  <c r="T1138"/>
  <c r="U1138"/>
  <c r="W1138"/>
  <c r="D1139"/>
  <c r="H1139"/>
  <c r="N1139"/>
  <c r="O1139"/>
  <c r="S1139"/>
  <c r="T1139"/>
  <c r="U1139"/>
  <c r="W1139"/>
  <c r="D1140"/>
  <c r="H1140"/>
  <c r="N1140"/>
  <c r="O1140"/>
  <c r="S1140"/>
  <c r="T1140"/>
  <c r="U1140"/>
  <c r="W1140"/>
  <c r="D1141"/>
  <c r="H1141"/>
  <c r="N1141"/>
  <c r="O1141"/>
  <c r="S1141"/>
  <c r="T1141"/>
  <c r="U1141"/>
  <c r="W1141"/>
  <c r="D1142"/>
  <c r="H1142"/>
  <c r="N1142"/>
  <c r="O1142"/>
  <c r="S1142"/>
  <c r="T1142"/>
  <c r="U1142"/>
  <c r="W1142"/>
  <c r="D1143"/>
  <c r="H1143"/>
  <c r="N1143"/>
  <c r="O1143"/>
  <c r="S1143"/>
  <c r="T1143"/>
  <c r="U1143"/>
  <c r="W1143"/>
  <c r="D1144"/>
  <c r="H1144"/>
  <c r="N1144"/>
  <c r="O1144"/>
  <c r="S1144"/>
  <c r="T1144"/>
  <c r="U1144"/>
  <c r="W1144"/>
  <c r="D1145"/>
  <c r="H1145"/>
  <c r="N1145"/>
  <c r="O1145"/>
  <c r="S1145"/>
  <c r="T1145"/>
  <c r="U1145"/>
  <c r="W1145"/>
  <c r="D1146"/>
  <c r="H1146"/>
  <c r="N1146"/>
  <c r="O1146"/>
  <c r="S1146"/>
  <c r="T1146"/>
  <c r="U1146"/>
  <c r="W1146"/>
  <c r="D1147"/>
  <c r="H1147"/>
  <c r="N1147"/>
  <c r="O1147"/>
  <c r="S1147"/>
  <c r="T1147"/>
  <c r="U1147"/>
  <c r="W1147"/>
  <c r="D1148"/>
  <c r="H1148"/>
  <c r="N1148"/>
  <c r="O1148"/>
  <c r="S1148"/>
  <c r="T1148"/>
  <c r="U1148"/>
  <c r="W1148"/>
  <c r="D1149"/>
  <c r="H1149"/>
  <c r="N1149"/>
  <c r="O1149"/>
  <c r="S1149"/>
  <c r="T1149"/>
  <c r="U1149"/>
  <c r="W1149"/>
  <c r="D1150"/>
  <c r="H1150"/>
  <c r="N1150"/>
  <c r="O1150"/>
  <c r="S1150"/>
  <c r="T1150"/>
  <c r="U1150"/>
  <c r="W1150"/>
  <c r="D1151"/>
  <c r="H1151"/>
  <c r="N1151"/>
  <c r="O1151"/>
  <c r="S1151"/>
  <c r="T1151"/>
  <c r="U1151"/>
  <c r="W1151"/>
  <c r="D1152"/>
  <c r="H1152"/>
  <c r="N1152"/>
  <c r="O1152"/>
  <c r="S1152"/>
  <c r="T1152"/>
  <c r="U1152"/>
  <c r="W1152"/>
  <c r="D1153"/>
  <c r="H1153"/>
  <c r="N1153"/>
  <c r="O1153"/>
  <c r="S1153"/>
  <c r="T1153"/>
  <c r="U1153"/>
  <c r="W1153"/>
  <c r="D1154"/>
  <c r="H1154"/>
  <c r="N1154"/>
  <c r="O1154"/>
  <c r="S1154"/>
  <c r="T1154"/>
  <c r="U1154"/>
  <c r="W1154"/>
  <c r="D1155"/>
  <c r="H1155"/>
  <c r="N1155"/>
  <c r="O1155"/>
  <c r="S1155"/>
  <c r="T1155"/>
  <c r="U1155"/>
  <c r="W1155"/>
  <c r="D1156"/>
  <c r="H1156"/>
  <c r="N1156"/>
  <c r="O1156"/>
  <c r="S1156"/>
  <c r="T1156"/>
  <c r="U1156"/>
  <c r="W1156"/>
  <c r="D1157"/>
  <c r="H1157"/>
  <c r="N1157"/>
  <c r="O1157"/>
  <c r="S1157"/>
  <c r="T1157"/>
  <c r="U1157"/>
  <c r="W1157"/>
  <c r="D1158"/>
  <c r="H1158"/>
  <c r="N1158"/>
  <c r="O1158"/>
  <c r="S1158"/>
  <c r="T1158"/>
  <c r="U1158"/>
  <c r="W1158"/>
  <c r="D1159"/>
  <c r="H1159"/>
  <c r="N1159"/>
  <c r="O1159"/>
  <c r="S1159"/>
  <c r="T1159"/>
  <c r="U1159"/>
  <c r="W1159"/>
  <c r="D1160"/>
  <c r="H1160"/>
  <c r="N1160"/>
  <c r="O1160"/>
  <c r="S1160"/>
  <c r="T1160"/>
  <c r="U1160"/>
  <c r="W1160"/>
  <c r="D1161"/>
  <c r="H1161"/>
  <c r="N1161"/>
  <c r="O1161"/>
  <c r="S1161"/>
  <c r="T1161"/>
  <c r="U1161"/>
  <c r="W1161"/>
  <c r="D1162"/>
  <c r="H1162"/>
  <c r="N1162"/>
  <c r="O1162"/>
  <c r="S1162"/>
  <c r="T1162"/>
  <c r="U1162"/>
  <c r="W1162"/>
  <c r="D1163"/>
  <c r="H1163"/>
  <c r="N1163"/>
  <c r="O1163"/>
  <c r="S1163"/>
  <c r="T1163"/>
  <c r="U1163"/>
  <c r="W1163"/>
  <c r="D1164"/>
  <c r="H1164"/>
  <c r="N1164"/>
  <c r="O1164"/>
  <c r="S1164"/>
  <c r="T1164"/>
  <c r="U1164"/>
  <c r="W1164"/>
  <c r="D1165"/>
  <c r="H1165"/>
  <c r="N1165"/>
  <c r="O1165"/>
  <c r="S1165"/>
  <c r="T1165"/>
  <c r="U1165"/>
  <c r="W1165"/>
  <c r="D1166"/>
  <c r="H1166"/>
  <c r="N1166"/>
  <c r="O1166"/>
  <c r="S1166"/>
  <c r="T1166"/>
  <c r="U1166"/>
  <c r="W1166"/>
  <c r="D1167"/>
  <c r="H1167"/>
  <c r="N1167"/>
  <c r="O1167"/>
  <c r="S1167"/>
  <c r="T1167"/>
  <c r="U1167"/>
  <c r="W1167"/>
  <c r="D1168"/>
  <c r="H1168"/>
  <c r="N1168"/>
  <c r="O1168"/>
  <c r="S1168"/>
  <c r="T1168"/>
  <c r="U1168"/>
  <c r="W1168"/>
  <c r="D1169"/>
  <c r="H1169"/>
  <c r="N1169"/>
  <c r="O1169"/>
  <c r="S1169"/>
  <c r="T1169"/>
  <c r="U1169"/>
  <c r="W1169"/>
  <c r="D1170"/>
  <c r="H1170"/>
  <c r="N1170"/>
  <c r="O1170"/>
  <c r="S1170"/>
  <c r="T1170"/>
  <c r="U1170"/>
  <c r="W1170"/>
  <c r="D1171"/>
  <c r="H1171"/>
  <c r="N1171"/>
  <c r="O1171"/>
  <c r="S1171"/>
  <c r="T1171"/>
  <c r="U1171"/>
  <c r="W1171"/>
  <c r="D1172"/>
  <c r="H1172"/>
  <c r="N1172"/>
  <c r="S1172"/>
  <c r="T1172"/>
  <c r="U1172"/>
  <c r="W1172"/>
  <c r="D1173"/>
  <c r="H1173"/>
  <c r="N1173"/>
  <c r="S1173"/>
  <c r="T1173"/>
  <c r="U1173"/>
  <c r="W1173"/>
  <c r="D1174"/>
  <c r="H1174"/>
  <c r="N1174"/>
  <c r="O1174"/>
  <c r="S1174"/>
  <c r="T1174"/>
  <c r="U1174"/>
  <c r="W1174"/>
  <c r="D1175"/>
  <c r="H1175"/>
  <c r="N1175"/>
  <c r="O1175"/>
  <c r="S1175"/>
  <c r="T1175"/>
  <c r="U1175"/>
  <c r="W1175"/>
  <c r="D1176"/>
  <c r="H1176"/>
  <c r="N1176"/>
  <c r="O1176"/>
  <c r="S1176"/>
  <c r="T1176"/>
  <c r="U1176"/>
  <c r="W1176"/>
  <c r="D1177"/>
  <c r="H1177"/>
  <c r="N1177"/>
  <c r="O1177"/>
  <c r="S1177"/>
  <c r="T1177"/>
  <c r="U1177"/>
  <c r="W1177"/>
  <c r="D1178"/>
  <c r="H1178"/>
  <c r="N1178"/>
  <c r="O1178"/>
  <c r="S1178"/>
  <c r="T1178"/>
  <c r="U1178"/>
  <c r="W1178"/>
  <c r="D1179"/>
  <c r="H1179"/>
  <c r="N1179"/>
  <c r="O1179"/>
  <c r="S1179"/>
  <c r="T1179"/>
  <c r="U1179"/>
  <c r="W1179"/>
  <c r="D1180"/>
  <c r="H1180"/>
  <c r="N1180"/>
  <c r="O1180"/>
  <c r="S1180"/>
  <c r="T1180"/>
  <c r="U1180"/>
  <c r="W1180"/>
  <c r="D1181"/>
  <c r="H1181"/>
  <c r="N1181"/>
  <c r="O1181"/>
  <c r="S1181"/>
  <c r="T1181"/>
  <c r="U1181"/>
  <c r="W1181"/>
  <c r="D1182"/>
  <c r="H1182"/>
  <c r="N1182"/>
  <c r="O1182"/>
  <c r="S1182"/>
  <c r="T1182"/>
  <c r="U1182"/>
  <c r="W1182"/>
  <c r="D1183"/>
  <c r="H1183"/>
  <c r="N1183"/>
  <c r="O1183"/>
  <c r="S1183"/>
  <c r="T1183"/>
  <c r="U1183"/>
  <c r="W1183"/>
  <c r="D1184"/>
  <c r="H1184"/>
  <c r="N1184"/>
  <c r="O1184"/>
  <c r="S1184"/>
  <c r="T1184"/>
  <c r="U1184"/>
  <c r="W1184"/>
  <c r="D1185"/>
  <c r="H1185"/>
  <c r="N1185"/>
  <c r="O1185"/>
  <c r="S1185"/>
  <c r="T1185"/>
  <c r="U1185"/>
  <c r="W1185"/>
  <c r="D1186"/>
  <c r="H1186"/>
  <c r="N1186"/>
  <c r="O1186"/>
  <c r="S1186"/>
  <c r="T1186"/>
  <c r="U1186"/>
  <c r="W1186"/>
  <c r="D1187"/>
  <c r="H1187"/>
  <c r="N1187"/>
  <c r="O1187"/>
  <c r="S1187"/>
  <c r="T1187"/>
  <c r="U1187"/>
  <c r="W1187"/>
  <c r="D1188"/>
  <c r="H1188"/>
  <c r="N1188"/>
  <c r="S1188"/>
  <c r="T1188"/>
  <c r="U1188"/>
  <c r="W1188"/>
  <c r="D1189"/>
  <c r="H1189"/>
  <c r="N1189"/>
  <c r="O1189"/>
  <c r="S1189"/>
  <c r="T1189"/>
  <c r="U1189"/>
  <c r="W1189"/>
  <c r="D1190"/>
  <c r="H1190"/>
  <c r="N1190"/>
  <c r="S1190"/>
  <c r="T1190"/>
  <c r="U1190"/>
  <c r="W1190"/>
  <c r="D1191"/>
  <c r="H1191"/>
  <c r="N1191"/>
  <c r="O1191"/>
  <c r="S1191"/>
  <c r="T1191"/>
  <c r="U1191"/>
  <c r="W1191"/>
  <c r="D1192"/>
  <c r="H1192"/>
  <c r="N1192"/>
  <c r="S1192"/>
  <c r="T1192"/>
  <c r="U1192"/>
  <c r="W1192"/>
  <c r="D1193"/>
  <c r="H1193"/>
  <c r="N1193"/>
  <c r="S1193"/>
  <c r="T1193"/>
  <c r="U1193"/>
  <c r="W1193"/>
  <c r="D1194"/>
  <c r="H1194"/>
  <c r="N1194"/>
  <c r="O1194"/>
  <c r="S1194"/>
  <c r="T1194"/>
  <c r="U1194"/>
  <c r="W1194"/>
  <c r="D1195"/>
  <c r="H1195"/>
  <c r="N1195"/>
  <c r="S1195"/>
  <c r="T1195"/>
  <c r="U1195"/>
  <c r="W1195"/>
  <c r="D1196"/>
  <c r="H1196"/>
  <c r="N1196"/>
  <c r="S1196"/>
  <c r="T1196"/>
  <c r="U1196"/>
  <c r="W1196"/>
  <c r="D1197"/>
  <c r="H1197"/>
  <c r="N1197"/>
  <c r="O1197"/>
  <c r="S1197"/>
  <c r="T1197"/>
  <c r="U1197"/>
  <c r="W1197"/>
  <c r="D1198"/>
  <c r="H1198"/>
  <c r="N1198"/>
  <c r="O1198"/>
  <c r="S1198"/>
  <c r="T1198"/>
  <c r="U1198"/>
  <c r="W1198"/>
  <c r="D1199"/>
  <c r="H1199"/>
  <c r="N1199"/>
  <c r="O1199"/>
  <c r="S1199"/>
  <c r="T1199"/>
  <c r="U1199"/>
  <c r="W1199"/>
  <c r="D1200"/>
  <c r="H1200"/>
  <c r="N1200"/>
  <c r="O1200"/>
  <c r="S1200"/>
  <c r="T1200"/>
  <c r="U1200"/>
  <c r="W1200"/>
  <c r="D1201"/>
  <c r="H1201"/>
  <c r="N1201"/>
  <c r="O1201"/>
  <c r="S1201"/>
  <c r="T1201"/>
  <c r="U1201"/>
  <c r="W1201"/>
  <c r="D1202"/>
  <c r="H1202"/>
  <c r="N1202"/>
  <c r="O1202"/>
  <c r="S1202"/>
  <c r="T1202"/>
  <c r="U1202"/>
  <c r="W1202"/>
  <c r="D1203"/>
  <c r="H1203"/>
  <c r="N1203"/>
  <c r="O1203"/>
  <c r="S1203"/>
  <c r="T1203"/>
  <c r="U1203"/>
  <c r="W1203"/>
  <c r="D1204"/>
  <c r="H1204"/>
  <c r="N1204"/>
  <c r="O1204"/>
  <c r="S1204"/>
  <c r="T1204"/>
  <c r="U1204"/>
  <c r="W1204"/>
  <c r="D1205"/>
  <c r="H1205"/>
  <c r="N1205"/>
  <c r="O1205"/>
  <c r="S1205"/>
  <c r="T1205"/>
  <c r="U1205"/>
  <c r="W1205"/>
  <c r="D1206"/>
  <c r="H1206"/>
  <c r="N1206"/>
  <c r="O1206"/>
  <c r="S1206"/>
  <c r="T1206"/>
  <c r="U1206"/>
  <c r="W1206"/>
  <c r="D1207"/>
  <c r="H1207"/>
  <c r="N1207"/>
  <c r="O1207"/>
  <c r="S1207"/>
  <c r="T1207"/>
  <c r="U1207"/>
  <c r="W1207"/>
  <c r="D1208"/>
  <c r="H1208"/>
  <c r="N1208"/>
  <c r="O1208"/>
  <c r="S1208"/>
  <c r="T1208"/>
  <c r="U1208"/>
  <c r="W1208"/>
  <c r="D1209"/>
  <c r="H1209"/>
  <c r="N1209"/>
  <c r="O1209"/>
  <c r="S1209"/>
  <c r="T1209"/>
  <c r="U1209"/>
  <c r="W1209"/>
  <c r="D1210"/>
  <c r="H1210"/>
  <c r="N1210"/>
  <c r="O1210"/>
  <c r="S1210"/>
  <c r="T1210"/>
  <c r="U1210"/>
  <c r="W1210"/>
  <c r="D1211"/>
  <c r="H1211"/>
  <c r="N1211"/>
  <c r="O1211"/>
  <c r="S1211"/>
  <c r="T1211"/>
  <c r="U1211"/>
  <c r="W1211"/>
  <c r="D1212"/>
  <c r="H1212"/>
  <c r="N1212"/>
  <c r="S1212"/>
  <c r="T1212"/>
  <c r="U1212"/>
  <c r="W1212"/>
  <c r="D1213"/>
  <c r="H1213"/>
  <c r="N1213"/>
  <c r="O1213"/>
  <c r="S1213"/>
  <c r="T1213"/>
  <c r="U1213"/>
  <c r="W1213"/>
  <c r="D1214"/>
  <c r="H1214"/>
  <c r="N1214"/>
  <c r="O1214"/>
  <c r="S1214"/>
  <c r="T1214"/>
  <c r="U1214"/>
  <c r="W1214"/>
  <c r="D1215"/>
  <c r="H1215"/>
  <c r="N1215"/>
  <c r="O1215"/>
  <c r="S1215"/>
  <c r="T1215"/>
  <c r="U1215"/>
  <c r="W1215"/>
  <c r="D1216"/>
  <c r="H1216"/>
  <c r="N1216"/>
  <c r="O1216"/>
  <c r="S1216"/>
  <c r="T1216"/>
  <c r="U1216"/>
  <c r="W1216"/>
  <c r="D1217"/>
  <c r="H1217"/>
  <c r="N1217"/>
  <c r="O1217"/>
  <c r="S1217"/>
  <c r="T1217"/>
  <c r="U1217"/>
  <c r="W1217"/>
  <c r="D1218"/>
  <c r="H1218"/>
  <c r="N1218"/>
  <c r="O1218"/>
  <c r="S1218"/>
  <c r="T1218"/>
  <c r="U1218"/>
  <c r="W1218"/>
  <c r="D1219"/>
  <c r="H1219"/>
  <c r="N1219"/>
  <c r="O1219"/>
  <c r="S1219"/>
  <c r="T1219"/>
  <c r="U1219"/>
  <c r="W1219"/>
  <c r="D1220"/>
  <c r="H1220"/>
  <c r="N1220"/>
  <c r="O1220"/>
  <c r="S1220"/>
  <c r="T1220"/>
  <c r="U1220"/>
  <c r="W1220"/>
  <c r="D1221"/>
  <c r="H1221"/>
  <c r="N1221"/>
  <c r="O1221"/>
  <c r="S1221"/>
  <c r="T1221"/>
  <c r="U1221"/>
  <c r="W1221"/>
  <c r="D1222"/>
  <c r="H1222"/>
  <c r="N1222"/>
  <c r="O1222"/>
  <c r="S1222"/>
  <c r="T1222"/>
  <c r="U1222"/>
  <c r="W1222"/>
  <c r="D1223"/>
  <c r="H1223"/>
  <c r="N1223"/>
  <c r="O1223"/>
  <c r="S1223"/>
  <c r="T1223"/>
  <c r="U1223"/>
  <c r="W1223"/>
  <c r="D1224"/>
  <c r="H1224"/>
  <c r="N1224"/>
  <c r="O1224"/>
  <c r="S1224"/>
  <c r="T1224"/>
  <c r="U1224"/>
  <c r="W1224"/>
  <c r="D1225"/>
  <c r="H1225"/>
  <c r="N1225"/>
  <c r="O1225"/>
  <c r="S1225"/>
  <c r="T1225"/>
  <c r="U1225"/>
  <c r="W1225"/>
  <c r="D1226"/>
  <c r="H1226"/>
  <c r="N1226"/>
  <c r="O1226"/>
  <c r="S1226"/>
  <c r="T1226"/>
  <c r="U1226"/>
  <c r="W1226"/>
  <c r="D1227"/>
  <c r="H1227"/>
  <c r="N1227"/>
  <c r="O1227"/>
  <c r="S1227"/>
  <c r="T1227"/>
  <c r="U1227"/>
  <c r="W1227"/>
  <c r="D1228"/>
  <c r="H1228"/>
  <c r="N1228"/>
  <c r="O1228"/>
  <c r="S1228"/>
  <c r="T1228"/>
  <c r="U1228"/>
  <c r="W1228"/>
  <c r="D1229"/>
  <c r="H1229"/>
  <c r="N1229"/>
  <c r="O1229"/>
  <c r="S1229"/>
  <c r="T1229"/>
  <c r="U1229"/>
  <c r="W1229"/>
  <c r="D1230"/>
  <c r="H1230"/>
  <c r="N1230"/>
  <c r="O1230"/>
  <c r="S1230"/>
  <c r="T1230"/>
  <c r="U1230"/>
  <c r="W1230"/>
  <c r="D1231"/>
  <c r="H1231"/>
  <c r="N1231"/>
  <c r="O1231"/>
  <c r="S1231"/>
  <c r="T1231"/>
  <c r="U1231"/>
  <c r="W1231"/>
  <c r="D1232"/>
  <c r="H1232"/>
  <c r="N1232"/>
  <c r="O1232"/>
  <c r="S1232"/>
  <c r="T1232"/>
  <c r="U1232"/>
  <c r="W1232"/>
  <c r="D1233"/>
  <c r="H1233"/>
  <c r="N1233"/>
  <c r="O1233"/>
  <c r="S1233"/>
  <c r="T1233"/>
  <c r="U1233"/>
  <c r="W1233"/>
  <c r="D1234"/>
  <c r="H1234"/>
  <c r="N1234"/>
  <c r="S1234"/>
  <c r="T1234"/>
  <c r="U1234"/>
  <c r="W1234"/>
  <c r="D1235"/>
  <c r="H1235"/>
  <c r="N1235"/>
  <c r="O1235"/>
  <c r="S1235"/>
  <c r="T1235"/>
  <c r="U1235"/>
  <c r="W1235"/>
  <c r="D1236"/>
  <c r="H1236"/>
  <c r="N1236"/>
  <c r="O1236"/>
  <c r="S1236"/>
  <c r="T1236"/>
  <c r="U1236"/>
  <c r="W1236"/>
  <c r="D1237"/>
  <c r="H1237"/>
  <c r="N1237"/>
  <c r="O1237"/>
  <c r="S1237"/>
  <c r="T1237"/>
  <c r="U1237"/>
  <c r="W1237"/>
  <c r="D1238"/>
  <c r="H1238"/>
  <c r="N1238"/>
  <c r="O1238"/>
  <c r="S1238"/>
  <c r="T1238"/>
  <c r="U1238"/>
  <c r="W1238"/>
  <c r="D1239"/>
  <c r="H1239"/>
  <c r="N1239"/>
  <c r="O1239"/>
  <c r="S1239"/>
  <c r="T1239"/>
  <c r="U1239"/>
  <c r="W1239"/>
  <c r="D1240"/>
  <c r="H1240"/>
  <c r="N1240"/>
  <c r="O1240"/>
  <c r="S1240"/>
  <c r="T1240"/>
  <c r="U1240"/>
  <c r="W1240"/>
  <c r="D1241"/>
  <c r="H1241"/>
  <c r="N1241"/>
  <c r="O1241"/>
  <c r="S1241"/>
  <c r="T1241"/>
  <c r="U1241"/>
  <c r="W1241"/>
  <c r="D1242"/>
  <c r="H1242"/>
  <c r="N1242"/>
  <c r="O1242"/>
  <c r="S1242"/>
  <c r="T1242"/>
  <c r="U1242"/>
  <c r="W1242"/>
  <c r="D1243"/>
  <c r="H1243"/>
  <c r="N1243"/>
  <c r="O1243"/>
  <c r="S1243"/>
  <c r="T1243"/>
  <c r="U1243"/>
  <c r="W1243"/>
  <c r="D1244"/>
  <c r="H1244"/>
  <c r="N1244"/>
  <c r="O1244"/>
  <c r="S1244"/>
  <c r="T1244"/>
  <c r="U1244"/>
  <c r="W1244"/>
  <c r="D1245"/>
  <c r="H1245"/>
  <c r="N1245"/>
  <c r="O1245"/>
  <c r="S1245"/>
  <c r="T1245"/>
  <c r="U1245"/>
  <c r="W1245"/>
  <c r="D1246"/>
  <c r="H1246"/>
  <c r="N1246"/>
  <c r="O1246"/>
  <c r="S1246"/>
  <c r="T1246"/>
  <c r="U1246"/>
  <c r="W1246"/>
  <c r="D1247"/>
  <c r="H1247"/>
  <c r="N1247"/>
  <c r="O1247"/>
  <c r="S1247"/>
  <c r="T1247"/>
  <c r="U1247"/>
  <c r="W1247"/>
  <c r="D1248"/>
  <c r="H1248"/>
  <c r="N1248"/>
  <c r="O1248"/>
  <c r="S1248"/>
  <c r="T1248"/>
  <c r="U1248"/>
  <c r="W1248"/>
  <c r="D1249"/>
  <c r="H1249"/>
  <c r="N1249"/>
  <c r="O1249"/>
  <c r="S1249"/>
  <c r="T1249"/>
  <c r="U1249"/>
  <c r="W1249"/>
  <c r="D1250"/>
  <c r="H1250"/>
  <c r="N1250"/>
  <c r="O1250"/>
  <c r="S1250"/>
  <c r="T1250"/>
  <c r="U1250"/>
  <c r="W1250"/>
  <c r="D1251"/>
  <c r="H1251"/>
  <c r="N1251"/>
  <c r="O1251"/>
  <c r="S1251"/>
  <c r="T1251"/>
  <c r="U1251"/>
  <c r="W1251"/>
  <c r="D1252"/>
  <c r="H1252"/>
  <c r="N1252"/>
  <c r="O1252"/>
  <c r="S1252"/>
  <c r="T1252"/>
  <c r="U1252"/>
  <c r="W1252"/>
  <c r="D1253"/>
  <c r="H1253"/>
  <c r="N1253"/>
  <c r="O1253"/>
  <c r="S1253"/>
  <c r="T1253"/>
  <c r="U1253"/>
  <c r="W1253"/>
  <c r="D1254"/>
  <c r="H1254"/>
  <c r="N1254"/>
  <c r="O1254"/>
  <c r="S1254"/>
  <c r="T1254"/>
  <c r="U1254"/>
  <c r="W1254"/>
  <c r="D1255"/>
  <c r="H1255"/>
  <c r="N1255"/>
  <c r="O1255"/>
  <c r="S1255"/>
  <c r="T1255"/>
  <c r="U1255"/>
  <c r="W1255"/>
  <c r="D1256"/>
  <c r="H1256"/>
  <c r="N1256"/>
  <c r="O1256"/>
  <c r="S1256"/>
  <c r="T1256"/>
  <c r="U1256"/>
  <c r="W1256"/>
  <c r="D1257"/>
  <c r="H1257"/>
  <c r="N1257"/>
  <c r="O1257"/>
  <c r="S1257"/>
  <c r="T1257"/>
  <c r="U1257"/>
  <c r="W1257"/>
  <c r="D1258"/>
  <c r="H1258"/>
  <c r="N1258"/>
  <c r="S1258"/>
  <c r="T1258"/>
  <c r="U1258"/>
  <c r="W1258"/>
  <c r="D1259"/>
  <c r="H1259"/>
  <c r="N1259"/>
  <c r="S1259"/>
  <c r="T1259"/>
  <c r="U1259"/>
  <c r="W1259"/>
  <c r="D1260"/>
  <c r="H1260"/>
  <c r="N1260"/>
  <c r="O1260"/>
  <c r="S1260"/>
  <c r="T1260"/>
  <c r="U1260"/>
  <c r="W1260"/>
  <c r="D1261"/>
  <c r="H1261"/>
  <c r="N1261"/>
  <c r="S1261"/>
  <c r="T1261"/>
  <c r="U1261"/>
  <c r="W1261"/>
  <c r="D1262"/>
  <c r="H1262"/>
  <c r="N1262"/>
  <c r="O1262"/>
  <c r="S1262"/>
  <c r="T1262"/>
  <c r="U1262"/>
  <c r="W1262"/>
  <c r="D1263"/>
  <c r="H1263"/>
  <c r="N1263"/>
  <c r="O1263"/>
  <c r="S1263"/>
  <c r="T1263"/>
  <c r="U1263"/>
  <c r="W1263"/>
  <c r="D1264"/>
  <c r="H1264"/>
  <c r="N1264"/>
  <c r="O1264"/>
  <c r="S1264"/>
  <c r="T1264"/>
  <c r="U1264"/>
  <c r="W1264"/>
  <c r="D1265"/>
  <c r="H1265"/>
  <c r="N1265"/>
  <c r="O1265"/>
  <c r="S1265"/>
  <c r="T1265"/>
  <c r="U1265"/>
  <c r="W1265"/>
  <c r="D1266"/>
  <c r="H1266"/>
  <c r="N1266"/>
  <c r="O1266"/>
  <c r="S1266"/>
  <c r="T1266"/>
  <c r="U1266"/>
  <c r="W1266"/>
  <c r="D1267"/>
  <c r="H1267"/>
  <c r="N1267"/>
  <c r="O1267"/>
  <c r="S1267"/>
  <c r="T1267"/>
  <c r="U1267"/>
  <c r="W1267"/>
  <c r="N1268"/>
  <c r="O1268"/>
  <c r="S1268"/>
  <c r="T1268"/>
  <c r="U1268"/>
  <c r="W1268"/>
  <c r="D1269"/>
  <c r="H1269"/>
  <c r="N1269"/>
  <c r="O1269"/>
  <c r="S1269"/>
  <c r="T1269"/>
  <c r="U1269"/>
  <c r="W1269"/>
  <c r="D1270"/>
  <c r="H1270"/>
  <c r="N1270"/>
  <c r="O1270"/>
  <c r="S1270"/>
  <c r="T1270"/>
  <c r="U1270"/>
  <c r="W1270"/>
  <c r="D1271"/>
  <c r="H1271"/>
  <c r="N1271"/>
  <c r="S1271"/>
  <c r="T1271"/>
  <c r="U1271"/>
  <c r="W1271"/>
  <c r="D1272"/>
  <c r="H1272"/>
  <c r="N1272"/>
  <c r="S1272"/>
  <c r="T1272"/>
  <c r="U1272"/>
  <c r="W1272"/>
  <c r="D1273"/>
  <c r="H1273"/>
  <c r="N1273"/>
  <c r="O1273"/>
  <c r="S1273"/>
  <c r="T1273"/>
  <c r="U1273"/>
  <c r="W1273"/>
  <c r="D1274"/>
  <c r="H1274"/>
  <c r="N1274"/>
  <c r="O1274"/>
  <c r="S1274"/>
  <c r="T1274"/>
  <c r="U1274"/>
  <c r="W1274"/>
  <c r="D1275"/>
  <c r="H1275"/>
  <c r="N1275"/>
  <c r="O1275"/>
  <c r="S1275"/>
  <c r="T1275"/>
  <c r="U1275"/>
  <c r="W1275"/>
  <c r="D1276"/>
  <c r="H1276"/>
  <c r="N1276"/>
  <c r="S1276"/>
  <c r="T1276"/>
  <c r="U1276"/>
  <c r="W1276"/>
  <c r="D1277"/>
  <c r="H1277"/>
  <c r="N1277"/>
  <c r="O1277"/>
  <c r="S1277"/>
  <c r="T1277"/>
  <c r="U1277"/>
  <c r="W1277"/>
  <c r="D1278"/>
  <c r="H1278"/>
  <c r="N1278"/>
  <c r="O1278"/>
  <c r="S1278"/>
  <c r="T1278"/>
  <c r="U1278"/>
  <c r="W1278"/>
  <c r="D1279"/>
  <c r="H1279"/>
  <c r="N1279"/>
  <c r="O1279"/>
  <c r="S1279"/>
  <c r="T1279"/>
  <c r="U1279"/>
  <c r="W1279"/>
  <c r="D1280"/>
  <c r="H1280"/>
  <c r="N1280"/>
  <c r="S1280"/>
  <c r="T1280"/>
  <c r="U1280"/>
  <c r="W1280"/>
  <c r="D1281"/>
  <c r="H1281"/>
  <c r="N1281"/>
  <c r="S1281"/>
  <c r="T1281"/>
  <c r="U1281"/>
  <c r="W1281"/>
  <c r="D1282"/>
  <c r="H1282"/>
  <c r="N1282"/>
  <c r="O1282"/>
  <c r="S1282"/>
  <c r="T1282"/>
  <c r="U1282"/>
  <c r="W1282"/>
  <c r="D1283"/>
  <c r="H1283"/>
  <c r="N1283"/>
  <c r="S1283"/>
  <c r="T1283"/>
  <c r="U1283"/>
  <c r="W1283"/>
  <c r="D1284"/>
  <c r="H1284"/>
  <c r="N1284"/>
  <c r="S1284"/>
  <c r="T1284"/>
  <c r="U1284"/>
  <c r="W1284"/>
  <c r="D1285"/>
  <c r="H1285"/>
  <c r="N1285"/>
  <c r="O1285"/>
  <c r="S1285"/>
  <c r="T1285"/>
  <c r="U1285"/>
  <c r="W1285"/>
  <c r="D1286"/>
  <c r="H1286"/>
  <c r="N1286"/>
  <c r="O1286"/>
  <c r="S1286"/>
  <c r="T1286"/>
  <c r="U1286"/>
  <c r="W1286"/>
  <c r="D1287"/>
  <c r="H1287"/>
  <c r="N1287"/>
  <c r="O1287"/>
  <c r="S1287"/>
  <c r="T1287"/>
  <c r="U1287"/>
  <c r="W1287"/>
  <c r="D1288"/>
  <c r="H1288"/>
  <c r="N1288"/>
  <c r="O1288"/>
  <c r="S1288"/>
  <c r="T1288"/>
  <c r="U1288"/>
  <c r="W1288"/>
  <c r="D1289"/>
  <c r="H1289"/>
  <c r="N1289"/>
  <c r="O1289"/>
  <c r="S1289"/>
  <c r="T1289"/>
  <c r="U1289"/>
  <c r="W1289"/>
  <c r="D1290"/>
  <c r="H1290"/>
  <c r="N1290"/>
  <c r="O1290"/>
  <c r="S1290"/>
  <c r="T1290"/>
  <c r="U1290"/>
  <c r="W1290"/>
  <c r="D1291"/>
  <c r="H1291"/>
  <c r="N1291"/>
  <c r="O1291"/>
  <c r="S1291"/>
  <c r="T1291"/>
  <c r="U1291"/>
  <c r="W1291"/>
  <c r="D1292"/>
  <c r="H1292"/>
  <c r="N1292"/>
  <c r="S1292"/>
  <c r="T1292"/>
  <c r="U1292"/>
  <c r="W1292"/>
  <c r="D1293"/>
  <c r="H1293"/>
  <c r="N1293"/>
  <c r="O1293"/>
  <c r="S1293"/>
  <c r="T1293"/>
  <c r="U1293"/>
  <c r="W1293"/>
  <c r="D1294"/>
  <c r="H1294"/>
  <c r="N1294"/>
  <c r="S1294"/>
  <c r="T1294"/>
  <c r="U1294"/>
  <c r="W1294"/>
  <c r="D1295"/>
  <c r="H1295"/>
  <c r="N1295"/>
  <c r="O1295"/>
  <c r="S1295"/>
  <c r="T1295"/>
  <c r="U1295"/>
  <c r="W1295"/>
  <c r="D1296"/>
  <c r="H1296"/>
  <c r="N1296"/>
  <c r="O1296"/>
  <c r="S1296"/>
  <c r="T1296"/>
  <c r="U1296"/>
  <c r="W1296"/>
  <c r="D1297"/>
  <c r="H1297"/>
  <c r="N1297"/>
  <c r="O1297"/>
  <c r="S1297"/>
  <c r="T1297"/>
  <c r="U1297"/>
  <c r="W1297"/>
  <c r="D1298"/>
  <c r="H1298"/>
  <c r="N1298"/>
  <c r="O1298"/>
  <c r="S1298"/>
  <c r="T1298"/>
  <c r="U1298"/>
  <c r="W1298"/>
  <c r="D1299"/>
  <c r="H1299"/>
  <c r="N1299"/>
  <c r="O1299"/>
  <c r="S1299"/>
  <c r="T1299"/>
  <c r="U1299"/>
  <c r="W1299"/>
  <c r="D1300"/>
  <c r="H1300"/>
  <c r="N1300"/>
  <c r="O1300"/>
  <c r="S1300"/>
  <c r="T1300"/>
  <c r="U1300"/>
  <c r="W1300"/>
  <c r="D1301"/>
  <c r="H1301"/>
  <c r="N1301"/>
  <c r="O1301"/>
  <c r="S1301"/>
  <c r="T1301"/>
  <c r="U1301"/>
  <c r="W1301"/>
  <c r="D1302"/>
  <c r="H1302"/>
  <c r="N1302"/>
  <c r="O1302"/>
  <c r="S1302"/>
  <c r="T1302"/>
  <c r="U1302"/>
  <c r="W1302"/>
  <c r="D1303"/>
  <c r="H1303"/>
  <c r="N1303"/>
  <c r="S1303"/>
  <c r="T1303"/>
  <c r="U1303"/>
  <c r="W1303"/>
  <c r="D1304"/>
  <c r="H1304"/>
  <c r="N1304"/>
  <c r="O1304"/>
  <c r="S1304"/>
  <c r="T1304"/>
  <c r="U1304"/>
  <c r="W1304"/>
  <c r="D1305"/>
  <c r="H1305"/>
  <c r="N1305"/>
  <c r="O1305"/>
  <c r="S1305"/>
  <c r="T1305"/>
  <c r="U1305"/>
  <c r="W1305"/>
  <c r="D1306"/>
  <c r="H1306"/>
  <c r="N1306"/>
  <c r="O1306"/>
  <c r="S1306"/>
  <c r="T1306"/>
  <c r="U1306"/>
  <c r="W1306"/>
  <c r="D1307"/>
  <c r="H1307"/>
  <c r="N1307"/>
  <c r="O1307"/>
  <c r="S1307"/>
  <c r="T1307"/>
  <c r="U1307"/>
  <c r="W1307"/>
  <c r="D1308"/>
  <c r="H1308"/>
  <c r="N1308"/>
  <c r="O1308"/>
  <c r="S1308"/>
  <c r="T1308"/>
  <c r="U1308"/>
  <c r="W1308"/>
  <c r="D1309"/>
  <c r="H1309"/>
  <c r="N1309"/>
  <c r="O1309"/>
  <c r="S1309"/>
  <c r="T1309"/>
  <c r="U1309"/>
  <c r="W1309"/>
  <c r="D1310"/>
  <c r="H1310"/>
  <c r="N1310"/>
  <c r="O1310"/>
  <c r="S1310"/>
  <c r="T1310"/>
  <c r="U1310"/>
  <c r="W1310"/>
  <c r="D1311"/>
  <c r="H1311"/>
  <c r="N1311"/>
  <c r="O1311"/>
  <c r="S1311"/>
  <c r="T1311"/>
  <c r="U1311"/>
  <c r="W1311"/>
  <c r="D1312"/>
  <c r="H1312"/>
  <c r="N1312"/>
  <c r="O1312"/>
  <c r="S1312"/>
  <c r="T1312"/>
  <c r="U1312"/>
  <c r="W1312"/>
  <c r="D1313"/>
  <c r="H1313"/>
  <c r="N1313"/>
  <c r="O1313"/>
  <c r="S1313"/>
  <c r="T1313"/>
  <c r="U1313"/>
  <c r="W1313"/>
  <c r="D1314"/>
  <c r="H1314"/>
  <c r="N1314"/>
  <c r="O1314"/>
  <c r="S1314"/>
  <c r="T1314"/>
  <c r="U1314"/>
  <c r="W1314"/>
  <c r="D1315"/>
  <c r="H1315"/>
  <c r="N1315"/>
  <c r="S1315"/>
  <c r="T1315"/>
  <c r="U1315"/>
  <c r="W1315"/>
  <c r="D1316"/>
  <c r="H1316"/>
  <c r="N1316"/>
  <c r="S1316"/>
  <c r="T1316"/>
  <c r="U1316"/>
  <c r="W1316"/>
  <c r="D1317"/>
  <c r="H1317"/>
  <c r="N1317"/>
  <c r="O1317"/>
  <c r="S1317"/>
  <c r="T1317"/>
  <c r="U1317"/>
  <c r="W1317"/>
  <c r="D1318"/>
  <c r="H1318"/>
  <c r="N1318"/>
  <c r="O1318"/>
  <c r="S1318"/>
  <c r="T1318"/>
  <c r="U1318"/>
  <c r="W1318"/>
  <c r="D1319"/>
  <c r="H1319"/>
  <c r="N1319"/>
  <c r="O1319"/>
  <c r="S1319"/>
  <c r="T1319"/>
  <c r="U1319"/>
  <c r="W1319"/>
  <c r="D1320"/>
  <c r="H1320"/>
  <c r="N1320"/>
  <c r="O1320"/>
  <c r="S1320"/>
  <c r="T1320"/>
  <c r="U1320"/>
  <c r="W1320"/>
  <c r="D1321"/>
  <c r="H1321"/>
  <c r="N1321"/>
  <c r="O1321"/>
  <c r="S1321"/>
  <c r="T1321"/>
  <c r="U1321"/>
  <c r="W1321"/>
  <c r="D1322"/>
  <c r="H1322"/>
  <c r="N1322"/>
  <c r="O1322"/>
  <c r="S1322"/>
  <c r="T1322"/>
  <c r="U1322"/>
  <c r="W1322"/>
  <c r="D1323"/>
  <c r="H1323"/>
  <c r="N1323"/>
  <c r="O1323"/>
  <c r="S1323"/>
  <c r="T1323"/>
  <c r="U1323"/>
  <c r="W1323"/>
  <c r="D1324"/>
  <c r="H1324"/>
  <c r="N1324"/>
  <c r="O1324"/>
  <c r="S1324"/>
  <c r="T1324"/>
  <c r="U1324"/>
  <c r="W1324"/>
  <c r="D1325"/>
  <c r="H1325"/>
  <c r="N1325"/>
  <c r="O1325"/>
  <c r="S1325"/>
  <c r="T1325"/>
  <c r="U1325"/>
  <c r="W1325"/>
  <c r="D1326"/>
  <c r="H1326"/>
  <c r="N1326"/>
  <c r="O1326"/>
  <c r="S1326"/>
  <c r="T1326"/>
  <c r="U1326"/>
  <c r="W1326"/>
  <c r="D1327"/>
  <c r="H1327"/>
  <c r="N1327"/>
  <c r="S1327"/>
  <c r="T1327"/>
  <c r="U1327"/>
  <c r="W1327"/>
  <c r="D1328"/>
  <c r="H1328"/>
  <c r="N1328"/>
  <c r="S1328"/>
  <c r="T1328"/>
  <c r="U1328"/>
  <c r="W1328"/>
  <c r="D1329"/>
  <c r="H1329"/>
  <c r="N1329"/>
  <c r="S1329"/>
  <c r="T1329"/>
  <c r="U1329"/>
  <c r="W1329"/>
  <c r="D1330"/>
  <c r="H1330"/>
  <c r="N1330"/>
  <c r="O1330"/>
  <c r="S1330"/>
  <c r="T1330"/>
  <c r="U1330"/>
  <c r="W1330"/>
  <c r="D1331"/>
  <c r="H1331"/>
  <c r="N1331"/>
  <c r="O1331"/>
  <c r="S1331"/>
  <c r="T1331"/>
  <c r="U1331"/>
  <c r="W1331"/>
  <c r="D1332"/>
  <c r="H1332"/>
  <c r="N1332"/>
  <c r="O1332"/>
  <c r="S1332"/>
  <c r="T1332"/>
  <c r="U1332"/>
  <c r="W1332"/>
  <c r="D1333"/>
  <c r="H1333"/>
  <c r="N1333"/>
  <c r="O1333"/>
  <c r="S1333"/>
  <c r="T1333"/>
  <c r="U1333"/>
  <c r="W1333"/>
  <c r="D1334"/>
  <c r="H1334"/>
  <c r="N1334"/>
  <c r="O1334"/>
  <c r="S1334"/>
  <c r="T1334"/>
  <c r="U1334"/>
  <c r="W1334"/>
  <c r="D1335"/>
  <c r="H1335"/>
  <c r="N1335"/>
  <c r="O1335"/>
  <c r="S1335"/>
  <c r="T1335"/>
  <c r="U1335"/>
  <c r="W1335"/>
  <c r="D1336"/>
  <c r="H1336"/>
  <c r="N1336"/>
  <c r="O1336"/>
  <c r="S1336"/>
  <c r="T1336"/>
  <c r="U1336"/>
  <c r="W1336"/>
  <c r="D1337"/>
  <c r="H1337"/>
  <c r="N1337"/>
  <c r="O1337"/>
  <c r="S1337"/>
  <c r="T1337"/>
  <c r="U1337"/>
  <c r="W1337"/>
  <c r="D1338"/>
  <c r="H1338"/>
  <c r="N1338"/>
  <c r="O1338"/>
  <c r="S1338"/>
  <c r="T1338"/>
  <c r="U1338"/>
  <c r="W1338"/>
  <c r="D1339"/>
  <c r="H1339"/>
  <c r="N1339"/>
  <c r="O1339"/>
  <c r="S1339"/>
  <c r="T1339"/>
  <c r="U1339"/>
  <c r="W1339"/>
  <c r="D1340"/>
  <c r="H1340"/>
  <c r="N1340"/>
  <c r="O1340"/>
  <c r="S1340"/>
  <c r="T1340"/>
  <c r="U1340"/>
  <c r="W1340"/>
  <c r="D1341"/>
  <c r="H1341"/>
  <c r="N1341"/>
  <c r="O1341"/>
  <c r="S1341"/>
  <c r="T1341"/>
  <c r="U1341"/>
  <c r="W1341"/>
  <c r="D1342"/>
  <c r="H1342"/>
  <c r="N1342"/>
  <c r="O1342"/>
  <c r="S1342"/>
  <c r="T1342"/>
  <c r="U1342"/>
  <c r="W1342"/>
  <c r="D1343"/>
  <c r="H1343"/>
  <c r="N1343"/>
  <c r="O1343"/>
  <c r="S1343"/>
  <c r="T1343"/>
  <c r="U1343"/>
  <c r="W1343"/>
  <c r="D1344"/>
  <c r="H1344"/>
  <c r="N1344"/>
  <c r="O1344"/>
  <c r="S1344"/>
  <c r="T1344"/>
  <c r="U1344"/>
  <c r="W1344"/>
  <c r="D1345"/>
  <c r="H1345"/>
  <c r="N1345"/>
  <c r="O1345"/>
  <c r="S1345"/>
  <c r="T1345"/>
  <c r="U1345"/>
  <c r="W1345"/>
  <c r="D1346"/>
  <c r="H1346"/>
  <c r="N1346"/>
  <c r="O1346"/>
  <c r="S1346"/>
  <c r="T1346"/>
  <c r="U1346"/>
  <c r="W1346"/>
  <c r="D1347"/>
  <c r="H1347"/>
  <c r="N1347"/>
  <c r="O1347"/>
  <c r="S1347"/>
  <c r="T1347"/>
  <c r="U1347"/>
  <c r="W1347"/>
  <c r="D1348"/>
  <c r="H1348"/>
  <c r="N1348"/>
  <c r="O1348"/>
  <c r="S1348"/>
  <c r="T1348"/>
  <c r="U1348"/>
  <c r="W1348"/>
  <c r="D1349"/>
  <c r="H1349"/>
  <c r="N1349"/>
  <c r="O1349"/>
  <c r="S1349"/>
  <c r="T1349"/>
  <c r="U1349"/>
  <c r="W1349"/>
  <c r="D1350"/>
  <c r="H1350"/>
  <c r="N1350"/>
  <c r="O1350"/>
  <c r="S1350"/>
  <c r="T1350"/>
  <c r="U1350"/>
  <c r="W1350"/>
  <c r="D1351"/>
  <c r="H1351"/>
  <c r="N1351"/>
  <c r="O1351"/>
  <c r="S1351"/>
  <c r="T1351"/>
  <c r="U1351"/>
  <c r="W1351"/>
  <c r="D1352"/>
  <c r="H1352"/>
  <c r="N1352"/>
  <c r="O1352"/>
  <c r="S1352"/>
  <c r="T1352"/>
  <c r="U1352"/>
  <c r="W1352"/>
  <c r="D1353"/>
  <c r="H1353"/>
  <c r="N1353"/>
  <c r="O1353"/>
  <c r="S1353"/>
  <c r="T1353"/>
  <c r="U1353"/>
  <c r="W1353"/>
  <c r="D1354"/>
  <c r="H1354"/>
  <c r="N1354"/>
  <c r="O1354"/>
  <c r="S1354"/>
  <c r="T1354"/>
  <c r="U1354"/>
  <c r="W1354"/>
  <c r="D1355"/>
  <c r="H1355"/>
  <c r="N1355"/>
  <c r="O1355"/>
  <c r="S1355"/>
  <c r="T1355"/>
  <c r="U1355"/>
  <c r="W1355"/>
  <c r="D1356"/>
  <c r="H1356"/>
  <c r="N1356"/>
  <c r="O1356"/>
  <c r="S1356"/>
  <c r="T1356"/>
  <c r="U1356"/>
  <c r="W1356"/>
  <c r="D1357"/>
  <c r="H1357"/>
  <c r="N1357"/>
  <c r="O1357"/>
  <c r="S1357"/>
  <c r="T1357"/>
  <c r="U1357"/>
  <c r="W1357"/>
  <c r="D1358"/>
  <c r="H1358"/>
  <c r="N1358"/>
  <c r="O1358"/>
  <c r="S1358"/>
  <c r="T1358"/>
  <c r="U1358"/>
  <c r="W1358"/>
  <c r="D1359"/>
  <c r="H1359"/>
  <c r="N1359"/>
  <c r="O1359"/>
  <c r="S1359"/>
  <c r="T1359"/>
  <c r="U1359"/>
  <c r="W1359"/>
  <c r="D1360"/>
  <c r="H1360"/>
  <c r="N1360"/>
  <c r="O1360"/>
  <c r="S1360"/>
  <c r="T1360"/>
  <c r="U1360"/>
  <c r="W1360"/>
  <c r="D1361"/>
  <c r="H1361"/>
  <c r="N1361"/>
  <c r="O1361"/>
  <c r="S1361"/>
  <c r="T1361"/>
  <c r="U1361"/>
  <c r="W1361"/>
  <c r="D1362"/>
  <c r="H1362"/>
  <c r="N1362"/>
  <c r="O1362"/>
  <c r="S1362"/>
  <c r="T1362"/>
  <c r="U1362"/>
  <c r="W1362"/>
  <c r="D1363"/>
  <c r="H1363"/>
  <c r="N1363"/>
  <c r="O1363"/>
  <c r="S1363"/>
  <c r="T1363"/>
  <c r="U1363"/>
  <c r="W1363"/>
  <c r="D1364"/>
  <c r="H1364"/>
  <c r="N1364"/>
  <c r="O1364"/>
  <c r="S1364"/>
  <c r="T1364"/>
  <c r="U1364"/>
  <c r="W1364"/>
  <c r="D1365"/>
  <c r="H1365"/>
  <c r="N1365"/>
  <c r="O1365"/>
  <c r="S1365"/>
  <c r="T1365"/>
  <c r="U1365"/>
  <c r="W1365"/>
  <c r="D1366"/>
  <c r="H1366"/>
  <c r="N1366"/>
  <c r="O1366"/>
  <c r="S1366"/>
  <c r="T1366"/>
  <c r="U1366"/>
  <c r="W1366"/>
  <c r="D1367"/>
  <c r="H1367"/>
  <c r="N1367"/>
  <c r="O1367"/>
  <c r="S1367"/>
  <c r="T1367"/>
  <c r="U1367"/>
  <c r="W1367"/>
  <c r="D1368"/>
  <c r="H1368"/>
  <c r="N1368"/>
  <c r="O1368"/>
  <c r="S1368"/>
  <c r="T1368"/>
  <c r="U1368"/>
  <c r="W1368"/>
  <c r="D1369"/>
  <c r="H1369"/>
  <c r="N1369"/>
  <c r="O1369"/>
  <c r="S1369"/>
  <c r="T1369"/>
  <c r="U1369"/>
  <c r="W1369"/>
  <c r="D1370"/>
  <c r="H1370"/>
  <c r="N1370"/>
  <c r="O1370"/>
  <c r="S1370"/>
  <c r="T1370"/>
  <c r="U1370"/>
  <c r="W1370"/>
  <c r="D1371"/>
  <c r="H1371"/>
  <c r="N1371"/>
  <c r="O1371"/>
  <c r="S1371"/>
  <c r="T1371"/>
  <c r="U1371"/>
  <c r="W1371"/>
  <c r="D1372"/>
  <c r="H1372"/>
  <c r="N1372"/>
  <c r="O1372"/>
  <c r="S1372"/>
  <c r="T1372"/>
  <c r="U1372"/>
  <c r="W1372"/>
  <c r="D1373"/>
  <c r="H1373"/>
  <c r="N1373"/>
  <c r="O1373"/>
  <c r="S1373"/>
  <c r="T1373"/>
  <c r="U1373"/>
  <c r="W1373"/>
  <c r="D1374"/>
  <c r="H1374"/>
  <c r="N1374"/>
  <c r="O1374"/>
  <c r="S1374"/>
  <c r="T1374"/>
  <c r="U1374"/>
  <c r="W1374"/>
  <c r="D1375"/>
  <c r="H1375"/>
  <c r="N1375"/>
  <c r="O1375"/>
  <c r="S1375"/>
  <c r="T1375"/>
  <c r="U1375"/>
  <c r="W1375"/>
  <c r="D1376"/>
  <c r="H1376"/>
  <c r="N1376"/>
  <c r="O1376"/>
  <c r="S1376"/>
  <c r="T1376"/>
  <c r="U1376"/>
  <c r="W1376"/>
  <c r="D1377"/>
  <c r="H1377"/>
  <c r="N1377"/>
  <c r="O1377"/>
  <c r="S1377"/>
  <c r="T1377"/>
  <c r="U1377"/>
  <c r="W1377"/>
  <c r="D1378"/>
  <c r="H1378"/>
  <c r="N1378"/>
  <c r="O1378"/>
  <c r="S1378"/>
  <c r="T1378"/>
  <c r="U1378"/>
  <c r="W1378"/>
  <c r="D1379"/>
  <c r="H1379"/>
  <c r="N1379"/>
  <c r="O1379"/>
  <c r="S1379"/>
  <c r="T1379"/>
  <c r="U1379"/>
  <c r="W1379"/>
  <c r="D1380"/>
  <c r="H1380"/>
  <c r="N1380"/>
  <c r="O1380"/>
  <c r="S1380"/>
  <c r="T1380"/>
  <c r="U1380"/>
  <c r="W1380"/>
  <c r="D1381"/>
  <c r="H1381"/>
  <c r="N1381"/>
  <c r="O1381"/>
  <c r="S1381"/>
  <c r="T1381"/>
  <c r="U1381"/>
  <c r="W1381"/>
  <c r="D1382"/>
  <c r="H1382"/>
  <c r="N1382"/>
  <c r="O1382"/>
  <c r="S1382"/>
  <c r="T1382"/>
  <c r="U1382"/>
  <c r="W1382"/>
  <c r="D1383"/>
  <c r="H1383"/>
  <c r="N1383"/>
  <c r="O1383"/>
  <c r="S1383"/>
  <c r="T1383"/>
  <c r="U1383"/>
  <c r="W1383"/>
  <c r="D1384"/>
  <c r="H1384"/>
  <c r="N1384"/>
  <c r="O1384"/>
  <c r="S1384"/>
  <c r="T1384"/>
  <c r="U1384"/>
  <c r="W1384"/>
  <c r="D1385"/>
  <c r="H1385"/>
  <c r="N1385"/>
  <c r="O1385"/>
  <c r="S1385"/>
  <c r="T1385"/>
  <c r="U1385"/>
  <c r="W1385"/>
  <c r="D1386"/>
  <c r="H1386"/>
  <c r="N1386"/>
  <c r="O1386"/>
  <c r="S1386"/>
  <c r="T1386"/>
  <c r="U1386"/>
  <c r="W1386"/>
  <c r="D1387"/>
  <c r="H1387"/>
  <c r="N1387"/>
  <c r="O1387"/>
  <c r="S1387"/>
  <c r="T1387"/>
  <c r="U1387"/>
  <c r="W1387"/>
  <c r="D1388"/>
  <c r="H1388"/>
  <c r="N1388"/>
  <c r="O1388"/>
  <c r="S1388"/>
  <c r="T1388"/>
  <c r="U1388"/>
  <c r="W1388"/>
  <c r="D1389"/>
  <c r="H1389"/>
  <c r="N1389"/>
  <c r="O1389"/>
  <c r="S1389"/>
  <c r="T1389"/>
  <c r="U1389"/>
  <c r="W1389"/>
  <c r="D1390"/>
  <c r="H1390"/>
  <c r="N1390"/>
  <c r="O1390"/>
  <c r="S1390"/>
  <c r="T1390"/>
  <c r="U1390"/>
  <c r="W1390"/>
  <c r="D1391"/>
  <c r="H1391"/>
  <c r="N1391"/>
  <c r="O1391"/>
  <c r="S1391"/>
  <c r="T1391"/>
  <c r="U1391"/>
  <c r="W1391"/>
  <c r="H1392"/>
  <c r="S1392"/>
  <c r="T1392"/>
  <c r="U1392"/>
  <c r="W1392"/>
  <c r="D1393"/>
  <c r="H1393"/>
  <c r="N1393"/>
  <c r="O1393"/>
  <c r="S1393"/>
  <c r="T1393"/>
  <c r="U1393"/>
  <c r="W1393"/>
  <c r="D1394"/>
  <c r="H1394"/>
  <c r="N1394"/>
  <c r="O1394"/>
  <c r="S1394"/>
  <c r="T1394"/>
  <c r="U1394"/>
  <c r="W1394"/>
  <c r="D1395"/>
  <c r="H1395"/>
  <c r="N1395"/>
  <c r="O1395"/>
  <c r="S1395"/>
  <c r="T1395"/>
  <c r="U1395"/>
  <c r="W1395"/>
  <c r="D1396"/>
  <c r="H1396"/>
  <c r="N1396"/>
  <c r="O1396"/>
  <c r="S1396"/>
  <c r="T1396"/>
  <c r="U1396"/>
  <c r="W1396"/>
  <c r="D1397"/>
  <c r="H1397"/>
  <c r="N1397"/>
  <c r="O1397"/>
  <c r="S1397"/>
  <c r="T1397"/>
  <c r="U1397"/>
  <c r="W1397"/>
  <c r="D1398"/>
  <c r="H1398"/>
  <c r="N1398"/>
  <c r="O1398"/>
  <c r="S1398"/>
  <c r="T1398"/>
  <c r="U1398"/>
  <c r="W1398"/>
  <c r="D1399"/>
  <c r="H1399"/>
  <c r="N1399"/>
  <c r="O1399"/>
  <c r="S1399"/>
  <c r="T1399"/>
  <c r="U1399"/>
  <c r="W1399"/>
  <c r="D1400"/>
  <c r="H1400"/>
  <c r="N1400"/>
  <c r="O1400"/>
  <c r="S1400"/>
  <c r="T1400"/>
  <c r="U1400"/>
  <c r="W1400"/>
  <c r="D1401"/>
  <c r="H1401"/>
  <c r="N1401"/>
  <c r="O1401"/>
  <c r="S1401"/>
  <c r="T1401"/>
  <c r="U1401"/>
  <c r="W1401"/>
  <c r="D1402"/>
  <c r="H1402"/>
  <c r="N1402"/>
  <c r="O1402"/>
  <c r="S1402"/>
  <c r="T1402"/>
  <c r="U1402"/>
  <c r="W1402"/>
  <c r="D1403"/>
  <c r="H1403"/>
  <c r="N1403"/>
  <c r="O1403"/>
  <c r="S1403"/>
  <c r="T1403"/>
  <c r="U1403"/>
  <c r="W1403"/>
  <c r="D1404"/>
  <c r="H1404"/>
  <c r="N1404"/>
  <c r="O1404"/>
  <c r="S1404"/>
  <c r="T1404"/>
  <c r="U1404"/>
  <c r="W1404"/>
  <c r="D1405"/>
  <c r="H1405"/>
  <c r="N1405"/>
  <c r="O1405"/>
  <c r="S1405"/>
  <c r="T1405"/>
  <c r="U1405"/>
  <c r="W1405"/>
  <c r="D1406"/>
  <c r="H1406"/>
  <c r="N1406"/>
  <c r="O1406"/>
  <c r="S1406"/>
  <c r="T1406"/>
  <c r="U1406"/>
  <c r="W1406"/>
  <c r="D1407"/>
  <c r="H1407"/>
  <c r="N1407"/>
  <c r="O1407"/>
  <c r="S1407"/>
  <c r="T1407"/>
  <c r="U1407"/>
  <c r="W1407"/>
  <c r="D1408"/>
  <c r="H1408"/>
  <c r="N1408"/>
  <c r="O1408"/>
  <c r="S1408"/>
  <c r="T1408"/>
  <c r="U1408"/>
  <c r="W1408"/>
  <c r="D1409"/>
  <c r="H1409"/>
  <c r="N1409"/>
  <c r="O1409"/>
  <c r="S1409"/>
  <c r="T1409"/>
  <c r="U1409"/>
  <c r="W1409"/>
  <c r="D1410"/>
  <c r="H1410"/>
  <c r="N1410"/>
  <c r="O1410"/>
  <c r="S1410"/>
  <c r="T1410"/>
  <c r="U1410"/>
  <c r="W1410"/>
  <c r="D1411"/>
  <c r="H1411"/>
  <c r="N1411"/>
  <c r="O1411"/>
  <c r="S1411"/>
  <c r="T1411"/>
  <c r="U1411"/>
  <c r="W1411"/>
  <c r="D1412"/>
  <c r="H1412"/>
  <c r="N1412"/>
  <c r="O1412"/>
  <c r="S1412"/>
  <c r="T1412"/>
  <c r="U1412"/>
  <c r="W1412"/>
  <c r="D1413"/>
  <c r="H1413"/>
  <c r="N1413"/>
  <c r="O1413"/>
  <c r="S1413"/>
  <c r="T1413"/>
  <c r="U1413"/>
  <c r="W1413"/>
  <c r="D1414"/>
  <c r="H1414"/>
  <c r="N1414"/>
  <c r="O1414"/>
  <c r="S1414"/>
  <c r="T1414"/>
  <c r="U1414"/>
  <c r="W1414"/>
  <c r="D1415"/>
  <c r="H1415"/>
  <c r="N1415"/>
  <c r="O1415"/>
  <c r="S1415"/>
  <c r="T1415"/>
  <c r="U1415"/>
  <c r="W1415"/>
  <c r="D1416"/>
  <c r="H1416"/>
  <c r="N1416"/>
  <c r="O1416"/>
  <c r="S1416"/>
  <c r="T1416"/>
  <c r="U1416"/>
  <c r="W1416"/>
  <c r="D1417"/>
  <c r="H1417"/>
  <c r="N1417"/>
  <c r="O1417"/>
  <c r="S1417"/>
  <c r="T1417"/>
  <c r="U1417"/>
  <c r="W1417"/>
  <c r="D1418"/>
  <c r="H1418"/>
  <c r="N1418"/>
  <c r="O1418"/>
  <c r="S1418"/>
  <c r="T1418"/>
  <c r="U1418"/>
  <c r="W1418"/>
  <c r="D1419"/>
  <c r="H1419"/>
  <c r="N1419"/>
  <c r="O1419"/>
  <c r="S1419"/>
  <c r="T1419"/>
  <c r="U1419"/>
  <c r="W1419"/>
  <c r="D1420"/>
  <c r="H1420"/>
  <c r="N1420"/>
  <c r="O1420"/>
  <c r="S1420"/>
  <c r="T1420"/>
  <c r="U1420"/>
  <c r="W1420"/>
  <c r="D1421"/>
  <c r="H1421"/>
  <c r="N1421"/>
  <c r="O1421"/>
  <c r="S1421"/>
  <c r="T1421"/>
  <c r="U1421"/>
  <c r="W1421"/>
  <c r="D1422"/>
  <c r="H1422"/>
  <c r="N1422"/>
  <c r="O1422"/>
  <c r="S1422"/>
  <c r="T1422"/>
  <c r="U1422"/>
  <c r="W1422"/>
  <c r="D1423"/>
  <c r="H1423"/>
  <c r="N1423"/>
  <c r="O1423"/>
  <c r="S1423"/>
  <c r="T1423"/>
  <c r="U1423"/>
  <c r="W1423"/>
  <c r="D1424"/>
  <c r="H1424"/>
  <c r="N1424"/>
  <c r="O1424"/>
  <c r="S1424"/>
  <c r="T1424"/>
  <c r="U1424"/>
  <c r="W1424"/>
  <c r="D1425"/>
  <c r="H1425"/>
  <c r="N1425"/>
  <c r="O1425"/>
  <c r="S1425"/>
  <c r="T1425"/>
  <c r="U1425"/>
  <c r="W1425"/>
  <c r="D1426"/>
  <c r="H1426"/>
  <c r="N1426"/>
  <c r="O1426"/>
  <c r="S1426"/>
  <c r="T1426"/>
  <c r="U1426"/>
  <c r="W1426"/>
  <c r="D1427"/>
  <c r="H1427"/>
  <c r="N1427"/>
  <c r="O1427"/>
  <c r="S1427"/>
  <c r="T1427"/>
  <c r="U1427"/>
  <c r="W1427"/>
  <c r="D1428"/>
  <c r="H1428"/>
  <c r="N1428"/>
  <c r="O1428"/>
  <c r="S1428"/>
  <c r="T1428"/>
  <c r="U1428"/>
  <c r="W1428"/>
  <c r="D1429"/>
  <c r="H1429"/>
  <c r="N1429"/>
  <c r="O1429"/>
  <c r="S1429"/>
  <c r="T1429"/>
  <c r="U1429"/>
  <c r="W1429"/>
  <c r="D1430"/>
  <c r="N1430"/>
  <c r="O1430"/>
  <c r="S1430"/>
  <c r="T1430"/>
  <c r="U1430"/>
  <c r="W1430"/>
  <c r="D1431"/>
  <c r="H1431"/>
  <c r="N1431"/>
  <c r="O1431"/>
  <c r="S1431"/>
  <c r="T1431"/>
  <c r="U1431"/>
  <c r="W1431"/>
  <c r="D1432"/>
  <c r="H1432"/>
  <c r="N1432"/>
  <c r="O1432"/>
  <c r="S1432"/>
  <c r="T1432"/>
  <c r="U1432"/>
  <c r="W1432"/>
  <c r="D1433"/>
  <c r="H1433"/>
  <c r="N1433"/>
  <c r="O1433"/>
  <c r="S1433"/>
  <c r="T1433"/>
  <c r="U1433"/>
  <c r="W1433"/>
  <c r="D1434"/>
  <c r="H1434"/>
  <c r="N1434"/>
  <c r="O1434"/>
  <c r="S1434"/>
  <c r="T1434"/>
  <c r="U1434"/>
  <c r="W1434"/>
  <c r="D1435"/>
  <c r="H1435"/>
  <c r="N1435"/>
  <c r="O1435"/>
  <c r="S1435"/>
  <c r="T1435"/>
  <c r="U1435"/>
  <c r="W1435"/>
  <c r="D1436"/>
  <c r="H1436"/>
  <c r="N1436"/>
  <c r="O1436"/>
  <c r="S1436"/>
  <c r="T1436"/>
  <c r="U1436"/>
  <c r="W1436"/>
  <c r="D1437"/>
  <c r="H1437"/>
  <c r="N1437"/>
  <c r="O1437"/>
  <c r="S1437"/>
  <c r="T1437"/>
  <c r="U1437"/>
  <c r="W1437"/>
  <c r="D1438"/>
  <c r="H1438"/>
  <c r="N1438"/>
  <c r="O1438"/>
  <c r="S1438"/>
  <c r="T1438"/>
  <c r="U1438"/>
  <c r="W1438"/>
  <c r="D1439"/>
  <c r="H1439"/>
  <c r="N1439"/>
  <c r="O1439"/>
  <c r="S1439"/>
  <c r="T1439"/>
  <c r="U1439"/>
  <c r="W1439"/>
  <c r="D1440"/>
  <c r="H1440"/>
  <c r="N1440"/>
  <c r="O1440"/>
  <c r="S1440"/>
  <c r="T1440"/>
  <c r="U1440"/>
  <c r="W1440"/>
  <c r="D1441"/>
  <c r="H1441"/>
  <c r="N1441"/>
  <c r="O1441"/>
  <c r="S1441"/>
  <c r="T1441"/>
  <c r="U1441"/>
  <c r="W1441"/>
  <c r="D1442"/>
  <c r="H1442"/>
  <c r="N1442"/>
  <c r="O1442"/>
  <c r="S1442"/>
  <c r="T1442"/>
  <c r="U1442"/>
  <c r="W1442"/>
  <c r="D1443"/>
  <c r="H1443"/>
  <c r="N1443"/>
  <c r="O1443"/>
  <c r="S1443"/>
  <c r="T1443"/>
  <c r="U1443"/>
  <c r="W1443"/>
  <c r="D1444"/>
  <c r="H1444"/>
  <c r="N1444"/>
  <c r="O1444"/>
  <c r="S1444"/>
  <c r="T1444"/>
  <c r="U1444"/>
  <c r="W1444"/>
  <c r="D1445"/>
  <c r="H1445"/>
  <c r="N1445"/>
  <c r="O1445"/>
  <c r="S1445"/>
  <c r="T1445"/>
  <c r="U1445"/>
  <c r="W1445"/>
  <c r="D1446"/>
  <c r="H1446"/>
  <c r="N1446"/>
  <c r="O1446"/>
  <c r="S1446"/>
  <c r="T1446"/>
  <c r="U1446"/>
  <c r="W1446"/>
  <c r="D1447"/>
  <c r="H1447"/>
  <c r="N1447"/>
  <c r="O1447"/>
  <c r="S1447"/>
  <c r="T1447"/>
  <c r="U1447"/>
  <c r="W1447"/>
  <c r="D1448"/>
  <c r="H1448"/>
  <c r="N1448"/>
  <c r="O1448"/>
  <c r="S1448"/>
  <c r="T1448"/>
  <c r="U1448"/>
  <c r="W1448"/>
  <c r="D1449"/>
  <c r="H1449"/>
  <c r="N1449"/>
  <c r="O1449"/>
  <c r="S1449"/>
  <c r="T1449"/>
  <c r="U1449"/>
  <c r="W1449"/>
  <c r="D1450"/>
  <c r="H1450"/>
  <c r="N1450"/>
  <c r="O1450"/>
  <c r="S1450"/>
  <c r="T1450"/>
  <c r="U1450"/>
  <c r="W1450"/>
  <c r="D1451"/>
  <c r="H1451"/>
  <c r="N1451"/>
  <c r="O1451"/>
  <c r="S1451"/>
  <c r="T1451"/>
  <c r="U1451"/>
  <c r="W1451"/>
  <c r="D1452"/>
  <c r="H1452"/>
  <c r="N1452"/>
  <c r="O1452"/>
  <c r="S1452"/>
  <c r="T1452"/>
  <c r="U1452"/>
  <c r="W1452"/>
  <c r="D1453"/>
  <c r="H1453"/>
  <c r="N1453"/>
  <c r="O1453"/>
  <c r="S1453"/>
  <c r="T1453"/>
  <c r="U1453"/>
  <c r="W1453"/>
  <c r="D1454"/>
  <c r="H1454"/>
  <c r="N1454"/>
  <c r="O1454"/>
  <c r="S1454"/>
  <c r="T1454"/>
  <c r="U1454"/>
  <c r="W1454"/>
  <c r="D1455"/>
  <c r="H1455"/>
  <c r="N1455"/>
  <c r="O1455"/>
  <c r="S1455"/>
  <c r="T1455"/>
  <c r="U1455"/>
  <c r="W1455"/>
  <c r="D1456"/>
  <c r="H1456"/>
  <c r="N1456"/>
  <c r="O1456"/>
  <c r="S1456"/>
  <c r="T1456"/>
  <c r="U1456"/>
  <c r="W1456"/>
  <c r="D1457"/>
  <c r="H1457"/>
  <c r="N1457"/>
  <c r="O1457"/>
  <c r="S1457"/>
  <c r="T1457"/>
  <c r="U1457"/>
  <c r="W1457"/>
  <c r="D1458"/>
  <c r="H1458"/>
  <c r="N1458"/>
  <c r="O1458"/>
  <c r="S1458"/>
  <c r="T1458"/>
  <c r="U1458"/>
  <c r="W1458"/>
  <c r="D1459"/>
  <c r="H1459"/>
  <c r="N1459"/>
  <c r="O1459"/>
  <c r="S1459"/>
  <c r="T1459"/>
  <c r="U1459"/>
  <c r="W1459"/>
  <c r="D1460"/>
  <c r="H1460"/>
  <c r="N1460"/>
  <c r="O1460"/>
  <c r="S1460"/>
  <c r="T1460"/>
  <c r="U1460"/>
  <c r="W1460"/>
  <c r="D1461"/>
  <c r="H1461"/>
  <c r="N1461"/>
  <c r="O1461"/>
  <c r="S1461"/>
  <c r="T1461"/>
  <c r="U1461"/>
  <c r="W1461"/>
  <c r="D1462"/>
  <c r="H1462"/>
  <c r="N1462"/>
  <c r="O1462"/>
  <c r="S1462"/>
  <c r="T1462"/>
  <c r="U1462"/>
  <c r="W1462"/>
  <c r="D1463"/>
  <c r="H1463"/>
  <c r="N1463"/>
  <c r="O1463"/>
  <c r="S1463"/>
  <c r="T1463"/>
  <c r="U1463"/>
  <c r="W1463"/>
  <c r="D1464"/>
  <c r="H1464"/>
  <c r="N1464"/>
  <c r="O1464"/>
  <c r="S1464"/>
  <c r="T1464"/>
  <c r="U1464"/>
  <c r="W1464"/>
  <c r="D1465"/>
  <c r="H1465"/>
  <c r="N1465"/>
  <c r="O1465"/>
  <c r="S1465"/>
  <c r="T1465"/>
  <c r="U1465"/>
  <c r="W1465"/>
  <c r="D1466"/>
  <c r="H1466"/>
  <c r="N1466"/>
  <c r="O1466"/>
  <c r="S1466"/>
  <c r="T1466"/>
  <c r="U1466"/>
  <c r="W1466"/>
  <c r="D1467"/>
  <c r="H1467"/>
  <c r="N1467"/>
  <c r="O1467"/>
  <c r="S1467"/>
  <c r="T1467"/>
  <c r="U1467"/>
  <c r="W1467"/>
  <c r="D1468"/>
  <c r="H1468"/>
  <c r="N1468"/>
  <c r="O1468"/>
  <c r="S1468"/>
  <c r="T1468"/>
  <c r="U1468"/>
  <c r="W1468"/>
  <c r="D1469"/>
  <c r="H1469"/>
  <c r="N1469"/>
  <c r="O1469"/>
  <c r="S1469"/>
  <c r="T1469"/>
  <c r="U1469"/>
  <c r="W1469"/>
  <c r="D1470"/>
  <c r="H1470"/>
  <c r="N1470"/>
  <c r="O1470"/>
  <c r="S1470"/>
  <c r="T1470"/>
  <c r="U1470"/>
  <c r="W1470"/>
  <c r="D1471"/>
  <c r="H1471"/>
  <c r="N1471"/>
  <c r="O1471"/>
  <c r="S1471"/>
  <c r="T1471"/>
  <c r="U1471"/>
  <c r="W1471"/>
  <c r="D1472"/>
  <c r="H1472"/>
  <c r="N1472"/>
  <c r="O1472"/>
  <c r="S1472"/>
  <c r="T1472"/>
  <c r="U1472"/>
  <c r="W1472"/>
  <c r="D1473"/>
  <c r="H1473"/>
  <c r="N1473"/>
  <c r="O1473"/>
  <c r="S1473"/>
  <c r="T1473"/>
  <c r="U1473"/>
  <c r="W1473"/>
  <c r="D1474"/>
  <c r="H1474"/>
  <c r="N1474"/>
  <c r="O1474"/>
  <c r="S1474"/>
  <c r="T1474"/>
  <c r="U1474"/>
  <c r="W1474"/>
  <c r="D1475"/>
  <c r="H1475"/>
  <c r="N1475"/>
  <c r="O1475"/>
  <c r="S1475"/>
  <c r="T1475"/>
  <c r="U1475"/>
  <c r="W1475"/>
  <c r="D1476"/>
  <c r="H1476"/>
  <c r="N1476"/>
  <c r="O1476"/>
  <c r="S1476"/>
  <c r="T1476"/>
  <c r="U1476"/>
  <c r="W1476"/>
  <c r="D1477"/>
  <c r="H1477"/>
  <c r="N1477"/>
  <c r="O1477"/>
  <c r="S1477"/>
  <c r="T1477"/>
  <c r="U1477"/>
  <c r="W1477"/>
  <c r="D1478"/>
  <c r="H1478"/>
  <c r="N1478"/>
  <c r="O1478"/>
  <c r="S1478"/>
  <c r="T1478"/>
  <c r="U1478"/>
  <c r="W1478"/>
  <c r="D1479"/>
  <c r="H1479"/>
  <c r="N1479"/>
  <c r="O1479"/>
  <c r="S1479"/>
  <c r="T1479"/>
  <c r="U1479"/>
  <c r="W1479"/>
  <c r="D1480"/>
  <c r="H1480"/>
  <c r="N1480"/>
  <c r="O1480"/>
  <c r="S1480"/>
  <c r="T1480"/>
  <c r="U1480"/>
  <c r="W1480"/>
  <c r="D1481"/>
  <c r="H1481"/>
  <c r="N1481"/>
  <c r="O1481"/>
  <c r="S1481"/>
  <c r="T1481"/>
  <c r="U1481"/>
  <c r="W1481"/>
  <c r="D1482"/>
  <c r="H1482"/>
  <c r="N1482"/>
  <c r="O1482"/>
  <c r="S1482"/>
  <c r="T1482"/>
  <c r="U1482"/>
  <c r="W1482"/>
  <c r="D1483"/>
  <c r="H1483"/>
  <c r="N1483"/>
  <c r="O1483"/>
  <c r="S1483"/>
  <c r="T1483"/>
  <c r="U1483"/>
  <c r="W1483"/>
  <c r="D1484"/>
  <c r="H1484"/>
  <c r="N1484"/>
  <c r="O1484"/>
  <c r="S1484"/>
  <c r="T1484"/>
  <c r="U1484"/>
  <c r="W1484"/>
  <c r="D1485"/>
  <c r="H1485"/>
  <c r="N1485"/>
  <c r="O1485"/>
  <c r="S1485"/>
  <c r="T1485"/>
  <c r="U1485"/>
  <c r="W1485"/>
  <c r="D1486"/>
  <c r="H1486"/>
  <c r="O1486"/>
  <c r="S1486"/>
  <c r="T1486"/>
  <c r="U1486"/>
  <c r="W1486"/>
  <c r="D1487"/>
  <c r="H1487"/>
  <c r="O1487"/>
  <c r="S1487"/>
  <c r="T1487"/>
  <c r="U1487"/>
  <c r="W1487"/>
  <c r="D1488"/>
  <c r="H1488"/>
  <c r="N1488"/>
  <c r="O1488"/>
  <c r="S1488"/>
  <c r="T1488"/>
  <c r="U1488"/>
  <c r="W1488"/>
  <c r="D1489"/>
  <c r="H1489"/>
  <c r="N1489"/>
  <c r="O1489"/>
  <c r="S1489"/>
  <c r="T1489"/>
  <c r="U1489"/>
  <c r="W1489"/>
  <c r="D1490"/>
  <c r="H1490"/>
  <c r="N1490"/>
  <c r="O1490"/>
  <c r="S1490"/>
  <c r="T1490"/>
  <c r="U1490"/>
  <c r="W1490"/>
  <c r="D1491"/>
  <c r="H1491"/>
  <c r="N1491"/>
  <c r="O1491"/>
  <c r="S1491"/>
  <c r="T1491"/>
  <c r="U1491"/>
  <c r="W1491"/>
  <c r="D1492"/>
  <c r="H1492"/>
  <c r="N1492"/>
  <c r="O1492"/>
  <c r="S1492"/>
  <c r="T1492"/>
  <c r="U1492"/>
  <c r="W1492"/>
  <c r="D1493"/>
  <c r="H1493"/>
  <c r="N1493"/>
  <c r="O1493"/>
  <c r="S1493"/>
  <c r="T1493"/>
  <c r="U1493"/>
  <c r="W1493"/>
  <c r="D1494"/>
  <c r="H1494"/>
  <c r="N1494"/>
  <c r="O1494"/>
  <c r="S1494"/>
  <c r="T1494"/>
  <c r="U1494"/>
  <c r="W1494"/>
  <c r="D1495"/>
  <c r="H1495"/>
  <c r="N1495"/>
  <c r="O1495"/>
  <c r="S1495"/>
  <c r="T1495"/>
  <c r="U1495"/>
  <c r="W1495"/>
  <c r="D1496"/>
  <c r="H1496"/>
  <c r="N1496"/>
  <c r="O1496"/>
  <c r="S1496"/>
  <c r="T1496"/>
  <c r="U1496"/>
  <c r="W1496"/>
  <c r="D1497"/>
  <c r="H1497"/>
  <c r="N1497"/>
  <c r="O1497"/>
  <c r="S1497"/>
  <c r="T1497"/>
  <c r="U1497"/>
  <c r="W1497"/>
  <c r="D1498"/>
  <c r="H1498"/>
  <c r="N1498"/>
  <c r="O1498"/>
  <c r="S1498"/>
  <c r="T1498"/>
  <c r="U1498"/>
  <c r="W1498"/>
  <c r="D1499"/>
  <c r="H1499"/>
  <c r="N1499"/>
  <c r="O1499"/>
  <c r="S1499"/>
  <c r="T1499"/>
  <c r="U1499"/>
  <c r="W1499"/>
  <c r="D1500"/>
  <c r="H1500"/>
  <c r="N1500"/>
  <c r="O1500"/>
  <c r="S1500"/>
  <c r="T1500"/>
  <c r="U1500"/>
  <c r="W1500"/>
  <c r="D1501"/>
  <c r="H1501"/>
  <c r="N1501"/>
  <c r="O1501"/>
  <c r="S1501"/>
  <c r="T1501"/>
  <c r="U1501"/>
  <c r="W1501"/>
  <c r="D1502"/>
  <c r="H1502"/>
  <c r="N1502"/>
  <c r="O1502"/>
  <c r="S1502"/>
  <c r="T1502"/>
  <c r="U1502"/>
  <c r="W1502"/>
  <c r="D1503"/>
  <c r="H1503"/>
  <c r="N1503"/>
  <c r="O1503"/>
  <c r="S1503"/>
  <c r="T1503"/>
  <c r="U1503"/>
  <c r="W1503"/>
  <c r="D1504"/>
  <c r="H1504"/>
  <c r="N1504"/>
  <c r="O1504"/>
  <c r="S1504"/>
  <c r="T1504"/>
  <c r="U1504"/>
  <c r="W1504"/>
  <c r="D1505"/>
  <c r="H1505"/>
  <c r="N1505"/>
  <c r="O1505"/>
  <c r="S1505"/>
  <c r="T1505"/>
  <c r="U1505"/>
  <c r="W1505"/>
  <c r="D1506"/>
  <c r="H1506"/>
  <c r="N1506"/>
  <c r="O1506"/>
  <c r="S1506"/>
  <c r="T1506"/>
  <c r="U1506"/>
  <c r="W1506"/>
  <c r="D1507"/>
  <c r="H1507"/>
  <c r="N1507"/>
  <c r="O1507"/>
  <c r="S1507"/>
  <c r="T1507"/>
  <c r="U1507"/>
  <c r="W1507"/>
  <c r="D1508"/>
  <c r="H1508"/>
  <c r="N1508"/>
  <c r="O1508"/>
  <c r="S1508"/>
  <c r="T1508"/>
  <c r="U1508"/>
  <c r="W1508"/>
  <c r="D1509"/>
  <c r="H1509"/>
  <c r="N1509"/>
  <c r="O1509"/>
  <c r="S1509"/>
  <c r="T1509"/>
  <c r="U1509"/>
  <c r="W1509"/>
  <c r="D1510"/>
  <c r="H1510"/>
  <c r="N1510"/>
  <c r="O1510"/>
  <c r="S1510"/>
  <c r="T1510"/>
  <c r="U1510"/>
  <c r="W1510"/>
  <c r="D1511"/>
  <c r="H1511"/>
  <c r="N1511"/>
  <c r="O1511"/>
  <c r="S1511"/>
  <c r="T1511"/>
  <c r="U1511"/>
  <c r="W1511"/>
  <c r="D1512"/>
  <c r="H1512"/>
  <c r="N1512"/>
  <c r="O1512"/>
  <c r="S1512"/>
  <c r="T1512"/>
  <c r="U1512"/>
  <c r="W1512"/>
  <c r="D1513"/>
  <c r="H1513"/>
  <c r="N1513"/>
  <c r="O1513"/>
  <c r="S1513"/>
  <c r="T1513"/>
  <c r="U1513"/>
  <c r="W1513"/>
  <c r="D1514"/>
  <c r="H1514"/>
  <c r="N1514"/>
  <c r="O1514"/>
  <c r="S1514"/>
  <c r="T1514"/>
  <c r="U1514"/>
  <c r="W1514"/>
  <c r="D1515"/>
  <c r="H1515"/>
  <c r="N1515"/>
  <c r="O1515"/>
  <c r="S1515"/>
  <c r="T1515"/>
  <c r="U1515"/>
  <c r="W1515"/>
  <c r="D1516"/>
  <c r="H1516"/>
  <c r="N1516"/>
  <c r="O1516"/>
  <c r="S1516"/>
  <c r="T1516"/>
  <c r="U1516"/>
  <c r="W1516"/>
  <c r="D1517"/>
  <c r="H1517"/>
  <c r="N1517"/>
  <c r="O1517"/>
  <c r="S1517"/>
  <c r="T1517"/>
  <c r="U1517"/>
  <c r="W1517"/>
  <c r="D1518"/>
  <c r="H1518"/>
  <c r="N1518"/>
  <c r="O1518"/>
  <c r="S1518"/>
  <c r="T1518"/>
  <c r="U1518"/>
  <c r="W1518"/>
  <c r="D1519"/>
  <c r="H1519"/>
  <c r="N1519"/>
  <c r="O1519"/>
  <c r="S1519"/>
  <c r="T1519"/>
  <c r="U1519"/>
  <c r="W1519"/>
  <c r="D1520"/>
  <c r="H1520"/>
  <c r="N1520"/>
  <c r="O1520"/>
  <c r="S1520"/>
  <c r="T1520"/>
  <c r="U1520"/>
  <c r="W1520"/>
  <c r="D1521"/>
  <c r="H1521"/>
  <c r="N1521"/>
  <c r="O1521"/>
  <c r="S1521"/>
  <c r="T1521"/>
  <c r="U1521"/>
  <c r="W1521"/>
  <c r="D1522"/>
  <c r="H1522"/>
  <c r="N1522"/>
  <c r="O1522"/>
  <c r="S1522"/>
  <c r="T1522"/>
  <c r="U1522"/>
  <c r="W1522"/>
  <c r="D1523"/>
  <c r="H1523"/>
  <c r="N1523"/>
  <c r="O1523"/>
  <c r="S1523"/>
  <c r="T1523"/>
  <c r="U1523"/>
  <c r="W1523"/>
  <c r="D1524"/>
  <c r="H1524"/>
  <c r="N1524"/>
  <c r="O1524"/>
  <c r="S1524"/>
  <c r="T1524"/>
  <c r="U1524"/>
  <c r="W1524"/>
  <c r="D1525"/>
  <c r="H1525"/>
  <c r="N1525"/>
  <c r="O1525"/>
  <c r="S1525"/>
  <c r="T1525"/>
  <c r="U1525"/>
  <c r="W1525"/>
  <c r="D1526"/>
  <c r="H1526"/>
  <c r="N1526"/>
  <c r="O1526"/>
  <c r="S1526"/>
  <c r="T1526"/>
  <c r="U1526"/>
  <c r="W1526"/>
  <c r="D1527"/>
  <c r="H1527"/>
  <c r="N1527"/>
  <c r="O1527"/>
  <c r="S1527"/>
  <c r="T1527"/>
  <c r="U1527"/>
  <c r="W1527"/>
  <c r="D1528"/>
  <c r="H1528"/>
  <c r="N1528"/>
  <c r="O1528"/>
  <c r="S1528"/>
  <c r="T1528"/>
  <c r="U1528"/>
  <c r="W1528"/>
  <c r="D1529"/>
  <c r="H1529"/>
  <c r="N1529"/>
  <c r="O1529"/>
  <c r="S1529"/>
  <c r="T1529"/>
  <c r="U1529"/>
  <c r="W1529"/>
  <c r="D1530"/>
  <c r="H1530"/>
  <c r="N1530"/>
  <c r="O1530"/>
  <c r="S1530"/>
  <c r="T1530"/>
  <c r="U1530"/>
  <c r="W1530"/>
  <c r="D1531"/>
  <c r="H1531"/>
  <c r="N1531"/>
  <c r="O1531"/>
  <c r="S1531"/>
  <c r="T1531"/>
  <c r="U1531"/>
  <c r="W1531"/>
  <c r="D1532"/>
  <c r="H1532"/>
  <c r="N1532"/>
  <c r="O1532"/>
  <c r="S1532"/>
  <c r="T1532"/>
  <c r="U1532"/>
  <c r="W1532"/>
  <c r="D1533"/>
  <c r="H1533"/>
  <c r="N1533"/>
  <c r="O1533"/>
  <c r="S1533"/>
  <c r="T1533"/>
  <c r="U1533"/>
  <c r="W1533"/>
  <c r="D1534"/>
  <c r="H1534"/>
  <c r="N1534"/>
  <c r="O1534"/>
  <c r="S1534"/>
  <c r="T1534"/>
  <c r="U1534"/>
  <c r="W1534"/>
  <c r="D1535"/>
  <c r="H1535"/>
  <c r="N1535"/>
  <c r="O1535"/>
  <c r="S1535"/>
  <c r="T1535"/>
  <c r="U1535"/>
  <c r="W1535"/>
  <c r="D1536"/>
  <c r="H1536"/>
  <c r="N1536"/>
  <c r="O1536"/>
  <c r="S1536"/>
  <c r="T1536"/>
  <c r="U1536"/>
  <c r="W1536"/>
  <c r="D1537"/>
  <c r="H1537"/>
  <c r="N1537"/>
  <c r="O1537"/>
  <c r="S1537"/>
  <c r="T1537"/>
  <c r="U1537"/>
  <c r="W1537"/>
  <c r="D1538"/>
  <c r="H1538"/>
  <c r="N1538"/>
  <c r="O1538"/>
  <c r="S1538"/>
  <c r="T1538"/>
  <c r="U1538"/>
  <c r="W1538"/>
  <c r="D1539"/>
  <c r="H1539"/>
  <c r="N1539"/>
  <c r="O1539"/>
  <c r="S1539"/>
  <c r="T1539"/>
  <c r="U1539"/>
  <c r="W1539"/>
  <c r="D1540"/>
  <c r="H1540"/>
  <c r="N1540"/>
  <c r="O1540"/>
  <c r="S1540"/>
  <c r="T1540"/>
  <c r="U1540"/>
  <c r="W1540"/>
  <c r="D1541"/>
  <c r="H1541"/>
  <c r="N1541"/>
  <c r="O1541"/>
  <c r="S1541"/>
  <c r="T1541"/>
  <c r="U1541"/>
  <c r="W1541"/>
  <c r="D1542"/>
  <c r="H1542"/>
  <c r="N1542"/>
  <c r="O1542"/>
  <c r="S1542"/>
  <c r="T1542"/>
  <c r="U1542"/>
  <c r="W1542"/>
  <c r="D1543"/>
  <c r="H1543"/>
  <c r="N1543"/>
  <c r="O1543"/>
  <c r="S1543"/>
  <c r="T1543"/>
  <c r="U1543"/>
  <c r="W1543"/>
  <c r="D1544"/>
  <c r="H1544"/>
  <c r="N1544"/>
  <c r="O1544"/>
  <c r="S1544"/>
  <c r="T1544"/>
  <c r="U1544"/>
  <c r="W1544"/>
  <c r="D1545"/>
  <c r="H1545"/>
  <c r="N1545"/>
  <c r="O1545"/>
  <c r="S1545"/>
  <c r="T1545"/>
  <c r="U1545"/>
  <c r="W1545"/>
  <c r="D1546"/>
  <c r="H1546"/>
  <c r="N1546"/>
  <c r="O1546"/>
  <c r="S1546"/>
  <c r="T1546"/>
  <c r="U1546"/>
  <c r="W1546"/>
  <c r="D1547"/>
  <c r="H1547"/>
  <c r="N1547"/>
  <c r="O1547"/>
  <c r="S1547"/>
  <c r="T1547"/>
  <c r="U1547"/>
  <c r="W1547"/>
  <c r="D1548"/>
  <c r="H1548"/>
  <c r="N1548"/>
  <c r="O1548"/>
  <c r="S1548"/>
  <c r="T1548"/>
  <c r="U1548"/>
  <c r="W1548"/>
  <c r="D1549"/>
  <c r="H1549"/>
  <c r="N1549"/>
  <c r="O1549"/>
  <c r="S1549"/>
  <c r="T1549"/>
  <c r="U1549"/>
  <c r="W1549"/>
  <c r="D1550"/>
  <c r="H1550"/>
  <c r="N1550"/>
  <c r="O1550"/>
  <c r="S1550"/>
  <c r="T1550"/>
  <c r="U1550"/>
  <c r="W1550"/>
  <c r="D1551"/>
  <c r="H1551"/>
  <c r="N1551"/>
  <c r="O1551"/>
  <c r="S1551"/>
  <c r="T1551"/>
  <c r="U1551"/>
  <c r="W1551"/>
  <c r="D1552"/>
  <c r="H1552"/>
  <c r="N1552"/>
  <c r="O1552"/>
  <c r="S1552"/>
  <c r="T1552"/>
  <c r="U1552"/>
  <c r="W1552"/>
  <c r="D1553"/>
  <c r="H1553"/>
  <c r="N1553"/>
  <c r="O1553"/>
  <c r="S1553"/>
  <c r="T1553"/>
  <c r="U1553"/>
  <c r="W1553"/>
  <c r="D1554"/>
  <c r="H1554"/>
  <c r="N1554"/>
  <c r="O1554"/>
  <c r="S1554"/>
  <c r="T1554"/>
  <c r="U1554"/>
  <c r="W1554"/>
  <c r="D1555"/>
  <c r="H1555"/>
  <c r="N1555"/>
  <c r="O1555"/>
  <c r="S1555"/>
  <c r="T1555"/>
  <c r="U1555"/>
  <c r="W1555"/>
  <c r="D1556"/>
  <c r="H1556"/>
  <c r="N1556"/>
  <c r="O1556"/>
  <c r="S1556"/>
  <c r="T1556"/>
  <c r="U1556"/>
  <c r="W1556"/>
  <c r="D1557"/>
  <c r="H1557"/>
  <c r="N1557"/>
  <c r="O1557"/>
  <c r="S1557"/>
  <c r="T1557"/>
  <c r="U1557"/>
  <c r="W1557"/>
  <c r="D1558"/>
  <c r="H1558"/>
  <c r="N1558"/>
  <c r="O1558"/>
  <c r="S1558"/>
  <c r="T1558"/>
  <c r="U1558"/>
  <c r="W1558"/>
  <c r="D1559"/>
  <c r="H1559"/>
  <c r="N1559"/>
  <c r="O1559"/>
  <c r="S1559"/>
  <c r="T1559"/>
  <c r="U1559"/>
  <c r="W1559"/>
  <c r="D1560"/>
  <c r="H1560"/>
  <c r="N1560"/>
  <c r="O1560"/>
  <c r="S1560"/>
  <c r="T1560"/>
  <c r="U1560"/>
  <c r="W1560"/>
  <c r="D1561"/>
  <c r="H1561"/>
  <c r="N1561"/>
  <c r="O1561"/>
  <c r="S1561"/>
  <c r="T1561"/>
  <c r="U1561"/>
  <c r="W1561"/>
  <c r="D1562"/>
  <c r="H1562"/>
  <c r="N1562"/>
  <c r="O1562"/>
  <c r="S1562"/>
  <c r="T1562"/>
  <c r="U1562"/>
  <c r="W1562"/>
  <c r="D1563"/>
  <c r="H1563"/>
  <c r="N1563"/>
  <c r="O1563"/>
  <c r="S1563"/>
  <c r="T1563"/>
  <c r="U1563"/>
  <c r="W1563"/>
  <c r="D1564"/>
  <c r="H1564"/>
  <c r="N1564"/>
  <c r="O1564"/>
  <c r="S1564"/>
  <c r="T1564"/>
  <c r="U1564"/>
  <c r="W1564"/>
  <c r="D1565"/>
  <c r="H1565"/>
  <c r="N1565"/>
  <c r="O1565"/>
  <c r="S1565"/>
  <c r="T1565"/>
  <c r="U1565"/>
  <c r="W1565"/>
  <c r="D1566"/>
  <c r="H1566"/>
  <c r="N1566"/>
  <c r="O1566"/>
  <c r="S1566"/>
  <c r="T1566"/>
  <c r="U1566"/>
  <c r="W1566"/>
  <c r="D1567"/>
  <c r="H1567"/>
  <c r="N1567"/>
  <c r="O1567"/>
  <c r="S1567"/>
  <c r="T1567"/>
  <c r="U1567"/>
  <c r="W1567"/>
  <c r="D1568"/>
  <c r="H1568"/>
  <c r="N1568"/>
  <c r="O1568"/>
  <c r="S1568"/>
  <c r="T1568"/>
  <c r="U1568"/>
  <c r="W1568"/>
  <c r="D1569"/>
  <c r="H1569"/>
  <c r="N1569"/>
  <c r="O1569"/>
  <c r="S1569"/>
  <c r="T1569"/>
  <c r="U1569"/>
  <c r="W1569"/>
  <c r="D1570"/>
  <c r="H1570"/>
  <c r="N1570"/>
  <c r="O1570"/>
  <c r="S1570"/>
  <c r="T1570"/>
  <c r="U1570"/>
  <c r="W1570"/>
  <c r="D1571"/>
  <c r="H1571"/>
  <c r="N1571"/>
  <c r="O1571"/>
  <c r="S1571"/>
  <c r="T1571"/>
  <c r="U1571"/>
  <c r="W1571"/>
  <c r="D1572"/>
  <c r="H1572"/>
  <c r="N1572"/>
  <c r="O1572"/>
  <c r="S1572"/>
  <c r="T1572"/>
  <c r="U1572"/>
  <c r="W1572"/>
  <c r="D1573"/>
  <c r="H1573"/>
  <c r="N1573"/>
  <c r="O1573"/>
  <c r="S1573"/>
  <c r="T1573"/>
  <c r="U1573"/>
  <c r="W1573"/>
  <c r="D1574"/>
  <c r="H1574"/>
  <c r="N1574"/>
  <c r="O1574"/>
  <c r="S1574"/>
  <c r="T1574"/>
  <c r="U1574"/>
  <c r="W1574"/>
  <c r="D1575"/>
  <c r="H1575"/>
  <c r="N1575"/>
  <c r="O1575"/>
  <c r="S1575"/>
  <c r="T1575"/>
  <c r="U1575"/>
  <c r="W1575"/>
  <c r="D1576"/>
  <c r="H1576"/>
  <c r="N1576"/>
  <c r="O1576"/>
  <c r="S1576"/>
  <c r="T1576"/>
  <c r="U1576"/>
  <c r="W1576"/>
  <c r="D1577"/>
  <c r="H1577"/>
  <c r="N1577"/>
  <c r="O1577"/>
  <c r="S1577"/>
  <c r="T1577"/>
  <c r="U1577"/>
  <c r="W1577"/>
  <c r="D1578"/>
  <c r="H1578"/>
  <c r="N1578"/>
  <c r="O1578"/>
  <c r="S1578"/>
  <c r="T1578"/>
  <c r="U1578"/>
  <c r="W1578"/>
  <c r="D1579"/>
  <c r="H1579"/>
  <c r="N1579"/>
  <c r="O1579"/>
  <c r="S1579"/>
  <c r="T1579"/>
  <c r="U1579"/>
  <c r="W1579"/>
  <c r="D1580"/>
  <c r="H1580"/>
  <c r="N1580"/>
  <c r="O1580"/>
  <c r="S1580"/>
  <c r="T1580"/>
  <c r="U1580"/>
  <c r="W1580"/>
  <c r="D1581"/>
  <c r="H1581"/>
  <c r="N1581"/>
  <c r="O1581"/>
  <c r="S1581"/>
  <c r="T1581"/>
  <c r="U1581"/>
  <c r="W1581"/>
  <c r="D1582"/>
  <c r="H1582"/>
  <c r="N1582"/>
  <c r="O1582"/>
  <c r="S1582"/>
  <c r="T1582"/>
  <c r="U1582"/>
  <c r="W1582"/>
  <c r="D1583"/>
  <c r="H1583"/>
  <c r="N1583"/>
  <c r="O1583"/>
  <c r="S1583"/>
  <c r="T1583"/>
  <c r="U1583"/>
  <c r="W1583"/>
  <c r="D1584"/>
  <c r="H1584"/>
  <c r="N1584"/>
  <c r="O1584"/>
  <c r="S1584"/>
  <c r="T1584"/>
  <c r="U1584"/>
  <c r="W1584"/>
  <c r="D1585"/>
  <c r="H1585"/>
  <c r="N1585"/>
  <c r="O1585"/>
  <c r="S1585"/>
  <c r="T1585"/>
  <c r="U1585"/>
  <c r="W1585"/>
  <c r="D1586"/>
  <c r="H1586"/>
  <c r="N1586"/>
  <c r="O1586"/>
  <c r="S1586"/>
  <c r="T1586"/>
  <c r="U1586"/>
  <c r="W1586"/>
  <c r="D1587"/>
  <c r="H1587"/>
  <c r="N1587"/>
  <c r="O1587"/>
  <c r="S1587"/>
  <c r="T1587"/>
  <c r="U1587"/>
  <c r="W1587"/>
  <c r="D1588"/>
  <c r="H1588"/>
  <c r="N1588"/>
  <c r="O1588"/>
  <c r="S1588"/>
  <c r="T1588"/>
  <c r="U1588"/>
  <c r="W1588"/>
  <c r="D1589"/>
  <c r="H1589"/>
  <c r="N1589"/>
  <c r="O1589"/>
  <c r="S1589"/>
  <c r="T1589"/>
  <c r="U1589"/>
  <c r="W1589"/>
  <c r="D1590"/>
  <c r="H1590"/>
  <c r="N1590"/>
  <c r="O1590"/>
  <c r="S1590"/>
  <c r="T1590"/>
  <c r="U1590"/>
  <c r="W1590"/>
  <c r="D1591"/>
  <c r="H1591"/>
  <c r="N1591"/>
  <c r="O1591"/>
  <c r="S1591"/>
  <c r="T1591"/>
  <c r="U1591"/>
  <c r="W1591"/>
  <c r="D1592"/>
  <c r="H1592"/>
  <c r="N1592"/>
  <c r="O1592"/>
  <c r="S1592"/>
  <c r="T1592"/>
  <c r="U1592"/>
  <c r="W1592"/>
  <c r="D1593"/>
  <c r="H1593"/>
  <c r="N1593"/>
  <c r="O1593"/>
  <c r="S1593"/>
  <c r="T1593"/>
  <c r="U1593"/>
  <c r="W1593"/>
  <c r="D1594"/>
  <c r="H1594"/>
  <c r="N1594"/>
  <c r="O1594"/>
  <c r="S1594"/>
  <c r="T1594"/>
  <c r="U1594"/>
  <c r="W1594"/>
  <c r="D1595"/>
  <c r="H1595"/>
  <c r="N1595"/>
  <c r="O1595"/>
  <c r="S1595"/>
  <c r="T1595"/>
  <c r="U1595"/>
  <c r="W1595"/>
  <c r="D1596"/>
  <c r="H1596"/>
  <c r="N1596"/>
  <c r="O1596"/>
  <c r="S1596"/>
  <c r="T1596"/>
  <c r="U1596"/>
  <c r="W1596"/>
  <c r="D1597"/>
  <c r="H1597"/>
  <c r="N1597"/>
  <c r="O1597"/>
  <c r="S1597"/>
  <c r="T1597"/>
  <c r="U1597"/>
  <c r="W1597"/>
  <c r="D1598"/>
  <c r="H1598"/>
  <c r="N1598"/>
  <c r="O1598"/>
  <c r="S1598"/>
  <c r="T1598"/>
  <c r="U1598"/>
  <c r="W1598"/>
  <c r="D1599"/>
  <c r="H1599"/>
  <c r="N1599"/>
  <c r="O1599"/>
  <c r="S1599"/>
  <c r="T1599"/>
  <c r="U1599"/>
  <c r="W1599"/>
  <c r="D1600"/>
  <c r="H1600"/>
  <c r="N1600"/>
  <c r="O1600"/>
  <c r="S1600"/>
  <c r="T1600"/>
  <c r="U1600"/>
  <c r="W1600"/>
  <c r="D1601"/>
  <c r="H1601"/>
  <c r="N1601"/>
  <c r="O1601"/>
  <c r="S1601"/>
  <c r="T1601"/>
  <c r="U1601"/>
  <c r="W1601"/>
  <c r="D1602"/>
  <c r="H1602"/>
  <c r="N1602"/>
  <c r="O1602"/>
  <c r="S1602"/>
  <c r="T1602"/>
  <c r="U1602"/>
  <c r="W1602"/>
  <c r="D1603"/>
  <c r="H1603"/>
  <c r="N1603"/>
  <c r="O1603"/>
  <c r="S1603"/>
  <c r="T1603"/>
  <c r="U1603"/>
  <c r="W1603"/>
  <c r="D1604"/>
  <c r="H1604"/>
  <c r="N1604"/>
  <c r="O1604"/>
  <c r="S1604"/>
  <c r="T1604"/>
  <c r="U1604"/>
  <c r="W1604"/>
  <c r="D1605"/>
  <c r="H1605"/>
  <c r="N1605"/>
  <c r="O1605"/>
  <c r="S1605"/>
  <c r="T1605"/>
  <c r="U1605"/>
  <c r="W1605"/>
  <c r="D1606"/>
  <c r="H1606"/>
  <c r="N1606"/>
  <c r="O1606"/>
  <c r="S1606"/>
  <c r="T1606"/>
  <c r="U1606"/>
  <c r="W1606"/>
  <c r="D1607"/>
  <c r="H1607"/>
  <c r="N1607"/>
  <c r="O1607"/>
  <c r="S1607"/>
  <c r="T1607"/>
  <c r="U1607"/>
  <c r="W1607"/>
  <c r="D1608"/>
  <c r="H1608"/>
  <c r="N1608"/>
  <c r="O1608"/>
  <c r="S1608"/>
  <c r="T1608"/>
  <c r="U1608"/>
  <c r="W1608"/>
  <c r="D1609"/>
  <c r="H1609"/>
  <c r="N1609"/>
  <c r="O1609"/>
  <c r="S1609"/>
  <c r="T1609"/>
  <c r="U1609"/>
  <c r="W1609"/>
  <c r="D1610"/>
  <c r="H1610"/>
  <c r="N1610"/>
  <c r="O1610"/>
  <c r="S1610"/>
  <c r="T1610"/>
  <c r="U1610"/>
  <c r="W1610"/>
  <c r="D1611"/>
  <c r="H1611"/>
  <c r="N1611"/>
  <c r="O1611"/>
  <c r="S1611"/>
  <c r="T1611"/>
  <c r="U1611"/>
  <c r="W1611"/>
  <c r="D1612"/>
  <c r="H1612"/>
  <c r="N1612"/>
  <c r="O1612"/>
  <c r="S1612"/>
  <c r="T1612"/>
  <c r="U1612"/>
  <c r="W1612"/>
  <c r="D1613"/>
  <c r="H1613"/>
  <c r="N1613"/>
  <c r="O1613"/>
  <c r="S1613"/>
  <c r="T1613"/>
  <c r="U1613"/>
  <c r="W1613"/>
  <c r="D1614"/>
  <c r="H1614"/>
  <c r="N1614"/>
  <c r="O1614"/>
  <c r="S1614"/>
  <c r="T1614"/>
  <c r="U1614"/>
  <c r="W1614"/>
  <c r="D1615"/>
  <c r="H1615"/>
  <c r="N1615"/>
  <c r="O1615"/>
  <c r="S1615"/>
  <c r="T1615"/>
  <c r="U1615"/>
  <c r="W1615"/>
  <c r="D1616"/>
  <c r="H1616"/>
  <c r="N1616"/>
  <c r="O1616"/>
  <c r="S1616"/>
  <c r="T1616"/>
  <c r="U1616"/>
  <c r="W1616"/>
  <c r="D1617"/>
  <c r="H1617"/>
  <c r="N1617"/>
  <c r="O1617"/>
  <c r="S1617"/>
  <c r="T1617"/>
  <c r="U1617"/>
  <c r="W1617"/>
  <c r="D1618"/>
  <c r="H1618"/>
  <c r="N1618"/>
  <c r="O1618"/>
  <c r="S1618"/>
  <c r="T1618"/>
  <c r="U1618"/>
  <c r="W1618"/>
  <c r="D1619"/>
  <c r="H1619"/>
  <c r="N1619"/>
  <c r="O1619"/>
  <c r="S1619"/>
  <c r="T1619"/>
  <c r="U1619"/>
  <c r="W1619"/>
  <c r="D1620"/>
  <c r="H1620"/>
  <c r="N1620"/>
  <c r="O1620"/>
  <c r="S1620"/>
  <c r="T1620"/>
  <c r="U1620"/>
  <c r="W1620"/>
  <c r="D1621"/>
  <c r="H1621"/>
  <c r="N1621"/>
  <c r="O1621"/>
  <c r="S1621"/>
  <c r="T1621"/>
  <c r="U1621"/>
  <c r="W1621"/>
  <c r="D1622"/>
  <c r="H1622"/>
  <c r="N1622"/>
  <c r="O1622"/>
  <c r="S1622"/>
  <c r="T1622"/>
  <c r="U1622"/>
  <c r="W1622"/>
  <c r="D1623"/>
  <c r="H1623"/>
  <c r="N1623"/>
  <c r="O1623"/>
  <c r="S1623"/>
  <c r="T1623"/>
  <c r="U1623"/>
  <c r="W1623"/>
  <c r="D1624"/>
  <c r="H1624"/>
  <c r="N1624"/>
  <c r="O1624"/>
  <c r="S1624"/>
  <c r="T1624"/>
  <c r="U1624"/>
  <c r="W1624"/>
  <c r="D1625"/>
  <c r="H1625"/>
  <c r="N1625"/>
  <c r="O1625"/>
  <c r="S1625"/>
  <c r="T1625"/>
  <c r="U1625"/>
  <c r="W1625"/>
  <c r="D1626"/>
  <c r="H1626"/>
  <c r="N1626"/>
  <c r="O1626"/>
  <c r="S1626"/>
  <c r="T1626"/>
  <c r="U1626"/>
  <c r="W1626"/>
  <c r="D1627"/>
  <c r="H1627"/>
  <c r="N1627"/>
  <c r="O1627"/>
  <c r="S1627"/>
  <c r="T1627"/>
  <c r="U1627"/>
  <c r="W1627"/>
  <c r="D1628"/>
  <c r="H1628"/>
  <c r="N1628"/>
  <c r="O1628"/>
  <c r="S1628"/>
  <c r="T1628"/>
  <c r="U1628"/>
  <c r="W1628"/>
  <c r="D1629"/>
  <c r="H1629"/>
  <c r="N1629"/>
  <c r="O1629"/>
  <c r="S1629"/>
  <c r="T1629"/>
  <c r="U1629"/>
  <c r="W1629"/>
  <c r="D1630"/>
  <c r="H1630"/>
  <c r="N1630"/>
  <c r="O1630"/>
  <c r="S1630"/>
  <c r="T1630"/>
  <c r="U1630"/>
  <c r="W1630"/>
  <c r="D1631"/>
  <c r="H1631"/>
  <c r="N1631"/>
  <c r="O1631"/>
  <c r="S1631"/>
  <c r="T1631"/>
  <c r="U1631"/>
  <c r="W1631"/>
  <c r="D1632"/>
  <c r="H1632"/>
  <c r="N1632"/>
  <c r="O1632"/>
  <c r="S1632"/>
  <c r="T1632"/>
  <c r="U1632"/>
  <c r="W1632"/>
  <c r="D1633"/>
  <c r="H1633"/>
  <c r="N1633"/>
  <c r="O1633"/>
  <c r="S1633"/>
  <c r="T1633"/>
  <c r="U1633"/>
  <c r="W1633"/>
  <c r="D1634"/>
  <c r="H1634"/>
  <c r="N1634"/>
  <c r="O1634"/>
  <c r="S1634"/>
  <c r="T1634"/>
  <c r="U1634"/>
  <c r="W1634"/>
  <c r="D1635"/>
  <c r="H1635"/>
  <c r="N1635"/>
  <c r="O1635"/>
  <c r="S1635"/>
  <c r="T1635"/>
  <c r="U1635"/>
  <c r="W1635"/>
  <c r="D1636"/>
  <c r="H1636"/>
  <c r="N1636"/>
  <c r="O1636"/>
  <c r="S1636"/>
  <c r="T1636"/>
  <c r="U1636"/>
  <c r="W1636"/>
  <c r="D1637"/>
  <c r="H1637"/>
  <c r="N1637"/>
  <c r="O1637"/>
  <c r="S1637"/>
  <c r="T1637"/>
  <c r="U1637"/>
  <c r="W1637"/>
  <c r="D1638"/>
  <c r="H1638"/>
  <c r="N1638"/>
  <c r="O1638"/>
  <c r="S1638"/>
  <c r="T1638"/>
  <c r="U1638"/>
  <c r="W1638"/>
  <c r="D1639"/>
  <c r="H1639"/>
  <c r="N1639"/>
  <c r="O1639"/>
  <c r="S1639"/>
  <c r="T1639"/>
  <c r="U1639"/>
  <c r="W1639"/>
  <c r="D1640"/>
  <c r="H1640"/>
  <c r="N1640"/>
  <c r="O1640"/>
  <c r="S1640"/>
  <c r="T1640"/>
  <c r="U1640"/>
  <c r="W1640"/>
  <c r="D1641"/>
  <c r="H1641"/>
  <c r="N1641"/>
  <c r="O1641"/>
  <c r="S1641"/>
  <c r="T1641"/>
  <c r="U1641"/>
  <c r="W1641"/>
  <c r="D1642"/>
  <c r="H1642"/>
  <c r="N1642"/>
  <c r="O1642"/>
  <c r="S1642"/>
  <c r="T1642"/>
  <c r="U1642"/>
  <c r="W1642"/>
  <c r="D1643"/>
  <c r="H1643"/>
  <c r="N1643"/>
  <c r="O1643"/>
  <c r="S1643"/>
  <c r="T1643"/>
  <c r="U1643"/>
  <c r="W1643"/>
  <c r="D1644"/>
  <c r="H1644"/>
  <c r="N1644"/>
  <c r="O1644"/>
  <c r="S1644"/>
  <c r="T1644"/>
  <c r="U1644"/>
  <c r="W1644"/>
  <c r="D1645"/>
  <c r="H1645"/>
  <c r="N1645"/>
  <c r="O1645"/>
  <c r="S1645"/>
  <c r="T1645"/>
  <c r="U1645"/>
  <c r="W1645"/>
  <c r="D1646"/>
  <c r="H1646"/>
  <c r="N1646"/>
  <c r="O1646"/>
  <c r="S1646"/>
  <c r="T1646"/>
  <c r="U1646"/>
  <c r="W1646"/>
  <c r="D1647"/>
  <c r="H1647"/>
  <c r="N1647"/>
  <c r="O1647"/>
  <c r="S1647"/>
  <c r="T1647"/>
  <c r="U1647"/>
  <c r="W1647"/>
  <c r="D1648"/>
  <c r="H1648"/>
  <c r="N1648"/>
  <c r="O1648"/>
  <c r="S1648"/>
  <c r="T1648"/>
  <c r="U1648"/>
  <c r="W1648"/>
  <c r="D1649"/>
  <c r="H1649"/>
  <c r="N1649"/>
  <c r="O1649"/>
  <c r="S1649"/>
  <c r="T1649"/>
  <c r="U1649"/>
  <c r="W1649"/>
  <c r="D1650"/>
  <c r="H1650"/>
  <c r="N1650"/>
  <c r="O1650"/>
  <c r="S1650"/>
  <c r="T1650"/>
  <c r="U1650"/>
  <c r="W1650"/>
  <c r="D1651"/>
  <c r="H1651"/>
  <c r="N1651"/>
  <c r="O1651"/>
  <c r="S1651"/>
  <c r="T1651"/>
  <c r="U1651"/>
  <c r="W1651"/>
  <c r="D1652"/>
  <c r="H1652"/>
  <c r="N1652"/>
  <c r="O1652"/>
  <c r="S1652"/>
  <c r="T1652"/>
  <c r="U1652"/>
  <c r="W1652"/>
  <c r="D1653"/>
  <c r="H1653"/>
  <c r="N1653"/>
  <c r="O1653"/>
  <c r="S1653"/>
  <c r="T1653"/>
  <c r="U1653"/>
  <c r="W1653"/>
  <c r="D1654"/>
  <c r="H1654"/>
  <c r="N1654"/>
  <c r="O1654"/>
  <c r="S1654"/>
  <c r="T1654"/>
  <c r="U1654"/>
  <c r="W1654"/>
  <c r="D1655"/>
  <c r="H1655"/>
  <c r="N1655"/>
  <c r="O1655"/>
  <c r="S1655"/>
  <c r="T1655"/>
  <c r="U1655"/>
  <c r="W1655"/>
  <c r="D1656"/>
  <c r="H1656"/>
  <c r="N1656"/>
  <c r="O1656"/>
  <c r="S1656"/>
  <c r="T1656"/>
  <c r="U1656"/>
  <c r="W1656"/>
  <c r="D1657"/>
  <c r="H1657"/>
  <c r="N1657"/>
  <c r="O1657"/>
  <c r="S1657"/>
  <c r="T1657"/>
  <c r="U1657"/>
  <c r="W1657"/>
  <c r="D1658"/>
  <c r="H1658"/>
  <c r="N1658"/>
  <c r="O1658"/>
  <c r="S1658"/>
  <c r="T1658"/>
  <c r="U1658"/>
  <c r="W1658"/>
  <c r="D1659"/>
  <c r="H1659"/>
  <c r="N1659"/>
  <c r="O1659"/>
  <c r="S1659"/>
  <c r="T1659"/>
  <c r="U1659"/>
  <c r="W1659"/>
  <c r="D1660"/>
  <c r="H1660"/>
  <c r="N1660"/>
  <c r="O1660"/>
  <c r="S1660"/>
  <c r="T1660"/>
  <c r="U1660"/>
  <c r="W1660"/>
  <c r="D1661"/>
  <c r="H1661"/>
  <c r="N1661"/>
  <c r="O1661"/>
  <c r="S1661"/>
  <c r="T1661"/>
  <c r="U1661"/>
  <c r="W1661"/>
  <c r="D1662"/>
  <c r="H1662"/>
  <c r="N1662"/>
  <c r="O1662"/>
  <c r="S1662"/>
  <c r="T1662"/>
  <c r="U1662"/>
  <c r="W1662"/>
  <c r="D1663"/>
  <c r="H1663"/>
  <c r="N1663"/>
  <c r="O1663"/>
  <c r="S1663"/>
  <c r="T1663"/>
  <c r="U1663"/>
  <c r="W1663"/>
  <c r="D1664"/>
  <c r="H1664"/>
  <c r="N1664"/>
  <c r="O1664"/>
  <c r="S1664"/>
  <c r="T1664"/>
  <c r="U1664"/>
  <c r="W1664"/>
  <c r="D1665"/>
  <c r="H1665"/>
  <c r="N1665"/>
  <c r="O1665"/>
  <c r="S1665"/>
  <c r="T1665"/>
  <c r="U1665"/>
  <c r="W1665"/>
  <c r="D1666"/>
  <c r="H1666"/>
  <c r="N1666"/>
  <c r="O1666"/>
  <c r="S1666"/>
  <c r="T1666"/>
  <c r="U1666"/>
  <c r="W1666"/>
  <c r="D1667"/>
  <c r="H1667"/>
  <c r="N1667"/>
  <c r="O1667"/>
  <c r="S1667"/>
  <c r="T1667"/>
  <c r="U1667"/>
  <c r="W1667"/>
  <c r="D1668"/>
  <c r="H1668"/>
  <c r="N1668"/>
  <c r="O1668"/>
  <c r="S1668"/>
  <c r="T1668"/>
  <c r="U1668"/>
  <c r="W1668"/>
  <c r="D1669"/>
  <c r="H1669"/>
  <c r="N1669"/>
  <c r="O1669"/>
  <c r="S1669"/>
  <c r="T1669"/>
  <c r="U1669"/>
  <c r="W1669"/>
  <c r="D1670"/>
  <c r="H1670"/>
  <c r="N1670"/>
  <c r="O1670"/>
  <c r="S1670"/>
  <c r="T1670"/>
  <c r="U1670"/>
  <c r="W1670"/>
  <c r="D1671"/>
  <c r="H1671"/>
  <c r="N1671"/>
  <c r="O1671"/>
  <c r="S1671"/>
  <c r="T1671"/>
  <c r="U1671"/>
  <c r="W1671"/>
  <c r="D1672"/>
  <c r="H1672"/>
  <c r="N1672"/>
  <c r="O1672"/>
  <c r="S1672"/>
  <c r="T1672"/>
  <c r="U1672"/>
  <c r="W1672"/>
  <c r="D1673"/>
  <c r="H1673"/>
  <c r="N1673"/>
  <c r="O1673"/>
  <c r="S1673"/>
  <c r="T1673"/>
  <c r="U1673"/>
  <c r="W1673"/>
  <c r="D1674"/>
  <c r="H1674"/>
  <c r="N1674"/>
  <c r="O1674"/>
  <c r="S1674"/>
  <c r="T1674"/>
  <c r="U1674"/>
  <c r="W1674"/>
  <c r="D1675"/>
  <c r="H1675"/>
  <c r="N1675"/>
  <c r="O1675"/>
  <c r="S1675"/>
  <c r="T1675"/>
  <c r="U1675"/>
  <c r="W1675"/>
  <c r="D1676"/>
  <c r="H1676"/>
  <c r="N1676"/>
  <c r="O1676"/>
  <c r="S1676"/>
  <c r="T1676"/>
  <c r="U1676"/>
  <c r="W1676"/>
  <c r="D1677"/>
  <c r="H1677"/>
  <c r="N1677"/>
  <c r="O1677"/>
  <c r="S1677"/>
  <c r="T1677"/>
  <c r="U1677"/>
  <c r="W1677"/>
  <c r="D1678"/>
  <c r="H1678"/>
  <c r="N1678"/>
  <c r="O1678"/>
  <c r="S1678"/>
  <c r="T1678"/>
  <c r="U1678"/>
  <c r="W1678"/>
  <c r="D1679"/>
  <c r="H1679"/>
  <c r="N1679"/>
  <c r="O1679"/>
  <c r="S1679"/>
  <c r="T1679"/>
  <c r="U1679"/>
  <c r="W1679"/>
  <c r="D1680"/>
  <c r="H1680"/>
  <c r="N1680"/>
  <c r="O1680"/>
  <c r="S1680"/>
  <c r="T1680"/>
  <c r="U1680"/>
  <c r="W1680"/>
  <c r="D1681"/>
  <c r="H1681"/>
  <c r="N1681"/>
  <c r="O1681"/>
  <c r="S1681"/>
  <c r="T1681"/>
  <c r="U1681"/>
  <c r="W1681"/>
  <c r="D1682"/>
  <c r="H1682"/>
  <c r="N1682"/>
  <c r="O1682"/>
  <c r="S1682"/>
  <c r="T1682"/>
  <c r="U1682"/>
  <c r="W1682"/>
  <c r="D1683"/>
  <c r="H1683"/>
  <c r="N1683"/>
  <c r="O1683"/>
  <c r="S1683"/>
  <c r="T1683"/>
  <c r="U1683"/>
  <c r="W1683"/>
  <c r="D1684"/>
  <c r="H1684"/>
  <c r="N1684"/>
  <c r="O1684"/>
  <c r="S1684"/>
  <c r="T1684"/>
  <c r="U1684"/>
  <c r="W1684"/>
  <c r="D1685"/>
  <c r="H1685"/>
  <c r="N1685"/>
  <c r="O1685"/>
  <c r="S1685"/>
  <c r="T1685"/>
  <c r="U1685"/>
  <c r="W1685"/>
  <c r="D1686"/>
  <c r="H1686"/>
  <c r="N1686"/>
  <c r="O1686"/>
  <c r="S1686"/>
  <c r="T1686"/>
  <c r="U1686"/>
  <c r="W1686"/>
  <c r="D1687"/>
  <c r="H1687"/>
  <c r="N1687"/>
  <c r="O1687"/>
  <c r="S1687"/>
  <c r="T1687"/>
  <c r="U1687"/>
  <c r="W1687"/>
  <c r="D1688"/>
  <c r="H1688"/>
  <c r="N1688"/>
  <c r="O1688"/>
  <c r="S1688"/>
  <c r="T1688"/>
  <c r="U1688"/>
  <c r="W1688"/>
  <c r="D1689"/>
  <c r="H1689"/>
  <c r="N1689"/>
  <c r="O1689"/>
  <c r="S1689"/>
  <c r="T1689"/>
  <c r="U1689"/>
  <c r="W1689"/>
  <c r="D1690"/>
  <c r="H1690"/>
  <c r="N1690"/>
  <c r="O1690"/>
  <c r="S1690"/>
  <c r="T1690"/>
  <c r="U1690"/>
  <c r="W1690"/>
  <c r="D1691"/>
  <c r="H1691"/>
  <c r="N1691"/>
  <c r="O1691"/>
  <c r="S1691"/>
  <c r="T1691"/>
  <c r="U1691"/>
  <c r="W1691"/>
  <c r="D1692"/>
  <c r="H1692"/>
  <c r="N1692"/>
  <c r="O1692"/>
  <c r="S1692"/>
  <c r="T1692"/>
  <c r="U1692"/>
  <c r="W1692"/>
  <c r="D1693"/>
  <c r="H1693"/>
  <c r="N1693"/>
  <c r="O1693"/>
  <c r="S1693"/>
  <c r="T1693"/>
  <c r="U1693"/>
  <c r="W1693"/>
  <c r="D1694"/>
  <c r="H1694"/>
  <c r="N1694"/>
  <c r="O1694"/>
  <c r="S1694"/>
  <c r="T1694"/>
  <c r="U1694"/>
  <c r="W1694"/>
  <c r="D1695"/>
  <c r="H1695"/>
  <c r="N1695"/>
  <c r="O1695"/>
  <c r="S1695"/>
  <c r="T1695"/>
  <c r="U1695"/>
  <c r="W1695"/>
  <c r="D1696"/>
  <c r="H1696"/>
  <c r="N1696"/>
  <c r="O1696"/>
  <c r="S1696"/>
  <c r="T1696"/>
  <c r="U1696"/>
  <c r="W1696"/>
  <c r="D1697"/>
  <c r="H1697"/>
  <c r="N1697"/>
  <c r="O1697"/>
  <c r="S1697"/>
  <c r="T1697"/>
  <c r="U1697"/>
  <c r="W1697"/>
  <c r="D1698"/>
  <c r="H1698"/>
  <c r="N1698"/>
  <c r="O1698"/>
  <c r="S1698"/>
  <c r="T1698"/>
  <c r="U1698"/>
  <c r="W1698"/>
  <c r="D1699"/>
  <c r="H1699"/>
  <c r="N1699"/>
  <c r="O1699"/>
  <c r="S1699"/>
  <c r="T1699"/>
  <c r="U1699"/>
  <c r="W1699"/>
  <c r="D1700"/>
  <c r="H1700"/>
  <c r="N1700"/>
  <c r="O1700"/>
  <c r="S1700"/>
  <c r="T1700"/>
  <c r="U1700"/>
  <c r="W1700"/>
  <c r="D1701"/>
  <c r="H1701"/>
  <c r="N1701"/>
  <c r="O1701"/>
  <c r="S1701"/>
  <c r="T1701"/>
  <c r="U1701"/>
  <c r="W1701"/>
  <c r="D1702"/>
  <c r="H1702"/>
  <c r="N1702"/>
  <c r="O1702"/>
  <c r="S1702"/>
  <c r="T1702"/>
  <c r="U1702"/>
  <c r="W1702"/>
  <c r="D1703"/>
  <c r="H1703"/>
  <c r="N1703"/>
  <c r="O1703"/>
  <c r="S1703"/>
  <c r="T1703"/>
  <c r="U1703"/>
  <c r="W1703"/>
  <c r="D1704"/>
  <c r="H1704"/>
  <c r="N1704"/>
  <c r="O1704"/>
  <c r="S1704"/>
  <c r="T1704"/>
  <c r="U1704"/>
  <c r="W1704"/>
  <c r="D1705"/>
  <c r="H1705"/>
  <c r="N1705"/>
  <c r="O1705"/>
  <c r="S1705"/>
  <c r="T1705"/>
  <c r="U1705"/>
  <c r="W1705"/>
  <c r="D1706"/>
  <c r="H1706"/>
  <c r="N1706"/>
  <c r="O1706"/>
  <c r="S1706"/>
  <c r="T1706"/>
  <c r="U1706"/>
  <c r="W1706"/>
  <c r="D1707"/>
  <c r="H1707"/>
  <c r="N1707"/>
  <c r="O1707"/>
  <c r="S1707"/>
  <c r="T1707"/>
  <c r="U1707"/>
  <c r="W1707"/>
  <c r="D1708"/>
  <c r="H1708"/>
  <c r="N1708"/>
  <c r="O1708"/>
  <c r="S1708"/>
  <c r="T1708"/>
  <c r="U1708"/>
  <c r="W1708"/>
  <c r="D1709"/>
  <c r="H1709"/>
  <c r="N1709"/>
  <c r="O1709"/>
  <c r="S1709"/>
  <c r="T1709"/>
  <c r="U1709"/>
  <c r="W1709"/>
  <c r="D1710"/>
  <c r="H1710"/>
  <c r="N1710"/>
  <c r="O1710"/>
  <c r="S1710"/>
  <c r="T1710"/>
  <c r="U1710"/>
  <c r="W1710"/>
  <c r="D1711"/>
  <c r="H1711"/>
  <c r="N1711"/>
  <c r="O1711"/>
  <c r="S1711"/>
  <c r="T1711"/>
  <c r="U1711"/>
  <c r="W1711"/>
  <c r="D1712"/>
  <c r="H1712"/>
  <c r="N1712"/>
  <c r="O1712"/>
  <c r="S1712"/>
  <c r="T1712"/>
  <c r="U1712"/>
  <c r="W1712"/>
  <c r="D1713"/>
  <c r="H1713"/>
  <c r="N1713"/>
  <c r="O1713"/>
  <c r="S1713"/>
  <c r="T1713"/>
  <c r="U1713"/>
  <c r="W1713"/>
  <c r="D1714"/>
  <c r="H1714"/>
  <c r="N1714"/>
  <c r="O1714"/>
  <c r="S1714"/>
  <c r="T1714"/>
  <c r="U1714"/>
  <c r="W1714"/>
  <c r="D1715"/>
  <c r="H1715"/>
  <c r="N1715"/>
  <c r="O1715"/>
  <c r="S1715"/>
  <c r="T1715"/>
  <c r="U1715"/>
  <c r="W1715"/>
  <c r="D1716"/>
  <c r="H1716"/>
  <c r="N1716"/>
  <c r="O1716"/>
  <c r="S1716"/>
  <c r="T1716"/>
  <c r="U1716"/>
  <c r="W1716"/>
  <c r="D1717"/>
  <c r="H1717"/>
  <c r="N1717"/>
  <c r="O1717"/>
  <c r="S1717"/>
  <c r="T1717"/>
  <c r="U1717"/>
  <c r="W1717"/>
  <c r="D1718"/>
  <c r="H1718"/>
  <c r="N1718"/>
  <c r="O1718"/>
  <c r="S1718"/>
  <c r="T1718"/>
  <c r="U1718"/>
  <c r="W1718"/>
  <c r="D1719"/>
  <c r="H1719"/>
  <c r="N1719"/>
  <c r="O1719"/>
  <c r="S1719"/>
  <c r="T1719"/>
  <c r="U1719"/>
  <c r="W1719"/>
  <c r="D1720"/>
  <c r="H1720"/>
  <c r="N1720"/>
  <c r="O1720"/>
  <c r="S1720"/>
  <c r="T1720"/>
  <c r="U1720"/>
  <c r="W1720"/>
  <c r="D1721"/>
  <c r="H1721"/>
  <c r="N1721"/>
  <c r="O1721"/>
  <c r="S1721"/>
  <c r="T1721"/>
  <c r="U1721"/>
  <c r="W1721"/>
  <c r="D1722"/>
  <c r="H1722"/>
  <c r="N1722"/>
  <c r="O1722"/>
  <c r="S1722"/>
  <c r="T1722"/>
  <c r="U1722"/>
  <c r="W1722"/>
  <c r="D1723"/>
  <c r="H1723"/>
  <c r="N1723"/>
  <c r="O1723"/>
  <c r="S1723"/>
  <c r="T1723"/>
  <c r="U1723"/>
  <c r="W1723"/>
  <c r="D1724"/>
  <c r="H1724"/>
  <c r="N1724"/>
  <c r="O1724"/>
  <c r="S1724"/>
  <c r="T1724"/>
  <c r="U1724"/>
  <c r="W1724"/>
  <c r="D1725"/>
  <c r="H1725"/>
  <c r="N1725"/>
  <c r="O1725"/>
  <c r="S1725"/>
  <c r="T1725"/>
  <c r="U1725"/>
  <c r="W1725"/>
  <c r="D1726"/>
  <c r="H1726"/>
  <c r="N1726"/>
  <c r="O1726"/>
  <c r="S1726"/>
  <c r="T1726"/>
  <c r="U1726"/>
  <c r="W1726"/>
  <c r="D1727"/>
  <c r="H1727"/>
  <c r="N1727"/>
  <c r="O1727"/>
  <c r="S1727"/>
  <c r="T1727"/>
  <c r="U1727"/>
  <c r="W1727"/>
  <c r="D1728"/>
  <c r="H1728"/>
  <c r="N1728"/>
  <c r="O1728"/>
  <c r="S1728"/>
  <c r="T1728"/>
  <c r="U1728"/>
  <c r="W1728"/>
  <c r="D1729"/>
  <c r="H1729"/>
  <c r="N1729"/>
  <c r="O1729"/>
  <c r="S1729"/>
  <c r="T1729"/>
  <c r="U1729"/>
  <c r="W1729"/>
  <c r="D1730"/>
  <c r="H1730"/>
  <c r="N1730"/>
  <c r="O1730"/>
  <c r="S1730"/>
  <c r="T1730"/>
  <c r="U1730"/>
  <c r="W1730"/>
  <c r="D1731"/>
  <c r="H1731"/>
  <c r="N1731"/>
  <c r="O1731"/>
  <c r="S1731"/>
  <c r="T1731"/>
  <c r="U1731"/>
  <c r="W1731"/>
  <c r="D1732"/>
  <c r="H1732"/>
  <c r="N1732"/>
  <c r="O1732"/>
  <c r="S1732"/>
  <c r="T1732"/>
  <c r="U1732"/>
  <c r="W1732"/>
  <c r="D1733"/>
  <c r="H1733"/>
  <c r="N1733"/>
  <c r="O1733"/>
  <c r="S1733"/>
  <c r="T1733"/>
  <c r="U1733"/>
  <c r="W1733"/>
  <c r="D1734"/>
  <c r="H1734"/>
  <c r="N1734"/>
  <c r="O1734"/>
  <c r="S1734"/>
  <c r="T1734"/>
  <c r="U1734"/>
  <c r="W1734"/>
  <c r="D1735"/>
  <c r="H1735"/>
  <c r="N1735"/>
  <c r="O1735"/>
  <c r="S1735"/>
  <c r="T1735"/>
  <c r="U1735"/>
  <c r="W1735"/>
  <c r="D1736"/>
  <c r="H1736"/>
  <c r="N1736"/>
  <c r="O1736"/>
  <c r="S1736"/>
  <c r="T1736"/>
  <c r="U1736"/>
  <c r="W1736"/>
  <c r="D1737"/>
  <c r="H1737"/>
  <c r="N1737"/>
  <c r="O1737"/>
  <c r="S1737"/>
  <c r="T1737"/>
  <c r="U1737"/>
  <c r="W1737"/>
  <c r="D1738"/>
  <c r="H1738"/>
  <c r="N1738"/>
  <c r="O1738"/>
  <c r="S1738"/>
  <c r="T1738"/>
  <c r="U1738"/>
  <c r="W1738"/>
  <c r="D1739"/>
  <c r="H1739"/>
  <c r="N1739"/>
  <c r="O1739"/>
  <c r="S1739"/>
  <c r="T1739"/>
  <c r="U1739"/>
  <c r="W1739"/>
  <c r="D1740"/>
  <c r="H1740"/>
  <c r="N1740"/>
  <c r="O1740"/>
  <c r="S1740"/>
  <c r="T1740"/>
  <c r="U1740"/>
  <c r="W1740"/>
  <c r="D1741"/>
  <c r="H1741"/>
  <c r="N1741"/>
  <c r="O1741"/>
  <c r="S1741"/>
  <c r="T1741"/>
  <c r="U1741"/>
  <c r="W1741"/>
  <c r="D1742"/>
  <c r="H1742"/>
  <c r="N1742"/>
  <c r="O1742"/>
  <c r="S1742"/>
  <c r="T1742"/>
  <c r="U1742"/>
  <c r="W1742"/>
  <c r="D1743"/>
  <c r="H1743"/>
  <c r="N1743"/>
  <c r="O1743"/>
  <c r="S1743"/>
  <c r="T1743"/>
  <c r="U1743"/>
  <c r="W1743"/>
  <c r="D1744"/>
  <c r="H1744"/>
  <c r="N1744"/>
  <c r="O1744"/>
  <c r="S1744"/>
  <c r="T1744"/>
  <c r="U1744"/>
  <c r="W1744"/>
  <c r="D1745"/>
  <c r="H1745"/>
  <c r="N1745"/>
  <c r="O1745"/>
  <c r="S1745"/>
  <c r="T1745"/>
  <c r="U1745"/>
  <c r="W1745"/>
  <c r="D1746"/>
  <c r="H1746"/>
  <c r="N1746"/>
  <c r="O1746"/>
  <c r="S1746"/>
  <c r="T1746"/>
  <c r="U1746"/>
  <c r="W1746"/>
  <c r="D1747"/>
  <c r="H1747"/>
  <c r="N1747"/>
  <c r="O1747"/>
  <c r="S1747"/>
  <c r="T1747"/>
  <c r="U1747"/>
  <c r="W1747"/>
  <c r="D1748"/>
  <c r="H1748"/>
  <c r="N1748"/>
  <c r="O1748"/>
  <c r="S1748"/>
  <c r="T1748"/>
  <c r="U1748"/>
  <c r="W1748"/>
  <c r="D1749"/>
  <c r="H1749"/>
  <c r="N1749"/>
  <c r="O1749"/>
  <c r="S1749"/>
  <c r="T1749"/>
  <c r="U1749"/>
  <c r="W1749"/>
  <c r="D1750"/>
  <c r="H1750"/>
  <c r="N1750"/>
  <c r="O1750"/>
  <c r="S1750"/>
  <c r="T1750"/>
  <c r="U1750"/>
  <c r="W1750"/>
  <c r="D1751"/>
  <c r="H1751"/>
  <c r="N1751"/>
  <c r="O1751"/>
  <c r="S1751"/>
  <c r="T1751"/>
  <c r="U1751"/>
  <c r="W1751"/>
  <c r="D1752"/>
  <c r="H1752"/>
  <c r="N1752"/>
  <c r="O1752"/>
  <c r="S1752"/>
  <c r="T1752"/>
  <c r="U1752"/>
  <c r="W1752"/>
  <c r="D1753"/>
  <c r="H1753"/>
  <c r="N1753"/>
  <c r="O1753"/>
  <c r="S1753"/>
  <c r="T1753"/>
  <c r="U1753"/>
  <c r="W1753"/>
  <c r="D1754"/>
  <c r="H1754"/>
  <c r="N1754"/>
  <c r="O1754"/>
  <c r="S1754"/>
  <c r="T1754"/>
  <c r="U1754"/>
  <c r="W1754"/>
  <c r="D1755"/>
  <c r="H1755"/>
  <c r="N1755"/>
  <c r="O1755"/>
  <c r="S1755"/>
  <c r="T1755"/>
  <c r="U1755"/>
  <c r="W1755"/>
  <c r="D1756"/>
  <c r="H1756"/>
  <c r="N1756"/>
  <c r="O1756"/>
  <c r="S1756"/>
  <c r="T1756"/>
  <c r="U1756"/>
  <c r="W1756"/>
  <c r="D1757"/>
  <c r="H1757"/>
  <c r="N1757"/>
  <c r="O1757"/>
  <c r="S1757"/>
  <c r="T1757"/>
  <c r="U1757"/>
  <c r="W1757"/>
  <c r="D1758"/>
  <c r="H1758"/>
  <c r="N1758"/>
  <c r="O1758"/>
  <c r="S1758"/>
  <c r="T1758"/>
  <c r="U1758"/>
  <c r="W1758"/>
  <c r="D1759"/>
  <c r="H1759"/>
  <c r="N1759"/>
  <c r="O1759"/>
  <c r="S1759"/>
  <c r="T1759"/>
  <c r="U1759"/>
  <c r="W1759"/>
  <c r="D1760"/>
  <c r="H1760"/>
  <c r="N1760"/>
  <c r="O1760"/>
  <c r="S1760"/>
  <c r="T1760"/>
  <c r="U1760"/>
  <c r="W1760"/>
  <c r="D1761"/>
  <c r="H1761"/>
  <c r="N1761"/>
  <c r="O1761"/>
  <c r="S1761"/>
  <c r="T1761"/>
  <c r="U1761"/>
  <c r="W1761"/>
  <c r="D1762"/>
  <c r="H1762"/>
  <c r="N1762"/>
  <c r="O1762"/>
  <c r="S1762"/>
  <c r="T1762"/>
  <c r="U1762"/>
  <c r="W1762"/>
  <c r="D1763"/>
  <c r="H1763"/>
  <c r="N1763"/>
  <c r="O1763"/>
  <c r="S1763"/>
  <c r="T1763"/>
  <c r="U1763"/>
  <c r="W1763"/>
  <c r="D1764"/>
  <c r="H1764"/>
  <c r="N1764"/>
  <c r="O1764"/>
  <c r="S1764"/>
  <c r="T1764"/>
  <c r="U1764"/>
  <c r="W1764"/>
  <c r="D1765"/>
  <c r="H1765"/>
  <c r="N1765"/>
  <c r="O1765"/>
  <c r="S1765"/>
  <c r="T1765"/>
  <c r="U1765"/>
  <c r="W1765"/>
  <c r="D1766"/>
  <c r="H1766"/>
  <c r="N1766"/>
  <c r="O1766"/>
  <c r="S1766"/>
  <c r="T1766"/>
  <c r="U1766"/>
  <c r="W1766"/>
  <c r="D1767"/>
  <c r="H1767"/>
  <c r="N1767"/>
  <c r="O1767"/>
  <c r="S1767"/>
  <c r="T1767"/>
  <c r="U1767"/>
  <c r="W1767"/>
  <c r="D1768"/>
  <c r="H1768"/>
  <c r="N1768"/>
  <c r="O1768"/>
  <c r="S1768"/>
  <c r="T1768"/>
  <c r="U1768"/>
  <c r="W1768"/>
  <c r="D1769"/>
  <c r="H1769"/>
  <c r="N1769"/>
  <c r="O1769"/>
  <c r="S1769"/>
  <c r="T1769"/>
  <c r="U1769"/>
  <c r="W1769"/>
  <c r="D1770"/>
  <c r="H1770"/>
  <c r="N1770"/>
  <c r="O1770"/>
  <c r="S1770"/>
  <c r="T1770"/>
  <c r="U1770"/>
  <c r="W1770"/>
  <c r="D1771"/>
  <c r="H1771"/>
  <c r="N1771"/>
  <c r="O1771"/>
  <c r="S1771"/>
  <c r="T1771"/>
  <c r="U1771"/>
  <c r="W1771"/>
  <c r="D1772"/>
  <c r="H1772"/>
  <c r="N1772"/>
  <c r="O1772"/>
  <c r="S1772"/>
  <c r="T1772"/>
  <c r="U1772"/>
  <c r="W1772"/>
  <c r="D1773"/>
  <c r="H1773"/>
  <c r="N1773"/>
  <c r="O1773"/>
  <c r="S1773"/>
  <c r="T1773"/>
  <c r="U1773"/>
  <c r="W1773"/>
  <c r="D1774"/>
  <c r="H1774"/>
  <c r="N1774"/>
  <c r="O1774"/>
  <c r="S1774"/>
  <c r="T1774"/>
  <c r="U1774"/>
  <c r="W1774"/>
  <c r="D1775"/>
  <c r="H1775"/>
  <c r="N1775"/>
  <c r="O1775"/>
  <c r="S1775"/>
  <c r="T1775"/>
  <c r="U1775"/>
  <c r="W1775"/>
  <c r="D1776"/>
  <c r="H1776"/>
  <c r="N1776"/>
  <c r="O1776"/>
  <c r="S1776"/>
  <c r="T1776"/>
  <c r="U1776"/>
  <c r="W1776"/>
  <c r="D1777"/>
  <c r="H1777"/>
  <c r="N1777"/>
  <c r="O1777"/>
  <c r="S1777"/>
  <c r="T1777"/>
  <c r="U1777"/>
  <c r="W1777"/>
  <c r="D1778"/>
  <c r="H1778"/>
  <c r="N1778"/>
  <c r="O1778"/>
  <c r="S1778"/>
  <c r="T1778"/>
  <c r="U1778"/>
  <c r="W1778"/>
  <c r="D1779"/>
  <c r="H1779"/>
  <c r="N1779"/>
  <c r="O1779"/>
  <c r="S1779"/>
  <c r="T1779"/>
  <c r="U1779"/>
  <c r="W1779"/>
  <c r="D1780"/>
  <c r="H1780"/>
  <c r="N1780"/>
  <c r="O1780"/>
  <c r="S1780"/>
  <c r="T1780"/>
  <c r="U1780"/>
  <c r="W1780"/>
  <c r="D1781"/>
  <c r="H1781"/>
  <c r="N1781"/>
  <c r="O1781"/>
  <c r="S1781"/>
  <c r="T1781"/>
  <c r="U1781"/>
  <c r="W1781"/>
  <c r="D1782"/>
  <c r="H1782"/>
  <c r="N1782"/>
  <c r="O1782"/>
  <c r="S1782"/>
  <c r="T1782"/>
  <c r="U1782"/>
  <c r="W1782"/>
  <c r="D1783"/>
  <c r="H1783"/>
  <c r="N1783"/>
  <c r="O1783"/>
  <c r="S1783"/>
  <c r="T1783"/>
  <c r="U1783"/>
  <c r="W1783"/>
  <c r="D1784"/>
  <c r="H1784"/>
  <c r="N1784"/>
  <c r="O1784"/>
  <c r="S1784"/>
  <c r="T1784"/>
  <c r="U1784"/>
  <c r="W1784"/>
  <c r="D1785"/>
  <c r="H1785"/>
  <c r="N1785"/>
  <c r="O1785"/>
  <c r="S1785"/>
  <c r="T1785"/>
  <c r="U1785"/>
  <c r="W1785"/>
  <c r="D1786"/>
  <c r="H1786"/>
  <c r="N1786"/>
  <c r="O1786"/>
  <c r="S1786"/>
  <c r="T1786"/>
  <c r="U1786"/>
  <c r="W1786"/>
  <c r="D1787"/>
  <c r="H1787"/>
  <c r="N1787"/>
  <c r="O1787"/>
  <c r="S1787"/>
  <c r="T1787"/>
  <c r="U1787"/>
  <c r="W1787"/>
  <c r="D1788"/>
  <c r="H1788"/>
  <c r="N1788"/>
  <c r="O1788"/>
  <c r="S1788"/>
  <c r="T1788"/>
  <c r="U1788"/>
  <c r="W1788"/>
  <c r="D1789"/>
  <c r="H1789"/>
  <c r="N1789"/>
  <c r="O1789"/>
  <c r="S1789"/>
  <c r="T1789"/>
  <c r="U1789"/>
  <c r="W1789"/>
  <c r="D1790"/>
  <c r="H1790"/>
  <c r="N1790"/>
  <c r="O1790"/>
  <c r="S1790"/>
  <c r="T1790"/>
  <c r="U1790"/>
  <c r="W1790"/>
  <c r="D1791"/>
  <c r="H1791"/>
  <c r="N1791"/>
  <c r="O1791"/>
  <c r="S1791"/>
  <c r="T1791"/>
  <c r="U1791"/>
  <c r="W1791"/>
  <c r="D1792"/>
  <c r="H1792"/>
  <c r="N1792"/>
  <c r="O1792"/>
  <c r="S1792"/>
  <c r="T1792"/>
  <c r="U1792"/>
  <c r="W1792"/>
  <c r="D1793"/>
  <c r="H1793"/>
  <c r="N1793"/>
  <c r="O1793"/>
  <c r="S1793"/>
  <c r="T1793"/>
  <c r="U1793"/>
  <c r="W1793"/>
  <c r="D1794"/>
  <c r="H1794"/>
  <c r="N1794"/>
  <c r="O1794"/>
  <c r="S1794"/>
  <c r="T1794"/>
  <c r="U1794"/>
  <c r="W1794"/>
  <c r="D1795"/>
  <c r="H1795"/>
  <c r="N1795"/>
  <c r="O1795"/>
  <c r="S1795"/>
  <c r="T1795"/>
  <c r="U1795"/>
  <c r="W1795"/>
  <c r="D1796"/>
  <c r="H1796"/>
  <c r="N1796"/>
  <c r="O1796"/>
  <c r="S1796"/>
  <c r="T1796"/>
  <c r="U1796"/>
  <c r="W1796"/>
  <c r="D1797"/>
  <c r="H1797"/>
  <c r="N1797"/>
  <c r="O1797"/>
  <c r="S1797"/>
  <c r="T1797"/>
  <c r="U1797"/>
  <c r="W1797"/>
  <c r="D1798"/>
  <c r="H1798"/>
  <c r="N1798"/>
  <c r="O1798"/>
  <c r="S1798"/>
  <c r="T1798"/>
  <c r="U1798"/>
  <c r="W1798"/>
  <c r="D1799"/>
  <c r="H1799"/>
  <c r="N1799"/>
  <c r="O1799"/>
  <c r="S1799"/>
  <c r="T1799"/>
  <c r="U1799"/>
  <c r="W1799"/>
  <c r="D1800"/>
  <c r="H1800"/>
  <c r="N1800"/>
  <c r="O1800"/>
  <c r="S1800"/>
  <c r="T1800"/>
  <c r="U1800"/>
  <c r="W1800"/>
  <c r="D1801"/>
  <c r="H1801"/>
  <c r="N1801"/>
  <c r="O1801"/>
  <c r="S1801"/>
  <c r="T1801"/>
  <c r="U1801"/>
  <c r="W1801"/>
  <c r="D1802"/>
  <c r="H1802"/>
  <c r="N1802"/>
  <c r="O1802"/>
  <c r="S1802"/>
  <c r="T1802"/>
  <c r="U1802"/>
  <c r="W1802"/>
  <c r="D1803"/>
  <c r="H1803"/>
  <c r="N1803"/>
  <c r="O1803"/>
  <c r="S1803"/>
  <c r="T1803"/>
  <c r="U1803"/>
  <c r="W1803"/>
  <c r="D1804"/>
  <c r="H1804"/>
  <c r="N1804"/>
  <c r="O1804"/>
  <c r="S1804"/>
  <c r="T1804"/>
  <c r="U1804"/>
  <c r="W1804"/>
  <c r="D1805"/>
  <c r="H1805"/>
  <c r="N1805"/>
  <c r="O1805"/>
  <c r="S1805"/>
  <c r="T1805"/>
  <c r="U1805"/>
  <c r="W1805"/>
  <c r="D1806"/>
  <c r="H1806"/>
  <c r="N1806"/>
  <c r="O1806"/>
  <c r="S1806"/>
  <c r="T1806"/>
  <c r="U1806"/>
  <c r="W1806"/>
  <c r="D1807"/>
  <c r="H1807"/>
  <c r="N1807"/>
  <c r="O1807"/>
  <c r="S1807"/>
  <c r="T1807"/>
  <c r="U1807"/>
  <c r="W1807"/>
  <c r="D1808"/>
  <c r="H1808"/>
  <c r="N1808"/>
  <c r="O1808"/>
  <c r="S1808"/>
  <c r="T1808"/>
  <c r="U1808"/>
  <c r="W1808"/>
  <c r="D1809"/>
  <c r="H1809"/>
  <c r="N1809"/>
  <c r="O1809"/>
  <c r="S1809"/>
  <c r="T1809"/>
  <c r="U1809"/>
  <c r="W1809"/>
  <c r="D1810"/>
  <c r="H1810"/>
  <c r="N1810"/>
  <c r="O1810"/>
  <c r="S1810"/>
  <c r="T1810"/>
  <c r="U1810"/>
  <c r="W1810"/>
  <c r="D1811"/>
  <c r="H1811"/>
  <c r="N1811"/>
  <c r="O1811"/>
  <c r="S1811"/>
  <c r="T1811"/>
  <c r="U1811"/>
  <c r="W1811"/>
  <c r="D1812"/>
  <c r="H1812"/>
  <c r="N1812"/>
  <c r="O1812"/>
  <c r="S1812"/>
  <c r="T1812"/>
  <c r="U1812"/>
  <c r="W1812"/>
  <c r="D1813"/>
  <c r="H1813"/>
  <c r="N1813"/>
  <c r="O1813"/>
  <c r="S1813"/>
  <c r="T1813"/>
  <c r="U1813"/>
  <c r="W1813"/>
  <c r="D1814"/>
  <c r="H1814"/>
  <c r="N1814"/>
  <c r="O1814"/>
  <c r="S1814"/>
  <c r="T1814"/>
  <c r="U1814"/>
  <c r="W1814"/>
  <c r="D1815"/>
  <c r="H1815"/>
  <c r="N1815"/>
  <c r="O1815"/>
  <c r="S1815"/>
  <c r="T1815"/>
  <c r="U1815"/>
  <c r="W1815"/>
  <c r="D1816"/>
  <c r="H1816"/>
  <c r="N1816"/>
  <c r="O1816"/>
  <c r="S1816"/>
  <c r="T1816"/>
  <c r="U1816"/>
  <c r="W1816"/>
  <c r="D1817"/>
  <c r="H1817"/>
  <c r="N1817"/>
  <c r="O1817"/>
  <c r="S1817"/>
  <c r="T1817"/>
  <c r="U1817"/>
  <c r="W1817"/>
  <c r="D1818"/>
  <c r="H1818"/>
  <c r="N1818"/>
  <c r="O1818"/>
  <c r="S1818"/>
  <c r="T1818"/>
  <c r="U1818"/>
  <c r="W1818"/>
  <c r="D1819"/>
  <c r="H1819"/>
  <c r="N1819"/>
  <c r="O1819"/>
  <c r="S1819"/>
  <c r="T1819"/>
  <c r="U1819"/>
  <c r="W1819"/>
  <c r="D1820"/>
  <c r="H1820"/>
  <c r="N1820"/>
  <c r="O1820"/>
  <c r="S1820"/>
  <c r="T1820"/>
  <c r="U1820"/>
  <c r="W1820"/>
  <c r="D1821"/>
  <c r="H1821"/>
  <c r="N1821"/>
  <c r="O1821"/>
  <c r="S1821"/>
  <c r="T1821"/>
  <c r="U1821"/>
  <c r="W1821"/>
  <c r="D1822"/>
  <c r="H1822"/>
  <c r="N1822"/>
  <c r="O1822"/>
  <c r="S1822"/>
  <c r="T1822"/>
  <c r="U1822"/>
  <c r="W1822"/>
  <c r="D1823"/>
  <c r="H1823"/>
  <c r="N1823"/>
  <c r="O1823"/>
  <c r="S1823"/>
  <c r="T1823"/>
  <c r="U1823"/>
  <c r="W1823"/>
  <c r="D1824"/>
  <c r="H1824"/>
  <c r="N1824"/>
  <c r="O1824"/>
  <c r="S1824"/>
  <c r="T1824"/>
  <c r="U1824"/>
  <c r="W1824"/>
  <c r="D1825"/>
  <c r="H1825"/>
  <c r="N1825"/>
  <c r="O1825"/>
  <c r="S1825"/>
  <c r="T1825"/>
  <c r="U1825"/>
  <c r="W1825"/>
  <c r="D1826"/>
  <c r="H1826"/>
  <c r="N1826"/>
  <c r="O1826"/>
  <c r="S1826"/>
  <c r="T1826"/>
  <c r="U1826"/>
  <c r="W1826"/>
  <c r="D1827"/>
  <c r="H1827"/>
  <c r="N1827"/>
  <c r="O1827"/>
  <c r="S1827"/>
  <c r="T1827"/>
  <c r="U1827"/>
  <c r="W1827"/>
  <c r="D1828"/>
  <c r="H1828"/>
  <c r="N1828"/>
  <c r="O1828"/>
  <c r="S1828"/>
  <c r="T1828"/>
  <c r="U1828"/>
  <c r="W1828"/>
  <c r="D1829"/>
  <c r="H1829"/>
  <c r="N1829"/>
  <c r="O1829"/>
  <c r="S1829"/>
  <c r="T1829"/>
  <c r="U1829"/>
  <c r="W1829"/>
  <c r="D1830"/>
  <c r="H1830"/>
  <c r="N1830"/>
  <c r="O1830"/>
  <c r="S1830"/>
  <c r="T1830"/>
  <c r="U1830"/>
  <c r="W1830"/>
  <c r="D1831"/>
  <c r="H1831"/>
  <c r="N1831"/>
  <c r="O1831"/>
  <c r="S1831"/>
  <c r="T1831"/>
  <c r="U1831"/>
  <c r="W1831"/>
  <c r="D1832"/>
  <c r="H1832"/>
  <c r="N1832"/>
  <c r="O1832"/>
  <c r="S1832"/>
  <c r="T1832"/>
  <c r="U1832"/>
  <c r="W1832"/>
  <c r="D1833"/>
  <c r="H1833"/>
  <c r="N1833"/>
  <c r="O1833"/>
  <c r="S1833"/>
  <c r="T1833"/>
  <c r="U1833"/>
  <c r="W1833"/>
  <c r="D1834"/>
  <c r="H1834"/>
  <c r="N1834"/>
  <c r="O1834"/>
  <c r="S1834"/>
  <c r="T1834"/>
  <c r="U1834"/>
  <c r="W1834"/>
  <c r="D1835"/>
  <c r="H1835"/>
  <c r="N1835"/>
  <c r="O1835"/>
  <c r="S1835"/>
  <c r="T1835"/>
  <c r="U1835"/>
  <c r="W1835"/>
  <c r="D1836"/>
  <c r="H1836"/>
  <c r="N1836"/>
  <c r="O1836"/>
  <c r="S1836"/>
  <c r="T1836"/>
  <c r="U1836"/>
  <c r="W1836"/>
  <c r="D1837"/>
  <c r="H1837"/>
  <c r="N1837"/>
  <c r="O1837"/>
  <c r="S1837"/>
  <c r="T1837"/>
  <c r="U1837"/>
  <c r="W1837"/>
  <c r="D1838"/>
  <c r="H1838"/>
  <c r="N1838"/>
  <c r="O1838"/>
  <c r="S1838"/>
  <c r="T1838"/>
  <c r="U1838"/>
  <c r="W1838"/>
  <c r="D1839"/>
  <c r="H1839"/>
  <c r="N1839"/>
  <c r="O1839"/>
  <c r="S1839"/>
  <c r="T1839"/>
  <c r="U1839"/>
  <c r="W1839"/>
  <c r="D1840"/>
  <c r="H1840"/>
  <c r="O1840"/>
  <c r="S1840"/>
  <c r="T1840"/>
  <c r="U1840"/>
  <c r="W1840"/>
  <c r="D1841"/>
  <c r="H1841"/>
  <c r="N1841"/>
  <c r="O1841"/>
  <c r="S1841"/>
  <c r="T1841"/>
  <c r="U1841"/>
  <c r="W1841"/>
  <c r="D1842"/>
  <c r="H1842"/>
  <c r="N1842"/>
  <c r="O1842"/>
  <c r="S1842"/>
  <c r="T1842"/>
  <c r="U1842"/>
  <c r="W1842"/>
  <c r="D1843"/>
  <c r="H1843"/>
  <c r="N1843"/>
  <c r="O1843"/>
  <c r="S1843"/>
  <c r="T1843"/>
  <c r="U1843"/>
  <c r="W1843"/>
  <c r="D1844"/>
  <c r="H1844"/>
  <c r="N1844"/>
  <c r="O1844"/>
  <c r="S1844"/>
  <c r="T1844"/>
  <c r="U1844"/>
  <c r="W1844"/>
  <c r="D1845"/>
  <c r="H1845"/>
  <c r="N1845"/>
  <c r="O1845"/>
  <c r="S1845"/>
  <c r="T1845"/>
  <c r="U1845"/>
  <c r="W1845"/>
  <c r="D1846"/>
  <c r="H1846"/>
  <c r="N1846"/>
  <c r="O1846"/>
  <c r="S1846"/>
  <c r="T1846"/>
  <c r="U1846"/>
  <c r="W1846"/>
  <c r="D1847"/>
  <c r="H1847"/>
  <c r="N1847"/>
  <c r="O1847"/>
  <c r="S1847"/>
  <c r="T1847"/>
  <c r="U1847"/>
  <c r="W1847"/>
  <c r="D1848"/>
  <c r="H1848"/>
  <c r="N1848"/>
  <c r="O1848"/>
  <c r="S1848"/>
  <c r="T1848"/>
  <c r="U1848"/>
  <c r="W1848"/>
  <c r="D1849"/>
  <c r="H1849"/>
  <c r="N1849"/>
  <c r="O1849"/>
  <c r="S1849"/>
  <c r="T1849"/>
  <c r="U1849"/>
  <c r="W1849"/>
  <c r="D1850"/>
  <c r="H1850"/>
  <c r="N1850"/>
  <c r="O1850"/>
  <c r="S1850"/>
  <c r="T1850"/>
  <c r="U1850"/>
  <c r="W1850"/>
  <c r="D1851"/>
  <c r="H1851"/>
  <c r="N1851"/>
  <c r="O1851"/>
  <c r="S1851"/>
  <c r="T1851"/>
  <c r="U1851"/>
  <c r="W1851"/>
  <c r="D1852"/>
  <c r="H1852"/>
  <c r="N1852"/>
  <c r="O1852"/>
  <c r="S1852"/>
  <c r="T1852"/>
  <c r="U1852"/>
  <c r="W1852"/>
  <c r="D1853"/>
  <c r="H1853"/>
  <c r="N1853"/>
  <c r="O1853"/>
  <c r="S1853"/>
  <c r="T1853"/>
  <c r="U1853"/>
  <c r="W1853"/>
  <c r="D1854"/>
  <c r="H1854"/>
  <c r="N1854"/>
  <c r="O1854"/>
  <c r="S1854"/>
  <c r="T1854"/>
  <c r="U1854"/>
  <c r="W1854"/>
  <c r="D1855"/>
  <c r="H1855"/>
  <c r="N1855"/>
  <c r="O1855"/>
  <c r="S1855"/>
  <c r="T1855"/>
  <c r="U1855"/>
  <c r="W1855"/>
  <c r="D1856"/>
  <c r="H1856"/>
  <c r="N1856"/>
  <c r="O1856"/>
  <c r="S1856"/>
  <c r="T1856"/>
  <c r="U1856"/>
  <c r="W1856"/>
  <c r="D1857"/>
  <c r="H1857"/>
  <c r="N1857"/>
  <c r="O1857"/>
  <c r="S1857"/>
  <c r="T1857"/>
  <c r="U1857"/>
  <c r="W1857"/>
  <c r="D1858"/>
  <c r="H1858"/>
  <c r="N1858"/>
  <c r="O1858"/>
  <c r="S1858"/>
  <c r="T1858"/>
  <c r="U1858"/>
  <c r="W1858"/>
  <c r="D1859"/>
  <c r="H1859"/>
  <c r="N1859"/>
  <c r="O1859"/>
  <c r="S1859"/>
  <c r="T1859"/>
  <c r="U1859"/>
  <c r="W1859"/>
  <c r="D1860"/>
  <c r="H1860"/>
  <c r="N1860"/>
  <c r="O1860"/>
  <c r="S1860"/>
  <c r="T1860"/>
  <c r="U1860"/>
  <c r="W1860"/>
  <c r="D1861"/>
  <c r="H1861"/>
  <c r="N1861"/>
  <c r="O1861"/>
  <c r="S1861"/>
  <c r="T1861"/>
  <c r="U1861"/>
  <c r="W1861"/>
  <c r="D1862"/>
  <c r="H1862"/>
  <c r="N1862"/>
  <c r="O1862"/>
  <c r="S1862"/>
  <c r="T1862"/>
  <c r="U1862"/>
  <c r="W1862"/>
  <c r="D1863"/>
  <c r="H1863"/>
  <c r="N1863"/>
  <c r="O1863"/>
  <c r="S1863"/>
  <c r="T1863"/>
  <c r="U1863"/>
  <c r="W1863"/>
  <c r="D1864"/>
  <c r="H1864"/>
  <c r="N1864"/>
  <c r="O1864"/>
  <c r="S1864"/>
  <c r="T1864"/>
  <c r="U1864"/>
  <c r="W1864"/>
  <c r="D1865"/>
  <c r="H1865"/>
  <c r="N1865"/>
  <c r="O1865"/>
  <c r="S1865"/>
  <c r="T1865"/>
  <c r="U1865"/>
  <c r="W1865"/>
  <c r="D1866"/>
  <c r="H1866"/>
  <c r="N1866"/>
  <c r="O1866"/>
  <c r="S1866"/>
  <c r="T1866"/>
  <c r="U1866"/>
  <c r="W1866"/>
  <c r="D1867"/>
  <c r="H1867"/>
  <c r="N1867"/>
  <c r="O1867"/>
  <c r="S1867"/>
  <c r="T1867"/>
  <c r="U1867"/>
  <c r="W1867"/>
  <c r="D1868"/>
  <c r="H1868"/>
  <c r="N1868"/>
  <c r="O1868"/>
  <c r="S1868"/>
  <c r="T1868"/>
  <c r="U1868"/>
  <c r="W1868"/>
  <c r="D1869"/>
  <c r="H1869"/>
  <c r="N1869"/>
  <c r="O1869"/>
  <c r="S1869"/>
  <c r="T1869"/>
  <c r="U1869"/>
  <c r="W1869"/>
  <c r="D1870"/>
  <c r="H1870"/>
  <c r="N1870"/>
  <c r="O1870"/>
  <c r="S1870"/>
  <c r="T1870"/>
  <c r="U1870"/>
  <c r="W1870"/>
  <c r="D1871"/>
  <c r="H1871"/>
  <c r="N1871"/>
  <c r="O1871"/>
  <c r="S1871"/>
  <c r="T1871"/>
  <c r="U1871"/>
  <c r="W1871"/>
  <c r="D1872"/>
  <c r="H1872"/>
  <c r="N1872"/>
  <c r="O1872"/>
  <c r="S1872"/>
  <c r="T1872"/>
  <c r="U1872"/>
  <c r="W1872"/>
  <c r="D1873"/>
  <c r="H1873"/>
  <c r="N1873"/>
  <c r="O1873"/>
  <c r="S1873"/>
  <c r="T1873"/>
  <c r="U1873"/>
  <c r="W1873"/>
  <c r="D1874"/>
  <c r="H1874"/>
  <c r="N1874"/>
  <c r="O1874"/>
  <c r="S1874"/>
  <c r="T1874"/>
  <c r="U1874"/>
  <c r="W1874"/>
  <c r="D1875"/>
  <c r="H1875"/>
  <c r="N1875"/>
  <c r="O1875"/>
  <c r="S1875"/>
  <c r="T1875"/>
  <c r="U1875"/>
  <c r="W1875"/>
  <c r="D1876"/>
  <c r="H1876"/>
  <c r="N1876"/>
  <c r="O1876"/>
  <c r="S1876"/>
  <c r="T1876"/>
  <c r="U1876"/>
  <c r="W1876"/>
  <c r="D1877"/>
  <c r="H1877"/>
  <c r="N1877"/>
  <c r="O1877"/>
  <c r="S1877"/>
  <c r="T1877"/>
  <c r="U1877"/>
  <c r="W1877"/>
  <c r="D1878"/>
  <c r="H1878"/>
  <c r="N1878"/>
  <c r="O1878"/>
  <c r="S1878"/>
  <c r="T1878"/>
  <c r="U1878"/>
  <c r="W1878"/>
  <c r="D1879"/>
  <c r="H1879"/>
  <c r="N1879"/>
  <c r="O1879"/>
  <c r="S1879"/>
  <c r="T1879"/>
  <c r="U1879"/>
  <c r="W1879"/>
  <c r="D1880"/>
  <c r="H1880"/>
  <c r="N1880"/>
  <c r="O1880"/>
  <c r="S1880"/>
  <c r="T1880"/>
  <c r="U1880"/>
  <c r="W1880"/>
  <c r="D1881"/>
  <c r="H1881"/>
  <c r="N1881"/>
  <c r="O1881"/>
  <c r="S1881"/>
  <c r="T1881"/>
  <c r="U1881"/>
  <c r="W1881"/>
  <c r="D1882"/>
  <c r="H1882"/>
  <c r="N1882"/>
  <c r="O1882"/>
  <c r="S1882"/>
  <c r="T1882"/>
  <c r="U1882"/>
  <c r="W1882"/>
  <c r="D1883"/>
  <c r="H1883"/>
  <c r="N1883"/>
  <c r="O1883"/>
  <c r="S1883"/>
  <c r="T1883"/>
  <c r="U1883"/>
  <c r="W1883"/>
  <c r="D1884"/>
  <c r="H1884"/>
  <c r="N1884"/>
  <c r="O1884"/>
  <c r="S1884"/>
  <c r="T1884"/>
  <c r="U1884"/>
  <c r="W1884"/>
  <c r="D1885"/>
  <c r="H1885"/>
  <c r="N1885"/>
  <c r="O1885"/>
  <c r="S1885"/>
  <c r="T1885"/>
  <c r="U1885"/>
  <c r="W1885"/>
  <c r="D1886"/>
  <c r="H1886"/>
  <c r="N1886"/>
  <c r="O1886"/>
  <c r="S1886"/>
  <c r="T1886"/>
  <c r="U1886"/>
  <c r="W1886"/>
  <c r="D1887"/>
  <c r="H1887"/>
  <c r="N1887"/>
  <c r="O1887"/>
  <c r="S1887"/>
  <c r="T1887"/>
  <c r="U1887"/>
  <c r="W1887"/>
  <c r="D1888"/>
  <c r="H1888"/>
  <c r="N1888"/>
  <c r="O1888"/>
  <c r="S1888"/>
  <c r="T1888"/>
  <c r="U1888"/>
  <c r="W1888"/>
  <c r="D1889"/>
  <c r="H1889"/>
  <c r="N1889"/>
  <c r="O1889"/>
  <c r="S1889"/>
  <c r="T1889"/>
  <c r="U1889"/>
  <c r="W1889"/>
  <c r="D1890"/>
  <c r="H1890"/>
  <c r="N1890"/>
  <c r="O1890"/>
  <c r="S1890"/>
  <c r="T1890"/>
  <c r="U1890"/>
  <c r="W1890"/>
  <c r="D1891"/>
  <c r="H1891"/>
  <c r="N1891"/>
  <c r="O1891"/>
  <c r="S1891"/>
  <c r="T1891"/>
  <c r="U1891"/>
  <c r="W1891"/>
  <c r="D1892"/>
  <c r="H1892"/>
  <c r="N1892"/>
  <c r="O1892"/>
  <c r="S1892"/>
  <c r="T1892"/>
  <c r="U1892"/>
  <c r="W1892"/>
  <c r="D1893"/>
  <c r="H1893"/>
  <c r="N1893"/>
  <c r="O1893"/>
  <c r="S1893"/>
  <c r="T1893"/>
  <c r="U1893"/>
  <c r="W1893"/>
  <c r="D1894"/>
  <c r="H1894"/>
  <c r="N1894"/>
  <c r="O1894"/>
  <c r="S1894"/>
  <c r="T1894"/>
  <c r="U1894"/>
  <c r="W1894"/>
  <c r="D1895"/>
  <c r="H1895"/>
  <c r="N1895"/>
  <c r="O1895"/>
  <c r="S1895"/>
  <c r="T1895"/>
  <c r="U1895"/>
  <c r="W1895"/>
  <c r="D1896"/>
  <c r="H1896"/>
  <c r="N1896"/>
  <c r="O1896"/>
  <c r="S1896"/>
  <c r="T1896"/>
  <c r="U1896"/>
  <c r="W1896"/>
  <c r="D1897"/>
  <c r="H1897"/>
  <c r="N1897"/>
  <c r="O1897"/>
  <c r="S1897"/>
  <c r="T1897"/>
  <c r="U1897"/>
  <c r="W1897"/>
  <c r="D1898"/>
  <c r="H1898"/>
  <c r="N1898"/>
  <c r="O1898"/>
  <c r="S1898"/>
  <c r="T1898"/>
  <c r="U1898"/>
  <c r="W1898"/>
  <c r="D1899"/>
  <c r="H1899"/>
  <c r="N1899"/>
  <c r="O1899"/>
  <c r="S1899"/>
  <c r="T1899"/>
  <c r="U1899"/>
  <c r="W1899"/>
  <c r="D1900"/>
  <c r="H1900"/>
  <c r="N1900"/>
  <c r="O1900"/>
  <c r="S1900"/>
  <c r="T1900"/>
  <c r="U1900"/>
  <c r="W1900"/>
  <c r="D1901"/>
  <c r="H1901"/>
  <c r="N1901"/>
  <c r="O1901"/>
  <c r="S1901"/>
  <c r="T1901"/>
  <c r="U1901"/>
  <c r="W1901"/>
  <c r="D1902"/>
  <c r="H1902"/>
  <c r="N1902"/>
  <c r="O1902"/>
  <c r="S1902"/>
  <c r="T1902"/>
  <c r="U1902"/>
  <c r="W1902"/>
  <c r="D1903"/>
  <c r="H1903"/>
  <c r="N1903"/>
  <c r="O1903"/>
  <c r="S1903"/>
  <c r="T1903"/>
  <c r="U1903"/>
  <c r="W1903"/>
  <c r="D1904"/>
  <c r="H1904"/>
  <c r="N1904"/>
  <c r="O1904"/>
  <c r="S1904"/>
  <c r="T1904"/>
  <c r="U1904"/>
  <c r="W1904"/>
  <c r="D1905"/>
  <c r="H1905"/>
  <c r="N1905"/>
  <c r="O1905"/>
  <c r="S1905"/>
  <c r="T1905"/>
  <c r="U1905"/>
  <c r="W1905"/>
  <c r="D1906"/>
  <c r="H1906"/>
  <c r="N1906"/>
  <c r="O1906"/>
  <c r="S1906"/>
  <c r="T1906"/>
  <c r="U1906"/>
  <c r="W1906"/>
  <c r="D1907"/>
  <c r="H1907"/>
  <c r="N1907"/>
  <c r="O1907"/>
  <c r="S1907"/>
  <c r="T1907"/>
  <c r="U1907"/>
  <c r="W1907"/>
  <c r="D1908"/>
  <c r="H1908"/>
  <c r="N1908"/>
  <c r="O1908"/>
  <c r="S1908"/>
  <c r="T1908"/>
  <c r="U1908"/>
  <c r="W1908"/>
  <c r="D1909"/>
  <c r="H1909"/>
  <c r="N1909"/>
  <c r="O1909"/>
  <c r="S1909"/>
  <c r="T1909"/>
  <c r="U1909"/>
  <c r="W1909"/>
  <c r="D1910"/>
  <c r="H1910"/>
  <c r="N1910"/>
  <c r="O1910"/>
  <c r="S1910"/>
  <c r="T1910"/>
  <c r="U1910"/>
  <c r="W1910"/>
  <c r="D1911"/>
  <c r="H1911"/>
  <c r="N1911"/>
  <c r="O1911"/>
  <c r="S1911"/>
  <c r="T1911"/>
  <c r="U1911"/>
  <c r="W1911"/>
  <c r="D1912"/>
  <c r="H1912"/>
  <c r="N1912"/>
  <c r="O1912"/>
  <c r="S1912"/>
  <c r="T1912"/>
  <c r="U1912"/>
  <c r="W1912"/>
  <c r="D1913"/>
  <c r="H1913"/>
  <c r="N1913"/>
  <c r="O1913"/>
  <c r="S1913"/>
  <c r="T1913"/>
  <c r="U1913"/>
  <c r="W1913"/>
  <c r="D1914"/>
  <c r="H1914"/>
  <c r="N1914"/>
  <c r="O1914"/>
  <c r="S1914"/>
  <c r="T1914"/>
  <c r="U1914"/>
  <c r="W1914"/>
  <c r="D1915"/>
  <c r="H1915"/>
  <c r="N1915"/>
  <c r="O1915"/>
  <c r="S1915"/>
  <c r="T1915"/>
  <c r="U1915"/>
  <c r="W1915"/>
  <c r="D1916"/>
  <c r="H1916"/>
  <c r="N1916"/>
  <c r="O1916"/>
  <c r="S1916"/>
  <c r="T1916"/>
  <c r="U1916"/>
  <c r="W1916"/>
  <c r="D1917"/>
  <c r="H1917"/>
  <c r="N1917"/>
  <c r="O1917"/>
  <c r="S1917"/>
  <c r="T1917"/>
  <c r="U1917"/>
  <c r="W1917"/>
  <c r="D1918"/>
  <c r="H1918"/>
  <c r="N1918"/>
  <c r="O1918"/>
  <c r="S1918"/>
  <c r="T1918"/>
  <c r="U1918"/>
  <c r="W1918"/>
  <c r="D1919"/>
  <c r="H1919"/>
  <c r="N1919"/>
  <c r="O1919"/>
  <c r="S1919"/>
  <c r="T1919"/>
  <c r="U1919"/>
  <c r="W1919"/>
  <c r="D1920"/>
  <c r="H1920"/>
  <c r="N1920"/>
  <c r="O1920"/>
  <c r="S1920"/>
  <c r="T1920"/>
  <c r="U1920"/>
  <c r="W1920"/>
  <c r="D1921"/>
  <c r="H1921"/>
  <c r="N1921"/>
  <c r="O1921"/>
  <c r="S1921"/>
  <c r="T1921"/>
  <c r="U1921"/>
  <c r="W1921"/>
  <c r="D1922"/>
  <c r="H1922"/>
  <c r="N1922"/>
  <c r="O1922"/>
  <c r="S1922"/>
  <c r="T1922"/>
  <c r="U1922"/>
  <c r="W1922"/>
  <c r="D1923"/>
  <c r="H1923"/>
  <c r="N1923"/>
  <c r="O1923"/>
  <c r="S1923"/>
  <c r="T1923"/>
  <c r="U1923"/>
  <c r="W1923"/>
  <c r="D1924"/>
  <c r="H1924"/>
  <c r="N1924"/>
  <c r="O1924"/>
  <c r="S1924"/>
  <c r="T1924"/>
  <c r="U1924"/>
  <c r="W1924"/>
  <c r="D1925"/>
  <c r="H1925"/>
  <c r="N1925"/>
  <c r="O1925"/>
  <c r="S1925"/>
  <c r="T1925"/>
  <c r="U1925"/>
  <c r="W1925"/>
  <c r="D1926"/>
  <c r="H1926"/>
  <c r="N1926"/>
  <c r="O1926"/>
  <c r="S1926"/>
  <c r="T1926"/>
  <c r="U1926"/>
  <c r="W1926"/>
  <c r="D1927"/>
  <c r="H1927"/>
  <c r="N1927"/>
  <c r="O1927"/>
  <c r="S1927"/>
  <c r="T1927"/>
  <c r="U1927"/>
  <c r="W1927"/>
  <c r="D1928"/>
  <c r="H1928"/>
  <c r="N1928"/>
  <c r="O1928"/>
  <c r="S1928"/>
  <c r="T1928"/>
  <c r="U1928"/>
  <c r="W1928"/>
  <c r="D1929"/>
  <c r="H1929"/>
  <c r="N1929"/>
  <c r="O1929"/>
  <c r="S1929"/>
  <c r="T1929"/>
  <c r="U1929"/>
  <c r="W1929"/>
  <c r="D1930"/>
  <c r="H1930"/>
  <c r="N1930"/>
  <c r="O1930"/>
  <c r="S1930"/>
  <c r="T1930"/>
  <c r="U1930"/>
  <c r="W1930"/>
  <c r="D1931"/>
  <c r="H1931"/>
  <c r="N1931"/>
  <c r="O1931"/>
  <c r="S1931"/>
  <c r="T1931"/>
  <c r="U1931"/>
  <c r="W1931"/>
  <c r="D1932"/>
  <c r="H1932"/>
  <c r="N1932"/>
  <c r="O1932"/>
  <c r="S1932"/>
  <c r="T1932"/>
  <c r="U1932"/>
  <c r="W1932"/>
  <c r="D1933"/>
  <c r="H1933"/>
  <c r="N1933"/>
  <c r="O1933"/>
  <c r="S1933"/>
  <c r="T1933"/>
  <c r="U1933"/>
  <c r="W1933"/>
  <c r="D1934"/>
  <c r="H1934"/>
  <c r="N1934"/>
  <c r="O1934"/>
  <c r="S1934"/>
  <c r="T1934"/>
  <c r="U1934"/>
  <c r="W1934"/>
  <c r="D1935"/>
  <c r="H1935"/>
  <c r="N1935"/>
  <c r="O1935"/>
  <c r="S1935"/>
  <c r="T1935"/>
  <c r="U1935"/>
  <c r="W1935"/>
  <c r="D1936"/>
  <c r="H1936"/>
  <c r="N1936"/>
  <c r="O1936"/>
  <c r="S1936"/>
  <c r="T1936"/>
  <c r="U1936"/>
  <c r="W1936"/>
  <c r="D1937"/>
  <c r="H1937"/>
  <c r="N1937"/>
  <c r="O1937"/>
  <c r="S1937"/>
  <c r="T1937"/>
  <c r="U1937"/>
  <c r="W1937"/>
  <c r="D1938"/>
  <c r="H1938"/>
  <c r="N1938"/>
  <c r="O1938"/>
  <c r="S1938"/>
  <c r="T1938"/>
  <c r="U1938"/>
  <c r="W1938"/>
  <c r="D1939"/>
  <c r="H1939"/>
  <c r="N1939"/>
  <c r="O1939"/>
  <c r="S1939"/>
  <c r="T1939"/>
  <c r="U1939"/>
  <c r="W1939"/>
  <c r="D1940"/>
  <c r="H1940"/>
  <c r="N1940"/>
  <c r="O1940"/>
  <c r="S1940"/>
  <c r="T1940"/>
  <c r="U1940"/>
  <c r="W1940"/>
  <c r="D1941"/>
  <c r="H1941"/>
  <c r="N1941"/>
  <c r="O1941"/>
  <c r="S1941"/>
  <c r="T1941"/>
  <c r="U1941"/>
  <c r="W1941"/>
  <c r="D1942"/>
  <c r="H1942"/>
  <c r="N1942"/>
  <c r="O1942"/>
  <c r="S1942"/>
  <c r="T1942"/>
  <c r="U1942"/>
  <c r="W1942"/>
  <c r="D1943"/>
  <c r="H1943"/>
  <c r="N1943"/>
  <c r="O1943"/>
  <c r="S1943"/>
  <c r="T1943"/>
  <c r="U1943"/>
  <c r="W1943"/>
  <c r="D1944"/>
  <c r="H1944"/>
  <c r="N1944"/>
  <c r="O1944"/>
  <c r="S1944"/>
  <c r="T1944"/>
  <c r="U1944"/>
  <c r="W1944"/>
  <c r="D1945"/>
  <c r="H1945"/>
  <c r="N1945"/>
  <c r="O1945"/>
  <c r="S1945"/>
  <c r="T1945"/>
  <c r="U1945"/>
  <c r="W1945"/>
  <c r="D1946"/>
  <c r="H1946"/>
  <c r="N1946"/>
  <c r="O1946"/>
  <c r="S1946"/>
  <c r="T1946"/>
  <c r="U1946"/>
  <c r="W1946"/>
  <c r="D1947"/>
  <c r="H1947"/>
  <c r="N1947"/>
  <c r="O1947"/>
  <c r="S1947"/>
  <c r="T1947"/>
  <c r="U1947"/>
  <c r="W1947"/>
  <c r="D1948"/>
  <c r="H1948"/>
  <c r="N1948"/>
  <c r="O1948"/>
  <c r="S1948"/>
  <c r="T1948"/>
  <c r="U1948"/>
  <c r="W1948"/>
  <c r="D1949"/>
  <c r="H1949"/>
  <c r="N1949"/>
  <c r="O1949"/>
  <c r="S1949"/>
  <c r="T1949"/>
  <c r="U1949"/>
  <c r="W1949"/>
  <c r="D1950"/>
  <c r="H1950"/>
  <c r="N1950"/>
  <c r="O1950"/>
  <c r="S1950"/>
  <c r="T1950"/>
  <c r="U1950"/>
  <c r="W1950"/>
  <c r="D1951"/>
  <c r="H1951"/>
  <c r="N1951"/>
  <c r="O1951"/>
  <c r="S1951"/>
  <c r="T1951"/>
  <c r="U1951"/>
  <c r="W1951"/>
  <c r="D1952"/>
  <c r="H1952"/>
  <c r="N1952"/>
  <c r="O1952"/>
  <c r="S1952"/>
  <c r="T1952"/>
  <c r="U1952"/>
  <c r="W1952"/>
  <c r="D1953"/>
  <c r="H1953"/>
  <c r="N1953"/>
  <c r="O1953"/>
  <c r="S1953"/>
  <c r="T1953"/>
  <c r="U1953"/>
  <c r="W1953"/>
  <c r="D1954"/>
  <c r="H1954"/>
  <c r="N1954"/>
  <c r="O1954"/>
  <c r="S1954"/>
  <c r="T1954"/>
  <c r="U1954"/>
  <c r="W1954"/>
  <c r="D1955"/>
  <c r="H1955"/>
  <c r="N1955"/>
  <c r="O1955"/>
  <c r="S1955"/>
  <c r="T1955"/>
  <c r="U1955"/>
  <c r="W1955"/>
  <c r="D1956"/>
  <c r="H1956"/>
  <c r="N1956"/>
  <c r="O1956"/>
  <c r="S1956"/>
  <c r="T1956"/>
  <c r="U1956"/>
  <c r="W1956"/>
  <c r="D1957"/>
  <c r="H1957"/>
  <c r="N1957"/>
  <c r="O1957"/>
  <c r="S1957"/>
  <c r="T1957"/>
  <c r="U1957"/>
  <c r="W1957"/>
  <c r="D1958"/>
  <c r="H1958"/>
  <c r="N1958"/>
  <c r="O1958"/>
  <c r="S1958"/>
  <c r="T1958"/>
  <c r="U1958"/>
  <c r="W1958"/>
  <c r="D1959"/>
  <c r="H1959"/>
  <c r="N1959"/>
  <c r="O1959"/>
  <c r="S1959"/>
  <c r="T1959"/>
  <c r="U1959"/>
  <c r="W1959"/>
  <c r="D1960"/>
  <c r="H1960"/>
  <c r="N1960"/>
  <c r="O1960"/>
  <c r="S1960"/>
  <c r="T1960"/>
  <c r="U1960"/>
  <c r="W1960"/>
  <c r="D1961"/>
  <c r="H1961"/>
  <c r="N1961"/>
  <c r="O1961"/>
  <c r="S1961"/>
  <c r="T1961"/>
  <c r="U1961"/>
  <c r="W1961"/>
  <c r="D1962"/>
  <c r="H1962"/>
  <c r="N1962"/>
  <c r="O1962"/>
  <c r="S1962"/>
  <c r="T1962"/>
  <c r="U1962"/>
  <c r="W1962"/>
  <c r="D1963"/>
  <c r="H1963"/>
  <c r="N1963"/>
  <c r="O1963"/>
  <c r="S1963"/>
  <c r="T1963"/>
  <c r="U1963"/>
  <c r="W1963"/>
  <c r="D1964"/>
  <c r="H1964"/>
  <c r="N1964"/>
  <c r="O1964"/>
  <c r="S1964"/>
  <c r="T1964"/>
  <c r="U1964"/>
  <c r="W1964"/>
  <c r="D1965"/>
  <c r="H1965"/>
  <c r="N1965"/>
  <c r="O1965"/>
  <c r="S1965"/>
  <c r="T1965"/>
  <c r="U1965"/>
  <c r="W1965"/>
  <c r="D1966"/>
  <c r="H1966"/>
  <c r="N1966"/>
  <c r="O1966"/>
  <c r="S1966"/>
  <c r="T1966"/>
  <c r="U1966"/>
  <c r="W1966"/>
  <c r="D1967"/>
  <c r="H1967"/>
  <c r="N1967"/>
  <c r="O1967"/>
  <c r="S1967"/>
  <c r="T1967"/>
  <c r="U1967"/>
  <c r="W1967"/>
  <c r="D1968"/>
  <c r="H1968"/>
  <c r="N1968"/>
  <c r="O1968"/>
  <c r="S1968"/>
  <c r="T1968"/>
  <c r="U1968"/>
  <c r="W1968"/>
  <c r="D1969"/>
  <c r="H1969"/>
  <c r="N1969"/>
  <c r="O1969"/>
  <c r="S1969"/>
  <c r="T1969"/>
  <c r="U1969"/>
  <c r="W1969"/>
  <c r="D1970"/>
  <c r="H1970"/>
  <c r="N1970"/>
  <c r="O1970"/>
  <c r="S1970"/>
  <c r="T1970"/>
  <c r="U1970"/>
  <c r="W1970"/>
  <c r="D1971"/>
  <c r="H1971"/>
  <c r="N1971"/>
  <c r="O1971"/>
  <c r="S1971"/>
  <c r="T1971"/>
  <c r="U1971"/>
  <c r="W1971"/>
  <c r="D1972"/>
  <c r="H1972"/>
  <c r="N1972"/>
  <c r="O1972"/>
  <c r="S1972"/>
  <c r="T1972"/>
  <c r="U1972"/>
  <c r="W1972"/>
  <c r="D1973"/>
  <c r="H1973"/>
  <c r="N1973"/>
  <c r="O1973"/>
  <c r="S1973"/>
  <c r="T1973"/>
  <c r="U1973"/>
  <c r="W1973"/>
  <c r="D1974"/>
  <c r="H1974"/>
  <c r="N1974"/>
  <c r="O1974"/>
  <c r="S1974"/>
  <c r="T1974"/>
  <c r="U1974"/>
  <c r="W1974"/>
  <c r="D1975"/>
  <c r="H1975"/>
  <c r="N1975"/>
  <c r="O1975"/>
  <c r="S1975"/>
  <c r="T1975"/>
  <c r="U1975"/>
  <c r="W1975"/>
  <c r="D1976"/>
  <c r="H1976"/>
  <c r="N1976"/>
  <c r="O1976"/>
  <c r="S1976"/>
  <c r="T1976"/>
  <c r="U1976"/>
  <c r="W1976"/>
  <c r="D1977"/>
  <c r="H1977"/>
  <c r="N1977"/>
  <c r="O1977"/>
  <c r="S1977"/>
  <c r="T1977"/>
  <c r="U1977"/>
  <c r="W1977"/>
  <c r="D1978"/>
  <c r="H1978"/>
  <c r="N1978"/>
  <c r="O1978"/>
  <c r="S1978"/>
  <c r="T1978"/>
  <c r="U1978"/>
  <c r="W1978"/>
  <c r="D1979"/>
  <c r="H1979"/>
  <c r="N1979"/>
  <c r="O1979"/>
  <c r="S1979"/>
  <c r="T1979"/>
  <c r="U1979"/>
  <c r="W1979"/>
  <c r="D1980"/>
  <c r="H1980"/>
  <c r="N1980"/>
  <c r="O1980"/>
  <c r="S1980"/>
  <c r="T1980"/>
  <c r="U1980"/>
  <c r="W1980"/>
  <c r="D1981"/>
  <c r="H1981"/>
  <c r="N1981"/>
  <c r="O1981"/>
  <c r="S1981"/>
  <c r="T1981"/>
  <c r="U1981"/>
  <c r="W1981"/>
  <c r="D1982"/>
  <c r="H1982"/>
  <c r="N1982"/>
  <c r="O1982"/>
  <c r="S1982"/>
  <c r="T1982"/>
  <c r="U1982"/>
  <c r="W1982"/>
  <c r="D1983"/>
  <c r="H1983"/>
  <c r="N1983"/>
  <c r="O1983"/>
  <c r="S1983"/>
  <c r="T1983"/>
  <c r="U1983"/>
  <c r="W1983"/>
  <c r="D1984"/>
  <c r="H1984"/>
  <c r="N1984"/>
  <c r="O1984"/>
  <c r="S1984"/>
  <c r="T1984"/>
  <c r="U1984"/>
  <c r="W1984"/>
  <c r="D1985"/>
  <c r="H1985"/>
  <c r="N1985"/>
  <c r="O1985"/>
  <c r="S1985"/>
  <c r="T1985"/>
  <c r="U1985"/>
  <c r="W1985"/>
  <c r="D1986"/>
  <c r="H1986"/>
  <c r="N1986"/>
  <c r="O1986"/>
  <c r="S1986"/>
  <c r="T1986"/>
  <c r="U1986"/>
  <c r="W1986"/>
  <c r="D1987"/>
  <c r="H1987"/>
  <c r="N1987"/>
  <c r="O1987"/>
  <c r="S1987"/>
  <c r="T1987"/>
  <c r="U1987"/>
  <c r="W1987"/>
  <c r="D1988"/>
  <c r="H1988"/>
  <c r="N1988"/>
  <c r="O1988"/>
  <c r="S1988"/>
  <c r="T1988"/>
  <c r="U1988"/>
  <c r="W1988"/>
  <c r="D1989"/>
  <c r="H1989"/>
  <c r="N1989"/>
  <c r="O1989"/>
  <c r="S1989"/>
  <c r="T1989"/>
  <c r="U1989"/>
  <c r="W1989"/>
  <c r="D1990"/>
  <c r="H1990"/>
  <c r="N1990"/>
  <c r="O1990"/>
  <c r="S1990"/>
  <c r="T1990"/>
  <c r="U1990"/>
  <c r="W1990"/>
  <c r="D1991"/>
  <c r="H1991"/>
  <c r="N1991"/>
  <c r="O1991"/>
  <c r="S1991"/>
  <c r="T1991"/>
  <c r="U1991"/>
  <c r="W1991"/>
  <c r="D1992"/>
  <c r="H1992"/>
  <c r="N1992"/>
  <c r="O1992"/>
  <c r="S1992"/>
  <c r="T1992"/>
  <c r="U1992"/>
  <c r="W1992"/>
  <c r="D1993"/>
  <c r="H1993"/>
  <c r="N1993"/>
  <c r="O1993"/>
  <c r="S1993"/>
  <c r="T1993"/>
  <c r="U1993"/>
  <c r="W1993"/>
  <c r="D1994"/>
  <c r="H1994"/>
  <c r="N1994"/>
  <c r="O1994"/>
  <c r="S1994"/>
  <c r="T1994"/>
  <c r="U1994"/>
  <c r="W1994"/>
  <c r="D1995"/>
  <c r="H1995"/>
  <c r="N1995"/>
  <c r="O1995"/>
  <c r="S1995"/>
  <c r="T1995"/>
  <c r="U1995"/>
  <c r="W1995"/>
  <c r="D1996"/>
  <c r="H1996"/>
  <c r="N1996"/>
  <c r="O1996"/>
  <c r="S1996"/>
  <c r="T1996"/>
  <c r="U1996"/>
  <c r="W1996"/>
  <c r="D1997"/>
  <c r="H1997"/>
  <c r="N1997"/>
  <c r="O1997"/>
  <c r="S1997"/>
  <c r="T1997"/>
  <c r="U1997"/>
  <c r="W1997"/>
  <c r="D1998"/>
  <c r="H1998"/>
  <c r="N1998"/>
  <c r="O1998"/>
  <c r="S1998"/>
  <c r="T1998"/>
  <c r="U1998"/>
  <c r="W1998"/>
  <c r="D1999"/>
  <c r="H1999"/>
  <c r="N1999"/>
  <c r="O1999"/>
  <c r="S1999"/>
  <c r="T1999"/>
  <c r="U1999"/>
  <c r="W1999"/>
  <c r="D2000"/>
  <c r="H2000"/>
  <c r="N2000"/>
  <c r="O2000"/>
  <c r="S2000"/>
  <c r="T2000"/>
  <c r="U2000"/>
  <c r="W2000"/>
  <c r="D2001"/>
  <c r="H2001"/>
  <c r="N2001"/>
  <c r="O2001"/>
  <c r="S2001"/>
  <c r="T2001"/>
  <c r="U2001"/>
  <c r="W2001"/>
  <c r="D2002"/>
  <c r="H2002"/>
  <c r="N2002"/>
  <c r="O2002"/>
  <c r="S2002"/>
  <c r="T2002"/>
  <c r="U2002"/>
  <c r="W2002"/>
  <c r="D2003"/>
  <c r="H2003"/>
  <c r="N2003"/>
  <c r="O2003"/>
  <c r="S2003"/>
  <c r="T2003"/>
  <c r="U2003"/>
  <c r="W2003"/>
  <c r="D2004"/>
  <c r="H2004"/>
  <c r="N2004"/>
  <c r="O2004"/>
  <c r="S2004"/>
  <c r="T2004"/>
  <c r="U2004"/>
  <c r="W2004"/>
  <c r="D2005"/>
  <c r="H2005"/>
  <c r="N2005"/>
  <c r="O2005"/>
  <c r="S2005"/>
  <c r="T2005"/>
  <c r="U2005"/>
  <c r="W2005"/>
  <c r="D2006"/>
  <c r="H2006"/>
  <c r="N2006"/>
  <c r="O2006"/>
  <c r="S2006"/>
  <c r="T2006"/>
  <c r="U2006"/>
  <c r="W2006"/>
  <c r="S208"/>
  <c r="T208"/>
  <c r="U208"/>
  <c r="W208"/>
  <c r="N208"/>
  <c r="H208"/>
  <c r="D208"/>
  <c r="D85"/>
  <c r="B10" i="6"/>
  <c r="B9"/>
  <c r="B8"/>
  <c r="B7"/>
  <c r="B6"/>
  <c r="B5"/>
  <c r="B4"/>
  <c r="B3"/>
  <c r="O1329" i="2" l="1"/>
  <c r="O1134"/>
  <c r="O1294"/>
  <c r="O914"/>
  <c r="O803"/>
  <c r="O1272"/>
  <c r="O1259"/>
  <c r="O1192"/>
  <c r="O1108"/>
  <c r="O1054"/>
  <c r="O957"/>
  <c r="O905"/>
  <c r="O866"/>
  <c r="O1234"/>
  <c r="O999"/>
  <c r="O819"/>
  <c r="O769"/>
  <c r="O1315"/>
  <c r="O1281"/>
  <c r="O1196"/>
  <c r="O1173"/>
  <c r="O1081"/>
  <c r="O993"/>
  <c r="O934"/>
  <c r="O871"/>
  <c r="Y1193"/>
  <c r="Y867"/>
  <c r="O811"/>
  <c r="Y1316"/>
  <c r="O1283"/>
  <c r="O1095"/>
  <c r="O967"/>
  <c r="O881"/>
  <c r="O770"/>
  <c r="Y1188"/>
  <c r="Y935"/>
  <c r="O1261"/>
  <c r="O1061"/>
  <c r="O739"/>
  <c r="Y1292"/>
  <c r="Y1271"/>
  <c r="Y1133"/>
  <c r="Y1103"/>
  <c r="Y952"/>
  <c r="Y1328"/>
  <c r="Y1195"/>
  <c r="Y789"/>
  <c r="O1258"/>
  <c r="O1212"/>
  <c r="O1190"/>
  <c r="O1172"/>
  <c r="O1072"/>
  <c r="O1046"/>
  <c r="O998"/>
  <c r="O992"/>
  <c r="O921"/>
  <c r="O909"/>
  <c r="O904"/>
  <c r="O869"/>
  <c r="O865"/>
  <c r="O817"/>
  <c r="O765"/>
  <c r="O1280"/>
  <c r="P1" i="6"/>
  <c r="O10" s="1"/>
  <c r="F3"/>
  <c r="B12" i="3"/>
  <c r="B9"/>
  <c r="B8"/>
  <c r="D15"/>
  <c r="Y1284" i="2"/>
  <c r="O1327"/>
  <c r="O1303"/>
  <c r="O1276"/>
  <c r="C3" i="6"/>
  <c r="N4"/>
  <c r="L3"/>
  <c r="L10"/>
  <c r="L9"/>
  <c r="L8"/>
  <c r="N7"/>
  <c r="N6"/>
  <c r="J6"/>
  <c r="L5"/>
  <c r="H5"/>
  <c r="C5"/>
  <c r="K4"/>
  <c r="M3"/>
  <c r="M10"/>
  <c r="M9"/>
  <c r="M8"/>
  <c r="C8"/>
  <c r="K7"/>
  <c r="K6"/>
  <c r="M5"/>
  <c r="I5"/>
  <c r="D5"/>
  <c r="L4"/>
  <c r="J4"/>
  <c r="I7"/>
  <c r="F10"/>
  <c r="F8"/>
  <c r="N3"/>
  <c r="N10"/>
  <c r="N9"/>
  <c r="N8"/>
  <c r="E8"/>
  <c r="L7"/>
  <c r="L6"/>
  <c r="N5"/>
  <c r="J5"/>
  <c r="F5"/>
  <c r="M4"/>
  <c r="H4"/>
  <c r="H8"/>
  <c r="F6"/>
  <c r="K3"/>
  <c r="K10"/>
  <c r="K9"/>
  <c r="K8"/>
  <c r="M7"/>
  <c r="M6"/>
  <c r="H6"/>
  <c r="K5"/>
  <c r="G5"/>
  <c r="H9"/>
  <c r="G3"/>
  <c r="I9"/>
  <c r="H7"/>
  <c r="H10"/>
  <c r="G9"/>
  <c r="G6"/>
  <c r="E4"/>
  <c r="E9"/>
  <c r="D4"/>
  <c r="D6"/>
  <c r="C9"/>
  <c r="C6"/>
  <c r="J10"/>
  <c r="G10"/>
  <c r="J7"/>
  <c r="J8"/>
  <c r="J9"/>
  <c r="I10"/>
  <c r="I8"/>
  <c r="I4"/>
  <c r="I6"/>
  <c r="G4"/>
  <c r="G8"/>
  <c r="F9"/>
  <c r="D10"/>
  <c r="D9"/>
  <c r="I3"/>
  <c r="F7"/>
  <c r="E7"/>
  <c r="E3"/>
  <c r="D8"/>
  <c r="C4"/>
  <c r="C7"/>
  <c r="G7"/>
  <c r="F4"/>
  <c r="E10"/>
  <c r="E6"/>
  <c r="D7"/>
  <c r="C10"/>
  <c r="J3"/>
  <c r="H3"/>
  <c r="D3"/>
  <c r="E5"/>
  <c r="P6" i="3"/>
  <c r="H6"/>
  <c r="C6"/>
  <c r="H5"/>
  <c r="C5"/>
  <c r="C4"/>
  <c r="P3"/>
  <c r="H3"/>
  <c r="W207" i="2"/>
  <c r="U207"/>
  <c r="T207"/>
  <c r="S207"/>
  <c r="N207"/>
  <c r="H207"/>
  <c r="D207"/>
  <c r="W206"/>
  <c r="U206"/>
  <c r="T206"/>
  <c r="S206"/>
  <c r="N206"/>
  <c r="H206"/>
  <c r="D206"/>
  <c r="W205"/>
  <c r="U205"/>
  <c r="T205"/>
  <c r="S205"/>
  <c r="N205"/>
  <c r="H205"/>
  <c r="D205"/>
  <c r="W204"/>
  <c r="U204"/>
  <c r="T204"/>
  <c r="S204"/>
  <c r="N204"/>
  <c r="H204"/>
  <c r="D204"/>
  <c r="W203"/>
  <c r="U203"/>
  <c r="T203"/>
  <c r="S203"/>
  <c r="N203"/>
  <c r="H203"/>
  <c r="D203"/>
  <c r="W202"/>
  <c r="U202"/>
  <c r="T202"/>
  <c r="S202"/>
  <c r="N202"/>
  <c r="H202"/>
  <c r="D202"/>
  <c r="W201"/>
  <c r="U201"/>
  <c r="T201"/>
  <c r="S201"/>
  <c r="N201"/>
  <c r="H201"/>
  <c r="D201"/>
  <c r="W200"/>
  <c r="U200"/>
  <c r="T200"/>
  <c r="S200"/>
  <c r="N200"/>
  <c r="H200"/>
  <c r="D200"/>
  <c r="W199"/>
  <c r="U199"/>
  <c r="T199"/>
  <c r="S199"/>
  <c r="N199"/>
  <c r="H199"/>
  <c r="D199"/>
  <c r="W198"/>
  <c r="U198"/>
  <c r="T198"/>
  <c r="S198"/>
  <c r="N198"/>
  <c r="H198"/>
  <c r="D198"/>
  <c r="W197"/>
  <c r="U197"/>
  <c r="T197"/>
  <c r="S197"/>
  <c r="N197"/>
  <c r="H197"/>
  <c r="D197"/>
  <c r="W196"/>
  <c r="U196"/>
  <c r="T196"/>
  <c r="S196"/>
  <c r="N196"/>
  <c r="H196"/>
  <c r="D196"/>
  <c r="W195"/>
  <c r="U195"/>
  <c r="T195"/>
  <c r="S195"/>
  <c r="N195"/>
  <c r="H195"/>
  <c r="D195"/>
  <c r="W194"/>
  <c r="U194"/>
  <c r="T194"/>
  <c r="S194"/>
  <c r="N194"/>
  <c r="H194"/>
  <c r="D194"/>
  <c r="W193"/>
  <c r="U193"/>
  <c r="T193"/>
  <c r="S193"/>
  <c r="N193"/>
  <c r="H193"/>
  <c r="D193"/>
  <c r="W192"/>
  <c r="U192"/>
  <c r="T192"/>
  <c r="S192"/>
  <c r="N192"/>
  <c r="H192"/>
  <c r="D192"/>
  <c r="W191"/>
  <c r="U191"/>
  <c r="T191"/>
  <c r="S191"/>
  <c r="N191"/>
  <c r="H191"/>
  <c r="D191"/>
  <c r="W190"/>
  <c r="U190"/>
  <c r="T190"/>
  <c r="S190"/>
  <c r="N190"/>
  <c r="H190"/>
  <c r="D190"/>
  <c r="W189"/>
  <c r="U189"/>
  <c r="T189"/>
  <c r="S189"/>
  <c r="N189"/>
  <c r="H189"/>
  <c r="D189"/>
  <c r="W188"/>
  <c r="U188"/>
  <c r="T188"/>
  <c r="S188"/>
  <c r="N188"/>
  <c r="H188"/>
  <c r="D188"/>
  <c r="W187"/>
  <c r="U187"/>
  <c r="T187"/>
  <c r="S187"/>
  <c r="N187"/>
  <c r="H187"/>
  <c r="D187"/>
  <c r="W186"/>
  <c r="U186"/>
  <c r="T186"/>
  <c r="S186"/>
  <c r="N186"/>
  <c r="H186"/>
  <c r="D186"/>
  <c r="W185"/>
  <c r="U185"/>
  <c r="T185"/>
  <c r="S185"/>
  <c r="N185"/>
  <c r="H185"/>
  <c r="D185"/>
  <c r="W184"/>
  <c r="U184"/>
  <c r="T184"/>
  <c r="S184"/>
  <c r="N184"/>
  <c r="H184"/>
  <c r="D184"/>
  <c r="W183"/>
  <c r="U183"/>
  <c r="T183"/>
  <c r="S183"/>
  <c r="N183"/>
  <c r="H183"/>
  <c r="D183"/>
  <c r="W182"/>
  <c r="U182"/>
  <c r="T182"/>
  <c r="S182"/>
  <c r="N182"/>
  <c r="H182"/>
  <c r="D182"/>
  <c r="W181"/>
  <c r="U181"/>
  <c r="T181"/>
  <c r="S181"/>
  <c r="N181"/>
  <c r="H181"/>
  <c r="D181"/>
  <c r="W180"/>
  <c r="U180"/>
  <c r="T180"/>
  <c r="S180"/>
  <c r="N180"/>
  <c r="H180"/>
  <c r="D180"/>
  <c r="W179"/>
  <c r="U179"/>
  <c r="T179"/>
  <c r="S179"/>
  <c r="N179"/>
  <c r="H179"/>
  <c r="D179"/>
  <c r="W178"/>
  <c r="U178"/>
  <c r="T178"/>
  <c r="S178"/>
  <c r="N178"/>
  <c r="H178"/>
  <c r="D178"/>
  <c r="W177"/>
  <c r="U177"/>
  <c r="T177"/>
  <c r="S177"/>
  <c r="N177"/>
  <c r="H177"/>
  <c r="D177"/>
  <c r="W176"/>
  <c r="U176"/>
  <c r="T176"/>
  <c r="S176"/>
  <c r="N176"/>
  <c r="H176"/>
  <c r="D176"/>
  <c r="W175"/>
  <c r="U175"/>
  <c r="T175"/>
  <c r="S175"/>
  <c r="N175"/>
  <c r="H175"/>
  <c r="D175"/>
  <c r="W174"/>
  <c r="U174"/>
  <c r="T174"/>
  <c r="S174"/>
  <c r="N174"/>
  <c r="H174"/>
  <c r="D174"/>
  <c r="W173"/>
  <c r="U173"/>
  <c r="T173"/>
  <c r="S173"/>
  <c r="N173"/>
  <c r="H173"/>
  <c r="D173"/>
  <c r="W172"/>
  <c r="U172"/>
  <c r="T172"/>
  <c r="S172"/>
  <c r="N172"/>
  <c r="H172"/>
  <c r="D172"/>
  <c r="W171"/>
  <c r="U171"/>
  <c r="T171"/>
  <c r="S171"/>
  <c r="N171"/>
  <c r="H171"/>
  <c r="D171"/>
  <c r="W170"/>
  <c r="U170"/>
  <c r="T170"/>
  <c r="S170"/>
  <c r="N170"/>
  <c r="H170"/>
  <c r="D170"/>
  <c r="W169"/>
  <c r="U169"/>
  <c r="T169"/>
  <c r="S169"/>
  <c r="N169"/>
  <c r="H169"/>
  <c r="D169"/>
  <c r="W168"/>
  <c r="U168"/>
  <c r="T168"/>
  <c r="S168"/>
  <c r="N168"/>
  <c r="H168"/>
  <c r="D168"/>
  <c r="W167"/>
  <c r="U167"/>
  <c r="T167"/>
  <c r="S167"/>
  <c r="N167"/>
  <c r="H167"/>
  <c r="D167"/>
  <c r="W166"/>
  <c r="U166"/>
  <c r="T166"/>
  <c r="S166"/>
  <c r="N166"/>
  <c r="H166"/>
  <c r="D166"/>
  <c r="W165"/>
  <c r="U165"/>
  <c r="T165"/>
  <c r="S165"/>
  <c r="N165"/>
  <c r="H165"/>
  <c r="D165"/>
  <c r="W164"/>
  <c r="U164"/>
  <c r="T164"/>
  <c r="S164"/>
  <c r="N164"/>
  <c r="H164"/>
  <c r="D164"/>
  <c r="W163"/>
  <c r="U163"/>
  <c r="T163"/>
  <c r="S163"/>
  <c r="N163"/>
  <c r="H163"/>
  <c r="D163"/>
  <c r="W162"/>
  <c r="U162"/>
  <c r="T162"/>
  <c r="S162"/>
  <c r="N162"/>
  <c r="H162"/>
  <c r="D162"/>
  <c r="W161"/>
  <c r="U161"/>
  <c r="T161"/>
  <c r="S161"/>
  <c r="N161"/>
  <c r="H161"/>
  <c r="D161"/>
  <c r="W160"/>
  <c r="U160"/>
  <c r="T160"/>
  <c r="S160"/>
  <c r="N160"/>
  <c r="H160"/>
  <c r="D160"/>
  <c r="W159"/>
  <c r="U159"/>
  <c r="T159"/>
  <c r="S159"/>
  <c r="N159"/>
  <c r="H159"/>
  <c r="D159"/>
  <c r="W158"/>
  <c r="U158"/>
  <c r="T158"/>
  <c r="S158"/>
  <c r="N158"/>
  <c r="H158"/>
  <c r="D158"/>
  <c r="W157"/>
  <c r="U157"/>
  <c r="T157"/>
  <c r="S157"/>
  <c r="N157"/>
  <c r="H157"/>
  <c r="D157"/>
  <c r="W156"/>
  <c r="U156"/>
  <c r="T156"/>
  <c r="S156"/>
  <c r="N156"/>
  <c r="H156"/>
  <c r="D156"/>
  <c r="W155"/>
  <c r="U155"/>
  <c r="T155"/>
  <c r="S155"/>
  <c r="N155"/>
  <c r="H155"/>
  <c r="D155"/>
  <c r="W154"/>
  <c r="U154"/>
  <c r="T154"/>
  <c r="S154"/>
  <c r="N154"/>
  <c r="H154"/>
  <c r="D154"/>
  <c r="W153"/>
  <c r="U153"/>
  <c r="T153"/>
  <c r="S153"/>
  <c r="N153"/>
  <c r="H153"/>
  <c r="D153"/>
  <c r="W152"/>
  <c r="U152"/>
  <c r="T152"/>
  <c r="S152"/>
  <c r="N152"/>
  <c r="H152"/>
  <c r="D152"/>
  <c r="W151"/>
  <c r="U151"/>
  <c r="T151"/>
  <c r="S151"/>
  <c r="N151"/>
  <c r="H151"/>
  <c r="D151"/>
  <c r="W150"/>
  <c r="U150"/>
  <c r="T150"/>
  <c r="S150"/>
  <c r="N150"/>
  <c r="H150"/>
  <c r="D150"/>
  <c r="W149"/>
  <c r="U149"/>
  <c r="T149"/>
  <c r="S149"/>
  <c r="N149"/>
  <c r="H149"/>
  <c r="D149"/>
  <c r="W148"/>
  <c r="U148"/>
  <c r="T148"/>
  <c r="S148"/>
  <c r="N148"/>
  <c r="H148"/>
  <c r="D148"/>
  <c r="W147"/>
  <c r="U147"/>
  <c r="T147"/>
  <c r="S147"/>
  <c r="N147"/>
  <c r="H147"/>
  <c r="D147"/>
  <c r="W146"/>
  <c r="U146"/>
  <c r="T146"/>
  <c r="S146"/>
  <c r="N146"/>
  <c r="H146"/>
  <c r="D146"/>
  <c r="W145"/>
  <c r="U145"/>
  <c r="T145"/>
  <c r="S145"/>
  <c r="N145"/>
  <c r="H145"/>
  <c r="D145"/>
  <c r="W144"/>
  <c r="U144"/>
  <c r="T144"/>
  <c r="S144"/>
  <c r="N144"/>
  <c r="H144"/>
  <c r="D144"/>
  <c r="W143"/>
  <c r="U143"/>
  <c r="T143"/>
  <c r="S143"/>
  <c r="N143"/>
  <c r="H143"/>
  <c r="D143"/>
  <c r="W142"/>
  <c r="U142"/>
  <c r="T142"/>
  <c r="S142"/>
  <c r="N142"/>
  <c r="H142"/>
  <c r="D142"/>
  <c r="W141"/>
  <c r="U141"/>
  <c r="T141"/>
  <c r="S141"/>
  <c r="N141"/>
  <c r="H141"/>
  <c r="D141"/>
  <c r="W140"/>
  <c r="U140"/>
  <c r="T140"/>
  <c r="S140"/>
  <c r="N140"/>
  <c r="H140"/>
  <c r="D140"/>
  <c r="W139"/>
  <c r="U139"/>
  <c r="T139"/>
  <c r="S139"/>
  <c r="N139"/>
  <c r="H139"/>
  <c r="D139"/>
  <c r="W138"/>
  <c r="U138"/>
  <c r="T138"/>
  <c r="S138"/>
  <c r="N138"/>
  <c r="H138"/>
  <c r="D138"/>
  <c r="W137"/>
  <c r="U137"/>
  <c r="T137"/>
  <c r="S137"/>
  <c r="N137"/>
  <c r="H137"/>
  <c r="D137"/>
  <c r="W136"/>
  <c r="U136"/>
  <c r="T136"/>
  <c r="S136"/>
  <c r="N136"/>
  <c r="H136"/>
  <c r="D136"/>
  <c r="W135"/>
  <c r="U135"/>
  <c r="T135"/>
  <c r="S135"/>
  <c r="N135"/>
  <c r="H135"/>
  <c r="D135"/>
  <c r="W134"/>
  <c r="U134"/>
  <c r="T134"/>
  <c r="S134"/>
  <c r="N134"/>
  <c r="H134"/>
  <c r="D134"/>
  <c r="W133"/>
  <c r="U133"/>
  <c r="T133"/>
  <c r="S133"/>
  <c r="N133"/>
  <c r="H133"/>
  <c r="D133"/>
  <c r="W132"/>
  <c r="U132"/>
  <c r="T132"/>
  <c r="S132"/>
  <c r="N132"/>
  <c r="H132"/>
  <c r="D132"/>
  <c r="W131"/>
  <c r="U131"/>
  <c r="T131"/>
  <c r="S131"/>
  <c r="N131"/>
  <c r="H131"/>
  <c r="D131"/>
  <c r="W130"/>
  <c r="U130"/>
  <c r="T130"/>
  <c r="S130"/>
  <c r="N130"/>
  <c r="H130"/>
  <c r="D130"/>
  <c r="W129"/>
  <c r="U129"/>
  <c r="T129"/>
  <c r="S129"/>
  <c r="N129"/>
  <c r="H129"/>
  <c r="D129"/>
  <c r="W128"/>
  <c r="U128"/>
  <c r="T128"/>
  <c r="S128"/>
  <c r="N128"/>
  <c r="H128"/>
  <c r="D128"/>
  <c r="W127"/>
  <c r="U127"/>
  <c r="T127"/>
  <c r="S127"/>
  <c r="N127"/>
  <c r="H127"/>
  <c r="D127"/>
  <c r="W126"/>
  <c r="U126"/>
  <c r="T126"/>
  <c r="S126"/>
  <c r="N126"/>
  <c r="H126"/>
  <c r="D126"/>
  <c r="W125"/>
  <c r="U125"/>
  <c r="T125"/>
  <c r="S125"/>
  <c r="N125"/>
  <c r="H125"/>
  <c r="D125"/>
  <c r="W124"/>
  <c r="U124"/>
  <c r="T124"/>
  <c r="S124"/>
  <c r="N124"/>
  <c r="H124"/>
  <c r="D124"/>
  <c r="W123"/>
  <c r="U123"/>
  <c r="T123"/>
  <c r="S123"/>
  <c r="N123"/>
  <c r="H123"/>
  <c r="D123"/>
  <c r="W122"/>
  <c r="U122"/>
  <c r="T122"/>
  <c r="S122"/>
  <c r="N122"/>
  <c r="H122"/>
  <c r="D122"/>
  <c r="W121"/>
  <c r="U121"/>
  <c r="T121"/>
  <c r="S121"/>
  <c r="N121"/>
  <c r="H121"/>
  <c r="D121"/>
  <c r="W120"/>
  <c r="U120"/>
  <c r="T120"/>
  <c r="S120"/>
  <c r="N120"/>
  <c r="H120"/>
  <c r="D120"/>
  <c r="W119"/>
  <c r="U119"/>
  <c r="T119"/>
  <c r="S119"/>
  <c r="N119"/>
  <c r="H119"/>
  <c r="D119"/>
  <c r="W118"/>
  <c r="U118"/>
  <c r="T118"/>
  <c r="S118"/>
  <c r="N118"/>
  <c r="H118"/>
  <c r="D118"/>
  <c r="W117"/>
  <c r="U117"/>
  <c r="T117"/>
  <c r="S117"/>
  <c r="N117"/>
  <c r="H117"/>
  <c r="D117"/>
  <c r="W116"/>
  <c r="U116"/>
  <c r="T116"/>
  <c r="S116"/>
  <c r="N116"/>
  <c r="H116"/>
  <c r="D116"/>
  <c r="W115"/>
  <c r="U115"/>
  <c r="T115"/>
  <c r="S115"/>
  <c r="N115"/>
  <c r="H115"/>
  <c r="D115"/>
  <c r="W114"/>
  <c r="U114"/>
  <c r="T114"/>
  <c r="S114"/>
  <c r="N114"/>
  <c r="H114"/>
  <c r="D114"/>
  <c r="W113"/>
  <c r="U113"/>
  <c r="T113"/>
  <c r="S113"/>
  <c r="N113"/>
  <c r="H113"/>
  <c r="D113"/>
  <c r="W112"/>
  <c r="U112"/>
  <c r="T112"/>
  <c r="S112"/>
  <c r="N112"/>
  <c r="H112"/>
  <c r="D112"/>
  <c r="W111"/>
  <c r="U111"/>
  <c r="T111"/>
  <c r="S111"/>
  <c r="N111"/>
  <c r="H111"/>
  <c r="D111"/>
  <c r="W110"/>
  <c r="U110"/>
  <c r="T110"/>
  <c r="S110"/>
  <c r="N110"/>
  <c r="H110"/>
  <c r="D110"/>
  <c r="W109"/>
  <c r="U109"/>
  <c r="T109"/>
  <c r="S109"/>
  <c r="N109"/>
  <c r="H109"/>
  <c r="D109"/>
  <c r="W108"/>
  <c r="U108"/>
  <c r="T108"/>
  <c r="S108"/>
  <c r="N108"/>
  <c r="H108"/>
  <c r="D108"/>
  <c r="W107"/>
  <c r="U107"/>
  <c r="T107"/>
  <c r="S107"/>
  <c r="N107"/>
  <c r="H107"/>
  <c r="D107"/>
  <c r="W106"/>
  <c r="U106"/>
  <c r="T106"/>
  <c r="S106"/>
  <c r="N106"/>
  <c r="H106"/>
  <c r="D106"/>
  <c r="W105"/>
  <c r="U105"/>
  <c r="T105"/>
  <c r="S105"/>
  <c r="N105"/>
  <c r="H105"/>
  <c r="D105"/>
  <c r="W104"/>
  <c r="U104"/>
  <c r="T104"/>
  <c r="S104"/>
  <c r="N104"/>
  <c r="H104"/>
  <c r="D104"/>
  <c r="W103"/>
  <c r="U103"/>
  <c r="T103"/>
  <c r="S103"/>
  <c r="N103"/>
  <c r="H103"/>
  <c r="D103"/>
  <c r="W102"/>
  <c r="U102"/>
  <c r="T102"/>
  <c r="S102"/>
  <c r="N102"/>
  <c r="H102"/>
  <c r="D102"/>
  <c r="W101"/>
  <c r="U101"/>
  <c r="T101"/>
  <c r="S101"/>
  <c r="N101"/>
  <c r="H101"/>
  <c r="D101"/>
  <c r="W100"/>
  <c r="U100"/>
  <c r="T100"/>
  <c r="S100"/>
  <c r="N100"/>
  <c r="H100"/>
  <c r="D100"/>
  <c r="W99"/>
  <c r="U99"/>
  <c r="T99"/>
  <c r="S99"/>
  <c r="N99"/>
  <c r="H99"/>
  <c r="D99"/>
  <c r="W98"/>
  <c r="U98"/>
  <c r="T98"/>
  <c r="S98"/>
  <c r="N98"/>
  <c r="H98"/>
  <c r="D98"/>
  <c r="W97"/>
  <c r="U97"/>
  <c r="T97"/>
  <c r="S97"/>
  <c r="N97"/>
  <c r="H97"/>
  <c r="D97"/>
  <c r="W96"/>
  <c r="U96"/>
  <c r="T96"/>
  <c r="S96"/>
  <c r="N96"/>
  <c r="H96"/>
  <c r="D96"/>
  <c r="W95"/>
  <c r="U95"/>
  <c r="T95"/>
  <c r="S95"/>
  <c r="N95"/>
  <c r="H95"/>
  <c r="D95"/>
  <c r="W94"/>
  <c r="U94"/>
  <c r="T94"/>
  <c r="S94"/>
  <c r="N94"/>
  <c r="H94"/>
  <c r="D94"/>
  <c r="W93"/>
  <c r="U93"/>
  <c r="T93"/>
  <c r="S93"/>
  <c r="N93"/>
  <c r="H93"/>
  <c r="D93"/>
  <c r="W92"/>
  <c r="U92"/>
  <c r="T92"/>
  <c r="S92"/>
  <c r="N92"/>
  <c r="H92"/>
  <c r="D92"/>
  <c r="W91"/>
  <c r="U91"/>
  <c r="T91"/>
  <c r="S91"/>
  <c r="N91"/>
  <c r="H91"/>
  <c r="D91"/>
  <c r="W90"/>
  <c r="U90"/>
  <c r="T90"/>
  <c r="S90"/>
  <c r="N90"/>
  <c r="H90"/>
  <c r="D90"/>
  <c r="W89"/>
  <c r="U89"/>
  <c r="T89"/>
  <c r="S89"/>
  <c r="N89"/>
  <c r="H89"/>
  <c r="D89"/>
  <c r="W88"/>
  <c r="U88"/>
  <c r="T88"/>
  <c r="S88"/>
  <c r="N88"/>
  <c r="H88"/>
  <c r="D88"/>
  <c r="W87"/>
  <c r="U87"/>
  <c r="T87"/>
  <c r="S87"/>
  <c r="N87"/>
  <c r="H87"/>
  <c r="D87"/>
  <c r="W86"/>
  <c r="U86"/>
  <c r="T86"/>
  <c r="S86"/>
  <c r="N86"/>
  <c r="H86"/>
  <c r="D86"/>
  <c r="W85"/>
  <c r="U85"/>
  <c r="T85"/>
  <c r="S85"/>
  <c r="N85"/>
  <c r="H85"/>
  <c r="W84"/>
  <c r="U84"/>
  <c r="T84"/>
  <c r="S84"/>
  <c r="N84"/>
  <c r="H84"/>
  <c r="D84"/>
  <c r="W83"/>
  <c r="U83"/>
  <c r="T83"/>
  <c r="S83"/>
  <c r="N83"/>
  <c r="H83"/>
  <c r="D83"/>
  <c r="W82"/>
  <c r="U82"/>
  <c r="T82"/>
  <c r="S82"/>
  <c r="N82"/>
  <c r="H82"/>
  <c r="D82"/>
  <c r="W81"/>
  <c r="U81"/>
  <c r="T81"/>
  <c r="S81"/>
  <c r="N81"/>
  <c r="H81"/>
  <c r="D81"/>
  <c r="W80"/>
  <c r="U80"/>
  <c r="T80"/>
  <c r="S80"/>
  <c r="N80"/>
  <c r="H80"/>
  <c r="D80"/>
  <c r="W79"/>
  <c r="U79"/>
  <c r="T79"/>
  <c r="S79"/>
  <c r="N79"/>
  <c r="H79"/>
  <c r="D79"/>
  <c r="W78"/>
  <c r="U78"/>
  <c r="T78"/>
  <c r="S78"/>
  <c r="N78"/>
  <c r="H78"/>
  <c r="D78"/>
  <c r="W77"/>
  <c r="U77"/>
  <c r="T77"/>
  <c r="S77"/>
  <c r="N77"/>
  <c r="H77"/>
  <c r="D77"/>
  <c r="W76"/>
  <c r="U76"/>
  <c r="T76"/>
  <c r="S76"/>
  <c r="N76"/>
  <c r="H76"/>
  <c r="D76"/>
  <c r="W75"/>
  <c r="U75"/>
  <c r="T75"/>
  <c r="S75"/>
  <c r="N75"/>
  <c r="H75"/>
  <c r="D75"/>
  <c r="W74"/>
  <c r="U74"/>
  <c r="T74"/>
  <c r="S74"/>
  <c r="N74"/>
  <c r="H74"/>
  <c r="D74"/>
  <c r="W73"/>
  <c r="U73"/>
  <c r="T73"/>
  <c r="S73"/>
  <c r="N73"/>
  <c r="H73"/>
  <c r="D73"/>
  <c r="W72"/>
  <c r="U72"/>
  <c r="T72"/>
  <c r="S72"/>
  <c r="N72"/>
  <c r="H72"/>
  <c r="D72"/>
  <c r="W71"/>
  <c r="U71"/>
  <c r="T71"/>
  <c r="S71"/>
  <c r="N71"/>
  <c r="H71"/>
  <c r="D71"/>
  <c r="W70"/>
  <c r="U70"/>
  <c r="T70"/>
  <c r="S70"/>
  <c r="N70"/>
  <c r="H70"/>
  <c r="D70"/>
  <c r="W69"/>
  <c r="U69"/>
  <c r="T69"/>
  <c r="S69"/>
  <c r="N69"/>
  <c r="H69"/>
  <c r="D69"/>
  <c r="W68"/>
  <c r="U68"/>
  <c r="T68"/>
  <c r="S68"/>
  <c r="N68"/>
  <c r="H68"/>
  <c r="D68"/>
  <c r="W67"/>
  <c r="U67"/>
  <c r="T67"/>
  <c r="S67"/>
  <c r="N67"/>
  <c r="H67"/>
  <c r="D67"/>
  <c r="W66"/>
  <c r="U66"/>
  <c r="T66"/>
  <c r="S66"/>
  <c r="N66"/>
  <c r="H66"/>
  <c r="D66"/>
  <c r="W65"/>
  <c r="U65"/>
  <c r="T65"/>
  <c r="S65"/>
  <c r="N65"/>
  <c r="H65"/>
  <c r="D65"/>
  <c r="W64"/>
  <c r="U64"/>
  <c r="T64"/>
  <c r="S64"/>
  <c r="N64"/>
  <c r="H64"/>
  <c r="D64"/>
  <c r="W63"/>
  <c r="U63"/>
  <c r="T63"/>
  <c r="S63"/>
  <c r="N63"/>
  <c r="H63"/>
  <c r="D63"/>
  <c r="W62"/>
  <c r="U62"/>
  <c r="T62"/>
  <c r="S62"/>
  <c r="N62"/>
  <c r="H62"/>
  <c r="D62"/>
  <c r="W61"/>
  <c r="U61"/>
  <c r="T61"/>
  <c r="S61"/>
  <c r="N61"/>
  <c r="H61"/>
  <c r="D61"/>
  <c r="W60"/>
  <c r="U60"/>
  <c r="T60"/>
  <c r="S60"/>
  <c r="N60"/>
  <c r="H60"/>
  <c r="D60"/>
  <c r="W59"/>
  <c r="U59"/>
  <c r="T59"/>
  <c r="S59"/>
  <c r="N59"/>
  <c r="H59"/>
  <c r="D59"/>
  <c r="W58"/>
  <c r="U58"/>
  <c r="T58"/>
  <c r="S58"/>
  <c r="N58"/>
  <c r="H58"/>
  <c r="D58"/>
  <c r="W57"/>
  <c r="U57"/>
  <c r="T57"/>
  <c r="S57"/>
  <c r="N57"/>
  <c r="H57"/>
  <c r="D57"/>
  <c r="W56"/>
  <c r="U56"/>
  <c r="T56"/>
  <c r="S56"/>
  <c r="N56"/>
  <c r="H56"/>
  <c r="D56"/>
  <c r="W55"/>
  <c r="U55"/>
  <c r="T55"/>
  <c r="S55"/>
  <c r="N55"/>
  <c r="H55"/>
  <c r="D55"/>
  <c r="W54"/>
  <c r="U54"/>
  <c r="T54"/>
  <c r="S54"/>
  <c r="N54"/>
  <c r="H54"/>
  <c r="D54"/>
  <c r="W53"/>
  <c r="U53"/>
  <c r="T53"/>
  <c r="S53"/>
  <c r="N53"/>
  <c r="H53"/>
  <c r="D53"/>
  <c r="W52"/>
  <c r="U52"/>
  <c r="T52"/>
  <c r="S52"/>
  <c r="N52"/>
  <c r="H52"/>
  <c r="D52"/>
  <c r="W51"/>
  <c r="U51"/>
  <c r="T51"/>
  <c r="S51"/>
  <c r="N51"/>
  <c r="H51"/>
  <c r="D51"/>
  <c r="W50"/>
  <c r="U50"/>
  <c r="T50"/>
  <c r="S50"/>
  <c r="N50"/>
  <c r="H50"/>
  <c r="D50"/>
  <c r="W49"/>
  <c r="U49"/>
  <c r="T49"/>
  <c r="S49"/>
  <c r="N49"/>
  <c r="H49"/>
  <c r="D49"/>
  <c r="W48"/>
  <c r="U48"/>
  <c r="T48"/>
  <c r="S48"/>
  <c r="N48"/>
  <c r="H48"/>
  <c r="D48"/>
  <c r="W47"/>
  <c r="U47"/>
  <c r="T47"/>
  <c r="S47"/>
  <c r="N47"/>
  <c r="H47"/>
  <c r="D47"/>
  <c r="W46"/>
  <c r="U46"/>
  <c r="T46"/>
  <c r="S46"/>
  <c r="N46"/>
  <c r="H46"/>
  <c r="D46"/>
  <c r="W45"/>
  <c r="U45"/>
  <c r="T45"/>
  <c r="S45"/>
  <c r="N45"/>
  <c r="H45"/>
  <c r="D45"/>
  <c r="W44"/>
  <c r="U44"/>
  <c r="T44"/>
  <c r="S44"/>
  <c r="N44"/>
  <c r="H44"/>
  <c r="D44"/>
  <c r="W43"/>
  <c r="U43"/>
  <c r="T43"/>
  <c r="S43"/>
  <c r="N43"/>
  <c r="H43"/>
  <c r="D43"/>
  <c r="W42"/>
  <c r="U42"/>
  <c r="T42"/>
  <c r="S42"/>
  <c r="N42"/>
  <c r="H42"/>
  <c r="D42"/>
  <c r="W41"/>
  <c r="U41"/>
  <c r="T41"/>
  <c r="S41"/>
  <c r="N41"/>
  <c r="H41"/>
  <c r="D41"/>
  <c r="W40"/>
  <c r="U40"/>
  <c r="T40"/>
  <c r="S40"/>
  <c r="N40"/>
  <c r="H40"/>
  <c r="D40"/>
  <c r="W39"/>
  <c r="U39"/>
  <c r="T39"/>
  <c r="S39"/>
  <c r="N39"/>
  <c r="H39"/>
  <c r="D39"/>
  <c r="W38"/>
  <c r="U38"/>
  <c r="T38"/>
  <c r="S38"/>
  <c r="N38"/>
  <c r="H38"/>
  <c r="D38"/>
  <c r="W37"/>
  <c r="U37"/>
  <c r="T37"/>
  <c r="S37"/>
  <c r="N37"/>
  <c r="H37"/>
  <c r="D37"/>
  <c r="W36"/>
  <c r="U36"/>
  <c r="T36"/>
  <c r="S36"/>
  <c r="N36"/>
  <c r="H36"/>
  <c r="D36"/>
  <c r="W35"/>
  <c r="U35"/>
  <c r="T35"/>
  <c r="S35"/>
  <c r="N35"/>
  <c r="H35"/>
  <c r="D35"/>
  <c r="W34"/>
  <c r="U34"/>
  <c r="T34"/>
  <c r="S34"/>
  <c r="N34"/>
  <c r="H34"/>
  <c r="D34"/>
  <c r="W33"/>
  <c r="U33"/>
  <c r="T33"/>
  <c r="S33"/>
  <c r="N33"/>
  <c r="H33"/>
  <c r="D33"/>
  <c r="W32"/>
  <c r="U32"/>
  <c r="T32"/>
  <c r="S32"/>
  <c r="N32"/>
  <c r="H32"/>
  <c r="D32"/>
  <c r="W31"/>
  <c r="U31"/>
  <c r="T31"/>
  <c r="S31"/>
  <c r="N31"/>
  <c r="H31"/>
  <c r="D31"/>
  <c r="W30"/>
  <c r="U30"/>
  <c r="T30"/>
  <c r="S30"/>
  <c r="N30"/>
  <c r="H30"/>
  <c r="D30"/>
  <c r="W29"/>
  <c r="U29"/>
  <c r="T29"/>
  <c r="S29"/>
  <c r="N29"/>
  <c r="H29"/>
  <c r="D29"/>
  <c r="W28"/>
  <c r="U28"/>
  <c r="T28"/>
  <c r="S28"/>
  <c r="N28"/>
  <c r="H28"/>
  <c r="D28"/>
  <c r="W27"/>
  <c r="U27"/>
  <c r="T27"/>
  <c r="S27"/>
  <c r="N27"/>
  <c r="H27"/>
  <c r="D27"/>
  <c r="W26"/>
  <c r="U26"/>
  <c r="T26"/>
  <c r="S26"/>
  <c r="N26"/>
  <c r="H26"/>
  <c r="D26"/>
  <c r="W25"/>
  <c r="U25"/>
  <c r="T25"/>
  <c r="S25"/>
  <c r="N25"/>
  <c r="H25"/>
  <c r="D25"/>
  <c r="W24"/>
  <c r="U24"/>
  <c r="T24"/>
  <c r="S24"/>
  <c r="N24"/>
  <c r="H24"/>
  <c r="D24"/>
  <c r="W23"/>
  <c r="U23"/>
  <c r="T23"/>
  <c r="S23"/>
  <c r="N23"/>
  <c r="H23"/>
  <c r="D23"/>
  <c r="W22"/>
  <c r="U22"/>
  <c r="T22"/>
  <c r="S22"/>
  <c r="N22"/>
  <c r="H22"/>
  <c r="D22"/>
  <c r="W21"/>
  <c r="U21"/>
  <c r="T21"/>
  <c r="S21"/>
  <c r="N21"/>
  <c r="H21"/>
  <c r="D21"/>
  <c r="W20"/>
  <c r="U20"/>
  <c r="T20"/>
  <c r="S20"/>
  <c r="N20"/>
  <c r="H20"/>
  <c r="D20"/>
  <c r="W19"/>
  <c r="U19"/>
  <c r="T19"/>
  <c r="S19"/>
  <c r="N19"/>
  <c r="H19"/>
  <c r="D19"/>
  <c r="W18"/>
  <c r="U18"/>
  <c r="T18"/>
  <c r="S18"/>
  <c r="N18"/>
  <c r="H18"/>
  <c r="D18"/>
  <c r="W17"/>
  <c r="U17"/>
  <c r="T17"/>
  <c r="S17"/>
  <c r="N17"/>
  <c r="H17"/>
  <c r="D17"/>
  <c r="W16"/>
  <c r="U16"/>
  <c r="T16"/>
  <c r="S16"/>
  <c r="N16"/>
  <c r="H16"/>
  <c r="D16"/>
  <c r="W15"/>
  <c r="U15"/>
  <c r="T15"/>
  <c r="S15"/>
  <c r="N15"/>
  <c r="H15"/>
  <c r="D15"/>
  <c r="W14"/>
  <c r="U14"/>
  <c r="T14"/>
  <c r="S14"/>
  <c r="N14"/>
  <c r="H14"/>
  <c r="D14"/>
  <c r="W13"/>
  <c r="U13"/>
  <c r="T13"/>
  <c r="S13"/>
  <c r="N13"/>
  <c r="H13"/>
  <c r="D13"/>
  <c r="W12"/>
  <c r="U12"/>
  <c r="T12"/>
  <c r="S12"/>
  <c r="N12"/>
  <c r="H12"/>
  <c r="D12"/>
  <c r="W11"/>
  <c r="U11"/>
  <c r="T11"/>
  <c r="S11"/>
  <c r="N11"/>
  <c r="H11"/>
  <c r="D11"/>
  <c r="W10"/>
  <c r="U10"/>
  <c r="T10"/>
  <c r="S10"/>
  <c r="N10"/>
  <c r="H10"/>
  <c r="D10"/>
  <c r="W9"/>
  <c r="U9"/>
  <c r="T9"/>
  <c r="S9"/>
  <c r="N9"/>
  <c r="H9"/>
  <c r="D9"/>
  <c r="W8"/>
  <c r="U8"/>
  <c r="T8"/>
  <c r="S8"/>
  <c r="N8"/>
  <c r="H8"/>
  <c r="D8"/>
  <c r="W7"/>
  <c r="U7"/>
  <c r="T7"/>
  <c r="S7"/>
  <c r="N7"/>
  <c r="H7"/>
  <c r="D7"/>
  <c r="W6"/>
  <c r="U6"/>
  <c r="T6"/>
  <c r="S6"/>
  <c r="N6"/>
  <c r="H6"/>
  <c r="D6"/>
  <c r="W5"/>
  <c r="U5"/>
  <c r="T5"/>
  <c r="S5"/>
  <c r="N5"/>
  <c r="H5"/>
  <c r="D5"/>
  <c r="W4"/>
  <c r="U4"/>
  <c r="T4"/>
  <c r="S4"/>
  <c r="N4"/>
  <c r="H4"/>
  <c r="D4"/>
  <c r="W3"/>
  <c r="U3"/>
  <c r="T3"/>
  <c r="S3"/>
  <c r="N3"/>
  <c r="H3"/>
  <c r="D3"/>
  <c r="W2"/>
  <c r="U2"/>
  <c r="T2"/>
  <c r="S2"/>
  <c r="N2"/>
  <c r="H2"/>
  <c r="D2"/>
  <c r="P10" i="6" l="1"/>
  <c r="O5"/>
  <c r="P5" s="1"/>
  <c r="O7"/>
  <c r="P7" s="1"/>
  <c r="O6"/>
  <c r="P6" s="1"/>
  <c r="O9"/>
  <c r="P9" s="1"/>
  <c r="O8"/>
  <c r="P8" s="1"/>
  <c r="O4"/>
  <c r="P4" s="1"/>
  <c r="O3"/>
  <c r="P3" s="1"/>
  <c r="G13" i="5"/>
  <c r="P4" i="3"/>
  <c r="H4"/>
  <c r="C3"/>
  <c r="F19" i="5"/>
  <c r="B19"/>
  <c r="G18"/>
  <c r="C18"/>
  <c r="H17"/>
  <c r="D17"/>
  <c r="I16"/>
  <c r="E16"/>
  <c r="F15"/>
  <c r="B15"/>
  <c r="G14"/>
  <c r="C14"/>
  <c r="H13"/>
  <c r="D13"/>
  <c r="I12"/>
  <c r="E12"/>
  <c r="F11"/>
  <c r="B11"/>
  <c r="G10"/>
  <c r="C10"/>
  <c r="D9"/>
  <c r="E8"/>
  <c r="B7"/>
  <c r="B8"/>
  <c r="H6"/>
  <c r="G19"/>
  <c r="C19"/>
  <c r="H18"/>
  <c r="D18"/>
  <c r="I17"/>
  <c r="E17"/>
  <c r="F16"/>
  <c r="B16"/>
  <c r="G15"/>
  <c r="C15"/>
  <c r="H14"/>
  <c r="D14"/>
  <c r="I13"/>
  <c r="E13"/>
  <c r="F12"/>
  <c r="B12"/>
  <c r="G11"/>
  <c r="C11"/>
  <c r="H10"/>
  <c r="D10"/>
  <c r="I9"/>
  <c r="E9"/>
  <c r="F8"/>
  <c r="G7"/>
  <c r="I5"/>
  <c r="H19"/>
  <c r="D19"/>
  <c r="I18"/>
  <c r="E18"/>
  <c r="F17"/>
  <c r="B17"/>
  <c r="G16"/>
  <c r="C16"/>
  <c r="H15"/>
  <c r="D15"/>
  <c r="I14"/>
  <c r="E14"/>
  <c r="F13"/>
  <c r="B13"/>
  <c r="G12"/>
  <c r="C12"/>
  <c r="H11"/>
  <c r="D11"/>
  <c r="I10"/>
  <c r="E10"/>
  <c r="F9"/>
  <c r="B9"/>
  <c r="G8"/>
  <c r="C8"/>
  <c r="H7"/>
  <c r="D7"/>
  <c r="E6"/>
  <c r="I19"/>
  <c r="E19"/>
  <c r="F18"/>
  <c r="B18"/>
  <c r="G17"/>
  <c r="C17"/>
  <c r="H16"/>
  <c r="D16"/>
  <c r="I15"/>
  <c r="E15"/>
  <c r="F14"/>
  <c r="B14"/>
  <c r="C13"/>
  <c r="H12"/>
  <c r="D12"/>
  <c r="I11"/>
  <c r="E11"/>
  <c r="F10"/>
  <c r="B10"/>
  <c r="G9"/>
  <c r="C9"/>
  <c r="H8"/>
  <c r="D8"/>
  <c r="I7"/>
  <c r="E7"/>
  <c r="F6"/>
  <c r="B6"/>
  <c r="H9"/>
  <c r="I8"/>
  <c r="F7"/>
  <c r="G6"/>
  <c r="C6"/>
  <c r="C7"/>
  <c r="D6"/>
  <c r="I6"/>
  <c r="E5"/>
  <c r="F4"/>
  <c r="B4"/>
  <c r="G3"/>
  <c r="C3"/>
  <c r="C4"/>
  <c r="D3"/>
  <c r="E3"/>
  <c r="B3"/>
  <c r="F5"/>
  <c r="B5"/>
  <c r="G4"/>
  <c r="H3"/>
  <c r="I3"/>
  <c r="G5"/>
  <c r="C5"/>
  <c r="H4"/>
  <c r="D4"/>
  <c r="F3"/>
  <c r="H5"/>
  <c r="D5"/>
  <c r="I4"/>
  <c r="E4"/>
  <c r="C2"/>
  <c r="G2"/>
  <c r="B2"/>
  <c r="F2"/>
  <c r="E2"/>
  <c r="I2"/>
  <c r="D2"/>
  <c r="H2"/>
  <c r="J10" l="1"/>
  <c r="J14"/>
  <c r="J18"/>
  <c r="H20"/>
  <c r="E20"/>
  <c r="D20"/>
  <c r="G20"/>
  <c r="C20"/>
  <c r="I20"/>
  <c r="F20"/>
  <c r="J6"/>
  <c r="J12"/>
  <c r="J16"/>
  <c r="J3"/>
  <c r="J11"/>
  <c r="J15"/>
  <c r="J19"/>
  <c r="B20"/>
  <c r="J2"/>
  <c r="J7"/>
  <c r="J5"/>
  <c r="J4"/>
  <c r="J9"/>
  <c r="J13"/>
  <c r="J17"/>
  <c r="J8"/>
  <c r="L2" l="1"/>
  <c r="J20"/>
</calcChain>
</file>

<file path=xl/sharedStrings.xml><?xml version="1.0" encoding="utf-8"?>
<sst xmlns="http://schemas.openxmlformats.org/spreadsheetml/2006/main" count="5962" uniqueCount="277">
  <si>
    <t>CONTROLE DE PNEUS</t>
  </si>
  <si>
    <t>Listagem medidas de pneus</t>
  </si>
  <si>
    <t xml:space="preserve"> MOVIMENTAÇÕES</t>
  </si>
  <si>
    <t>Código</t>
  </si>
  <si>
    <t>Descrição</t>
  </si>
  <si>
    <t>Valor</t>
  </si>
  <si>
    <t>LOCAL</t>
  </si>
  <si>
    <t>ALMOXARIFADO</t>
  </si>
  <si>
    <t>EMPRESA</t>
  </si>
  <si>
    <t xml:space="preserve">FILIAL </t>
  </si>
  <si>
    <t xml:space="preserve">GARAGEM </t>
  </si>
  <si>
    <t>295/80R22.5</t>
  </si>
  <si>
    <t>ANA LUCIA</t>
  </si>
  <si>
    <t>275/80R22.5</t>
  </si>
  <si>
    <t>BRUMADINHO</t>
  </si>
  <si>
    <t>11.00 R 22</t>
  </si>
  <si>
    <t>CAETE</t>
  </si>
  <si>
    <t>215/75R17.5</t>
  </si>
  <si>
    <t>CAPELINHA</t>
  </si>
  <si>
    <t>10.00 R 20</t>
  </si>
  <si>
    <t>CARMESIA</t>
  </si>
  <si>
    <t>7.50 R16</t>
  </si>
  <si>
    <t>CEL FABRICIANO</t>
  </si>
  <si>
    <t>11 R 22.5</t>
  </si>
  <si>
    <t>DUVAL DE BARROS</t>
  </si>
  <si>
    <t>225/70R15</t>
  </si>
  <si>
    <t>GOIANIA</t>
  </si>
  <si>
    <t>175/70R13</t>
  </si>
  <si>
    <t>GUANHAES</t>
  </si>
  <si>
    <t>165/70R13</t>
  </si>
  <si>
    <t>IPATINGA</t>
  </si>
  <si>
    <t>70/100R19</t>
  </si>
  <si>
    <t>ITABIRA</t>
  </si>
  <si>
    <t>90/100R16</t>
  </si>
  <si>
    <t>ITAUNA</t>
  </si>
  <si>
    <t>175/65R14</t>
  </si>
  <si>
    <t>JANAUBA</t>
  </si>
  <si>
    <t>175/70R14</t>
  </si>
  <si>
    <t>JANUARIA</t>
  </si>
  <si>
    <t>185/65R14</t>
  </si>
  <si>
    <t>JUSTINOPOLIS</t>
  </si>
  <si>
    <t>205/75R16</t>
  </si>
  <si>
    <t>LAFAIETE</t>
  </si>
  <si>
    <t>195/70R15</t>
  </si>
  <si>
    <t>LAGOA DA PRATA</t>
  </si>
  <si>
    <t>235/75R15</t>
  </si>
  <si>
    <t>LAGOA SANTA</t>
  </si>
  <si>
    <t>385/65 R22.5</t>
  </si>
  <si>
    <t>LAVRAS</t>
  </si>
  <si>
    <t>8.50 R17.5</t>
  </si>
  <si>
    <t>M.GORETTI</t>
  </si>
  <si>
    <t>9.00 R20</t>
  </si>
  <si>
    <t>MATRIZ</t>
  </si>
  <si>
    <t>900 R20</t>
  </si>
  <si>
    <t>195/55 R15</t>
  </si>
  <si>
    <t>MONTES CLAROS</t>
  </si>
  <si>
    <t>185/60R14</t>
  </si>
  <si>
    <t>NEVES</t>
  </si>
  <si>
    <t>155 R12 C</t>
  </si>
  <si>
    <t>NOVA LIMA</t>
  </si>
  <si>
    <t>195/55 R16</t>
  </si>
  <si>
    <t>NOVA VISTA</t>
  </si>
  <si>
    <t>185/60R15</t>
  </si>
  <si>
    <t>OLIVEIRA</t>
  </si>
  <si>
    <t>225/75 R15</t>
  </si>
  <si>
    <t>PNEUS</t>
  </si>
  <si>
    <t>205/70R15</t>
  </si>
  <si>
    <t>SALINAS</t>
  </si>
  <si>
    <t>SARZEDO</t>
  </si>
  <si>
    <t>RG:</t>
  </si>
  <si>
    <t>NOME</t>
  </si>
  <si>
    <t>SETE LAGOAS</t>
  </si>
  <si>
    <t>TIMOTEO</t>
  </si>
  <si>
    <t>Natália B. Santos</t>
  </si>
  <si>
    <t>TRANSNORTE CARGAS</t>
  </si>
  <si>
    <t xml:space="preserve">Everson Veloso </t>
  </si>
  <si>
    <t>TRANSNORTE M. CLAROS</t>
  </si>
  <si>
    <t>Andre D' Cezari</t>
  </si>
  <si>
    <t>TRANSNORTE PEDRO II</t>
  </si>
  <si>
    <t xml:space="preserve">UBERLANDIA </t>
  </si>
  <si>
    <t xml:space="preserve">VARGINHA </t>
  </si>
  <si>
    <t>VENEZA</t>
  </si>
  <si>
    <t>VESPASIANO</t>
  </si>
  <si>
    <t>LAUDO Nº</t>
  </si>
  <si>
    <t>FOGO</t>
  </si>
  <si>
    <t>POSIÇÃO</t>
  </si>
  <si>
    <t>UNIDADE</t>
  </si>
  <si>
    <t>ANÁLISE</t>
  </si>
  <si>
    <t>Nº REF.</t>
  </si>
  <si>
    <t>KM POSIÇÃO</t>
  </si>
  <si>
    <t>KM TOTAL</t>
  </si>
  <si>
    <t>VALOR</t>
  </si>
  <si>
    <t>STATUS</t>
  </si>
  <si>
    <t>RETORNO</t>
  </si>
  <si>
    <t>FVU</t>
  </si>
  <si>
    <t>CAUSAS PROVAVEIS</t>
  </si>
  <si>
    <t>COMPLEMENTO</t>
  </si>
  <si>
    <t>RELATOR</t>
  </si>
  <si>
    <t>52B</t>
  </si>
  <si>
    <t>TEI</t>
  </si>
  <si>
    <t>71K</t>
  </si>
  <si>
    <t>TEE</t>
  </si>
  <si>
    <t>DE</t>
  </si>
  <si>
    <t>45G</t>
  </si>
  <si>
    <t>45F</t>
  </si>
  <si>
    <t>TDI</t>
  </si>
  <si>
    <t>70R</t>
  </si>
  <si>
    <t>70Q</t>
  </si>
  <si>
    <t>46F</t>
  </si>
  <si>
    <t>48D</t>
  </si>
  <si>
    <t>52H</t>
  </si>
  <si>
    <t>45D</t>
  </si>
  <si>
    <t>71J</t>
  </si>
  <si>
    <t>45B</t>
  </si>
  <si>
    <t>45R</t>
  </si>
  <si>
    <t>71k</t>
  </si>
  <si>
    <t>70J</t>
  </si>
  <si>
    <t>70K</t>
  </si>
  <si>
    <t>45N</t>
  </si>
  <si>
    <t>75A</t>
  </si>
  <si>
    <t>70L</t>
  </si>
  <si>
    <t>70k</t>
  </si>
  <si>
    <t>GRUPO EMPRESARIAL COORDENADAS</t>
  </si>
  <si>
    <t>UNIDADE:</t>
  </si>
  <si>
    <t>Nº FOGO PNEU:</t>
  </si>
  <si>
    <t>DATA DA ANÁLISE:</t>
  </si>
  <si>
    <t>VEÍCULO:</t>
  </si>
  <si>
    <t>MEDIDA PNEU:</t>
  </si>
  <si>
    <t>VALOR SUGERIDO:</t>
  </si>
  <si>
    <t>KM POSIÇÃO:</t>
  </si>
  <si>
    <t>VALOR COBRADO:</t>
  </si>
  <si>
    <t>RETIRADA:</t>
  </si>
  <si>
    <t>KM TOTAL:</t>
  </si>
  <si>
    <t>Nº REFORMAS:</t>
  </si>
  <si>
    <t>Laudo relatado por:</t>
  </si>
  <si>
    <t>Enc. Borracharia</t>
  </si>
  <si>
    <t>Visto líder de manutenção:</t>
  </si>
  <si>
    <t>VISTO GERENTE:</t>
  </si>
  <si>
    <t>VISTO DIRETORIA:</t>
  </si>
  <si>
    <t>DESCRIÇÃO</t>
  </si>
  <si>
    <t>CAUSA</t>
  </si>
  <si>
    <t>AÇÃO</t>
  </si>
  <si>
    <t>Deterioração do topo por choque.</t>
  </si>
  <si>
    <t>Impacto contra obstáculos, excesso de pressão.</t>
  </si>
  <si>
    <t xml:space="preserve">Impacto  na banda de rodagem proveniente de erro operacional, solicito avaliação de cobrança. </t>
  </si>
  <si>
    <t>Feridas acidentais no flanco.</t>
  </si>
  <si>
    <t>Objetos pontiagudos, pontas de guias, meio-fio.</t>
  </si>
  <si>
    <t>Impacto lateral proveniente de erro operacional, solicito avaliação de cobrança.</t>
  </si>
  <si>
    <t>Deterioração do flanco por choque.</t>
  </si>
  <si>
    <t>Choque e/ou beliscões no flanco ocasionado pela passagem em buracos ou durante a subida do meio-fio (calçada), desníveis em cabeceiras e pontes, viadutos etc.</t>
  </si>
  <si>
    <t>Pneu ressulcado incorretamente</t>
  </si>
  <si>
    <t>Falhas ou não realização dos procedimentos conforme manual de ressulcagem.</t>
  </si>
  <si>
    <t>Solicito avaliação de cobrança</t>
  </si>
  <si>
    <t>Pneu não ressulcado</t>
  </si>
  <si>
    <t>Negligência e/ou não realização do serviço de ressulcagem.</t>
  </si>
  <si>
    <t>Realizar a ressulcagem dos pneus respeitando os procedimentos conforme manual de ressulcagem.</t>
  </si>
  <si>
    <t>Desgaste irregular da Banda de Rodagem.</t>
  </si>
  <si>
    <t>Folgas nas mangas, cubos, buchas estouradas, veículo desalinhado.</t>
  </si>
  <si>
    <t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t>
  </si>
  <si>
    <t>Agressões repetidas no flanco.</t>
  </si>
  <si>
    <t>Raspagem contra meio-fio ou guias, objetos entre pneus germinados, contato com partes fixas do veículo.</t>
  </si>
  <si>
    <t>Impactos constantes na lateral do pneu proveniente de erro operacional, solicito avaliação de cobrança.</t>
  </si>
  <si>
    <t>Desgaste da Banda de Rodagem por utilização extrema.</t>
  </si>
  <si>
    <t>Roda travada, "calo" no tambor de freio, utilização extrema , excessiva.</t>
  </si>
  <si>
    <t>Verificar rodas e tambores de freio, verificar negligência do borracheiro e caso procedente efetuar a cobrança.</t>
  </si>
  <si>
    <t>Flexões importantes no interior.</t>
  </si>
  <si>
    <t>Sobrecarga e/ou baixa pressão, vazamento de ar pela válvula ou pela roda, perfurações no topo ou flanco.</t>
  </si>
  <si>
    <t>Conferir e efetuar as calibragens periodicamente conforme tabela.</t>
  </si>
  <si>
    <t>Rodagem sem ar ou com flexão importante no flanco.</t>
  </si>
  <si>
    <t>Perfurações no topo ou flanco, rodas ou aros danificados, rodagem prolongada sem ar ou baixa pressão, desgaste no flanco por atrito com o solo ou entre germinados.</t>
  </si>
  <si>
    <t>Condutor rodou com o pneu vazio. Solicito avaliação de cobrança.</t>
  </si>
  <si>
    <t>Desenrolamento do retorno da lona carcaça no talão.</t>
  </si>
  <si>
    <t>Aquecimento no talão ocasionado pelo uso excessivo do freio, má regulagem dos freios, uso excessivo dos freios devido a velocidade incompatível com a via,rodas sujas e/ou em má condições de uso, etc.</t>
  </si>
  <si>
    <t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t>
  </si>
  <si>
    <t>Separações no talão e rupturas dos reforços.</t>
  </si>
  <si>
    <t>Aquecimento excessivo no tambor de freio, utilização com sobrecarga ou baixa pressão, mau posicionamento do pneu sobre o aro/roda, uso excessivo dos freios devido a velocidade incompatível com a via.</t>
  </si>
  <si>
    <t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t>
  </si>
  <si>
    <t>Ruptura da lona carcaça no talão.</t>
  </si>
  <si>
    <t>Rodagem com baixa pressão ou sobrecarga, mau posicionamento do pneu sobre o aro/roda, cortes ou feridas provocadas durante a montagem, rodas sujas e/ou em má condições de uso, etc.</t>
  </si>
  <si>
    <t>Conferir e efetuar as calibragens periodicamente conforme tabela. Efetuar limpezas e pinturas das rodas.</t>
  </si>
  <si>
    <t>Alteração na zona baixa do talão.</t>
  </si>
  <si>
    <t>Aquecimento excessivo proveniente de anomalias do sistema de freio, mau posicionamento do pneu sobre o aro/roda, uso excessivo dos freios devido a velocidade incompatível com a via, pressão abaixo do recomendado rodas sujas e/ou em má condições de uso.</t>
  </si>
  <si>
    <t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t>
  </si>
  <si>
    <t>Rachadura na zona baixa do talão.</t>
  </si>
  <si>
    <t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t>
  </si>
  <si>
    <t>Agressões durante a montagem ou desmontagem.</t>
  </si>
  <si>
    <t>Cortes provocados por ferramentas ou máquinas de montagem/desmontagem, utilização de ferramentas não adequadas, força excessiva ou desproporcional na montagem/desmontagem.</t>
  </si>
  <si>
    <t>Falha na desmontagem do pneu. Solicito avaliação de cobrança.</t>
  </si>
  <si>
    <t>Quebra do talão durante a montagem ou desmontagem proveniente de aquecimento excessivo da roda.</t>
  </si>
  <si>
    <t>Quebra do talão na montagem/desmontagem, utilização de ferramentas não adequadas, força excessiva ou desproporcional na montagem/desmontagem, pneu com talão baquelizado devido a aquecimento da roda ou baixa pressão.</t>
  </si>
  <si>
    <t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t>
  </si>
  <si>
    <t>Agressões físicas ou químicas.</t>
  </si>
  <si>
    <t>Pneu em contato com hidrocarbonetos (óleo diesel, graxa, gasolina, etc. , pneu exposto a fontes de calor soldas, descargas elétricas etc.).</t>
  </si>
  <si>
    <t>Verificar origem da contaminação e tomar as atitudes cabíveis.</t>
  </si>
  <si>
    <t>TOTAL POR DANO</t>
  </si>
  <si>
    <t xml:space="preserve">TOTAL DE PNEUS </t>
  </si>
  <si>
    <t>TOTAL POR GARAGEM</t>
  </si>
  <si>
    <t>DD</t>
  </si>
  <si>
    <t>TDE</t>
  </si>
  <si>
    <t>TKEI</t>
  </si>
  <si>
    <t>TKDI</t>
  </si>
  <si>
    <t>TKDE</t>
  </si>
  <si>
    <t>A20756</t>
  </si>
  <si>
    <t>TKE</t>
  </si>
  <si>
    <t>V280</t>
  </si>
  <si>
    <t>TKD</t>
  </si>
  <si>
    <t>S20500</t>
  </si>
  <si>
    <t>TKEE</t>
  </si>
  <si>
    <t>25E27</t>
  </si>
  <si>
    <t>A20338</t>
  </si>
  <si>
    <t>1EE</t>
  </si>
  <si>
    <t>A10990</t>
  </si>
  <si>
    <t>25E41</t>
  </si>
  <si>
    <t>25E25</t>
  </si>
  <si>
    <t>25E24</t>
  </si>
  <si>
    <t>A20337</t>
  </si>
  <si>
    <t>A50127</t>
  </si>
  <si>
    <t>25E33</t>
  </si>
  <si>
    <t>DIAS PENDENTE</t>
  </si>
  <si>
    <t>MÊS</t>
  </si>
  <si>
    <t>25E29</t>
  </si>
  <si>
    <t>25E52</t>
  </si>
  <si>
    <t>25E30</t>
  </si>
  <si>
    <t>R30100</t>
  </si>
  <si>
    <t>90207</t>
  </si>
  <si>
    <t>V250</t>
  </si>
  <si>
    <t>25F05</t>
  </si>
  <si>
    <t>CATEGORIA</t>
  </si>
  <si>
    <t>BANDA DE RODAGEM</t>
  </si>
  <si>
    <t>FLANCO</t>
  </si>
  <si>
    <t>TALÃO</t>
  </si>
  <si>
    <t>25E39</t>
  </si>
  <si>
    <t>25F25</t>
  </si>
  <si>
    <t>25F02</t>
  </si>
  <si>
    <t>C50</t>
  </si>
  <si>
    <t>PENDENTE</t>
  </si>
  <si>
    <t>LAUDOS PENDENTES</t>
  </si>
  <si>
    <t xml:space="preserve">TDE </t>
  </si>
  <si>
    <t>A20488</t>
  </si>
  <si>
    <t xml:space="preserve"> CAUA RAYLANDER</t>
  </si>
  <si>
    <t>25F13</t>
  </si>
  <si>
    <t>25E48</t>
  </si>
  <si>
    <t>25306</t>
  </si>
  <si>
    <t>R20660</t>
  </si>
  <si>
    <t>R20200</t>
  </si>
  <si>
    <t>25F11</t>
  </si>
  <si>
    <t>R40330</t>
  </si>
  <si>
    <t>25F08</t>
  </si>
  <si>
    <t>25F01</t>
  </si>
  <si>
    <t>3DI</t>
  </si>
  <si>
    <t>25E50</t>
  </si>
  <si>
    <t>25E45</t>
  </si>
  <si>
    <t>25F39</t>
  </si>
  <si>
    <t>25F35</t>
  </si>
  <si>
    <t>R30000</t>
  </si>
  <si>
    <t>25E28</t>
  </si>
  <si>
    <t>25E40</t>
  </si>
  <si>
    <t>25E34</t>
  </si>
  <si>
    <t>25F32</t>
  </si>
  <si>
    <t>25E53</t>
  </si>
  <si>
    <t>25F46</t>
  </si>
  <si>
    <t>TOTAL</t>
  </si>
  <si>
    <t>VALOR NOVO</t>
  </si>
  <si>
    <t>VALOR R1</t>
  </si>
  <si>
    <t>VALOR R2</t>
  </si>
  <si>
    <t>CUSTO POR KM</t>
  </si>
  <si>
    <t>KM MÉDIO</t>
  </si>
  <si>
    <t>PESO DO DANO</t>
  </si>
  <si>
    <t>PARCIAL</t>
  </si>
  <si>
    <t>FATAL</t>
  </si>
  <si>
    <t>DESCONTO</t>
  </si>
  <si>
    <t>25F30</t>
  </si>
  <si>
    <t>25E35</t>
  </si>
  <si>
    <t>MÊS ATUAL</t>
  </si>
  <si>
    <t>25F36</t>
  </si>
  <si>
    <t>25F45</t>
  </si>
  <si>
    <t>23/05/026</t>
  </si>
</sst>
</file>

<file path=xl/styles.xml><?xml version="1.0" encoding="utf-8"?>
<styleSheet xmlns="http://schemas.openxmlformats.org/spreadsheetml/2006/main">
  <numFmts count="9">
    <numFmt numFmtId="164" formatCode="0000"/>
    <numFmt numFmtId="165" formatCode="dd/mm/yy"/>
    <numFmt numFmtId="166" formatCode="&quot;&quot;;&quot;&quot;;&quot;&quot;;&quot;&quot;"/>
    <numFmt numFmtId="167" formatCode="&quot; R$ &quot;* #,##0.00\ ;&quot; R$ &quot;* \(#,##0.00\);&quot; R$ &quot;* \-#\ ;@\ "/>
    <numFmt numFmtId="168" formatCode="&quot;R$ &quot;#,##0.00"/>
    <numFmt numFmtId="169" formatCode="0,000&quot; Km&quot;"/>
    <numFmt numFmtId="170" formatCode="mmmm"/>
    <numFmt numFmtId="171" formatCode="_-[$R$-416]\ * #,##0.00_-;\-[$R$-416]\ * #,##0.00_-;_-[$R$-416]\ * &quot;-&quot;??_-;_-@_-"/>
    <numFmt numFmtId="172" formatCode="_-[$R$-416]\ * #,##0.0000_-;\-[$R$-416]\ * #,##0.0000_-;_-[$R$-416]\ * &quot;-&quot;??_-;_-@_-"/>
  </numFmts>
  <fonts count="30">
    <font>
      <sz val="11"/>
      <color indexed="8"/>
      <name val="Calibri"/>
      <family val="2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6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58"/>
      <name val="Calibri"/>
      <family val="2"/>
    </font>
    <font>
      <sz val="18"/>
      <color indexed="8"/>
      <name val="Calibri"/>
      <family val="2"/>
    </font>
    <font>
      <sz val="12"/>
      <color indexed="8"/>
      <name val="Calibri"/>
      <family val="2"/>
    </font>
    <font>
      <b/>
      <sz val="24"/>
      <color indexed="8"/>
      <name val="Calibri"/>
      <family val="2"/>
    </font>
    <font>
      <u/>
      <sz val="10"/>
      <color indexed="39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1"/>
      <color indexed="8"/>
      <name val="Calibri"/>
      <family val="2"/>
    </font>
    <font>
      <b/>
      <sz val="12"/>
      <color indexed="23"/>
      <name val="Microsoft Sans Serif"/>
      <family val="2"/>
    </font>
    <font>
      <sz val="8.25"/>
      <color indexed="8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indexed="8"/>
      <name val="Arial Narrow"/>
      <family val="2"/>
    </font>
    <font>
      <b/>
      <sz val="14"/>
      <color indexed="8"/>
      <name val="Arial Narrow"/>
      <family val="2"/>
    </font>
    <font>
      <b/>
      <i/>
      <sz val="11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9"/>
      <color indexed="8"/>
      <name val="Arial Narrow"/>
      <family val="2"/>
    </font>
    <font>
      <sz val="10"/>
      <color indexed="8"/>
      <name val="Arial Narrow"/>
      <family val="2"/>
    </font>
    <font>
      <i/>
      <sz val="8"/>
      <color indexed="8"/>
      <name val="Arial Narrow"/>
      <family val="2"/>
    </font>
    <font>
      <b/>
      <sz val="12"/>
      <color indexed="8"/>
      <name val="Calibri"/>
      <family val="2"/>
    </font>
    <font>
      <b/>
      <sz val="14"/>
      <color indexed="8"/>
      <name val="Calibri"/>
      <family val="2"/>
    </font>
    <font>
      <sz val="11"/>
      <color indexed="8"/>
      <name val="Calibri"/>
      <family val="2"/>
    </font>
    <font>
      <i/>
      <sz val="13"/>
      <color indexed="8"/>
      <name val="Sitka Subheading"/>
    </font>
  </fonts>
  <fills count="25">
    <fill>
      <patternFill patternType="none"/>
    </fill>
    <fill>
      <patternFill patternType="gray125"/>
    </fill>
    <fill>
      <patternFill patternType="solid">
        <fgColor indexed="8"/>
        <bgColor indexed="18"/>
      </patternFill>
    </fill>
    <fill>
      <patternFill patternType="solid">
        <fgColor indexed="23"/>
        <bgColor indexed="5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41"/>
      </patternFill>
    </fill>
    <fill>
      <patternFill patternType="solid">
        <fgColor indexed="16"/>
        <bgColor indexed="60"/>
      </patternFill>
    </fill>
    <fill>
      <patternFill patternType="solid">
        <fgColor indexed="42"/>
        <bgColor indexed="26"/>
      </patternFill>
    </fill>
    <fill>
      <patternFill patternType="solid">
        <fgColor indexed="26"/>
        <bgColor indexed="43"/>
      </patternFill>
    </fill>
    <fill>
      <patternFill patternType="solid">
        <fgColor indexed="22"/>
        <bgColor indexed="31"/>
      </patternFill>
    </fill>
    <fill>
      <patternFill patternType="solid">
        <fgColor indexed="17"/>
        <bgColor indexed="58"/>
      </patternFill>
    </fill>
    <fill>
      <patternFill patternType="solid">
        <fgColor indexed="9"/>
        <bgColor indexed="26"/>
      </patternFill>
    </fill>
    <fill>
      <patternFill patternType="solid">
        <fgColor indexed="15"/>
        <bgColor indexed="35"/>
      </patternFill>
    </fill>
    <fill>
      <patternFill patternType="solid">
        <fgColor indexed="40"/>
        <b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60"/>
        <bgColor indexed="10"/>
      </patternFill>
    </fill>
    <fill>
      <patternFill patternType="solid">
        <fgColor indexed="31"/>
        <bgColor indexed="22"/>
      </patternFill>
    </fill>
    <fill>
      <patternFill patternType="solid">
        <fgColor indexed="51"/>
        <bgColor indexed="29"/>
      </patternFill>
    </fill>
    <fill>
      <patternFill patternType="solid">
        <fgColor indexed="41"/>
        <bgColor indexed="47"/>
      </patternFill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indexed="10"/>
        <bgColor indexed="60"/>
      </patternFill>
    </fill>
    <fill>
      <patternFill patternType="solid">
        <fgColor indexed="52"/>
        <bgColor indexed="29"/>
      </patternFill>
    </fill>
    <fill>
      <patternFill patternType="solid">
        <fgColor indexed="24"/>
        <bgColor indexed="55"/>
      </patternFill>
    </fill>
    <fill>
      <patternFill patternType="solid">
        <fgColor rgb="FFFF0000"/>
        <bgColor indexed="64"/>
      </patternFill>
    </fill>
  </fills>
  <borders count="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hair">
        <color indexed="8"/>
      </top>
      <bottom/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7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7" fontId="28" fillId="0" borderId="0" applyFill="0" applyBorder="0" applyAlignment="0" applyProtection="0"/>
    <xf numFmtId="0" fontId="11" fillId="8" borderId="0" applyNumberFormat="0" applyBorder="0" applyAlignment="0" applyProtection="0"/>
    <xf numFmtId="0" fontId="12" fillId="8" borderId="1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41">
    <xf numFmtId="0" fontId="0" fillId="0" borderId="0" xfId="0"/>
    <xf numFmtId="49" fontId="15" fillId="9" borderId="2" xfId="0" applyNumberFormat="1" applyFont="1" applyFill="1" applyBorder="1" applyAlignment="1">
      <alignment horizontal="center" vertical="center" wrapText="1"/>
    </xf>
    <xf numFmtId="49" fontId="15" fillId="9" borderId="3" xfId="0" applyNumberFormat="1" applyFont="1" applyFill="1" applyBorder="1" applyAlignment="1">
      <alignment horizontal="center" vertical="center" wrapText="1"/>
    </xf>
    <xf numFmtId="49" fontId="15" fillId="9" borderId="4" xfId="0" applyNumberFormat="1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/>
    </xf>
    <xf numFmtId="0" fontId="13" fillId="10" borderId="2" xfId="0" applyFont="1" applyFill="1" applyBorder="1" applyAlignment="1">
      <alignment horizontal="left"/>
    </xf>
    <xf numFmtId="0" fontId="13" fillId="10" borderId="3" xfId="0" applyFont="1" applyFill="1" applyBorder="1" applyAlignment="1">
      <alignment horizontal="center"/>
    </xf>
    <xf numFmtId="0" fontId="13" fillId="10" borderId="6" xfId="0" applyFont="1" applyFill="1" applyBorder="1" applyAlignment="1">
      <alignment horizontal="center"/>
    </xf>
    <xf numFmtId="0" fontId="13" fillId="10" borderId="4" xfId="0" applyFont="1" applyFill="1" applyBorder="1" applyAlignment="1">
      <alignment horizontal="center"/>
    </xf>
    <xf numFmtId="0" fontId="15" fillId="11" borderId="7" xfId="0" applyFont="1" applyFill="1" applyBorder="1" applyAlignment="1">
      <alignment horizontal="right" vertical="center" wrapText="1"/>
    </xf>
    <xf numFmtId="49" fontId="15" fillId="11" borderId="8" xfId="0" applyNumberFormat="1" applyFont="1" applyFill="1" applyBorder="1" applyAlignment="1">
      <alignment horizontal="left" vertical="center" wrapText="1"/>
    </xf>
    <xf numFmtId="0" fontId="15" fillId="11" borderId="9" xfId="0" applyFont="1" applyFill="1" applyBorder="1" applyAlignment="1">
      <alignment horizontal="right" vertical="center" wrapText="1"/>
    </xf>
    <xf numFmtId="0" fontId="16" fillId="12" borderId="10" xfId="0" applyFont="1" applyFill="1" applyBorder="1" applyAlignment="1">
      <alignment horizontal="center"/>
    </xf>
    <xf numFmtId="0" fontId="17" fillId="12" borderId="7" xfId="0" applyFont="1" applyFill="1" applyBorder="1"/>
    <xf numFmtId="0" fontId="16" fillId="12" borderId="8" xfId="0" applyFont="1" applyFill="1" applyBorder="1" applyAlignment="1">
      <alignment horizontal="center"/>
    </xf>
    <xf numFmtId="0" fontId="16" fillId="12" borderId="9" xfId="0" applyFont="1" applyFill="1" applyBorder="1" applyAlignment="1">
      <alignment horizontal="center"/>
    </xf>
    <xf numFmtId="0" fontId="15" fillId="11" borderId="11" xfId="0" applyFont="1" applyFill="1" applyBorder="1" applyAlignment="1">
      <alignment horizontal="right" vertical="center" wrapText="1"/>
    </xf>
    <xf numFmtId="49" fontId="15" fillId="11" borderId="12" xfId="0" applyNumberFormat="1" applyFont="1" applyFill="1" applyBorder="1" applyAlignment="1">
      <alignment horizontal="left" vertical="center" wrapText="1"/>
    </xf>
    <xf numFmtId="0" fontId="15" fillId="11" borderId="13" xfId="0" applyFont="1" applyFill="1" applyBorder="1" applyAlignment="1">
      <alignment horizontal="right" vertical="center" wrapText="1"/>
    </xf>
    <xf numFmtId="0" fontId="16" fillId="11" borderId="14" xfId="0" applyFont="1" applyFill="1" applyBorder="1" applyAlignment="1">
      <alignment horizontal="center"/>
    </xf>
    <xf numFmtId="0" fontId="17" fillId="11" borderId="11" xfId="0" applyFont="1" applyFill="1" applyBorder="1"/>
    <xf numFmtId="0" fontId="16" fillId="11" borderId="12" xfId="0" applyFont="1" applyFill="1" applyBorder="1" applyAlignment="1">
      <alignment horizontal="center"/>
    </xf>
    <xf numFmtId="0" fontId="16" fillId="11" borderId="13" xfId="0" applyFont="1" applyFill="1" applyBorder="1" applyAlignment="1">
      <alignment horizontal="center"/>
    </xf>
    <xf numFmtId="0" fontId="16" fillId="12" borderId="14" xfId="0" applyFont="1" applyFill="1" applyBorder="1" applyAlignment="1">
      <alignment horizontal="center"/>
    </xf>
    <xf numFmtId="0" fontId="17" fillId="12" borderId="11" xfId="0" applyFont="1" applyFill="1" applyBorder="1"/>
    <xf numFmtId="0" fontId="16" fillId="12" borderId="12" xfId="0" applyFont="1" applyFill="1" applyBorder="1" applyAlignment="1">
      <alignment horizontal="center"/>
    </xf>
    <xf numFmtId="0" fontId="16" fillId="12" borderId="13" xfId="0" applyFont="1" applyFill="1" applyBorder="1" applyAlignment="1">
      <alignment horizontal="center"/>
    </xf>
    <xf numFmtId="0" fontId="16" fillId="11" borderId="15" xfId="0" applyFont="1" applyFill="1" applyBorder="1" applyAlignment="1">
      <alignment horizontal="center"/>
    </xf>
    <xf numFmtId="0" fontId="17" fillId="11" borderId="16" xfId="0" applyFont="1" applyFill="1" applyBorder="1"/>
    <xf numFmtId="0" fontId="16" fillId="11" borderId="17" xfId="0" applyFont="1" applyFill="1" applyBorder="1" applyAlignment="1">
      <alignment horizontal="center"/>
    </xf>
    <xf numFmtId="0" fontId="16" fillId="11" borderId="18" xfId="0" applyFont="1" applyFill="1" applyBorder="1" applyAlignment="1">
      <alignment horizontal="center"/>
    </xf>
    <xf numFmtId="0" fontId="15" fillId="11" borderId="19" xfId="0" applyFont="1" applyFill="1" applyBorder="1" applyAlignment="1">
      <alignment horizontal="right" vertical="center" wrapText="1"/>
    </xf>
    <xf numFmtId="49" fontId="15" fillId="11" borderId="20" xfId="0" applyNumberFormat="1" applyFont="1" applyFill="1" applyBorder="1" applyAlignment="1">
      <alignment horizontal="left" vertical="center" wrapText="1"/>
    </xf>
    <xf numFmtId="0" fontId="15" fillId="11" borderId="21" xfId="0" applyFont="1" applyFill="1" applyBorder="1" applyAlignment="1">
      <alignment horizontal="right" vertical="center" wrapText="1"/>
    </xf>
    <xf numFmtId="0" fontId="13" fillId="3" borderId="22" xfId="0" applyFont="1" applyFill="1" applyBorder="1" applyAlignment="1">
      <alignment horizontal="center"/>
    </xf>
    <xf numFmtId="0" fontId="13" fillId="3" borderId="23" xfId="0" applyFont="1" applyFill="1" applyBorder="1" applyAlignment="1">
      <alignment horizontal="center"/>
    </xf>
    <xf numFmtId="0" fontId="13" fillId="3" borderId="24" xfId="0" applyFont="1" applyFill="1" applyBorder="1" applyAlignment="1">
      <alignment horizontal="center"/>
    </xf>
    <xf numFmtId="0" fontId="16" fillId="11" borderId="25" xfId="0" applyFont="1" applyFill="1" applyBorder="1" applyAlignment="1">
      <alignment horizontal="center"/>
    </xf>
    <xf numFmtId="0" fontId="0" fillId="0" borderId="26" xfId="0" applyBorder="1"/>
    <xf numFmtId="0" fontId="16" fillId="9" borderId="27" xfId="0" applyFont="1" applyFill="1" applyBorder="1" applyAlignment="1">
      <alignment horizontal="center"/>
    </xf>
    <xf numFmtId="0" fontId="0" fillId="9" borderId="28" xfId="0" applyFont="1" applyFill="1" applyBorder="1"/>
    <xf numFmtId="0" fontId="0" fillId="9" borderId="29" xfId="0" applyFill="1" applyBorder="1"/>
    <xf numFmtId="0" fontId="16" fillId="11" borderId="30" xfId="0" applyFont="1" applyFill="1" applyBorder="1" applyAlignment="1">
      <alignment horizontal="center"/>
    </xf>
    <xf numFmtId="0" fontId="0" fillId="0" borderId="31" xfId="0" applyFont="1" applyBorder="1"/>
    <xf numFmtId="0" fontId="0" fillId="0" borderId="32" xfId="0" applyBorder="1"/>
    <xf numFmtId="0" fontId="16" fillId="11" borderId="0" xfId="0" applyFont="1" applyFill="1" applyBorder="1" applyAlignment="1">
      <alignment horizontal="center"/>
    </xf>
    <xf numFmtId="164" fontId="13" fillId="0" borderId="11" xfId="0" applyNumberFormat="1" applyFont="1" applyBorder="1" applyProtection="1"/>
    <xf numFmtId="0" fontId="0" fillId="0" borderId="12" xfId="0" applyBorder="1" applyProtection="1">
      <protection locked="0"/>
    </xf>
    <xf numFmtId="0" fontId="0" fillId="0" borderId="12" xfId="0" applyBorder="1" applyProtection="1"/>
    <xf numFmtId="0" fontId="0" fillId="0" borderId="12" xfId="0" applyBorder="1" applyAlignment="1" applyProtection="1">
      <alignment horizontal="right"/>
      <protection locked="0"/>
    </xf>
    <xf numFmtId="14" fontId="0" fillId="0" borderId="12" xfId="0" applyNumberFormat="1" applyBorder="1" applyProtection="1">
      <protection locked="0"/>
    </xf>
    <xf numFmtId="0" fontId="0" fillId="0" borderId="33" xfId="0" applyBorder="1" applyProtection="1"/>
    <xf numFmtId="0" fontId="13" fillId="3" borderId="35" xfId="0" applyFont="1" applyFill="1" applyBorder="1" applyProtection="1">
      <protection locked="0"/>
    </xf>
    <xf numFmtId="0" fontId="13" fillId="3" borderId="35" xfId="0" applyFont="1" applyFill="1" applyBorder="1" applyAlignment="1" applyProtection="1">
      <alignment horizontal="right"/>
      <protection locked="0"/>
    </xf>
    <xf numFmtId="0" fontId="13" fillId="3" borderId="36" xfId="0" applyFont="1" applyFill="1" applyBorder="1" applyAlignment="1" applyProtection="1">
      <alignment horizontal="center"/>
      <protection locked="0"/>
    </xf>
    <xf numFmtId="14" fontId="13" fillId="3" borderId="35" xfId="0" applyNumberFormat="1" applyFont="1" applyFill="1" applyBorder="1" applyProtection="1">
      <protection locked="0"/>
    </xf>
    <xf numFmtId="0" fontId="13" fillId="3" borderId="35" xfId="0" applyFont="1" applyFill="1" applyBorder="1" applyProtection="1"/>
    <xf numFmtId="0" fontId="13" fillId="3" borderId="35" xfId="0" applyFont="1" applyFill="1" applyBorder="1" applyAlignment="1" applyProtection="1">
      <alignment horizontal="center"/>
    </xf>
    <xf numFmtId="0" fontId="13" fillId="3" borderId="37" xfId="0" applyFont="1" applyFill="1" applyBorder="1" applyProtection="1"/>
    <xf numFmtId="0" fontId="0" fillId="13" borderId="12" xfId="0" applyFill="1" applyBorder="1" applyProtection="1"/>
    <xf numFmtId="0" fontId="0" fillId="13" borderId="12" xfId="0" applyFill="1" applyBorder="1" applyProtection="1">
      <protection locked="0"/>
    </xf>
    <xf numFmtId="0" fontId="0" fillId="13" borderId="12" xfId="0" applyFill="1" applyBorder="1" applyAlignment="1" applyProtection="1">
      <alignment horizontal="right"/>
      <protection locked="0"/>
    </xf>
    <xf numFmtId="0" fontId="0" fillId="13" borderId="33" xfId="0" applyFont="1" applyFill="1" applyBorder="1" applyProtection="1">
      <protection locked="0"/>
    </xf>
    <xf numFmtId="14" fontId="0" fillId="13" borderId="12" xfId="0" applyNumberFormat="1" applyFill="1" applyBorder="1" applyProtection="1">
      <protection locked="0"/>
    </xf>
    <xf numFmtId="14" fontId="0" fillId="13" borderId="33" xfId="0" applyNumberFormat="1" applyFill="1" applyBorder="1" applyProtection="1">
      <protection locked="0"/>
    </xf>
    <xf numFmtId="0" fontId="0" fillId="13" borderId="33" xfId="0" applyNumberFormat="1" applyFill="1" applyBorder="1" applyProtection="1"/>
    <xf numFmtId="0" fontId="0" fillId="13" borderId="12" xfId="0" applyNumberFormat="1" applyFill="1" applyBorder="1" applyProtection="1"/>
    <xf numFmtId="0" fontId="0" fillId="14" borderId="12" xfId="0" applyFill="1" applyBorder="1" applyProtection="1"/>
    <xf numFmtId="0" fontId="0" fillId="14" borderId="12" xfId="0" applyFill="1" applyBorder="1" applyProtection="1">
      <protection locked="0"/>
    </xf>
    <xf numFmtId="0" fontId="0" fillId="14" borderId="12" xfId="0" applyFill="1" applyBorder="1" applyAlignment="1" applyProtection="1">
      <alignment horizontal="right"/>
      <protection locked="0"/>
    </xf>
    <xf numFmtId="0" fontId="0" fillId="14" borderId="33" xfId="0" applyFont="1" applyFill="1" applyBorder="1" applyProtection="1">
      <protection locked="0"/>
    </xf>
    <xf numFmtId="14" fontId="0" fillId="14" borderId="12" xfId="0" applyNumberFormat="1" applyFill="1" applyBorder="1" applyProtection="1">
      <protection locked="0"/>
    </xf>
    <xf numFmtId="14" fontId="0" fillId="14" borderId="33" xfId="0" applyNumberFormat="1" applyFill="1" applyBorder="1" applyProtection="1">
      <protection locked="0"/>
    </xf>
    <xf numFmtId="0" fontId="0" fillId="14" borderId="33" xfId="0" applyNumberFormat="1" applyFill="1" applyBorder="1" applyProtection="1"/>
    <xf numFmtId="0" fontId="0" fillId="14" borderId="12" xfId="0" applyNumberFormat="1" applyFill="1" applyBorder="1" applyProtection="1"/>
    <xf numFmtId="0" fontId="0" fillId="13" borderId="33" xfId="0" applyFill="1" applyBorder="1" applyProtection="1">
      <protection locked="0"/>
    </xf>
    <xf numFmtId="0" fontId="0" fillId="14" borderId="33" xfId="0" applyFill="1" applyBorder="1" applyProtection="1">
      <protection locked="0"/>
    </xf>
    <xf numFmtId="0" fontId="0" fillId="13" borderId="12" xfId="0" applyFont="1" applyFill="1" applyBorder="1" applyAlignment="1" applyProtection="1">
      <alignment horizontal="left"/>
      <protection locked="0"/>
    </xf>
    <xf numFmtId="0" fontId="18" fillId="0" borderId="0" xfId="0" applyFont="1" applyProtection="1"/>
    <xf numFmtId="0" fontId="0" fillId="9" borderId="38" xfId="0" applyFill="1" applyBorder="1" applyAlignment="1" applyProtection="1"/>
    <xf numFmtId="166" fontId="0" fillId="9" borderId="38" xfId="0" applyNumberFormat="1" applyFill="1" applyBorder="1" applyAlignment="1" applyProtection="1">
      <protection locked="0"/>
    </xf>
    <xf numFmtId="0" fontId="0" fillId="9" borderId="39" xfId="0" applyFill="1" applyBorder="1" applyAlignment="1" applyProtection="1"/>
    <xf numFmtId="0" fontId="22" fillId="0" borderId="38" xfId="0" applyFont="1" applyBorder="1" applyAlignment="1" applyProtection="1"/>
    <xf numFmtId="0" fontId="22" fillId="0" borderId="41" xfId="0" applyFont="1" applyBorder="1" applyAlignment="1" applyProtection="1"/>
    <xf numFmtId="0" fontId="21" fillId="0" borderId="41" xfId="0" applyFont="1" applyBorder="1" applyAlignment="1" applyProtection="1"/>
    <xf numFmtId="0" fontId="21" fillId="0" borderId="38" xfId="0" applyFont="1" applyBorder="1" applyAlignment="1" applyProtection="1"/>
    <xf numFmtId="0" fontId="18" fillId="0" borderId="39" xfId="0" applyFont="1" applyBorder="1" applyProtection="1"/>
    <xf numFmtId="0" fontId="21" fillId="0" borderId="25" xfId="0" applyFont="1" applyBorder="1" applyProtection="1"/>
    <xf numFmtId="0" fontId="22" fillId="0" borderId="42" xfId="0" applyFont="1" applyBorder="1" applyAlignment="1" applyProtection="1"/>
    <xf numFmtId="0" fontId="22" fillId="0" borderId="43" xfId="0" applyFont="1" applyBorder="1" applyAlignment="1" applyProtection="1"/>
    <xf numFmtId="0" fontId="21" fillId="0" borderId="42" xfId="0" applyFont="1" applyBorder="1" applyAlignment="1" applyProtection="1"/>
    <xf numFmtId="0" fontId="21" fillId="0" borderId="43" xfId="0" applyFont="1" applyBorder="1" applyAlignment="1" applyProtection="1"/>
    <xf numFmtId="0" fontId="22" fillId="0" borderId="45" xfId="0" applyFont="1" applyBorder="1" applyAlignment="1" applyProtection="1"/>
    <xf numFmtId="0" fontId="22" fillId="0" borderId="46" xfId="0" applyFont="1" applyBorder="1" applyAlignment="1" applyProtection="1"/>
    <xf numFmtId="0" fontId="21" fillId="0" borderId="46" xfId="0" applyFont="1" applyBorder="1" applyAlignment="1" applyProtection="1"/>
    <xf numFmtId="0" fontId="21" fillId="0" borderId="45" xfId="0" applyFont="1" applyBorder="1" applyAlignment="1" applyProtection="1"/>
    <xf numFmtId="0" fontId="18" fillId="0" borderId="47" xfId="0" applyFont="1" applyBorder="1" applyProtection="1"/>
    <xf numFmtId="0" fontId="22" fillId="0" borderId="48" xfId="0" applyFont="1" applyBorder="1" applyAlignment="1" applyProtection="1"/>
    <xf numFmtId="0" fontId="22" fillId="0" borderId="49" xfId="0" applyFont="1" applyBorder="1" applyAlignment="1" applyProtection="1"/>
    <xf numFmtId="0" fontId="21" fillId="0" borderId="49" xfId="0" applyFont="1" applyBorder="1" applyAlignment="1" applyProtection="1">
      <alignment horizontal="center"/>
    </xf>
    <xf numFmtId="0" fontId="21" fillId="0" borderId="48" xfId="0" applyFont="1" applyBorder="1" applyAlignment="1" applyProtection="1"/>
    <xf numFmtId="0" fontId="18" fillId="0" borderId="26" xfId="0" applyFont="1" applyBorder="1" applyProtection="1"/>
    <xf numFmtId="0" fontId="21" fillId="0" borderId="0" xfId="0" applyFont="1" applyBorder="1" applyAlignment="1" applyProtection="1">
      <alignment horizontal="left"/>
    </xf>
    <xf numFmtId="0" fontId="21" fillId="0" borderId="0" xfId="0" applyFont="1" applyBorder="1" applyProtection="1"/>
    <xf numFmtId="0" fontId="21" fillId="0" borderId="0" xfId="0" applyFont="1" applyBorder="1" applyAlignment="1" applyProtection="1"/>
    <xf numFmtId="0" fontId="21" fillId="0" borderId="26" xfId="0" applyFont="1" applyBorder="1" applyAlignment="1" applyProtection="1"/>
    <xf numFmtId="0" fontId="21" fillId="0" borderId="50" xfId="0" applyFont="1" applyBorder="1" applyAlignment="1" applyProtection="1"/>
    <xf numFmtId="0" fontId="21" fillId="0" borderId="51" xfId="0" applyFont="1" applyBorder="1" applyAlignment="1" applyProtection="1"/>
    <xf numFmtId="0" fontId="21" fillId="0" borderId="52" xfId="0" applyFont="1" applyBorder="1" applyAlignment="1" applyProtection="1"/>
    <xf numFmtId="0" fontId="21" fillId="0" borderId="45" xfId="0" applyFont="1" applyBorder="1" applyProtection="1"/>
    <xf numFmtId="0" fontId="21" fillId="0" borderId="0" xfId="0" applyFont="1" applyBorder="1" applyAlignment="1" applyProtection="1">
      <alignment vertical="center"/>
    </xf>
    <xf numFmtId="0" fontId="21" fillId="0" borderId="31" xfId="0" applyFont="1" applyBorder="1" applyProtection="1"/>
    <xf numFmtId="0" fontId="21" fillId="0" borderId="0" xfId="0" applyFont="1" applyProtection="1"/>
    <xf numFmtId="0" fontId="18" fillId="0" borderId="0" xfId="0" applyFont="1" applyAlignment="1" applyProtection="1">
      <alignment readingOrder="1"/>
    </xf>
    <xf numFmtId="0" fontId="0" fillId="0" borderId="12" xfId="0" applyFont="1" applyBorder="1" applyAlignment="1">
      <alignment vertical="top"/>
    </xf>
    <xf numFmtId="0" fontId="0" fillId="0" borderId="12" xfId="0" applyFont="1" applyBorder="1" applyAlignment="1">
      <alignment vertical="top" wrapText="1"/>
    </xf>
    <xf numFmtId="0" fontId="0" fillId="0" borderId="17" xfId="0" applyFont="1" applyBorder="1" applyAlignment="1">
      <alignment vertical="top" wrapText="1"/>
    </xf>
    <xf numFmtId="0" fontId="0" fillId="0" borderId="0" xfId="0" applyAlignment="1">
      <alignment horizontal="center"/>
    </xf>
    <xf numFmtId="165" fontId="27" fillId="15" borderId="34" xfId="0" applyNumberFormat="1" applyFont="1" applyFill="1" applyBorder="1" applyAlignment="1">
      <alignment horizontal="center"/>
    </xf>
    <xf numFmtId="0" fontId="13" fillId="16" borderId="35" xfId="0" applyFont="1" applyFill="1" applyBorder="1" applyAlignment="1">
      <alignment horizontal="center"/>
    </xf>
    <xf numFmtId="0" fontId="13" fillId="16" borderId="53" xfId="0" applyFont="1" applyFill="1" applyBorder="1" applyAlignment="1">
      <alignment horizontal="center"/>
    </xf>
    <xf numFmtId="0" fontId="0" fillId="17" borderId="5" xfId="0" applyFont="1" applyFill="1" applyBorder="1" applyAlignment="1">
      <alignment horizontal="center"/>
    </xf>
    <xf numFmtId="0" fontId="0" fillId="11" borderId="44" xfId="0" applyFont="1" applyFill="1" applyBorder="1"/>
    <xf numFmtId="1" fontId="0" fillId="11" borderId="54" xfId="0" applyNumberFormat="1" applyFill="1" applyBorder="1" applyAlignment="1">
      <alignment horizontal="center"/>
    </xf>
    <xf numFmtId="1" fontId="0" fillId="18" borderId="55" xfId="0" applyNumberFormat="1" applyFill="1" applyBorder="1" applyAlignment="1">
      <alignment horizontal="center"/>
    </xf>
    <xf numFmtId="0" fontId="0" fillId="11" borderId="56" xfId="0" applyFont="1" applyFill="1" applyBorder="1"/>
    <xf numFmtId="1" fontId="0" fillId="11" borderId="57" xfId="0" applyNumberFormat="1" applyFill="1" applyBorder="1" applyAlignment="1">
      <alignment horizontal="center"/>
    </xf>
    <xf numFmtId="0" fontId="0" fillId="11" borderId="25" xfId="0" applyFont="1" applyFill="1" applyBorder="1"/>
    <xf numFmtId="0" fontId="0" fillId="0" borderId="57" xfId="0" applyFont="1" applyBorder="1"/>
    <xf numFmtId="1" fontId="0" fillId="18" borderId="58" xfId="0" applyNumberFormat="1" applyFill="1" applyBorder="1" applyAlignment="1">
      <alignment horizontal="center"/>
    </xf>
    <xf numFmtId="0" fontId="0" fillId="19" borderId="59" xfId="0" applyFont="1" applyFill="1" applyBorder="1"/>
    <xf numFmtId="0" fontId="0" fillId="20" borderId="60" xfId="0" applyNumberFormat="1" applyFill="1" applyBorder="1" applyAlignment="1">
      <alignment horizontal="center"/>
    </xf>
    <xf numFmtId="0" fontId="0" fillId="21" borderId="60" xfId="0" applyNumberFormat="1" applyFill="1" applyBorder="1" applyAlignment="1">
      <alignment horizontal="center"/>
    </xf>
    <xf numFmtId="0" fontId="0" fillId="22" borderId="0" xfId="0" applyFill="1"/>
    <xf numFmtId="165" fontId="0" fillId="0" borderId="57" xfId="0" applyNumberFormat="1" applyBorder="1"/>
    <xf numFmtId="0" fontId="18" fillId="0" borderId="0" xfId="0" applyFont="1" applyProtection="1">
      <protection locked="0"/>
    </xf>
    <xf numFmtId="0" fontId="22" fillId="0" borderId="40" xfId="0" applyFont="1" applyBorder="1" applyAlignment="1" applyProtection="1"/>
    <xf numFmtId="0" fontId="22" fillId="0" borderId="70" xfId="0" applyFont="1" applyBorder="1" applyAlignment="1" applyProtection="1"/>
    <xf numFmtId="0" fontId="22" fillId="0" borderId="44" xfId="0" applyFont="1" applyBorder="1" applyAlignment="1" applyProtection="1"/>
    <xf numFmtId="0" fontId="22" fillId="0" borderId="71" xfId="0" applyFont="1" applyBorder="1" applyAlignment="1" applyProtection="1"/>
    <xf numFmtId="0" fontId="21" fillId="0" borderId="25" xfId="0" applyFont="1" applyBorder="1" applyAlignment="1" applyProtection="1">
      <alignment horizontal="left"/>
    </xf>
    <xf numFmtId="0" fontId="21" fillId="0" borderId="44" xfId="0" applyFont="1" applyBorder="1" applyAlignment="1" applyProtection="1">
      <alignment vertical="center"/>
    </xf>
    <xf numFmtId="165" fontId="0" fillId="0" borderId="57" xfId="0" applyNumberFormat="1" applyFont="1" applyBorder="1" applyAlignment="1">
      <alignment horizontal="left" vertical="center" wrapText="1"/>
    </xf>
    <xf numFmtId="1" fontId="0" fillId="11" borderId="57" xfId="0" applyNumberFormat="1" applyFill="1" applyBorder="1" applyAlignment="1">
      <alignment horizontal="center" vertical="center"/>
    </xf>
    <xf numFmtId="1" fontId="0" fillId="18" borderId="55" xfId="0" applyNumberFormat="1" applyFill="1" applyBorder="1" applyAlignment="1">
      <alignment horizontal="center" vertical="center"/>
    </xf>
    <xf numFmtId="0" fontId="0" fillId="0" borderId="12" xfId="0" applyBorder="1" applyAlignment="1">
      <alignment vertical="top"/>
    </xf>
    <xf numFmtId="1" fontId="0" fillId="0" borderId="0" xfId="0" applyNumberFormat="1"/>
    <xf numFmtId="0" fontId="0" fillId="0" borderId="0" xfId="0" applyFill="1"/>
    <xf numFmtId="0" fontId="0" fillId="13" borderId="12" xfId="0" applyFill="1" applyBorder="1" applyAlignment="1" applyProtection="1">
      <alignment horizontal="left"/>
      <protection locked="0"/>
    </xf>
    <xf numFmtId="0" fontId="0" fillId="14" borderId="33" xfId="0" applyFill="1" applyBorder="1" applyProtection="1"/>
    <xf numFmtId="0" fontId="0" fillId="13" borderId="33" xfId="0" applyFill="1" applyBorder="1" applyProtection="1"/>
    <xf numFmtId="49" fontId="0" fillId="13" borderId="12" xfId="0" applyNumberFormat="1" applyFill="1" applyBorder="1" applyAlignment="1" applyProtection="1">
      <alignment horizontal="right"/>
      <protection locked="0"/>
    </xf>
    <xf numFmtId="49" fontId="0" fillId="14" borderId="12" xfId="0" applyNumberFormat="1" applyFill="1" applyBorder="1" applyAlignment="1" applyProtection="1">
      <alignment horizontal="right"/>
      <protection locked="0"/>
    </xf>
    <xf numFmtId="0" fontId="0" fillId="0" borderId="0" xfId="0" applyAlignment="1">
      <alignment horizontal="center" vertical="center"/>
    </xf>
    <xf numFmtId="14" fontId="18" fillId="0" borderId="0" xfId="0" applyNumberFormat="1" applyFont="1" applyProtection="1"/>
    <xf numFmtId="170" fontId="13" fillId="23" borderId="76" xfId="0" applyNumberFormat="1" applyFont="1" applyFill="1" applyBorder="1" applyAlignment="1">
      <alignment horizontal="center"/>
    </xf>
    <xf numFmtId="0" fontId="13" fillId="23" borderId="76" xfId="0" applyNumberFormat="1" applyFont="1" applyFill="1" applyBorder="1" applyAlignment="1">
      <alignment horizontal="center"/>
    </xf>
    <xf numFmtId="0" fontId="0" fillId="0" borderId="76" xfId="0" applyFont="1" applyBorder="1" applyAlignment="1">
      <alignment horizontal="center"/>
    </xf>
    <xf numFmtId="0" fontId="13" fillId="22" borderId="76" xfId="0" applyFont="1" applyFill="1" applyBorder="1" applyAlignment="1">
      <alignment horizontal="center"/>
    </xf>
    <xf numFmtId="0" fontId="0" fillId="14" borderId="12" xfId="0" applyNumberFormat="1" applyFill="1" applyBorder="1" applyAlignment="1" applyProtection="1">
      <alignment horizontal="right"/>
      <protection locked="0"/>
    </xf>
    <xf numFmtId="3" fontId="0" fillId="14" borderId="33" xfId="0" applyNumberFormat="1" applyFill="1" applyBorder="1" applyProtection="1"/>
    <xf numFmtId="3" fontId="0" fillId="13" borderId="12" xfId="0" applyNumberFormat="1" applyFill="1" applyBorder="1" applyProtection="1">
      <protection locked="0"/>
    </xf>
    <xf numFmtId="0" fontId="0" fillId="0" borderId="0" xfId="0" applyBorder="1"/>
    <xf numFmtId="16" fontId="0" fillId="13" borderId="12" xfId="0" applyNumberFormat="1" applyFill="1" applyBorder="1" applyProtection="1">
      <protection locked="0"/>
    </xf>
    <xf numFmtId="16" fontId="0" fillId="14" borderId="12" xfId="0" applyNumberFormat="1" applyFill="1" applyBorder="1" applyProtection="1">
      <protection locked="0"/>
    </xf>
    <xf numFmtId="1" fontId="0" fillId="13" borderId="12" xfId="0" applyNumberFormat="1" applyFill="1" applyBorder="1" applyProtection="1">
      <protection locked="0"/>
    </xf>
    <xf numFmtId="1" fontId="0" fillId="14" borderId="12" xfId="0" applyNumberFormat="1" applyFill="1" applyBorder="1" applyProtection="1">
      <protection locked="0"/>
    </xf>
    <xf numFmtId="170" fontId="13" fillId="23" borderId="78" xfId="0" applyNumberFormat="1" applyFont="1" applyFill="1" applyBorder="1" applyAlignment="1">
      <alignment horizontal="center"/>
    </xf>
    <xf numFmtId="0" fontId="13" fillId="24" borderId="77" xfId="0" applyFont="1" applyFill="1" applyBorder="1" applyAlignment="1">
      <alignment horizontal="center"/>
    </xf>
    <xf numFmtId="0" fontId="0" fillId="0" borderId="78" xfId="0" applyFont="1" applyBorder="1" applyAlignment="1">
      <alignment horizontal="center"/>
    </xf>
    <xf numFmtId="0" fontId="26" fillId="0" borderId="80" xfId="0" applyFont="1" applyBorder="1" applyAlignment="1">
      <alignment horizontal="center"/>
    </xf>
    <xf numFmtId="0" fontId="0" fillId="0" borderId="81" xfId="0" applyFont="1" applyBorder="1" applyAlignment="1">
      <alignment vertical="top" wrapText="1"/>
    </xf>
    <xf numFmtId="0" fontId="0" fillId="0" borderId="33" xfId="0" applyFont="1" applyBorder="1" applyAlignment="1">
      <alignment vertical="top" wrapText="1"/>
    </xf>
    <xf numFmtId="0" fontId="26" fillId="3" borderId="79" xfId="0" applyFont="1" applyFill="1" applyBorder="1" applyAlignment="1">
      <alignment horizontal="center" vertical="center"/>
    </xf>
    <xf numFmtId="0" fontId="13" fillId="11" borderId="82" xfId="0" applyFont="1" applyFill="1" applyBorder="1"/>
    <xf numFmtId="0" fontId="0" fillId="0" borderId="83" xfId="0" applyFont="1" applyBorder="1" applyAlignment="1">
      <alignment vertical="top"/>
    </xf>
    <xf numFmtId="0" fontId="0" fillId="0" borderId="84" xfId="0" applyFont="1" applyBorder="1" applyAlignment="1">
      <alignment vertical="top" wrapText="1"/>
    </xf>
    <xf numFmtId="0" fontId="13" fillId="11" borderId="85" xfId="0" applyFont="1" applyFill="1" applyBorder="1"/>
    <xf numFmtId="0" fontId="0" fillId="0" borderId="86" xfId="0" applyBorder="1" applyAlignment="1">
      <alignment horizontal="center" vertical="center"/>
    </xf>
    <xf numFmtId="0" fontId="13" fillId="11" borderId="87" xfId="0" applyFont="1" applyFill="1" applyBorder="1"/>
    <xf numFmtId="0" fontId="0" fillId="0" borderId="86" xfId="0" applyFont="1" applyFill="1" applyBorder="1" applyAlignment="1">
      <alignment horizontal="center" vertical="center" wrapText="1"/>
    </xf>
    <xf numFmtId="0" fontId="13" fillId="11" borderId="88" xfId="0" applyFont="1" applyFill="1" applyBorder="1"/>
    <xf numFmtId="0" fontId="0" fillId="0" borderId="89" xfId="0" applyFont="1" applyBorder="1" applyAlignment="1">
      <alignment vertical="top"/>
    </xf>
    <xf numFmtId="0" fontId="0" fillId="0" borderId="89" xfId="0" applyFont="1" applyBorder="1" applyAlignment="1">
      <alignment vertical="top" wrapText="1"/>
    </xf>
    <xf numFmtId="0" fontId="0" fillId="0" borderId="90" xfId="0" applyFont="1" applyBorder="1" applyAlignment="1">
      <alignment vertical="top" wrapText="1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171" fontId="0" fillId="0" borderId="93" xfId="0" applyNumberFormat="1" applyBorder="1" applyAlignment="1">
      <alignment horizontal="center" vertical="center"/>
    </xf>
    <xf numFmtId="171" fontId="0" fillId="0" borderId="94" xfId="0" applyNumberFormat="1" applyBorder="1" applyAlignment="1">
      <alignment horizontal="center" vertical="center"/>
    </xf>
    <xf numFmtId="171" fontId="0" fillId="0" borderId="95" xfId="0" applyNumberFormat="1" applyBorder="1" applyAlignment="1">
      <alignment horizontal="center" vertical="center"/>
    </xf>
    <xf numFmtId="0" fontId="26" fillId="3" borderId="77" xfId="0" applyFont="1" applyFill="1" applyBorder="1" applyAlignment="1">
      <alignment horizontal="center"/>
    </xf>
    <xf numFmtId="0" fontId="26" fillId="3" borderId="40" xfId="0" applyFont="1" applyFill="1" applyBorder="1" applyAlignment="1">
      <alignment horizontal="center"/>
    </xf>
    <xf numFmtId="0" fontId="26" fillId="3" borderId="96" xfId="0" applyFont="1" applyFill="1" applyBorder="1" applyAlignment="1">
      <alignment horizontal="center"/>
    </xf>
    <xf numFmtId="3" fontId="0" fillId="0" borderId="95" xfId="0" applyNumberFormat="1" applyBorder="1" applyAlignment="1">
      <alignment horizontal="center" vertical="center"/>
    </xf>
    <xf numFmtId="172" fontId="0" fillId="0" borderId="95" xfId="0" applyNumberFormat="1" applyBorder="1" applyAlignment="1">
      <alignment horizontal="center" vertical="center"/>
    </xf>
    <xf numFmtId="0" fontId="13" fillId="3" borderId="37" xfId="0" applyFont="1" applyFill="1" applyBorder="1" applyAlignment="1" applyProtection="1">
      <alignment horizontal="center"/>
    </xf>
    <xf numFmtId="0" fontId="13" fillId="3" borderId="75" xfId="0" applyFont="1" applyFill="1" applyBorder="1" applyAlignment="1" applyProtection="1">
      <alignment horizontal="center"/>
    </xf>
    <xf numFmtId="0" fontId="0" fillId="14" borderId="12" xfId="0" applyNumberFormat="1" applyFill="1" applyBorder="1" applyProtection="1">
      <protection locked="0"/>
    </xf>
    <xf numFmtId="0" fontId="0" fillId="14" borderId="12" xfId="0" applyNumberFormat="1" applyFill="1" applyBorder="1" applyAlignment="1" applyProtection="1">
      <alignment horizontal="center"/>
      <protection locked="0"/>
    </xf>
    <xf numFmtId="0" fontId="13" fillId="3" borderId="35" xfId="0" applyNumberFormat="1" applyFont="1" applyFill="1" applyBorder="1" applyAlignment="1" applyProtection="1">
      <alignment horizontal="center"/>
      <protection locked="0"/>
    </xf>
    <xf numFmtId="0" fontId="0" fillId="13" borderId="12" xfId="0" applyNumberFormat="1" applyFill="1" applyBorder="1" applyAlignment="1" applyProtection="1">
      <alignment horizontal="center"/>
      <protection locked="0"/>
    </xf>
    <xf numFmtId="0" fontId="0" fillId="0" borderId="12" xfId="0" applyNumberFormat="1" applyBorder="1" applyAlignment="1" applyProtection="1">
      <alignment horizontal="center"/>
      <protection locked="0"/>
    </xf>
    <xf numFmtId="14" fontId="0" fillId="0" borderId="0" xfId="0" applyNumberFormat="1"/>
    <xf numFmtId="0" fontId="0" fillId="0" borderId="0" xfId="0" applyNumberFormat="1" applyAlignment="1">
      <alignment horizontal="center"/>
    </xf>
    <xf numFmtId="0" fontId="13" fillId="13" borderId="5" xfId="0" applyFont="1" applyFill="1" applyBorder="1" applyAlignment="1">
      <alignment horizontal="center"/>
    </xf>
    <xf numFmtId="0" fontId="14" fillId="11" borderId="61" xfId="0" applyFont="1" applyFill="1" applyBorder="1" applyAlignment="1">
      <alignment horizontal="left" vertical="top" wrapText="1"/>
    </xf>
    <xf numFmtId="0" fontId="13" fillId="11" borderId="5" xfId="0" applyFont="1" applyFill="1" applyBorder="1" applyAlignment="1">
      <alignment horizontal="center"/>
    </xf>
    <xf numFmtId="0" fontId="0" fillId="0" borderId="38" xfId="0" applyFont="1" applyFill="1" applyBorder="1" applyAlignment="1">
      <alignment horizontal="center"/>
    </xf>
    <xf numFmtId="0" fontId="13" fillId="3" borderId="35" xfId="0" applyFont="1" applyFill="1" applyBorder="1" applyAlignment="1" applyProtection="1">
      <alignment horizontal="center"/>
      <protection locked="0"/>
    </xf>
    <xf numFmtId="0" fontId="13" fillId="3" borderId="12" xfId="0" applyFont="1" applyFill="1" applyBorder="1" applyAlignment="1" applyProtection="1">
      <alignment horizontal="center"/>
      <protection locked="0"/>
    </xf>
    <xf numFmtId="0" fontId="22" fillId="9" borderId="14" xfId="0" applyFont="1" applyFill="1" applyBorder="1" applyAlignment="1" applyProtection="1">
      <alignment horizontal="center"/>
    </xf>
    <xf numFmtId="0" fontId="21" fillId="0" borderId="67" xfId="0" applyFont="1" applyBorder="1" applyAlignment="1" applyProtection="1">
      <alignment horizontal="center"/>
    </xf>
    <xf numFmtId="0" fontId="21" fillId="0" borderId="68" xfId="0" applyFont="1" applyBorder="1" applyAlignment="1" applyProtection="1">
      <alignment horizontal="center"/>
    </xf>
    <xf numFmtId="0" fontId="21" fillId="0" borderId="30" xfId="0" applyFont="1" applyBorder="1" applyAlignment="1" applyProtection="1">
      <alignment horizontal="center"/>
    </xf>
    <xf numFmtId="0" fontId="21" fillId="0" borderId="69" xfId="0" applyFont="1" applyBorder="1" applyAlignment="1" applyProtection="1">
      <alignment horizontal="center"/>
    </xf>
    <xf numFmtId="0" fontId="22" fillId="9" borderId="14" xfId="0" applyFont="1" applyFill="1" applyBorder="1" applyAlignment="1" applyProtection="1">
      <alignment horizontal="center" vertical="center"/>
    </xf>
    <xf numFmtId="0" fontId="21" fillId="0" borderId="27" xfId="0" applyFont="1" applyBorder="1" applyAlignment="1" applyProtection="1">
      <alignment horizontal="left"/>
    </xf>
    <xf numFmtId="0" fontId="21" fillId="0" borderId="28" xfId="0" applyFont="1" applyBorder="1" applyAlignment="1" applyProtection="1">
      <alignment horizontal="left"/>
    </xf>
    <xf numFmtId="0" fontId="21" fillId="0" borderId="11" xfId="0" applyFont="1" applyBorder="1" applyAlignment="1" applyProtection="1">
      <alignment horizontal="center"/>
      <protection locked="0"/>
    </xf>
    <xf numFmtId="0" fontId="21" fillId="0" borderId="13" xfId="0" applyFont="1" applyBorder="1" applyAlignment="1" applyProtection="1">
      <alignment horizontal="center"/>
      <protection locked="0"/>
    </xf>
    <xf numFmtId="0" fontId="21" fillId="0" borderId="66" xfId="0" applyFont="1" applyBorder="1" applyAlignment="1" applyProtection="1">
      <alignment horizontal="center"/>
    </xf>
    <xf numFmtId="0" fontId="21" fillId="0" borderId="50" xfId="0" applyFont="1" applyBorder="1" applyAlignment="1" applyProtection="1">
      <alignment horizontal="center"/>
    </xf>
    <xf numFmtId="0" fontId="21" fillId="0" borderId="51" xfId="0" applyFont="1" applyBorder="1" applyAlignment="1" applyProtection="1">
      <alignment horizontal="center"/>
    </xf>
    <xf numFmtId="0" fontId="21" fillId="0" borderId="11" xfId="0" applyFont="1" applyBorder="1" applyAlignment="1" applyProtection="1">
      <alignment horizontal="center" vertical="center"/>
      <protection locked="0"/>
    </xf>
    <xf numFmtId="0" fontId="24" fillId="0" borderId="72" xfId="0" applyNumberFormat="1" applyFont="1" applyBorder="1" applyAlignment="1" applyProtection="1">
      <alignment horizontal="left" vertical="top" wrapText="1"/>
    </xf>
    <xf numFmtId="0" fontId="24" fillId="0" borderId="50" xfId="0" applyNumberFormat="1" applyFont="1" applyBorder="1" applyAlignment="1" applyProtection="1">
      <alignment horizontal="left" vertical="top" wrapText="1"/>
    </xf>
    <xf numFmtId="0" fontId="29" fillId="0" borderId="73" xfId="0" applyNumberFormat="1" applyFont="1" applyBorder="1" applyAlignment="1" applyProtection="1">
      <alignment horizontal="center" vertical="center"/>
    </xf>
    <xf numFmtId="0" fontId="25" fillId="0" borderId="74" xfId="0" applyFont="1" applyBorder="1" applyAlignment="1" applyProtection="1">
      <alignment horizontal="center" vertical="center"/>
    </xf>
    <xf numFmtId="14" fontId="23" fillId="0" borderId="65" xfId="0" applyNumberFormat="1" applyFont="1" applyBorder="1" applyAlignment="1" applyProtection="1">
      <alignment horizontal="center"/>
    </xf>
    <xf numFmtId="169" fontId="23" fillId="0" borderId="65" xfId="13" applyNumberFormat="1" applyFont="1" applyFill="1" applyBorder="1" applyAlignment="1" applyProtection="1">
      <alignment horizontal="center"/>
    </xf>
    <xf numFmtId="0" fontId="23" fillId="0" borderId="48" xfId="0" applyNumberFormat="1" applyFont="1" applyBorder="1" applyAlignment="1" applyProtection="1">
      <alignment horizontal="center"/>
    </xf>
    <xf numFmtId="0" fontId="23" fillId="0" borderId="63" xfId="0" applyNumberFormat="1" applyFont="1" applyBorder="1" applyAlignment="1" applyProtection="1">
      <alignment horizontal="center"/>
    </xf>
    <xf numFmtId="168" fontId="23" fillId="0" borderId="43" xfId="13" applyNumberFormat="1" applyFont="1" applyFill="1" applyBorder="1" applyAlignment="1" applyProtection="1">
      <alignment horizontal="center"/>
    </xf>
    <xf numFmtId="0" fontId="23" fillId="0" borderId="64" xfId="0" applyNumberFormat="1" applyFont="1" applyBorder="1" applyAlignment="1" applyProtection="1">
      <alignment horizontal="center"/>
    </xf>
    <xf numFmtId="169" fontId="23" fillId="0" borderId="64" xfId="0" applyNumberFormat="1" applyFont="1" applyBorder="1" applyAlignment="1" applyProtection="1">
      <alignment horizontal="center"/>
    </xf>
    <xf numFmtId="0" fontId="23" fillId="0" borderId="45" xfId="0" applyFont="1" applyBorder="1" applyAlignment="1" applyProtection="1">
      <alignment horizontal="center"/>
    </xf>
    <xf numFmtId="0" fontId="19" fillId="0" borderId="22" xfId="0" applyFont="1" applyBorder="1" applyAlignment="1" applyProtection="1">
      <alignment horizontal="center" vertical="center"/>
    </xf>
    <xf numFmtId="0" fontId="8" fillId="9" borderId="38" xfId="0" applyFont="1" applyFill="1" applyBorder="1" applyAlignment="1" applyProtection="1">
      <alignment horizontal="center" vertical="center"/>
    </xf>
    <xf numFmtId="0" fontId="20" fillId="9" borderId="32" xfId="0" applyFont="1" applyFill="1" applyBorder="1" applyAlignment="1" applyProtection="1">
      <alignment horizontal="center" vertical="center"/>
    </xf>
    <xf numFmtId="0" fontId="23" fillId="0" borderId="62" xfId="0" applyNumberFormat="1" applyFont="1" applyBorder="1" applyAlignment="1" applyProtection="1">
      <alignment horizontal="center"/>
    </xf>
    <xf numFmtId="14" fontId="23" fillId="0" borderId="38" xfId="0" applyNumberFormat="1" applyFont="1" applyBorder="1" applyAlignment="1" applyProtection="1">
      <alignment horizontal="center"/>
    </xf>
  </cellXfs>
  <cellStyles count="19">
    <cellStyle name="Accent 1 1" xfId="1"/>
    <cellStyle name="Accent 2 1" xfId="2"/>
    <cellStyle name="Accent 3 1" xfId="3"/>
    <cellStyle name="Accent 4" xfId="4"/>
    <cellStyle name="Bad 1" xfId="5"/>
    <cellStyle name="Error 1" xfId="6"/>
    <cellStyle name="Footnote 1" xfId="7"/>
    <cellStyle name="Good 1" xfId="8"/>
    <cellStyle name="Heading 1 1" xfId="9"/>
    <cellStyle name="Heading 2 1" xfId="10"/>
    <cellStyle name="Heading 3" xfId="11"/>
    <cellStyle name="Hyperlink 1" xfId="12"/>
    <cellStyle name="Moeda" xfId="13" builtinId="4"/>
    <cellStyle name="Neutral 1" xfId="14"/>
    <cellStyle name="Normal" xfId="0" builtinId="0"/>
    <cellStyle name="Note 1" xfId="15"/>
    <cellStyle name="Status 1" xfId="16"/>
    <cellStyle name="Text 1" xfId="17"/>
    <cellStyle name="Warning 1" xfId="18"/>
  </cellStyles>
  <dxfs count="5">
    <dxf>
      <font>
        <b val="0"/>
        <i val="0"/>
        <condense val="0"/>
        <extend val="0"/>
        <sz val="10"/>
        <color indexed="16"/>
      </font>
      <fill>
        <patternFill patternType="solid">
          <fgColor indexed="41"/>
          <bgColor indexed="47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60"/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sz val="11"/>
        <color indexed="8"/>
      </font>
      <fill>
        <patternFill patternType="solid">
          <fgColor indexed="60"/>
          <bgColor indexed="10"/>
        </patternFill>
      </fill>
    </dxf>
    <dxf>
      <font>
        <b val="0"/>
        <condense val="0"/>
        <extend val="0"/>
        <sz val="11"/>
        <color indexed="20"/>
      </font>
      <fill>
        <patternFill patternType="solid">
          <fgColor indexed="46"/>
          <bgColor indexed="4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200"/>
      <rgbColor rgb="00FF00FF"/>
      <rgbColor rgb="0000FFFF"/>
      <rgbColor rgb="00CC0000"/>
      <rgbColor rgb="00008000"/>
      <rgbColor rgb="00000080"/>
      <rgbColor rgb="00996600"/>
      <rgbColor rgb="00800080"/>
      <rgbColor rgb="00008080"/>
      <rgbColor rgb="00C0C0C0"/>
      <rgbColor rgb="00808080"/>
      <rgbColor rgb="00729FCF"/>
      <rgbColor rgb="00993366"/>
      <rgbColor rgb="00FFFFCC"/>
      <rgbColor rgb="00DDDDDD"/>
      <rgbColor rgb="00660066"/>
      <rgbColor rgb="00FF972F"/>
      <rgbColor rgb="00007FFE"/>
      <rgbColor rgb="00B4C7DC"/>
      <rgbColor rgb="00000080"/>
      <rgbColor rgb="00FF00FF"/>
      <rgbColor rgb="00FFFF00"/>
      <rgbColor rgb="0000FFFF"/>
      <rgbColor rgb="00800080"/>
      <rgbColor rgb="00800000"/>
      <rgbColor rgb="00008080"/>
      <rgbColor rgb="000000EE"/>
      <rgbColor rgb="0000CCFF"/>
      <rgbColor rgb="00FFD8CE"/>
      <rgbColor rgb="00CCFFCC"/>
      <rgbColor rgb="00FFFFA6"/>
      <rgbColor rgb="0099CCFF"/>
      <rgbColor rgb="00FF99CC"/>
      <rgbColor rgb="00CC99FF"/>
      <rgbColor rgb="00FFCCCC"/>
      <rgbColor rgb="003366FF"/>
      <rgbColor rgb="0033CCCC"/>
      <rgbColor rgb="0099CC00"/>
      <rgbColor rgb="00FFBF00"/>
      <rgbColor rgb="00FF860D"/>
      <rgbColor rgb="00FF6600"/>
      <rgbColor rgb="00666699"/>
      <rgbColor rgb="00969696"/>
      <rgbColor rgb="00003366"/>
      <rgbColor rgb="00339966"/>
      <rgbColor rgb="00006600"/>
      <rgbColor rgb="00333300"/>
      <rgbColor rgb="00F10D0C"/>
      <rgbColor rgb="00993366"/>
      <rgbColor rgb="00333399"/>
      <rgbColor rgb="00333333"/>
    </indexedColors>
    <mruColors>
      <color rgb="FF35C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9686</xdr:colOff>
      <xdr:row>0</xdr:row>
      <xdr:rowOff>12916</xdr:rowOff>
    </xdr:from>
    <xdr:to>
      <xdr:col>3</xdr:col>
      <xdr:colOff>704850</xdr:colOff>
      <xdr:row>1</xdr:row>
      <xdr:rowOff>141991</xdr:rowOff>
    </xdr:to>
    <xdr:pic>
      <xdr:nvPicPr>
        <xdr:cNvPr id="3084" name="Figura 1"/>
        <xdr:cNvPicPr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211" y="12916"/>
          <a:ext cx="1504789" cy="3672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 editAs="oneCell">
    <xdr:from>
      <xdr:col>1</xdr:col>
      <xdr:colOff>147412</xdr:colOff>
      <xdr:row>27</xdr:row>
      <xdr:rowOff>19050</xdr:rowOff>
    </xdr:from>
    <xdr:to>
      <xdr:col>8</xdr:col>
      <xdr:colOff>309337</xdr:colOff>
      <xdr:row>34</xdr:row>
      <xdr:rowOff>228600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6937" y="5886450"/>
          <a:ext cx="2590800" cy="19431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163185</xdr:colOff>
      <xdr:row>27</xdr:row>
      <xdr:rowOff>19051</xdr:rowOff>
    </xdr:from>
    <xdr:to>
      <xdr:col>17</xdr:col>
      <xdr:colOff>474550</xdr:colOff>
      <xdr:row>34</xdr:row>
      <xdr:rowOff>226381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096885" y="5886451"/>
          <a:ext cx="2587840" cy="1940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2"/>
  <dimension ref="B1:J42"/>
  <sheetViews>
    <sheetView topLeftCell="A8" workbookViewId="0">
      <selection activeCell="I35" sqref="I35"/>
    </sheetView>
  </sheetViews>
  <sheetFormatPr defaultColWidth="1.140625" defaultRowHeight="15" customHeight="1"/>
  <cols>
    <col min="1" max="1" width="0.28515625" customWidth="1"/>
    <col min="2" max="18" width="8.7109375" customWidth="1"/>
  </cols>
  <sheetData>
    <row r="1" spans="2:10" ht="16.5" customHeight="1">
      <c r="B1" s="204" t="s">
        <v>0</v>
      </c>
      <c r="C1" s="204"/>
      <c r="D1" s="204"/>
      <c r="E1" s="204"/>
      <c r="F1" s="204"/>
      <c r="H1" s="205" t="s">
        <v>1</v>
      </c>
      <c r="I1" s="205"/>
      <c r="J1" s="205"/>
    </row>
    <row r="2" spans="2:10" ht="15.75" customHeight="1">
      <c r="B2" s="206" t="s">
        <v>2</v>
      </c>
      <c r="C2" s="206"/>
      <c r="D2" s="206"/>
      <c r="E2" s="206"/>
      <c r="F2" s="206"/>
      <c r="H2" s="1" t="s">
        <v>3</v>
      </c>
      <c r="I2" s="2" t="s">
        <v>4</v>
      </c>
      <c r="J2" s="3" t="s">
        <v>5</v>
      </c>
    </row>
    <row r="3" spans="2:10" ht="15.75" customHeight="1">
      <c r="B3" s="4" t="s">
        <v>6</v>
      </c>
      <c r="C3" s="5" t="s">
        <v>7</v>
      </c>
      <c r="D3" s="6" t="s">
        <v>8</v>
      </c>
      <c r="E3" s="7" t="s">
        <v>9</v>
      </c>
      <c r="F3" s="8" t="s">
        <v>10</v>
      </c>
      <c r="H3" s="9">
        <v>1</v>
      </c>
      <c r="I3" s="10" t="s">
        <v>11</v>
      </c>
      <c r="J3" s="11">
        <v>650</v>
      </c>
    </row>
    <row r="4" spans="2:10" ht="15" customHeight="1">
      <c r="B4" s="12">
        <v>98</v>
      </c>
      <c r="C4" s="13" t="s">
        <v>12</v>
      </c>
      <c r="D4" s="14">
        <v>4</v>
      </c>
      <c r="E4" s="14">
        <v>24</v>
      </c>
      <c r="F4" s="15">
        <v>17</v>
      </c>
      <c r="H4" s="16">
        <v>2</v>
      </c>
      <c r="I4" s="17" t="s">
        <v>13</v>
      </c>
      <c r="J4" s="18">
        <v>600</v>
      </c>
    </row>
    <row r="5" spans="2:10" ht="15" customHeight="1">
      <c r="B5" s="19">
        <v>57</v>
      </c>
      <c r="C5" s="20" t="s">
        <v>14</v>
      </c>
      <c r="D5" s="21">
        <v>4</v>
      </c>
      <c r="E5" s="21">
        <v>11</v>
      </c>
      <c r="F5" s="22">
        <v>2</v>
      </c>
      <c r="H5" s="16">
        <v>3</v>
      </c>
      <c r="I5" s="17" t="s">
        <v>15</v>
      </c>
      <c r="J5" s="18">
        <v>400</v>
      </c>
    </row>
    <row r="6" spans="2:10" ht="15" customHeight="1">
      <c r="B6" s="23">
        <v>18</v>
      </c>
      <c r="C6" s="24" t="s">
        <v>16</v>
      </c>
      <c r="D6" s="25">
        <v>1</v>
      </c>
      <c r="E6" s="25">
        <v>27</v>
      </c>
      <c r="F6" s="26">
        <v>3</v>
      </c>
      <c r="H6" s="16">
        <v>4</v>
      </c>
      <c r="I6" s="17" t="s">
        <v>17</v>
      </c>
      <c r="J6" s="18">
        <v>450</v>
      </c>
    </row>
    <row r="7" spans="2:10" ht="15" customHeight="1">
      <c r="B7" s="19">
        <v>15</v>
      </c>
      <c r="C7" s="20" t="s">
        <v>18</v>
      </c>
      <c r="D7" s="21">
        <v>1</v>
      </c>
      <c r="E7" s="21">
        <v>30</v>
      </c>
      <c r="F7" s="22">
        <v>21</v>
      </c>
      <c r="H7" s="16">
        <v>5</v>
      </c>
      <c r="I7" s="17" t="s">
        <v>19</v>
      </c>
      <c r="J7" s="18">
        <v>350</v>
      </c>
    </row>
    <row r="8" spans="2:10" ht="15" customHeight="1">
      <c r="B8" s="23">
        <v>35</v>
      </c>
      <c r="C8" s="24" t="s">
        <v>20</v>
      </c>
      <c r="D8" s="25">
        <v>1</v>
      </c>
      <c r="E8" s="25">
        <v>15</v>
      </c>
      <c r="F8" s="26">
        <v>4</v>
      </c>
      <c r="H8" s="16">
        <v>6</v>
      </c>
      <c r="I8" s="17" t="s">
        <v>21</v>
      </c>
      <c r="J8" s="18">
        <v>200</v>
      </c>
    </row>
    <row r="9" spans="2:10" ht="15" customHeight="1">
      <c r="B9" s="19">
        <v>33</v>
      </c>
      <c r="C9" s="20" t="s">
        <v>22</v>
      </c>
      <c r="D9" s="21">
        <v>2</v>
      </c>
      <c r="E9" s="21">
        <v>4</v>
      </c>
      <c r="F9" s="22">
        <v>46</v>
      </c>
      <c r="H9" s="16">
        <v>7</v>
      </c>
      <c r="I9" s="17" t="s">
        <v>23</v>
      </c>
      <c r="J9" s="18">
        <v>350</v>
      </c>
    </row>
    <row r="10" spans="2:10" ht="15" customHeight="1">
      <c r="B10" s="23">
        <v>40</v>
      </c>
      <c r="C10" s="24" t="s">
        <v>24</v>
      </c>
      <c r="D10" s="25">
        <v>4</v>
      </c>
      <c r="E10" s="25">
        <v>1</v>
      </c>
      <c r="F10" s="26">
        <v>5</v>
      </c>
      <c r="H10" s="16">
        <v>8</v>
      </c>
      <c r="I10" s="17" t="s">
        <v>25</v>
      </c>
      <c r="J10" s="18">
        <v>100</v>
      </c>
    </row>
    <row r="11" spans="2:10" ht="15" customHeight="1">
      <c r="B11" s="19">
        <v>220</v>
      </c>
      <c r="C11" s="20" t="s">
        <v>26</v>
      </c>
      <c r="D11" s="21">
        <v>34</v>
      </c>
      <c r="E11" s="21">
        <v>1</v>
      </c>
      <c r="F11" s="22">
        <v>59</v>
      </c>
      <c r="H11" s="16">
        <v>9</v>
      </c>
      <c r="I11" s="17" t="s">
        <v>27</v>
      </c>
      <c r="J11" s="18">
        <v>100</v>
      </c>
    </row>
    <row r="12" spans="2:10" ht="15" customHeight="1">
      <c r="B12" s="23">
        <v>12</v>
      </c>
      <c r="C12" s="24" t="s">
        <v>28</v>
      </c>
      <c r="D12" s="25">
        <v>1</v>
      </c>
      <c r="E12" s="25">
        <v>18</v>
      </c>
      <c r="F12" s="26">
        <v>6</v>
      </c>
      <c r="H12" s="16">
        <v>10</v>
      </c>
      <c r="I12" s="17" t="s">
        <v>29</v>
      </c>
      <c r="J12" s="18">
        <v>100</v>
      </c>
    </row>
    <row r="13" spans="2:10" ht="15" customHeight="1">
      <c r="B13" s="19">
        <v>28</v>
      </c>
      <c r="C13" s="20" t="s">
        <v>30</v>
      </c>
      <c r="D13" s="21">
        <v>1</v>
      </c>
      <c r="E13" s="21">
        <v>33</v>
      </c>
      <c r="F13" s="22">
        <v>7</v>
      </c>
      <c r="H13" s="16">
        <v>11</v>
      </c>
      <c r="I13" s="17" t="s">
        <v>31</v>
      </c>
      <c r="J13" s="18">
        <v>100</v>
      </c>
    </row>
    <row r="14" spans="2:10" ht="15" customHeight="1">
      <c r="B14" s="23">
        <v>4</v>
      </c>
      <c r="C14" s="24" t="s">
        <v>32</v>
      </c>
      <c r="D14" s="25">
        <v>1</v>
      </c>
      <c r="E14" s="25">
        <v>10</v>
      </c>
      <c r="F14" s="26">
        <v>8</v>
      </c>
      <c r="H14" s="16">
        <v>12</v>
      </c>
      <c r="I14" s="17" t="s">
        <v>33</v>
      </c>
      <c r="J14" s="18">
        <v>100</v>
      </c>
    </row>
    <row r="15" spans="2:10" ht="15" customHeight="1">
      <c r="B15" s="19">
        <v>55</v>
      </c>
      <c r="C15" s="20" t="s">
        <v>34</v>
      </c>
      <c r="D15" s="21">
        <v>4</v>
      </c>
      <c r="E15" s="21">
        <v>9</v>
      </c>
      <c r="F15" s="22">
        <v>9</v>
      </c>
      <c r="H15" s="16">
        <v>13</v>
      </c>
      <c r="I15" s="17" t="s">
        <v>35</v>
      </c>
      <c r="J15" s="18">
        <v>100</v>
      </c>
    </row>
    <row r="16" spans="2:10" ht="15" customHeight="1">
      <c r="B16" s="23">
        <v>74</v>
      </c>
      <c r="C16" s="24" t="s">
        <v>36</v>
      </c>
      <c r="D16" s="25">
        <v>31</v>
      </c>
      <c r="E16" s="25">
        <v>2</v>
      </c>
      <c r="F16" s="26">
        <v>114</v>
      </c>
      <c r="H16" s="16">
        <v>14</v>
      </c>
      <c r="I16" s="17" t="s">
        <v>37</v>
      </c>
      <c r="J16" s="18">
        <v>200</v>
      </c>
    </row>
    <row r="17" spans="2:10" ht="15" customHeight="1">
      <c r="B17" s="19">
        <v>76</v>
      </c>
      <c r="C17" s="20" t="s">
        <v>38</v>
      </c>
      <c r="D17" s="21">
        <v>31</v>
      </c>
      <c r="E17" s="21">
        <v>5</v>
      </c>
      <c r="F17" s="22">
        <v>117</v>
      </c>
      <c r="H17" s="16">
        <v>15</v>
      </c>
      <c r="I17" s="17" t="s">
        <v>39</v>
      </c>
      <c r="J17" s="18">
        <v>100</v>
      </c>
    </row>
    <row r="18" spans="2:10" ht="15" customHeight="1">
      <c r="B18" s="23">
        <v>870</v>
      </c>
      <c r="C18" s="24" t="s">
        <v>40</v>
      </c>
      <c r="D18" s="25">
        <v>1</v>
      </c>
      <c r="E18" s="25">
        <v>41</v>
      </c>
      <c r="F18" s="26">
        <v>87</v>
      </c>
      <c r="H18" s="16">
        <v>16</v>
      </c>
      <c r="I18" s="17" t="s">
        <v>41</v>
      </c>
      <c r="J18" s="18">
        <v>100</v>
      </c>
    </row>
    <row r="19" spans="2:10" ht="15" customHeight="1">
      <c r="B19" s="19">
        <v>250</v>
      </c>
      <c r="C19" s="20" t="s">
        <v>42</v>
      </c>
      <c r="D19" s="21">
        <v>33</v>
      </c>
      <c r="E19" s="21">
        <v>4</v>
      </c>
      <c r="F19" s="22">
        <v>62</v>
      </c>
      <c r="H19" s="16">
        <v>17</v>
      </c>
      <c r="I19" s="17" t="s">
        <v>43</v>
      </c>
      <c r="J19" s="18">
        <v>100</v>
      </c>
    </row>
    <row r="20" spans="2:10" ht="15" customHeight="1">
      <c r="B20" s="23">
        <v>9</v>
      </c>
      <c r="C20" s="24" t="s">
        <v>44</v>
      </c>
      <c r="D20" s="25">
        <v>1</v>
      </c>
      <c r="E20" s="25">
        <v>13</v>
      </c>
      <c r="F20" s="26">
        <v>10</v>
      </c>
      <c r="H20" s="16">
        <v>18</v>
      </c>
      <c r="I20" s="17" t="s">
        <v>45</v>
      </c>
      <c r="J20" s="18">
        <v>100</v>
      </c>
    </row>
    <row r="21" spans="2:10" ht="15" customHeight="1">
      <c r="B21" s="19">
        <v>230</v>
      </c>
      <c r="C21" s="20" t="s">
        <v>46</v>
      </c>
      <c r="D21" s="21">
        <v>33</v>
      </c>
      <c r="E21" s="21">
        <v>24</v>
      </c>
      <c r="F21" s="22">
        <v>60</v>
      </c>
      <c r="H21" s="16">
        <v>19</v>
      </c>
      <c r="I21" s="17" t="s">
        <v>47</v>
      </c>
      <c r="J21" s="18">
        <v>450</v>
      </c>
    </row>
    <row r="22" spans="2:10" ht="15" customHeight="1">
      <c r="B22" s="23">
        <v>62</v>
      </c>
      <c r="C22" s="24" t="s">
        <v>48</v>
      </c>
      <c r="D22" s="25">
        <v>4</v>
      </c>
      <c r="E22" s="25">
        <v>16</v>
      </c>
      <c r="F22" s="26">
        <v>11</v>
      </c>
      <c r="H22" s="16">
        <v>20</v>
      </c>
      <c r="I22" s="17" t="s">
        <v>49</v>
      </c>
      <c r="J22" s="18">
        <v>100</v>
      </c>
    </row>
    <row r="23" spans="2:10" ht="15" customHeight="1">
      <c r="B23" s="19">
        <v>16</v>
      </c>
      <c r="C23" s="20" t="s">
        <v>50</v>
      </c>
      <c r="D23" s="21">
        <v>1</v>
      </c>
      <c r="E23" s="21">
        <v>25</v>
      </c>
      <c r="F23" s="22">
        <v>12</v>
      </c>
      <c r="H23" s="16">
        <v>21</v>
      </c>
      <c r="I23" s="17" t="s">
        <v>51</v>
      </c>
      <c r="J23" s="18">
        <v>350</v>
      </c>
    </row>
    <row r="24" spans="2:10" ht="15" customHeight="1">
      <c r="B24" s="19">
        <v>37</v>
      </c>
      <c r="C24" s="20" t="s">
        <v>52</v>
      </c>
      <c r="D24" s="21">
        <v>1</v>
      </c>
      <c r="E24" s="21">
        <v>1</v>
      </c>
      <c r="F24" s="22">
        <v>1</v>
      </c>
      <c r="H24" s="16">
        <v>22</v>
      </c>
      <c r="I24" s="17" t="s">
        <v>53</v>
      </c>
      <c r="J24" s="18">
        <v>350</v>
      </c>
    </row>
    <row r="25" spans="2:10" ht="15" customHeight="1">
      <c r="B25" s="23">
        <v>37</v>
      </c>
      <c r="C25" s="24" t="s">
        <v>52</v>
      </c>
      <c r="D25" s="25">
        <v>1</v>
      </c>
      <c r="E25" s="25">
        <v>1</v>
      </c>
      <c r="F25" s="26">
        <v>1</v>
      </c>
      <c r="H25" s="16">
        <v>23</v>
      </c>
      <c r="I25" s="17" t="s">
        <v>54</v>
      </c>
      <c r="J25" s="18">
        <v>100</v>
      </c>
    </row>
    <row r="26" spans="2:10" ht="15" customHeight="1">
      <c r="B26" s="19">
        <v>11</v>
      </c>
      <c r="C26" s="20" t="s">
        <v>55</v>
      </c>
      <c r="D26" s="21">
        <v>1</v>
      </c>
      <c r="E26" s="21">
        <v>16</v>
      </c>
      <c r="F26" s="22">
        <v>11</v>
      </c>
      <c r="H26" s="16">
        <v>31</v>
      </c>
      <c r="I26" s="17" t="s">
        <v>56</v>
      </c>
      <c r="J26" s="18">
        <v>100</v>
      </c>
    </row>
    <row r="27" spans="2:10" ht="15" customHeight="1">
      <c r="B27" s="19">
        <v>520</v>
      </c>
      <c r="C27" s="20" t="s">
        <v>57</v>
      </c>
      <c r="D27" s="21">
        <v>1</v>
      </c>
      <c r="E27" s="21">
        <v>39</v>
      </c>
      <c r="F27" s="22">
        <v>52</v>
      </c>
      <c r="H27" s="16">
        <v>32</v>
      </c>
      <c r="I27" s="17" t="s">
        <v>58</v>
      </c>
      <c r="J27" s="18">
        <v>100</v>
      </c>
    </row>
    <row r="28" spans="2:10" ht="15" customHeight="1">
      <c r="B28" s="23">
        <v>52</v>
      </c>
      <c r="C28" s="24" t="s">
        <v>59</v>
      </c>
      <c r="D28" s="25">
        <v>4</v>
      </c>
      <c r="E28" s="25">
        <v>21</v>
      </c>
      <c r="F28" s="26">
        <v>91</v>
      </c>
      <c r="H28" s="16">
        <v>33</v>
      </c>
      <c r="I28" s="17" t="s">
        <v>60</v>
      </c>
      <c r="J28" s="18">
        <v>100</v>
      </c>
    </row>
    <row r="29" spans="2:10" ht="15" customHeight="1">
      <c r="B29" s="19">
        <v>30</v>
      </c>
      <c r="C29" s="20" t="s">
        <v>61</v>
      </c>
      <c r="D29" s="21">
        <v>34</v>
      </c>
      <c r="E29" s="21">
        <v>5</v>
      </c>
      <c r="F29" s="22"/>
      <c r="H29" s="16">
        <v>34</v>
      </c>
      <c r="I29" s="17" t="s">
        <v>62</v>
      </c>
      <c r="J29" s="18">
        <v>100</v>
      </c>
    </row>
    <row r="30" spans="2:10" ht="15" customHeight="1">
      <c r="B30" s="23">
        <v>13</v>
      </c>
      <c r="C30" s="24" t="s">
        <v>63</v>
      </c>
      <c r="D30" s="25">
        <v>1</v>
      </c>
      <c r="E30" s="25">
        <v>11</v>
      </c>
      <c r="F30" s="26">
        <v>15</v>
      </c>
      <c r="H30" s="16">
        <v>35</v>
      </c>
      <c r="I30" s="17" t="s">
        <v>64</v>
      </c>
      <c r="J30" s="18">
        <v>100</v>
      </c>
    </row>
    <row r="31" spans="2:10" ht="15.75" customHeight="1">
      <c r="B31" s="27">
        <v>2</v>
      </c>
      <c r="C31" s="28" t="s">
        <v>65</v>
      </c>
      <c r="D31" s="29">
        <v>1</v>
      </c>
      <c r="E31" s="29">
        <v>1</v>
      </c>
      <c r="F31" s="30">
        <v>1</v>
      </c>
      <c r="H31" s="31">
        <v>36</v>
      </c>
      <c r="I31" s="32" t="s">
        <v>66</v>
      </c>
      <c r="J31" s="33">
        <v>100</v>
      </c>
    </row>
    <row r="32" spans="2:10" ht="15.75" customHeight="1">
      <c r="B32" s="23">
        <v>75</v>
      </c>
      <c r="C32" s="24" t="s">
        <v>67</v>
      </c>
      <c r="D32" s="25">
        <v>31</v>
      </c>
      <c r="E32" s="25">
        <v>4</v>
      </c>
      <c r="F32" s="26">
        <v>116</v>
      </c>
    </row>
    <row r="33" spans="2:10" ht="15.75" customHeight="1">
      <c r="B33" s="27">
        <v>61</v>
      </c>
      <c r="C33" s="28" t="s">
        <v>68</v>
      </c>
      <c r="D33" s="29">
        <v>4</v>
      </c>
      <c r="E33" s="29">
        <v>15</v>
      </c>
      <c r="F33" s="30">
        <v>16</v>
      </c>
      <c r="H33" s="34" t="s">
        <v>69</v>
      </c>
      <c r="I33" s="35" t="s">
        <v>70</v>
      </c>
      <c r="J33" s="36"/>
    </row>
    <row r="34" spans="2:10" ht="15" customHeight="1">
      <c r="B34" s="23">
        <v>360</v>
      </c>
      <c r="C34" s="24" t="s">
        <v>71</v>
      </c>
      <c r="D34" s="25">
        <v>1</v>
      </c>
      <c r="E34" s="25">
        <v>26</v>
      </c>
      <c r="F34" s="26">
        <v>18</v>
      </c>
      <c r="H34" s="37">
        <v>2987</v>
      </c>
      <c r="I34" s="162" t="s">
        <v>239</v>
      </c>
      <c r="J34" s="38"/>
    </row>
    <row r="35" spans="2:10" ht="15" customHeight="1">
      <c r="B35" s="27">
        <v>27</v>
      </c>
      <c r="C35" s="28" t="s">
        <v>72</v>
      </c>
      <c r="D35" s="29">
        <v>2</v>
      </c>
      <c r="E35" s="29">
        <v>3</v>
      </c>
      <c r="F35" s="30">
        <v>23</v>
      </c>
      <c r="H35" s="39">
        <v>13970</v>
      </c>
      <c r="I35" s="40" t="s">
        <v>73</v>
      </c>
      <c r="J35" s="41"/>
    </row>
    <row r="36" spans="2:10" ht="15.75" customHeight="1">
      <c r="B36" s="23">
        <v>71</v>
      </c>
      <c r="C36" s="24" t="s">
        <v>74</v>
      </c>
      <c r="D36" s="25">
        <v>30</v>
      </c>
      <c r="E36" s="25">
        <v>2</v>
      </c>
      <c r="F36" s="26">
        <v>112</v>
      </c>
      <c r="H36" s="42">
        <v>16196</v>
      </c>
      <c r="I36" s="43" t="s">
        <v>75</v>
      </c>
      <c r="J36" s="44"/>
    </row>
    <row r="37" spans="2:10" ht="15" customHeight="1">
      <c r="B37" s="27">
        <v>70</v>
      </c>
      <c r="C37" s="28" t="s">
        <v>76</v>
      </c>
      <c r="D37" s="29">
        <v>31</v>
      </c>
      <c r="E37" s="29">
        <v>1</v>
      </c>
      <c r="F37" s="30">
        <v>111</v>
      </c>
      <c r="H37" s="45">
        <v>2631</v>
      </c>
      <c r="I37" s="207" t="s">
        <v>77</v>
      </c>
      <c r="J37" s="207"/>
    </row>
    <row r="38" spans="2:10" ht="15" customHeight="1">
      <c r="B38" s="23">
        <v>72</v>
      </c>
      <c r="C38" s="24" t="s">
        <v>78</v>
      </c>
      <c r="D38" s="25">
        <v>30</v>
      </c>
      <c r="E38" s="25">
        <v>3</v>
      </c>
      <c r="F38" s="26">
        <v>113</v>
      </c>
    </row>
    <row r="39" spans="2:10" ht="15" customHeight="1">
      <c r="B39" s="27">
        <v>56</v>
      </c>
      <c r="C39" s="28" t="s">
        <v>79</v>
      </c>
      <c r="D39" s="29">
        <v>4</v>
      </c>
      <c r="E39" s="29">
        <v>10</v>
      </c>
      <c r="F39" s="30">
        <v>90</v>
      </c>
    </row>
    <row r="40" spans="2:10" ht="15" customHeight="1">
      <c r="B40" s="23">
        <v>60</v>
      </c>
      <c r="C40" s="24" t="s">
        <v>80</v>
      </c>
      <c r="D40" s="25">
        <v>4</v>
      </c>
      <c r="E40" s="25">
        <v>14</v>
      </c>
      <c r="F40" s="26">
        <v>19</v>
      </c>
    </row>
    <row r="41" spans="2:10" ht="15" customHeight="1">
      <c r="B41" s="27">
        <v>990</v>
      </c>
      <c r="C41" s="28" t="s">
        <v>81</v>
      </c>
      <c r="D41" s="29">
        <v>1</v>
      </c>
      <c r="E41" s="29">
        <v>40</v>
      </c>
      <c r="F41" s="30">
        <v>99</v>
      </c>
    </row>
    <row r="42" spans="2:10" ht="15" customHeight="1">
      <c r="B42" s="23">
        <v>59</v>
      </c>
      <c r="C42" s="24" t="s">
        <v>82</v>
      </c>
      <c r="D42" s="25">
        <v>4</v>
      </c>
      <c r="E42" s="25">
        <v>13</v>
      </c>
      <c r="F42" s="26">
        <v>14</v>
      </c>
    </row>
  </sheetData>
  <sheetProtection sheet="1" objects="1" scenarios="1"/>
  <mergeCells count="4">
    <mergeCell ref="B1:F1"/>
    <mergeCell ref="H1:J1"/>
    <mergeCell ref="B2:F2"/>
    <mergeCell ref="I37:J37"/>
  </mergeCells>
  <pageMargins left="0.50972222222222219" right="0.50972222222222219" top="0.79027777777777775" bottom="0.79027777777777775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Plan1">
    <tabColor indexed="40"/>
  </sheetPr>
  <dimension ref="A1:AA5001"/>
  <sheetViews>
    <sheetView zoomScaleNormal="100" workbookViewId="0">
      <pane xSplit="1" ySplit="1" topLeftCell="B2769" activePane="bottomRight" state="frozen"/>
      <selection activeCell="B3673" sqref="B3673"/>
      <selection pane="topRight" activeCell="B3673" sqref="B3673"/>
      <selection pane="bottomLeft" activeCell="B3673" sqref="B3673"/>
      <selection pane="bottomRight" activeCell="M2798" sqref="M2798"/>
    </sheetView>
  </sheetViews>
  <sheetFormatPr defaultColWidth="1.140625" defaultRowHeight="0" customHeight="1" zeroHeight="1"/>
  <cols>
    <col min="1" max="1" width="6" style="46" customWidth="1"/>
    <col min="2" max="2" width="10.7109375" style="47" customWidth="1"/>
    <col min="3" max="3" width="6" style="47" bestFit="1" customWidth="1"/>
    <col min="4" max="4" width="11.42578125" style="48" customWidth="1"/>
    <col min="5" max="5" width="10.7109375" style="49" customWidth="1"/>
    <col min="6" max="6" width="5.85546875" style="47" customWidth="1"/>
    <col min="7" max="7" width="5" style="47" customWidth="1"/>
    <col min="8" max="8" width="13.28515625" style="48" customWidth="1"/>
    <col min="9" max="10" width="11.85546875" style="50" bestFit="1" customWidth="1"/>
    <col min="11" max="11" width="3.42578125" style="47" customWidth="1"/>
    <col min="12" max="12" width="16.42578125" style="47" customWidth="1"/>
    <col min="13" max="13" width="10.7109375" style="47" customWidth="1"/>
    <col min="14" max="14" width="8.42578125" style="48" customWidth="1"/>
    <col min="15" max="15" width="14.140625" style="48" bestFit="1" customWidth="1"/>
    <col min="16" max="16" width="12" style="47" bestFit="1" customWidth="1"/>
    <col min="17" max="17" width="12" style="201" customWidth="1"/>
    <col min="18" max="18" width="5.140625" style="47" customWidth="1"/>
    <col min="19" max="19" width="45.140625" style="48" customWidth="1"/>
    <col min="20" max="20" width="19.28515625" style="48" customWidth="1"/>
    <col min="21" max="21" width="10.7109375" style="51" customWidth="1"/>
    <col min="22" max="22" width="7.7109375" style="47" customWidth="1"/>
    <col min="23" max="23" width="18" style="48" bestFit="1" customWidth="1"/>
    <col min="24" max="24" width="7" customWidth="1"/>
    <col min="25" max="25" width="15" bestFit="1" customWidth="1"/>
    <col min="26" max="26" width="20" bestFit="1" customWidth="1"/>
    <col min="27" max="27" width="5" bestFit="1" customWidth="1"/>
  </cols>
  <sheetData>
    <row r="1" spans="1:26" ht="15.75" customHeight="1">
      <c r="A1" s="52" t="s">
        <v>83</v>
      </c>
      <c r="B1" s="52" t="s">
        <v>84</v>
      </c>
      <c r="C1" s="208"/>
      <c r="D1" s="208"/>
      <c r="E1" s="53"/>
      <c r="F1" s="54"/>
      <c r="G1" s="208" t="s">
        <v>86</v>
      </c>
      <c r="H1" s="208"/>
      <c r="I1" s="55"/>
      <c r="J1" s="55" t="s">
        <v>87</v>
      </c>
      <c r="K1" s="52" t="s">
        <v>88</v>
      </c>
      <c r="L1" s="52" t="s">
        <v>89</v>
      </c>
      <c r="M1" s="52" t="s">
        <v>90</v>
      </c>
      <c r="N1" s="56" t="s">
        <v>91</v>
      </c>
      <c r="O1" s="56" t="s">
        <v>92</v>
      </c>
      <c r="P1" s="52" t="s">
        <v>93</v>
      </c>
      <c r="Q1" s="199" t="s">
        <v>270</v>
      </c>
      <c r="R1" s="52" t="s">
        <v>94</v>
      </c>
      <c r="S1" s="57">
        <v>2262</v>
      </c>
      <c r="T1" s="56" t="s">
        <v>95</v>
      </c>
      <c r="U1" s="58" t="s">
        <v>96</v>
      </c>
      <c r="V1" s="209" t="s">
        <v>97</v>
      </c>
      <c r="W1" s="209"/>
      <c r="X1" s="195" t="s">
        <v>219</v>
      </c>
      <c r="Y1" s="195" t="s">
        <v>218</v>
      </c>
      <c r="Z1" s="196" t="s">
        <v>227</v>
      </c>
    </row>
    <row r="2" spans="1:26" ht="15.75" customHeight="1">
      <c r="A2" s="149">
        <v>2297</v>
      </c>
      <c r="B2" s="76">
        <v>23507</v>
      </c>
      <c r="C2" s="68">
        <v>2</v>
      </c>
      <c r="D2" s="67" t="str">
        <f t="shared" ref="D2:D36" si="0">IFERROR(VLOOKUP(C2,MEDIDA,2,FALSE),"")</f>
        <v>275/80R22.5</v>
      </c>
      <c r="E2" s="69">
        <v>20718</v>
      </c>
      <c r="F2" s="70" t="s">
        <v>198</v>
      </c>
      <c r="G2" s="68">
        <v>98</v>
      </c>
      <c r="H2" s="67" t="str">
        <f t="shared" ref="H2:H36" si="1">IFERROR(VLOOKUP(G2,LOCAL,2,FALSE),"")</f>
        <v>ANA LUCIA</v>
      </c>
      <c r="I2" s="71">
        <v>44918</v>
      </c>
      <c r="J2" s="72">
        <v>44932</v>
      </c>
      <c r="K2" s="68">
        <v>0</v>
      </c>
      <c r="L2" s="68">
        <v>7452</v>
      </c>
      <c r="M2" s="68">
        <v>56385</v>
      </c>
      <c r="N2" s="73">
        <f t="shared" ref="N2:N36" si="2">IFERROR(VLOOKUP(C2,MEDIDA,3,FALSE),"")</f>
        <v>600</v>
      </c>
      <c r="O2" s="74"/>
      <c r="P2" s="68"/>
      <c r="Q2" s="198"/>
      <c r="R2" s="68" t="s">
        <v>104</v>
      </c>
      <c r="S2" s="73" t="str">
        <f t="shared" ref="S2:S59" si="3">IFERROR(VLOOKUP(R2,FVU,2,FALSE),"")</f>
        <v>Feridas acidentais no flanco.</v>
      </c>
      <c r="T2" s="67" t="str">
        <f t="shared" ref="T2:T59" si="4">IFERROR(VLOOKUP(R2,FVU,3,FALSE),"")</f>
        <v>Objetos pontiagudos, pontas de guias, meio-fio.</v>
      </c>
      <c r="U2" s="73" t="str">
        <f t="shared" ref="U2:U59" si="5">IFERROR(VLOOKUP(R2,FVU,4,FALSE),"")</f>
        <v>Impacto lateral proveniente de erro operacional, solicito avaliação de cobrança.</v>
      </c>
      <c r="V2" s="68">
        <v>16196</v>
      </c>
      <c r="W2" s="67" t="str">
        <f t="shared" ref="W2:W36" si="6">IFERROR(VLOOKUP(V2,RELATOR,2,FALSE),"")</f>
        <v xml:space="preserve">Everson Veloso </v>
      </c>
    </row>
    <row r="3" spans="1:26" ht="15.75" customHeight="1">
      <c r="A3" s="150">
        <f>IF(B3&gt;0,A2+1,"")</f>
        <v>2298</v>
      </c>
      <c r="B3" s="75">
        <v>22715</v>
      </c>
      <c r="C3" s="60">
        <v>2</v>
      </c>
      <c r="D3" s="59" t="str">
        <f t="shared" si="0"/>
        <v>275/80R22.5</v>
      </c>
      <c r="E3" s="61">
        <v>90370</v>
      </c>
      <c r="F3" s="62" t="s">
        <v>101</v>
      </c>
      <c r="G3" s="60">
        <v>990</v>
      </c>
      <c r="H3" s="59" t="str">
        <f t="shared" si="1"/>
        <v>VENEZA</v>
      </c>
      <c r="I3" s="63">
        <v>44919</v>
      </c>
      <c r="J3" s="64">
        <v>44932</v>
      </c>
      <c r="K3" s="60">
        <v>1</v>
      </c>
      <c r="L3" s="60">
        <v>53172</v>
      </c>
      <c r="M3" s="60">
        <v>162534</v>
      </c>
      <c r="N3" s="65">
        <f t="shared" si="2"/>
        <v>600</v>
      </c>
      <c r="O3" s="66"/>
      <c r="P3" s="60"/>
      <c r="Q3" s="200"/>
      <c r="R3" s="77" t="s">
        <v>106</v>
      </c>
      <c r="S3" s="65" t="str">
        <f t="shared" si="3"/>
        <v>Rachadura na zona baixa do talão.</v>
      </c>
      <c r="T3" s="59" t="str">
        <f t="shared" si="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" s="65" t="str">
        <f t="shared" si="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" s="60">
        <v>16196</v>
      </c>
      <c r="W3" s="59" t="str">
        <f t="shared" si="6"/>
        <v xml:space="preserve">Everson Veloso </v>
      </c>
    </row>
    <row r="4" spans="1:26" ht="15.75" customHeight="1">
      <c r="A4" s="149">
        <f t="shared" ref="A4:A67" si="7">IF(B4&gt;0,A3+1,"")</f>
        <v>2299</v>
      </c>
      <c r="B4" s="76">
        <v>21814</v>
      </c>
      <c r="C4" s="68">
        <v>2</v>
      </c>
      <c r="D4" s="67" t="str">
        <f t="shared" si="0"/>
        <v>275/80R22.5</v>
      </c>
      <c r="E4" s="69">
        <v>90343</v>
      </c>
      <c r="F4" s="70" t="s">
        <v>105</v>
      </c>
      <c r="G4" s="68">
        <v>990</v>
      </c>
      <c r="H4" s="67" t="str">
        <f t="shared" si="1"/>
        <v>VENEZA</v>
      </c>
      <c r="I4" s="71">
        <v>45284</v>
      </c>
      <c r="J4" s="72">
        <v>44932</v>
      </c>
      <c r="K4" s="68">
        <v>1</v>
      </c>
      <c r="L4" s="68">
        <v>19444</v>
      </c>
      <c r="M4" s="68">
        <v>208274</v>
      </c>
      <c r="N4" s="73">
        <f t="shared" si="2"/>
        <v>600</v>
      </c>
      <c r="O4" s="74"/>
      <c r="P4" s="68"/>
      <c r="Q4" s="198"/>
      <c r="R4" s="68" t="s">
        <v>107</v>
      </c>
      <c r="S4" s="73" t="str">
        <f t="shared" si="3"/>
        <v>Alteração na zona baixa do talão.</v>
      </c>
      <c r="T4" s="67" t="str">
        <f t="shared" si="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4" s="73" t="str">
        <f t="shared" si="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4" s="68">
        <v>16196</v>
      </c>
      <c r="W4" s="67" t="str">
        <f t="shared" si="6"/>
        <v xml:space="preserve">Everson Veloso </v>
      </c>
    </row>
    <row r="5" spans="1:26" ht="15.75" customHeight="1">
      <c r="A5" s="150">
        <f t="shared" si="7"/>
        <v>2300</v>
      </c>
      <c r="B5" s="75">
        <v>21242</v>
      </c>
      <c r="C5" s="60">
        <v>2</v>
      </c>
      <c r="D5" s="59" t="str">
        <f t="shared" si="0"/>
        <v>275/80R22.5</v>
      </c>
      <c r="E5" s="61">
        <v>90351</v>
      </c>
      <c r="F5" s="62" t="s">
        <v>99</v>
      </c>
      <c r="G5" s="60">
        <v>990</v>
      </c>
      <c r="H5" s="59" t="str">
        <f t="shared" si="1"/>
        <v>VENEZA</v>
      </c>
      <c r="I5" s="63">
        <v>44916</v>
      </c>
      <c r="J5" s="64">
        <v>44932</v>
      </c>
      <c r="K5" s="60">
        <v>1</v>
      </c>
      <c r="L5" s="60">
        <v>11404</v>
      </c>
      <c r="M5" s="60">
        <v>235773</v>
      </c>
      <c r="N5" s="65">
        <f t="shared" si="2"/>
        <v>600</v>
      </c>
      <c r="O5" s="66"/>
      <c r="P5" s="60"/>
      <c r="Q5" s="200"/>
      <c r="R5" s="77" t="s">
        <v>117</v>
      </c>
      <c r="S5" s="65" t="str">
        <f t="shared" si="3"/>
        <v>Separações no talão e rupturas dos reforços.</v>
      </c>
      <c r="T5" s="59" t="str">
        <f t="shared" si="4"/>
        <v>Aquecimento excessivo no tambor de freio, utilização com sobrecarga ou baixa pressão, mau posicionamento do pneu sobre o aro/roda, uso excessivo dos freios devido a velocidade incompatível com a via.</v>
      </c>
      <c r="U5" s="65" t="str">
        <f t="shared" si="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" s="60">
        <v>16196</v>
      </c>
      <c r="W5" s="59" t="str">
        <f t="shared" si="6"/>
        <v xml:space="preserve">Everson Veloso </v>
      </c>
    </row>
    <row r="6" spans="1:26" ht="15.75" customHeight="1">
      <c r="A6" s="149">
        <f t="shared" si="7"/>
        <v>2301</v>
      </c>
      <c r="B6" s="76">
        <v>24679</v>
      </c>
      <c r="C6" s="68">
        <v>2</v>
      </c>
      <c r="D6" s="67" t="str">
        <f t="shared" si="0"/>
        <v>275/80R22.5</v>
      </c>
      <c r="E6" s="69">
        <v>7463</v>
      </c>
      <c r="F6" s="70" t="s">
        <v>197</v>
      </c>
      <c r="G6" s="68">
        <v>56</v>
      </c>
      <c r="H6" s="67" t="str">
        <f t="shared" si="1"/>
        <v xml:space="preserve">UBERLANDIA </v>
      </c>
      <c r="I6" s="71">
        <v>44914</v>
      </c>
      <c r="J6" s="72">
        <v>44932</v>
      </c>
      <c r="K6" s="68">
        <v>0</v>
      </c>
      <c r="L6" s="68">
        <v>5706</v>
      </c>
      <c r="M6" s="68">
        <v>45828</v>
      </c>
      <c r="N6" s="73">
        <f t="shared" si="2"/>
        <v>600</v>
      </c>
      <c r="O6" s="74"/>
      <c r="P6" s="68"/>
      <c r="Q6" s="198"/>
      <c r="R6" s="68" t="s">
        <v>111</v>
      </c>
      <c r="S6" s="73" t="str">
        <f t="shared" si="3"/>
        <v>Desgaste irregular da Banda de Rodagem.</v>
      </c>
      <c r="T6" s="67" t="str">
        <f t="shared" si="4"/>
        <v>Folgas nas mangas, cubos, buchas estouradas, veículo desalinhado.</v>
      </c>
      <c r="U6" s="73" t="str">
        <f t="shared" si="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6" s="68">
        <v>16196</v>
      </c>
      <c r="W6" s="67" t="str">
        <f t="shared" si="6"/>
        <v xml:space="preserve">Everson Veloso </v>
      </c>
    </row>
    <row r="7" spans="1:26" ht="15.75" customHeight="1">
      <c r="A7" s="150">
        <f t="shared" si="7"/>
        <v>2302</v>
      </c>
      <c r="B7" s="75">
        <v>23949</v>
      </c>
      <c r="C7" s="60">
        <v>2</v>
      </c>
      <c r="D7" s="59" t="str">
        <f t="shared" si="0"/>
        <v>275/80R22.5</v>
      </c>
      <c r="E7" s="61">
        <v>7517</v>
      </c>
      <c r="F7" s="62" t="s">
        <v>102</v>
      </c>
      <c r="G7" s="60">
        <v>56</v>
      </c>
      <c r="H7" s="59" t="str">
        <f t="shared" si="1"/>
        <v xml:space="preserve">UBERLANDIA </v>
      </c>
      <c r="I7" s="63">
        <v>44918</v>
      </c>
      <c r="J7" s="64">
        <v>44932</v>
      </c>
      <c r="K7" s="60">
        <v>0</v>
      </c>
      <c r="L7" s="60">
        <v>6800</v>
      </c>
      <c r="M7" s="60">
        <v>73089</v>
      </c>
      <c r="N7" s="65">
        <f t="shared" si="2"/>
        <v>600</v>
      </c>
      <c r="O7" s="66"/>
      <c r="P7" s="60"/>
      <c r="Q7" s="200"/>
      <c r="R7" s="77" t="s">
        <v>109</v>
      </c>
      <c r="S7" s="65" t="str">
        <f t="shared" si="3"/>
        <v>Desgaste da Banda de Rodagem por utilização extrema.</v>
      </c>
      <c r="T7" s="59" t="str">
        <f t="shared" si="4"/>
        <v>Roda travada, "calo" no tambor de freio, utilização extrema , excessiva.</v>
      </c>
      <c r="U7" s="65" t="str">
        <f t="shared" si="5"/>
        <v>Verificar rodas e tambores de freio, verificar negligência do borracheiro e caso procedente efetuar a cobrança.</v>
      </c>
      <c r="V7" s="60">
        <v>16196</v>
      </c>
      <c r="W7" s="59" t="str">
        <f t="shared" si="6"/>
        <v xml:space="preserve">Everson Veloso </v>
      </c>
    </row>
    <row r="8" spans="1:26" ht="15.75" customHeight="1">
      <c r="A8" s="149">
        <f t="shared" si="7"/>
        <v>2303</v>
      </c>
      <c r="B8" s="76">
        <v>23377</v>
      </c>
      <c r="C8" s="68">
        <v>1</v>
      </c>
      <c r="D8" s="67" t="str">
        <f t="shared" si="0"/>
        <v>295/80R22.5</v>
      </c>
      <c r="E8" s="69">
        <v>7616</v>
      </c>
      <c r="F8" s="70" t="s">
        <v>102</v>
      </c>
      <c r="G8" s="68">
        <v>56</v>
      </c>
      <c r="H8" s="67" t="str">
        <f t="shared" si="1"/>
        <v xml:space="preserve">UBERLANDIA </v>
      </c>
      <c r="I8" s="71">
        <v>44915</v>
      </c>
      <c r="J8" s="72">
        <v>44932</v>
      </c>
      <c r="K8" s="68">
        <v>0</v>
      </c>
      <c r="L8" s="68">
        <v>6075</v>
      </c>
      <c r="M8" s="68">
        <v>65202</v>
      </c>
      <c r="N8" s="73">
        <f t="shared" si="2"/>
        <v>650</v>
      </c>
      <c r="O8" s="74"/>
      <c r="P8" s="68"/>
      <c r="Q8" s="198"/>
      <c r="R8" s="68" t="s">
        <v>110</v>
      </c>
      <c r="S8" s="73" t="str">
        <f t="shared" si="3"/>
        <v>Rodagem sem ar ou com flexão importante no flanco.</v>
      </c>
      <c r="T8" s="67" t="str">
        <f t="shared" si="4"/>
        <v>Perfurações no topo ou flanco, rodas ou aros danificados, rodagem prolongada sem ar ou baixa pressão, desgaste no flanco por atrito com o solo ou entre germinados.</v>
      </c>
      <c r="U8" s="73" t="str">
        <f t="shared" si="5"/>
        <v>Condutor rodou com o pneu vazio. Solicito avaliação de cobrança.</v>
      </c>
      <c r="V8" s="68">
        <v>16196</v>
      </c>
      <c r="W8" s="67" t="str">
        <f t="shared" si="6"/>
        <v xml:space="preserve">Everson Veloso </v>
      </c>
    </row>
    <row r="9" spans="1:26" ht="15.75" customHeight="1">
      <c r="A9" s="150">
        <f t="shared" si="7"/>
        <v>2304</v>
      </c>
      <c r="B9" s="75">
        <v>24574</v>
      </c>
      <c r="C9" s="60">
        <v>2</v>
      </c>
      <c r="D9" s="59" t="str">
        <f t="shared" si="0"/>
        <v>275/80R22.5</v>
      </c>
      <c r="E9" s="61">
        <v>7466</v>
      </c>
      <c r="F9" s="62" t="s">
        <v>102</v>
      </c>
      <c r="G9" s="60">
        <v>56</v>
      </c>
      <c r="H9" s="59" t="str">
        <f t="shared" si="1"/>
        <v xml:space="preserve">UBERLANDIA </v>
      </c>
      <c r="I9" s="63">
        <v>44919</v>
      </c>
      <c r="J9" s="64">
        <v>44932</v>
      </c>
      <c r="K9" s="60">
        <v>0</v>
      </c>
      <c r="L9" s="60">
        <v>5375</v>
      </c>
      <c r="M9" s="60">
        <v>71672</v>
      </c>
      <c r="N9" s="65">
        <f t="shared" si="2"/>
        <v>600</v>
      </c>
      <c r="O9" s="66"/>
      <c r="P9" s="60"/>
      <c r="Q9" s="200"/>
      <c r="R9" s="77" t="s">
        <v>111</v>
      </c>
      <c r="S9" s="65" t="str">
        <f t="shared" si="3"/>
        <v>Desgaste irregular da Banda de Rodagem.</v>
      </c>
      <c r="T9" s="59" t="str">
        <f t="shared" si="4"/>
        <v>Folgas nas mangas, cubos, buchas estouradas, veículo desalinhado.</v>
      </c>
      <c r="U9" s="65" t="str">
        <f t="shared" si="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9" s="60">
        <v>16196</v>
      </c>
      <c r="W9" s="59" t="str">
        <f t="shared" si="6"/>
        <v xml:space="preserve">Everson Veloso </v>
      </c>
    </row>
    <row r="10" spans="1:26" ht="15.75" customHeight="1">
      <c r="A10" s="149">
        <f t="shared" si="7"/>
        <v>2305</v>
      </c>
      <c r="B10" s="76">
        <v>24246</v>
      </c>
      <c r="C10" s="68">
        <v>1</v>
      </c>
      <c r="D10" s="67" t="str">
        <f t="shared" si="0"/>
        <v>295/80R22.5</v>
      </c>
      <c r="E10" s="69">
        <v>7610</v>
      </c>
      <c r="F10" s="70" t="s">
        <v>201</v>
      </c>
      <c r="G10" s="68">
        <v>56</v>
      </c>
      <c r="H10" s="67" t="str">
        <f t="shared" si="1"/>
        <v xml:space="preserve">UBERLANDIA </v>
      </c>
      <c r="I10" s="71">
        <v>44917</v>
      </c>
      <c r="J10" s="72">
        <v>44932</v>
      </c>
      <c r="K10" s="68">
        <v>0</v>
      </c>
      <c r="L10" s="68">
        <v>48389</v>
      </c>
      <c r="M10" s="68">
        <v>48389</v>
      </c>
      <c r="N10" s="73">
        <f t="shared" si="2"/>
        <v>650</v>
      </c>
      <c r="O10" s="74"/>
      <c r="P10" s="68"/>
      <c r="Q10" s="198"/>
      <c r="R10" s="68" t="s">
        <v>114</v>
      </c>
      <c r="S10" s="73" t="str">
        <f t="shared" si="3"/>
        <v>Pneu não ressulcado</v>
      </c>
      <c r="T10" s="67" t="str">
        <f t="shared" si="4"/>
        <v>Negligência e/ou não realização do serviço de ressulcagem.</v>
      </c>
      <c r="U10" s="73" t="str">
        <f t="shared" si="5"/>
        <v>Realizar a ressulcagem dos pneus respeitando os procedimentos conforme manual de ressulcagem.</v>
      </c>
      <c r="V10" s="68">
        <v>16196</v>
      </c>
      <c r="W10" s="67" t="str">
        <f t="shared" si="6"/>
        <v xml:space="preserve">Everson Veloso </v>
      </c>
    </row>
    <row r="11" spans="1:26" ht="15.75" customHeight="1">
      <c r="A11" s="150">
        <f t="shared" si="7"/>
        <v>2306</v>
      </c>
      <c r="B11" s="75">
        <v>25351</v>
      </c>
      <c r="C11" s="60">
        <v>2</v>
      </c>
      <c r="D11" s="59" t="str">
        <f t="shared" si="0"/>
        <v>275/80R22.5</v>
      </c>
      <c r="E11" s="61">
        <v>7327</v>
      </c>
      <c r="F11" s="62" t="s">
        <v>102</v>
      </c>
      <c r="G11" s="60">
        <v>56</v>
      </c>
      <c r="H11" s="59" t="str">
        <f t="shared" si="1"/>
        <v xml:space="preserve">UBERLANDIA </v>
      </c>
      <c r="I11" s="63">
        <v>44889</v>
      </c>
      <c r="J11" s="64">
        <v>44932</v>
      </c>
      <c r="K11" s="60">
        <v>0</v>
      </c>
      <c r="L11" s="60">
        <v>16042</v>
      </c>
      <c r="M11" s="60">
        <v>41528</v>
      </c>
      <c r="N11" s="65">
        <f t="shared" si="2"/>
        <v>600</v>
      </c>
      <c r="O11" s="66"/>
      <c r="P11" s="60"/>
      <c r="Q11" s="200"/>
      <c r="R11" s="77" t="s">
        <v>111</v>
      </c>
      <c r="S11" s="65" t="str">
        <f t="shared" si="3"/>
        <v>Desgaste irregular da Banda de Rodagem.</v>
      </c>
      <c r="T11" s="59" t="str">
        <f t="shared" si="4"/>
        <v>Folgas nas mangas, cubos, buchas estouradas, veículo desalinhado.</v>
      </c>
      <c r="U11" s="65" t="str">
        <f t="shared" si="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1" s="60">
        <v>16196</v>
      </c>
      <c r="W11" s="59" t="str">
        <f t="shared" si="6"/>
        <v xml:space="preserve">Everson Veloso </v>
      </c>
    </row>
    <row r="12" spans="1:26" ht="15.75" customHeight="1">
      <c r="A12" s="149">
        <f t="shared" si="7"/>
        <v>2307</v>
      </c>
      <c r="B12" s="76">
        <v>24067</v>
      </c>
      <c r="C12" s="68">
        <v>2</v>
      </c>
      <c r="D12" s="67" t="str">
        <f t="shared" si="0"/>
        <v>275/80R22.5</v>
      </c>
      <c r="E12" s="69">
        <v>7321</v>
      </c>
      <c r="F12" s="70" t="s">
        <v>99</v>
      </c>
      <c r="G12" s="68">
        <v>56</v>
      </c>
      <c r="H12" s="67" t="str">
        <f t="shared" si="1"/>
        <v xml:space="preserve">UBERLANDIA </v>
      </c>
      <c r="I12" s="71">
        <v>44915</v>
      </c>
      <c r="J12" s="72">
        <v>44932</v>
      </c>
      <c r="K12" s="68">
        <v>0</v>
      </c>
      <c r="L12" s="68">
        <v>10610</v>
      </c>
      <c r="M12" s="68">
        <v>75910</v>
      </c>
      <c r="N12" s="73">
        <f t="shared" si="2"/>
        <v>600</v>
      </c>
      <c r="O12" s="74"/>
      <c r="P12" s="68"/>
      <c r="Q12" s="198"/>
      <c r="R12" s="68" t="s">
        <v>114</v>
      </c>
      <c r="S12" s="73" t="str">
        <f t="shared" si="3"/>
        <v>Pneu não ressulcado</v>
      </c>
      <c r="T12" s="67" t="str">
        <f t="shared" si="4"/>
        <v>Negligência e/ou não realização do serviço de ressulcagem.</v>
      </c>
      <c r="U12" s="73" t="str">
        <f t="shared" si="5"/>
        <v>Realizar a ressulcagem dos pneus respeitando os procedimentos conforme manual de ressulcagem.</v>
      </c>
      <c r="V12" s="68">
        <v>16196</v>
      </c>
      <c r="W12" s="67" t="str">
        <f t="shared" si="6"/>
        <v xml:space="preserve">Everson Veloso </v>
      </c>
    </row>
    <row r="13" spans="1:26" ht="15.75" customHeight="1">
      <c r="A13" s="150">
        <f t="shared" si="7"/>
        <v>2308</v>
      </c>
      <c r="B13" s="75">
        <v>23702</v>
      </c>
      <c r="C13" s="60">
        <v>2</v>
      </c>
      <c r="D13" s="59" t="str">
        <f t="shared" si="0"/>
        <v>275/80R22.5</v>
      </c>
      <c r="E13" s="61">
        <v>7321</v>
      </c>
      <c r="F13" s="62" t="s">
        <v>101</v>
      </c>
      <c r="G13" s="60">
        <v>56</v>
      </c>
      <c r="H13" s="59" t="str">
        <f t="shared" si="1"/>
        <v xml:space="preserve">UBERLANDIA </v>
      </c>
      <c r="I13" s="63">
        <v>44915</v>
      </c>
      <c r="J13" s="64">
        <v>44932</v>
      </c>
      <c r="K13" s="60">
        <v>0</v>
      </c>
      <c r="L13" s="60">
        <v>10610</v>
      </c>
      <c r="M13" s="60">
        <v>68337</v>
      </c>
      <c r="N13" s="65">
        <f t="shared" si="2"/>
        <v>600</v>
      </c>
      <c r="O13" s="66"/>
      <c r="P13" s="60"/>
      <c r="Q13" s="200"/>
      <c r="R13" s="77" t="s">
        <v>114</v>
      </c>
      <c r="S13" s="65" t="str">
        <f t="shared" si="3"/>
        <v>Pneu não ressulcado</v>
      </c>
      <c r="T13" s="59" t="str">
        <f t="shared" si="4"/>
        <v>Negligência e/ou não realização do serviço de ressulcagem.</v>
      </c>
      <c r="U13" s="65" t="str">
        <f t="shared" si="5"/>
        <v>Realizar a ressulcagem dos pneus respeitando os procedimentos conforme manual de ressulcagem.</v>
      </c>
      <c r="V13" s="60">
        <v>16196</v>
      </c>
      <c r="W13" s="59" t="str">
        <f t="shared" si="6"/>
        <v xml:space="preserve">Everson Veloso </v>
      </c>
    </row>
    <row r="14" spans="1:26" ht="15.75" customHeight="1">
      <c r="A14" s="149">
        <f t="shared" si="7"/>
        <v>2309</v>
      </c>
      <c r="B14" s="76">
        <v>24423</v>
      </c>
      <c r="C14" s="68">
        <v>2</v>
      </c>
      <c r="D14" s="67" t="str">
        <f t="shared" si="0"/>
        <v>275/80R22.5</v>
      </c>
      <c r="E14" s="69">
        <v>8417</v>
      </c>
      <c r="F14" s="70" t="s">
        <v>197</v>
      </c>
      <c r="G14" s="68">
        <v>56</v>
      </c>
      <c r="H14" s="67" t="str">
        <f t="shared" si="1"/>
        <v xml:space="preserve">UBERLANDIA </v>
      </c>
      <c r="I14" s="71">
        <v>44918</v>
      </c>
      <c r="J14" s="72">
        <v>44932</v>
      </c>
      <c r="K14" s="68">
        <v>0</v>
      </c>
      <c r="L14" s="68">
        <v>26236</v>
      </c>
      <c r="M14" s="68">
        <v>97020</v>
      </c>
      <c r="N14" s="73">
        <f t="shared" si="2"/>
        <v>600</v>
      </c>
      <c r="O14" s="74"/>
      <c r="P14" s="68"/>
      <c r="Q14" s="198"/>
      <c r="R14" s="68" t="s">
        <v>111</v>
      </c>
      <c r="S14" s="73" t="str">
        <f t="shared" si="3"/>
        <v>Desgaste irregular da Banda de Rodagem.</v>
      </c>
      <c r="T14" s="67" t="str">
        <f t="shared" si="4"/>
        <v>Folgas nas mangas, cubos, buchas estouradas, veículo desalinhado.</v>
      </c>
      <c r="U14" s="73" t="str">
        <f t="shared" si="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4" s="68">
        <v>16196</v>
      </c>
      <c r="W14" s="67" t="str">
        <f t="shared" si="6"/>
        <v xml:space="preserve">Everson Veloso </v>
      </c>
    </row>
    <row r="15" spans="1:26" ht="15.75" customHeight="1">
      <c r="A15" s="150">
        <f t="shared" si="7"/>
        <v>2310</v>
      </c>
      <c r="B15" s="75">
        <v>24525</v>
      </c>
      <c r="C15" s="60">
        <v>2</v>
      </c>
      <c r="D15" s="59" t="str">
        <f t="shared" si="0"/>
        <v>275/80R22.5</v>
      </c>
      <c r="E15" s="61">
        <v>8416</v>
      </c>
      <c r="F15" s="62" t="s">
        <v>102</v>
      </c>
      <c r="G15" s="60">
        <v>56</v>
      </c>
      <c r="H15" s="59" t="str">
        <f t="shared" si="1"/>
        <v xml:space="preserve">UBERLANDIA </v>
      </c>
      <c r="I15" s="63">
        <v>44788</v>
      </c>
      <c r="J15" s="64">
        <v>44932</v>
      </c>
      <c r="K15" s="60">
        <v>0</v>
      </c>
      <c r="L15" s="60">
        <v>2584</v>
      </c>
      <c r="M15" s="60">
        <v>55973</v>
      </c>
      <c r="N15" s="65">
        <f t="shared" si="2"/>
        <v>600</v>
      </c>
      <c r="O15" s="66"/>
      <c r="P15" s="60"/>
      <c r="Q15" s="200"/>
      <c r="R15" s="77" t="s">
        <v>111</v>
      </c>
      <c r="S15" s="65" t="str">
        <f t="shared" si="3"/>
        <v>Desgaste irregular da Banda de Rodagem.</v>
      </c>
      <c r="T15" s="59" t="str">
        <f t="shared" si="4"/>
        <v>Folgas nas mangas, cubos, buchas estouradas, veículo desalinhado.</v>
      </c>
      <c r="U15" s="65" t="str">
        <f t="shared" si="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5" s="60">
        <v>16196</v>
      </c>
      <c r="W15" s="59" t="str">
        <f t="shared" si="6"/>
        <v xml:space="preserve">Everson Veloso </v>
      </c>
    </row>
    <row r="16" spans="1:26" ht="15.75" customHeight="1">
      <c r="A16" s="149">
        <f t="shared" si="7"/>
        <v>2311</v>
      </c>
      <c r="B16" s="76">
        <v>24634</v>
      </c>
      <c r="C16" s="68">
        <v>2</v>
      </c>
      <c r="D16" s="67" t="str">
        <f t="shared" si="0"/>
        <v>275/80R22.5</v>
      </c>
      <c r="E16" s="69">
        <v>7439</v>
      </c>
      <c r="F16" s="70" t="s">
        <v>101</v>
      </c>
      <c r="G16" s="68">
        <v>56</v>
      </c>
      <c r="H16" s="67" t="str">
        <f t="shared" si="1"/>
        <v xml:space="preserve">UBERLANDIA </v>
      </c>
      <c r="I16" s="71">
        <v>44915</v>
      </c>
      <c r="J16" s="72">
        <v>44932</v>
      </c>
      <c r="K16" s="68">
        <v>0</v>
      </c>
      <c r="L16" s="68">
        <v>1682</v>
      </c>
      <c r="M16" s="68">
        <v>27188</v>
      </c>
      <c r="N16" s="73">
        <f t="shared" si="2"/>
        <v>600</v>
      </c>
      <c r="O16" s="74"/>
      <c r="P16" s="68"/>
      <c r="Q16" s="198"/>
      <c r="R16" s="68" t="s">
        <v>114</v>
      </c>
      <c r="S16" s="73" t="str">
        <f t="shared" si="3"/>
        <v>Pneu não ressulcado</v>
      </c>
      <c r="T16" s="67" t="str">
        <f t="shared" si="4"/>
        <v>Negligência e/ou não realização do serviço de ressulcagem.</v>
      </c>
      <c r="U16" s="73" t="str">
        <f t="shared" si="5"/>
        <v>Realizar a ressulcagem dos pneus respeitando os procedimentos conforme manual de ressulcagem.</v>
      </c>
      <c r="V16" s="68">
        <v>16196</v>
      </c>
      <c r="W16" s="67" t="str">
        <f t="shared" si="6"/>
        <v xml:space="preserve">Everson Veloso </v>
      </c>
    </row>
    <row r="17" spans="1:23" ht="15.75" customHeight="1">
      <c r="A17" s="150">
        <f t="shared" si="7"/>
        <v>2312</v>
      </c>
      <c r="B17" s="75">
        <v>98468</v>
      </c>
      <c r="C17" s="60">
        <v>2</v>
      </c>
      <c r="D17" s="59" t="str">
        <f t="shared" si="0"/>
        <v>275/80R22.5</v>
      </c>
      <c r="E17" s="61">
        <v>25406</v>
      </c>
      <c r="F17" s="62" t="s">
        <v>198</v>
      </c>
      <c r="G17" s="60">
        <v>61</v>
      </c>
      <c r="H17" s="59" t="str">
        <f t="shared" si="1"/>
        <v>SARZEDO</v>
      </c>
      <c r="I17" s="63">
        <v>44922</v>
      </c>
      <c r="J17" s="64">
        <v>44932</v>
      </c>
      <c r="K17" s="60">
        <v>2</v>
      </c>
      <c r="L17" s="60">
        <v>14787</v>
      </c>
      <c r="M17" s="60">
        <v>292882</v>
      </c>
      <c r="N17" s="65">
        <f t="shared" si="2"/>
        <v>600</v>
      </c>
      <c r="O17" s="66"/>
      <c r="P17" s="60"/>
      <c r="Q17" s="200"/>
      <c r="R17" s="77" t="s">
        <v>103</v>
      </c>
      <c r="S17" s="65" t="str">
        <f t="shared" si="3"/>
        <v>Deterioração do flanco por choque.</v>
      </c>
      <c r="T17" s="59" t="str">
        <f t="shared" si="4"/>
        <v>Choque e/ou beliscões no flanco ocasionado pela passagem em buracos ou durante a subida do meio-fio (calçada), desníveis em cabeceiras e pontes, viadutos etc.</v>
      </c>
      <c r="U17" s="65" t="str">
        <f t="shared" si="5"/>
        <v>Impacto lateral proveniente de erro operacional, solicito avaliação de cobrança.</v>
      </c>
      <c r="V17" s="60">
        <v>16196</v>
      </c>
      <c r="W17" s="59" t="str">
        <f t="shared" si="6"/>
        <v xml:space="preserve">Everson Veloso </v>
      </c>
    </row>
    <row r="18" spans="1:23" ht="15.75" customHeight="1">
      <c r="A18" s="149">
        <f t="shared" si="7"/>
        <v>2313</v>
      </c>
      <c r="B18" s="76">
        <v>24471</v>
      </c>
      <c r="C18" s="68">
        <v>2</v>
      </c>
      <c r="D18" s="67" t="str">
        <f t="shared" si="0"/>
        <v>275/80R22.5</v>
      </c>
      <c r="E18" s="69">
        <v>90411</v>
      </c>
      <c r="F18" s="70" t="s">
        <v>197</v>
      </c>
      <c r="G18" s="68">
        <v>520</v>
      </c>
      <c r="H18" s="67" t="str">
        <f t="shared" si="1"/>
        <v>NEVES</v>
      </c>
      <c r="I18" s="71">
        <v>44919</v>
      </c>
      <c r="J18" s="72">
        <v>44932</v>
      </c>
      <c r="K18" s="68">
        <v>0</v>
      </c>
      <c r="L18" s="68">
        <v>11902</v>
      </c>
      <c r="M18" s="68">
        <v>112696</v>
      </c>
      <c r="N18" s="73">
        <f t="shared" si="2"/>
        <v>600</v>
      </c>
      <c r="O18" s="74"/>
      <c r="P18" s="68"/>
      <c r="Q18" s="198"/>
      <c r="R18" s="68" t="s">
        <v>110</v>
      </c>
      <c r="S18" s="73" t="str">
        <f t="shared" si="3"/>
        <v>Rodagem sem ar ou com flexão importante no flanco.</v>
      </c>
      <c r="T18" s="67" t="str">
        <f t="shared" si="4"/>
        <v>Perfurações no topo ou flanco, rodas ou aros danificados, rodagem prolongada sem ar ou baixa pressão, desgaste no flanco por atrito com o solo ou entre germinados.</v>
      </c>
      <c r="U18" s="73" t="str">
        <f t="shared" si="5"/>
        <v>Condutor rodou com o pneu vazio. Solicito avaliação de cobrança.</v>
      </c>
      <c r="V18" s="68">
        <v>16196</v>
      </c>
      <c r="W18" s="67" t="str">
        <f t="shared" si="6"/>
        <v xml:space="preserve">Everson Veloso </v>
      </c>
    </row>
    <row r="19" spans="1:23" ht="15.75" customHeight="1">
      <c r="A19" s="150">
        <f t="shared" si="7"/>
        <v>2314</v>
      </c>
      <c r="B19" s="75">
        <v>20926</v>
      </c>
      <c r="C19" s="60">
        <v>2</v>
      </c>
      <c r="D19" s="59" t="str">
        <f t="shared" si="0"/>
        <v>275/80R22.5</v>
      </c>
      <c r="E19" s="61">
        <v>10837</v>
      </c>
      <c r="F19" s="62" t="s">
        <v>99</v>
      </c>
      <c r="G19" s="60">
        <v>870</v>
      </c>
      <c r="H19" s="59" t="str">
        <f t="shared" si="1"/>
        <v>JUSTINOPOLIS</v>
      </c>
      <c r="I19" s="63">
        <v>44923</v>
      </c>
      <c r="J19" s="64">
        <v>44932</v>
      </c>
      <c r="K19" s="60">
        <v>2</v>
      </c>
      <c r="L19" s="60">
        <v>23882</v>
      </c>
      <c r="M19" s="60">
        <v>188704</v>
      </c>
      <c r="N19" s="65">
        <f t="shared" si="2"/>
        <v>600</v>
      </c>
      <c r="O19" s="66"/>
      <c r="P19" s="60"/>
      <c r="Q19" s="200"/>
      <c r="R19" s="77" t="s">
        <v>106</v>
      </c>
      <c r="S19" s="65" t="str">
        <f t="shared" si="3"/>
        <v>Rachadura na zona baixa do talão.</v>
      </c>
      <c r="T19" s="59" t="str">
        <f t="shared" si="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" s="65" t="str">
        <f t="shared" si="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" s="60">
        <v>16196</v>
      </c>
      <c r="W19" s="59" t="str">
        <f t="shared" si="6"/>
        <v xml:space="preserve">Everson Veloso </v>
      </c>
    </row>
    <row r="20" spans="1:23" ht="15.75" customHeight="1">
      <c r="A20" s="149">
        <f t="shared" si="7"/>
        <v>2315</v>
      </c>
      <c r="B20" s="76">
        <v>24127</v>
      </c>
      <c r="C20" s="68">
        <v>1</v>
      </c>
      <c r="D20" s="67" t="str">
        <f t="shared" si="0"/>
        <v>295/80R22.5</v>
      </c>
      <c r="E20" s="69">
        <v>27100</v>
      </c>
      <c r="F20" s="70" t="s">
        <v>105</v>
      </c>
      <c r="G20" s="68">
        <v>16</v>
      </c>
      <c r="H20" s="67" t="str">
        <f t="shared" si="1"/>
        <v>M.GORETTI</v>
      </c>
      <c r="I20" s="71">
        <v>44923</v>
      </c>
      <c r="J20" s="72">
        <v>44932</v>
      </c>
      <c r="K20" s="68">
        <v>0</v>
      </c>
      <c r="L20" s="68">
        <v>2714</v>
      </c>
      <c r="M20" s="68">
        <v>132647</v>
      </c>
      <c r="N20" s="73">
        <f t="shared" si="2"/>
        <v>650</v>
      </c>
      <c r="O20" s="74"/>
      <c r="P20" s="68"/>
      <c r="Q20" s="198"/>
      <c r="R20" s="68" t="s">
        <v>106</v>
      </c>
      <c r="S20" s="73" t="str">
        <f t="shared" si="3"/>
        <v>Rachadura na zona baixa do talão.</v>
      </c>
      <c r="T20" s="67" t="str">
        <f t="shared" si="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" s="73" t="str">
        <f t="shared" si="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" s="68">
        <v>16196</v>
      </c>
      <c r="W20" s="67" t="str">
        <f t="shared" si="6"/>
        <v xml:space="preserve">Everson Veloso </v>
      </c>
    </row>
    <row r="21" spans="1:23" ht="15.75" customHeight="1">
      <c r="A21" s="150">
        <f t="shared" si="7"/>
        <v>2316</v>
      </c>
      <c r="B21" s="75">
        <v>23643</v>
      </c>
      <c r="C21" s="60">
        <v>2</v>
      </c>
      <c r="D21" s="59" t="str">
        <f t="shared" si="0"/>
        <v>275/80R22.5</v>
      </c>
      <c r="E21" s="61">
        <v>20309</v>
      </c>
      <c r="F21" s="62" t="s">
        <v>197</v>
      </c>
      <c r="G21" s="60">
        <v>98</v>
      </c>
      <c r="H21" s="59" t="str">
        <f t="shared" si="1"/>
        <v>ANA LUCIA</v>
      </c>
      <c r="I21" s="63">
        <v>44924</v>
      </c>
      <c r="J21" s="64">
        <v>44932</v>
      </c>
      <c r="K21" s="60">
        <v>0</v>
      </c>
      <c r="L21" s="60">
        <v>24670</v>
      </c>
      <c r="M21" s="60">
        <v>56860</v>
      </c>
      <c r="N21" s="65">
        <f t="shared" si="2"/>
        <v>600</v>
      </c>
      <c r="O21" s="66"/>
      <c r="P21" s="60"/>
      <c r="Q21" s="200"/>
      <c r="R21" s="77" t="s">
        <v>107</v>
      </c>
      <c r="S21" s="65" t="str">
        <f t="shared" si="3"/>
        <v>Alteração na zona baixa do talão.</v>
      </c>
      <c r="T21" s="59" t="str">
        <f t="shared" si="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1" s="65" t="str">
        <f t="shared" si="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1" s="60">
        <v>16196</v>
      </c>
      <c r="W21" s="59" t="str">
        <f t="shared" si="6"/>
        <v xml:space="preserve">Everson Veloso </v>
      </c>
    </row>
    <row r="22" spans="1:23" ht="15.75" customHeight="1">
      <c r="A22" s="149">
        <f t="shared" si="7"/>
        <v>2317</v>
      </c>
      <c r="B22" s="76">
        <v>20958</v>
      </c>
      <c r="C22" s="68">
        <v>2</v>
      </c>
      <c r="D22" s="67" t="str">
        <f t="shared" si="0"/>
        <v>275/80R22.5</v>
      </c>
      <c r="E22" s="69">
        <v>11158</v>
      </c>
      <c r="F22" s="70" t="s">
        <v>198</v>
      </c>
      <c r="G22" s="68">
        <v>98</v>
      </c>
      <c r="H22" s="67" t="str">
        <f t="shared" si="1"/>
        <v>ANA LUCIA</v>
      </c>
      <c r="I22" s="71">
        <v>44924</v>
      </c>
      <c r="J22" s="72">
        <v>44932</v>
      </c>
      <c r="K22" s="68">
        <v>2</v>
      </c>
      <c r="L22" s="68">
        <v>19239</v>
      </c>
      <c r="M22" s="68">
        <v>165987</v>
      </c>
      <c r="N22" s="73">
        <f t="shared" si="2"/>
        <v>600</v>
      </c>
      <c r="O22" s="74"/>
      <c r="P22" s="68"/>
      <c r="Q22" s="198"/>
      <c r="R22" s="68" t="s">
        <v>104</v>
      </c>
      <c r="S22" s="73" t="str">
        <f t="shared" si="3"/>
        <v>Feridas acidentais no flanco.</v>
      </c>
      <c r="T22" s="67" t="str">
        <f t="shared" si="4"/>
        <v>Objetos pontiagudos, pontas de guias, meio-fio.</v>
      </c>
      <c r="U22" s="73" t="str">
        <f t="shared" si="5"/>
        <v>Impacto lateral proveniente de erro operacional, solicito avaliação de cobrança.</v>
      </c>
      <c r="V22" s="68">
        <v>16196</v>
      </c>
      <c r="W22" s="67" t="str">
        <f t="shared" si="6"/>
        <v xml:space="preserve">Everson Veloso </v>
      </c>
    </row>
    <row r="23" spans="1:23" ht="15.75" customHeight="1">
      <c r="A23" s="150">
        <f t="shared" si="7"/>
        <v>2318</v>
      </c>
      <c r="B23" s="75">
        <v>21501</v>
      </c>
      <c r="C23" s="60">
        <v>2</v>
      </c>
      <c r="D23" s="59" t="str">
        <f t="shared" si="0"/>
        <v>275/80R22.5</v>
      </c>
      <c r="E23" s="61">
        <v>60006</v>
      </c>
      <c r="F23" s="62" t="s">
        <v>198</v>
      </c>
      <c r="G23" s="60">
        <v>98</v>
      </c>
      <c r="H23" s="59" t="str">
        <f t="shared" si="1"/>
        <v>ANA LUCIA</v>
      </c>
      <c r="I23" s="63">
        <v>44925</v>
      </c>
      <c r="J23" s="64">
        <v>44932</v>
      </c>
      <c r="K23" s="60">
        <v>2</v>
      </c>
      <c r="L23" s="60">
        <v>15041</v>
      </c>
      <c r="M23" s="60">
        <v>128489</v>
      </c>
      <c r="N23" s="65">
        <f t="shared" si="2"/>
        <v>600</v>
      </c>
      <c r="O23" s="66"/>
      <c r="P23" s="60"/>
      <c r="Q23" s="200"/>
      <c r="R23" s="77" t="s">
        <v>104</v>
      </c>
      <c r="S23" s="65" t="str">
        <f t="shared" si="3"/>
        <v>Feridas acidentais no flanco.</v>
      </c>
      <c r="T23" s="59" t="str">
        <f t="shared" si="4"/>
        <v>Objetos pontiagudos, pontas de guias, meio-fio.</v>
      </c>
      <c r="U23" s="65" t="str">
        <f t="shared" si="5"/>
        <v>Impacto lateral proveniente de erro operacional, solicito avaliação de cobrança.</v>
      </c>
      <c r="V23" s="60">
        <v>16196</v>
      </c>
      <c r="W23" s="59" t="str">
        <f t="shared" si="6"/>
        <v xml:space="preserve">Everson Veloso </v>
      </c>
    </row>
    <row r="24" spans="1:23" ht="15.75" customHeight="1">
      <c r="A24" s="149">
        <f t="shared" si="7"/>
        <v>2319</v>
      </c>
      <c r="B24" s="76">
        <v>25540</v>
      </c>
      <c r="C24" s="68">
        <v>4</v>
      </c>
      <c r="D24" s="67" t="str">
        <f t="shared" si="0"/>
        <v>215/75R17.5</v>
      </c>
      <c r="E24" s="69">
        <v>40885</v>
      </c>
      <c r="F24" s="70" t="s">
        <v>198</v>
      </c>
      <c r="G24" s="68">
        <v>98</v>
      </c>
      <c r="H24" s="67" t="str">
        <f t="shared" si="1"/>
        <v>ANA LUCIA</v>
      </c>
      <c r="I24" s="71">
        <v>44921</v>
      </c>
      <c r="J24" s="72">
        <v>44932</v>
      </c>
      <c r="K24" s="68">
        <v>1</v>
      </c>
      <c r="L24" s="68">
        <v>2211</v>
      </c>
      <c r="M24" s="68">
        <v>8908</v>
      </c>
      <c r="N24" s="73">
        <f t="shared" si="2"/>
        <v>450</v>
      </c>
      <c r="O24" s="74"/>
      <c r="P24" s="68"/>
      <c r="Q24" s="198"/>
      <c r="R24" s="68" t="s">
        <v>104</v>
      </c>
      <c r="S24" s="73" t="str">
        <f t="shared" si="3"/>
        <v>Feridas acidentais no flanco.</v>
      </c>
      <c r="T24" s="67" t="str">
        <f t="shared" si="4"/>
        <v>Objetos pontiagudos, pontas de guias, meio-fio.</v>
      </c>
      <c r="U24" s="73" t="str">
        <f t="shared" si="5"/>
        <v>Impacto lateral proveniente de erro operacional, solicito avaliação de cobrança.</v>
      </c>
      <c r="V24" s="68">
        <v>16196</v>
      </c>
      <c r="W24" s="67" t="str">
        <f t="shared" si="6"/>
        <v xml:space="preserve">Everson Veloso </v>
      </c>
    </row>
    <row r="25" spans="1:23" ht="15.75" customHeight="1">
      <c r="A25" s="150">
        <f t="shared" si="7"/>
        <v>2320</v>
      </c>
      <c r="B25" s="75">
        <v>23126</v>
      </c>
      <c r="C25" s="60">
        <v>4</v>
      </c>
      <c r="D25" s="59" t="str">
        <f t="shared" si="0"/>
        <v>215/75R17.5</v>
      </c>
      <c r="E25" s="61">
        <v>40887</v>
      </c>
      <c r="F25" s="62" t="s">
        <v>101</v>
      </c>
      <c r="G25" s="60">
        <v>98</v>
      </c>
      <c r="H25" s="59" t="str">
        <f t="shared" si="1"/>
        <v>ANA LUCIA</v>
      </c>
      <c r="I25" s="63">
        <v>44921</v>
      </c>
      <c r="J25" s="64">
        <v>44932</v>
      </c>
      <c r="K25" s="60">
        <v>3</v>
      </c>
      <c r="L25" s="60">
        <v>13446</v>
      </c>
      <c r="M25" s="60">
        <v>37442</v>
      </c>
      <c r="N25" s="65">
        <f t="shared" si="2"/>
        <v>450</v>
      </c>
      <c r="O25" s="66"/>
      <c r="P25" s="60"/>
      <c r="Q25" s="200"/>
      <c r="R25" s="77" t="s">
        <v>100</v>
      </c>
      <c r="S25" s="65" t="str">
        <f t="shared" si="3"/>
        <v>Quebra do talão durante a montagem ou desmontagem proveniente de aquecimento excessivo da roda.</v>
      </c>
      <c r="T25" s="59" t="str">
        <f t="shared" si="4"/>
        <v>Quebra do talão na montagem/desmontagem, utilização de ferramentas não adequadas, força excessiva ou desproporcional na montagem/desmontagem, pneu com talão baquelizado devido a aquecimento da roda ou baixa pressão.</v>
      </c>
      <c r="U25" s="65" t="str">
        <f t="shared" si="5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25" s="60">
        <v>16196</v>
      </c>
      <c r="W25" s="59" t="str">
        <f t="shared" si="6"/>
        <v xml:space="preserve">Everson Veloso </v>
      </c>
    </row>
    <row r="26" spans="1:23" ht="15.75" customHeight="1">
      <c r="A26" s="149">
        <f t="shared" si="7"/>
        <v>2321</v>
      </c>
      <c r="B26" s="76">
        <v>25550</v>
      </c>
      <c r="C26" s="68">
        <v>4</v>
      </c>
      <c r="D26" s="67" t="str">
        <f t="shared" si="0"/>
        <v>215/75R17.5</v>
      </c>
      <c r="E26" s="69">
        <v>40887</v>
      </c>
      <c r="F26" s="70" t="s">
        <v>105</v>
      </c>
      <c r="G26" s="68">
        <v>98</v>
      </c>
      <c r="H26" s="67" t="str">
        <f t="shared" si="1"/>
        <v>ANA LUCIA</v>
      </c>
      <c r="I26" s="71">
        <v>44926</v>
      </c>
      <c r="J26" s="72">
        <v>44938</v>
      </c>
      <c r="K26" s="68">
        <v>0</v>
      </c>
      <c r="L26" s="68">
        <v>4121</v>
      </c>
      <c r="M26" s="68">
        <v>5540</v>
      </c>
      <c r="N26" s="73">
        <f t="shared" si="2"/>
        <v>450</v>
      </c>
      <c r="O26" s="74"/>
      <c r="P26" s="68"/>
      <c r="Q26" s="198"/>
      <c r="R26" s="68" t="s">
        <v>112</v>
      </c>
      <c r="S26" s="73" t="str">
        <f t="shared" si="3"/>
        <v>Agressões durante a montagem ou desmontagem.</v>
      </c>
      <c r="T26" s="67" t="str">
        <f t="shared" si="4"/>
        <v>Cortes provocados por ferramentas ou máquinas de montagem/desmontagem, utilização de ferramentas não adequadas, força excessiva ou desproporcional na montagem/desmontagem.</v>
      </c>
      <c r="U26" s="73" t="str">
        <f t="shared" si="5"/>
        <v>Falha na desmontagem do pneu. Solicito avaliação de cobrança.</v>
      </c>
      <c r="V26" s="68">
        <v>16196</v>
      </c>
      <c r="W26" s="67" t="str">
        <f t="shared" si="6"/>
        <v xml:space="preserve">Everson Veloso </v>
      </c>
    </row>
    <row r="27" spans="1:23" ht="15.75" customHeight="1">
      <c r="A27" s="150">
        <f t="shared" si="7"/>
        <v>2322</v>
      </c>
      <c r="B27" s="75">
        <v>21484</v>
      </c>
      <c r="C27" s="60">
        <v>2</v>
      </c>
      <c r="D27" s="59" t="str">
        <f t="shared" si="0"/>
        <v>275/80R22.5</v>
      </c>
      <c r="E27" s="61">
        <v>10651</v>
      </c>
      <c r="F27" s="62" t="s">
        <v>99</v>
      </c>
      <c r="G27" s="60">
        <v>870</v>
      </c>
      <c r="H27" s="59" t="str">
        <f t="shared" si="1"/>
        <v>JUSTINOPOLIS</v>
      </c>
      <c r="I27" s="63">
        <v>44924</v>
      </c>
      <c r="J27" s="64">
        <v>44938</v>
      </c>
      <c r="K27" s="60">
        <v>2</v>
      </c>
      <c r="L27" s="60">
        <v>19081</v>
      </c>
      <c r="M27" s="60">
        <v>205811</v>
      </c>
      <c r="N27" s="65">
        <f t="shared" si="2"/>
        <v>600</v>
      </c>
      <c r="O27" s="66"/>
      <c r="P27" s="60"/>
      <c r="Q27" s="200"/>
      <c r="R27" s="77" t="s">
        <v>117</v>
      </c>
      <c r="S27" s="65" t="str">
        <f t="shared" si="3"/>
        <v>Separações no talão e rupturas dos reforços.</v>
      </c>
      <c r="T27" s="59" t="str">
        <f t="shared" si="4"/>
        <v>Aquecimento excessivo no tambor de freio, utilização com sobrecarga ou baixa pressão, mau posicionamento do pneu sobre o aro/roda, uso excessivo dos freios devido a velocidade incompatível com a via.</v>
      </c>
      <c r="U27" s="65" t="str">
        <f t="shared" si="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7" s="60">
        <v>16196</v>
      </c>
      <c r="W27" s="59" t="str">
        <f t="shared" si="6"/>
        <v xml:space="preserve">Everson Veloso </v>
      </c>
    </row>
    <row r="28" spans="1:23" ht="15.75" customHeight="1">
      <c r="A28" s="149">
        <f t="shared" si="7"/>
        <v>2323</v>
      </c>
      <c r="B28" s="76">
        <v>21737</v>
      </c>
      <c r="C28" s="68">
        <v>2</v>
      </c>
      <c r="D28" s="67" t="str">
        <f t="shared" si="0"/>
        <v>275/80R22.5</v>
      </c>
      <c r="E28" s="69">
        <v>10652</v>
      </c>
      <c r="F28" s="70" t="s">
        <v>99</v>
      </c>
      <c r="G28" s="68">
        <v>870</v>
      </c>
      <c r="H28" s="67" t="str">
        <f t="shared" si="1"/>
        <v>JUSTINOPOLIS</v>
      </c>
      <c r="I28" s="71">
        <v>44925</v>
      </c>
      <c r="J28" s="72">
        <v>44938</v>
      </c>
      <c r="K28" s="68">
        <v>2</v>
      </c>
      <c r="L28" s="68">
        <v>25715</v>
      </c>
      <c r="M28" s="68">
        <v>159646</v>
      </c>
      <c r="N28" s="73">
        <f t="shared" si="2"/>
        <v>600</v>
      </c>
      <c r="O28" s="74"/>
      <c r="P28" s="68"/>
      <c r="Q28" s="198"/>
      <c r="R28" s="68" t="s">
        <v>117</v>
      </c>
      <c r="S28" s="73" t="str">
        <f t="shared" si="3"/>
        <v>Separações no talão e rupturas dos reforços.</v>
      </c>
      <c r="T28" s="67" t="str">
        <f t="shared" si="4"/>
        <v>Aquecimento excessivo no tambor de freio, utilização com sobrecarga ou baixa pressão, mau posicionamento do pneu sobre o aro/roda, uso excessivo dos freios devido a velocidade incompatível com a via.</v>
      </c>
      <c r="U28" s="73" t="str">
        <f t="shared" si="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8" s="68">
        <v>16196</v>
      </c>
      <c r="W28" s="67" t="str">
        <f t="shared" si="6"/>
        <v xml:space="preserve">Everson Veloso </v>
      </c>
    </row>
    <row r="29" spans="1:23" ht="15.75" customHeight="1">
      <c r="A29" s="150">
        <f t="shared" si="7"/>
        <v>2324</v>
      </c>
      <c r="B29" s="75">
        <v>22175</v>
      </c>
      <c r="C29" s="60">
        <v>2</v>
      </c>
      <c r="D29" s="59" t="str">
        <f t="shared" si="0"/>
        <v>275/80R22.5</v>
      </c>
      <c r="E29" s="61">
        <v>90189</v>
      </c>
      <c r="F29" s="62" t="s">
        <v>99</v>
      </c>
      <c r="G29" s="60">
        <v>990</v>
      </c>
      <c r="H29" s="59" t="str">
        <f t="shared" si="1"/>
        <v>VENEZA</v>
      </c>
      <c r="I29" s="63">
        <v>44925</v>
      </c>
      <c r="J29" s="64">
        <v>44938</v>
      </c>
      <c r="K29" s="60">
        <v>1</v>
      </c>
      <c r="L29" s="60">
        <v>48167</v>
      </c>
      <c r="M29" s="60">
        <v>193622</v>
      </c>
      <c r="N29" s="65">
        <f t="shared" si="2"/>
        <v>600</v>
      </c>
      <c r="O29" s="66"/>
      <c r="P29" s="60"/>
      <c r="Q29" s="200"/>
      <c r="R29" s="77" t="s">
        <v>107</v>
      </c>
      <c r="S29" s="65" t="str">
        <f t="shared" si="3"/>
        <v>Alteração na zona baixa do talão.</v>
      </c>
      <c r="T29" s="59" t="str">
        <f t="shared" si="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9" s="65" t="str">
        <f t="shared" si="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9" s="60">
        <v>16196</v>
      </c>
      <c r="W29" s="59" t="str">
        <f t="shared" si="6"/>
        <v xml:space="preserve">Everson Veloso </v>
      </c>
    </row>
    <row r="30" spans="1:23" ht="15.75" customHeight="1">
      <c r="A30" s="149">
        <f t="shared" si="7"/>
        <v>2325</v>
      </c>
      <c r="B30" s="76">
        <v>21099</v>
      </c>
      <c r="C30" s="68">
        <v>2</v>
      </c>
      <c r="D30" s="67" t="str">
        <f t="shared" si="0"/>
        <v>275/80R22.5</v>
      </c>
      <c r="E30" s="69">
        <v>90373</v>
      </c>
      <c r="F30" s="70" t="s">
        <v>105</v>
      </c>
      <c r="G30" s="68">
        <v>990</v>
      </c>
      <c r="H30" s="67" t="str">
        <f t="shared" si="1"/>
        <v>VENEZA</v>
      </c>
      <c r="I30" s="71">
        <v>44928</v>
      </c>
      <c r="J30" s="72">
        <v>44938</v>
      </c>
      <c r="K30" s="68">
        <v>1</v>
      </c>
      <c r="L30" s="68">
        <v>11057</v>
      </c>
      <c r="M30" s="68">
        <v>179169</v>
      </c>
      <c r="N30" s="73">
        <f t="shared" si="2"/>
        <v>600</v>
      </c>
      <c r="O30" s="74"/>
      <c r="P30" s="68"/>
      <c r="Q30" s="198"/>
      <c r="R30" s="68" t="s">
        <v>107</v>
      </c>
      <c r="S30" s="73" t="str">
        <f t="shared" si="3"/>
        <v>Alteração na zona baixa do talão.</v>
      </c>
      <c r="T30" s="67" t="str">
        <f t="shared" si="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30" s="73" t="str">
        <f t="shared" si="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30" s="68">
        <v>16196</v>
      </c>
      <c r="W30" s="67" t="str">
        <f t="shared" si="6"/>
        <v xml:space="preserve">Everson Veloso </v>
      </c>
    </row>
    <row r="31" spans="1:23" ht="15.75" customHeight="1">
      <c r="A31" s="150">
        <f t="shared" si="7"/>
        <v>2326</v>
      </c>
      <c r="B31" s="75">
        <v>21355</v>
      </c>
      <c r="C31" s="60">
        <v>2</v>
      </c>
      <c r="D31" s="59" t="str">
        <f t="shared" si="0"/>
        <v>275/80R22.5</v>
      </c>
      <c r="E31" s="61">
        <v>90448</v>
      </c>
      <c r="F31" s="62" t="s">
        <v>99</v>
      </c>
      <c r="G31" s="60">
        <v>990</v>
      </c>
      <c r="H31" s="59" t="str">
        <f t="shared" si="1"/>
        <v>VENEZA</v>
      </c>
      <c r="I31" s="63">
        <v>44923</v>
      </c>
      <c r="J31" s="64">
        <v>44938</v>
      </c>
      <c r="K31" s="60">
        <v>1</v>
      </c>
      <c r="L31" s="60">
        <v>42059</v>
      </c>
      <c r="M31" s="60">
        <v>184284</v>
      </c>
      <c r="N31" s="65">
        <f t="shared" si="2"/>
        <v>600</v>
      </c>
      <c r="O31" s="66"/>
      <c r="P31" s="60"/>
      <c r="Q31" s="200"/>
      <c r="R31" s="77" t="s">
        <v>107</v>
      </c>
      <c r="S31" s="65" t="str">
        <f t="shared" si="3"/>
        <v>Alteração na zona baixa do talão.</v>
      </c>
      <c r="T31" s="59" t="str">
        <f t="shared" si="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31" s="65" t="str">
        <f t="shared" si="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31" s="60">
        <v>16196</v>
      </c>
      <c r="W31" s="59" t="str">
        <f t="shared" si="6"/>
        <v xml:space="preserve">Everson Veloso </v>
      </c>
    </row>
    <row r="32" spans="1:23" ht="15.75" customHeight="1">
      <c r="A32" s="149">
        <f t="shared" si="7"/>
        <v>2327</v>
      </c>
      <c r="B32" s="76">
        <v>97541</v>
      </c>
      <c r="C32" s="68">
        <v>2</v>
      </c>
      <c r="D32" s="67" t="str">
        <f t="shared" si="0"/>
        <v>275/80R22.5</v>
      </c>
      <c r="E32" s="69">
        <v>90088</v>
      </c>
      <c r="F32" s="70" t="s">
        <v>99</v>
      </c>
      <c r="G32" s="68">
        <v>990</v>
      </c>
      <c r="H32" s="67" t="str">
        <f t="shared" si="1"/>
        <v>VENEZA</v>
      </c>
      <c r="I32" s="71">
        <v>44928</v>
      </c>
      <c r="J32" s="72">
        <v>44938</v>
      </c>
      <c r="K32" s="68">
        <v>2</v>
      </c>
      <c r="L32" s="68">
        <v>24862</v>
      </c>
      <c r="M32" s="68">
        <v>256444</v>
      </c>
      <c r="N32" s="73">
        <f t="shared" si="2"/>
        <v>600</v>
      </c>
      <c r="O32" s="74"/>
      <c r="P32" s="68"/>
      <c r="Q32" s="198"/>
      <c r="R32" s="68" t="s">
        <v>117</v>
      </c>
      <c r="S32" s="73" t="str">
        <f t="shared" si="3"/>
        <v>Separações no talão e rupturas dos reforços.</v>
      </c>
      <c r="T32" s="67" t="str">
        <f t="shared" si="4"/>
        <v>Aquecimento excessivo no tambor de freio, utilização com sobrecarga ou baixa pressão, mau posicionamento do pneu sobre o aro/roda, uso excessivo dos freios devido a velocidade incompatível com a via.</v>
      </c>
      <c r="U32" s="73" t="str">
        <f t="shared" si="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2" s="68">
        <v>16196</v>
      </c>
      <c r="W32" s="67" t="str">
        <f t="shared" si="6"/>
        <v xml:space="preserve">Everson Veloso </v>
      </c>
    </row>
    <row r="33" spans="1:23" ht="15.75" customHeight="1">
      <c r="A33" s="150">
        <f t="shared" si="7"/>
        <v>2328</v>
      </c>
      <c r="B33" s="75">
        <v>22796</v>
      </c>
      <c r="C33" s="60">
        <v>2</v>
      </c>
      <c r="D33" s="59" t="str">
        <f t="shared" si="0"/>
        <v>275/80R22.5</v>
      </c>
      <c r="E33" s="61">
        <v>90345</v>
      </c>
      <c r="F33" s="62" t="s">
        <v>198</v>
      </c>
      <c r="G33" s="60">
        <v>990</v>
      </c>
      <c r="H33" s="59" t="str">
        <f t="shared" si="1"/>
        <v>VENEZA</v>
      </c>
      <c r="I33" s="63">
        <v>44901</v>
      </c>
      <c r="J33" s="64">
        <v>44938</v>
      </c>
      <c r="K33" s="60">
        <v>1</v>
      </c>
      <c r="L33" s="60">
        <v>27562</v>
      </c>
      <c r="M33" s="60">
        <v>96784</v>
      </c>
      <c r="N33" s="65">
        <f t="shared" si="2"/>
        <v>600</v>
      </c>
      <c r="O33" s="66"/>
      <c r="P33" s="60"/>
      <c r="Q33" s="200"/>
      <c r="R33" s="77" t="s">
        <v>106</v>
      </c>
      <c r="S33" s="65" t="str">
        <f t="shared" si="3"/>
        <v>Rachadura na zona baixa do talão.</v>
      </c>
      <c r="T33" s="59" t="str">
        <f t="shared" si="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3" s="65" t="str">
        <f t="shared" si="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3" s="60">
        <v>16196</v>
      </c>
      <c r="W33" s="59" t="str">
        <f t="shared" si="6"/>
        <v xml:space="preserve">Everson Veloso </v>
      </c>
    </row>
    <row r="34" spans="1:23" ht="15.75" customHeight="1">
      <c r="A34" s="149">
        <f t="shared" si="7"/>
        <v>2329</v>
      </c>
      <c r="B34" s="76">
        <v>22386</v>
      </c>
      <c r="C34" s="68">
        <v>2</v>
      </c>
      <c r="D34" s="67" t="str">
        <f t="shared" si="0"/>
        <v>275/80R22.5</v>
      </c>
      <c r="E34" s="69">
        <v>7332</v>
      </c>
      <c r="F34" s="70" t="s">
        <v>99</v>
      </c>
      <c r="G34" s="68">
        <v>56</v>
      </c>
      <c r="H34" s="67" t="str">
        <f t="shared" si="1"/>
        <v xml:space="preserve">UBERLANDIA </v>
      </c>
      <c r="I34" s="71">
        <v>44922</v>
      </c>
      <c r="J34" s="72">
        <v>44938</v>
      </c>
      <c r="K34" s="68">
        <v>1</v>
      </c>
      <c r="L34" s="68">
        <v>10413</v>
      </c>
      <c r="M34" s="68">
        <v>141047</v>
      </c>
      <c r="N34" s="73">
        <f t="shared" si="2"/>
        <v>600</v>
      </c>
      <c r="O34" s="74"/>
      <c r="P34" s="68"/>
      <c r="Q34" s="198"/>
      <c r="R34" s="68" t="s">
        <v>100</v>
      </c>
      <c r="S34" s="73" t="str">
        <f t="shared" si="3"/>
        <v>Quebra do talão durante a montagem ou desmontagem proveniente de aquecimento excessivo da roda.</v>
      </c>
      <c r="T34" s="67" t="str">
        <f t="shared" si="4"/>
        <v>Quebra do talão na montagem/desmontagem, utilização de ferramentas não adequadas, força excessiva ou desproporcional na montagem/desmontagem, pneu com talão baquelizado devido a aquecimento da roda ou baixa pressão.</v>
      </c>
      <c r="U34" s="73" t="str">
        <f t="shared" si="5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34" s="68">
        <v>16196</v>
      </c>
      <c r="W34" s="67" t="str">
        <f t="shared" si="6"/>
        <v xml:space="preserve">Everson Veloso </v>
      </c>
    </row>
    <row r="35" spans="1:23" ht="15.75" customHeight="1">
      <c r="A35" s="150">
        <f t="shared" si="7"/>
        <v>2330</v>
      </c>
      <c r="B35" s="75">
        <v>20606</v>
      </c>
      <c r="C35" s="60">
        <v>2</v>
      </c>
      <c r="D35" s="59" t="str">
        <f t="shared" si="0"/>
        <v>275/80R22.5</v>
      </c>
      <c r="E35" s="61">
        <v>7516</v>
      </c>
      <c r="F35" s="62" t="s">
        <v>105</v>
      </c>
      <c r="G35" s="60">
        <v>56</v>
      </c>
      <c r="H35" s="59" t="str">
        <f t="shared" si="1"/>
        <v xml:space="preserve">UBERLANDIA </v>
      </c>
      <c r="I35" s="63">
        <v>44922</v>
      </c>
      <c r="J35" s="64">
        <v>44938</v>
      </c>
      <c r="K35" s="60">
        <v>1</v>
      </c>
      <c r="L35" s="60">
        <v>19327</v>
      </c>
      <c r="M35" s="60">
        <v>183610</v>
      </c>
      <c r="N35" s="65">
        <f t="shared" si="2"/>
        <v>600</v>
      </c>
      <c r="O35" s="66"/>
      <c r="P35" s="60"/>
      <c r="Q35" s="200"/>
      <c r="R35" s="77" t="s">
        <v>100</v>
      </c>
      <c r="S35" s="65" t="str">
        <f t="shared" si="3"/>
        <v>Quebra do talão durante a montagem ou desmontagem proveniente de aquecimento excessivo da roda.</v>
      </c>
      <c r="T35" s="59" t="str">
        <f t="shared" si="4"/>
        <v>Quebra do talão na montagem/desmontagem, utilização de ferramentas não adequadas, força excessiva ou desproporcional na montagem/desmontagem, pneu com talão baquelizado devido a aquecimento da roda ou baixa pressão.</v>
      </c>
      <c r="U35" s="65" t="str">
        <f t="shared" si="5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35" s="60">
        <v>16196</v>
      </c>
      <c r="W35" s="59" t="str">
        <f t="shared" si="6"/>
        <v xml:space="preserve">Everson Veloso </v>
      </c>
    </row>
    <row r="36" spans="1:23" ht="15.75" customHeight="1">
      <c r="A36" s="149">
        <f t="shared" si="7"/>
        <v>2331</v>
      </c>
      <c r="B36" s="76">
        <v>21430</v>
      </c>
      <c r="C36" s="68">
        <v>2</v>
      </c>
      <c r="D36" s="67" t="str">
        <f t="shared" si="0"/>
        <v>275/80R22.5</v>
      </c>
      <c r="E36" s="69">
        <v>8422</v>
      </c>
      <c r="F36" s="70" t="s">
        <v>99</v>
      </c>
      <c r="G36" s="68">
        <v>56</v>
      </c>
      <c r="H36" s="67" t="str">
        <f t="shared" si="1"/>
        <v xml:space="preserve">UBERLANDIA </v>
      </c>
      <c r="I36" s="71">
        <v>44924</v>
      </c>
      <c r="J36" s="72">
        <v>44938</v>
      </c>
      <c r="K36" s="68">
        <v>1</v>
      </c>
      <c r="L36" s="68">
        <v>9286</v>
      </c>
      <c r="M36" s="68">
        <v>127398</v>
      </c>
      <c r="N36" s="73">
        <f t="shared" si="2"/>
        <v>600</v>
      </c>
      <c r="O36" s="74"/>
      <c r="P36" s="68"/>
      <c r="Q36" s="198"/>
      <c r="R36" s="68" t="s">
        <v>106</v>
      </c>
      <c r="S36" s="73" t="str">
        <f t="shared" si="3"/>
        <v>Rachadura na zona baixa do talão.</v>
      </c>
      <c r="T36" s="67" t="str">
        <f t="shared" si="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6" s="73" t="str">
        <f t="shared" si="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6" s="68">
        <v>16196</v>
      </c>
      <c r="W36" s="67" t="str">
        <f t="shared" si="6"/>
        <v xml:space="preserve">Everson Veloso </v>
      </c>
    </row>
    <row r="37" spans="1:23" ht="15.75" customHeight="1">
      <c r="A37" s="150">
        <f t="shared" si="7"/>
        <v>2332</v>
      </c>
      <c r="B37" s="75">
        <v>24532</v>
      </c>
      <c r="C37" s="60">
        <v>2</v>
      </c>
      <c r="D37" s="59" t="str">
        <f t="shared" ref="D37:D100" si="8">IFERROR(VLOOKUP(C37,MEDIDA,2,FALSE),"")</f>
        <v>275/80R22.5</v>
      </c>
      <c r="E37" s="61">
        <v>8407</v>
      </c>
      <c r="F37" s="62" t="s">
        <v>197</v>
      </c>
      <c r="G37" s="60">
        <v>56</v>
      </c>
      <c r="H37" s="59" t="str">
        <f t="shared" ref="H37:H100" si="9">IFERROR(VLOOKUP(G37,LOCAL,2,FALSE),"")</f>
        <v xml:space="preserve">UBERLANDIA </v>
      </c>
      <c r="I37" s="63">
        <v>44925</v>
      </c>
      <c r="J37" s="64">
        <v>44938</v>
      </c>
      <c r="K37" s="60">
        <v>0</v>
      </c>
      <c r="L37" s="60">
        <v>7025</v>
      </c>
      <c r="M37" s="60">
        <v>65315</v>
      </c>
      <c r="N37" s="65">
        <f t="shared" ref="N37:N100" si="10">IFERROR(VLOOKUP(C37,MEDIDA,3,FALSE),"")</f>
        <v>600</v>
      </c>
      <c r="O37" s="66"/>
      <c r="P37" s="60"/>
      <c r="Q37" s="200"/>
      <c r="R37" s="77" t="s">
        <v>109</v>
      </c>
      <c r="S37" s="65" t="str">
        <f t="shared" si="3"/>
        <v>Desgaste da Banda de Rodagem por utilização extrema.</v>
      </c>
      <c r="T37" s="59" t="str">
        <f t="shared" si="4"/>
        <v>Roda travada, "calo" no tambor de freio, utilização extrema , excessiva.</v>
      </c>
      <c r="U37" s="65" t="str">
        <f t="shared" si="5"/>
        <v>Verificar rodas e tambores de freio, verificar negligência do borracheiro e caso procedente efetuar a cobrança.</v>
      </c>
      <c r="V37" s="60">
        <v>16196</v>
      </c>
      <c r="W37" s="59" t="str">
        <f t="shared" ref="W37:W100" si="11">IFERROR(VLOOKUP(V37,RELATOR,2,FALSE),"")</f>
        <v xml:space="preserve">Everson Veloso </v>
      </c>
    </row>
    <row r="38" spans="1:23" ht="15.75" customHeight="1">
      <c r="A38" s="149">
        <f t="shared" si="7"/>
        <v>2333</v>
      </c>
      <c r="B38" s="76">
        <v>23775</v>
      </c>
      <c r="C38" s="68">
        <v>2</v>
      </c>
      <c r="D38" s="67" t="str">
        <f t="shared" si="8"/>
        <v>275/80R22.5</v>
      </c>
      <c r="E38" s="69">
        <v>8443</v>
      </c>
      <c r="F38" s="70" t="s">
        <v>99</v>
      </c>
      <c r="G38" s="68">
        <v>56</v>
      </c>
      <c r="H38" s="67" t="str">
        <f t="shared" si="9"/>
        <v xml:space="preserve">UBERLANDIA </v>
      </c>
      <c r="I38" s="71">
        <v>44922</v>
      </c>
      <c r="J38" s="72">
        <v>44938</v>
      </c>
      <c r="K38" s="68">
        <v>0</v>
      </c>
      <c r="L38" s="68">
        <v>10228</v>
      </c>
      <c r="M38" s="68">
        <v>35304</v>
      </c>
      <c r="N38" s="73">
        <f t="shared" si="10"/>
        <v>600</v>
      </c>
      <c r="O38" s="74"/>
      <c r="P38" s="68"/>
      <c r="Q38" s="198"/>
      <c r="R38" s="68" t="s">
        <v>109</v>
      </c>
      <c r="S38" s="73" t="str">
        <f t="shared" si="3"/>
        <v>Desgaste da Banda de Rodagem por utilização extrema.</v>
      </c>
      <c r="T38" s="67" t="str">
        <f t="shared" si="4"/>
        <v>Roda travada, "calo" no tambor de freio, utilização extrema , excessiva.</v>
      </c>
      <c r="U38" s="73" t="str">
        <f t="shared" si="5"/>
        <v>Verificar rodas e tambores de freio, verificar negligência do borracheiro e caso procedente efetuar a cobrança.</v>
      </c>
      <c r="V38" s="68">
        <v>16196</v>
      </c>
      <c r="W38" s="67" t="str">
        <f t="shared" si="11"/>
        <v xml:space="preserve">Everson Veloso </v>
      </c>
    </row>
    <row r="39" spans="1:23" ht="15.75" customHeight="1">
      <c r="A39" s="150">
        <f t="shared" si="7"/>
        <v>2334</v>
      </c>
      <c r="B39" s="75">
        <v>101588</v>
      </c>
      <c r="C39" s="60">
        <v>2</v>
      </c>
      <c r="D39" s="59" t="str">
        <f t="shared" si="8"/>
        <v>275/80R22.5</v>
      </c>
      <c r="E39" s="61">
        <v>90015</v>
      </c>
      <c r="F39" s="62" t="s">
        <v>105</v>
      </c>
      <c r="G39" s="60">
        <v>520</v>
      </c>
      <c r="H39" s="59" t="str">
        <f t="shared" si="9"/>
        <v>NEVES</v>
      </c>
      <c r="I39" s="63">
        <v>44928</v>
      </c>
      <c r="J39" s="64">
        <v>44938</v>
      </c>
      <c r="K39" s="60">
        <v>1</v>
      </c>
      <c r="L39" s="60">
        <v>20259</v>
      </c>
      <c r="M39" s="60">
        <v>67843</v>
      </c>
      <c r="N39" s="65">
        <f t="shared" si="10"/>
        <v>600</v>
      </c>
      <c r="O39" s="66"/>
      <c r="P39" s="60"/>
      <c r="Q39" s="200"/>
      <c r="R39" s="77" t="s">
        <v>106</v>
      </c>
      <c r="S39" s="65" t="str">
        <f t="shared" si="3"/>
        <v>Rachadura na zona baixa do talão.</v>
      </c>
      <c r="T39" s="59" t="str">
        <f t="shared" si="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9" s="65" t="str">
        <f t="shared" si="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9" s="60">
        <v>16196</v>
      </c>
      <c r="W39" s="59" t="str">
        <f t="shared" si="11"/>
        <v xml:space="preserve">Everson Veloso </v>
      </c>
    </row>
    <row r="40" spans="1:23" ht="15.75" customHeight="1">
      <c r="A40" s="149">
        <f t="shared" si="7"/>
        <v>2335</v>
      </c>
      <c r="B40" s="76">
        <v>23760</v>
      </c>
      <c r="C40" s="68">
        <v>4</v>
      </c>
      <c r="D40" s="67" t="str">
        <f t="shared" si="8"/>
        <v>215/75R17.5</v>
      </c>
      <c r="E40" s="69">
        <v>40883</v>
      </c>
      <c r="F40" s="70" t="s">
        <v>99</v>
      </c>
      <c r="G40" s="68">
        <v>98</v>
      </c>
      <c r="H40" s="67" t="str">
        <f t="shared" si="9"/>
        <v>ANA LUCIA</v>
      </c>
      <c r="I40" s="71">
        <v>44928</v>
      </c>
      <c r="J40" s="72">
        <v>44938</v>
      </c>
      <c r="K40" s="68">
        <v>2</v>
      </c>
      <c r="L40" s="68">
        <v>10630</v>
      </c>
      <c r="M40" s="68">
        <v>33107</v>
      </c>
      <c r="N40" s="73">
        <f t="shared" si="10"/>
        <v>450</v>
      </c>
      <c r="O40" s="74"/>
      <c r="P40" s="68"/>
      <c r="Q40" s="198"/>
      <c r="R40" s="68" t="s">
        <v>106</v>
      </c>
      <c r="S40" s="73" t="str">
        <f t="shared" si="3"/>
        <v>Rachadura na zona baixa do talão.</v>
      </c>
      <c r="T40" s="67" t="str">
        <f t="shared" si="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40" s="73" t="str">
        <f t="shared" si="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0" s="68">
        <v>16196</v>
      </c>
      <c r="W40" s="67" t="str">
        <f t="shared" si="11"/>
        <v xml:space="preserve">Everson Veloso </v>
      </c>
    </row>
    <row r="41" spans="1:23" ht="15.75" customHeight="1">
      <c r="A41" s="150">
        <f t="shared" si="7"/>
        <v>2336</v>
      </c>
      <c r="B41" s="75">
        <v>22631</v>
      </c>
      <c r="C41" s="60">
        <v>2</v>
      </c>
      <c r="D41" s="59" t="str">
        <f t="shared" si="8"/>
        <v>275/80R22.5</v>
      </c>
      <c r="E41" s="61">
        <v>4010660</v>
      </c>
      <c r="F41" s="62" t="s">
        <v>198</v>
      </c>
      <c r="G41" s="60">
        <v>870</v>
      </c>
      <c r="H41" s="59" t="str">
        <f t="shared" si="9"/>
        <v>JUSTINOPOLIS</v>
      </c>
      <c r="I41" s="63">
        <v>44932</v>
      </c>
      <c r="J41" s="64">
        <v>44939</v>
      </c>
      <c r="K41" s="60">
        <v>2</v>
      </c>
      <c r="L41" s="60">
        <v>9799</v>
      </c>
      <c r="M41" s="60">
        <v>136350</v>
      </c>
      <c r="N41" s="65">
        <f t="shared" si="10"/>
        <v>600</v>
      </c>
      <c r="O41" s="66"/>
      <c r="P41" s="60"/>
      <c r="Q41" s="200"/>
      <c r="R41" s="77" t="s">
        <v>104</v>
      </c>
      <c r="S41" s="65" t="str">
        <f t="shared" si="3"/>
        <v>Feridas acidentais no flanco.</v>
      </c>
      <c r="T41" s="59" t="str">
        <f t="shared" si="4"/>
        <v>Objetos pontiagudos, pontas de guias, meio-fio.</v>
      </c>
      <c r="U41" s="65" t="str">
        <f t="shared" si="5"/>
        <v>Impacto lateral proveniente de erro operacional, solicito avaliação de cobrança.</v>
      </c>
      <c r="V41" s="60">
        <v>16196</v>
      </c>
      <c r="W41" s="59" t="str">
        <f t="shared" si="11"/>
        <v xml:space="preserve">Everson Veloso </v>
      </c>
    </row>
    <row r="42" spans="1:23" ht="15.75" customHeight="1">
      <c r="A42" s="149">
        <f t="shared" si="7"/>
        <v>2337</v>
      </c>
      <c r="B42" s="76">
        <v>20955</v>
      </c>
      <c r="C42" s="68">
        <v>2</v>
      </c>
      <c r="D42" s="67" t="str">
        <f t="shared" si="8"/>
        <v>275/80R22.5</v>
      </c>
      <c r="E42" s="69">
        <v>10652</v>
      </c>
      <c r="F42" s="70" t="s">
        <v>198</v>
      </c>
      <c r="G42" s="68">
        <v>870</v>
      </c>
      <c r="H42" s="67" t="str">
        <f t="shared" si="9"/>
        <v>JUSTINOPOLIS</v>
      </c>
      <c r="I42" s="71">
        <v>44931</v>
      </c>
      <c r="J42" s="72">
        <v>44939</v>
      </c>
      <c r="K42" s="68">
        <v>2</v>
      </c>
      <c r="L42" s="68">
        <v>15354</v>
      </c>
      <c r="M42" s="68">
        <v>156704</v>
      </c>
      <c r="N42" s="73">
        <f t="shared" si="10"/>
        <v>600</v>
      </c>
      <c r="O42" s="74"/>
      <c r="P42" s="68"/>
      <c r="Q42" s="198"/>
      <c r="R42" s="68" t="s">
        <v>104</v>
      </c>
      <c r="S42" s="73" t="str">
        <f t="shared" si="3"/>
        <v>Feridas acidentais no flanco.</v>
      </c>
      <c r="T42" s="67" t="str">
        <f t="shared" si="4"/>
        <v>Objetos pontiagudos, pontas de guias, meio-fio.</v>
      </c>
      <c r="U42" s="73" t="str">
        <f t="shared" si="5"/>
        <v>Impacto lateral proveniente de erro operacional, solicito avaliação de cobrança.</v>
      </c>
      <c r="V42" s="68">
        <v>16196</v>
      </c>
      <c r="W42" s="67" t="str">
        <f t="shared" si="11"/>
        <v xml:space="preserve">Everson Veloso </v>
      </c>
    </row>
    <row r="43" spans="1:23" ht="15.75" customHeight="1">
      <c r="A43" s="150">
        <f t="shared" si="7"/>
        <v>2338</v>
      </c>
      <c r="B43" s="75">
        <v>102963</v>
      </c>
      <c r="C43" s="60">
        <v>2</v>
      </c>
      <c r="D43" s="59" t="str">
        <f t="shared" si="8"/>
        <v>275/80R22.5</v>
      </c>
      <c r="E43" s="61">
        <v>20716</v>
      </c>
      <c r="F43" s="62" t="s">
        <v>99</v>
      </c>
      <c r="G43" s="60">
        <v>870</v>
      </c>
      <c r="H43" s="59" t="str">
        <f t="shared" si="9"/>
        <v>JUSTINOPOLIS</v>
      </c>
      <c r="I43" s="63">
        <v>44931</v>
      </c>
      <c r="J43" s="64">
        <v>44939</v>
      </c>
      <c r="K43" s="60">
        <v>2</v>
      </c>
      <c r="L43" s="60">
        <v>10110</v>
      </c>
      <c r="M43" s="60">
        <v>278660</v>
      </c>
      <c r="N43" s="65">
        <f t="shared" si="10"/>
        <v>600</v>
      </c>
      <c r="O43" s="66"/>
      <c r="P43" s="60"/>
      <c r="Q43" s="200"/>
      <c r="R43" s="77" t="s">
        <v>106</v>
      </c>
      <c r="S43" s="65" t="str">
        <f t="shared" si="3"/>
        <v>Rachadura na zona baixa do talão.</v>
      </c>
      <c r="T43" s="59" t="str">
        <f t="shared" si="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43" s="65" t="str">
        <f t="shared" si="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3" s="60">
        <v>16196</v>
      </c>
      <c r="W43" s="59" t="str">
        <f t="shared" si="11"/>
        <v xml:space="preserve">Everson Veloso </v>
      </c>
    </row>
    <row r="44" spans="1:23" ht="15.75" customHeight="1">
      <c r="A44" s="149">
        <f t="shared" si="7"/>
        <v>2339</v>
      </c>
      <c r="B44" s="76">
        <v>21299</v>
      </c>
      <c r="C44" s="68">
        <v>2</v>
      </c>
      <c r="D44" s="67" t="str">
        <f t="shared" si="8"/>
        <v>275/80R22.5</v>
      </c>
      <c r="E44" s="69">
        <v>90308</v>
      </c>
      <c r="F44" s="70" t="s">
        <v>101</v>
      </c>
      <c r="G44" s="68">
        <v>520</v>
      </c>
      <c r="H44" s="67" t="str">
        <f t="shared" si="9"/>
        <v>NEVES</v>
      </c>
      <c r="I44" s="71">
        <v>44929</v>
      </c>
      <c r="J44" s="72">
        <v>44939</v>
      </c>
      <c r="K44" s="68">
        <v>1</v>
      </c>
      <c r="L44" s="68">
        <v>6116</v>
      </c>
      <c r="M44" s="68">
        <v>189483</v>
      </c>
      <c r="N44" s="73">
        <f t="shared" si="10"/>
        <v>600</v>
      </c>
      <c r="O44" s="74"/>
      <c r="P44" s="68"/>
      <c r="Q44" s="198"/>
      <c r="R44" s="68" t="s">
        <v>117</v>
      </c>
      <c r="S44" s="73" t="str">
        <f t="shared" si="3"/>
        <v>Separações no talão e rupturas dos reforços.</v>
      </c>
      <c r="T44" s="67" t="str">
        <f t="shared" si="4"/>
        <v>Aquecimento excessivo no tambor de freio, utilização com sobrecarga ou baixa pressão, mau posicionamento do pneu sobre o aro/roda, uso excessivo dos freios devido a velocidade incompatível com a via.</v>
      </c>
      <c r="U44" s="73" t="str">
        <f t="shared" si="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4" s="68">
        <v>16196</v>
      </c>
      <c r="W44" s="67" t="str">
        <f t="shared" si="11"/>
        <v xml:space="preserve">Everson Veloso </v>
      </c>
    </row>
    <row r="45" spans="1:23" ht="15.75" customHeight="1">
      <c r="A45" s="150">
        <f t="shared" si="7"/>
        <v>2340</v>
      </c>
      <c r="B45" s="75">
        <v>20246</v>
      </c>
      <c r="C45" s="60">
        <v>2</v>
      </c>
      <c r="D45" s="59" t="str">
        <f t="shared" si="8"/>
        <v>275/80R22.5</v>
      </c>
      <c r="E45" s="61">
        <v>90299</v>
      </c>
      <c r="F45" s="62" t="s">
        <v>105</v>
      </c>
      <c r="G45" s="60">
        <v>520</v>
      </c>
      <c r="H45" s="59" t="str">
        <f t="shared" si="9"/>
        <v>NEVES</v>
      </c>
      <c r="I45" s="63">
        <v>44930</v>
      </c>
      <c r="J45" s="64">
        <v>44939</v>
      </c>
      <c r="K45" s="60">
        <v>1</v>
      </c>
      <c r="L45" s="60">
        <v>9432</v>
      </c>
      <c r="M45" s="60">
        <v>119017</v>
      </c>
      <c r="N45" s="65">
        <f t="shared" si="10"/>
        <v>600</v>
      </c>
      <c r="O45" s="66"/>
      <c r="P45" s="60"/>
      <c r="Q45" s="200"/>
      <c r="R45" s="77" t="s">
        <v>106</v>
      </c>
      <c r="S45" s="65" t="str">
        <f t="shared" si="3"/>
        <v>Rachadura na zona baixa do talão.</v>
      </c>
      <c r="T45" s="59" t="str">
        <f t="shared" si="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45" s="65" t="str">
        <f t="shared" si="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5" s="60">
        <v>16196</v>
      </c>
      <c r="W45" s="59" t="str">
        <f t="shared" si="11"/>
        <v xml:space="preserve">Everson Veloso </v>
      </c>
    </row>
    <row r="46" spans="1:23" ht="15.75" customHeight="1">
      <c r="A46" s="149">
        <f t="shared" si="7"/>
        <v>2341</v>
      </c>
      <c r="B46" s="76">
        <v>20892</v>
      </c>
      <c r="C46" s="68">
        <v>2</v>
      </c>
      <c r="D46" s="67" t="str">
        <f t="shared" si="8"/>
        <v>275/80R22.5</v>
      </c>
      <c r="E46" s="69">
        <v>40520</v>
      </c>
      <c r="F46" s="70" t="s">
        <v>101</v>
      </c>
      <c r="G46" s="68">
        <v>870</v>
      </c>
      <c r="H46" s="67" t="str">
        <f t="shared" si="9"/>
        <v>JUSTINOPOLIS</v>
      </c>
      <c r="I46" s="71">
        <v>44930</v>
      </c>
      <c r="J46" s="72">
        <v>44939</v>
      </c>
      <c r="K46" s="68">
        <v>2</v>
      </c>
      <c r="L46" s="68">
        <v>6801</v>
      </c>
      <c r="M46" s="68">
        <v>179341</v>
      </c>
      <c r="N46" s="73">
        <f t="shared" si="10"/>
        <v>600</v>
      </c>
      <c r="O46" s="74"/>
      <c r="P46" s="68"/>
      <c r="Q46" s="198"/>
      <c r="R46" s="68" t="s">
        <v>104</v>
      </c>
      <c r="S46" s="73" t="str">
        <f t="shared" si="3"/>
        <v>Feridas acidentais no flanco.</v>
      </c>
      <c r="T46" s="67" t="str">
        <f t="shared" si="4"/>
        <v>Objetos pontiagudos, pontas de guias, meio-fio.</v>
      </c>
      <c r="U46" s="73" t="str">
        <f t="shared" si="5"/>
        <v>Impacto lateral proveniente de erro operacional, solicito avaliação de cobrança.</v>
      </c>
      <c r="V46" s="68">
        <v>16196</v>
      </c>
      <c r="W46" s="67" t="str">
        <f t="shared" si="11"/>
        <v xml:space="preserve">Everson Veloso </v>
      </c>
    </row>
    <row r="47" spans="1:23" ht="15.75" customHeight="1">
      <c r="A47" s="150">
        <f t="shared" si="7"/>
        <v>2342</v>
      </c>
      <c r="B47" s="75">
        <v>24677</v>
      </c>
      <c r="C47" s="60">
        <v>2</v>
      </c>
      <c r="D47" s="59" t="str">
        <f t="shared" si="8"/>
        <v>275/80R22.5</v>
      </c>
      <c r="E47" s="61">
        <v>8419</v>
      </c>
      <c r="F47" s="62" t="s">
        <v>102</v>
      </c>
      <c r="G47" s="60">
        <v>56</v>
      </c>
      <c r="H47" s="59" t="str">
        <f t="shared" si="9"/>
        <v xml:space="preserve">UBERLANDIA </v>
      </c>
      <c r="I47" s="63">
        <v>44930</v>
      </c>
      <c r="J47" s="64">
        <v>44939</v>
      </c>
      <c r="K47" s="60">
        <v>0</v>
      </c>
      <c r="L47" s="60">
        <v>13162</v>
      </c>
      <c r="M47" s="60">
        <v>93882</v>
      </c>
      <c r="N47" s="65">
        <f t="shared" si="10"/>
        <v>600</v>
      </c>
      <c r="O47" s="66"/>
      <c r="P47" s="60"/>
      <c r="Q47" s="200"/>
      <c r="R47" s="77" t="s">
        <v>119</v>
      </c>
      <c r="S47" s="65" t="str">
        <f t="shared" si="3"/>
        <v>Agressões físicas ou químicas.</v>
      </c>
      <c r="T47" s="59" t="str">
        <f t="shared" si="4"/>
        <v>Pneu em contato com hidrocarbonetos (óleo diesel, graxa, gasolina, etc. , pneu exposto a fontes de calor soldas, descargas elétricas etc.).</v>
      </c>
      <c r="U47" s="65" t="str">
        <f t="shared" si="5"/>
        <v>Verificar origem da contaminação e tomar as atitudes cabíveis.</v>
      </c>
      <c r="V47" s="60">
        <v>16196</v>
      </c>
      <c r="W47" s="59" t="str">
        <f t="shared" si="11"/>
        <v xml:space="preserve">Everson Veloso </v>
      </c>
    </row>
    <row r="48" spans="1:23" ht="15.75" customHeight="1">
      <c r="A48" s="149">
        <f t="shared" si="7"/>
        <v>2343</v>
      </c>
      <c r="B48" s="76">
        <v>25137</v>
      </c>
      <c r="C48" s="68">
        <v>2</v>
      </c>
      <c r="D48" s="67" t="str">
        <f t="shared" si="8"/>
        <v>275/80R22.5</v>
      </c>
      <c r="E48" s="69">
        <v>103</v>
      </c>
      <c r="F48" s="70" t="s">
        <v>102</v>
      </c>
      <c r="G48" s="68">
        <v>250</v>
      </c>
      <c r="H48" s="67" t="str">
        <f t="shared" si="9"/>
        <v>LAFAIETE</v>
      </c>
      <c r="I48" s="71">
        <v>44930</v>
      </c>
      <c r="J48" s="72">
        <v>44939</v>
      </c>
      <c r="K48" s="68">
        <v>0</v>
      </c>
      <c r="L48" s="68">
        <v>2704</v>
      </c>
      <c r="M48" s="68">
        <v>84858</v>
      </c>
      <c r="N48" s="73">
        <f t="shared" si="10"/>
        <v>600</v>
      </c>
      <c r="O48" s="74"/>
      <c r="P48" s="68"/>
      <c r="Q48" s="198"/>
      <c r="R48" s="68" t="s">
        <v>111</v>
      </c>
      <c r="S48" s="73" t="str">
        <f t="shared" si="3"/>
        <v>Desgaste irregular da Banda de Rodagem.</v>
      </c>
      <c r="T48" s="67" t="str">
        <f t="shared" si="4"/>
        <v>Folgas nas mangas, cubos, buchas estouradas, veículo desalinhado.</v>
      </c>
      <c r="U48" s="73" t="str">
        <f t="shared" si="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48" s="68">
        <v>16196</v>
      </c>
      <c r="W48" s="67" t="str">
        <f t="shared" si="11"/>
        <v xml:space="preserve">Everson Veloso </v>
      </c>
    </row>
    <row r="49" spans="1:23" ht="15.75" customHeight="1">
      <c r="A49" s="150">
        <f t="shared" si="7"/>
        <v>2344</v>
      </c>
      <c r="B49" s="75">
        <v>22933</v>
      </c>
      <c r="C49" s="60">
        <v>2</v>
      </c>
      <c r="D49" s="59" t="str">
        <f t="shared" si="8"/>
        <v>275/80R22.5</v>
      </c>
      <c r="E49" s="61">
        <v>25758</v>
      </c>
      <c r="F49" s="62" t="s">
        <v>105</v>
      </c>
      <c r="G49" s="60">
        <v>16</v>
      </c>
      <c r="H49" s="59" t="str">
        <f t="shared" si="9"/>
        <v>M.GORETTI</v>
      </c>
      <c r="I49" s="63">
        <v>44936</v>
      </c>
      <c r="J49" s="64">
        <v>44939</v>
      </c>
      <c r="K49" s="60">
        <v>1</v>
      </c>
      <c r="L49" s="60">
        <v>15312</v>
      </c>
      <c r="M49" s="60">
        <v>129546</v>
      </c>
      <c r="N49" s="65">
        <f t="shared" si="10"/>
        <v>600</v>
      </c>
      <c r="O49" s="66"/>
      <c r="P49" s="60"/>
      <c r="Q49" s="200"/>
      <c r="R49" s="77" t="s">
        <v>116</v>
      </c>
      <c r="S49" s="65" t="str">
        <f t="shared" si="3"/>
        <v>Desenrolamento do retorno da lona carcaça no talão.</v>
      </c>
      <c r="T49" s="59" t="str">
        <f t="shared" si="4"/>
        <v>Aquecimento no talão ocasionado pelo uso excessivo do freio, má regulagem dos freios, uso excessivo dos freios devido a velocidade incompatível com a via,rodas sujas e/ou em má condições de uso, etc.</v>
      </c>
      <c r="U49" s="65" t="str">
        <f t="shared" si="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9" s="60">
        <v>16196</v>
      </c>
      <c r="W49" s="59" t="str">
        <f t="shared" si="11"/>
        <v xml:space="preserve">Everson Veloso </v>
      </c>
    </row>
    <row r="50" spans="1:23" ht="15.75" customHeight="1">
      <c r="A50" s="149">
        <f t="shared" si="7"/>
        <v>2345</v>
      </c>
      <c r="B50" s="76">
        <v>24993</v>
      </c>
      <c r="C50" s="68">
        <v>2</v>
      </c>
      <c r="D50" s="67" t="str">
        <f t="shared" si="8"/>
        <v>275/80R22.5</v>
      </c>
      <c r="E50" s="69">
        <v>8402</v>
      </c>
      <c r="F50" s="70" t="s">
        <v>197</v>
      </c>
      <c r="G50" s="68">
        <v>56</v>
      </c>
      <c r="H50" s="67" t="str">
        <f t="shared" si="9"/>
        <v xml:space="preserve">UBERLANDIA </v>
      </c>
      <c r="I50" s="71">
        <v>44921</v>
      </c>
      <c r="J50" s="72">
        <v>44939</v>
      </c>
      <c r="K50" s="68">
        <v>0</v>
      </c>
      <c r="L50" s="68">
        <v>7521</v>
      </c>
      <c r="M50" s="68">
        <v>34974</v>
      </c>
      <c r="N50" s="73">
        <f t="shared" si="10"/>
        <v>600</v>
      </c>
      <c r="O50" s="74"/>
      <c r="P50" s="68"/>
      <c r="Q50" s="198"/>
      <c r="R50" s="68" t="s">
        <v>111</v>
      </c>
      <c r="S50" s="73" t="str">
        <f t="shared" si="3"/>
        <v>Desgaste irregular da Banda de Rodagem.</v>
      </c>
      <c r="T50" s="67" t="str">
        <f t="shared" si="4"/>
        <v>Folgas nas mangas, cubos, buchas estouradas, veículo desalinhado.</v>
      </c>
      <c r="U50" s="73" t="str">
        <f t="shared" si="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50" s="68">
        <v>16196</v>
      </c>
      <c r="W50" s="67" t="str">
        <f t="shared" si="11"/>
        <v xml:space="preserve">Everson Veloso </v>
      </c>
    </row>
    <row r="51" spans="1:23" ht="15.75" customHeight="1">
      <c r="A51" s="150">
        <f t="shared" si="7"/>
        <v>2346</v>
      </c>
      <c r="B51" s="75">
        <v>104016</v>
      </c>
      <c r="C51" s="60">
        <v>2</v>
      </c>
      <c r="D51" s="59" t="str">
        <f t="shared" si="8"/>
        <v>275/80R22.5</v>
      </c>
      <c r="E51" s="61">
        <v>7485</v>
      </c>
      <c r="F51" s="62" t="s">
        <v>101</v>
      </c>
      <c r="G51" s="60">
        <v>56</v>
      </c>
      <c r="H51" s="59" t="str">
        <f t="shared" si="9"/>
        <v xml:space="preserve">UBERLANDIA </v>
      </c>
      <c r="I51" s="63">
        <v>44932</v>
      </c>
      <c r="J51" s="64">
        <v>44939</v>
      </c>
      <c r="K51" s="60">
        <v>1</v>
      </c>
      <c r="L51" s="60">
        <v>29064</v>
      </c>
      <c r="M51" s="60">
        <v>150345</v>
      </c>
      <c r="N51" s="65">
        <f t="shared" si="10"/>
        <v>600</v>
      </c>
      <c r="O51" s="66"/>
      <c r="P51" s="60"/>
      <c r="Q51" s="200"/>
      <c r="R51" s="77" t="s">
        <v>104</v>
      </c>
      <c r="S51" s="65" t="str">
        <f t="shared" si="3"/>
        <v>Feridas acidentais no flanco.</v>
      </c>
      <c r="T51" s="59" t="str">
        <f t="shared" si="4"/>
        <v>Objetos pontiagudos, pontas de guias, meio-fio.</v>
      </c>
      <c r="U51" s="65" t="str">
        <f t="shared" si="5"/>
        <v>Impacto lateral proveniente de erro operacional, solicito avaliação de cobrança.</v>
      </c>
      <c r="V51" s="60">
        <v>16196</v>
      </c>
      <c r="W51" s="59" t="str">
        <f t="shared" si="11"/>
        <v xml:space="preserve">Everson Veloso </v>
      </c>
    </row>
    <row r="52" spans="1:23" ht="15.75" customHeight="1">
      <c r="A52" s="149">
        <f t="shared" si="7"/>
        <v>2347</v>
      </c>
      <c r="B52" s="76">
        <v>23728</v>
      </c>
      <c r="C52" s="68">
        <v>2</v>
      </c>
      <c r="D52" s="67" t="str">
        <f t="shared" si="8"/>
        <v>275/80R22.5</v>
      </c>
      <c r="E52" s="69">
        <v>7499</v>
      </c>
      <c r="F52" s="70" t="s">
        <v>198</v>
      </c>
      <c r="G52" s="68">
        <v>56</v>
      </c>
      <c r="H52" s="67" t="str">
        <f t="shared" si="9"/>
        <v xml:space="preserve">UBERLANDIA </v>
      </c>
      <c r="I52" s="71">
        <v>44934</v>
      </c>
      <c r="J52" s="72">
        <v>44939</v>
      </c>
      <c r="K52" s="68">
        <v>0</v>
      </c>
      <c r="L52" s="68">
        <v>24646</v>
      </c>
      <c r="M52" s="68">
        <v>121182</v>
      </c>
      <c r="N52" s="73">
        <f t="shared" si="10"/>
        <v>600</v>
      </c>
      <c r="O52" s="74"/>
      <c r="P52" s="68"/>
      <c r="Q52" s="198"/>
      <c r="R52" s="68" t="s">
        <v>114</v>
      </c>
      <c r="S52" s="73" t="str">
        <f t="shared" si="3"/>
        <v>Pneu não ressulcado</v>
      </c>
      <c r="T52" s="67" t="str">
        <f t="shared" si="4"/>
        <v>Negligência e/ou não realização do serviço de ressulcagem.</v>
      </c>
      <c r="U52" s="73" t="str">
        <f t="shared" si="5"/>
        <v>Realizar a ressulcagem dos pneus respeitando os procedimentos conforme manual de ressulcagem.</v>
      </c>
      <c r="V52" s="68">
        <v>16196</v>
      </c>
      <c r="W52" s="67" t="str">
        <f t="shared" si="11"/>
        <v xml:space="preserve">Everson Veloso </v>
      </c>
    </row>
    <row r="53" spans="1:23" ht="15.75" customHeight="1">
      <c r="A53" s="150">
        <f t="shared" si="7"/>
        <v>2348</v>
      </c>
      <c r="B53" s="75">
        <v>24677</v>
      </c>
      <c r="C53" s="60">
        <v>2</v>
      </c>
      <c r="D53" s="59" t="str">
        <f t="shared" si="8"/>
        <v>275/80R22.5</v>
      </c>
      <c r="E53" s="61">
        <v>8419</v>
      </c>
      <c r="F53" s="62" t="s">
        <v>102</v>
      </c>
      <c r="G53" s="60">
        <v>56</v>
      </c>
      <c r="H53" s="59" t="str">
        <f t="shared" si="9"/>
        <v xml:space="preserve">UBERLANDIA </v>
      </c>
      <c r="I53" s="63">
        <v>44930</v>
      </c>
      <c r="J53" s="64">
        <v>44939</v>
      </c>
      <c r="K53" s="60">
        <v>0</v>
      </c>
      <c r="L53" s="60">
        <v>13162</v>
      </c>
      <c r="M53" s="60">
        <v>93882</v>
      </c>
      <c r="N53" s="65">
        <f t="shared" si="10"/>
        <v>600</v>
      </c>
      <c r="O53" s="66"/>
      <c r="P53" s="60"/>
      <c r="Q53" s="200"/>
      <c r="R53" s="77" t="s">
        <v>111</v>
      </c>
      <c r="S53" s="65" t="str">
        <f t="shared" si="3"/>
        <v>Desgaste irregular da Banda de Rodagem.</v>
      </c>
      <c r="T53" s="59" t="str">
        <f t="shared" si="4"/>
        <v>Folgas nas mangas, cubos, buchas estouradas, veículo desalinhado.</v>
      </c>
      <c r="U53" s="65" t="str">
        <f t="shared" si="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53" s="60">
        <v>16196</v>
      </c>
      <c r="W53" s="59" t="str">
        <f t="shared" si="11"/>
        <v xml:space="preserve">Everson Veloso </v>
      </c>
    </row>
    <row r="54" spans="1:23" ht="15.75" customHeight="1">
      <c r="A54" s="149">
        <f t="shared" si="7"/>
        <v>2349</v>
      </c>
      <c r="B54" s="76">
        <v>22635</v>
      </c>
      <c r="C54" s="68">
        <v>2</v>
      </c>
      <c r="D54" s="67" t="str">
        <f t="shared" si="8"/>
        <v>275/80R22.5</v>
      </c>
      <c r="E54" s="69">
        <v>7520</v>
      </c>
      <c r="F54" s="70" t="s">
        <v>99</v>
      </c>
      <c r="G54" s="68">
        <v>56</v>
      </c>
      <c r="H54" s="67" t="str">
        <f t="shared" si="9"/>
        <v xml:space="preserve">UBERLANDIA </v>
      </c>
      <c r="I54" s="71">
        <v>44929</v>
      </c>
      <c r="J54" s="72">
        <v>44939</v>
      </c>
      <c r="K54" s="68">
        <v>1</v>
      </c>
      <c r="L54" s="68">
        <v>18019</v>
      </c>
      <c r="M54" s="68">
        <v>119437</v>
      </c>
      <c r="N54" s="73">
        <f t="shared" si="10"/>
        <v>600</v>
      </c>
      <c r="O54" s="74"/>
      <c r="P54" s="68"/>
      <c r="Q54" s="198"/>
      <c r="R54" s="68" t="s">
        <v>106</v>
      </c>
      <c r="S54" s="73" t="str">
        <f t="shared" si="3"/>
        <v>Rachadura na zona baixa do talão.</v>
      </c>
      <c r="T54" s="67" t="str">
        <f t="shared" si="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54" s="73" t="str">
        <f t="shared" si="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4" s="68">
        <v>16196</v>
      </c>
      <c r="W54" s="67" t="str">
        <f t="shared" si="11"/>
        <v xml:space="preserve">Everson Veloso </v>
      </c>
    </row>
    <row r="55" spans="1:23" ht="15.75" customHeight="1">
      <c r="A55" s="150">
        <f t="shared" si="7"/>
        <v>2350</v>
      </c>
      <c r="B55" s="75">
        <v>22610</v>
      </c>
      <c r="C55" s="60">
        <v>2</v>
      </c>
      <c r="D55" s="59" t="str">
        <f t="shared" si="8"/>
        <v>275/80R22.5</v>
      </c>
      <c r="E55" s="61">
        <v>90295</v>
      </c>
      <c r="F55" s="62" t="s">
        <v>198</v>
      </c>
      <c r="G55" s="60">
        <v>520</v>
      </c>
      <c r="H55" s="59" t="str">
        <f t="shared" si="9"/>
        <v>NEVES</v>
      </c>
      <c r="I55" s="63">
        <v>44932</v>
      </c>
      <c r="J55" s="64">
        <v>44939</v>
      </c>
      <c r="K55" s="60">
        <v>1</v>
      </c>
      <c r="L55" s="60">
        <v>11400</v>
      </c>
      <c r="M55" s="60">
        <v>117471</v>
      </c>
      <c r="N55" s="65">
        <f t="shared" si="10"/>
        <v>600</v>
      </c>
      <c r="O55" s="66"/>
      <c r="P55" s="60"/>
      <c r="Q55" s="200"/>
      <c r="R55" s="77" t="s">
        <v>104</v>
      </c>
      <c r="S55" s="65" t="str">
        <f t="shared" si="3"/>
        <v>Feridas acidentais no flanco.</v>
      </c>
      <c r="T55" s="59" t="str">
        <f t="shared" si="4"/>
        <v>Objetos pontiagudos, pontas de guias, meio-fio.</v>
      </c>
      <c r="U55" s="65" t="str">
        <f t="shared" si="5"/>
        <v>Impacto lateral proveniente de erro operacional, solicito avaliação de cobrança.</v>
      </c>
      <c r="V55" s="60">
        <v>16196</v>
      </c>
      <c r="W55" s="59" t="str">
        <f t="shared" si="11"/>
        <v xml:space="preserve">Everson Veloso </v>
      </c>
    </row>
    <row r="56" spans="1:23" ht="15.75" customHeight="1">
      <c r="A56" s="149">
        <f t="shared" si="7"/>
        <v>2351</v>
      </c>
      <c r="B56" s="76">
        <v>24355</v>
      </c>
      <c r="C56" s="68">
        <v>1</v>
      </c>
      <c r="D56" s="67" t="str">
        <f t="shared" si="8"/>
        <v>295/80R22.5</v>
      </c>
      <c r="E56" s="69">
        <v>10699</v>
      </c>
      <c r="F56" s="70" t="s">
        <v>105</v>
      </c>
      <c r="G56" s="68">
        <v>870</v>
      </c>
      <c r="H56" s="67" t="str">
        <f t="shared" si="9"/>
        <v>JUSTINOPOLIS</v>
      </c>
      <c r="I56" s="71">
        <v>44933</v>
      </c>
      <c r="J56" s="72">
        <v>44939</v>
      </c>
      <c r="K56" s="68">
        <v>1</v>
      </c>
      <c r="L56" s="68">
        <v>4377</v>
      </c>
      <c r="M56" s="68">
        <v>649640</v>
      </c>
      <c r="N56" s="73">
        <f t="shared" si="10"/>
        <v>650</v>
      </c>
      <c r="O56" s="74"/>
      <c r="P56" s="68"/>
      <c r="Q56" s="198"/>
      <c r="R56" s="68" t="s">
        <v>116</v>
      </c>
      <c r="S56" s="73" t="str">
        <f t="shared" si="3"/>
        <v>Desenrolamento do retorno da lona carcaça no talão.</v>
      </c>
      <c r="T56" s="67" t="str">
        <f t="shared" si="4"/>
        <v>Aquecimento no talão ocasionado pelo uso excessivo do freio, má regulagem dos freios, uso excessivo dos freios devido a velocidade incompatível com a via,rodas sujas e/ou em má condições de uso, etc.</v>
      </c>
      <c r="U56" s="73" t="str">
        <f t="shared" si="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6" s="68">
        <v>16196</v>
      </c>
      <c r="W56" s="67" t="str">
        <f t="shared" si="11"/>
        <v xml:space="preserve">Everson Veloso </v>
      </c>
    </row>
    <row r="57" spans="1:23" ht="15.75" customHeight="1">
      <c r="A57" s="150">
        <f t="shared" si="7"/>
        <v>2352</v>
      </c>
      <c r="B57" s="75">
        <v>25640</v>
      </c>
      <c r="C57" s="60">
        <v>4</v>
      </c>
      <c r="D57" s="59" t="str">
        <f t="shared" si="8"/>
        <v>215/75R17.5</v>
      </c>
      <c r="E57" s="61">
        <v>40893</v>
      </c>
      <c r="F57" s="62" t="s">
        <v>105</v>
      </c>
      <c r="G57" s="60">
        <v>98</v>
      </c>
      <c r="H57" s="59" t="str">
        <f t="shared" si="9"/>
        <v>ANA LUCIA</v>
      </c>
      <c r="I57" s="63">
        <v>44936</v>
      </c>
      <c r="J57" s="64">
        <v>44951</v>
      </c>
      <c r="K57" s="60">
        <v>0</v>
      </c>
      <c r="L57" s="60">
        <v>5567</v>
      </c>
      <c r="M57" s="60">
        <v>18788</v>
      </c>
      <c r="N57" s="65">
        <f t="shared" si="10"/>
        <v>450</v>
      </c>
      <c r="O57" s="66"/>
      <c r="P57" s="60"/>
      <c r="Q57" s="200"/>
      <c r="R57" s="77" t="s">
        <v>114</v>
      </c>
      <c r="S57" s="65" t="str">
        <f t="shared" si="3"/>
        <v>Pneu não ressulcado</v>
      </c>
      <c r="T57" s="59" t="str">
        <f t="shared" si="4"/>
        <v>Negligência e/ou não realização do serviço de ressulcagem.</v>
      </c>
      <c r="U57" s="65" t="str">
        <f t="shared" si="5"/>
        <v>Realizar a ressulcagem dos pneus respeitando os procedimentos conforme manual de ressulcagem.</v>
      </c>
      <c r="V57" s="60">
        <v>16196</v>
      </c>
      <c r="W57" s="59" t="str">
        <f t="shared" si="11"/>
        <v xml:space="preserve">Everson Veloso </v>
      </c>
    </row>
    <row r="58" spans="1:23" ht="15.75" customHeight="1">
      <c r="A58" s="149">
        <f t="shared" si="7"/>
        <v>2353</v>
      </c>
      <c r="B58" s="76">
        <v>101378</v>
      </c>
      <c r="C58" s="68">
        <v>2</v>
      </c>
      <c r="D58" s="67" t="str">
        <f t="shared" si="8"/>
        <v>275/80R22.5</v>
      </c>
      <c r="E58" s="69">
        <v>10562</v>
      </c>
      <c r="F58" s="70" t="s">
        <v>198</v>
      </c>
      <c r="G58" s="68">
        <v>98</v>
      </c>
      <c r="H58" s="67" t="str">
        <f t="shared" si="9"/>
        <v>ANA LUCIA</v>
      </c>
      <c r="I58" s="71">
        <v>44930</v>
      </c>
      <c r="J58" s="72">
        <v>44951</v>
      </c>
      <c r="K58" s="68">
        <v>2</v>
      </c>
      <c r="L58" s="68">
        <v>27918</v>
      </c>
      <c r="M58" s="68">
        <v>291304</v>
      </c>
      <c r="N58" s="73">
        <f t="shared" si="10"/>
        <v>600</v>
      </c>
      <c r="O58" s="74"/>
      <c r="P58" s="68"/>
      <c r="Q58" s="198"/>
      <c r="R58" s="68" t="s">
        <v>104</v>
      </c>
      <c r="S58" s="73" t="str">
        <f t="shared" si="3"/>
        <v>Feridas acidentais no flanco.</v>
      </c>
      <c r="T58" s="67" t="str">
        <f t="shared" si="4"/>
        <v>Objetos pontiagudos, pontas de guias, meio-fio.</v>
      </c>
      <c r="U58" s="73" t="str">
        <f t="shared" si="5"/>
        <v>Impacto lateral proveniente de erro operacional, solicito avaliação de cobrança.</v>
      </c>
      <c r="V58" s="68">
        <v>16196</v>
      </c>
      <c r="W58" s="67" t="str">
        <f t="shared" si="11"/>
        <v xml:space="preserve">Everson Veloso </v>
      </c>
    </row>
    <row r="59" spans="1:23" ht="15.75" customHeight="1">
      <c r="A59" s="150">
        <f t="shared" si="7"/>
        <v>2354</v>
      </c>
      <c r="B59" s="75">
        <v>20470</v>
      </c>
      <c r="C59" s="60">
        <v>2</v>
      </c>
      <c r="D59" s="59" t="str">
        <f t="shared" si="8"/>
        <v>275/80R22.5</v>
      </c>
      <c r="E59" s="61">
        <v>20375</v>
      </c>
      <c r="F59" s="62" t="s">
        <v>198</v>
      </c>
      <c r="G59" s="60">
        <v>98</v>
      </c>
      <c r="H59" s="59" t="str">
        <f t="shared" si="9"/>
        <v>ANA LUCIA</v>
      </c>
      <c r="I59" s="63">
        <v>44937</v>
      </c>
      <c r="J59" s="64">
        <v>44951</v>
      </c>
      <c r="K59" s="60">
        <v>3</v>
      </c>
      <c r="L59" s="60">
        <v>19238</v>
      </c>
      <c r="M59" s="60">
        <v>140257</v>
      </c>
      <c r="N59" s="65">
        <f t="shared" si="10"/>
        <v>600</v>
      </c>
      <c r="O59" s="66"/>
      <c r="P59" s="60"/>
      <c r="Q59" s="200"/>
      <c r="R59" s="77" t="s">
        <v>104</v>
      </c>
      <c r="S59" s="65" t="str">
        <f t="shared" si="3"/>
        <v>Feridas acidentais no flanco.</v>
      </c>
      <c r="T59" s="59" t="str">
        <f t="shared" si="4"/>
        <v>Objetos pontiagudos, pontas de guias, meio-fio.</v>
      </c>
      <c r="U59" s="65" t="str">
        <f t="shared" si="5"/>
        <v>Impacto lateral proveniente de erro operacional, solicito avaliação de cobrança.</v>
      </c>
      <c r="V59" s="60">
        <v>16196</v>
      </c>
      <c r="W59" s="59" t="str">
        <f t="shared" si="11"/>
        <v xml:space="preserve">Everson Veloso </v>
      </c>
    </row>
    <row r="60" spans="1:23" ht="15.75" customHeight="1">
      <c r="A60" s="149">
        <f t="shared" si="7"/>
        <v>2355</v>
      </c>
      <c r="B60" s="76">
        <v>102562</v>
      </c>
      <c r="C60" s="68">
        <v>2</v>
      </c>
      <c r="D60" s="67" t="str">
        <f t="shared" si="8"/>
        <v>275/80R22.5</v>
      </c>
      <c r="E60" s="69">
        <v>20373</v>
      </c>
      <c r="F60" s="70" t="s">
        <v>99</v>
      </c>
      <c r="G60" s="68">
        <v>98</v>
      </c>
      <c r="H60" s="67" t="str">
        <f t="shared" si="9"/>
        <v>ANA LUCIA</v>
      </c>
      <c r="I60" s="71">
        <v>44935</v>
      </c>
      <c r="J60" s="72">
        <v>44951</v>
      </c>
      <c r="K60" s="68">
        <v>2</v>
      </c>
      <c r="L60" s="68">
        <v>38400</v>
      </c>
      <c r="M60" s="68">
        <v>221843</v>
      </c>
      <c r="N60" s="73">
        <f t="shared" si="10"/>
        <v>600</v>
      </c>
      <c r="O60" s="74"/>
      <c r="P60" s="68"/>
      <c r="Q60" s="198"/>
      <c r="R60" s="68" t="s">
        <v>117</v>
      </c>
      <c r="S60" s="73" t="str">
        <f t="shared" ref="S60:S123" si="12">IFERROR(VLOOKUP(R60,FVU,2,FALSE),"")</f>
        <v>Separações no talão e rupturas dos reforços.</v>
      </c>
      <c r="T60" s="67" t="str">
        <f t="shared" ref="T60:T123" si="13">IFERROR(VLOOKUP(R60,FVU,3,FALSE),"")</f>
        <v>Aquecimento excessivo no tambor de freio, utilização com sobrecarga ou baixa pressão, mau posicionamento do pneu sobre o aro/roda, uso excessivo dos freios devido a velocidade incompatível com a via.</v>
      </c>
      <c r="U60" s="73" t="str">
        <f t="shared" ref="U60:U123" si="14">IFERROR(VLOOKUP(R60,FVU,4,FALSE),"")</f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0" s="68">
        <v>16196</v>
      </c>
      <c r="W60" s="67" t="str">
        <f t="shared" si="11"/>
        <v xml:space="preserve">Everson Veloso </v>
      </c>
    </row>
    <row r="61" spans="1:23" ht="15.75" customHeight="1">
      <c r="A61" s="150">
        <f t="shared" si="7"/>
        <v>2356</v>
      </c>
      <c r="B61" s="75">
        <v>103069</v>
      </c>
      <c r="C61" s="60">
        <v>2</v>
      </c>
      <c r="D61" s="59" t="str">
        <f t="shared" si="8"/>
        <v>275/80R22.5</v>
      </c>
      <c r="E61" s="61">
        <v>10998</v>
      </c>
      <c r="F61" s="62" t="s">
        <v>99</v>
      </c>
      <c r="G61" s="60">
        <v>98</v>
      </c>
      <c r="H61" s="59" t="str">
        <f t="shared" si="9"/>
        <v>ANA LUCIA</v>
      </c>
      <c r="I61" s="63">
        <v>44931</v>
      </c>
      <c r="J61" s="64">
        <v>44951</v>
      </c>
      <c r="K61" s="60">
        <v>2</v>
      </c>
      <c r="L61" s="60">
        <v>25802</v>
      </c>
      <c r="M61" s="60">
        <v>208952</v>
      </c>
      <c r="N61" s="65">
        <f t="shared" si="10"/>
        <v>600</v>
      </c>
      <c r="O61" s="66"/>
      <c r="P61" s="60"/>
      <c r="Q61" s="200"/>
      <c r="R61" s="77" t="s">
        <v>117</v>
      </c>
      <c r="S61" s="65" t="str">
        <f t="shared" si="12"/>
        <v>Separações no talão e rupturas dos reforços.</v>
      </c>
      <c r="T61" s="59" t="str">
        <f t="shared" si="13"/>
        <v>Aquecimento excessivo no tambor de freio, utilização com sobrecarga ou baixa pressão, mau posicionamento do pneu sobre o aro/roda, uso excessivo dos freios devido a velocidade incompatível com a via.</v>
      </c>
      <c r="U61" s="65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1" s="60">
        <v>16196</v>
      </c>
      <c r="W61" s="59" t="str">
        <f t="shared" si="11"/>
        <v xml:space="preserve">Everson Veloso </v>
      </c>
    </row>
    <row r="62" spans="1:23" ht="15.75" customHeight="1">
      <c r="A62" s="149">
        <f t="shared" si="7"/>
        <v>2357</v>
      </c>
      <c r="B62" s="76">
        <v>25044</v>
      </c>
      <c r="C62" s="68">
        <v>2</v>
      </c>
      <c r="D62" s="67" t="str">
        <f t="shared" si="8"/>
        <v>275/80R22.5</v>
      </c>
      <c r="E62" s="69">
        <v>20490</v>
      </c>
      <c r="F62" s="70" t="s">
        <v>105</v>
      </c>
      <c r="G62" s="68">
        <v>870</v>
      </c>
      <c r="H62" s="67" t="str">
        <f t="shared" si="9"/>
        <v>JUSTINOPOLIS</v>
      </c>
      <c r="I62" s="71">
        <v>44937</v>
      </c>
      <c r="J62" s="72">
        <v>44951</v>
      </c>
      <c r="K62" s="68">
        <v>0</v>
      </c>
      <c r="L62" s="68">
        <v>2749</v>
      </c>
      <c r="M62" s="68">
        <v>49317</v>
      </c>
      <c r="N62" s="73">
        <f t="shared" si="10"/>
        <v>600</v>
      </c>
      <c r="O62" s="74"/>
      <c r="P62" s="68"/>
      <c r="Q62" s="198"/>
      <c r="R62" s="68" t="s">
        <v>116</v>
      </c>
      <c r="S62" s="73" t="str">
        <f t="shared" si="12"/>
        <v>Desenrolamento do retorno da lona carcaça no talão.</v>
      </c>
      <c r="T62" s="67" t="str">
        <f t="shared" si="13"/>
        <v>Aquecimento no talão ocasionado pelo uso excessivo do freio, má regulagem dos freios, uso excessivo dos freios devido a velocidade incompatível com a via,rodas sujas e/ou em má condições de uso, etc.</v>
      </c>
      <c r="U62" s="73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2" s="68">
        <v>16196</v>
      </c>
      <c r="W62" s="67" t="str">
        <f t="shared" si="11"/>
        <v xml:space="preserve">Everson Veloso </v>
      </c>
    </row>
    <row r="63" spans="1:23" ht="15.75" customHeight="1">
      <c r="A63" s="150">
        <f t="shared" si="7"/>
        <v>2358</v>
      </c>
      <c r="B63" s="75">
        <v>24843</v>
      </c>
      <c r="C63" s="60">
        <v>2</v>
      </c>
      <c r="D63" s="59" t="str">
        <f t="shared" si="8"/>
        <v>275/80R22.5</v>
      </c>
      <c r="E63" s="61">
        <v>10758</v>
      </c>
      <c r="F63" s="62" t="s">
        <v>197</v>
      </c>
      <c r="G63" s="60">
        <v>870</v>
      </c>
      <c r="H63" s="59" t="str">
        <f t="shared" si="9"/>
        <v>JUSTINOPOLIS</v>
      </c>
      <c r="I63" s="63">
        <v>44942</v>
      </c>
      <c r="J63" s="64">
        <v>44951</v>
      </c>
      <c r="K63" s="60">
        <v>0</v>
      </c>
      <c r="L63" s="60">
        <v>22840</v>
      </c>
      <c r="M63" s="60">
        <v>38411</v>
      </c>
      <c r="N63" s="65">
        <f t="shared" si="10"/>
        <v>600</v>
      </c>
      <c r="O63" s="66"/>
      <c r="P63" s="60"/>
      <c r="Q63" s="200"/>
      <c r="R63" s="77" t="s">
        <v>110</v>
      </c>
      <c r="S63" s="65" t="str">
        <f t="shared" si="12"/>
        <v>Rodagem sem ar ou com flexão importante no flanco.</v>
      </c>
      <c r="T63" s="59" t="str">
        <f t="shared" si="13"/>
        <v>Perfurações no topo ou flanco, rodas ou aros danificados, rodagem prolongada sem ar ou baixa pressão, desgaste no flanco por atrito com o solo ou entre germinados.</v>
      </c>
      <c r="U63" s="65" t="str">
        <f t="shared" si="14"/>
        <v>Condutor rodou com o pneu vazio. Solicito avaliação de cobrança.</v>
      </c>
      <c r="V63" s="60">
        <v>16196</v>
      </c>
      <c r="W63" s="59" t="str">
        <f t="shared" si="11"/>
        <v xml:space="preserve">Everson Veloso </v>
      </c>
    </row>
    <row r="64" spans="1:23" ht="15.75" customHeight="1">
      <c r="A64" s="149">
        <f t="shared" si="7"/>
        <v>2359</v>
      </c>
      <c r="B64" s="76">
        <v>20055</v>
      </c>
      <c r="C64" s="68">
        <v>2</v>
      </c>
      <c r="D64" s="67" t="str">
        <f t="shared" si="8"/>
        <v>275/80R22.5</v>
      </c>
      <c r="E64" s="69">
        <v>90305</v>
      </c>
      <c r="F64" s="70" t="s">
        <v>101</v>
      </c>
      <c r="G64" s="68">
        <v>520</v>
      </c>
      <c r="H64" s="67" t="str">
        <f t="shared" si="9"/>
        <v>NEVES</v>
      </c>
      <c r="I64" s="71">
        <v>44940</v>
      </c>
      <c r="J64" s="72">
        <v>44951</v>
      </c>
      <c r="K64" s="68">
        <v>1</v>
      </c>
      <c r="L64" s="68">
        <v>17488</v>
      </c>
      <c r="M64" s="68">
        <v>224157</v>
      </c>
      <c r="N64" s="73">
        <f t="shared" si="10"/>
        <v>600</v>
      </c>
      <c r="O64" s="74"/>
      <c r="P64" s="68"/>
      <c r="Q64" s="198"/>
      <c r="R64" s="68" t="s">
        <v>106</v>
      </c>
      <c r="S64" s="73" t="str">
        <f t="shared" si="12"/>
        <v>Rachadura na zona baixa do talão.</v>
      </c>
      <c r="T64" s="67" t="str">
        <f t="shared" si="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64" s="73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4" s="68">
        <v>16196</v>
      </c>
      <c r="W64" s="67" t="str">
        <f t="shared" si="11"/>
        <v xml:space="preserve">Everson Veloso </v>
      </c>
    </row>
    <row r="65" spans="1:23" ht="15.75" customHeight="1">
      <c r="A65" s="150">
        <f t="shared" si="7"/>
        <v>2360</v>
      </c>
      <c r="B65" s="75">
        <v>23666</v>
      </c>
      <c r="C65" s="60">
        <v>2</v>
      </c>
      <c r="D65" s="59" t="str">
        <f t="shared" si="8"/>
        <v>275/80R22.5</v>
      </c>
      <c r="E65" s="61">
        <v>90222</v>
      </c>
      <c r="F65" s="62" t="s">
        <v>99</v>
      </c>
      <c r="G65" s="60">
        <v>990</v>
      </c>
      <c r="H65" s="59" t="str">
        <f t="shared" si="9"/>
        <v>VENEZA</v>
      </c>
      <c r="I65" s="63">
        <v>44936</v>
      </c>
      <c r="J65" s="64">
        <v>44951</v>
      </c>
      <c r="K65" s="60">
        <v>0</v>
      </c>
      <c r="L65" s="60">
        <v>31276</v>
      </c>
      <c r="M65" s="60">
        <v>169263</v>
      </c>
      <c r="N65" s="65">
        <f t="shared" si="10"/>
        <v>600</v>
      </c>
      <c r="O65" s="66"/>
      <c r="P65" s="60"/>
      <c r="Q65" s="200"/>
      <c r="R65" s="77" t="s">
        <v>107</v>
      </c>
      <c r="S65" s="65" t="str">
        <f t="shared" si="12"/>
        <v>Alteração na zona baixa do talão.</v>
      </c>
      <c r="T65" s="59" t="str">
        <f t="shared" si="1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65" s="65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65" s="60">
        <v>16196</v>
      </c>
      <c r="W65" s="59" t="str">
        <f t="shared" si="11"/>
        <v xml:space="preserve">Everson Veloso </v>
      </c>
    </row>
    <row r="66" spans="1:23" ht="15.75" customHeight="1">
      <c r="A66" s="149">
        <f t="shared" si="7"/>
        <v>2361</v>
      </c>
      <c r="B66" s="76">
        <v>20975</v>
      </c>
      <c r="C66" s="68">
        <v>2</v>
      </c>
      <c r="D66" s="67" t="str">
        <f t="shared" si="8"/>
        <v>275/80R22.5</v>
      </c>
      <c r="E66" s="69">
        <v>90301</v>
      </c>
      <c r="F66" s="70" t="s">
        <v>105</v>
      </c>
      <c r="G66" s="68">
        <v>520</v>
      </c>
      <c r="H66" s="67" t="str">
        <f t="shared" si="9"/>
        <v>NEVES</v>
      </c>
      <c r="I66" s="71">
        <v>44940</v>
      </c>
      <c r="J66" s="72">
        <v>44951</v>
      </c>
      <c r="K66" s="68">
        <v>1</v>
      </c>
      <c r="L66" s="68">
        <v>10661</v>
      </c>
      <c r="M66" s="68">
        <v>167395</v>
      </c>
      <c r="N66" s="73">
        <f t="shared" si="10"/>
        <v>600</v>
      </c>
      <c r="O66" s="74"/>
      <c r="P66" s="68"/>
      <c r="Q66" s="198"/>
      <c r="R66" s="68" t="s">
        <v>106</v>
      </c>
      <c r="S66" s="73" t="str">
        <f t="shared" si="12"/>
        <v>Rachadura na zona baixa do talão.</v>
      </c>
      <c r="T66" s="67" t="str">
        <f t="shared" si="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66" s="73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6" s="68">
        <v>16196</v>
      </c>
      <c r="W66" s="67" t="str">
        <f t="shared" si="11"/>
        <v xml:space="preserve">Everson Veloso </v>
      </c>
    </row>
    <row r="67" spans="1:23" ht="15.75" customHeight="1">
      <c r="A67" s="150">
        <f t="shared" si="7"/>
        <v>2362</v>
      </c>
      <c r="B67" s="75">
        <v>23462</v>
      </c>
      <c r="C67" s="60">
        <v>2</v>
      </c>
      <c r="D67" s="59" t="str">
        <f t="shared" si="8"/>
        <v>275/80R22.5</v>
      </c>
      <c r="E67" s="61">
        <v>7444</v>
      </c>
      <c r="F67" s="62" t="s">
        <v>105</v>
      </c>
      <c r="G67" s="60">
        <v>56</v>
      </c>
      <c r="H67" s="59" t="str">
        <f t="shared" si="9"/>
        <v xml:space="preserve">UBERLANDIA </v>
      </c>
      <c r="I67" s="63">
        <v>44942</v>
      </c>
      <c r="J67" s="64">
        <v>44951</v>
      </c>
      <c r="K67" s="60">
        <v>0</v>
      </c>
      <c r="L67" s="60">
        <v>5378</v>
      </c>
      <c r="M67" s="60">
        <v>55549</v>
      </c>
      <c r="N67" s="65">
        <f t="shared" si="10"/>
        <v>600</v>
      </c>
      <c r="O67" s="66"/>
      <c r="P67" s="60"/>
      <c r="Q67" s="200"/>
      <c r="R67" s="77" t="s">
        <v>114</v>
      </c>
      <c r="S67" s="65" t="str">
        <f t="shared" si="12"/>
        <v>Pneu não ressulcado</v>
      </c>
      <c r="T67" s="59" t="str">
        <f t="shared" si="13"/>
        <v>Negligência e/ou não realização do serviço de ressulcagem.</v>
      </c>
      <c r="U67" s="65" t="str">
        <f t="shared" si="14"/>
        <v>Realizar a ressulcagem dos pneus respeitando os procedimentos conforme manual de ressulcagem.</v>
      </c>
      <c r="V67" s="60">
        <v>16196</v>
      </c>
      <c r="W67" s="59" t="str">
        <f t="shared" si="11"/>
        <v xml:space="preserve">Everson Veloso </v>
      </c>
    </row>
    <row r="68" spans="1:23" ht="15.75" customHeight="1">
      <c r="A68" s="149">
        <f t="shared" ref="A68:A131" si="15">IF(B68&gt;0,A67+1,"")</f>
        <v>2363</v>
      </c>
      <c r="B68" s="76">
        <v>23867</v>
      </c>
      <c r="C68" s="68">
        <v>2</v>
      </c>
      <c r="D68" s="67" t="str">
        <f t="shared" si="8"/>
        <v>275/80R22.5</v>
      </c>
      <c r="E68" s="69">
        <v>7444</v>
      </c>
      <c r="F68" s="70" t="s">
        <v>99</v>
      </c>
      <c r="G68" s="68">
        <v>56</v>
      </c>
      <c r="H68" s="67" t="str">
        <f t="shared" si="9"/>
        <v xml:space="preserve">UBERLANDIA </v>
      </c>
      <c r="I68" s="71">
        <v>44942</v>
      </c>
      <c r="J68" s="72">
        <v>44951</v>
      </c>
      <c r="K68" s="68">
        <v>0</v>
      </c>
      <c r="L68" s="68">
        <v>5312</v>
      </c>
      <c r="M68" s="68">
        <v>73959</v>
      </c>
      <c r="N68" s="73">
        <f t="shared" si="10"/>
        <v>600</v>
      </c>
      <c r="O68" s="74"/>
      <c r="P68" s="68"/>
      <c r="Q68" s="198"/>
      <c r="R68" s="68" t="s">
        <v>114</v>
      </c>
      <c r="S68" s="73" t="str">
        <f t="shared" si="12"/>
        <v>Pneu não ressulcado</v>
      </c>
      <c r="T68" s="67" t="str">
        <f t="shared" si="13"/>
        <v>Negligência e/ou não realização do serviço de ressulcagem.</v>
      </c>
      <c r="U68" s="73" t="str">
        <f t="shared" si="14"/>
        <v>Realizar a ressulcagem dos pneus respeitando os procedimentos conforme manual de ressulcagem.</v>
      </c>
      <c r="V68" s="68">
        <v>16196</v>
      </c>
      <c r="W68" s="67" t="str">
        <f t="shared" si="11"/>
        <v xml:space="preserve">Everson Veloso </v>
      </c>
    </row>
    <row r="69" spans="1:23" ht="15.75" customHeight="1">
      <c r="A69" s="150">
        <f t="shared" si="15"/>
        <v>2364</v>
      </c>
      <c r="B69" s="75">
        <v>20394</v>
      </c>
      <c r="C69" s="60">
        <v>2</v>
      </c>
      <c r="D69" s="59" t="str">
        <f t="shared" si="8"/>
        <v>275/80R22.5</v>
      </c>
      <c r="E69" s="61">
        <v>7517</v>
      </c>
      <c r="F69" s="62" t="s">
        <v>105</v>
      </c>
      <c r="G69" s="60">
        <v>56</v>
      </c>
      <c r="H69" s="59" t="str">
        <f t="shared" si="9"/>
        <v xml:space="preserve">UBERLANDIA </v>
      </c>
      <c r="I69" s="63">
        <v>44943</v>
      </c>
      <c r="J69" s="64">
        <v>44951</v>
      </c>
      <c r="K69" s="60">
        <v>1</v>
      </c>
      <c r="L69" s="60">
        <v>12669</v>
      </c>
      <c r="M69" s="60">
        <v>199067</v>
      </c>
      <c r="N69" s="65">
        <f t="shared" si="10"/>
        <v>600</v>
      </c>
      <c r="O69" s="66"/>
      <c r="P69" s="60"/>
      <c r="Q69" s="200"/>
      <c r="R69" s="77" t="s">
        <v>117</v>
      </c>
      <c r="S69" s="65" t="str">
        <f t="shared" si="12"/>
        <v>Separações no talão e rupturas dos reforços.</v>
      </c>
      <c r="T69" s="59" t="str">
        <f t="shared" si="13"/>
        <v>Aquecimento excessivo no tambor de freio, utilização com sobrecarga ou baixa pressão, mau posicionamento do pneu sobre o aro/roda, uso excessivo dos freios devido a velocidade incompatível com a via.</v>
      </c>
      <c r="U69" s="65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9" s="60">
        <v>16196</v>
      </c>
      <c r="W69" s="59" t="str">
        <f t="shared" si="11"/>
        <v xml:space="preserve">Everson Veloso </v>
      </c>
    </row>
    <row r="70" spans="1:23" ht="15.75" customHeight="1">
      <c r="A70" s="149">
        <f t="shared" si="15"/>
        <v>2365</v>
      </c>
      <c r="B70" s="76">
        <v>24657</v>
      </c>
      <c r="C70" s="68">
        <v>2</v>
      </c>
      <c r="D70" s="67" t="str">
        <f t="shared" si="8"/>
        <v>275/80R22.5</v>
      </c>
      <c r="E70" s="69">
        <v>7321</v>
      </c>
      <c r="F70" s="70" t="s">
        <v>99</v>
      </c>
      <c r="G70" s="68">
        <v>56</v>
      </c>
      <c r="H70" s="67" t="str">
        <f t="shared" si="9"/>
        <v xml:space="preserve">UBERLANDIA </v>
      </c>
      <c r="I70" s="71">
        <v>44838</v>
      </c>
      <c r="J70" s="72">
        <v>44951</v>
      </c>
      <c r="K70" s="68">
        <v>0</v>
      </c>
      <c r="L70" s="68">
        <v>1366</v>
      </c>
      <c r="M70" s="68">
        <v>75154</v>
      </c>
      <c r="N70" s="73">
        <f t="shared" si="10"/>
        <v>600</v>
      </c>
      <c r="O70" s="74"/>
      <c r="P70" s="68"/>
      <c r="Q70" s="198"/>
      <c r="R70" s="68" t="s">
        <v>114</v>
      </c>
      <c r="S70" s="73" t="str">
        <f t="shared" si="12"/>
        <v>Pneu não ressulcado</v>
      </c>
      <c r="T70" s="67" t="str">
        <f t="shared" si="13"/>
        <v>Negligência e/ou não realização do serviço de ressulcagem.</v>
      </c>
      <c r="U70" s="73" t="str">
        <f t="shared" si="14"/>
        <v>Realizar a ressulcagem dos pneus respeitando os procedimentos conforme manual de ressulcagem.</v>
      </c>
      <c r="V70" s="68">
        <v>16196</v>
      </c>
      <c r="W70" s="67" t="str">
        <f t="shared" si="11"/>
        <v xml:space="preserve">Everson Veloso </v>
      </c>
    </row>
    <row r="71" spans="1:23" ht="15.75" customHeight="1">
      <c r="A71" s="150">
        <f t="shared" si="15"/>
        <v>2366</v>
      </c>
      <c r="B71" s="75">
        <v>25568</v>
      </c>
      <c r="C71" s="60">
        <v>2</v>
      </c>
      <c r="D71" s="59" t="str">
        <f t="shared" si="8"/>
        <v>275/80R22.5</v>
      </c>
      <c r="E71" s="61">
        <v>8403</v>
      </c>
      <c r="F71" s="62" t="s">
        <v>102</v>
      </c>
      <c r="G71" s="60">
        <v>56</v>
      </c>
      <c r="H71" s="59" t="str">
        <f t="shared" si="9"/>
        <v xml:space="preserve">UBERLANDIA </v>
      </c>
      <c r="I71" s="63">
        <v>44935</v>
      </c>
      <c r="J71" s="64">
        <v>44951</v>
      </c>
      <c r="K71" s="60">
        <v>0</v>
      </c>
      <c r="L71" s="60">
        <v>14101</v>
      </c>
      <c r="M71" s="60">
        <v>31133</v>
      </c>
      <c r="N71" s="65">
        <f t="shared" si="10"/>
        <v>600</v>
      </c>
      <c r="O71" s="66"/>
      <c r="P71" s="60"/>
      <c r="Q71" s="200"/>
      <c r="R71" s="77" t="s">
        <v>111</v>
      </c>
      <c r="S71" s="65" t="str">
        <f t="shared" si="12"/>
        <v>Desgaste irregular da Banda de Rodagem.</v>
      </c>
      <c r="T71" s="59" t="str">
        <f t="shared" si="13"/>
        <v>Folgas nas mangas, cubos, buchas estouradas, veículo desalinhado.</v>
      </c>
      <c r="U71" s="65" t="str">
        <f t="shared" si="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71" s="60">
        <v>16196</v>
      </c>
      <c r="W71" s="59" t="str">
        <f t="shared" si="11"/>
        <v xml:space="preserve">Everson Veloso </v>
      </c>
    </row>
    <row r="72" spans="1:23" ht="15.75" customHeight="1">
      <c r="A72" s="149">
        <f t="shared" si="15"/>
        <v>2367</v>
      </c>
      <c r="B72" s="76">
        <v>22870</v>
      </c>
      <c r="C72" s="68">
        <v>2</v>
      </c>
      <c r="D72" s="67" t="str">
        <f t="shared" si="8"/>
        <v>275/80R22.5</v>
      </c>
      <c r="E72" s="69">
        <v>7329</v>
      </c>
      <c r="F72" s="70" t="s">
        <v>105</v>
      </c>
      <c r="G72" s="68">
        <v>56</v>
      </c>
      <c r="H72" s="67" t="str">
        <f t="shared" si="9"/>
        <v xml:space="preserve">UBERLANDIA </v>
      </c>
      <c r="I72" s="71">
        <v>44938</v>
      </c>
      <c r="J72" s="72">
        <v>44951</v>
      </c>
      <c r="K72" s="68">
        <v>0</v>
      </c>
      <c r="L72" s="68">
        <v>2858</v>
      </c>
      <c r="M72" s="68">
        <v>80931</v>
      </c>
      <c r="N72" s="73">
        <f t="shared" si="10"/>
        <v>600</v>
      </c>
      <c r="O72" s="74"/>
      <c r="P72" s="68"/>
      <c r="Q72" s="198"/>
      <c r="R72" s="68" t="s">
        <v>114</v>
      </c>
      <c r="S72" s="73" t="str">
        <f t="shared" si="12"/>
        <v>Pneu não ressulcado</v>
      </c>
      <c r="T72" s="67" t="str">
        <f t="shared" si="13"/>
        <v>Negligência e/ou não realização do serviço de ressulcagem.</v>
      </c>
      <c r="U72" s="73" t="str">
        <f t="shared" si="14"/>
        <v>Realizar a ressulcagem dos pneus respeitando os procedimentos conforme manual de ressulcagem.</v>
      </c>
      <c r="V72" s="68">
        <v>16196</v>
      </c>
      <c r="W72" s="67" t="str">
        <f t="shared" si="11"/>
        <v xml:space="preserve">Everson Veloso </v>
      </c>
    </row>
    <row r="73" spans="1:23" ht="15.75" customHeight="1">
      <c r="A73" s="150">
        <f t="shared" si="15"/>
        <v>2368</v>
      </c>
      <c r="B73" s="75">
        <v>23278</v>
      </c>
      <c r="C73" s="60">
        <v>2</v>
      </c>
      <c r="D73" s="59" t="str">
        <f t="shared" si="8"/>
        <v>275/80R22.5</v>
      </c>
      <c r="E73" s="61">
        <v>8425</v>
      </c>
      <c r="F73" s="62" t="s">
        <v>105</v>
      </c>
      <c r="G73" s="60">
        <v>56</v>
      </c>
      <c r="H73" s="59" t="str">
        <f t="shared" si="9"/>
        <v xml:space="preserve">UBERLANDIA </v>
      </c>
      <c r="I73" s="63">
        <v>44885</v>
      </c>
      <c r="J73" s="64">
        <v>44951</v>
      </c>
      <c r="K73" s="60">
        <v>0</v>
      </c>
      <c r="L73" s="60">
        <v>4406</v>
      </c>
      <c r="M73" s="60">
        <v>115826</v>
      </c>
      <c r="N73" s="65">
        <f t="shared" si="10"/>
        <v>600</v>
      </c>
      <c r="O73" s="66"/>
      <c r="P73" s="60"/>
      <c r="Q73" s="200"/>
      <c r="R73" s="77" t="s">
        <v>114</v>
      </c>
      <c r="S73" s="65" t="str">
        <f t="shared" si="12"/>
        <v>Pneu não ressulcado</v>
      </c>
      <c r="T73" s="59" t="str">
        <f t="shared" si="13"/>
        <v>Negligência e/ou não realização do serviço de ressulcagem.</v>
      </c>
      <c r="U73" s="65" t="str">
        <f t="shared" si="14"/>
        <v>Realizar a ressulcagem dos pneus respeitando os procedimentos conforme manual de ressulcagem.</v>
      </c>
      <c r="V73" s="60">
        <v>16196</v>
      </c>
      <c r="W73" s="59" t="str">
        <f t="shared" si="11"/>
        <v xml:space="preserve">Everson Veloso </v>
      </c>
    </row>
    <row r="74" spans="1:23" ht="15.75" customHeight="1">
      <c r="A74" s="149">
        <f t="shared" si="15"/>
        <v>2369</v>
      </c>
      <c r="B74" s="76">
        <v>22460</v>
      </c>
      <c r="C74" s="68">
        <v>2</v>
      </c>
      <c r="D74" s="67" t="str">
        <f t="shared" si="8"/>
        <v>275/80R22.5</v>
      </c>
      <c r="E74" s="69">
        <v>7329</v>
      </c>
      <c r="F74" s="70" t="s">
        <v>198</v>
      </c>
      <c r="G74" s="68">
        <v>56</v>
      </c>
      <c r="H74" s="67" t="str">
        <f t="shared" si="9"/>
        <v xml:space="preserve">UBERLANDIA </v>
      </c>
      <c r="I74" s="71">
        <v>44938</v>
      </c>
      <c r="J74" s="72">
        <v>44951</v>
      </c>
      <c r="K74" s="68">
        <v>0</v>
      </c>
      <c r="L74" s="68">
        <v>2858</v>
      </c>
      <c r="M74" s="68">
        <v>143549</v>
      </c>
      <c r="N74" s="73">
        <f t="shared" si="10"/>
        <v>600</v>
      </c>
      <c r="O74" s="74"/>
      <c r="P74" s="68"/>
      <c r="Q74" s="198"/>
      <c r="R74" s="68" t="s">
        <v>114</v>
      </c>
      <c r="S74" s="73" t="str">
        <f t="shared" si="12"/>
        <v>Pneu não ressulcado</v>
      </c>
      <c r="T74" s="67" t="str">
        <f t="shared" si="13"/>
        <v>Negligência e/ou não realização do serviço de ressulcagem.</v>
      </c>
      <c r="U74" s="73" t="str">
        <f t="shared" si="14"/>
        <v>Realizar a ressulcagem dos pneus respeitando os procedimentos conforme manual de ressulcagem.</v>
      </c>
      <c r="V74" s="68">
        <v>16196</v>
      </c>
      <c r="W74" s="67" t="str">
        <f t="shared" si="11"/>
        <v xml:space="preserve">Everson Veloso </v>
      </c>
    </row>
    <row r="75" spans="1:23" ht="15.75" customHeight="1">
      <c r="A75" s="150">
        <f t="shared" si="15"/>
        <v>2370</v>
      </c>
      <c r="B75" s="75">
        <v>25100</v>
      </c>
      <c r="C75" s="60">
        <v>2</v>
      </c>
      <c r="D75" s="59" t="str">
        <f t="shared" si="8"/>
        <v>275/80R22.5</v>
      </c>
      <c r="E75" s="61">
        <v>7329</v>
      </c>
      <c r="F75" s="62" t="s">
        <v>102</v>
      </c>
      <c r="G75" s="60">
        <v>56</v>
      </c>
      <c r="H75" s="59" t="str">
        <f t="shared" si="9"/>
        <v xml:space="preserve">UBERLANDIA </v>
      </c>
      <c r="I75" s="63">
        <v>44938</v>
      </c>
      <c r="J75" s="64">
        <v>44951</v>
      </c>
      <c r="K75" s="60">
        <v>0</v>
      </c>
      <c r="L75" s="60">
        <v>12777</v>
      </c>
      <c r="M75" s="60">
        <v>69578</v>
      </c>
      <c r="N75" s="65">
        <f t="shared" si="10"/>
        <v>600</v>
      </c>
      <c r="O75" s="66"/>
      <c r="P75" s="60"/>
      <c r="Q75" s="200"/>
      <c r="R75" s="77" t="s">
        <v>111</v>
      </c>
      <c r="S75" s="65" t="str">
        <f t="shared" si="12"/>
        <v>Desgaste irregular da Banda de Rodagem.</v>
      </c>
      <c r="T75" s="59" t="str">
        <f t="shared" si="13"/>
        <v>Folgas nas mangas, cubos, buchas estouradas, veículo desalinhado.</v>
      </c>
      <c r="U75" s="65" t="str">
        <f t="shared" si="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75" s="60">
        <v>16196</v>
      </c>
      <c r="W75" s="59" t="str">
        <f t="shared" si="11"/>
        <v xml:space="preserve">Everson Veloso </v>
      </c>
    </row>
    <row r="76" spans="1:23" ht="15.75" customHeight="1">
      <c r="A76" s="149">
        <f t="shared" si="15"/>
        <v>2371</v>
      </c>
      <c r="B76" s="76">
        <v>23754</v>
      </c>
      <c r="C76" s="68">
        <v>1</v>
      </c>
      <c r="D76" s="67" t="str">
        <f t="shared" si="8"/>
        <v>295/80R22.5</v>
      </c>
      <c r="E76" s="69">
        <v>7616</v>
      </c>
      <c r="F76" s="70" t="s">
        <v>197</v>
      </c>
      <c r="G76" s="68">
        <v>56</v>
      </c>
      <c r="H76" s="67" t="str">
        <f t="shared" si="9"/>
        <v xml:space="preserve">UBERLANDIA </v>
      </c>
      <c r="I76" s="71">
        <v>44940</v>
      </c>
      <c r="J76" s="72">
        <v>44951</v>
      </c>
      <c r="K76" s="68">
        <v>0</v>
      </c>
      <c r="L76" s="68">
        <v>10300</v>
      </c>
      <c r="M76" s="68">
        <v>53704</v>
      </c>
      <c r="N76" s="73">
        <f t="shared" si="10"/>
        <v>650</v>
      </c>
      <c r="O76" s="74"/>
      <c r="P76" s="68"/>
      <c r="Q76" s="198"/>
      <c r="R76" s="68" t="s">
        <v>110</v>
      </c>
      <c r="S76" s="73" t="str">
        <f t="shared" si="12"/>
        <v>Rodagem sem ar ou com flexão importante no flanco.</v>
      </c>
      <c r="T76" s="67" t="str">
        <f t="shared" si="13"/>
        <v>Perfurações no topo ou flanco, rodas ou aros danificados, rodagem prolongada sem ar ou baixa pressão, desgaste no flanco por atrito com o solo ou entre germinados.</v>
      </c>
      <c r="U76" s="73" t="str">
        <f t="shared" si="14"/>
        <v>Condutor rodou com o pneu vazio. Solicito avaliação de cobrança.</v>
      </c>
      <c r="V76" s="68">
        <v>16196</v>
      </c>
      <c r="W76" s="67" t="str">
        <f t="shared" si="11"/>
        <v xml:space="preserve">Everson Veloso </v>
      </c>
    </row>
    <row r="77" spans="1:23" ht="15.75" customHeight="1">
      <c r="A77" s="150">
        <f t="shared" si="15"/>
        <v>2372</v>
      </c>
      <c r="B77" s="75">
        <v>24249</v>
      </c>
      <c r="C77" s="60">
        <v>1</v>
      </c>
      <c r="D77" s="59" t="str">
        <f t="shared" si="8"/>
        <v>295/80R22.5</v>
      </c>
      <c r="E77" s="61">
        <v>7611</v>
      </c>
      <c r="F77" s="62" t="s">
        <v>199</v>
      </c>
      <c r="G77" s="60">
        <v>56</v>
      </c>
      <c r="H77" s="59" t="str">
        <f t="shared" si="9"/>
        <v xml:space="preserve">UBERLANDIA </v>
      </c>
      <c r="I77" s="63">
        <v>44936</v>
      </c>
      <c r="J77" s="64">
        <v>44951</v>
      </c>
      <c r="K77" s="60">
        <v>0</v>
      </c>
      <c r="L77" s="60">
        <v>742</v>
      </c>
      <c r="M77" s="60">
        <v>54314</v>
      </c>
      <c r="N77" s="65">
        <f t="shared" si="10"/>
        <v>650</v>
      </c>
      <c r="O77" s="66"/>
      <c r="P77" s="60"/>
      <c r="Q77" s="200"/>
      <c r="R77" s="77" t="s">
        <v>111</v>
      </c>
      <c r="S77" s="65" t="str">
        <f t="shared" si="12"/>
        <v>Desgaste irregular da Banda de Rodagem.</v>
      </c>
      <c r="T77" s="59" t="str">
        <f t="shared" si="13"/>
        <v>Folgas nas mangas, cubos, buchas estouradas, veículo desalinhado.</v>
      </c>
      <c r="U77" s="65" t="str">
        <f t="shared" si="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77" s="60">
        <v>16196</v>
      </c>
      <c r="W77" s="59" t="str">
        <f t="shared" si="11"/>
        <v xml:space="preserve">Everson Veloso </v>
      </c>
    </row>
    <row r="78" spans="1:23" ht="15.75" customHeight="1">
      <c r="A78" s="149">
        <f t="shared" si="15"/>
        <v>2373</v>
      </c>
      <c r="B78" s="76">
        <v>21240</v>
      </c>
      <c r="C78" s="68">
        <v>2</v>
      </c>
      <c r="D78" s="67" t="str">
        <f t="shared" si="8"/>
        <v>275/80R22.5</v>
      </c>
      <c r="E78" s="69">
        <v>8418</v>
      </c>
      <c r="F78" s="70" t="s">
        <v>105</v>
      </c>
      <c r="G78" s="68">
        <v>56</v>
      </c>
      <c r="H78" s="67" t="str">
        <f t="shared" si="9"/>
        <v xml:space="preserve">UBERLANDIA </v>
      </c>
      <c r="I78" s="71">
        <v>44938</v>
      </c>
      <c r="J78" s="72">
        <v>44951</v>
      </c>
      <c r="K78" s="68">
        <v>1</v>
      </c>
      <c r="L78" s="68">
        <v>10987</v>
      </c>
      <c r="M78" s="68">
        <v>161439</v>
      </c>
      <c r="N78" s="73">
        <f t="shared" si="10"/>
        <v>600</v>
      </c>
      <c r="O78" s="74"/>
      <c r="P78" s="68"/>
      <c r="Q78" s="198"/>
      <c r="R78" s="68" t="s">
        <v>117</v>
      </c>
      <c r="S78" s="73" t="str">
        <f t="shared" si="12"/>
        <v>Separações no talão e rupturas dos reforços.</v>
      </c>
      <c r="T78" s="67" t="str">
        <f t="shared" si="13"/>
        <v>Aquecimento excessivo no tambor de freio, utilização com sobrecarga ou baixa pressão, mau posicionamento do pneu sobre o aro/roda, uso excessivo dos freios devido a velocidade incompatível com a via.</v>
      </c>
      <c r="U78" s="73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8" s="68">
        <v>16196</v>
      </c>
      <c r="W78" s="67" t="str">
        <f t="shared" si="11"/>
        <v xml:space="preserve">Everson Veloso </v>
      </c>
    </row>
    <row r="79" spans="1:23" ht="15.75" customHeight="1">
      <c r="A79" s="150">
        <f t="shared" si="15"/>
        <v>2374</v>
      </c>
      <c r="B79" s="75">
        <v>25746</v>
      </c>
      <c r="C79" s="60">
        <v>2</v>
      </c>
      <c r="D79" s="59" t="str">
        <f t="shared" si="8"/>
        <v>275/80R22.5</v>
      </c>
      <c r="E79" s="61">
        <v>8430</v>
      </c>
      <c r="F79" s="62" t="s">
        <v>197</v>
      </c>
      <c r="G79" s="60">
        <v>56</v>
      </c>
      <c r="H79" s="59" t="str">
        <f t="shared" si="9"/>
        <v xml:space="preserve">UBERLANDIA </v>
      </c>
      <c r="I79" s="63">
        <v>44939</v>
      </c>
      <c r="J79" s="64">
        <v>44951</v>
      </c>
      <c r="K79" s="60">
        <v>0</v>
      </c>
      <c r="L79" s="60">
        <v>15695</v>
      </c>
      <c r="M79" s="60">
        <v>32911</v>
      </c>
      <c r="N79" s="65">
        <f t="shared" si="10"/>
        <v>600</v>
      </c>
      <c r="O79" s="66"/>
      <c r="P79" s="60"/>
      <c r="Q79" s="200"/>
      <c r="R79" s="77" t="s">
        <v>110</v>
      </c>
      <c r="S79" s="65" t="str">
        <f t="shared" si="12"/>
        <v>Rodagem sem ar ou com flexão importante no flanco.</v>
      </c>
      <c r="T79" s="59" t="str">
        <f t="shared" si="13"/>
        <v>Perfurações no topo ou flanco, rodas ou aros danificados, rodagem prolongada sem ar ou baixa pressão, desgaste no flanco por atrito com o solo ou entre germinados.</v>
      </c>
      <c r="U79" s="65" t="str">
        <f t="shared" si="14"/>
        <v>Condutor rodou com o pneu vazio. Solicito avaliação de cobrança.</v>
      </c>
      <c r="V79" s="60">
        <v>16196</v>
      </c>
      <c r="W79" s="59" t="str">
        <f t="shared" si="11"/>
        <v xml:space="preserve">Everson Veloso </v>
      </c>
    </row>
    <row r="80" spans="1:23" ht="15.75" customHeight="1">
      <c r="A80" s="149">
        <f t="shared" si="15"/>
        <v>2375</v>
      </c>
      <c r="B80" s="76">
        <v>21093</v>
      </c>
      <c r="C80" s="68">
        <v>2</v>
      </c>
      <c r="D80" s="67" t="str">
        <f t="shared" si="8"/>
        <v>275/80R22.5</v>
      </c>
      <c r="E80" s="69">
        <v>90443</v>
      </c>
      <c r="F80" s="70" t="s">
        <v>198</v>
      </c>
      <c r="G80" s="68">
        <v>990</v>
      </c>
      <c r="H80" s="67" t="str">
        <f t="shared" si="9"/>
        <v>VENEZA</v>
      </c>
      <c r="I80" s="71">
        <v>44930</v>
      </c>
      <c r="J80" s="72">
        <v>44951</v>
      </c>
      <c r="K80" s="68">
        <v>1</v>
      </c>
      <c r="L80" s="68">
        <v>33338</v>
      </c>
      <c r="M80" s="68">
        <v>178845</v>
      </c>
      <c r="N80" s="73">
        <f t="shared" si="10"/>
        <v>600</v>
      </c>
      <c r="O80" s="74"/>
      <c r="P80" s="68"/>
      <c r="Q80" s="198"/>
      <c r="R80" s="68" t="s">
        <v>107</v>
      </c>
      <c r="S80" s="73" t="str">
        <f t="shared" si="12"/>
        <v>Alteração na zona baixa do talão.</v>
      </c>
      <c r="T80" s="67" t="str">
        <f t="shared" si="1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80" s="73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80" s="68">
        <v>16196</v>
      </c>
      <c r="W80" s="67" t="str">
        <f t="shared" si="11"/>
        <v xml:space="preserve">Everson Veloso </v>
      </c>
    </row>
    <row r="81" spans="1:23" ht="15.75" customHeight="1">
      <c r="A81" s="150">
        <f t="shared" si="15"/>
        <v>2376</v>
      </c>
      <c r="B81" s="75">
        <v>98430</v>
      </c>
      <c r="C81" s="60">
        <v>2</v>
      </c>
      <c r="D81" s="59" t="str">
        <f t="shared" si="8"/>
        <v>275/80R22.5</v>
      </c>
      <c r="E81" s="61">
        <v>4010550</v>
      </c>
      <c r="F81" s="62" t="s">
        <v>198</v>
      </c>
      <c r="G81" s="60">
        <v>870</v>
      </c>
      <c r="H81" s="59" t="str">
        <f t="shared" si="9"/>
        <v>JUSTINOPOLIS</v>
      </c>
      <c r="I81" s="63">
        <v>44943</v>
      </c>
      <c r="J81" s="64">
        <v>44951</v>
      </c>
      <c r="K81" s="60">
        <v>2</v>
      </c>
      <c r="L81" s="60">
        <v>114</v>
      </c>
      <c r="M81" s="60">
        <v>165223</v>
      </c>
      <c r="N81" s="65">
        <f t="shared" si="10"/>
        <v>600</v>
      </c>
      <c r="O81" s="66"/>
      <c r="P81" s="60"/>
      <c r="Q81" s="200"/>
      <c r="R81" s="77" t="s">
        <v>104</v>
      </c>
      <c r="S81" s="65" t="str">
        <f t="shared" si="12"/>
        <v>Feridas acidentais no flanco.</v>
      </c>
      <c r="T81" s="59" t="str">
        <f t="shared" si="13"/>
        <v>Objetos pontiagudos, pontas de guias, meio-fio.</v>
      </c>
      <c r="U81" s="65" t="str">
        <f t="shared" si="14"/>
        <v>Impacto lateral proveniente de erro operacional, solicito avaliação de cobrança.</v>
      </c>
      <c r="V81" s="60">
        <v>16196</v>
      </c>
      <c r="W81" s="59" t="str">
        <f t="shared" si="11"/>
        <v xml:space="preserve">Everson Veloso </v>
      </c>
    </row>
    <row r="82" spans="1:23" ht="15.75" customHeight="1">
      <c r="A82" s="149">
        <f t="shared" si="15"/>
        <v>2377</v>
      </c>
      <c r="B82" s="76">
        <v>22095</v>
      </c>
      <c r="C82" s="68">
        <v>2</v>
      </c>
      <c r="D82" s="67" t="str">
        <f t="shared" si="8"/>
        <v>275/80R22.5</v>
      </c>
      <c r="E82" s="69">
        <v>25895</v>
      </c>
      <c r="F82" s="70" t="s">
        <v>105</v>
      </c>
      <c r="G82" s="68">
        <v>61</v>
      </c>
      <c r="H82" s="67" t="str">
        <f t="shared" si="9"/>
        <v>SARZEDO</v>
      </c>
      <c r="I82" s="71">
        <v>44938</v>
      </c>
      <c r="J82" s="72">
        <v>44951</v>
      </c>
      <c r="K82" s="68">
        <v>1</v>
      </c>
      <c r="L82" s="68">
        <v>7885</v>
      </c>
      <c r="M82" s="68">
        <v>14990</v>
      </c>
      <c r="N82" s="73">
        <f t="shared" si="10"/>
        <v>600</v>
      </c>
      <c r="O82" s="74"/>
      <c r="P82" s="68"/>
      <c r="Q82" s="198"/>
      <c r="R82" s="68" t="s">
        <v>107</v>
      </c>
      <c r="S82" s="73" t="str">
        <f t="shared" si="12"/>
        <v>Alteração na zona baixa do talão.</v>
      </c>
      <c r="T82" s="67" t="str">
        <f t="shared" si="1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82" s="73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82" s="68">
        <v>16196</v>
      </c>
      <c r="W82" s="67" t="str">
        <f t="shared" si="11"/>
        <v xml:space="preserve">Everson Veloso </v>
      </c>
    </row>
    <row r="83" spans="1:23" ht="15.75" customHeight="1">
      <c r="A83" s="150">
        <f t="shared" si="15"/>
        <v>2378</v>
      </c>
      <c r="B83" s="75">
        <v>23705</v>
      </c>
      <c r="C83" s="60">
        <v>2</v>
      </c>
      <c r="D83" s="59" t="str">
        <f t="shared" si="8"/>
        <v>275/80R22.5</v>
      </c>
      <c r="E83" s="61">
        <v>7503</v>
      </c>
      <c r="F83" s="62" t="s">
        <v>197</v>
      </c>
      <c r="G83" s="60">
        <v>56</v>
      </c>
      <c r="H83" s="59" t="str">
        <f t="shared" si="9"/>
        <v xml:space="preserve">UBERLANDIA </v>
      </c>
      <c r="I83" s="63">
        <v>44936</v>
      </c>
      <c r="J83" s="64">
        <v>44951</v>
      </c>
      <c r="K83" s="60">
        <v>0</v>
      </c>
      <c r="L83" s="60">
        <v>29875</v>
      </c>
      <c r="M83" s="60">
        <v>69894</v>
      </c>
      <c r="N83" s="65">
        <f t="shared" si="10"/>
        <v>600</v>
      </c>
      <c r="O83" s="66"/>
      <c r="P83" s="60"/>
      <c r="Q83" s="200"/>
      <c r="R83" s="77" t="s">
        <v>110</v>
      </c>
      <c r="S83" s="65" t="str">
        <f t="shared" si="12"/>
        <v>Rodagem sem ar ou com flexão importante no flanco.</v>
      </c>
      <c r="T83" s="59" t="str">
        <f t="shared" si="13"/>
        <v>Perfurações no topo ou flanco, rodas ou aros danificados, rodagem prolongada sem ar ou baixa pressão, desgaste no flanco por atrito com o solo ou entre germinados.</v>
      </c>
      <c r="U83" s="65" t="str">
        <f t="shared" si="14"/>
        <v>Condutor rodou com o pneu vazio. Solicito avaliação de cobrança.</v>
      </c>
      <c r="V83" s="60">
        <v>16196</v>
      </c>
      <c r="W83" s="59" t="str">
        <f t="shared" si="11"/>
        <v xml:space="preserve">Everson Veloso </v>
      </c>
    </row>
    <row r="84" spans="1:23" ht="15.75" customHeight="1">
      <c r="A84" s="149">
        <f t="shared" si="15"/>
        <v>2379</v>
      </c>
      <c r="B84" s="76">
        <v>22820</v>
      </c>
      <c r="C84" s="68">
        <v>2</v>
      </c>
      <c r="D84" s="67" t="str">
        <f t="shared" si="8"/>
        <v>275/80R22.5</v>
      </c>
      <c r="E84" s="69">
        <v>90171</v>
      </c>
      <c r="F84" s="70" t="s">
        <v>198</v>
      </c>
      <c r="G84" s="68">
        <v>990</v>
      </c>
      <c r="H84" s="67" t="str">
        <f t="shared" si="9"/>
        <v>VENEZA</v>
      </c>
      <c r="I84" s="71">
        <v>44935</v>
      </c>
      <c r="J84" s="72">
        <v>44951</v>
      </c>
      <c r="K84" s="68">
        <v>1</v>
      </c>
      <c r="L84" s="68">
        <v>27175</v>
      </c>
      <c r="M84" s="68">
        <v>86933</v>
      </c>
      <c r="N84" s="73">
        <f t="shared" si="10"/>
        <v>600</v>
      </c>
      <c r="O84" s="74"/>
      <c r="P84" s="68"/>
      <c r="Q84" s="198"/>
      <c r="R84" s="68" t="s">
        <v>104</v>
      </c>
      <c r="S84" s="73" t="str">
        <f t="shared" si="12"/>
        <v>Feridas acidentais no flanco.</v>
      </c>
      <c r="T84" s="67" t="str">
        <f t="shared" si="13"/>
        <v>Objetos pontiagudos, pontas de guias, meio-fio.</v>
      </c>
      <c r="U84" s="73" t="str">
        <f t="shared" si="14"/>
        <v>Impacto lateral proveniente de erro operacional, solicito avaliação de cobrança.</v>
      </c>
      <c r="V84" s="68">
        <v>16196</v>
      </c>
      <c r="W84" s="67" t="str">
        <f t="shared" si="11"/>
        <v xml:space="preserve">Everson Veloso </v>
      </c>
    </row>
    <row r="85" spans="1:23" ht="15.75" customHeight="1">
      <c r="A85" s="150">
        <f t="shared" si="15"/>
        <v>2380</v>
      </c>
      <c r="B85" s="75">
        <v>23591</v>
      </c>
      <c r="C85" s="60">
        <v>2</v>
      </c>
      <c r="D85" s="59" t="str">
        <f t="shared" si="8"/>
        <v>275/80R22.5</v>
      </c>
      <c r="E85" s="61">
        <v>7444</v>
      </c>
      <c r="F85" s="62" t="s">
        <v>101</v>
      </c>
      <c r="G85" s="60">
        <v>56</v>
      </c>
      <c r="H85" s="59" t="str">
        <f t="shared" si="9"/>
        <v xml:space="preserve">UBERLANDIA </v>
      </c>
      <c r="I85" s="63">
        <v>44942</v>
      </c>
      <c r="J85" s="64">
        <v>44974</v>
      </c>
      <c r="K85" s="60">
        <v>0</v>
      </c>
      <c r="L85" s="60">
        <v>5312</v>
      </c>
      <c r="M85" s="60">
        <v>84122</v>
      </c>
      <c r="N85" s="65">
        <f t="shared" si="10"/>
        <v>600</v>
      </c>
      <c r="O85" s="66"/>
      <c r="P85" s="60"/>
      <c r="Q85" s="200"/>
      <c r="R85" s="77" t="s">
        <v>114</v>
      </c>
      <c r="S85" s="65" t="str">
        <f t="shared" si="12"/>
        <v>Pneu não ressulcado</v>
      </c>
      <c r="T85" s="59" t="str">
        <f t="shared" si="13"/>
        <v>Negligência e/ou não realização do serviço de ressulcagem.</v>
      </c>
      <c r="U85" s="65" t="str">
        <f t="shared" si="14"/>
        <v>Realizar a ressulcagem dos pneus respeitando os procedimentos conforme manual de ressulcagem.</v>
      </c>
      <c r="V85" s="60">
        <v>16196</v>
      </c>
      <c r="W85" s="59" t="str">
        <f t="shared" si="11"/>
        <v xml:space="preserve">Everson Veloso </v>
      </c>
    </row>
    <row r="86" spans="1:23" ht="15.75" customHeight="1">
      <c r="A86" s="149">
        <f t="shared" si="15"/>
        <v>2381</v>
      </c>
      <c r="B86" s="76">
        <v>24523</v>
      </c>
      <c r="C86" s="68">
        <v>2</v>
      </c>
      <c r="D86" s="67" t="str">
        <f t="shared" si="8"/>
        <v>275/80R22.5</v>
      </c>
      <c r="E86" s="69">
        <v>7438</v>
      </c>
      <c r="F86" s="70" t="s">
        <v>197</v>
      </c>
      <c r="G86" s="68">
        <v>56</v>
      </c>
      <c r="H86" s="67" t="str">
        <f t="shared" si="9"/>
        <v xml:space="preserve">UBERLANDIA </v>
      </c>
      <c r="I86" s="71">
        <v>44941</v>
      </c>
      <c r="J86" s="72">
        <v>44974</v>
      </c>
      <c r="K86" s="68">
        <v>0</v>
      </c>
      <c r="L86" s="68">
        <v>5099</v>
      </c>
      <c r="M86" s="68">
        <v>60448</v>
      </c>
      <c r="N86" s="73">
        <f t="shared" si="10"/>
        <v>600</v>
      </c>
      <c r="O86" s="74"/>
      <c r="P86" s="68"/>
      <c r="Q86" s="198"/>
      <c r="R86" s="68" t="s">
        <v>111</v>
      </c>
      <c r="S86" s="73" t="str">
        <f t="shared" si="12"/>
        <v>Desgaste irregular da Banda de Rodagem.</v>
      </c>
      <c r="T86" s="67" t="str">
        <f t="shared" si="13"/>
        <v>Folgas nas mangas, cubos, buchas estouradas, veículo desalinhado.</v>
      </c>
      <c r="U86" s="73" t="str">
        <f t="shared" si="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86" s="68">
        <v>16196</v>
      </c>
      <c r="W86" s="67" t="str">
        <f t="shared" si="11"/>
        <v xml:space="preserve">Everson Veloso </v>
      </c>
    </row>
    <row r="87" spans="1:23" ht="15.75" customHeight="1">
      <c r="A87" s="150">
        <f t="shared" si="15"/>
        <v>2382</v>
      </c>
      <c r="B87" s="75">
        <v>25349</v>
      </c>
      <c r="C87" s="60">
        <v>2</v>
      </c>
      <c r="D87" s="59" t="str">
        <f t="shared" si="8"/>
        <v>275/80R22.5</v>
      </c>
      <c r="E87" s="61">
        <v>7322</v>
      </c>
      <c r="F87" s="62" t="s">
        <v>102</v>
      </c>
      <c r="G87" s="60">
        <v>56</v>
      </c>
      <c r="H87" s="59" t="str">
        <f t="shared" si="9"/>
        <v xml:space="preserve">UBERLANDIA </v>
      </c>
      <c r="I87" s="63">
        <v>44943</v>
      </c>
      <c r="J87" s="64">
        <v>44974</v>
      </c>
      <c r="K87" s="60">
        <v>0</v>
      </c>
      <c r="L87" s="60">
        <v>11969</v>
      </c>
      <c r="M87" s="60">
        <v>53335</v>
      </c>
      <c r="N87" s="65">
        <f t="shared" si="10"/>
        <v>600</v>
      </c>
      <c r="O87" s="66"/>
      <c r="P87" s="60"/>
      <c r="Q87" s="200"/>
      <c r="R87" s="77" t="s">
        <v>111</v>
      </c>
      <c r="S87" s="65" t="str">
        <f t="shared" si="12"/>
        <v>Desgaste irregular da Banda de Rodagem.</v>
      </c>
      <c r="T87" s="59" t="str">
        <f t="shared" si="13"/>
        <v>Folgas nas mangas, cubos, buchas estouradas, veículo desalinhado.</v>
      </c>
      <c r="U87" s="65" t="str">
        <f t="shared" si="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87" s="60">
        <v>16196</v>
      </c>
      <c r="W87" s="59" t="str">
        <f t="shared" si="11"/>
        <v xml:space="preserve">Everson Veloso </v>
      </c>
    </row>
    <row r="88" spans="1:23" ht="15.75" customHeight="1">
      <c r="A88" s="149">
        <f t="shared" si="15"/>
        <v>2383</v>
      </c>
      <c r="B88" s="76">
        <v>103714</v>
      </c>
      <c r="C88" s="68">
        <v>2</v>
      </c>
      <c r="D88" s="67" t="str">
        <f t="shared" si="8"/>
        <v>275/80R22.5</v>
      </c>
      <c r="E88" s="69">
        <v>7448</v>
      </c>
      <c r="F88" s="70" t="s">
        <v>198</v>
      </c>
      <c r="G88" s="68">
        <v>56</v>
      </c>
      <c r="H88" s="67" t="str">
        <f t="shared" si="9"/>
        <v xml:space="preserve">UBERLANDIA </v>
      </c>
      <c r="I88" s="71">
        <v>44946</v>
      </c>
      <c r="J88" s="72">
        <v>44974</v>
      </c>
      <c r="K88" s="68">
        <v>1</v>
      </c>
      <c r="L88" s="68">
        <v>18910</v>
      </c>
      <c r="M88" s="68">
        <v>125979</v>
      </c>
      <c r="N88" s="73">
        <f t="shared" si="10"/>
        <v>600</v>
      </c>
      <c r="O88" s="74"/>
      <c r="P88" s="68"/>
      <c r="Q88" s="198"/>
      <c r="R88" s="68" t="s">
        <v>104</v>
      </c>
      <c r="S88" s="73" t="str">
        <f t="shared" si="12"/>
        <v>Feridas acidentais no flanco.</v>
      </c>
      <c r="T88" s="67" t="str">
        <f t="shared" si="13"/>
        <v>Objetos pontiagudos, pontas de guias, meio-fio.</v>
      </c>
      <c r="U88" s="73" t="str">
        <f t="shared" si="14"/>
        <v>Impacto lateral proveniente de erro operacional, solicito avaliação de cobrança.</v>
      </c>
      <c r="V88" s="68">
        <v>16196</v>
      </c>
      <c r="W88" s="67" t="str">
        <f t="shared" si="11"/>
        <v xml:space="preserve">Everson Veloso </v>
      </c>
    </row>
    <row r="89" spans="1:23" ht="15.75" customHeight="1">
      <c r="A89" s="150">
        <f t="shared" si="15"/>
        <v>2384</v>
      </c>
      <c r="B89" s="75">
        <v>23510</v>
      </c>
      <c r="C89" s="60">
        <v>2</v>
      </c>
      <c r="D89" s="59" t="str">
        <f t="shared" si="8"/>
        <v>275/80R22.5</v>
      </c>
      <c r="E89" s="61">
        <v>8415</v>
      </c>
      <c r="F89" s="62" t="s">
        <v>105</v>
      </c>
      <c r="G89" s="60">
        <v>56</v>
      </c>
      <c r="H89" s="59" t="str">
        <f t="shared" si="9"/>
        <v xml:space="preserve">UBERLANDIA </v>
      </c>
      <c r="I89" s="63">
        <v>44948</v>
      </c>
      <c r="J89" s="64">
        <v>44974</v>
      </c>
      <c r="K89" s="60">
        <v>0</v>
      </c>
      <c r="L89" s="60">
        <v>12156</v>
      </c>
      <c r="M89" s="60">
        <v>121353</v>
      </c>
      <c r="N89" s="65">
        <f t="shared" si="10"/>
        <v>600</v>
      </c>
      <c r="O89" s="66"/>
      <c r="P89" s="60"/>
      <c r="Q89" s="200"/>
      <c r="R89" s="77" t="s">
        <v>114</v>
      </c>
      <c r="S89" s="65" t="str">
        <f t="shared" si="12"/>
        <v>Pneu não ressulcado</v>
      </c>
      <c r="T89" s="59" t="str">
        <f t="shared" si="13"/>
        <v>Negligência e/ou não realização do serviço de ressulcagem.</v>
      </c>
      <c r="U89" s="65" t="str">
        <f t="shared" si="14"/>
        <v>Realizar a ressulcagem dos pneus respeitando os procedimentos conforme manual de ressulcagem.</v>
      </c>
      <c r="V89" s="60">
        <v>16196</v>
      </c>
      <c r="W89" s="59" t="str">
        <f t="shared" si="11"/>
        <v xml:space="preserve">Everson Veloso </v>
      </c>
    </row>
    <row r="90" spans="1:23" ht="15.75" customHeight="1">
      <c r="A90" s="149">
        <f t="shared" si="15"/>
        <v>2385</v>
      </c>
      <c r="B90" s="76">
        <v>23703</v>
      </c>
      <c r="C90" s="68">
        <v>2</v>
      </c>
      <c r="D90" s="67" t="str">
        <f t="shared" si="8"/>
        <v>275/80R22.5</v>
      </c>
      <c r="E90" s="69">
        <v>8412</v>
      </c>
      <c r="F90" s="70" t="s">
        <v>197</v>
      </c>
      <c r="G90" s="68">
        <v>56</v>
      </c>
      <c r="H90" s="67" t="str">
        <f t="shared" si="9"/>
        <v xml:space="preserve">UBERLANDIA </v>
      </c>
      <c r="I90" s="71">
        <v>44944</v>
      </c>
      <c r="J90" s="72">
        <v>44974</v>
      </c>
      <c r="K90" s="68">
        <v>0</v>
      </c>
      <c r="L90" s="68">
        <v>73360</v>
      </c>
      <c r="M90" s="68">
        <v>73360</v>
      </c>
      <c r="N90" s="73">
        <f t="shared" si="10"/>
        <v>600</v>
      </c>
      <c r="O90" s="74"/>
      <c r="P90" s="68"/>
      <c r="Q90" s="198"/>
      <c r="R90" s="68" t="s">
        <v>111</v>
      </c>
      <c r="S90" s="73" t="str">
        <f t="shared" si="12"/>
        <v>Desgaste irregular da Banda de Rodagem.</v>
      </c>
      <c r="T90" s="67" t="str">
        <f t="shared" si="13"/>
        <v>Folgas nas mangas, cubos, buchas estouradas, veículo desalinhado.</v>
      </c>
      <c r="U90" s="73" t="str">
        <f t="shared" si="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90" s="68">
        <v>16196</v>
      </c>
      <c r="W90" s="67" t="str">
        <f t="shared" si="11"/>
        <v xml:space="preserve">Everson Veloso </v>
      </c>
    </row>
    <row r="91" spans="1:23" ht="15.75" customHeight="1">
      <c r="A91" s="150">
        <f t="shared" si="15"/>
        <v>2386</v>
      </c>
      <c r="B91" s="75">
        <v>22027</v>
      </c>
      <c r="C91" s="60">
        <v>2</v>
      </c>
      <c r="D91" s="59" t="str">
        <f t="shared" si="8"/>
        <v>275/80R22.5</v>
      </c>
      <c r="E91" s="61">
        <v>7328</v>
      </c>
      <c r="F91" s="62" t="s">
        <v>102</v>
      </c>
      <c r="G91" s="60">
        <v>56</v>
      </c>
      <c r="H91" s="59" t="str">
        <f t="shared" si="9"/>
        <v xml:space="preserve">UBERLANDIA </v>
      </c>
      <c r="I91" s="63">
        <v>44949</v>
      </c>
      <c r="J91" s="64">
        <v>44974</v>
      </c>
      <c r="K91" s="60">
        <v>1</v>
      </c>
      <c r="L91" s="60">
        <v>22626</v>
      </c>
      <c r="M91" s="60">
        <v>50007</v>
      </c>
      <c r="N91" s="65">
        <f t="shared" si="10"/>
        <v>600</v>
      </c>
      <c r="O91" s="66"/>
      <c r="P91" s="60"/>
      <c r="Q91" s="200"/>
      <c r="R91" s="77" t="s">
        <v>111</v>
      </c>
      <c r="S91" s="65" t="str">
        <f t="shared" si="12"/>
        <v>Desgaste irregular da Banda de Rodagem.</v>
      </c>
      <c r="T91" s="59" t="str">
        <f t="shared" si="13"/>
        <v>Folgas nas mangas, cubos, buchas estouradas, veículo desalinhado.</v>
      </c>
      <c r="U91" s="65" t="str">
        <f t="shared" si="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91" s="60">
        <v>16196</v>
      </c>
      <c r="W91" s="59" t="str">
        <f t="shared" si="11"/>
        <v xml:space="preserve">Everson Veloso </v>
      </c>
    </row>
    <row r="92" spans="1:23" ht="15.75" customHeight="1">
      <c r="A92" s="149">
        <f t="shared" si="15"/>
        <v>2387</v>
      </c>
      <c r="B92" s="76">
        <v>23049</v>
      </c>
      <c r="C92" s="68">
        <v>2</v>
      </c>
      <c r="D92" s="67" t="str">
        <f t="shared" si="8"/>
        <v>275/80R22.5</v>
      </c>
      <c r="E92" s="69">
        <v>8434</v>
      </c>
      <c r="F92" s="70" t="s">
        <v>99</v>
      </c>
      <c r="G92" s="68">
        <v>56</v>
      </c>
      <c r="H92" s="67" t="str">
        <f t="shared" si="9"/>
        <v xml:space="preserve">UBERLANDIA </v>
      </c>
      <c r="I92" s="71">
        <v>44947</v>
      </c>
      <c r="J92" s="72">
        <v>44974</v>
      </c>
      <c r="K92" s="68">
        <v>1</v>
      </c>
      <c r="L92" s="68">
        <v>13497</v>
      </c>
      <c r="M92" s="68">
        <v>137656</v>
      </c>
      <c r="N92" s="73">
        <f t="shared" si="10"/>
        <v>600</v>
      </c>
      <c r="O92" s="74"/>
      <c r="P92" s="68"/>
      <c r="Q92" s="198"/>
      <c r="R92" s="68" t="s">
        <v>106</v>
      </c>
      <c r="S92" s="73" t="str">
        <f t="shared" si="12"/>
        <v>Rachadura na zona baixa do talão.</v>
      </c>
      <c r="T92" s="67" t="str">
        <f t="shared" si="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2" s="73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2" s="68">
        <v>16196</v>
      </c>
      <c r="W92" s="67" t="str">
        <f t="shared" si="11"/>
        <v xml:space="preserve">Everson Veloso </v>
      </c>
    </row>
    <row r="93" spans="1:23" ht="15.75" customHeight="1">
      <c r="A93" s="150">
        <f t="shared" si="15"/>
        <v>2388</v>
      </c>
      <c r="B93" s="75">
        <v>22570</v>
      </c>
      <c r="C93" s="60">
        <v>2</v>
      </c>
      <c r="D93" s="59" t="str">
        <f t="shared" si="8"/>
        <v>275/80R22.5</v>
      </c>
      <c r="E93" s="61">
        <v>8431</v>
      </c>
      <c r="F93" s="62" t="s">
        <v>105</v>
      </c>
      <c r="G93" s="60">
        <v>56</v>
      </c>
      <c r="H93" s="59" t="str">
        <f t="shared" si="9"/>
        <v xml:space="preserve">UBERLANDIA </v>
      </c>
      <c r="I93" s="63">
        <v>44949</v>
      </c>
      <c r="J93" s="64">
        <v>44974</v>
      </c>
      <c r="K93" s="60">
        <v>1</v>
      </c>
      <c r="L93" s="60">
        <v>16441</v>
      </c>
      <c r="M93" s="60">
        <v>107489</v>
      </c>
      <c r="N93" s="65">
        <f t="shared" si="10"/>
        <v>600</v>
      </c>
      <c r="O93" s="66"/>
      <c r="P93" s="60"/>
      <c r="Q93" s="200"/>
      <c r="R93" s="77" t="s">
        <v>106</v>
      </c>
      <c r="S93" s="65" t="str">
        <f t="shared" si="12"/>
        <v>Rachadura na zona baixa do talão.</v>
      </c>
      <c r="T93" s="59" t="str">
        <f t="shared" si="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3" s="65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3" s="60">
        <v>16196</v>
      </c>
      <c r="W93" s="59" t="str">
        <f t="shared" si="11"/>
        <v xml:space="preserve">Everson Veloso </v>
      </c>
    </row>
    <row r="94" spans="1:23" ht="15.75" customHeight="1">
      <c r="A94" s="149">
        <f t="shared" si="15"/>
        <v>2389</v>
      </c>
      <c r="B94" s="76">
        <v>23134</v>
      </c>
      <c r="C94" s="68">
        <v>2</v>
      </c>
      <c r="D94" s="67" t="str">
        <f t="shared" si="8"/>
        <v>275/80R22.5</v>
      </c>
      <c r="E94" s="69">
        <v>90393</v>
      </c>
      <c r="F94" s="70" t="s">
        <v>105</v>
      </c>
      <c r="G94" s="68">
        <v>520</v>
      </c>
      <c r="H94" s="67" t="str">
        <f t="shared" si="9"/>
        <v>NEVES</v>
      </c>
      <c r="I94" s="71">
        <v>44945</v>
      </c>
      <c r="J94" s="72">
        <v>44974</v>
      </c>
      <c r="K94" s="68">
        <v>0</v>
      </c>
      <c r="L94" s="68">
        <v>14483</v>
      </c>
      <c r="M94" s="68">
        <v>129298</v>
      </c>
      <c r="N94" s="73">
        <f t="shared" si="10"/>
        <v>600</v>
      </c>
      <c r="O94" s="74"/>
      <c r="P94" s="68"/>
      <c r="Q94" s="198"/>
      <c r="R94" s="68" t="s">
        <v>109</v>
      </c>
      <c r="S94" s="73" t="str">
        <f t="shared" si="12"/>
        <v>Desgaste da Banda de Rodagem por utilização extrema.</v>
      </c>
      <c r="T94" s="67" t="str">
        <f t="shared" si="13"/>
        <v>Roda travada, "calo" no tambor de freio, utilização extrema , excessiva.</v>
      </c>
      <c r="U94" s="73" t="str">
        <f t="shared" si="14"/>
        <v>Verificar rodas e tambores de freio, verificar negligência do borracheiro e caso procedente efetuar a cobrança.</v>
      </c>
      <c r="V94" s="68">
        <v>16196</v>
      </c>
      <c r="W94" s="67" t="str">
        <f t="shared" si="11"/>
        <v xml:space="preserve">Everson Veloso </v>
      </c>
    </row>
    <row r="95" spans="1:23" ht="15.75" customHeight="1">
      <c r="A95" s="150">
        <f t="shared" si="15"/>
        <v>2390</v>
      </c>
      <c r="B95" s="75">
        <v>20706</v>
      </c>
      <c r="C95" s="60">
        <v>2</v>
      </c>
      <c r="D95" s="59" t="str">
        <f t="shared" si="8"/>
        <v>275/80R22.5</v>
      </c>
      <c r="E95" s="61">
        <v>11154</v>
      </c>
      <c r="F95" s="62" t="s">
        <v>105</v>
      </c>
      <c r="G95" s="60">
        <v>870</v>
      </c>
      <c r="H95" s="59" t="str">
        <f t="shared" si="9"/>
        <v>JUSTINOPOLIS</v>
      </c>
      <c r="I95" s="63">
        <v>44945</v>
      </c>
      <c r="J95" s="64">
        <v>44974</v>
      </c>
      <c r="K95" s="60">
        <v>2</v>
      </c>
      <c r="L95" s="60">
        <v>12809</v>
      </c>
      <c r="M95" s="60">
        <v>119262</v>
      </c>
      <c r="N95" s="65">
        <f t="shared" si="10"/>
        <v>600</v>
      </c>
      <c r="O95" s="66"/>
      <c r="P95" s="60"/>
      <c r="Q95" s="200"/>
      <c r="R95" s="77" t="s">
        <v>106</v>
      </c>
      <c r="S95" s="65" t="str">
        <f t="shared" si="12"/>
        <v>Rachadura na zona baixa do talão.</v>
      </c>
      <c r="T95" s="59" t="str">
        <f t="shared" si="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5" s="65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5" s="60">
        <v>16196</v>
      </c>
      <c r="W95" s="59" t="str">
        <f t="shared" si="11"/>
        <v xml:space="preserve">Everson Veloso </v>
      </c>
    </row>
    <row r="96" spans="1:23" ht="15.75" customHeight="1">
      <c r="A96" s="149">
        <f t="shared" si="15"/>
        <v>2391</v>
      </c>
      <c r="B96" s="76">
        <v>20851</v>
      </c>
      <c r="C96" s="68">
        <v>2</v>
      </c>
      <c r="D96" s="67" t="str">
        <f t="shared" si="8"/>
        <v>275/80R22.5</v>
      </c>
      <c r="E96" s="69">
        <v>11154</v>
      </c>
      <c r="F96" s="70" t="s">
        <v>99</v>
      </c>
      <c r="G96" s="68">
        <v>870</v>
      </c>
      <c r="H96" s="67" t="str">
        <f t="shared" si="9"/>
        <v>JUSTINOPOLIS</v>
      </c>
      <c r="I96" s="71">
        <v>44945</v>
      </c>
      <c r="J96" s="72">
        <v>44974</v>
      </c>
      <c r="K96" s="68">
        <v>2</v>
      </c>
      <c r="L96" s="68">
        <v>14877</v>
      </c>
      <c r="M96" s="68">
        <v>214922</v>
      </c>
      <c r="N96" s="73">
        <f t="shared" si="10"/>
        <v>600</v>
      </c>
      <c r="O96" s="74"/>
      <c r="P96" s="68"/>
      <c r="Q96" s="198"/>
      <c r="R96" s="68" t="s">
        <v>106</v>
      </c>
      <c r="S96" s="73" t="str">
        <f t="shared" si="12"/>
        <v>Rachadura na zona baixa do talão.</v>
      </c>
      <c r="T96" s="67" t="str">
        <f t="shared" si="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6" s="73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6" s="68">
        <v>16196</v>
      </c>
      <c r="W96" s="67" t="str">
        <f t="shared" si="11"/>
        <v xml:space="preserve">Everson Veloso </v>
      </c>
    </row>
    <row r="97" spans="1:23" ht="15.75" customHeight="1">
      <c r="A97" s="150">
        <f t="shared" si="15"/>
        <v>2392</v>
      </c>
      <c r="B97" s="75">
        <v>20046</v>
      </c>
      <c r="C97" s="60">
        <v>2</v>
      </c>
      <c r="D97" s="59" t="str">
        <f t="shared" si="8"/>
        <v>275/80R22.5</v>
      </c>
      <c r="E97" s="61">
        <v>10762</v>
      </c>
      <c r="F97" s="62" t="s">
        <v>101</v>
      </c>
      <c r="G97" s="60">
        <v>870</v>
      </c>
      <c r="H97" s="59" t="str">
        <f t="shared" si="9"/>
        <v>JUSTINOPOLIS</v>
      </c>
      <c r="I97" s="63">
        <v>44947</v>
      </c>
      <c r="J97" s="64">
        <v>44974</v>
      </c>
      <c r="K97" s="60">
        <v>2</v>
      </c>
      <c r="L97" s="60">
        <v>22625</v>
      </c>
      <c r="M97" s="60">
        <v>199744</v>
      </c>
      <c r="N97" s="65">
        <f t="shared" si="10"/>
        <v>600</v>
      </c>
      <c r="O97" s="66"/>
      <c r="P97" s="60"/>
      <c r="Q97" s="200"/>
      <c r="R97" s="77" t="s">
        <v>106</v>
      </c>
      <c r="S97" s="65" t="str">
        <f t="shared" si="12"/>
        <v>Rachadura na zona baixa do talão.</v>
      </c>
      <c r="T97" s="59" t="str">
        <f t="shared" si="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7" s="65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7" s="60">
        <v>16196</v>
      </c>
      <c r="W97" s="59" t="str">
        <f t="shared" si="11"/>
        <v xml:space="preserve">Everson Veloso </v>
      </c>
    </row>
    <row r="98" spans="1:23" ht="15.75" customHeight="1">
      <c r="A98" s="149">
        <f t="shared" si="15"/>
        <v>2393</v>
      </c>
      <c r="B98" s="76">
        <v>102225</v>
      </c>
      <c r="C98" s="68">
        <v>2</v>
      </c>
      <c r="D98" s="67" t="str">
        <f t="shared" si="8"/>
        <v>275/80R22.5</v>
      </c>
      <c r="E98" s="69">
        <v>11154</v>
      </c>
      <c r="F98" s="70" t="s">
        <v>198</v>
      </c>
      <c r="G98" s="68">
        <v>870</v>
      </c>
      <c r="H98" s="67" t="str">
        <f t="shared" si="9"/>
        <v>JUSTINOPOLIS</v>
      </c>
      <c r="I98" s="71">
        <v>44945</v>
      </c>
      <c r="J98" s="72">
        <v>44974</v>
      </c>
      <c r="K98" s="68">
        <v>2</v>
      </c>
      <c r="L98" s="68">
        <v>12946</v>
      </c>
      <c r="M98" s="68">
        <v>213694</v>
      </c>
      <c r="N98" s="73">
        <f t="shared" si="10"/>
        <v>600</v>
      </c>
      <c r="O98" s="74"/>
      <c r="P98" s="68"/>
      <c r="Q98" s="198"/>
      <c r="R98" s="68" t="s">
        <v>106</v>
      </c>
      <c r="S98" s="73" t="str">
        <f t="shared" si="12"/>
        <v>Rachadura na zona baixa do talão.</v>
      </c>
      <c r="T98" s="67" t="str">
        <f t="shared" si="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8" s="73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8" s="68">
        <v>16196</v>
      </c>
      <c r="W98" s="67" t="str">
        <f t="shared" si="11"/>
        <v xml:space="preserve">Everson Veloso </v>
      </c>
    </row>
    <row r="99" spans="1:23" ht="15.75" customHeight="1">
      <c r="A99" s="150">
        <f t="shared" si="15"/>
        <v>2394</v>
      </c>
      <c r="B99" s="75">
        <v>23574</v>
      </c>
      <c r="C99" s="60">
        <v>2</v>
      </c>
      <c r="D99" s="59" t="str">
        <f t="shared" si="8"/>
        <v>275/80R22.5</v>
      </c>
      <c r="E99" s="61">
        <v>90307</v>
      </c>
      <c r="F99" s="62" t="s">
        <v>105</v>
      </c>
      <c r="G99" s="60">
        <v>520</v>
      </c>
      <c r="H99" s="59" t="str">
        <f t="shared" si="9"/>
        <v>NEVES</v>
      </c>
      <c r="I99" s="63">
        <v>44945</v>
      </c>
      <c r="J99" s="64">
        <v>44974</v>
      </c>
      <c r="K99" s="60">
        <v>1</v>
      </c>
      <c r="L99" s="60">
        <v>22402</v>
      </c>
      <c r="M99" s="60">
        <v>100388</v>
      </c>
      <c r="N99" s="65">
        <f t="shared" si="10"/>
        <v>600</v>
      </c>
      <c r="O99" s="66"/>
      <c r="P99" s="60"/>
      <c r="Q99" s="200"/>
      <c r="R99" s="77" t="s">
        <v>107</v>
      </c>
      <c r="S99" s="65" t="str">
        <f t="shared" si="12"/>
        <v>Alteração na zona baixa do talão.</v>
      </c>
      <c r="T99" s="59" t="str">
        <f t="shared" si="1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99" s="65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99" s="60">
        <v>16196</v>
      </c>
      <c r="W99" s="59" t="str">
        <f t="shared" si="11"/>
        <v xml:space="preserve">Everson Veloso </v>
      </c>
    </row>
    <row r="100" spans="1:23" ht="15.75" customHeight="1">
      <c r="A100" s="149">
        <f t="shared" si="15"/>
        <v>2395</v>
      </c>
      <c r="B100" s="76">
        <v>23762</v>
      </c>
      <c r="C100" s="68">
        <v>2</v>
      </c>
      <c r="D100" s="67" t="str">
        <f t="shared" si="8"/>
        <v>275/80R22.5</v>
      </c>
      <c r="E100" s="69">
        <v>90307</v>
      </c>
      <c r="F100" s="70" t="s">
        <v>198</v>
      </c>
      <c r="G100" s="68">
        <v>520</v>
      </c>
      <c r="H100" s="67" t="str">
        <f t="shared" si="9"/>
        <v>NEVES</v>
      </c>
      <c r="I100" s="71">
        <v>44945</v>
      </c>
      <c r="J100" s="72">
        <v>44974</v>
      </c>
      <c r="K100" s="68">
        <v>1</v>
      </c>
      <c r="L100" s="68">
        <v>22402</v>
      </c>
      <c r="M100" s="68">
        <v>107438</v>
      </c>
      <c r="N100" s="73">
        <f t="shared" si="10"/>
        <v>600</v>
      </c>
      <c r="O100" s="74"/>
      <c r="P100" s="68"/>
      <c r="Q100" s="198"/>
      <c r="R100" s="68" t="s">
        <v>106</v>
      </c>
      <c r="S100" s="73" t="str">
        <f t="shared" si="12"/>
        <v>Rachadura na zona baixa do talão.</v>
      </c>
      <c r="T100" s="67" t="str">
        <f t="shared" si="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0" s="73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0" s="68">
        <v>16196</v>
      </c>
      <c r="W100" s="67" t="str">
        <f t="shared" si="11"/>
        <v xml:space="preserve">Everson Veloso </v>
      </c>
    </row>
    <row r="101" spans="1:23" ht="15.75" customHeight="1">
      <c r="A101" s="150">
        <f t="shared" si="15"/>
        <v>2396</v>
      </c>
      <c r="B101" s="75">
        <v>25312</v>
      </c>
      <c r="C101" s="60">
        <v>2</v>
      </c>
      <c r="D101" s="59" t="str">
        <f t="shared" ref="D101:D164" si="16">IFERROR(VLOOKUP(C101,MEDIDA,2,FALSE),"")</f>
        <v>275/80R22.5</v>
      </c>
      <c r="E101" s="61">
        <v>10803</v>
      </c>
      <c r="F101" s="62" t="s">
        <v>198</v>
      </c>
      <c r="G101" s="60">
        <v>870</v>
      </c>
      <c r="H101" s="59" t="str">
        <f t="shared" ref="H101:H164" si="17">IFERROR(VLOOKUP(G101,LOCAL,2,FALSE),"")</f>
        <v>JUSTINOPOLIS</v>
      </c>
      <c r="I101" s="63">
        <v>44944</v>
      </c>
      <c r="J101" s="64">
        <v>44974</v>
      </c>
      <c r="K101" s="60">
        <v>0</v>
      </c>
      <c r="L101" s="60">
        <v>310</v>
      </c>
      <c r="M101" s="60">
        <v>38572</v>
      </c>
      <c r="N101" s="65">
        <f t="shared" ref="N101:N164" si="18">IFERROR(VLOOKUP(C101,MEDIDA,3,FALSE),"")</f>
        <v>600</v>
      </c>
      <c r="O101" s="66"/>
      <c r="P101" s="60"/>
      <c r="Q101" s="200"/>
      <c r="R101" s="77" t="s">
        <v>104</v>
      </c>
      <c r="S101" s="65" t="str">
        <f t="shared" si="12"/>
        <v>Feridas acidentais no flanco.</v>
      </c>
      <c r="T101" s="59" t="str">
        <f t="shared" si="13"/>
        <v>Objetos pontiagudos, pontas de guias, meio-fio.</v>
      </c>
      <c r="U101" s="65" t="str">
        <f t="shared" si="14"/>
        <v>Impacto lateral proveniente de erro operacional, solicito avaliação de cobrança.</v>
      </c>
      <c r="V101" s="60">
        <v>16196</v>
      </c>
      <c r="W101" s="59" t="str">
        <f t="shared" ref="W101:W164" si="19">IFERROR(VLOOKUP(V101,RELATOR,2,FALSE),"")</f>
        <v xml:space="preserve">Everson Veloso </v>
      </c>
    </row>
    <row r="102" spans="1:23" ht="15.75" customHeight="1">
      <c r="A102" s="149">
        <f t="shared" si="15"/>
        <v>2397</v>
      </c>
      <c r="B102" s="76">
        <v>21063</v>
      </c>
      <c r="C102" s="68">
        <v>2</v>
      </c>
      <c r="D102" s="67" t="str">
        <f t="shared" si="16"/>
        <v>275/80R22.5</v>
      </c>
      <c r="E102" s="69">
        <v>11142</v>
      </c>
      <c r="F102" s="70" t="s">
        <v>105</v>
      </c>
      <c r="G102" s="68">
        <v>98</v>
      </c>
      <c r="H102" s="67" t="str">
        <f t="shared" si="17"/>
        <v>ANA LUCIA</v>
      </c>
      <c r="I102" s="71">
        <v>44949</v>
      </c>
      <c r="J102" s="72">
        <v>44974</v>
      </c>
      <c r="K102" s="68">
        <v>2</v>
      </c>
      <c r="L102" s="68">
        <v>18034</v>
      </c>
      <c r="M102" s="68">
        <v>178763</v>
      </c>
      <c r="N102" s="73">
        <f t="shared" si="18"/>
        <v>600</v>
      </c>
      <c r="O102" s="74"/>
      <c r="P102" s="68"/>
      <c r="Q102" s="198"/>
      <c r="R102" s="68" t="s">
        <v>106</v>
      </c>
      <c r="S102" s="73" t="str">
        <f t="shared" si="12"/>
        <v>Rachadura na zona baixa do talão.</v>
      </c>
      <c r="T102" s="67" t="str">
        <f t="shared" si="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2" s="73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2" s="68">
        <v>16196</v>
      </c>
      <c r="W102" s="67" t="str">
        <f t="shared" si="19"/>
        <v xml:space="preserve">Everson Veloso </v>
      </c>
    </row>
    <row r="103" spans="1:23" ht="15.75" customHeight="1">
      <c r="A103" s="150">
        <f t="shared" si="15"/>
        <v>2398</v>
      </c>
      <c r="B103" s="75">
        <v>20905</v>
      </c>
      <c r="C103" s="60">
        <v>2</v>
      </c>
      <c r="D103" s="59" t="str">
        <f t="shared" si="16"/>
        <v>275/80R22.5</v>
      </c>
      <c r="E103" s="61">
        <v>10754</v>
      </c>
      <c r="F103" s="62" t="s">
        <v>99</v>
      </c>
      <c r="G103" s="60">
        <v>870</v>
      </c>
      <c r="H103" s="59" t="str">
        <f t="shared" si="17"/>
        <v>JUSTINOPOLIS</v>
      </c>
      <c r="I103" s="63">
        <v>44953</v>
      </c>
      <c r="J103" s="64">
        <v>44974</v>
      </c>
      <c r="K103" s="60">
        <v>2</v>
      </c>
      <c r="L103" s="60">
        <v>21600</v>
      </c>
      <c r="M103" s="60">
        <v>208550</v>
      </c>
      <c r="N103" s="65">
        <f t="shared" si="18"/>
        <v>600</v>
      </c>
      <c r="O103" s="66"/>
      <c r="P103" s="60"/>
      <c r="Q103" s="200"/>
      <c r="R103" s="77" t="s">
        <v>116</v>
      </c>
      <c r="S103" s="65" t="str">
        <f t="shared" si="12"/>
        <v>Desenrolamento do retorno da lona carcaça no talão.</v>
      </c>
      <c r="T103" s="59" t="str">
        <f t="shared" si="13"/>
        <v>Aquecimento no talão ocasionado pelo uso excessivo do freio, má regulagem dos freios, uso excessivo dos freios devido a velocidade incompatível com a via,rodas sujas e/ou em má condições de uso, etc.</v>
      </c>
      <c r="U103" s="65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3" s="60">
        <v>16196</v>
      </c>
      <c r="W103" s="59" t="str">
        <f t="shared" si="19"/>
        <v xml:space="preserve">Everson Veloso </v>
      </c>
    </row>
    <row r="104" spans="1:23" ht="15.75" customHeight="1">
      <c r="A104" s="149">
        <f t="shared" si="15"/>
        <v>2399</v>
      </c>
      <c r="B104" s="76">
        <v>21524</v>
      </c>
      <c r="C104" s="68">
        <v>2</v>
      </c>
      <c r="D104" s="67" t="str">
        <f t="shared" si="16"/>
        <v>275/80R22.5</v>
      </c>
      <c r="E104" s="69">
        <v>20720</v>
      </c>
      <c r="F104" s="70" t="s">
        <v>99</v>
      </c>
      <c r="G104" s="68">
        <v>870</v>
      </c>
      <c r="H104" s="67" t="str">
        <f t="shared" si="17"/>
        <v>JUSTINOPOLIS</v>
      </c>
      <c r="I104" s="71">
        <v>44953</v>
      </c>
      <c r="J104" s="72">
        <v>44974</v>
      </c>
      <c r="K104" s="68">
        <v>2</v>
      </c>
      <c r="L104" s="68">
        <v>19734</v>
      </c>
      <c r="M104" s="68">
        <v>192101</v>
      </c>
      <c r="N104" s="73">
        <f t="shared" si="18"/>
        <v>600</v>
      </c>
      <c r="O104" s="74"/>
      <c r="P104" s="68"/>
      <c r="Q104" s="198"/>
      <c r="R104" s="68" t="s">
        <v>106</v>
      </c>
      <c r="S104" s="73" t="str">
        <f t="shared" si="12"/>
        <v>Rachadura na zona baixa do talão.</v>
      </c>
      <c r="T104" s="67" t="str">
        <f t="shared" si="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4" s="73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4" s="68">
        <v>16196</v>
      </c>
      <c r="W104" s="67" t="str">
        <f t="shared" si="19"/>
        <v xml:space="preserve">Everson Veloso </v>
      </c>
    </row>
    <row r="105" spans="1:23" ht="15.75" customHeight="1">
      <c r="A105" s="150">
        <f t="shared" si="15"/>
        <v>2400</v>
      </c>
      <c r="B105" s="75">
        <v>101692</v>
      </c>
      <c r="C105" s="60">
        <v>2</v>
      </c>
      <c r="D105" s="59" t="str">
        <f t="shared" si="16"/>
        <v>275/80R22.5</v>
      </c>
      <c r="E105" s="61">
        <v>90473</v>
      </c>
      <c r="F105" s="62" t="s">
        <v>101</v>
      </c>
      <c r="G105" s="60">
        <v>520</v>
      </c>
      <c r="H105" s="59" t="str">
        <f t="shared" si="17"/>
        <v>NEVES</v>
      </c>
      <c r="I105" s="63">
        <v>44954</v>
      </c>
      <c r="J105" s="64">
        <v>44974</v>
      </c>
      <c r="K105" s="60">
        <v>2</v>
      </c>
      <c r="L105" s="60">
        <v>5822</v>
      </c>
      <c r="M105" s="60">
        <v>211379</v>
      </c>
      <c r="N105" s="65">
        <f t="shared" si="18"/>
        <v>600</v>
      </c>
      <c r="O105" s="66"/>
      <c r="P105" s="60"/>
      <c r="Q105" s="200"/>
      <c r="R105" s="77" t="s">
        <v>106</v>
      </c>
      <c r="S105" s="65" t="str">
        <f t="shared" si="12"/>
        <v>Rachadura na zona baixa do talão.</v>
      </c>
      <c r="T105" s="59" t="str">
        <f t="shared" si="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5" s="65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5" s="60">
        <v>16196</v>
      </c>
      <c r="W105" s="59" t="str">
        <f t="shared" si="19"/>
        <v xml:space="preserve">Everson Veloso </v>
      </c>
    </row>
    <row r="106" spans="1:23" ht="15.75" customHeight="1">
      <c r="A106" s="149">
        <f t="shared" si="15"/>
        <v>2401</v>
      </c>
      <c r="B106" s="76">
        <v>24856</v>
      </c>
      <c r="C106" s="68">
        <v>2</v>
      </c>
      <c r="D106" s="67" t="str">
        <f t="shared" si="16"/>
        <v>275/80R22.5</v>
      </c>
      <c r="E106" s="69">
        <v>7329</v>
      </c>
      <c r="F106" s="70" t="s">
        <v>197</v>
      </c>
      <c r="G106" s="68">
        <v>56</v>
      </c>
      <c r="H106" s="67" t="str">
        <f t="shared" si="17"/>
        <v xml:space="preserve">UBERLANDIA </v>
      </c>
      <c r="I106" s="71">
        <v>44938</v>
      </c>
      <c r="J106" s="72">
        <v>44974</v>
      </c>
      <c r="K106" s="68">
        <v>0</v>
      </c>
      <c r="L106" s="68">
        <v>36732</v>
      </c>
      <c r="M106" s="68">
        <v>66179</v>
      </c>
      <c r="N106" s="73">
        <f t="shared" si="18"/>
        <v>600</v>
      </c>
      <c r="O106" s="74"/>
      <c r="P106" s="68"/>
      <c r="Q106" s="198"/>
      <c r="R106" s="68" t="s">
        <v>114</v>
      </c>
      <c r="S106" s="73" t="str">
        <f t="shared" si="12"/>
        <v>Pneu não ressulcado</v>
      </c>
      <c r="T106" s="67" t="str">
        <f t="shared" si="13"/>
        <v>Negligência e/ou não realização do serviço de ressulcagem.</v>
      </c>
      <c r="U106" s="73" t="str">
        <f t="shared" si="14"/>
        <v>Realizar a ressulcagem dos pneus respeitando os procedimentos conforme manual de ressulcagem.</v>
      </c>
      <c r="V106" s="68">
        <v>16196</v>
      </c>
      <c r="W106" s="67" t="str">
        <f t="shared" si="19"/>
        <v xml:space="preserve">Everson Veloso </v>
      </c>
    </row>
    <row r="107" spans="1:23" ht="15.75" customHeight="1">
      <c r="A107" s="150">
        <f t="shared" si="15"/>
        <v>2402</v>
      </c>
      <c r="B107" s="75">
        <v>24859</v>
      </c>
      <c r="C107" s="60">
        <v>2</v>
      </c>
      <c r="D107" s="59" t="str">
        <f t="shared" si="16"/>
        <v>275/80R22.5</v>
      </c>
      <c r="E107" s="61">
        <v>7322</v>
      </c>
      <c r="F107" s="62" t="s">
        <v>197</v>
      </c>
      <c r="G107" s="60">
        <v>56</v>
      </c>
      <c r="H107" s="59" t="str">
        <f t="shared" si="17"/>
        <v xml:space="preserve">UBERLANDIA </v>
      </c>
      <c r="I107" s="63">
        <v>44943</v>
      </c>
      <c r="J107" s="64">
        <v>44974</v>
      </c>
      <c r="K107" s="60">
        <v>0</v>
      </c>
      <c r="L107" s="60">
        <v>30386</v>
      </c>
      <c r="M107" s="60">
        <v>75690</v>
      </c>
      <c r="N107" s="65">
        <f t="shared" si="18"/>
        <v>600</v>
      </c>
      <c r="O107" s="66"/>
      <c r="P107" s="60"/>
      <c r="Q107" s="200"/>
      <c r="R107" s="77" t="s">
        <v>111</v>
      </c>
      <c r="S107" s="65" t="str">
        <f t="shared" si="12"/>
        <v>Desgaste irregular da Banda de Rodagem.</v>
      </c>
      <c r="T107" s="59" t="str">
        <f t="shared" si="13"/>
        <v>Folgas nas mangas, cubos, buchas estouradas, veículo desalinhado.</v>
      </c>
      <c r="U107" s="65" t="str">
        <f t="shared" si="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07" s="60">
        <v>16196</v>
      </c>
      <c r="W107" s="59" t="str">
        <f t="shared" si="19"/>
        <v xml:space="preserve">Everson Veloso </v>
      </c>
    </row>
    <row r="108" spans="1:23" ht="15.75" customHeight="1">
      <c r="A108" s="149">
        <f t="shared" si="15"/>
        <v>2403</v>
      </c>
      <c r="B108" s="76">
        <v>25004</v>
      </c>
      <c r="C108" s="68">
        <v>2</v>
      </c>
      <c r="D108" s="67" t="str">
        <f t="shared" si="16"/>
        <v>275/80R22.5</v>
      </c>
      <c r="E108" s="69">
        <v>8433</v>
      </c>
      <c r="F108" s="70" t="s">
        <v>102</v>
      </c>
      <c r="G108" s="68">
        <v>56</v>
      </c>
      <c r="H108" s="67" t="str">
        <f t="shared" si="17"/>
        <v xml:space="preserve">UBERLANDIA </v>
      </c>
      <c r="I108" s="71">
        <v>44952</v>
      </c>
      <c r="J108" s="72">
        <v>44974</v>
      </c>
      <c r="K108" s="68">
        <v>0</v>
      </c>
      <c r="L108" s="68">
        <v>1444</v>
      </c>
      <c r="M108" s="68">
        <v>40564</v>
      </c>
      <c r="N108" s="73">
        <f t="shared" si="18"/>
        <v>600</v>
      </c>
      <c r="O108" s="74"/>
      <c r="P108" s="68"/>
      <c r="Q108" s="198"/>
      <c r="R108" s="68" t="s">
        <v>111</v>
      </c>
      <c r="S108" s="73" t="str">
        <f t="shared" si="12"/>
        <v>Desgaste irregular da Banda de Rodagem.</v>
      </c>
      <c r="T108" s="67" t="str">
        <f t="shared" si="13"/>
        <v>Folgas nas mangas, cubos, buchas estouradas, veículo desalinhado.</v>
      </c>
      <c r="U108" s="73" t="str">
        <f t="shared" si="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08" s="68">
        <v>16196</v>
      </c>
      <c r="W108" s="67" t="str">
        <f t="shared" si="19"/>
        <v xml:space="preserve">Everson Veloso </v>
      </c>
    </row>
    <row r="109" spans="1:23" ht="15.75" customHeight="1">
      <c r="A109" s="150">
        <f t="shared" si="15"/>
        <v>2404</v>
      </c>
      <c r="B109" s="75">
        <v>21541</v>
      </c>
      <c r="C109" s="60">
        <v>2</v>
      </c>
      <c r="D109" s="59" t="str">
        <f t="shared" si="16"/>
        <v>275/80R22.5</v>
      </c>
      <c r="E109" s="61">
        <v>7453</v>
      </c>
      <c r="F109" s="62" t="s">
        <v>99</v>
      </c>
      <c r="G109" s="60">
        <v>56</v>
      </c>
      <c r="H109" s="59" t="str">
        <f t="shared" si="17"/>
        <v xml:space="preserve">UBERLANDIA </v>
      </c>
      <c r="I109" s="63">
        <v>44953</v>
      </c>
      <c r="J109" s="64">
        <v>44974</v>
      </c>
      <c r="K109" s="60">
        <v>1</v>
      </c>
      <c r="L109" s="60">
        <v>7557</v>
      </c>
      <c r="M109" s="60">
        <v>137718</v>
      </c>
      <c r="N109" s="65">
        <f t="shared" si="18"/>
        <v>600</v>
      </c>
      <c r="O109" s="66"/>
      <c r="P109" s="60"/>
      <c r="Q109" s="200"/>
      <c r="R109" s="77" t="s">
        <v>107</v>
      </c>
      <c r="S109" s="65" t="str">
        <f t="shared" si="12"/>
        <v>Alteração na zona baixa do talão.</v>
      </c>
      <c r="T109" s="59" t="str">
        <f t="shared" si="1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09" s="65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09" s="60">
        <v>16196</v>
      </c>
      <c r="W109" s="59" t="str">
        <f t="shared" si="19"/>
        <v xml:space="preserve">Everson Veloso </v>
      </c>
    </row>
    <row r="110" spans="1:23" ht="15.75" customHeight="1">
      <c r="A110" s="149">
        <f t="shared" si="15"/>
        <v>2405</v>
      </c>
      <c r="B110" s="76">
        <v>24239</v>
      </c>
      <c r="C110" s="68">
        <v>1</v>
      </c>
      <c r="D110" s="67" t="str">
        <f t="shared" si="16"/>
        <v>295/80R22.5</v>
      </c>
      <c r="E110" s="69">
        <v>7611</v>
      </c>
      <c r="F110" s="70" t="s">
        <v>99</v>
      </c>
      <c r="G110" s="68">
        <v>56</v>
      </c>
      <c r="H110" s="67" t="str">
        <f t="shared" si="17"/>
        <v xml:space="preserve">UBERLANDIA </v>
      </c>
      <c r="I110" s="71">
        <v>44950</v>
      </c>
      <c r="J110" s="72">
        <v>44974</v>
      </c>
      <c r="K110" s="68">
        <v>0</v>
      </c>
      <c r="L110" s="68">
        <v>2653</v>
      </c>
      <c r="M110" s="68">
        <v>63704</v>
      </c>
      <c r="N110" s="73">
        <f t="shared" si="18"/>
        <v>650</v>
      </c>
      <c r="O110" s="74"/>
      <c r="P110" s="68"/>
      <c r="Q110" s="198"/>
      <c r="R110" s="68" t="s">
        <v>111</v>
      </c>
      <c r="S110" s="73" t="str">
        <f t="shared" si="12"/>
        <v>Desgaste irregular da Banda de Rodagem.</v>
      </c>
      <c r="T110" s="67" t="str">
        <f t="shared" si="13"/>
        <v>Folgas nas mangas, cubos, buchas estouradas, veículo desalinhado.</v>
      </c>
      <c r="U110" s="73" t="str">
        <f t="shared" si="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10" s="68">
        <v>16196</v>
      </c>
      <c r="W110" s="67" t="str">
        <f t="shared" si="19"/>
        <v xml:space="preserve">Everson Veloso </v>
      </c>
    </row>
    <row r="111" spans="1:23" ht="15.75" customHeight="1">
      <c r="A111" s="150">
        <f t="shared" si="15"/>
        <v>2406</v>
      </c>
      <c r="B111" s="75">
        <v>21727</v>
      </c>
      <c r="C111" s="60">
        <v>2</v>
      </c>
      <c r="D111" s="59" t="str">
        <f t="shared" si="16"/>
        <v>275/80R22.5</v>
      </c>
      <c r="E111" s="61">
        <v>7489</v>
      </c>
      <c r="F111" s="62" t="s">
        <v>101</v>
      </c>
      <c r="G111" s="60">
        <v>56</v>
      </c>
      <c r="H111" s="59" t="str">
        <f t="shared" si="17"/>
        <v xml:space="preserve">UBERLANDIA </v>
      </c>
      <c r="I111" s="63">
        <v>44951</v>
      </c>
      <c r="J111" s="64">
        <v>44974</v>
      </c>
      <c r="K111" s="60">
        <v>1</v>
      </c>
      <c r="L111" s="60">
        <v>6755</v>
      </c>
      <c r="M111" s="60">
        <v>158973</v>
      </c>
      <c r="N111" s="65">
        <f t="shared" si="18"/>
        <v>600</v>
      </c>
      <c r="O111" s="66"/>
      <c r="P111" s="60"/>
      <c r="Q111" s="200"/>
      <c r="R111" s="77" t="s">
        <v>104</v>
      </c>
      <c r="S111" s="65" t="str">
        <f t="shared" si="12"/>
        <v>Feridas acidentais no flanco.</v>
      </c>
      <c r="T111" s="59" t="str">
        <f t="shared" si="13"/>
        <v>Objetos pontiagudos, pontas de guias, meio-fio.</v>
      </c>
      <c r="U111" s="65" t="str">
        <f t="shared" si="14"/>
        <v>Impacto lateral proveniente de erro operacional, solicito avaliação de cobrança.</v>
      </c>
      <c r="V111" s="60">
        <v>16196</v>
      </c>
      <c r="W111" s="59" t="str">
        <f t="shared" si="19"/>
        <v xml:space="preserve">Everson Veloso </v>
      </c>
    </row>
    <row r="112" spans="1:23" ht="15.75" customHeight="1">
      <c r="A112" s="149">
        <f t="shared" si="15"/>
        <v>2407</v>
      </c>
      <c r="B112" s="76">
        <v>20511</v>
      </c>
      <c r="C112" s="68">
        <v>2</v>
      </c>
      <c r="D112" s="67" t="str">
        <f t="shared" si="16"/>
        <v>275/80R22.5</v>
      </c>
      <c r="E112" s="69">
        <v>40758</v>
      </c>
      <c r="F112" s="70" t="s">
        <v>105</v>
      </c>
      <c r="G112" s="68">
        <v>98</v>
      </c>
      <c r="H112" s="67" t="str">
        <f t="shared" si="17"/>
        <v>ANA LUCIA</v>
      </c>
      <c r="I112" s="71">
        <v>44957</v>
      </c>
      <c r="J112" s="72">
        <v>44974</v>
      </c>
      <c r="K112" s="68">
        <v>3</v>
      </c>
      <c r="L112" s="68">
        <v>18546</v>
      </c>
      <c r="M112" s="68">
        <v>164009</v>
      </c>
      <c r="N112" s="73">
        <f t="shared" si="18"/>
        <v>600</v>
      </c>
      <c r="O112" s="74"/>
      <c r="P112" s="68"/>
      <c r="Q112" s="198"/>
      <c r="R112" s="68" t="s">
        <v>111</v>
      </c>
      <c r="S112" s="73" t="str">
        <f t="shared" si="12"/>
        <v>Desgaste irregular da Banda de Rodagem.</v>
      </c>
      <c r="T112" s="67" t="str">
        <f t="shared" si="13"/>
        <v>Folgas nas mangas, cubos, buchas estouradas, veículo desalinhado.</v>
      </c>
      <c r="U112" s="73" t="str">
        <f t="shared" si="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12" s="68">
        <v>16196</v>
      </c>
      <c r="W112" s="67" t="str">
        <f t="shared" si="19"/>
        <v xml:space="preserve">Everson Veloso </v>
      </c>
    </row>
    <row r="113" spans="1:23" ht="15.75" customHeight="1">
      <c r="A113" s="150">
        <f t="shared" si="15"/>
        <v>2408</v>
      </c>
      <c r="B113" s="75">
        <v>23860</v>
      </c>
      <c r="C113" s="60">
        <v>2</v>
      </c>
      <c r="D113" s="59" t="str">
        <f t="shared" si="16"/>
        <v>275/80R22.5</v>
      </c>
      <c r="E113" s="61">
        <v>10756</v>
      </c>
      <c r="F113" s="62" t="s">
        <v>197</v>
      </c>
      <c r="G113" s="60">
        <v>870</v>
      </c>
      <c r="H113" s="59" t="str">
        <f t="shared" si="17"/>
        <v>JUSTINOPOLIS</v>
      </c>
      <c r="I113" s="63">
        <v>44958</v>
      </c>
      <c r="J113" s="64">
        <v>44974</v>
      </c>
      <c r="K113" s="60">
        <v>0</v>
      </c>
      <c r="L113" s="60">
        <v>9765</v>
      </c>
      <c r="M113" s="60">
        <v>75804</v>
      </c>
      <c r="N113" s="65">
        <f t="shared" si="18"/>
        <v>600</v>
      </c>
      <c r="O113" s="66"/>
      <c r="P113" s="60"/>
      <c r="Q113" s="200"/>
      <c r="R113" s="77" t="s">
        <v>110</v>
      </c>
      <c r="S113" s="65" t="str">
        <f t="shared" si="12"/>
        <v>Rodagem sem ar ou com flexão importante no flanco.</v>
      </c>
      <c r="T113" s="59" t="str">
        <f t="shared" si="13"/>
        <v>Perfurações no topo ou flanco, rodas ou aros danificados, rodagem prolongada sem ar ou baixa pressão, desgaste no flanco por atrito com o solo ou entre germinados.</v>
      </c>
      <c r="U113" s="65" t="str">
        <f t="shared" si="14"/>
        <v>Condutor rodou com o pneu vazio. Solicito avaliação de cobrança.</v>
      </c>
      <c r="V113" s="60">
        <v>16196</v>
      </c>
      <c r="W113" s="59" t="str">
        <f t="shared" si="19"/>
        <v xml:space="preserve">Everson Veloso </v>
      </c>
    </row>
    <row r="114" spans="1:23" ht="15.75" customHeight="1">
      <c r="A114" s="149">
        <f t="shared" si="15"/>
        <v>2409</v>
      </c>
      <c r="B114" s="76">
        <v>24790</v>
      </c>
      <c r="C114" s="68">
        <v>2</v>
      </c>
      <c r="D114" s="67" t="str">
        <f t="shared" si="16"/>
        <v>275/80R22.5</v>
      </c>
      <c r="E114" s="69">
        <v>8409</v>
      </c>
      <c r="F114" s="70" t="s">
        <v>99</v>
      </c>
      <c r="G114" s="68">
        <v>56</v>
      </c>
      <c r="H114" s="67" t="str">
        <f t="shared" si="17"/>
        <v xml:space="preserve">UBERLANDIA </v>
      </c>
      <c r="I114" s="71">
        <v>44960</v>
      </c>
      <c r="J114" s="72">
        <v>44980</v>
      </c>
      <c r="K114" s="68">
        <v>0</v>
      </c>
      <c r="L114" s="68">
        <v>4890</v>
      </c>
      <c r="M114" s="68">
        <v>68474</v>
      </c>
      <c r="N114" s="73">
        <f t="shared" si="18"/>
        <v>600</v>
      </c>
      <c r="O114" s="74"/>
      <c r="P114" s="68"/>
      <c r="Q114" s="198"/>
      <c r="R114" s="68" t="s">
        <v>106</v>
      </c>
      <c r="S114" s="73" t="str">
        <f t="shared" si="12"/>
        <v>Rachadura na zona baixa do talão.</v>
      </c>
      <c r="T114" s="67" t="str">
        <f t="shared" si="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14" s="73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4" s="68">
        <v>16196</v>
      </c>
      <c r="W114" s="67" t="str">
        <f t="shared" si="19"/>
        <v xml:space="preserve">Everson Veloso </v>
      </c>
    </row>
    <row r="115" spans="1:23" ht="15.75" customHeight="1">
      <c r="A115" s="150">
        <f t="shared" si="15"/>
        <v>2410</v>
      </c>
      <c r="B115" s="75">
        <v>23947</v>
      </c>
      <c r="C115" s="60">
        <v>1</v>
      </c>
      <c r="D115" s="59" t="str">
        <f t="shared" si="16"/>
        <v>295/80R22.5</v>
      </c>
      <c r="E115" s="61">
        <v>7611</v>
      </c>
      <c r="F115" s="62" t="s">
        <v>197</v>
      </c>
      <c r="G115" s="60">
        <v>56</v>
      </c>
      <c r="H115" s="59" t="str">
        <f t="shared" si="17"/>
        <v xml:space="preserve">UBERLANDIA </v>
      </c>
      <c r="I115" s="63">
        <v>44960</v>
      </c>
      <c r="J115" s="64">
        <v>44980</v>
      </c>
      <c r="K115" s="60">
        <v>0</v>
      </c>
      <c r="L115" s="60">
        <v>28282</v>
      </c>
      <c r="M115" s="60">
        <v>76554</v>
      </c>
      <c r="N115" s="65">
        <f t="shared" si="18"/>
        <v>650</v>
      </c>
      <c r="O115" s="66"/>
      <c r="P115" s="60"/>
      <c r="Q115" s="200"/>
      <c r="R115" s="77" t="s">
        <v>111</v>
      </c>
      <c r="S115" s="65" t="str">
        <f t="shared" si="12"/>
        <v>Desgaste irregular da Banda de Rodagem.</v>
      </c>
      <c r="T115" s="59" t="str">
        <f t="shared" si="13"/>
        <v>Folgas nas mangas, cubos, buchas estouradas, veículo desalinhado.</v>
      </c>
      <c r="U115" s="65" t="str">
        <f t="shared" si="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15" s="60">
        <v>16196</v>
      </c>
      <c r="W115" s="59" t="str">
        <f t="shared" si="19"/>
        <v xml:space="preserve">Everson Veloso </v>
      </c>
    </row>
    <row r="116" spans="1:23" ht="15.75" customHeight="1">
      <c r="A116" s="149">
        <f t="shared" si="15"/>
        <v>2411</v>
      </c>
      <c r="B116" s="76">
        <v>22904</v>
      </c>
      <c r="C116" s="68">
        <v>2</v>
      </c>
      <c r="D116" s="67" t="str">
        <f t="shared" si="16"/>
        <v>275/80R22.5</v>
      </c>
      <c r="E116" s="69">
        <v>7450</v>
      </c>
      <c r="F116" s="70" t="s">
        <v>105</v>
      </c>
      <c r="G116" s="68">
        <v>56</v>
      </c>
      <c r="H116" s="67" t="str">
        <f t="shared" si="17"/>
        <v xml:space="preserve">UBERLANDIA </v>
      </c>
      <c r="I116" s="71">
        <v>44958</v>
      </c>
      <c r="J116" s="72">
        <v>44980</v>
      </c>
      <c r="K116" s="68">
        <v>1</v>
      </c>
      <c r="L116" s="68">
        <v>14953</v>
      </c>
      <c r="M116" s="68">
        <v>139220</v>
      </c>
      <c r="N116" s="73">
        <f t="shared" si="18"/>
        <v>600</v>
      </c>
      <c r="O116" s="74"/>
      <c r="P116" s="68"/>
      <c r="Q116" s="198"/>
      <c r="R116" s="68" t="s">
        <v>111</v>
      </c>
      <c r="S116" s="73" t="str">
        <f t="shared" si="12"/>
        <v>Desgaste irregular da Banda de Rodagem.</v>
      </c>
      <c r="T116" s="67" t="str">
        <f t="shared" si="13"/>
        <v>Folgas nas mangas, cubos, buchas estouradas, veículo desalinhado.</v>
      </c>
      <c r="U116" s="73" t="str">
        <f t="shared" si="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16" s="68">
        <v>16196</v>
      </c>
      <c r="W116" s="67" t="str">
        <f t="shared" si="19"/>
        <v xml:space="preserve">Everson Veloso </v>
      </c>
    </row>
    <row r="117" spans="1:23" ht="15.75" customHeight="1">
      <c r="A117" s="150">
        <f t="shared" si="15"/>
        <v>2412</v>
      </c>
      <c r="B117" s="75">
        <v>20878</v>
      </c>
      <c r="C117" s="60">
        <v>2</v>
      </c>
      <c r="D117" s="59" t="str">
        <f t="shared" si="16"/>
        <v>275/80R22.5</v>
      </c>
      <c r="E117" s="61">
        <v>8428</v>
      </c>
      <c r="F117" s="62" t="s">
        <v>105</v>
      </c>
      <c r="G117" s="60">
        <v>56</v>
      </c>
      <c r="H117" s="59" t="str">
        <f t="shared" si="17"/>
        <v xml:space="preserve">UBERLANDIA </v>
      </c>
      <c r="I117" s="63">
        <v>44956</v>
      </c>
      <c r="J117" s="64">
        <v>44980</v>
      </c>
      <c r="K117" s="60">
        <v>1</v>
      </c>
      <c r="L117" s="60">
        <v>17015</v>
      </c>
      <c r="M117" s="60">
        <v>114418</v>
      </c>
      <c r="N117" s="65">
        <f t="shared" si="18"/>
        <v>600</v>
      </c>
      <c r="O117" s="66"/>
      <c r="P117" s="60"/>
      <c r="Q117" s="200"/>
      <c r="R117" s="77" t="s">
        <v>106</v>
      </c>
      <c r="S117" s="65" t="str">
        <f t="shared" si="12"/>
        <v>Rachadura na zona baixa do talão.</v>
      </c>
      <c r="T117" s="59" t="str">
        <f t="shared" si="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17" s="65" t="str">
        <f t="shared" si="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7" s="60">
        <v>16196</v>
      </c>
      <c r="W117" s="59" t="str">
        <f t="shared" si="19"/>
        <v xml:space="preserve">Everson Veloso </v>
      </c>
    </row>
    <row r="118" spans="1:23" ht="15.75" customHeight="1">
      <c r="A118" s="149">
        <f t="shared" si="15"/>
        <v>2413</v>
      </c>
      <c r="B118" s="76">
        <v>25233</v>
      </c>
      <c r="C118" s="68">
        <v>2</v>
      </c>
      <c r="D118" s="67" t="str">
        <f t="shared" si="16"/>
        <v>275/80R22.5</v>
      </c>
      <c r="E118" s="69">
        <v>7472</v>
      </c>
      <c r="F118" s="70" t="s">
        <v>197</v>
      </c>
      <c r="G118" s="68">
        <v>56</v>
      </c>
      <c r="H118" s="67" t="str">
        <f t="shared" si="17"/>
        <v xml:space="preserve">UBERLANDIA </v>
      </c>
      <c r="I118" s="71">
        <v>44958</v>
      </c>
      <c r="J118" s="72">
        <v>44980</v>
      </c>
      <c r="K118" s="68">
        <v>0</v>
      </c>
      <c r="L118" s="68">
        <v>17027</v>
      </c>
      <c r="M118" s="68">
        <v>66184</v>
      </c>
      <c r="N118" s="73">
        <f t="shared" si="18"/>
        <v>600</v>
      </c>
      <c r="O118" s="74"/>
      <c r="P118" s="68"/>
      <c r="Q118" s="198"/>
      <c r="R118" s="68" t="s">
        <v>119</v>
      </c>
      <c r="S118" s="73" t="str">
        <f t="shared" si="12"/>
        <v>Agressões físicas ou químicas.</v>
      </c>
      <c r="T118" s="67" t="str">
        <f t="shared" si="13"/>
        <v>Pneu em contato com hidrocarbonetos (óleo diesel, graxa, gasolina, etc. , pneu exposto a fontes de calor soldas, descargas elétricas etc.).</v>
      </c>
      <c r="U118" s="73" t="str">
        <f t="shared" si="14"/>
        <v>Verificar origem da contaminação e tomar as atitudes cabíveis.</v>
      </c>
      <c r="V118" s="68">
        <v>16196</v>
      </c>
      <c r="W118" s="67" t="str">
        <f t="shared" si="19"/>
        <v xml:space="preserve">Everson Veloso </v>
      </c>
    </row>
    <row r="119" spans="1:23" ht="15.75" customHeight="1">
      <c r="A119" s="150">
        <f t="shared" si="15"/>
        <v>2414</v>
      </c>
      <c r="B119" s="75">
        <v>25130</v>
      </c>
      <c r="C119" s="60">
        <v>2</v>
      </c>
      <c r="D119" s="59" t="str">
        <f t="shared" si="16"/>
        <v>275/80R22.5</v>
      </c>
      <c r="E119" s="61">
        <v>7450</v>
      </c>
      <c r="F119" s="62" t="s">
        <v>102</v>
      </c>
      <c r="G119" s="60">
        <v>56</v>
      </c>
      <c r="H119" s="59" t="str">
        <f t="shared" si="17"/>
        <v xml:space="preserve">UBERLANDIA </v>
      </c>
      <c r="I119" s="63">
        <v>44958</v>
      </c>
      <c r="J119" s="64">
        <v>44980</v>
      </c>
      <c r="K119" s="60">
        <v>0</v>
      </c>
      <c r="L119" s="60">
        <v>14953</v>
      </c>
      <c r="M119" s="60">
        <v>58786</v>
      </c>
      <c r="N119" s="65">
        <f t="shared" si="18"/>
        <v>600</v>
      </c>
      <c r="O119" s="66"/>
      <c r="P119" s="60"/>
      <c r="Q119" s="200"/>
      <c r="R119" s="77" t="s">
        <v>114</v>
      </c>
      <c r="S119" s="65" t="str">
        <f t="shared" si="12"/>
        <v>Pneu não ressulcado</v>
      </c>
      <c r="T119" s="59" t="str">
        <f t="shared" si="13"/>
        <v>Negligência e/ou não realização do serviço de ressulcagem.</v>
      </c>
      <c r="U119" s="65" t="str">
        <f t="shared" si="14"/>
        <v>Realizar a ressulcagem dos pneus respeitando os procedimentos conforme manual de ressulcagem.</v>
      </c>
      <c r="V119" s="60">
        <v>16196</v>
      </c>
      <c r="W119" s="59" t="str">
        <f t="shared" si="19"/>
        <v xml:space="preserve">Everson Veloso </v>
      </c>
    </row>
    <row r="120" spans="1:23" ht="15.75" customHeight="1">
      <c r="A120" s="149">
        <f t="shared" si="15"/>
        <v>2415</v>
      </c>
      <c r="B120" s="76">
        <v>23946</v>
      </c>
      <c r="C120" s="68">
        <v>1</v>
      </c>
      <c r="D120" s="67" t="str">
        <f t="shared" si="16"/>
        <v>295/80R22.5</v>
      </c>
      <c r="E120" s="69">
        <v>7611</v>
      </c>
      <c r="F120" s="70" t="s">
        <v>102</v>
      </c>
      <c r="G120" s="68">
        <v>56</v>
      </c>
      <c r="H120" s="67" t="str">
        <f t="shared" si="17"/>
        <v xml:space="preserve">UBERLANDIA </v>
      </c>
      <c r="I120" s="71">
        <v>44960</v>
      </c>
      <c r="J120" s="72">
        <v>44980</v>
      </c>
      <c r="K120" s="68">
        <v>0</v>
      </c>
      <c r="L120" s="68">
        <v>28282</v>
      </c>
      <c r="M120" s="68">
        <v>76554</v>
      </c>
      <c r="N120" s="73">
        <f t="shared" si="18"/>
        <v>650</v>
      </c>
      <c r="O120" s="74"/>
      <c r="P120" s="68"/>
      <c r="Q120" s="198"/>
      <c r="R120" s="68" t="s">
        <v>111</v>
      </c>
      <c r="S120" s="73" t="str">
        <f t="shared" si="12"/>
        <v>Desgaste irregular da Banda de Rodagem.</v>
      </c>
      <c r="T120" s="67" t="str">
        <f t="shared" si="13"/>
        <v>Folgas nas mangas, cubos, buchas estouradas, veículo desalinhado.</v>
      </c>
      <c r="U120" s="73" t="str">
        <f t="shared" si="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20" s="68">
        <v>16196</v>
      </c>
      <c r="W120" s="67" t="str">
        <f t="shared" si="19"/>
        <v xml:space="preserve">Everson Veloso </v>
      </c>
    </row>
    <row r="121" spans="1:23" ht="15.75" customHeight="1">
      <c r="A121" s="150">
        <f t="shared" si="15"/>
        <v>2416</v>
      </c>
      <c r="B121" s="75">
        <v>24958</v>
      </c>
      <c r="C121" s="60">
        <v>2</v>
      </c>
      <c r="D121" s="59" t="str">
        <f t="shared" si="16"/>
        <v>275/80R22.5</v>
      </c>
      <c r="E121" s="61">
        <v>7512</v>
      </c>
      <c r="F121" s="62" t="s">
        <v>102</v>
      </c>
      <c r="G121" s="60">
        <v>56</v>
      </c>
      <c r="H121" s="59" t="str">
        <f t="shared" si="17"/>
        <v xml:space="preserve">UBERLANDIA </v>
      </c>
      <c r="I121" s="63">
        <v>44959</v>
      </c>
      <c r="J121" s="64">
        <v>44980</v>
      </c>
      <c r="K121" s="60">
        <v>1</v>
      </c>
      <c r="L121" s="60">
        <v>1230</v>
      </c>
      <c r="M121" s="60">
        <v>69649</v>
      </c>
      <c r="N121" s="65">
        <f t="shared" si="18"/>
        <v>600</v>
      </c>
      <c r="O121" s="66"/>
      <c r="P121" s="60"/>
      <c r="Q121" s="200"/>
      <c r="R121" s="77" t="s">
        <v>111</v>
      </c>
      <c r="S121" s="65" t="str">
        <f t="shared" si="12"/>
        <v>Desgaste irregular da Banda de Rodagem.</v>
      </c>
      <c r="T121" s="59" t="str">
        <f t="shared" si="13"/>
        <v>Folgas nas mangas, cubos, buchas estouradas, veículo desalinhado.</v>
      </c>
      <c r="U121" s="65" t="str">
        <f t="shared" si="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21" s="60">
        <v>16196</v>
      </c>
      <c r="W121" s="59" t="str">
        <f t="shared" si="19"/>
        <v xml:space="preserve">Everson Veloso </v>
      </c>
    </row>
    <row r="122" spans="1:23" ht="15.75" customHeight="1">
      <c r="A122" s="149">
        <f t="shared" si="15"/>
        <v>2417</v>
      </c>
      <c r="B122" s="76">
        <v>24703</v>
      </c>
      <c r="C122" s="68">
        <v>2</v>
      </c>
      <c r="D122" s="67" t="str">
        <f t="shared" si="16"/>
        <v>275/80R22.5</v>
      </c>
      <c r="E122" s="69">
        <v>7464</v>
      </c>
      <c r="F122" s="70" t="s">
        <v>102</v>
      </c>
      <c r="G122" s="68">
        <v>56</v>
      </c>
      <c r="H122" s="67" t="str">
        <f t="shared" si="17"/>
        <v xml:space="preserve">UBERLANDIA </v>
      </c>
      <c r="I122" s="71">
        <v>44963</v>
      </c>
      <c r="J122" s="72">
        <v>44980</v>
      </c>
      <c r="K122" s="68">
        <v>0</v>
      </c>
      <c r="L122" s="68">
        <v>53398</v>
      </c>
      <c r="M122" s="68">
        <v>153065</v>
      </c>
      <c r="N122" s="73">
        <f t="shared" si="18"/>
        <v>600</v>
      </c>
      <c r="O122" s="74"/>
      <c r="P122" s="68"/>
      <c r="Q122" s="198"/>
      <c r="R122" s="68" t="s">
        <v>111</v>
      </c>
      <c r="S122" s="73" t="str">
        <f t="shared" si="12"/>
        <v>Desgaste irregular da Banda de Rodagem.</v>
      </c>
      <c r="T122" s="67" t="str">
        <f t="shared" si="13"/>
        <v>Folgas nas mangas, cubos, buchas estouradas, veículo desalinhado.</v>
      </c>
      <c r="U122" s="73" t="str">
        <f t="shared" si="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22" s="68">
        <v>16196</v>
      </c>
      <c r="W122" s="67" t="str">
        <f t="shared" si="19"/>
        <v xml:space="preserve">Everson Veloso </v>
      </c>
    </row>
    <row r="123" spans="1:23" ht="15.75" customHeight="1">
      <c r="A123" s="150">
        <f t="shared" si="15"/>
        <v>2418</v>
      </c>
      <c r="B123" s="75">
        <v>23343</v>
      </c>
      <c r="C123" s="60">
        <v>2</v>
      </c>
      <c r="D123" s="59" t="str">
        <f t="shared" si="16"/>
        <v>275/80R22.5</v>
      </c>
      <c r="E123" s="61">
        <v>7512</v>
      </c>
      <c r="F123" s="62" t="s">
        <v>197</v>
      </c>
      <c r="G123" s="60">
        <v>56</v>
      </c>
      <c r="H123" s="59" t="str">
        <f t="shared" si="17"/>
        <v xml:space="preserve">UBERLANDIA </v>
      </c>
      <c r="I123" s="63">
        <v>44959</v>
      </c>
      <c r="J123" s="64">
        <v>44980</v>
      </c>
      <c r="K123" s="60">
        <v>1</v>
      </c>
      <c r="L123" s="60">
        <v>1230</v>
      </c>
      <c r="M123" s="60">
        <v>82917</v>
      </c>
      <c r="N123" s="65">
        <f t="shared" si="18"/>
        <v>600</v>
      </c>
      <c r="O123" s="66"/>
      <c r="P123" s="60"/>
      <c r="Q123" s="200"/>
      <c r="R123" s="77" t="s">
        <v>111</v>
      </c>
      <c r="S123" s="65" t="str">
        <f t="shared" si="12"/>
        <v>Desgaste irregular da Banda de Rodagem.</v>
      </c>
      <c r="T123" s="59" t="str">
        <f t="shared" si="13"/>
        <v>Folgas nas mangas, cubos, buchas estouradas, veículo desalinhado.</v>
      </c>
      <c r="U123" s="65" t="str">
        <f t="shared" si="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23" s="60">
        <v>16196</v>
      </c>
      <c r="W123" s="59" t="str">
        <f t="shared" si="19"/>
        <v xml:space="preserve">Everson Veloso </v>
      </c>
    </row>
    <row r="124" spans="1:23" ht="15.75" customHeight="1">
      <c r="A124" s="149">
        <f t="shared" si="15"/>
        <v>2419</v>
      </c>
      <c r="B124" s="76">
        <v>22984</v>
      </c>
      <c r="C124" s="68">
        <v>2</v>
      </c>
      <c r="D124" s="67" t="str">
        <f t="shared" si="16"/>
        <v>275/80R22.5</v>
      </c>
      <c r="E124" s="69">
        <v>8409</v>
      </c>
      <c r="F124" s="70" t="s">
        <v>105</v>
      </c>
      <c r="G124" s="68">
        <v>56</v>
      </c>
      <c r="H124" s="67" t="str">
        <f t="shared" si="17"/>
        <v xml:space="preserve">UBERLANDIA </v>
      </c>
      <c r="I124" s="71">
        <v>44960</v>
      </c>
      <c r="J124" s="72">
        <v>44980</v>
      </c>
      <c r="K124" s="68">
        <v>1</v>
      </c>
      <c r="L124" s="68">
        <v>20074</v>
      </c>
      <c r="M124" s="68">
        <v>123673</v>
      </c>
      <c r="N124" s="73">
        <f t="shared" si="18"/>
        <v>600</v>
      </c>
      <c r="O124" s="74"/>
      <c r="P124" s="68"/>
      <c r="Q124" s="198"/>
      <c r="R124" s="68" t="s">
        <v>106</v>
      </c>
      <c r="S124" s="73" t="str">
        <f t="shared" ref="S124:S187" si="20">IFERROR(VLOOKUP(R124,FVU,2,FALSE),"")</f>
        <v>Rachadura na zona baixa do talão.</v>
      </c>
      <c r="T124" s="67" t="str">
        <f t="shared" ref="T124:T187" si="21">IFERROR(VLOOKUP(R124,FVU,3,FALSE),"")</f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4" s="73" t="str">
        <f t="shared" ref="U124:U187" si="22">IFERROR(VLOOKUP(R124,FVU,4,FALSE),"")</f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4" s="68">
        <v>16196</v>
      </c>
      <c r="W124" s="67" t="str">
        <f t="shared" si="19"/>
        <v xml:space="preserve">Everson Veloso </v>
      </c>
    </row>
    <row r="125" spans="1:23" ht="15.75" customHeight="1">
      <c r="A125" s="150">
        <f t="shared" si="15"/>
        <v>2420</v>
      </c>
      <c r="B125" s="75">
        <v>24565</v>
      </c>
      <c r="C125" s="60">
        <v>2</v>
      </c>
      <c r="D125" s="59" t="str">
        <f t="shared" si="16"/>
        <v>275/80R22.5</v>
      </c>
      <c r="E125" s="61">
        <v>8407</v>
      </c>
      <c r="F125" s="62" t="s">
        <v>102</v>
      </c>
      <c r="G125" s="60">
        <v>56</v>
      </c>
      <c r="H125" s="59" t="str">
        <f t="shared" si="17"/>
        <v xml:space="preserve">UBERLANDIA </v>
      </c>
      <c r="I125" s="63">
        <v>44960</v>
      </c>
      <c r="J125" s="64">
        <v>44980</v>
      </c>
      <c r="K125" s="60">
        <v>0</v>
      </c>
      <c r="L125" s="60">
        <v>8286</v>
      </c>
      <c r="M125" s="60">
        <v>60903</v>
      </c>
      <c r="N125" s="65">
        <f t="shared" si="18"/>
        <v>600</v>
      </c>
      <c r="O125" s="66"/>
      <c r="P125" s="60"/>
      <c r="Q125" s="200"/>
      <c r="R125" s="77" t="s">
        <v>111</v>
      </c>
      <c r="S125" s="65" t="str">
        <f t="shared" si="20"/>
        <v>Desgaste irregular da Banda de Rodagem.</v>
      </c>
      <c r="T125" s="59" t="str">
        <f t="shared" si="21"/>
        <v>Folgas nas mangas, cubos, buchas estouradas, veículo desalinhado.</v>
      </c>
      <c r="U125" s="65" t="str">
        <f t="shared" si="22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25" s="60">
        <v>16196</v>
      </c>
      <c r="W125" s="59" t="str">
        <f t="shared" si="19"/>
        <v xml:space="preserve">Everson Veloso </v>
      </c>
    </row>
    <row r="126" spans="1:23" ht="15.75" customHeight="1">
      <c r="A126" s="149">
        <f t="shared" si="15"/>
        <v>2421</v>
      </c>
      <c r="B126" s="76">
        <v>20416</v>
      </c>
      <c r="C126" s="68">
        <v>2</v>
      </c>
      <c r="D126" s="67" t="str">
        <f t="shared" si="16"/>
        <v>275/80R22.5</v>
      </c>
      <c r="E126" s="69">
        <v>25123</v>
      </c>
      <c r="F126" s="70" t="s">
        <v>198</v>
      </c>
      <c r="G126" s="68">
        <v>61</v>
      </c>
      <c r="H126" s="67" t="str">
        <f t="shared" si="17"/>
        <v>SARZEDO</v>
      </c>
      <c r="I126" s="71">
        <v>44959</v>
      </c>
      <c r="J126" s="72">
        <v>44980</v>
      </c>
      <c r="K126" s="68">
        <v>2</v>
      </c>
      <c r="L126" s="68">
        <v>15210</v>
      </c>
      <c r="M126" s="68">
        <v>218832</v>
      </c>
      <c r="N126" s="73">
        <f t="shared" si="18"/>
        <v>600</v>
      </c>
      <c r="O126" s="74"/>
      <c r="P126" s="68"/>
      <c r="Q126" s="198"/>
      <c r="R126" s="68" t="s">
        <v>104</v>
      </c>
      <c r="S126" s="73" t="str">
        <f t="shared" si="20"/>
        <v>Feridas acidentais no flanco.</v>
      </c>
      <c r="T126" s="67" t="str">
        <f t="shared" si="21"/>
        <v>Objetos pontiagudos, pontas de guias, meio-fio.</v>
      </c>
      <c r="U126" s="73" t="str">
        <f t="shared" si="22"/>
        <v>Impacto lateral proveniente de erro operacional, solicito avaliação de cobrança.</v>
      </c>
      <c r="V126" s="68">
        <v>16196</v>
      </c>
      <c r="W126" s="67" t="str">
        <f t="shared" si="19"/>
        <v xml:space="preserve">Everson Veloso </v>
      </c>
    </row>
    <row r="127" spans="1:23" ht="15.75" customHeight="1">
      <c r="A127" s="150">
        <f t="shared" si="15"/>
        <v>2422</v>
      </c>
      <c r="B127" s="75">
        <v>22017</v>
      </c>
      <c r="C127" s="60">
        <v>1</v>
      </c>
      <c r="D127" s="59" t="str">
        <f t="shared" si="16"/>
        <v>295/80R22.5</v>
      </c>
      <c r="E127" s="61">
        <v>10829</v>
      </c>
      <c r="F127" s="62" t="s">
        <v>199</v>
      </c>
      <c r="G127" s="60">
        <v>870</v>
      </c>
      <c r="H127" s="59" t="str">
        <f t="shared" si="17"/>
        <v>JUSTINOPOLIS</v>
      </c>
      <c r="I127" s="63">
        <v>44966</v>
      </c>
      <c r="J127" s="64">
        <v>44980</v>
      </c>
      <c r="K127" s="60">
        <v>1</v>
      </c>
      <c r="L127" s="60">
        <v>4807</v>
      </c>
      <c r="M127" s="60">
        <v>172724</v>
      </c>
      <c r="N127" s="65">
        <f t="shared" si="18"/>
        <v>650</v>
      </c>
      <c r="O127" s="66"/>
      <c r="P127" s="60"/>
      <c r="Q127" s="200"/>
      <c r="R127" s="77" t="s">
        <v>116</v>
      </c>
      <c r="S127" s="65" t="str">
        <f t="shared" si="20"/>
        <v>Desenrolamento do retorno da lona carcaça no talão.</v>
      </c>
      <c r="T127" s="59" t="str">
        <f t="shared" si="21"/>
        <v>Aquecimento no talão ocasionado pelo uso excessivo do freio, má regulagem dos freios, uso excessivo dos freios devido a velocidade incompatível com a via,rodas sujas e/ou em má condições de uso, etc.</v>
      </c>
      <c r="U127" s="65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27" s="60">
        <v>16196</v>
      </c>
      <c r="W127" s="59" t="str">
        <f t="shared" si="19"/>
        <v xml:space="preserve">Everson Veloso </v>
      </c>
    </row>
    <row r="128" spans="1:23" ht="15.75" customHeight="1">
      <c r="A128" s="149">
        <f t="shared" si="15"/>
        <v>2423</v>
      </c>
      <c r="B128" s="76">
        <v>24103</v>
      </c>
      <c r="C128" s="68">
        <v>1</v>
      </c>
      <c r="D128" s="67" t="str">
        <f t="shared" si="16"/>
        <v>295/80R22.5</v>
      </c>
      <c r="E128" s="69">
        <v>10702</v>
      </c>
      <c r="F128" s="70" t="s">
        <v>105</v>
      </c>
      <c r="G128" s="68">
        <v>870</v>
      </c>
      <c r="H128" s="67" t="str">
        <f t="shared" si="17"/>
        <v>JUSTINOPOLIS</v>
      </c>
      <c r="I128" s="71">
        <v>44966</v>
      </c>
      <c r="J128" s="72">
        <v>44980</v>
      </c>
      <c r="K128" s="68">
        <v>1</v>
      </c>
      <c r="L128" s="68">
        <v>7686</v>
      </c>
      <c r="M128" s="68">
        <v>61647</v>
      </c>
      <c r="N128" s="73">
        <f t="shared" si="18"/>
        <v>650</v>
      </c>
      <c r="O128" s="74"/>
      <c r="P128" s="68"/>
      <c r="Q128" s="198"/>
      <c r="R128" s="68" t="s">
        <v>116</v>
      </c>
      <c r="S128" s="73" t="str">
        <f t="shared" si="20"/>
        <v>Desenrolamento do retorno da lona carcaça no talão.</v>
      </c>
      <c r="T128" s="67" t="str">
        <f t="shared" si="21"/>
        <v>Aquecimento no talão ocasionado pelo uso excessivo do freio, má regulagem dos freios, uso excessivo dos freios devido a velocidade incompatível com a via,rodas sujas e/ou em má condições de uso, etc.</v>
      </c>
      <c r="U128" s="73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28" s="68">
        <v>16196</v>
      </c>
      <c r="W128" s="67" t="str">
        <f t="shared" si="19"/>
        <v xml:space="preserve">Everson Veloso </v>
      </c>
    </row>
    <row r="129" spans="1:23" ht="15.75" customHeight="1">
      <c r="A129" s="150">
        <f t="shared" si="15"/>
        <v>2424</v>
      </c>
      <c r="B129" s="75">
        <v>102730</v>
      </c>
      <c r="C129" s="60">
        <v>2</v>
      </c>
      <c r="D129" s="59" t="str">
        <f t="shared" si="16"/>
        <v>275/80R22.5</v>
      </c>
      <c r="E129" s="61">
        <v>4010660</v>
      </c>
      <c r="F129" s="62" t="s">
        <v>198</v>
      </c>
      <c r="G129" s="60">
        <v>870</v>
      </c>
      <c r="H129" s="59" t="str">
        <f t="shared" si="17"/>
        <v>JUSTINOPOLIS</v>
      </c>
      <c r="I129" s="63">
        <v>44943</v>
      </c>
      <c r="J129" s="64">
        <v>44980</v>
      </c>
      <c r="K129" s="60">
        <v>2</v>
      </c>
      <c r="L129" s="60">
        <v>2044</v>
      </c>
      <c r="M129" s="60">
        <v>171856</v>
      </c>
      <c r="N129" s="65">
        <f t="shared" si="18"/>
        <v>600</v>
      </c>
      <c r="O129" s="66"/>
      <c r="P129" s="60"/>
      <c r="Q129" s="200"/>
      <c r="R129" s="77" t="s">
        <v>104</v>
      </c>
      <c r="S129" s="65" t="str">
        <f t="shared" si="20"/>
        <v>Feridas acidentais no flanco.</v>
      </c>
      <c r="T129" s="59" t="str">
        <f t="shared" si="21"/>
        <v>Objetos pontiagudos, pontas de guias, meio-fio.</v>
      </c>
      <c r="U129" s="65" t="str">
        <f t="shared" si="22"/>
        <v>Impacto lateral proveniente de erro operacional, solicito avaliação de cobrança.</v>
      </c>
      <c r="V129" s="60">
        <v>16196</v>
      </c>
      <c r="W129" s="59" t="str">
        <f t="shared" si="19"/>
        <v xml:space="preserve">Everson Veloso </v>
      </c>
    </row>
    <row r="130" spans="1:23" ht="15.75" customHeight="1">
      <c r="A130" s="149">
        <f t="shared" si="15"/>
        <v>2425</v>
      </c>
      <c r="B130" s="76">
        <v>22112</v>
      </c>
      <c r="C130" s="68">
        <v>2</v>
      </c>
      <c r="D130" s="67" t="str">
        <f t="shared" si="16"/>
        <v>275/80R22.5</v>
      </c>
      <c r="E130" s="69">
        <v>90423</v>
      </c>
      <c r="F130" s="70" t="s">
        <v>105</v>
      </c>
      <c r="G130" s="68">
        <v>990</v>
      </c>
      <c r="H130" s="67" t="str">
        <f t="shared" si="17"/>
        <v>VENEZA</v>
      </c>
      <c r="I130" s="71">
        <v>44959</v>
      </c>
      <c r="J130" s="72">
        <v>44980</v>
      </c>
      <c r="K130" s="68">
        <v>1</v>
      </c>
      <c r="L130" s="68">
        <v>18767</v>
      </c>
      <c r="M130" s="68">
        <v>208049</v>
      </c>
      <c r="N130" s="73">
        <f t="shared" si="18"/>
        <v>600</v>
      </c>
      <c r="O130" s="74"/>
      <c r="P130" s="68"/>
      <c r="Q130" s="198"/>
      <c r="R130" s="68" t="s">
        <v>107</v>
      </c>
      <c r="S130" s="73" t="str">
        <f t="shared" si="20"/>
        <v>Alteração na zona baixa do talão.</v>
      </c>
      <c r="T130" s="67" t="str">
        <f t="shared" si="21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30" s="73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30" s="68">
        <v>16196</v>
      </c>
      <c r="W130" s="67" t="str">
        <f t="shared" si="19"/>
        <v xml:space="preserve">Everson Veloso </v>
      </c>
    </row>
    <row r="131" spans="1:23" ht="15.75" customHeight="1">
      <c r="A131" s="150">
        <f t="shared" si="15"/>
        <v>2426</v>
      </c>
      <c r="B131" s="75">
        <v>23827</v>
      </c>
      <c r="C131" s="60">
        <v>2</v>
      </c>
      <c r="D131" s="59" t="str">
        <f t="shared" si="16"/>
        <v>275/80R22.5</v>
      </c>
      <c r="E131" s="61">
        <v>90448</v>
      </c>
      <c r="F131" s="62" t="s">
        <v>197</v>
      </c>
      <c r="G131" s="60">
        <v>990</v>
      </c>
      <c r="H131" s="59" t="str">
        <f t="shared" si="17"/>
        <v>VENEZA</v>
      </c>
      <c r="I131" s="63">
        <v>44959</v>
      </c>
      <c r="J131" s="64">
        <v>44980</v>
      </c>
      <c r="K131" s="60">
        <v>0</v>
      </c>
      <c r="L131" s="60">
        <v>34999</v>
      </c>
      <c r="M131" s="60">
        <v>137069</v>
      </c>
      <c r="N131" s="65">
        <f t="shared" si="18"/>
        <v>600</v>
      </c>
      <c r="O131" s="66"/>
      <c r="P131" s="60"/>
      <c r="Q131" s="200"/>
      <c r="R131" s="77" t="s">
        <v>110</v>
      </c>
      <c r="S131" s="65" t="str">
        <f t="shared" si="20"/>
        <v>Rodagem sem ar ou com flexão importante no flanco.</v>
      </c>
      <c r="T131" s="59" t="str">
        <f t="shared" si="21"/>
        <v>Perfurações no topo ou flanco, rodas ou aros danificados, rodagem prolongada sem ar ou baixa pressão, desgaste no flanco por atrito com o solo ou entre germinados.</v>
      </c>
      <c r="U131" s="65" t="str">
        <f t="shared" si="22"/>
        <v>Condutor rodou com o pneu vazio. Solicito avaliação de cobrança.</v>
      </c>
      <c r="V131" s="60">
        <v>16196</v>
      </c>
      <c r="W131" s="59" t="str">
        <f t="shared" si="19"/>
        <v xml:space="preserve">Everson Veloso </v>
      </c>
    </row>
    <row r="132" spans="1:23" ht="15.75" customHeight="1">
      <c r="A132" s="149">
        <f t="shared" ref="A132:A195" si="23">IF(B132&gt;0,A131+1,"")</f>
        <v>2427</v>
      </c>
      <c r="B132" s="76">
        <v>22888</v>
      </c>
      <c r="C132" s="68">
        <v>2</v>
      </c>
      <c r="D132" s="67" t="str">
        <f t="shared" si="16"/>
        <v>275/80R22.5</v>
      </c>
      <c r="E132" s="69">
        <v>10803</v>
      </c>
      <c r="F132" s="70" t="s">
        <v>105</v>
      </c>
      <c r="G132" s="68">
        <v>870</v>
      </c>
      <c r="H132" s="67" t="str">
        <f t="shared" si="17"/>
        <v>JUSTINOPOLIS</v>
      </c>
      <c r="I132" s="71">
        <v>44964</v>
      </c>
      <c r="J132" s="72">
        <v>44980</v>
      </c>
      <c r="K132" s="68">
        <v>2</v>
      </c>
      <c r="L132" s="68">
        <v>5802</v>
      </c>
      <c r="M132" s="68">
        <v>168610</v>
      </c>
      <c r="N132" s="73">
        <f t="shared" si="18"/>
        <v>600</v>
      </c>
      <c r="O132" s="74"/>
      <c r="P132" s="68"/>
      <c r="Q132" s="198"/>
      <c r="R132" s="68" t="s">
        <v>116</v>
      </c>
      <c r="S132" s="73" t="str">
        <f t="shared" si="20"/>
        <v>Desenrolamento do retorno da lona carcaça no talão.</v>
      </c>
      <c r="T132" s="67" t="str">
        <f t="shared" si="21"/>
        <v>Aquecimento no talão ocasionado pelo uso excessivo do freio, má regulagem dos freios, uso excessivo dos freios devido a velocidade incompatível com a via,rodas sujas e/ou em má condições de uso, etc.</v>
      </c>
      <c r="U132" s="73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32" s="68">
        <v>16196</v>
      </c>
      <c r="W132" s="67" t="str">
        <f t="shared" si="19"/>
        <v xml:space="preserve">Everson Veloso </v>
      </c>
    </row>
    <row r="133" spans="1:23" ht="15.75" customHeight="1">
      <c r="A133" s="150">
        <f t="shared" si="23"/>
        <v>2428</v>
      </c>
      <c r="B133" s="75">
        <v>97464</v>
      </c>
      <c r="C133" s="60">
        <v>2</v>
      </c>
      <c r="D133" s="59" t="str">
        <f t="shared" si="16"/>
        <v>275/80R22.5</v>
      </c>
      <c r="E133" s="61">
        <v>90298</v>
      </c>
      <c r="F133" s="62" t="s">
        <v>99</v>
      </c>
      <c r="G133" s="60">
        <v>520</v>
      </c>
      <c r="H133" s="59" t="str">
        <f t="shared" si="17"/>
        <v>NEVES</v>
      </c>
      <c r="I133" s="63">
        <v>44964</v>
      </c>
      <c r="J133" s="64">
        <v>44980</v>
      </c>
      <c r="K133" s="60">
        <v>1</v>
      </c>
      <c r="L133" s="60">
        <v>12016</v>
      </c>
      <c r="M133" s="60">
        <v>135684</v>
      </c>
      <c r="N133" s="65">
        <f t="shared" si="18"/>
        <v>600</v>
      </c>
      <c r="O133" s="66"/>
      <c r="P133" s="60"/>
      <c r="Q133" s="200"/>
      <c r="R133" s="77" t="s">
        <v>116</v>
      </c>
      <c r="S133" s="65" t="str">
        <f t="shared" si="20"/>
        <v>Desenrolamento do retorno da lona carcaça no talão.</v>
      </c>
      <c r="T133" s="59" t="str">
        <f t="shared" si="21"/>
        <v>Aquecimento no talão ocasionado pelo uso excessivo do freio, má regulagem dos freios, uso excessivo dos freios devido a velocidade incompatível com a via,rodas sujas e/ou em má condições de uso, etc.</v>
      </c>
      <c r="U133" s="65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33" s="60">
        <v>16196</v>
      </c>
      <c r="W133" s="59" t="str">
        <f t="shared" si="19"/>
        <v xml:space="preserve">Everson Veloso </v>
      </c>
    </row>
    <row r="134" spans="1:23" ht="15.75" customHeight="1">
      <c r="A134" s="149">
        <f t="shared" si="23"/>
        <v>2429</v>
      </c>
      <c r="B134" s="76">
        <v>99754</v>
      </c>
      <c r="C134" s="68">
        <v>2</v>
      </c>
      <c r="D134" s="67" t="str">
        <f t="shared" si="16"/>
        <v>275/80R22.5</v>
      </c>
      <c r="E134" s="69">
        <v>20716</v>
      </c>
      <c r="F134" s="70" t="s">
        <v>105</v>
      </c>
      <c r="G134" s="68">
        <v>870</v>
      </c>
      <c r="H134" s="67" t="str">
        <f t="shared" si="17"/>
        <v>JUSTINOPOLIS</v>
      </c>
      <c r="I134" s="71">
        <v>44970</v>
      </c>
      <c r="J134" s="72">
        <v>44980</v>
      </c>
      <c r="K134" s="68">
        <v>2</v>
      </c>
      <c r="L134" s="68">
        <v>10500</v>
      </c>
      <c r="M134" s="68">
        <v>177758</v>
      </c>
      <c r="N134" s="73">
        <f t="shared" si="18"/>
        <v>600</v>
      </c>
      <c r="O134" s="74"/>
      <c r="P134" s="68"/>
      <c r="Q134" s="198"/>
      <c r="R134" s="68" t="s">
        <v>116</v>
      </c>
      <c r="S134" s="73" t="str">
        <f t="shared" si="20"/>
        <v>Desenrolamento do retorno da lona carcaça no talão.</v>
      </c>
      <c r="T134" s="67" t="str">
        <f t="shared" si="21"/>
        <v>Aquecimento no talão ocasionado pelo uso excessivo do freio, má regulagem dos freios, uso excessivo dos freios devido a velocidade incompatível com a via,rodas sujas e/ou em má condições de uso, etc.</v>
      </c>
      <c r="U134" s="73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34" s="68">
        <v>16196</v>
      </c>
      <c r="W134" s="67" t="str">
        <f t="shared" si="19"/>
        <v xml:space="preserve">Everson Veloso </v>
      </c>
    </row>
    <row r="135" spans="1:23" ht="15.75" customHeight="1">
      <c r="A135" s="150">
        <f t="shared" si="23"/>
        <v>2430</v>
      </c>
      <c r="B135" s="75">
        <v>20385</v>
      </c>
      <c r="C135" s="60">
        <v>2</v>
      </c>
      <c r="D135" s="59" t="str">
        <f t="shared" si="16"/>
        <v>275/80R22.5</v>
      </c>
      <c r="E135" s="61">
        <v>10645</v>
      </c>
      <c r="F135" s="62" t="s">
        <v>198</v>
      </c>
      <c r="G135" s="60">
        <v>870</v>
      </c>
      <c r="H135" s="59" t="str">
        <f t="shared" si="17"/>
        <v>JUSTINOPOLIS</v>
      </c>
      <c r="I135" s="63">
        <v>44966</v>
      </c>
      <c r="J135" s="64">
        <v>44980</v>
      </c>
      <c r="K135" s="60">
        <v>2</v>
      </c>
      <c r="L135" s="60">
        <v>25540</v>
      </c>
      <c r="M135" s="60">
        <v>158512</v>
      </c>
      <c r="N135" s="65">
        <f t="shared" si="18"/>
        <v>600</v>
      </c>
      <c r="O135" s="66"/>
      <c r="P135" s="60"/>
      <c r="Q135" s="200"/>
      <c r="R135" s="77" t="s">
        <v>104</v>
      </c>
      <c r="S135" s="65" t="str">
        <f t="shared" si="20"/>
        <v>Feridas acidentais no flanco.</v>
      </c>
      <c r="T135" s="59" t="str">
        <f t="shared" si="21"/>
        <v>Objetos pontiagudos, pontas de guias, meio-fio.</v>
      </c>
      <c r="U135" s="65" t="str">
        <f t="shared" si="22"/>
        <v>Impacto lateral proveniente de erro operacional, solicito avaliação de cobrança.</v>
      </c>
      <c r="V135" s="60">
        <v>16196</v>
      </c>
      <c r="W135" s="59" t="str">
        <f t="shared" si="19"/>
        <v xml:space="preserve">Everson Veloso </v>
      </c>
    </row>
    <row r="136" spans="1:23" ht="15.75" customHeight="1">
      <c r="A136" s="149">
        <f t="shared" si="23"/>
        <v>2431</v>
      </c>
      <c r="B136" s="76">
        <v>24679</v>
      </c>
      <c r="C136" s="68">
        <v>2</v>
      </c>
      <c r="D136" s="67" t="str">
        <f t="shared" si="16"/>
        <v>275/80R22.5</v>
      </c>
      <c r="E136" s="69" t="s">
        <v>206</v>
      </c>
      <c r="F136" s="70" t="s">
        <v>101</v>
      </c>
      <c r="G136" s="68">
        <v>870</v>
      </c>
      <c r="H136" s="67" t="str">
        <f t="shared" si="17"/>
        <v>JUSTINOPOLIS</v>
      </c>
      <c r="I136" s="71">
        <v>44966</v>
      </c>
      <c r="J136" s="72">
        <v>44980</v>
      </c>
      <c r="K136" s="68">
        <v>1</v>
      </c>
      <c r="L136" s="68">
        <v>4901</v>
      </c>
      <c r="M136" s="68">
        <v>50729</v>
      </c>
      <c r="N136" s="73">
        <f t="shared" si="18"/>
        <v>600</v>
      </c>
      <c r="O136" s="74"/>
      <c r="P136" s="68"/>
      <c r="Q136" s="198"/>
      <c r="R136" s="68" t="s">
        <v>104</v>
      </c>
      <c r="S136" s="73" t="str">
        <f t="shared" si="20"/>
        <v>Feridas acidentais no flanco.</v>
      </c>
      <c r="T136" s="67" t="str">
        <f t="shared" si="21"/>
        <v>Objetos pontiagudos, pontas de guias, meio-fio.</v>
      </c>
      <c r="U136" s="73" t="str">
        <f t="shared" si="22"/>
        <v>Impacto lateral proveniente de erro operacional, solicito avaliação de cobrança.</v>
      </c>
      <c r="V136" s="68">
        <v>16196</v>
      </c>
      <c r="W136" s="67" t="str">
        <f t="shared" si="19"/>
        <v xml:space="preserve">Everson Veloso </v>
      </c>
    </row>
    <row r="137" spans="1:23" ht="15.75" customHeight="1">
      <c r="A137" s="150">
        <f t="shared" si="23"/>
        <v>2432</v>
      </c>
      <c r="B137" s="75">
        <v>24388</v>
      </c>
      <c r="C137" s="60">
        <v>2</v>
      </c>
      <c r="D137" s="59" t="str">
        <f t="shared" si="16"/>
        <v>275/80R22.5</v>
      </c>
      <c r="E137" s="61">
        <v>8433</v>
      </c>
      <c r="F137" s="62" t="s">
        <v>197</v>
      </c>
      <c r="G137" s="60">
        <v>56</v>
      </c>
      <c r="H137" s="59" t="str">
        <f t="shared" si="17"/>
        <v xml:space="preserve">UBERLANDIA </v>
      </c>
      <c r="I137" s="63">
        <v>44965</v>
      </c>
      <c r="J137" s="64">
        <v>44980</v>
      </c>
      <c r="K137" s="60">
        <v>0</v>
      </c>
      <c r="L137" s="60">
        <v>4288</v>
      </c>
      <c r="M137" s="60">
        <v>42038</v>
      </c>
      <c r="N137" s="65">
        <f t="shared" si="18"/>
        <v>600</v>
      </c>
      <c r="O137" s="66"/>
      <c r="P137" s="60"/>
      <c r="Q137" s="200"/>
      <c r="R137" s="77" t="s">
        <v>111</v>
      </c>
      <c r="S137" s="65" t="str">
        <f t="shared" si="20"/>
        <v>Desgaste irregular da Banda de Rodagem.</v>
      </c>
      <c r="T137" s="59" t="str">
        <f t="shared" si="21"/>
        <v>Folgas nas mangas, cubos, buchas estouradas, veículo desalinhado.</v>
      </c>
      <c r="U137" s="65" t="str">
        <f t="shared" si="22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37" s="60">
        <v>16196</v>
      </c>
      <c r="W137" s="59" t="str">
        <f t="shared" si="19"/>
        <v xml:space="preserve">Everson Veloso </v>
      </c>
    </row>
    <row r="138" spans="1:23" ht="15.75" customHeight="1">
      <c r="A138" s="149">
        <f t="shared" si="23"/>
        <v>2433</v>
      </c>
      <c r="B138" s="76">
        <v>102528</v>
      </c>
      <c r="C138" s="68">
        <v>2</v>
      </c>
      <c r="D138" s="67" t="str">
        <f t="shared" si="16"/>
        <v>275/80R22.5</v>
      </c>
      <c r="E138" s="69">
        <v>25300</v>
      </c>
      <c r="F138" s="70" t="s">
        <v>101</v>
      </c>
      <c r="G138" s="68">
        <v>61</v>
      </c>
      <c r="H138" s="67" t="str">
        <f t="shared" si="17"/>
        <v>SARZEDO</v>
      </c>
      <c r="I138" s="71">
        <v>44968</v>
      </c>
      <c r="J138" s="72">
        <v>44980</v>
      </c>
      <c r="K138" s="68">
        <v>2</v>
      </c>
      <c r="L138" s="68">
        <v>4811</v>
      </c>
      <c r="M138" s="68">
        <v>223742</v>
      </c>
      <c r="N138" s="73">
        <f t="shared" si="18"/>
        <v>600</v>
      </c>
      <c r="O138" s="74"/>
      <c r="P138" s="68"/>
      <c r="Q138" s="198"/>
      <c r="R138" s="68" t="s">
        <v>104</v>
      </c>
      <c r="S138" s="73" t="str">
        <f t="shared" si="20"/>
        <v>Feridas acidentais no flanco.</v>
      </c>
      <c r="T138" s="67" t="str">
        <f t="shared" si="21"/>
        <v>Objetos pontiagudos, pontas de guias, meio-fio.</v>
      </c>
      <c r="U138" s="73" t="str">
        <f t="shared" si="22"/>
        <v>Impacto lateral proveniente de erro operacional, solicito avaliação de cobrança.</v>
      </c>
      <c r="V138" s="68">
        <v>16196</v>
      </c>
      <c r="W138" s="67" t="str">
        <f t="shared" si="19"/>
        <v xml:space="preserve">Everson Veloso </v>
      </c>
    </row>
    <row r="139" spans="1:23" ht="15.75" customHeight="1">
      <c r="A139" s="150">
        <f t="shared" si="23"/>
        <v>2434</v>
      </c>
      <c r="B139" s="75">
        <v>22299</v>
      </c>
      <c r="C139" s="60">
        <v>2</v>
      </c>
      <c r="D139" s="59" t="str">
        <f t="shared" si="16"/>
        <v>275/80R22.5</v>
      </c>
      <c r="E139" s="61">
        <v>11200</v>
      </c>
      <c r="F139" s="62" t="s">
        <v>99</v>
      </c>
      <c r="G139" s="60">
        <v>98</v>
      </c>
      <c r="H139" s="59" t="str">
        <f t="shared" si="17"/>
        <v>ANA LUCIA</v>
      </c>
      <c r="I139" s="63">
        <v>44968</v>
      </c>
      <c r="J139" s="64">
        <v>44980</v>
      </c>
      <c r="K139" s="60">
        <v>2</v>
      </c>
      <c r="L139" s="60">
        <v>6995</v>
      </c>
      <c r="M139" s="60">
        <v>180997</v>
      </c>
      <c r="N139" s="65">
        <f t="shared" si="18"/>
        <v>600</v>
      </c>
      <c r="O139" s="66"/>
      <c r="P139" s="60"/>
      <c r="Q139" s="200"/>
      <c r="R139" s="77" t="s">
        <v>100</v>
      </c>
      <c r="S139" s="65" t="str">
        <f t="shared" si="20"/>
        <v>Quebra do talão durante a montagem ou desmontagem proveniente de aquecimento excessivo da roda.</v>
      </c>
      <c r="T139" s="59" t="str">
        <f t="shared" si="21"/>
        <v>Quebra do talão na montagem/desmontagem, utilização de ferramentas não adequadas, força excessiva ou desproporcional na montagem/desmontagem, pneu com talão baquelizado devido a aquecimento da roda ou baixa pressão.</v>
      </c>
      <c r="U139" s="65" t="str">
        <f t="shared" si="22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139" s="60">
        <v>16196</v>
      </c>
      <c r="W139" s="59" t="str">
        <f t="shared" si="19"/>
        <v xml:space="preserve">Everson Veloso </v>
      </c>
    </row>
    <row r="140" spans="1:23" ht="15.75" customHeight="1">
      <c r="A140" s="149">
        <f t="shared" si="23"/>
        <v>2435</v>
      </c>
      <c r="B140" s="76">
        <v>96413</v>
      </c>
      <c r="C140" s="68">
        <v>2</v>
      </c>
      <c r="D140" s="67" t="str">
        <f t="shared" si="16"/>
        <v>275/80R22.5</v>
      </c>
      <c r="E140" s="69">
        <v>11188</v>
      </c>
      <c r="F140" s="70" t="s">
        <v>105</v>
      </c>
      <c r="G140" s="68">
        <v>98</v>
      </c>
      <c r="H140" s="67" t="str">
        <f t="shared" si="17"/>
        <v>ANA LUCIA</v>
      </c>
      <c r="I140" s="71">
        <v>44967</v>
      </c>
      <c r="J140" s="72">
        <v>44980</v>
      </c>
      <c r="K140" s="68">
        <v>2</v>
      </c>
      <c r="L140" s="68">
        <v>36367</v>
      </c>
      <c r="M140" s="68">
        <v>246903</v>
      </c>
      <c r="N140" s="73">
        <f t="shared" si="18"/>
        <v>600</v>
      </c>
      <c r="O140" s="74"/>
      <c r="P140" s="68"/>
      <c r="Q140" s="198"/>
      <c r="R140" s="68" t="s">
        <v>100</v>
      </c>
      <c r="S140" s="73" t="str">
        <f t="shared" si="20"/>
        <v>Quebra do talão durante a montagem ou desmontagem proveniente de aquecimento excessivo da roda.</v>
      </c>
      <c r="T140" s="67" t="str">
        <f t="shared" si="21"/>
        <v>Quebra do talão na montagem/desmontagem, utilização de ferramentas não adequadas, força excessiva ou desproporcional na montagem/desmontagem, pneu com talão baquelizado devido a aquecimento da roda ou baixa pressão.</v>
      </c>
      <c r="U140" s="73" t="str">
        <f t="shared" si="22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140" s="68">
        <v>16196</v>
      </c>
      <c r="W140" s="67" t="str">
        <f t="shared" si="19"/>
        <v xml:space="preserve">Everson Veloso </v>
      </c>
    </row>
    <row r="141" spans="1:23" ht="15.75" customHeight="1">
      <c r="A141" s="150">
        <f t="shared" si="23"/>
        <v>2436</v>
      </c>
      <c r="B141" s="75">
        <v>24450</v>
      </c>
      <c r="C141" s="60">
        <v>2</v>
      </c>
      <c r="D141" s="59" t="str">
        <f t="shared" si="16"/>
        <v>275/80R22.5</v>
      </c>
      <c r="E141" s="61">
        <v>90395</v>
      </c>
      <c r="F141" s="62" t="s">
        <v>101</v>
      </c>
      <c r="G141" s="60">
        <v>520</v>
      </c>
      <c r="H141" s="59" t="str">
        <f t="shared" si="17"/>
        <v>NEVES</v>
      </c>
      <c r="I141" s="63">
        <v>44977</v>
      </c>
      <c r="J141" s="64">
        <v>44985</v>
      </c>
      <c r="K141" s="60">
        <v>0</v>
      </c>
      <c r="L141" s="60">
        <v>16301</v>
      </c>
      <c r="M141" s="60">
        <v>71287</v>
      </c>
      <c r="N141" s="65">
        <f t="shared" si="18"/>
        <v>600</v>
      </c>
      <c r="O141" s="66"/>
      <c r="P141" s="60"/>
      <c r="Q141" s="200"/>
      <c r="R141" s="77" t="s">
        <v>114</v>
      </c>
      <c r="S141" s="65" t="str">
        <f t="shared" si="20"/>
        <v>Pneu não ressulcado</v>
      </c>
      <c r="T141" s="59" t="str">
        <f t="shared" si="21"/>
        <v>Negligência e/ou não realização do serviço de ressulcagem.</v>
      </c>
      <c r="U141" s="65" t="str">
        <f t="shared" si="22"/>
        <v>Realizar a ressulcagem dos pneus respeitando os procedimentos conforme manual de ressulcagem.</v>
      </c>
      <c r="V141" s="60">
        <v>16196</v>
      </c>
      <c r="W141" s="59" t="str">
        <f t="shared" si="19"/>
        <v xml:space="preserve">Everson Veloso </v>
      </c>
    </row>
    <row r="142" spans="1:23" ht="15.75" customHeight="1">
      <c r="A142" s="149">
        <f t="shared" si="23"/>
        <v>2437</v>
      </c>
      <c r="B142" s="76">
        <v>23545</v>
      </c>
      <c r="C142" s="68">
        <v>2</v>
      </c>
      <c r="D142" s="67" t="str">
        <f t="shared" si="16"/>
        <v>275/80R22.5</v>
      </c>
      <c r="E142" s="69">
        <v>90390</v>
      </c>
      <c r="F142" s="70" t="s">
        <v>101</v>
      </c>
      <c r="G142" s="68">
        <v>520</v>
      </c>
      <c r="H142" s="67" t="str">
        <f t="shared" si="17"/>
        <v>NEVES</v>
      </c>
      <c r="I142" s="71">
        <v>44974</v>
      </c>
      <c r="J142" s="72">
        <v>44985</v>
      </c>
      <c r="K142" s="68">
        <v>1</v>
      </c>
      <c r="L142" s="68">
        <v>14697</v>
      </c>
      <c r="M142" s="68">
        <v>121920</v>
      </c>
      <c r="N142" s="73">
        <f t="shared" si="18"/>
        <v>600</v>
      </c>
      <c r="O142" s="74"/>
      <c r="P142" s="68"/>
      <c r="Q142" s="198"/>
      <c r="R142" s="68" t="s">
        <v>107</v>
      </c>
      <c r="S142" s="73" t="str">
        <f t="shared" si="20"/>
        <v>Alteração na zona baixa do talão.</v>
      </c>
      <c r="T142" s="67" t="str">
        <f t="shared" si="21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42" s="73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42" s="68">
        <v>16196</v>
      </c>
      <c r="W142" s="67" t="str">
        <f t="shared" si="19"/>
        <v xml:space="preserve">Everson Veloso </v>
      </c>
    </row>
    <row r="143" spans="1:23" ht="15.75" customHeight="1">
      <c r="A143" s="150">
        <f t="shared" si="23"/>
        <v>2438</v>
      </c>
      <c r="B143" s="75">
        <v>23799</v>
      </c>
      <c r="C143" s="60">
        <v>2</v>
      </c>
      <c r="D143" s="59" t="str">
        <f t="shared" si="16"/>
        <v>275/80R22.5</v>
      </c>
      <c r="E143" s="61">
        <v>10630</v>
      </c>
      <c r="F143" s="62" t="s">
        <v>99</v>
      </c>
      <c r="G143" s="60">
        <v>870</v>
      </c>
      <c r="H143" s="59" t="str">
        <f t="shared" si="17"/>
        <v>JUSTINOPOLIS</v>
      </c>
      <c r="I143" s="63">
        <v>44976</v>
      </c>
      <c r="J143" s="64">
        <v>44985</v>
      </c>
      <c r="K143" s="60">
        <v>0</v>
      </c>
      <c r="L143" s="60">
        <v>2496</v>
      </c>
      <c r="M143" s="60">
        <v>82889</v>
      </c>
      <c r="N143" s="65">
        <f t="shared" si="18"/>
        <v>600</v>
      </c>
      <c r="O143" s="66"/>
      <c r="P143" s="60"/>
      <c r="Q143" s="200"/>
      <c r="R143" s="77" t="s">
        <v>109</v>
      </c>
      <c r="S143" s="65" t="str">
        <f t="shared" si="20"/>
        <v>Desgaste da Banda de Rodagem por utilização extrema.</v>
      </c>
      <c r="T143" s="59" t="str">
        <f t="shared" si="21"/>
        <v>Roda travada, "calo" no tambor de freio, utilização extrema , excessiva.</v>
      </c>
      <c r="U143" s="65" t="str">
        <f t="shared" si="22"/>
        <v>Verificar rodas e tambores de freio, verificar negligência do borracheiro e caso procedente efetuar a cobrança.</v>
      </c>
      <c r="V143" s="60">
        <v>16196</v>
      </c>
      <c r="W143" s="59" t="str">
        <f t="shared" si="19"/>
        <v xml:space="preserve">Everson Veloso </v>
      </c>
    </row>
    <row r="144" spans="1:23" ht="15.75" customHeight="1">
      <c r="A144" s="149">
        <f t="shared" si="23"/>
        <v>2439</v>
      </c>
      <c r="B144" s="76">
        <v>22210</v>
      </c>
      <c r="C144" s="68">
        <v>2</v>
      </c>
      <c r="D144" s="67" t="str">
        <f t="shared" si="16"/>
        <v>275/80R22.5</v>
      </c>
      <c r="E144" s="69">
        <v>11154</v>
      </c>
      <c r="F144" s="70" t="s">
        <v>99</v>
      </c>
      <c r="G144" s="68">
        <v>870</v>
      </c>
      <c r="H144" s="67" t="str">
        <f t="shared" si="17"/>
        <v>JUSTINOPOLIS</v>
      </c>
      <c r="I144" s="71">
        <v>44975</v>
      </c>
      <c r="J144" s="72">
        <v>44985</v>
      </c>
      <c r="K144" s="68">
        <v>2</v>
      </c>
      <c r="L144" s="68">
        <v>6407</v>
      </c>
      <c r="M144" s="68">
        <v>144136</v>
      </c>
      <c r="N144" s="73">
        <f t="shared" si="18"/>
        <v>600</v>
      </c>
      <c r="O144" s="74"/>
      <c r="P144" s="68"/>
      <c r="Q144" s="198"/>
      <c r="R144" s="68" t="s">
        <v>116</v>
      </c>
      <c r="S144" s="73" t="str">
        <f t="shared" si="20"/>
        <v>Desenrolamento do retorno da lona carcaça no talão.</v>
      </c>
      <c r="T144" s="67" t="str">
        <f t="shared" si="21"/>
        <v>Aquecimento no talão ocasionado pelo uso excessivo do freio, má regulagem dos freios, uso excessivo dos freios devido a velocidade incompatível com a via,rodas sujas e/ou em má condições de uso, etc.</v>
      </c>
      <c r="U144" s="73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4" s="68">
        <v>16196</v>
      </c>
      <c r="W144" s="67" t="str">
        <f t="shared" si="19"/>
        <v xml:space="preserve">Everson Veloso </v>
      </c>
    </row>
    <row r="145" spans="1:23" ht="15.75" customHeight="1">
      <c r="A145" s="150">
        <f t="shared" si="23"/>
        <v>2440</v>
      </c>
      <c r="B145" s="75">
        <v>24701</v>
      </c>
      <c r="C145" s="60">
        <v>2</v>
      </c>
      <c r="D145" s="59" t="str">
        <f t="shared" si="16"/>
        <v>275/80R22.5</v>
      </c>
      <c r="E145" s="61">
        <v>20722</v>
      </c>
      <c r="F145" s="62" t="s">
        <v>99</v>
      </c>
      <c r="G145" s="60">
        <v>870</v>
      </c>
      <c r="H145" s="59" t="str">
        <f t="shared" si="17"/>
        <v>JUSTINOPOLIS</v>
      </c>
      <c r="I145" s="63">
        <v>44978</v>
      </c>
      <c r="J145" s="64">
        <v>44985</v>
      </c>
      <c r="K145" s="60">
        <v>1</v>
      </c>
      <c r="L145" s="60">
        <v>9491</v>
      </c>
      <c r="M145" s="60">
        <v>49258</v>
      </c>
      <c r="N145" s="65">
        <f t="shared" si="18"/>
        <v>600</v>
      </c>
      <c r="O145" s="66"/>
      <c r="P145" s="60"/>
      <c r="Q145" s="200"/>
      <c r="R145" s="77" t="s">
        <v>116</v>
      </c>
      <c r="S145" s="65" t="str">
        <f t="shared" si="20"/>
        <v>Desenrolamento do retorno da lona carcaça no talão.</v>
      </c>
      <c r="T145" s="59" t="str">
        <f t="shared" si="21"/>
        <v>Aquecimento no talão ocasionado pelo uso excessivo do freio, má regulagem dos freios, uso excessivo dos freios devido a velocidade incompatível com a via,rodas sujas e/ou em má condições de uso, etc.</v>
      </c>
      <c r="U145" s="65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5" s="60">
        <v>16196</v>
      </c>
      <c r="W145" s="59" t="str">
        <f t="shared" si="19"/>
        <v xml:space="preserve">Everson Veloso </v>
      </c>
    </row>
    <row r="146" spans="1:23" ht="15.75" customHeight="1">
      <c r="A146" s="149">
        <f t="shared" si="23"/>
        <v>2441</v>
      </c>
      <c r="B146" s="76">
        <v>20245</v>
      </c>
      <c r="C146" s="68">
        <v>2</v>
      </c>
      <c r="D146" s="67" t="str">
        <f t="shared" si="16"/>
        <v>275/80R22.5</v>
      </c>
      <c r="E146" s="69">
        <v>90298</v>
      </c>
      <c r="F146" s="70" t="s">
        <v>99</v>
      </c>
      <c r="G146" s="68">
        <v>520</v>
      </c>
      <c r="H146" s="67" t="str">
        <f t="shared" si="17"/>
        <v>NEVES</v>
      </c>
      <c r="I146" s="71">
        <v>44974</v>
      </c>
      <c r="J146" s="72">
        <v>44985</v>
      </c>
      <c r="K146" s="68">
        <v>1</v>
      </c>
      <c r="L146" s="68">
        <v>194</v>
      </c>
      <c r="M146" s="68">
        <v>165228</v>
      </c>
      <c r="N146" s="73">
        <f t="shared" si="18"/>
        <v>600</v>
      </c>
      <c r="O146" s="74"/>
      <c r="P146" s="68"/>
      <c r="Q146" s="198"/>
      <c r="R146" s="68" t="s">
        <v>116</v>
      </c>
      <c r="S146" s="73" t="str">
        <f t="shared" si="20"/>
        <v>Desenrolamento do retorno da lona carcaça no talão.</v>
      </c>
      <c r="T146" s="67" t="str">
        <f t="shared" si="21"/>
        <v>Aquecimento no talão ocasionado pelo uso excessivo do freio, má regulagem dos freios, uso excessivo dos freios devido a velocidade incompatível com a via,rodas sujas e/ou em má condições de uso, etc.</v>
      </c>
      <c r="U146" s="73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6" s="68">
        <v>16196</v>
      </c>
      <c r="W146" s="67" t="str">
        <f t="shared" si="19"/>
        <v xml:space="preserve">Everson Veloso </v>
      </c>
    </row>
    <row r="147" spans="1:23" ht="15.75" customHeight="1">
      <c r="A147" s="150">
        <f t="shared" si="23"/>
        <v>2442</v>
      </c>
      <c r="B147" s="75">
        <v>24801</v>
      </c>
      <c r="C147" s="60">
        <v>2</v>
      </c>
      <c r="D147" s="59" t="str">
        <f t="shared" si="16"/>
        <v>275/80R22.5</v>
      </c>
      <c r="E147" s="61">
        <v>90404</v>
      </c>
      <c r="F147" s="62" t="s">
        <v>102</v>
      </c>
      <c r="G147" s="60">
        <v>990</v>
      </c>
      <c r="H147" s="59" t="str">
        <f t="shared" si="17"/>
        <v>VENEZA</v>
      </c>
      <c r="I147" s="63">
        <v>44975</v>
      </c>
      <c r="J147" s="64">
        <v>44985</v>
      </c>
      <c r="K147" s="60">
        <v>0</v>
      </c>
      <c r="L147" s="60">
        <v>31218</v>
      </c>
      <c r="M147" s="60">
        <v>130815</v>
      </c>
      <c r="N147" s="65">
        <f t="shared" si="18"/>
        <v>600</v>
      </c>
      <c r="O147" s="66"/>
      <c r="P147" s="60"/>
      <c r="Q147" s="200"/>
      <c r="R147" s="77" t="s">
        <v>110</v>
      </c>
      <c r="S147" s="65" t="str">
        <f t="shared" si="20"/>
        <v>Rodagem sem ar ou com flexão importante no flanco.</v>
      </c>
      <c r="T147" s="59" t="str">
        <f t="shared" si="21"/>
        <v>Perfurações no topo ou flanco, rodas ou aros danificados, rodagem prolongada sem ar ou baixa pressão, desgaste no flanco por atrito com o solo ou entre germinados.</v>
      </c>
      <c r="U147" s="65" t="str">
        <f t="shared" si="22"/>
        <v>Condutor rodou com o pneu vazio. Solicito avaliação de cobrança.</v>
      </c>
      <c r="V147" s="60">
        <v>16196</v>
      </c>
      <c r="W147" s="59" t="str">
        <f t="shared" si="19"/>
        <v xml:space="preserve">Everson Veloso </v>
      </c>
    </row>
    <row r="148" spans="1:23" ht="15.75" customHeight="1">
      <c r="A148" s="149">
        <f t="shared" si="23"/>
        <v>2443</v>
      </c>
      <c r="B148" s="76">
        <v>25546</v>
      </c>
      <c r="C148" s="68">
        <v>4</v>
      </c>
      <c r="D148" s="67" t="str">
        <f t="shared" si="16"/>
        <v>215/75R17.5</v>
      </c>
      <c r="E148" s="69">
        <v>40897</v>
      </c>
      <c r="F148" s="70" t="s">
        <v>105</v>
      </c>
      <c r="G148" s="68">
        <v>98</v>
      </c>
      <c r="H148" s="67" t="str">
        <f t="shared" si="17"/>
        <v>ANA LUCIA</v>
      </c>
      <c r="I148" s="71">
        <v>44979</v>
      </c>
      <c r="J148" s="72">
        <v>44985</v>
      </c>
      <c r="K148" s="68">
        <v>2</v>
      </c>
      <c r="L148" s="68">
        <v>188</v>
      </c>
      <c r="M148" s="68">
        <v>20026</v>
      </c>
      <c r="N148" s="73">
        <f t="shared" si="18"/>
        <v>450</v>
      </c>
      <c r="O148" s="74"/>
      <c r="P148" s="68"/>
      <c r="Q148" s="198"/>
      <c r="R148" s="68" t="s">
        <v>109</v>
      </c>
      <c r="S148" s="73" t="str">
        <f t="shared" si="20"/>
        <v>Desgaste da Banda de Rodagem por utilização extrema.</v>
      </c>
      <c r="T148" s="67" t="str">
        <f t="shared" si="21"/>
        <v>Roda travada, "calo" no tambor de freio, utilização extrema , excessiva.</v>
      </c>
      <c r="U148" s="73" t="str">
        <f t="shared" si="22"/>
        <v>Verificar rodas e tambores de freio, verificar negligência do borracheiro e caso procedente efetuar a cobrança.</v>
      </c>
      <c r="V148" s="68">
        <v>16196</v>
      </c>
      <c r="W148" s="67" t="str">
        <f t="shared" si="19"/>
        <v xml:space="preserve">Everson Veloso </v>
      </c>
    </row>
    <row r="149" spans="1:23" ht="15.75" customHeight="1">
      <c r="A149" s="150">
        <f t="shared" si="23"/>
        <v>2444</v>
      </c>
      <c r="B149" s="75">
        <v>21204</v>
      </c>
      <c r="C149" s="60">
        <v>2</v>
      </c>
      <c r="D149" s="59" t="str">
        <f t="shared" si="16"/>
        <v>275/80R22.5</v>
      </c>
      <c r="E149" s="61">
        <v>31092</v>
      </c>
      <c r="F149" s="62" t="s">
        <v>105</v>
      </c>
      <c r="G149" s="60">
        <v>98</v>
      </c>
      <c r="H149" s="59" t="str">
        <f t="shared" si="17"/>
        <v>ANA LUCIA</v>
      </c>
      <c r="I149" s="63">
        <v>44974</v>
      </c>
      <c r="J149" s="64">
        <v>44985</v>
      </c>
      <c r="K149" s="60">
        <v>2</v>
      </c>
      <c r="L149" s="60">
        <v>45700</v>
      </c>
      <c r="M149" s="60">
        <v>169711</v>
      </c>
      <c r="N149" s="65">
        <f t="shared" si="18"/>
        <v>600</v>
      </c>
      <c r="O149" s="66"/>
      <c r="P149" s="60"/>
      <c r="Q149" s="200"/>
      <c r="R149" s="77" t="s">
        <v>106</v>
      </c>
      <c r="S149" s="65" t="str">
        <f t="shared" si="20"/>
        <v>Rachadura na zona baixa do talão.</v>
      </c>
      <c r="T149" s="59" t="str">
        <f t="shared" si="21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9" s="65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9" s="60">
        <v>16196</v>
      </c>
      <c r="W149" s="59" t="str">
        <f t="shared" si="19"/>
        <v xml:space="preserve">Everson Veloso </v>
      </c>
    </row>
    <row r="150" spans="1:23" ht="15.75" customHeight="1">
      <c r="A150" s="149">
        <f t="shared" si="23"/>
        <v>2445</v>
      </c>
      <c r="B150" s="76">
        <v>25617</v>
      </c>
      <c r="C150" s="68">
        <v>2</v>
      </c>
      <c r="D150" s="67" t="str">
        <f t="shared" si="16"/>
        <v>275/80R22.5</v>
      </c>
      <c r="E150" s="69">
        <v>90189</v>
      </c>
      <c r="F150" s="70" t="s">
        <v>197</v>
      </c>
      <c r="G150" s="68">
        <v>990</v>
      </c>
      <c r="H150" s="67" t="str">
        <f t="shared" si="17"/>
        <v>VENEZA</v>
      </c>
      <c r="I150" s="71">
        <v>44978</v>
      </c>
      <c r="J150" s="72">
        <v>44985</v>
      </c>
      <c r="K150" s="68">
        <v>0</v>
      </c>
      <c r="L150" s="68">
        <v>18945</v>
      </c>
      <c r="M150" s="68">
        <v>61138</v>
      </c>
      <c r="N150" s="73">
        <f t="shared" si="18"/>
        <v>600</v>
      </c>
      <c r="O150" s="74"/>
      <c r="P150" s="68"/>
      <c r="Q150" s="198"/>
      <c r="R150" s="68" t="s">
        <v>119</v>
      </c>
      <c r="S150" s="73" t="str">
        <f t="shared" si="20"/>
        <v>Agressões físicas ou químicas.</v>
      </c>
      <c r="T150" s="67" t="str">
        <f t="shared" si="21"/>
        <v>Pneu em contato com hidrocarbonetos (óleo diesel, graxa, gasolina, etc. , pneu exposto a fontes de calor soldas, descargas elétricas etc.).</v>
      </c>
      <c r="U150" s="73" t="str">
        <f t="shared" si="22"/>
        <v>Verificar origem da contaminação e tomar as atitudes cabíveis.</v>
      </c>
      <c r="V150" s="68">
        <v>16196</v>
      </c>
      <c r="W150" s="67" t="str">
        <f t="shared" si="19"/>
        <v xml:space="preserve">Everson Veloso </v>
      </c>
    </row>
    <row r="151" spans="1:23" ht="15.75" customHeight="1">
      <c r="A151" s="150">
        <f t="shared" si="23"/>
        <v>2446</v>
      </c>
      <c r="B151" s="75">
        <v>25522</v>
      </c>
      <c r="C151" s="60">
        <v>2</v>
      </c>
      <c r="D151" s="59" t="str">
        <f t="shared" si="16"/>
        <v>275/80R22.5</v>
      </c>
      <c r="E151" s="61">
        <v>7436</v>
      </c>
      <c r="F151" s="62" t="s">
        <v>102</v>
      </c>
      <c r="G151" s="60">
        <v>56</v>
      </c>
      <c r="H151" s="59" t="str">
        <f t="shared" si="17"/>
        <v xml:space="preserve">UBERLANDIA </v>
      </c>
      <c r="I151" s="63">
        <v>44973</v>
      </c>
      <c r="J151" s="64">
        <v>44985</v>
      </c>
      <c r="K151" s="60">
        <v>0</v>
      </c>
      <c r="L151" s="60">
        <v>15736</v>
      </c>
      <c r="M151" s="60">
        <v>38040</v>
      </c>
      <c r="N151" s="65">
        <f t="shared" si="18"/>
        <v>600</v>
      </c>
      <c r="O151" s="66"/>
      <c r="P151" s="60"/>
      <c r="Q151" s="200"/>
      <c r="R151" s="77" t="s">
        <v>111</v>
      </c>
      <c r="S151" s="65" t="str">
        <f t="shared" si="20"/>
        <v>Desgaste irregular da Banda de Rodagem.</v>
      </c>
      <c r="T151" s="59" t="str">
        <f t="shared" si="21"/>
        <v>Folgas nas mangas, cubos, buchas estouradas, veículo desalinhado.</v>
      </c>
      <c r="U151" s="65" t="str">
        <f t="shared" si="22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51" s="60">
        <v>16196</v>
      </c>
      <c r="W151" s="59" t="str">
        <f t="shared" si="19"/>
        <v xml:space="preserve">Everson Veloso </v>
      </c>
    </row>
    <row r="152" spans="1:23" ht="15.75" customHeight="1">
      <c r="A152" s="149">
        <f t="shared" si="23"/>
        <v>2447</v>
      </c>
      <c r="B152" s="76">
        <v>22408</v>
      </c>
      <c r="C152" s="68">
        <v>2</v>
      </c>
      <c r="D152" s="67" t="str">
        <f t="shared" si="16"/>
        <v>275/80R22.5</v>
      </c>
      <c r="E152" s="69">
        <v>7334</v>
      </c>
      <c r="F152" s="70" t="s">
        <v>99</v>
      </c>
      <c r="G152" s="68">
        <v>56</v>
      </c>
      <c r="H152" s="67" t="str">
        <f t="shared" si="17"/>
        <v xml:space="preserve">UBERLANDIA </v>
      </c>
      <c r="I152" s="71">
        <v>44978</v>
      </c>
      <c r="J152" s="72">
        <v>44985</v>
      </c>
      <c r="K152" s="68">
        <v>1</v>
      </c>
      <c r="L152" s="68">
        <v>15515</v>
      </c>
      <c r="M152" s="68">
        <v>160048</v>
      </c>
      <c r="N152" s="73">
        <f t="shared" si="18"/>
        <v>600</v>
      </c>
      <c r="O152" s="74"/>
      <c r="P152" s="68"/>
      <c r="Q152" s="198"/>
      <c r="R152" s="68" t="s">
        <v>107</v>
      </c>
      <c r="S152" s="73" t="str">
        <f t="shared" si="20"/>
        <v>Alteração na zona baixa do talão.</v>
      </c>
      <c r="T152" s="67" t="str">
        <f t="shared" si="21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52" s="73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52" s="68">
        <v>16196</v>
      </c>
      <c r="W152" s="67" t="str">
        <f t="shared" si="19"/>
        <v xml:space="preserve">Everson Veloso </v>
      </c>
    </row>
    <row r="153" spans="1:23" ht="15.75" customHeight="1">
      <c r="A153" s="150">
        <f t="shared" si="23"/>
        <v>2448</v>
      </c>
      <c r="B153" s="75">
        <v>24685</v>
      </c>
      <c r="C153" s="60">
        <v>2</v>
      </c>
      <c r="D153" s="59" t="str">
        <f t="shared" si="16"/>
        <v>275/80R22.5</v>
      </c>
      <c r="E153" s="61">
        <v>7519</v>
      </c>
      <c r="F153" s="62" t="s">
        <v>102</v>
      </c>
      <c r="G153" s="60">
        <v>56</v>
      </c>
      <c r="H153" s="59" t="str">
        <f t="shared" si="17"/>
        <v xml:space="preserve">UBERLANDIA </v>
      </c>
      <c r="I153" s="63">
        <v>44972</v>
      </c>
      <c r="J153" s="64">
        <v>44985</v>
      </c>
      <c r="K153" s="60">
        <v>0</v>
      </c>
      <c r="L153" s="60">
        <v>4927</v>
      </c>
      <c r="M153" s="60">
        <v>41314</v>
      </c>
      <c r="N153" s="65">
        <f t="shared" si="18"/>
        <v>600</v>
      </c>
      <c r="O153" s="66"/>
      <c r="P153" s="60"/>
      <c r="Q153" s="200"/>
      <c r="R153" s="77" t="s">
        <v>111</v>
      </c>
      <c r="S153" s="65" t="str">
        <f t="shared" si="20"/>
        <v>Desgaste irregular da Banda de Rodagem.</v>
      </c>
      <c r="T153" s="59" t="str">
        <f t="shared" si="21"/>
        <v>Folgas nas mangas, cubos, buchas estouradas, veículo desalinhado.</v>
      </c>
      <c r="U153" s="65" t="str">
        <f t="shared" si="22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53" s="60">
        <v>16196</v>
      </c>
      <c r="W153" s="59" t="str">
        <f t="shared" si="19"/>
        <v xml:space="preserve">Everson Veloso </v>
      </c>
    </row>
    <row r="154" spans="1:23" ht="15.75" customHeight="1">
      <c r="A154" s="149">
        <f t="shared" si="23"/>
        <v>2449</v>
      </c>
      <c r="B154" s="76">
        <v>22593</v>
      </c>
      <c r="C154" s="68">
        <v>2</v>
      </c>
      <c r="D154" s="67" t="str">
        <f t="shared" si="16"/>
        <v>275/80R22.5</v>
      </c>
      <c r="E154" s="69">
        <v>8423</v>
      </c>
      <c r="F154" s="70" t="s">
        <v>99</v>
      </c>
      <c r="G154" s="68">
        <v>56</v>
      </c>
      <c r="H154" s="67" t="str">
        <f t="shared" si="17"/>
        <v xml:space="preserve">UBERLANDIA </v>
      </c>
      <c r="I154" s="71">
        <v>44978</v>
      </c>
      <c r="J154" s="72">
        <v>44985</v>
      </c>
      <c r="K154" s="68">
        <v>1</v>
      </c>
      <c r="L154" s="68">
        <v>7426</v>
      </c>
      <c r="M154" s="68">
        <v>184611</v>
      </c>
      <c r="N154" s="73">
        <f t="shared" si="18"/>
        <v>600</v>
      </c>
      <c r="O154" s="74"/>
      <c r="P154" s="68"/>
      <c r="Q154" s="198"/>
      <c r="R154" s="68" t="s">
        <v>106</v>
      </c>
      <c r="S154" s="73" t="str">
        <f t="shared" si="20"/>
        <v>Rachadura na zona baixa do talão.</v>
      </c>
      <c r="T154" s="67" t="str">
        <f t="shared" si="21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4" s="73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4" s="68">
        <v>16196</v>
      </c>
      <c r="W154" s="67" t="str">
        <f t="shared" si="19"/>
        <v xml:space="preserve">Everson Veloso </v>
      </c>
    </row>
    <row r="155" spans="1:23" ht="15.75" customHeight="1">
      <c r="A155" s="150">
        <f t="shared" si="23"/>
        <v>2450</v>
      </c>
      <c r="B155" s="75">
        <v>25768</v>
      </c>
      <c r="C155" s="60">
        <v>2</v>
      </c>
      <c r="D155" s="59" t="str">
        <f t="shared" si="16"/>
        <v>275/80R22.5</v>
      </c>
      <c r="E155" s="61">
        <v>8426</v>
      </c>
      <c r="F155" s="62" t="s">
        <v>197</v>
      </c>
      <c r="G155" s="60">
        <v>56</v>
      </c>
      <c r="H155" s="59" t="str">
        <f t="shared" si="17"/>
        <v xml:space="preserve">UBERLANDIA </v>
      </c>
      <c r="I155" s="63">
        <v>44964</v>
      </c>
      <c r="J155" s="64">
        <v>44985</v>
      </c>
      <c r="K155" s="60">
        <v>0</v>
      </c>
      <c r="L155" s="60">
        <v>17623</v>
      </c>
      <c r="M155" s="60">
        <v>31608</v>
      </c>
      <c r="N155" s="65">
        <f t="shared" si="18"/>
        <v>600</v>
      </c>
      <c r="O155" s="66"/>
      <c r="P155" s="60"/>
      <c r="Q155" s="200"/>
      <c r="R155" s="77" t="s">
        <v>111</v>
      </c>
      <c r="S155" s="65" t="str">
        <f t="shared" si="20"/>
        <v>Desgaste irregular da Banda de Rodagem.</v>
      </c>
      <c r="T155" s="59" t="str">
        <f t="shared" si="21"/>
        <v>Folgas nas mangas, cubos, buchas estouradas, veículo desalinhado.</v>
      </c>
      <c r="U155" s="65" t="str">
        <f t="shared" si="22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55" s="60">
        <v>16196</v>
      </c>
      <c r="W155" s="59" t="str">
        <f t="shared" si="19"/>
        <v xml:space="preserve">Everson Veloso </v>
      </c>
    </row>
    <row r="156" spans="1:23" ht="15.75" customHeight="1">
      <c r="A156" s="149">
        <f t="shared" si="23"/>
        <v>2451</v>
      </c>
      <c r="B156" s="76">
        <v>24684</v>
      </c>
      <c r="C156" s="68">
        <v>2</v>
      </c>
      <c r="D156" s="67" t="str">
        <f t="shared" si="16"/>
        <v>275/80R22.5</v>
      </c>
      <c r="E156" s="69">
        <v>7480</v>
      </c>
      <c r="F156" s="70" t="s">
        <v>102</v>
      </c>
      <c r="G156" s="68">
        <v>56</v>
      </c>
      <c r="H156" s="67" t="str">
        <f t="shared" si="17"/>
        <v xml:space="preserve">UBERLANDIA </v>
      </c>
      <c r="I156" s="71">
        <v>44973</v>
      </c>
      <c r="J156" s="72">
        <v>44985</v>
      </c>
      <c r="K156" s="68">
        <v>0</v>
      </c>
      <c r="L156" s="68">
        <v>12309</v>
      </c>
      <c r="M156" s="68">
        <v>48083</v>
      </c>
      <c r="N156" s="73">
        <f t="shared" si="18"/>
        <v>600</v>
      </c>
      <c r="O156" s="74"/>
      <c r="P156" s="68"/>
      <c r="Q156" s="198"/>
      <c r="R156" s="68" t="s">
        <v>111</v>
      </c>
      <c r="S156" s="73" t="str">
        <f t="shared" si="20"/>
        <v>Desgaste irregular da Banda de Rodagem.</v>
      </c>
      <c r="T156" s="67" t="str">
        <f t="shared" si="21"/>
        <v>Folgas nas mangas, cubos, buchas estouradas, veículo desalinhado.</v>
      </c>
      <c r="U156" s="73" t="str">
        <f t="shared" si="22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56" s="68">
        <v>16196</v>
      </c>
      <c r="W156" s="67" t="str">
        <f t="shared" si="19"/>
        <v xml:space="preserve">Everson Veloso </v>
      </c>
    </row>
    <row r="157" spans="1:23" ht="15.75" customHeight="1">
      <c r="A157" s="150">
        <f t="shared" si="23"/>
        <v>2452</v>
      </c>
      <c r="B157" s="75">
        <v>24085</v>
      </c>
      <c r="C157" s="60">
        <v>2</v>
      </c>
      <c r="D157" s="59" t="str">
        <f t="shared" si="16"/>
        <v>275/80R22.5</v>
      </c>
      <c r="E157" s="61">
        <v>7498</v>
      </c>
      <c r="F157" s="62" t="s">
        <v>105</v>
      </c>
      <c r="G157" s="60">
        <v>56</v>
      </c>
      <c r="H157" s="59" t="str">
        <f t="shared" si="17"/>
        <v xml:space="preserve">UBERLANDIA </v>
      </c>
      <c r="I157" s="63">
        <v>44978</v>
      </c>
      <c r="J157" s="64">
        <v>44985</v>
      </c>
      <c r="K157" s="60">
        <v>0</v>
      </c>
      <c r="L157" s="60">
        <v>7519</v>
      </c>
      <c r="M157" s="60">
        <v>65403</v>
      </c>
      <c r="N157" s="65">
        <f t="shared" si="18"/>
        <v>600</v>
      </c>
      <c r="O157" s="66"/>
      <c r="P157" s="60"/>
      <c r="Q157" s="200"/>
      <c r="R157" s="77" t="s">
        <v>111</v>
      </c>
      <c r="S157" s="65" t="str">
        <f t="shared" si="20"/>
        <v>Desgaste irregular da Banda de Rodagem.</v>
      </c>
      <c r="T157" s="59" t="str">
        <f t="shared" si="21"/>
        <v>Folgas nas mangas, cubos, buchas estouradas, veículo desalinhado.</v>
      </c>
      <c r="U157" s="65" t="str">
        <f t="shared" si="22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57" s="60">
        <v>16196</v>
      </c>
      <c r="W157" s="59" t="str">
        <f t="shared" si="19"/>
        <v xml:space="preserve">Everson Veloso </v>
      </c>
    </row>
    <row r="158" spans="1:23" ht="15.75" customHeight="1">
      <c r="A158" s="149">
        <f t="shared" si="23"/>
        <v>2453</v>
      </c>
      <c r="B158" s="76">
        <v>25719</v>
      </c>
      <c r="C158" s="68">
        <v>2</v>
      </c>
      <c r="D158" s="67" t="str">
        <f t="shared" si="16"/>
        <v>275/80R22.5</v>
      </c>
      <c r="E158" s="69">
        <v>7320</v>
      </c>
      <c r="F158" s="70" t="s">
        <v>102</v>
      </c>
      <c r="G158" s="68">
        <v>56</v>
      </c>
      <c r="H158" s="67" t="str">
        <f t="shared" si="17"/>
        <v xml:space="preserve">UBERLANDIA </v>
      </c>
      <c r="I158" s="71">
        <v>44965</v>
      </c>
      <c r="J158" s="72">
        <v>44985</v>
      </c>
      <c r="K158" s="68">
        <v>0</v>
      </c>
      <c r="L158" s="68">
        <v>3066</v>
      </c>
      <c r="M158" s="68">
        <v>39602</v>
      </c>
      <c r="N158" s="73">
        <f t="shared" si="18"/>
        <v>600</v>
      </c>
      <c r="O158" s="74"/>
      <c r="P158" s="68"/>
      <c r="Q158" s="198"/>
      <c r="R158" s="68" t="s">
        <v>111</v>
      </c>
      <c r="S158" s="73" t="str">
        <f t="shared" si="20"/>
        <v>Desgaste irregular da Banda de Rodagem.</v>
      </c>
      <c r="T158" s="67" t="str">
        <f t="shared" si="21"/>
        <v>Folgas nas mangas, cubos, buchas estouradas, veículo desalinhado.</v>
      </c>
      <c r="U158" s="73" t="str">
        <f t="shared" si="22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58" s="68">
        <v>16196</v>
      </c>
      <c r="W158" s="67" t="str">
        <f t="shared" si="19"/>
        <v xml:space="preserve">Everson Veloso </v>
      </c>
    </row>
    <row r="159" spans="1:23" ht="15.75" customHeight="1">
      <c r="A159" s="150">
        <f t="shared" si="23"/>
        <v>2454</v>
      </c>
      <c r="B159" s="75">
        <v>24848</v>
      </c>
      <c r="C159" s="60">
        <v>2</v>
      </c>
      <c r="D159" s="59" t="str">
        <f t="shared" si="16"/>
        <v>275/80R22.5</v>
      </c>
      <c r="E159" s="61">
        <v>7337</v>
      </c>
      <c r="F159" s="62" t="s">
        <v>197</v>
      </c>
      <c r="G159" s="60">
        <v>56</v>
      </c>
      <c r="H159" s="59" t="str">
        <f t="shared" si="17"/>
        <v xml:space="preserve">UBERLANDIA </v>
      </c>
      <c r="I159" s="63">
        <v>44974</v>
      </c>
      <c r="J159" s="64">
        <v>44985</v>
      </c>
      <c r="K159" s="60">
        <v>0</v>
      </c>
      <c r="L159" s="60">
        <v>4213</v>
      </c>
      <c r="M159" s="60">
        <v>65351</v>
      </c>
      <c r="N159" s="65">
        <f t="shared" si="18"/>
        <v>600</v>
      </c>
      <c r="O159" s="66"/>
      <c r="P159" s="60"/>
      <c r="Q159" s="200"/>
      <c r="R159" s="77" t="s">
        <v>111</v>
      </c>
      <c r="S159" s="65" t="str">
        <f t="shared" si="20"/>
        <v>Desgaste irregular da Banda de Rodagem.</v>
      </c>
      <c r="T159" s="59" t="str">
        <f t="shared" si="21"/>
        <v>Folgas nas mangas, cubos, buchas estouradas, veículo desalinhado.</v>
      </c>
      <c r="U159" s="65" t="str">
        <f t="shared" si="22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59" s="60">
        <v>16196</v>
      </c>
      <c r="W159" s="59" t="str">
        <f t="shared" si="19"/>
        <v xml:space="preserve">Everson Veloso </v>
      </c>
    </row>
    <row r="160" spans="1:23" ht="15.75" customHeight="1">
      <c r="A160" s="149">
        <f t="shared" si="23"/>
        <v>2455</v>
      </c>
      <c r="B160" s="76">
        <v>24746</v>
      </c>
      <c r="C160" s="68">
        <v>2</v>
      </c>
      <c r="D160" s="67" t="str">
        <f t="shared" si="16"/>
        <v>275/80R22.5</v>
      </c>
      <c r="E160" s="69">
        <v>94</v>
      </c>
      <c r="F160" s="70" t="s">
        <v>102</v>
      </c>
      <c r="G160" s="68">
        <v>250</v>
      </c>
      <c r="H160" s="67" t="str">
        <f t="shared" si="17"/>
        <v>LAFAIETE</v>
      </c>
      <c r="I160" s="71">
        <v>44950</v>
      </c>
      <c r="J160" s="72">
        <v>44985</v>
      </c>
      <c r="K160" s="68">
        <v>0</v>
      </c>
      <c r="L160" s="68">
        <v>97947</v>
      </c>
      <c r="M160" s="68">
        <v>97947</v>
      </c>
      <c r="N160" s="73">
        <f t="shared" si="18"/>
        <v>600</v>
      </c>
      <c r="O160" s="74"/>
      <c r="P160" s="68"/>
      <c r="Q160" s="198"/>
      <c r="R160" s="68" t="s">
        <v>111</v>
      </c>
      <c r="S160" s="73" t="str">
        <f t="shared" si="20"/>
        <v>Desgaste irregular da Banda de Rodagem.</v>
      </c>
      <c r="T160" s="67" t="str">
        <f t="shared" si="21"/>
        <v>Folgas nas mangas, cubos, buchas estouradas, veículo desalinhado.</v>
      </c>
      <c r="U160" s="73" t="str">
        <f t="shared" si="22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60" s="68">
        <v>16196</v>
      </c>
      <c r="W160" s="67" t="str">
        <f t="shared" si="19"/>
        <v xml:space="preserve">Everson Veloso </v>
      </c>
    </row>
    <row r="161" spans="1:23" ht="15.75" customHeight="1">
      <c r="A161" s="150">
        <f t="shared" si="23"/>
        <v>2456</v>
      </c>
      <c r="B161" s="75">
        <v>24419</v>
      </c>
      <c r="C161" s="60">
        <v>2</v>
      </c>
      <c r="D161" s="59" t="str">
        <f t="shared" si="16"/>
        <v>275/80R22.5</v>
      </c>
      <c r="E161" s="61">
        <v>90213</v>
      </c>
      <c r="F161" s="62" t="s">
        <v>105</v>
      </c>
      <c r="G161" s="60">
        <v>520</v>
      </c>
      <c r="H161" s="59" t="str">
        <f t="shared" si="17"/>
        <v>NEVES</v>
      </c>
      <c r="I161" s="63">
        <v>44981</v>
      </c>
      <c r="J161" s="64">
        <v>44985</v>
      </c>
      <c r="K161" s="60">
        <v>0</v>
      </c>
      <c r="L161" s="60">
        <v>22148</v>
      </c>
      <c r="M161" s="60">
        <v>64814</v>
      </c>
      <c r="N161" s="65">
        <f t="shared" si="18"/>
        <v>600</v>
      </c>
      <c r="O161" s="66"/>
      <c r="P161" s="60"/>
      <c r="Q161" s="200"/>
      <c r="R161" s="77" t="s">
        <v>107</v>
      </c>
      <c r="S161" s="65" t="str">
        <f t="shared" si="20"/>
        <v>Alteração na zona baixa do talão.</v>
      </c>
      <c r="T161" s="59" t="str">
        <f t="shared" si="21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61" s="65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61" s="60">
        <v>16196</v>
      </c>
      <c r="W161" s="59" t="str">
        <f t="shared" si="19"/>
        <v xml:space="preserve">Everson Veloso </v>
      </c>
    </row>
    <row r="162" spans="1:23" ht="15.75" customHeight="1">
      <c r="A162" s="149">
        <f t="shared" si="23"/>
        <v>2457</v>
      </c>
      <c r="B162" s="76">
        <v>21345</v>
      </c>
      <c r="C162" s="68">
        <v>2</v>
      </c>
      <c r="D162" s="67" t="str">
        <f t="shared" si="16"/>
        <v>275/80R22.5</v>
      </c>
      <c r="E162" s="69">
        <v>90172</v>
      </c>
      <c r="F162" s="70" t="s">
        <v>101</v>
      </c>
      <c r="G162" s="68">
        <v>990</v>
      </c>
      <c r="H162" s="67" t="str">
        <f t="shared" si="17"/>
        <v>VENEZA</v>
      </c>
      <c r="I162" s="71">
        <v>44982</v>
      </c>
      <c r="J162" s="72">
        <v>44985</v>
      </c>
      <c r="K162" s="68">
        <v>1</v>
      </c>
      <c r="L162" s="68">
        <v>29677</v>
      </c>
      <c r="M162" s="68">
        <v>178662</v>
      </c>
      <c r="N162" s="73">
        <f t="shared" si="18"/>
        <v>600</v>
      </c>
      <c r="O162" s="74"/>
      <c r="P162" s="68"/>
      <c r="Q162" s="198"/>
      <c r="R162" s="68" t="s">
        <v>107</v>
      </c>
      <c r="S162" s="73" t="str">
        <f t="shared" si="20"/>
        <v>Alteração na zona baixa do talão.</v>
      </c>
      <c r="T162" s="67" t="str">
        <f t="shared" si="21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62" s="73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62" s="68">
        <v>16196</v>
      </c>
      <c r="W162" s="67" t="str">
        <f t="shared" si="19"/>
        <v xml:space="preserve">Everson Veloso </v>
      </c>
    </row>
    <row r="163" spans="1:23" ht="15.75" customHeight="1">
      <c r="A163" s="150">
        <f t="shared" si="23"/>
        <v>2458</v>
      </c>
      <c r="B163" s="75">
        <v>22362</v>
      </c>
      <c r="C163" s="60">
        <v>2</v>
      </c>
      <c r="D163" s="59" t="str">
        <f t="shared" si="16"/>
        <v>275/80R22.5</v>
      </c>
      <c r="E163" s="61">
        <v>90388</v>
      </c>
      <c r="F163" s="62" t="s">
        <v>105</v>
      </c>
      <c r="G163" s="60">
        <v>990</v>
      </c>
      <c r="H163" s="59" t="str">
        <f t="shared" si="17"/>
        <v>VENEZA</v>
      </c>
      <c r="I163" s="63">
        <v>44980</v>
      </c>
      <c r="J163" s="64">
        <v>44985</v>
      </c>
      <c r="K163" s="60">
        <v>1</v>
      </c>
      <c r="L163" s="60">
        <v>12325</v>
      </c>
      <c r="M163" s="60">
        <v>162952</v>
      </c>
      <c r="N163" s="65">
        <f t="shared" si="18"/>
        <v>600</v>
      </c>
      <c r="O163" s="66"/>
      <c r="P163" s="60"/>
      <c r="Q163" s="200"/>
      <c r="R163" s="77" t="s">
        <v>107</v>
      </c>
      <c r="S163" s="65" t="str">
        <f t="shared" si="20"/>
        <v>Alteração na zona baixa do talão.</v>
      </c>
      <c r="T163" s="59" t="str">
        <f t="shared" si="21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63" s="65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63" s="60">
        <v>16196</v>
      </c>
      <c r="W163" s="59" t="str">
        <f t="shared" si="19"/>
        <v xml:space="preserve">Everson Veloso </v>
      </c>
    </row>
    <row r="164" spans="1:23" ht="15.75" customHeight="1">
      <c r="A164" s="149">
        <f t="shared" si="23"/>
        <v>2459</v>
      </c>
      <c r="B164" s="76">
        <v>21182</v>
      </c>
      <c r="C164" s="68">
        <v>2</v>
      </c>
      <c r="D164" s="67" t="str">
        <f t="shared" si="16"/>
        <v>275/80R22.5</v>
      </c>
      <c r="E164" s="69">
        <v>90217</v>
      </c>
      <c r="F164" s="70" t="s">
        <v>99</v>
      </c>
      <c r="G164" s="68">
        <v>990</v>
      </c>
      <c r="H164" s="67" t="str">
        <f t="shared" si="17"/>
        <v>VENEZA</v>
      </c>
      <c r="I164" s="71">
        <v>44981</v>
      </c>
      <c r="J164" s="72">
        <v>44985</v>
      </c>
      <c r="K164" s="68">
        <v>1</v>
      </c>
      <c r="L164" s="68">
        <v>28812</v>
      </c>
      <c r="M164" s="68">
        <v>180075</v>
      </c>
      <c r="N164" s="73">
        <f t="shared" si="18"/>
        <v>600</v>
      </c>
      <c r="O164" s="74"/>
      <c r="P164" s="68"/>
      <c r="Q164" s="198"/>
      <c r="R164" s="68" t="s">
        <v>107</v>
      </c>
      <c r="S164" s="73" t="str">
        <f t="shared" si="20"/>
        <v>Alteração na zona baixa do talão.</v>
      </c>
      <c r="T164" s="67" t="str">
        <f t="shared" si="21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64" s="73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64" s="68">
        <v>16196</v>
      </c>
      <c r="W164" s="67" t="str">
        <f t="shared" si="19"/>
        <v xml:space="preserve">Everson Veloso </v>
      </c>
    </row>
    <row r="165" spans="1:23" ht="15.75" customHeight="1">
      <c r="A165" s="150">
        <f t="shared" si="23"/>
        <v>2460</v>
      </c>
      <c r="B165" s="75">
        <v>23565</v>
      </c>
      <c r="C165" s="60">
        <v>2</v>
      </c>
      <c r="D165" s="59" t="str">
        <f t="shared" ref="D165:D208" si="24">IFERROR(VLOOKUP(C165,MEDIDA,2,FALSE),"")</f>
        <v>275/80R22.5</v>
      </c>
      <c r="E165" s="61">
        <v>25307</v>
      </c>
      <c r="F165" s="62" t="s">
        <v>198</v>
      </c>
      <c r="G165" s="60">
        <v>61</v>
      </c>
      <c r="H165" s="59" t="str">
        <f t="shared" ref="H165:H206" si="25">IFERROR(VLOOKUP(G165,LOCAL,2,FALSE),"")</f>
        <v>SARZEDO</v>
      </c>
      <c r="I165" s="63">
        <v>44976</v>
      </c>
      <c r="J165" s="64">
        <v>44985</v>
      </c>
      <c r="K165" s="60">
        <v>1</v>
      </c>
      <c r="L165" s="60">
        <v>8587</v>
      </c>
      <c r="M165" s="60">
        <v>249497</v>
      </c>
      <c r="N165" s="65">
        <f t="shared" ref="N165:N207" si="26">IFERROR(VLOOKUP(C165,MEDIDA,3,FALSE),"")</f>
        <v>600</v>
      </c>
      <c r="O165" s="66"/>
      <c r="P165" s="60"/>
      <c r="Q165" s="200"/>
      <c r="R165" s="77" t="s">
        <v>104</v>
      </c>
      <c r="S165" s="65" t="str">
        <f t="shared" si="20"/>
        <v>Feridas acidentais no flanco.</v>
      </c>
      <c r="T165" s="59" t="str">
        <f t="shared" si="21"/>
        <v>Objetos pontiagudos, pontas de guias, meio-fio.</v>
      </c>
      <c r="U165" s="65" t="str">
        <f t="shared" si="22"/>
        <v>Impacto lateral proveniente de erro operacional, solicito avaliação de cobrança.</v>
      </c>
      <c r="V165" s="60">
        <v>16196</v>
      </c>
      <c r="W165" s="59" t="str">
        <f t="shared" ref="W165:W207" si="27">IFERROR(VLOOKUP(V165,RELATOR,2,FALSE),"")</f>
        <v xml:space="preserve">Everson Veloso </v>
      </c>
    </row>
    <row r="166" spans="1:23" ht="15.75" customHeight="1">
      <c r="A166" s="149">
        <f t="shared" si="23"/>
        <v>2461</v>
      </c>
      <c r="B166" s="76">
        <v>22324</v>
      </c>
      <c r="C166" s="68">
        <v>2</v>
      </c>
      <c r="D166" s="67" t="str">
        <f t="shared" si="24"/>
        <v>275/80R22.5</v>
      </c>
      <c r="E166" s="69">
        <v>25123</v>
      </c>
      <c r="F166" s="70" t="s">
        <v>105</v>
      </c>
      <c r="G166" s="68">
        <v>61</v>
      </c>
      <c r="H166" s="67" t="str">
        <f t="shared" si="25"/>
        <v>SARZEDO</v>
      </c>
      <c r="I166" s="71">
        <v>44980</v>
      </c>
      <c r="J166" s="72">
        <v>44985</v>
      </c>
      <c r="K166" s="68">
        <v>1</v>
      </c>
      <c r="L166" s="68">
        <v>2435</v>
      </c>
      <c r="M166" s="68">
        <v>156684</v>
      </c>
      <c r="N166" s="73">
        <f t="shared" si="26"/>
        <v>600</v>
      </c>
      <c r="O166" s="74"/>
      <c r="P166" s="68"/>
      <c r="Q166" s="198"/>
      <c r="R166" s="68" t="s">
        <v>106</v>
      </c>
      <c r="S166" s="73" t="str">
        <f t="shared" si="20"/>
        <v>Rachadura na zona baixa do talão.</v>
      </c>
      <c r="T166" s="67" t="str">
        <f t="shared" si="21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6" s="73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6" s="68">
        <v>16196</v>
      </c>
      <c r="W166" s="67" t="str">
        <f t="shared" si="27"/>
        <v xml:space="preserve">Everson Veloso </v>
      </c>
    </row>
    <row r="167" spans="1:23" ht="15.75" customHeight="1">
      <c r="A167" s="150">
        <f t="shared" si="23"/>
        <v>2462</v>
      </c>
      <c r="B167" s="75">
        <v>23710</v>
      </c>
      <c r="C167" s="60">
        <v>2</v>
      </c>
      <c r="D167" s="59" t="str">
        <f t="shared" si="24"/>
        <v>275/80R22.5</v>
      </c>
      <c r="E167" s="61">
        <v>8427</v>
      </c>
      <c r="F167" s="62" t="s">
        <v>198</v>
      </c>
      <c r="G167" s="60">
        <v>56</v>
      </c>
      <c r="H167" s="59" t="str">
        <f t="shared" si="25"/>
        <v xml:space="preserve">UBERLANDIA </v>
      </c>
      <c r="I167" s="63">
        <v>44986</v>
      </c>
      <c r="J167" s="64">
        <v>45008</v>
      </c>
      <c r="K167" s="60">
        <v>1</v>
      </c>
      <c r="L167" s="60">
        <v>17000</v>
      </c>
      <c r="M167" s="60">
        <v>110929</v>
      </c>
      <c r="N167" s="65">
        <f t="shared" si="26"/>
        <v>600</v>
      </c>
      <c r="O167" s="66"/>
      <c r="P167" s="60"/>
      <c r="Q167" s="200"/>
      <c r="R167" s="77" t="s">
        <v>116</v>
      </c>
      <c r="S167" s="65" t="str">
        <f t="shared" si="20"/>
        <v>Desenrolamento do retorno da lona carcaça no talão.</v>
      </c>
      <c r="T167" s="59" t="str">
        <f t="shared" si="21"/>
        <v>Aquecimento no talão ocasionado pelo uso excessivo do freio, má regulagem dos freios, uso excessivo dos freios devido a velocidade incompatível com a via,rodas sujas e/ou em má condições de uso, etc.</v>
      </c>
      <c r="U167" s="65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67" s="60">
        <v>16196</v>
      </c>
      <c r="W167" s="59" t="str">
        <f t="shared" si="27"/>
        <v xml:space="preserve">Everson Veloso </v>
      </c>
    </row>
    <row r="168" spans="1:23" ht="15.75" customHeight="1">
      <c r="A168" s="149">
        <f t="shared" si="23"/>
        <v>2463</v>
      </c>
      <c r="B168" s="76">
        <v>22209</v>
      </c>
      <c r="C168" s="68">
        <v>2</v>
      </c>
      <c r="D168" s="67" t="str">
        <f t="shared" si="24"/>
        <v>275/80R22.5</v>
      </c>
      <c r="E168" s="69">
        <v>7479</v>
      </c>
      <c r="F168" s="70" t="s">
        <v>198</v>
      </c>
      <c r="G168" s="68">
        <v>56</v>
      </c>
      <c r="H168" s="67" t="str">
        <f t="shared" si="25"/>
        <v xml:space="preserve">UBERLANDIA </v>
      </c>
      <c r="I168" s="71">
        <v>44988</v>
      </c>
      <c r="J168" s="72">
        <v>45008</v>
      </c>
      <c r="K168" s="68">
        <v>1</v>
      </c>
      <c r="L168" s="68">
        <v>4052</v>
      </c>
      <c r="M168" s="68">
        <v>119730</v>
      </c>
      <c r="N168" s="73">
        <f t="shared" si="26"/>
        <v>600</v>
      </c>
      <c r="O168" s="74"/>
      <c r="P168" s="68"/>
      <c r="Q168" s="198"/>
      <c r="R168" s="68" t="s">
        <v>104</v>
      </c>
      <c r="S168" s="73" t="str">
        <f t="shared" si="20"/>
        <v>Feridas acidentais no flanco.</v>
      </c>
      <c r="T168" s="67" t="str">
        <f t="shared" si="21"/>
        <v>Objetos pontiagudos, pontas de guias, meio-fio.</v>
      </c>
      <c r="U168" s="73" t="str">
        <f t="shared" si="22"/>
        <v>Impacto lateral proveniente de erro operacional, solicito avaliação de cobrança.</v>
      </c>
      <c r="V168" s="68">
        <v>16196</v>
      </c>
      <c r="W168" s="67" t="str">
        <f t="shared" si="27"/>
        <v xml:space="preserve">Everson Veloso </v>
      </c>
    </row>
    <row r="169" spans="1:23" ht="15.75" customHeight="1">
      <c r="A169" s="150">
        <f t="shared" si="23"/>
        <v>2464</v>
      </c>
      <c r="B169" s="75">
        <v>21116</v>
      </c>
      <c r="C169" s="60">
        <v>2</v>
      </c>
      <c r="D169" s="59" t="str">
        <f t="shared" si="24"/>
        <v>275/80R22.5</v>
      </c>
      <c r="E169" s="61">
        <v>20375</v>
      </c>
      <c r="F169" s="62" t="s">
        <v>198</v>
      </c>
      <c r="G169" s="60">
        <v>98</v>
      </c>
      <c r="H169" s="59" t="str">
        <f t="shared" si="25"/>
        <v>ANA LUCIA</v>
      </c>
      <c r="I169" s="63">
        <v>44975</v>
      </c>
      <c r="J169" s="64">
        <v>45008</v>
      </c>
      <c r="K169" s="60">
        <v>2</v>
      </c>
      <c r="L169" s="60">
        <v>7796</v>
      </c>
      <c r="M169" s="60">
        <v>193678</v>
      </c>
      <c r="N169" s="65">
        <f t="shared" si="26"/>
        <v>600</v>
      </c>
      <c r="O169" s="66"/>
      <c r="P169" s="60"/>
      <c r="Q169" s="200"/>
      <c r="R169" s="77" t="s">
        <v>108</v>
      </c>
      <c r="S169" s="65" t="str">
        <f t="shared" si="20"/>
        <v>Agressões repetidas no flanco.</v>
      </c>
      <c r="T169" s="59" t="str">
        <f t="shared" si="21"/>
        <v>Raspagem contra meio-fio ou guias, objetos entre pneus germinados, contato com partes fixas do veículo.</v>
      </c>
      <c r="U169" s="65" t="str">
        <f t="shared" si="22"/>
        <v>Impactos constantes na lateral do pneu proveniente de erro operacional, solicito avaliação de cobrança.</v>
      </c>
      <c r="V169" s="60">
        <v>16196</v>
      </c>
      <c r="W169" s="59" t="str">
        <f t="shared" si="27"/>
        <v xml:space="preserve">Everson Veloso </v>
      </c>
    </row>
    <row r="170" spans="1:23" ht="15.75" customHeight="1">
      <c r="A170" s="149">
        <f t="shared" si="23"/>
        <v>2465</v>
      </c>
      <c r="B170" s="76">
        <v>21580</v>
      </c>
      <c r="C170" s="68">
        <v>2</v>
      </c>
      <c r="D170" s="67" t="str">
        <f t="shared" si="24"/>
        <v>275/80R22.5</v>
      </c>
      <c r="E170" s="69">
        <v>25758</v>
      </c>
      <c r="F170" s="70" t="s">
        <v>99</v>
      </c>
      <c r="G170" s="68">
        <v>16</v>
      </c>
      <c r="H170" s="67" t="str">
        <f t="shared" si="25"/>
        <v>M.GORETTI</v>
      </c>
      <c r="I170" s="71">
        <v>44992</v>
      </c>
      <c r="J170" s="72">
        <v>45008</v>
      </c>
      <c r="K170" s="68">
        <v>1</v>
      </c>
      <c r="L170" s="68">
        <v>12900</v>
      </c>
      <c r="M170" s="68">
        <v>143278</v>
      </c>
      <c r="N170" s="73">
        <f t="shared" si="26"/>
        <v>600</v>
      </c>
      <c r="O170" s="74"/>
      <c r="P170" s="68"/>
      <c r="Q170" s="198"/>
      <c r="R170" s="68" t="s">
        <v>107</v>
      </c>
      <c r="S170" s="73" t="str">
        <f t="shared" si="20"/>
        <v>Alteração na zona baixa do talão.</v>
      </c>
      <c r="T170" s="67" t="str">
        <f t="shared" si="21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70" s="73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70" s="68">
        <v>16196</v>
      </c>
      <c r="W170" s="67" t="str">
        <f t="shared" si="27"/>
        <v xml:space="preserve">Everson Veloso </v>
      </c>
    </row>
    <row r="171" spans="1:23" ht="15.75" customHeight="1">
      <c r="A171" s="150">
        <f t="shared" si="23"/>
        <v>2466</v>
      </c>
      <c r="B171" s="75">
        <v>21217</v>
      </c>
      <c r="C171" s="60">
        <v>2</v>
      </c>
      <c r="D171" s="59" t="str">
        <f t="shared" si="24"/>
        <v>275/80R22.5</v>
      </c>
      <c r="E171" s="61">
        <v>90208</v>
      </c>
      <c r="F171" s="62" t="s">
        <v>105</v>
      </c>
      <c r="G171" s="60">
        <v>520</v>
      </c>
      <c r="H171" s="59" t="str">
        <f t="shared" si="25"/>
        <v>NEVES</v>
      </c>
      <c r="I171" s="63">
        <v>44988</v>
      </c>
      <c r="J171" s="64">
        <v>45008</v>
      </c>
      <c r="K171" s="60">
        <v>1</v>
      </c>
      <c r="L171" s="60">
        <v>16412</v>
      </c>
      <c r="M171" s="60">
        <v>145441</v>
      </c>
      <c r="N171" s="65">
        <f t="shared" si="26"/>
        <v>600</v>
      </c>
      <c r="O171" s="66"/>
      <c r="P171" s="60"/>
      <c r="Q171" s="200"/>
      <c r="R171" s="77" t="s">
        <v>106</v>
      </c>
      <c r="S171" s="65" t="str">
        <f t="shared" si="20"/>
        <v>Rachadura na zona baixa do talão.</v>
      </c>
      <c r="T171" s="59" t="str">
        <f t="shared" si="21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1" s="65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1" s="60">
        <v>16196</v>
      </c>
      <c r="W171" s="59" t="str">
        <f t="shared" si="27"/>
        <v xml:space="preserve">Everson Veloso </v>
      </c>
    </row>
    <row r="172" spans="1:23" ht="15.75" customHeight="1">
      <c r="A172" s="149">
        <f t="shared" si="23"/>
        <v>2467</v>
      </c>
      <c r="B172" s="76">
        <v>20614</v>
      </c>
      <c r="C172" s="68">
        <v>2</v>
      </c>
      <c r="D172" s="67" t="str">
        <f t="shared" si="24"/>
        <v>275/80R22.5</v>
      </c>
      <c r="E172" s="69" t="s">
        <v>206</v>
      </c>
      <c r="F172" s="70" t="s">
        <v>105</v>
      </c>
      <c r="G172" s="68">
        <v>870</v>
      </c>
      <c r="H172" s="67" t="str">
        <f t="shared" si="25"/>
        <v>JUSTINOPOLIS</v>
      </c>
      <c r="I172" s="71">
        <v>44986</v>
      </c>
      <c r="J172" s="72">
        <v>45008</v>
      </c>
      <c r="K172" s="68">
        <v>2</v>
      </c>
      <c r="L172" s="68">
        <v>9607</v>
      </c>
      <c r="M172" s="68">
        <v>201594</v>
      </c>
      <c r="N172" s="73">
        <f t="shared" si="26"/>
        <v>600</v>
      </c>
      <c r="O172" s="74"/>
      <c r="P172" s="68"/>
      <c r="Q172" s="198"/>
      <c r="R172" s="68" t="s">
        <v>116</v>
      </c>
      <c r="S172" s="73" t="str">
        <f t="shared" si="20"/>
        <v>Desenrolamento do retorno da lona carcaça no talão.</v>
      </c>
      <c r="T172" s="67" t="str">
        <f t="shared" si="21"/>
        <v>Aquecimento no talão ocasionado pelo uso excessivo do freio, má regulagem dos freios, uso excessivo dos freios devido a velocidade incompatível com a via,rodas sujas e/ou em má condições de uso, etc.</v>
      </c>
      <c r="U172" s="73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72" s="68">
        <v>16196</v>
      </c>
      <c r="W172" s="67" t="str">
        <f t="shared" si="27"/>
        <v xml:space="preserve">Everson Veloso </v>
      </c>
    </row>
    <row r="173" spans="1:23" ht="15.75" customHeight="1">
      <c r="A173" s="150">
        <f t="shared" si="23"/>
        <v>2468</v>
      </c>
      <c r="B173" s="75">
        <v>22536</v>
      </c>
      <c r="C173" s="60">
        <v>2</v>
      </c>
      <c r="D173" s="59" t="str">
        <f t="shared" si="24"/>
        <v>275/80R22.5</v>
      </c>
      <c r="E173" s="61">
        <v>90298</v>
      </c>
      <c r="F173" s="62" t="s">
        <v>101</v>
      </c>
      <c r="G173" s="60">
        <v>520</v>
      </c>
      <c r="H173" s="59" t="str">
        <f t="shared" si="25"/>
        <v>NEVES</v>
      </c>
      <c r="I173" s="63">
        <v>44994</v>
      </c>
      <c r="J173" s="64">
        <v>45008</v>
      </c>
      <c r="K173" s="60">
        <v>1</v>
      </c>
      <c r="L173" s="60">
        <v>6311</v>
      </c>
      <c r="M173" s="60">
        <v>180078</v>
      </c>
      <c r="N173" s="65">
        <f t="shared" si="26"/>
        <v>600</v>
      </c>
      <c r="O173" s="66"/>
      <c r="P173" s="60"/>
      <c r="Q173" s="200"/>
      <c r="R173" s="77" t="s">
        <v>104</v>
      </c>
      <c r="S173" s="65" t="str">
        <f t="shared" si="20"/>
        <v>Feridas acidentais no flanco.</v>
      </c>
      <c r="T173" s="59" t="str">
        <f t="shared" si="21"/>
        <v>Objetos pontiagudos, pontas de guias, meio-fio.</v>
      </c>
      <c r="U173" s="65" t="str">
        <f t="shared" si="22"/>
        <v>Impacto lateral proveniente de erro operacional, solicito avaliação de cobrança.</v>
      </c>
      <c r="V173" s="60">
        <v>16196</v>
      </c>
      <c r="W173" s="59" t="str">
        <f t="shared" si="27"/>
        <v xml:space="preserve">Everson Veloso </v>
      </c>
    </row>
    <row r="174" spans="1:23" ht="15.75" customHeight="1">
      <c r="A174" s="149">
        <f t="shared" si="23"/>
        <v>2469</v>
      </c>
      <c r="B174" s="76">
        <v>25172</v>
      </c>
      <c r="C174" s="68">
        <v>2</v>
      </c>
      <c r="D174" s="67" t="str">
        <f t="shared" si="24"/>
        <v>275/80R22.5</v>
      </c>
      <c r="E174" s="69">
        <v>7324</v>
      </c>
      <c r="F174" s="70" t="s">
        <v>99</v>
      </c>
      <c r="G174" s="68">
        <v>56</v>
      </c>
      <c r="H174" s="67" t="str">
        <f t="shared" si="25"/>
        <v xml:space="preserve">UBERLANDIA </v>
      </c>
      <c r="I174" s="71">
        <v>44988</v>
      </c>
      <c r="J174" s="72">
        <v>45008</v>
      </c>
      <c r="K174" s="68">
        <v>0</v>
      </c>
      <c r="L174" s="68">
        <v>10088</v>
      </c>
      <c r="M174" s="68">
        <v>48932</v>
      </c>
      <c r="N174" s="73">
        <f t="shared" si="26"/>
        <v>600</v>
      </c>
      <c r="O174" s="74"/>
      <c r="P174" s="68"/>
      <c r="Q174" s="198"/>
      <c r="R174" s="68" t="s">
        <v>114</v>
      </c>
      <c r="S174" s="73" t="str">
        <f t="shared" si="20"/>
        <v>Pneu não ressulcado</v>
      </c>
      <c r="T174" s="67" t="str">
        <f t="shared" si="21"/>
        <v>Negligência e/ou não realização do serviço de ressulcagem.</v>
      </c>
      <c r="U174" s="73" t="str">
        <f t="shared" si="22"/>
        <v>Realizar a ressulcagem dos pneus respeitando os procedimentos conforme manual de ressulcagem.</v>
      </c>
      <c r="V174" s="68">
        <v>16196</v>
      </c>
      <c r="W174" s="67" t="str">
        <f t="shared" si="27"/>
        <v xml:space="preserve">Everson Veloso </v>
      </c>
    </row>
    <row r="175" spans="1:23" ht="15.75" customHeight="1">
      <c r="A175" s="150">
        <f t="shared" si="23"/>
        <v>2470</v>
      </c>
      <c r="B175" s="75">
        <v>24237</v>
      </c>
      <c r="C175" s="60">
        <v>1</v>
      </c>
      <c r="D175" s="59" t="str">
        <f t="shared" si="24"/>
        <v>295/80R22.5</v>
      </c>
      <c r="E175" s="61">
        <v>7610</v>
      </c>
      <c r="F175" s="62" t="s">
        <v>199</v>
      </c>
      <c r="G175" s="60">
        <v>56</v>
      </c>
      <c r="H175" s="59" t="str">
        <f t="shared" si="25"/>
        <v xml:space="preserve">UBERLANDIA </v>
      </c>
      <c r="I175" s="63">
        <v>44988</v>
      </c>
      <c r="J175" s="64">
        <v>45008</v>
      </c>
      <c r="K175" s="60">
        <v>0</v>
      </c>
      <c r="L175" s="60">
        <v>7308</v>
      </c>
      <c r="M175" s="60">
        <v>56679</v>
      </c>
      <c r="N175" s="65">
        <f t="shared" si="26"/>
        <v>650</v>
      </c>
      <c r="O175" s="66"/>
      <c r="P175" s="60"/>
      <c r="Q175" s="200"/>
      <c r="R175" s="77" t="s">
        <v>114</v>
      </c>
      <c r="S175" s="65" t="str">
        <f t="shared" si="20"/>
        <v>Pneu não ressulcado</v>
      </c>
      <c r="T175" s="59" t="str">
        <f t="shared" si="21"/>
        <v>Negligência e/ou não realização do serviço de ressulcagem.</v>
      </c>
      <c r="U175" s="65" t="str">
        <f t="shared" si="22"/>
        <v>Realizar a ressulcagem dos pneus respeitando os procedimentos conforme manual de ressulcagem.</v>
      </c>
      <c r="V175" s="60">
        <v>16196</v>
      </c>
      <c r="W175" s="59" t="str">
        <f t="shared" si="27"/>
        <v xml:space="preserve">Everson Veloso </v>
      </c>
    </row>
    <row r="176" spans="1:23" ht="15.75" customHeight="1">
      <c r="A176" s="149">
        <f t="shared" si="23"/>
        <v>2471</v>
      </c>
      <c r="B176" s="76">
        <v>22756</v>
      </c>
      <c r="C176" s="68">
        <v>1</v>
      </c>
      <c r="D176" s="67" t="str">
        <f t="shared" si="24"/>
        <v>295/80R22.5</v>
      </c>
      <c r="E176" s="69">
        <v>7611</v>
      </c>
      <c r="F176" s="70" t="s">
        <v>201</v>
      </c>
      <c r="G176" s="68">
        <v>56</v>
      </c>
      <c r="H176" s="67" t="str">
        <f t="shared" si="25"/>
        <v xml:space="preserve">UBERLANDIA </v>
      </c>
      <c r="I176" s="71">
        <v>44993</v>
      </c>
      <c r="J176" s="72">
        <v>45008</v>
      </c>
      <c r="K176" s="68">
        <v>0</v>
      </c>
      <c r="L176" s="68">
        <v>10474</v>
      </c>
      <c r="M176" s="68">
        <v>117433</v>
      </c>
      <c r="N176" s="73">
        <f t="shared" si="26"/>
        <v>650</v>
      </c>
      <c r="O176" s="74"/>
      <c r="P176" s="68"/>
      <c r="Q176" s="198"/>
      <c r="R176" s="68" t="s">
        <v>112</v>
      </c>
      <c r="S176" s="73" t="str">
        <f t="shared" si="20"/>
        <v>Agressões durante a montagem ou desmontagem.</v>
      </c>
      <c r="T176" s="67" t="str">
        <f t="shared" si="21"/>
        <v>Cortes provocados por ferramentas ou máquinas de montagem/desmontagem, utilização de ferramentas não adequadas, força excessiva ou desproporcional na montagem/desmontagem.</v>
      </c>
      <c r="U176" s="73" t="str">
        <f t="shared" si="22"/>
        <v>Falha na desmontagem do pneu. Solicito avaliação de cobrança.</v>
      </c>
      <c r="V176" s="68">
        <v>16196</v>
      </c>
      <c r="W176" s="67" t="str">
        <f t="shared" si="27"/>
        <v xml:space="preserve">Everson Veloso </v>
      </c>
    </row>
    <row r="177" spans="1:23" ht="15.75" customHeight="1">
      <c r="A177" s="150">
        <f t="shared" si="23"/>
        <v>2472</v>
      </c>
      <c r="B177" s="75">
        <v>22756</v>
      </c>
      <c r="C177" s="60">
        <v>1</v>
      </c>
      <c r="D177" s="59" t="str">
        <f t="shared" si="24"/>
        <v>295/80R22.5</v>
      </c>
      <c r="E177" s="61">
        <v>7611</v>
      </c>
      <c r="F177" s="62" t="s">
        <v>201</v>
      </c>
      <c r="G177" s="60">
        <v>56</v>
      </c>
      <c r="H177" s="59" t="str">
        <f t="shared" si="25"/>
        <v xml:space="preserve">UBERLANDIA </v>
      </c>
      <c r="I177" s="63">
        <v>44993</v>
      </c>
      <c r="J177" s="64">
        <v>45008</v>
      </c>
      <c r="K177" s="60">
        <v>0</v>
      </c>
      <c r="L177" s="60">
        <v>10474</v>
      </c>
      <c r="M177" s="60">
        <v>117433</v>
      </c>
      <c r="N177" s="65">
        <f t="shared" si="26"/>
        <v>650</v>
      </c>
      <c r="O177" s="66"/>
      <c r="P177" s="60"/>
      <c r="Q177" s="200"/>
      <c r="R177" s="77" t="s">
        <v>111</v>
      </c>
      <c r="S177" s="65" t="str">
        <f t="shared" si="20"/>
        <v>Desgaste irregular da Banda de Rodagem.</v>
      </c>
      <c r="T177" s="59" t="str">
        <f t="shared" si="21"/>
        <v>Folgas nas mangas, cubos, buchas estouradas, veículo desalinhado.</v>
      </c>
      <c r="U177" s="65" t="str">
        <f t="shared" si="22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77" s="60">
        <v>16196</v>
      </c>
      <c r="W177" s="59" t="str">
        <f t="shared" si="27"/>
        <v xml:space="preserve">Everson Veloso </v>
      </c>
    </row>
    <row r="178" spans="1:23" ht="15.75" customHeight="1">
      <c r="A178" s="149">
        <f t="shared" si="23"/>
        <v>2473</v>
      </c>
      <c r="B178" s="76">
        <v>21157</v>
      </c>
      <c r="C178" s="68">
        <v>2</v>
      </c>
      <c r="D178" s="67" t="str">
        <f t="shared" si="24"/>
        <v>275/80R22.5</v>
      </c>
      <c r="E178" s="69">
        <v>8419</v>
      </c>
      <c r="F178" s="70" t="s">
        <v>105</v>
      </c>
      <c r="G178" s="68">
        <v>56</v>
      </c>
      <c r="H178" s="67" t="str">
        <f t="shared" si="25"/>
        <v xml:space="preserve">UBERLANDIA </v>
      </c>
      <c r="I178" s="71">
        <v>44978</v>
      </c>
      <c r="J178" s="72">
        <v>45008</v>
      </c>
      <c r="K178" s="68">
        <v>1</v>
      </c>
      <c r="L178" s="68">
        <v>14322</v>
      </c>
      <c r="M178" s="68">
        <v>63223</v>
      </c>
      <c r="N178" s="73">
        <f t="shared" si="26"/>
        <v>600</v>
      </c>
      <c r="O178" s="74"/>
      <c r="P178" s="68"/>
      <c r="Q178" s="198"/>
      <c r="R178" s="68" t="s">
        <v>106</v>
      </c>
      <c r="S178" s="73" t="str">
        <f t="shared" si="20"/>
        <v>Rachadura na zona baixa do talão.</v>
      </c>
      <c r="T178" s="67" t="str">
        <f t="shared" si="21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8" s="73" t="str">
        <f t="shared" si="22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8" s="68">
        <v>16196</v>
      </c>
      <c r="W178" s="67" t="str">
        <f t="shared" si="27"/>
        <v xml:space="preserve">Everson Veloso </v>
      </c>
    </row>
    <row r="179" spans="1:23" ht="15.75" customHeight="1">
      <c r="A179" s="150">
        <f t="shared" si="23"/>
        <v>2474</v>
      </c>
      <c r="B179" s="75">
        <v>24683</v>
      </c>
      <c r="C179" s="60">
        <v>2</v>
      </c>
      <c r="D179" s="59" t="str">
        <f t="shared" si="24"/>
        <v>275/80R22.5</v>
      </c>
      <c r="E179" s="61">
        <v>7480</v>
      </c>
      <c r="F179" s="62" t="s">
        <v>102</v>
      </c>
      <c r="G179" s="60">
        <v>56</v>
      </c>
      <c r="H179" s="59" t="str">
        <f t="shared" si="25"/>
        <v xml:space="preserve">UBERLANDIA </v>
      </c>
      <c r="I179" s="63">
        <v>44973</v>
      </c>
      <c r="J179" s="64">
        <v>45008</v>
      </c>
      <c r="K179" s="60">
        <v>0</v>
      </c>
      <c r="L179" s="60">
        <v>12309</v>
      </c>
      <c r="M179" s="60">
        <v>48083</v>
      </c>
      <c r="N179" s="65">
        <f t="shared" si="26"/>
        <v>600</v>
      </c>
      <c r="O179" s="66"/>
      <c r="P179" s="60"/>
      <c r="Q179" s="200"/>
      <c r="R179" s="77" t="s">
        <v>111</v>
      </c>
      <c r="S179" s="65" t="str">
        <f t="shared" si="20"/>
        <v>Desgaste irregular da Banda de Rodagem.</v>
      </c>
      <c r="T179" s="59" t="str">
        <f t="shared" si="21"/>
        <v>Folgas nas mangas, cubos, buchas estouradas, veículo desalinhado.</v>
      </c>
      <c r="U179" s="65" t="str">
        <f t="shared" si="22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79" s="60">
        <v>16196</v>
      </c>
      <c r="W179" s="59" t="str">
        <f t="shared" si="27"/>
        <v xml:space="preserve">Everson Veloso </v>
      </c>
    </row>
    <row r="180" spans="1:23" ht="15.75" customHeight="1">
      <c r="A180" s="149">
        <f t="shared" si="23"/>
        <v>2475</v>
      </c>
      <c r="B180" s="76">
        <v>24695</v>
      </c>
      <c r="C180" s="68">
        <v>2</v>
      </c>
      <c r="D180" s="67" t="str">
        <f t="shared" si="24"/>
        <v>275/80R22.5</v>
      </c>
      <c r="E180" s="69">
        <v>8414</v>
      </c>
      <c r="F180" s="70" t="s">
        <v>102</v>
      </c>
      <c r="G180" s="68">
        <v>56</v>
      </c>
      <c r="H180" s="67" t="str">
        <f t="shared" si="25"/>
        <v xml:space="preserve">UBERLANDIA </v>
      </c>
      <c r="I180" s="71">
        <v>44992</v>
      </c>
      <c r="J180" s="72">
        <v>45008</v>
      </c>
      <c r="K180" s="68">
        <v>0</v>
      </c>
      <c r="L180" s="68">
        <v>3341</v>
      </c>
      <c r="M180" s="68">
        <v>60635</v>
      </c>
      <c r="N180" s="73">
        <f t="shared" si="26"/>
        <v>600</v>
      </c>
      <c r="O180" s="74"/>
      <c r="P180" s="68"/>
      <c r="Q180" s="198"/>
      <c r="R180" s="68" t="s">
        <v>111</v>
      </c>
      <c r="S180" s="73" t="str">
        <f t="shared" si="20"/>
        <v>Desgaste irregular da Banda de Rodagem.</v>
      </c>
      <c r="T180" s="67" t="str">
        <f t="shared" si="21"/>
        <v>Folgas nas mangas, cubos, buchas estouradas, veículo desalinhado.</v>
      </c>
      <c r="U180" s="73" t="str">
        <f t="shared" si="22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80" s="68">
        <v>16196</v>
      </c>
      <c r="W180" s="67" t="str">
        <f t="shared" si="27"/>
        <v xml:space="preserve">Everson Veloso </v>
      </c>
    </row>
    <row r="181" spans="1:23" ht="15.75" customHeight="1">
      <c r="A181" s="150">
        <f t="shared" si="23"/>
        <v>2476</v>
      </c>
      <c r="B181" s="75">
        <v>22590</v>
      </c>
      <c r="C181" s="60">
        <v>1</v>
      </c>
      <c r="D181" s="59" t="str">
        <f t="shared" si="24"/>
        <v>295/80R22.5</v>
      </c>
      <c r="E181" s="61">
        <v>7610</v>
      </c>
      <c r="F181" s="62" t="s">
        <v>198</v>
      </c>
      <c r="G181" s="60">
        <v>56</v>
      </c>
      <c r="H181" s="59" t="str">
        <f t="shared" si="25"/>
        <v xml:space="preserve">UBERLANDIA </v>
      </c>
      <c r="I181" s="63">
        <v>44988</v>
      </c>
      <c r="J181" s="64">
        <v>45008</v>
      </c>
      <c r="K181" s="60">
        <v>0</v>
      </c>
      <c r="L181" s="60">
        <v>11259</v>
      </c>
      <c r="M181" s="60">
        <v>100920</v>
      </c>
      <c r="N181" s="65">
        <f t="shared" si="26"/>
        <v>650</v>
      </c>
      <c r="O181" s="66"/>
      <c r="P181" s="60"/>
      <c r="Q181" s="200"/>
      <c r="R181" s="77" t="s">
        <v>114</v>
      </c>
      <c r="S181" s="65" t="str">
        <f t="shared" si="20"/>
        <v>Pneu não ressulcado</v>
      </c>
      <c r="T181" s="59" t="str">
        <f t="shared" si="21"/>
        <v>Negligência e/ou não realização do serviço de ressulcagem.</v>
      </c>
      <c r="U181" s="65" t="str">
        <f t="shared" si="22"/>
        <v>Realizar a ressulcagem dos pneus respeitando os procedimentos conforme manual de ressulcagem.</v>
      </c>
      <c r="V181" s="60">
        <v>16196</v>
      </c>
      <c r="W181" s="59" t="str">
        <f t="shared" si="27"/>
        <v xml:space="preserve">Everson Veloso </v>
      </c>
    </row>
    <row r="182" spans="1:23" ht="15.75" customHeight="1">
      <c r="A182" s="149">
        <f t="shared" si="23"/>
        <v>2477</v>
      </c>
      <c r="B182" s="76">
        <v>21762</v>
      </c>
      <c r="C182" s="68">
        <v>2</v>
      </c>
      <c r="D182" s="67" t="str">
        <f t="shared" si="24"/>
        <v>275/80R22.5</v>
      </c>
      <c r="E182" s="69">
        <v>8437</v>
      </c>
      <c r="F182" s="70" t="s">
        <v>105</v>
      </c>
      <c r="G182" s="68">
        <v>56</v>
      </c>
      <c r="H182" s="67" t="str">
        <f t="shared" si="25"/>
        <v xml:space="preserve">UBERLANDIA </v>
      </c>
      <c r="I182" s="71">
        <v>44995</v>
      </c>
      <c r="J182" s="72">
        <v>45008</v>
      </c>
      <c r="K182" s="68">
        <v>1</v>
      </c>
      <c r="L182" s="68">
        <v>7927</v>
      </c>
      <c r="M182" s="68">
        <v>188054</v>
      </c>
      <c r="N182" s="73">
        <f t="shared" si="26"/>
        <v>600</v>
      </c>
      <c r="O182" s="74"/>
      <c r="P182" s="68"/>
      <c r="Q182" s="198"/>
      <c r="R182" s="68" t="s">
        <v>111</v>
      </c>
      <c r="S182" s="73" t="str">
        <f t="shared" si="20"/>
        <v>Desgaste irregular da Banda de Rodagem.</v>
      </c>
      <c r="T182" s="67" t="str">
        <f t="shared" si="21"/>
        <v>Folgas nas mangas, cubos, buchas estouradas, veículo desalinhado.</v>
      </c>
      <c r="U182" s="73" t="str">
        <f t="shared" si="22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82" s="68">
        <v>16196</v>
      </c>
      <c r="W182" s="67" t="str">
        <f t="shared" si="27"/>
        <v xml:space="preserve">Everson Veloso </v>
      </c>
    </row>
    <row r="183" spans="1:23" ht="15.75" customHeight="1">
      <c r="A183" s="150">
        <f t="shared" si="23"/>
        <v>2478</v>
      </c>
      <c r="B183" s="75">
        <v>24233</v>
      </c>
      <c r="C183" s="60">
        <v>1</v>
      </c>
      <c r="D183" s="59" t="str">
        <f t="shared" si="24"/>
        <v>295/80R22.5</v>
      </c>
      <c r="E183" s="61">
        <v>7609</v>
      </c>
      <c r="F183" s="62" t="s">
        <v>201</v>
      </c>
      <c r="G183" s="60">
        <v>56</v>
      </c>
      <c r="H183" s="59" t="str">
        <f t="shared" si="25"/>
        <v xml:space="preserve">UBERLANDIA </v>
      </c>
      <c r="I183" s="63">
        <v>44993</v>
      </c>
      <c r="J183" s="64">
        <v>45008</v>
      </c>
      <c r="K183" s="60">
        <v>0</v>
      </c>
      <c r="L183" s="60">
        <v>10266</v>
      </c>
      <c r="M183" s="60">
        <v>63417</v>
      </c>
      <c r="N183" s="65">
        <f t="shared" si="26"/>
        <v>650</v>
      </c>
      <c r="O183" s="66"/>
      <c r="P183" s="60"/>
      <c r="Q183" s="200"/>
      <c r="R183" s="77" t="s">
        <v>114</v>
      </c>
      <c r="S183" s="65" t="str">
        <f t="shared" si="20"/>
        <v>Pneu não ressulcado</v>
      </c>
      <c r="T183" s="59" t="str">
        <f t="shared" si="21"/>
        <v>Negligência e/ou não realização do serviço de ressulcagem.</v>
      </c>
      <c r="U183" s="65" t="str">
        <f t="shared" si="22"/>
        <v>Realizar a ressulcagem dos pneus respeitando os procedimentos conforme manual de ressulcagem.</v>
      </c>
      <c r="V183" s="60">
        <v>16196</v>
      </c>
      <c r="W183" s="59" t="str">
        <f t="shared" si="27"/>
        <v xml:space="preserve">Everson Veloso </v>
      </c>
    </row>
    <row r="184" spans="1:23" ht="15.75" customHeight="1">
      <c r="A184" s="149">
        <f t="shared" si="23"/>
        <v>2479</v>
      </c>
      <c r="B184" s="76">
        <v>25444</v>
      </c>
      <c r="C184" s="68">
        <v>4</v>
      </c>
      <c r="D184" s="67" t="str">
        <f t="shared" si="24"/>
        <v>215/75R17.5</v>
      </c>
      <c r="E184" s="69">
        <v>40897</v>
      </c>
      <c r="F184" s="70" t="s">
        <v>198</v>
      </c>
      <c r="G184" s="68">
        <v>98</v>
      </c>
      <c r="H184" s="67" t="str">
        <f t="shared" si="25"/>
        <v>ANA LUCIA</v>
      </c>
      <c r="I184" s="71">
        <v>44995</v>
      </c>
      <c r="J184" s="72">
        <v>45008</v>
      </c>
      <c r="K184" s="68">
        <v>1</v>
      </c>
      <c r="L184" s="68">
        <v>2166</v>
      </c>
      <c r="M184" s="68">
        <v>26962</v>
      </c>
      <c r="N184" s="73">
        <f t="shared" si="26"/>
        <v>450</v>
      </c>
      <c r="O184" s="74"/>
      <c r="P184" s="68"/>
      <c r="Q184" s="198"/>
      <c r="R184" s="68" t="s">
        <v>103</v>
      </c>
      <c r="S184" s="73" t="str">
        <f t="shared" si="20"/>
        <v>Deterioração do flanco por choque.</v>
      </c>
      <c r="T184" s="67" t="str">
        <f t="shared" si="21"/>
        <v>Choque e/ou beliscões no flanco ocasionado pela passagem em buracos ou durante a subida do meio-fio (calçada), desníveis em cabeceiras e pontes, viadutos etc.</v>
      </c>
      <c r="U184" s="73" t="str">
        <f t="shared" si="22"/>
        <v>Impacto lateral proveniente de erro operacional, solicito avaliação de cobrança.</v>
      </c>
      <c r="V184" s="68">
        <v>16196</v>
      </c>
      <c r="W184" s="67" t="str">
        <f t="shared" si="27"/>
        <v xml:space="preserve">Everson Veloso </v>
      </c>
    </row>
    <row r="185" spans="1:23" ht="15.75" customHeight="1">
      <c r="A185" s="150">
        <f t="shared" si="23"/>
        <v>2480</v>
      </c>
      <c r="B185" s="75">
        <v>25919</v>
      </c>
      <c r="C185" s="60">
        <v>4</v>
      </c>
      <c r="D185" s="59" t="str">
        <f t="shared" si="24"/>
        <v>215/75R17.5</v>
      </c>
      <c r="E185" s="61">
        <v>40887</v>
      </c>
      <c r="F185" s="62" t="s">
        <v>102</v>
      </c>
      <c r="G185" s="60">
        <v>98</v>
      </c>
      <c r="H185" s="59" t="str">
        <f t="shared" si="25"/>
        <v>ANA LUCIA</v>
      </c>
      <c r="I185" s="63">
        <v>44995</v>
      </c>
      <c r="J185" s="64">
        <v>45008</v>
      </c>
      <c r="K185" s="60">
        <v>0</v>
      </c>
      <c r="L185" s="60">
        <v>14266</v>
      </c>
      <c r="M185" s="60">
        <v>14266</v>
      </c>
      <c r="N185" s="65">
        <f t="shared" si="26"/>
        <v>450</v>
      </c>
      <c r="O185" s="66"/>
      <c r="P185" s="60"/>
      <c r="Q185" s="200"/>
      <c r="R185" s="77" t="s">
        <v>103</v>
      </c>
      <c r="S185" s="65" t="str">
        <f t="shared" si="20"/>
        <v>Deterioração do flanco por choque.</v>
      </c>
      <c r="T185" s="59" t="str">
        <f t="shared" si="21"/>
        <v>Choque e/ou beliscões no flanco ocasionado pela passagem em buracos ou durante a subida do meio-fio (calçada), desníveis em cabeceiras e pontes, viadutos etc.</v>
      </c>
      <c r="U185" s="65" t="str">
        <f t="shared" si="22"/>
        <v>Impacto lateral proveniente de erro operacional, solicito avaliação de cobrança.</v>
      </c>
      <c r="V185" s="60">
        <v>16196</v>
      </c>
      <c r="W185" s="59" t="str">
        <f t="shared" si="27"/>
        <v xml:space="preserve">Everson Veloso </v>
      </c>
    </row>
    <row r="186" spans="1:23" ht="15.75" customHeight="1">
      <c r="A186" s="149">
        <f t="shared" si="23"/>
        <v>2481</v>
      </c>
      <c r="B186" s="76">
        <v>98873</v>
      </c>
      <c r="C186" s="68">
        <v>2</v>
      </c>
      <c r="D186" s="67" t="str">
        <f t="shared" si="24"/>
        <v>275/80R22.5</v>
      </c>
      <c r="E186" s="69">
        <v>20373</v>
      </c>
      <c r="F186" s="70" t="s">
        <v>101</v>
      </c>
      <c r="G186" s="68">
        <v>98</v>
      </c>
      <c r="H186" s="67" t="str">
        <f t="shared" si="25"/>
        <v>ANA LUCIA</v>
      </c>
      <c r="I186" s="71">
        <v>44998</v>
      </c>
      <c r="J186" s="72">
        <v>45008</v>
      </c>
      <c r="K186" s="68">
        <v>2</v>
      </c>
      <c r="L186" s="68">
        <v>11567</v>
      </c>
      <c r="M186" s="68">
        <v>237426</v>
      </c>
      <c r="N186" s="73">
        <f t="shared" si="26"/>
        <v>600</v>
      </c>
      <c r="O186" s="74"/>
      <c r="P186" s="68"/>
      <c r="Q186" s="198"/>
      <c r="R186" s="68" t="s">
        <v>104</v>
      </c>
      <c r="S186" s="73" t="str">
        <f t="shared" si="20"/>
        <v>Feridas acidentais no flanco.</v>
      </c>
      <c r="T186" s="67" t="str">
        <f t="shared" si="21"/>
        <v>Objetos pontiagudos, pontas de guias, meio-fio.</v>
      </c>
      <c r="U186" s="73" t="str">
        <f t="shared" si="22"/>
        <v>Impacto lateral proveniente de erro operacional, solicito avaliação de cobrança.</v>
      </c>
      <c r="V186" s="68">
        <v>16196</v>
      </c>
      <c r="W186" s="67" t="str">
        <f t="shared" si="27"/>
        <v xml:space="preserve">Everson Veloso </v>
      </c>
    </row>
    <row r="187" spans="1:23" ht="15.75" customHeight="1">
      <c r="A187" s="150">
        <f t="shared" si="23"/>
        <v>2482</v>
      </c>
      <c r="B187" s="75">
        <v>23572</v>
      </c>
      <c r="C187" s="60">
        <v>2</v>
      </c>
      <c r="D187" s="59" t="str">
        <f t="shared" si="24"/>
        <v>275/80R22.5</v>
      </c>
      <c r="E187" s="61">
        <v>20862</v>
      </c>
      <c r="F187" s="62" t="s">
        <v>105</v>
      </c>
      <c r="G187" s="60">
        <v>870</v>
      </c>
      <c r="H187" s="59" t="str">
        <f t="shared" si="25"/>
        <v>JUSTINOPOLIS</v>
      </c>
      <c r="I187" s="63">
        <v>44987</v>
      </c>
      <c r="J187" s="64">
        <v>45008</v>
      </c>
      <c r="K187" s="60">
        <v>2</v>
      </c>
      <c r="L187" s="60">
        <v>15595</v>
      </c>
      <c r="M187" s="60">
        <v>128448</v>
      </c>
      <c r="N187" s="65">
        <f t="shared" si="26"/>
        <v>600</v>
      </c>
      <c r="O187" s="66"/>
      <c r="P187" s="60"/>
      <c r="Q187" s="200"/>
      <c r="R187" s="77" t="s">
        <v>100</v>
      </c>
      <c r="S187" s="65" t="str">
        <f t="shared" si="20"/>
        <v>Quebra do talão durante a montagem ou desmontagem proveniente de aquecimento excessivo da roda.</v>
      </c>
      <c r="T187" s="59" t="str">
        <f t="shared" si="21"/>
        <v>Quebra do talão na montagem/desmontagem, utilização de ferramentas não adequadas, força excessiva ou desproporcional na montagem/desmontagem, pneu com talão baquelizado devido a aquecimento da roda ou baixa pressão.</v>
      </c>
      <c r="U187" s="65" t="str">
        <f t="shared" si="22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187" s="60">
        <v>16196</v>
      </c>
      <c r="W187" s="59" t="str">
        <f t="shared" si="27"/>
        <v xml:space="preserve">Everson Veloso </v>
      </c>
    </row>
    <row r="188" spans="1:23" ht="15.75" customHeight="1">
      <c r="A188" s="149">
        <f t="shared" si="23"/>
        <v>2483</v>
      </c>
      <c r="B188" s="76">
        <v>21340</v>
      </c>
      <c r="C188" s="68">
        <v>2</v>
      </c>
      <c r="D188" s="67" t="str">
        <f t="shared" si="24"/>
        <v>275/80R22.5</v>
      </c>
      <c r="E188" s="69">
        <v>10803</v>
      </c>
      <c r="F188" s="70" t="s">
        <v>198</v>
      </c>
      <c r="G188" s="68">
        <v>870</v>
      </c>
      <c r="H188" s="67" t="str">
        <f t="shared" si="25"/>
        <v>JUSTINOPOLIS</v>
      </c>
      <c r="I188" s="71">
        <v>44998</v>
      </c>
      <c r="J188" s="72">
        <v>45008</v>
      </c>
      <c r="K188" s="68">
        <v>2</v>
      </c>
      <c r="L188" s="68">
        <v>13808</v>
      </c>
      <c r="M188" s="68">
        <v>123976</v>
      </c>
      <c r="N188" s="73">
        <f t="shared" si="26"/>
        <v>600</v>
      </c>
      <c r="O188" s="74"/>
      <c r="P188" s="68"/>
      <c r="Q188" s="198"/>
      <c r="R188" s="68" t="s">
        <v>104</v>
      </c>
      <c r="S188" s="73" t="str">
        <f t="shared" ref="S188:S207" si="28">IFERROR(VLOOKUP(R188,FVU,2,FALSE),"")</f>
        <v>Feridas acidentais no flanco.</v>
      </c>
      <c r="T188" s="67" t="str">
        <f t="shared" ref="T188:T207" si="29">IFERROR(VLOOKUP(R188,FVU,3,FALSE),"")</f>
        <v>Objetos pontiagudos, pontas de guias, meio-fio.</v>
      </c>
      <c r="U188" s="73" t="str">
        <f t="shared" ref="U188:U207" si="30">IFERROR(VLOOKUP(R188,FVU,4,FALSE),"")</f>
        <v>Impacto lateral proveniente de erro operacional, solicito avaliação de cobrança.</v>
      </c>
      <c r="V188" s="68">
        <v>16196</v>
      </c>
      <c r="W188" s="67" t="str">
        <f t="shared" si="27"/>
        <v xml:space="preserve">Everson Veloso </v>
      </c>
    </row>
    <row r="189" spans="1:23" ht="15.75" customHeight="1">
      <c r="A189" s="150">
        <f t="shared" si="23"/>
        <v>2484</v>
      </c>
      <c r="B189" s="75">
        <v>21900</v>
      </c>
      <c r="C189" s="60">
        <v>2</v>
      </c>
      <c r="D189" s="59" t="str">
        <f t="shared" si="24"/>
        <v>275/80R22.5</v>
      </c>
      <c r="E189" s="61">
        <v>10762</v>
      </c>
      <c r="F189" s="62" t="s">
        <v>101</v>
      </c>
      <c r="G189" s="60">
        <v>870</v>
      </c>
      <c r="H189" s="59" t="str">
        <f t="shared" si="25"/>
        <v>JUSTINOPOLIS</v>
      </c>
      <c r="I189" s="63">
        <v>45000</v>
      </c>
      <c r="J189" s="64">
        <v>45008</v>
      </c>
      <c r="K189" s="60">
        <v>2</v>
      </c>
      <c r="L189" s="60">
        <v>12363</v>
      </c>
      <c r="M189" s="60">
        <v>138161</v>
      </c>
      <c r="N189" s="65">
        <f t="shared" si="26"/>
        <v>600</v>
      </c>
      <c r="O189" s="66"/>
      <c r="P189" s="60"/>
      <c r="Q189" s="200"/>
      <c r="R189" s="77" t="s">
        <v>117</v>
      </c>
      <c r="S189" s="65" t="str">
        <f t="shared" si="28"/>
        <v>Separações no talão e rupturas dos reforços.</v>
      </c>
      <c r="T189" s="59" t="str">
        <f t="shared" si="29"/>
        <v>Aquecimento excessivo no tambor de freio, utilização com sobrecarga ou baixa pressão, mau posicionamento do pneu sobre o aro/roda, uso excessivo dos freios devido a velocidade incompatível com a via.</v>
      </c>
      <c r="U189" s="65" t="str">
        <f t="shared" si="30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9" s="60">
        <v>16196</v>
      </c>
      <c r="W189" s="59" t="str">
        <f t="shared" si="27"/>
        <v xml:space="preserve">Everson Veloso </v>
      </c>
    </row>
    <row r="190" spans="1:23" ht="15.75" customHeight="1">
      <c r="A190" s="149">
        <f t="shared" si="23"/>
        <v>2485</v>
      </c>
      <c r="B190" s="76">
        <v>22422</v>
      </c>
      <c r="C190" s="68">
        <v>2</v>
      </c>
      <c r="D190" s="67" t="str">
        <f t="shared" si="24"/>
        <v>275/80R22.5</v>
      </c>
      <c r="E190" s="69">
        <v>11153</v>
      </c>
      <c r="F190" s="70" t="s">
        <v>105</v>
      </c>
      <c r="G190" s="68">
        <v>870</v>
      </c>
      <c r="H190" s="67" t="str">
        <f t="shared" si="25"/>
        <v>JUSTINOPOLIS</v>
      </c>
      <c r="I190" s="71">
        <v>44999</v>
      </c>
      <c r="J190" s="72">
        <v>45008</v>
      </c>
      <c r="K190" s="68">
        <v>2</v>
      </c>
      <c r="L190" s="68">
        <v>14534</v>
      </c>
      <c r="M190" s="68">
        <v>167651</v>
      </c>
      <c r="N190" s="73">
        <f t="shared" si="26"/>
        <v>600</v>
      </c>
      <c r="O190" s="74"/>
      <c r="P190" s="68"/>
      <c r="Q190" s="198"/>
      <c r="R190" s="68" t="s">
        <v>100</v>
      </c>
      <c r="S190" s="73" t="str">
        <f t="shared" si="28"/>
        <v>Quebra do talão durante a montagem ou desmontagem proveniente de aquecimento excessivo da roda.</v>
      </c>
      <c r="T190" s="67" t="str">
        <f t="shared" si="29"/>
        <v>Quebra do talão na montagem/desmontagem, utilização de ferramentas não adequadas, força excessiva ou desproporcional na montagem/desmontagem, pneu com talão baquelizado devido a aquecimento da roda ou baixa pressão.</v>
      </c>
      <c r="U190" s="73" t="str">
        <f t="shared" si="30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190" s="68">
        <v>16196</v>
      </c>
      <c r="W190" s="67" t="str">
        <f t="shared" si="27"/>
        <v xml:space="preserve">Everson Veloso </v>
      </c>
    </row>
    <row r="191" spans="1:23" ht="15.75" customHeight="1">
      <c r="A191" s="150">
        <f t="shared" si="23"/>
        <v>2486</v>
      </c>
      <c r="B191" s="75">
        <v>25435</v>
      </c>
      <c r="C191" s="60">
        <v>1</v>
      </c>
      <c r="D191" s="59" t="str">
        <f t="shared" si="24"/>
        <v>295/80R22.5</v>
      </c>
      <c r="E191" s="61">
        <v>7609</v>
      </c>
      <c r="F191" s="62" t="s">
        <v>207</v>
      </c>
      <c r="G191" s="60">
        <v>56</v>
      </c>
      <c r="H191" s="59" t="str">
        <f t="shared" si="25"/>
        <v xml:space="preserve">UBERLANDIA </v>
      </c>
      <c r="I191" s="63">
        <v>44996</v>
      </c>
      <c r="J191" s="64">
        <v>45015</v>
      </c>
      <c r="K191" s="60">
        <v>0</v>
      </c>
      <c r="L191" s="60">
        <v>1178</v>
      </c>
      <c r="M191" s="60">
        <v>36322</v>
      </c>
      <c r="N191" s="65">
        <f t="shared" si="26"/>
        <v>650</v>
      </c>
      <c r="O191" s="66"/>
      <c r="P191" s="60"/>
      <c r="Q191" s="200"/>
      <c r="R191" s="77" t="s">
        <v>111</v>
      </c>
      <c r="S191" s="65" t="str">
        <f t="shared" si="28"/>
        <v>Desgaste irregular da Banda de Rodagem.</v>
      </c>
      <c r="T191" s="59" t="str">
        <f t="shared" si="29"/>
        <v>Folgas nas mangas, cubos, buchas estouradas, veículo desalinhado.</v>
      </c>
      <c r="U191" s="65" t="str">
        <f t="shared" si="30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91" s="60">
        <v>16196</v>
      </c>
      <c r="W191" s="59" t="str">
        <f t="shared" si="27"/>
        <v xml:space="preserve">Everson Veloso </v>
      </c>
    </row>
    <row r="192" spans="1:23" ht="15.75" customHeight="1">
      <c r="A192" s="149">
        <f t="shared" si="23"/>
        <v>2487</v>
      </c>
      <c r="B192" s="76">
        <v>25180</v>
      </c>
      <c r="C192" s="68">
        <v>2</v>
      </c>
      <c r="D192" s="67" t="str">
        <f t="shared" si="24"/>
        <v>275/80R22.5</v>
      </c>
      <c r="E192" s="69">
        <v>90305</v>
      </c>
      <c r="F192" s="70" t="s">
        <v>99</v>
      </c>
      <c r="G192" s="68">
        <v>520</v>
      </c>
      <c r="H192" s="67" t="str">
        <f t="shared" si="25"/>
        <v>NEVES</v>
      </c>
      <c r="I192" s="71">
        <v>45003</v>
      </c>
      <c r="J192" s="72">
        <v>45015</v>
      </c>
      <c r="K192" s="68">
        <v>1</v>
      </c>
      <c r="L192" s="68">
        <v>5073</v>
      </c>
      <c r="M192" s="68">
        <v>75779</v>
      </c>
      <c r="N192" s="73">
        <f t="shared" si="26"/>
        <v>600</v>
      </c>
      <c r="O192" s="74"/>
      <c r="P192" s="68"/>
      <c r="Q192" s="198"/>
      <c r="R192" s="68" t="s">
        <v>116</v>
      </c>
      <c r="S192" s="73" t="str">
        <f t="shared" si="28"/>
        <v>Desenrolamento do retorno da lona carcaça no talão.</v>
      </c>
      <c r="T192" s="67" t="str">
        <f t="shared" si="29"/>
        <v>Aquecimento no talão ocasionado pelo uso excessivo do freio, má regulagem dos freios, uso excessivo dos freios devido a velocidade incompatível com a via,rodas sujas e/ou em má condições de uso, etc.</v>
      </c>
      <c r="U192" s="73" t="str">
        <f t="shared" si="30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2" s="68">
        <v>16196</v>
      </c>
      <c r="W192" s="67" t="str">
        <f t="shared" si="27"/>
        <v xml:space="preserve">Everson Veloso </v>
      </c>
    </row>
    <row r="193" spans="1:23" ht="15.75" customHeight="1">
      <c r="A193" s="150">
        <f t="shared" si="23"/>
        <v>2488</v>
      </c>
      <c r="B193" s="75">
        <v>22814</v>
      </c>
      <c r="C193" s="60">
        <v>2</v>
      </c>
      <c r="D193" s="59" t="str">
        <f t="shared" si="24"/>
        <v>275/80R22.5</v>
      </c>
      <c r="E193" s="61">
        <v>90303</v>
      </c>
      <c r="F193" s="62" t="s">
        <v>99</v>
      </c>
      <c r="G193" s="60">
        <v>520</v>
      </c>
      <c r="H193" s="59" t="str">
        <f t="shared" si="25"/>
        <v>NEVES</v>
      </c>
      <c r="I193" s="63">
        <v>45005</v>
      </c>
      <c r="J193" s="64">
        <v>45015</v>
      </c>
      <c r="K193" s="60">
        <v>1</v>
      </c>
      <c r="L193" s="60">
        <v>31999</v>
      </c>
      <c r="M193" s="60">
        <v>146746</v>
      </c>
      <c r="N193" s="65">
        <f t="shared" si="26"/>
        <v>600</v>
      </c>
      <c r="O193" s="66"/>
      <c r="P193" s="60"/>
      <c r="Q193" s="200"/>
      <c r="R193" s="77" t="s">
        <v>106</v>
      </c>
      <c r="S193" s="65" t="str">
        <f t="shared" si="28"/>
        <v>Rachadura na zona baixa do talão.</v>
      </c>
      <c r="T193" s="59" t="str">
        <f t="shared" si="29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3" s="65" t="str">
        <f t="shared" si="30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3" s="60">
        <v>16196</v>
      </c>
      <c r="W193" s="59" t="str">
        <f t="shared" si="27"/>
        <v xml:space="preserve">Everson Veloso </v>
      </c>
    </row>
    <row r="194" spans="1:23" ht="15.75" customHeight="1">
      <c r="A194" s="149">
        <f t="shared" si="23"/>
        <v>2489</v>
      </c>
      <c r="B194" s="76">
        <v>20557</v>
      </c>
      <c r="C194" s="68">
        <v>2</v>
      </c>
      <c r="D194" s="67" t="str">
        <f t="shared" si="24"/>
        <v>275/80R22.5</v>
      </c>
      <c r="E194" s="69">
        <v>40760</v>
      </c>
      <c r="F194" s="70" t="s">
        <v>101</v>
      </c>
      <c r="G194" s="68">
        <v>98</v>
      </c>
      <c r="H194" s="67" t="str">
        <f t="shared" si="25"/>
        <v>ANA LUCIA</v>
      </c>
      <c r="I194" s="71">
        <v>45001</v>
      </c>
      <c r="J194" s="72">
        <v>45015</v>
      </c>
      <c r="K194" s="68">
        <v>2</v>
      </c>
      <c r="L194" s="68">
        <v>15389</v>
      </c>
      <c r="M194" s="68">
        <v>119182</v>
      </c>
      <c r="N194" s="73">
        <f t="shared" si="26"/>
        <v>600</v>
      </c>
      <c r="O194" s="74"/>
      <c r="P194" s="68"/>
      <c r="Q194" s="198"/>
      <c r="R194" s="68" t="s">
        <v>104</v>
      </c>
      <c r="S194" s="73" t="str">
        <f t="shared" si="28"/>
        <v>Feridas acidentais no flanco.</v>
      </c>
      <c r="T194" s="67" t="str">
        <f t="shared" si="29"/>
        <v>Objetos pontiagudos, pontas de guias, meio-fio.</v>
      </c>
      <c r="U194" s="73" t="str">
        <f t="shared" si="30"/>
        <v>Impacto lateral proveniente de erro operacional, solicito avaliação de cobrança.</v>
      </c>
      <c r="V194" s="68">
        <v>16196</v>
      </c>
      <c r="W194" s="67" t="str">
        <f t="shared" si="27"/>
        <v xml:space="preserve">Everson Veloso </v>
      </c>
    </row>
    <row r="195" spans="1:23" ht="15.75" customHeight="1">
      <c r="A195" s="150">
        <f t="shared" si="23"/>
        <v>2490</v>
      </c>
      <c r="B195" s="75">
        <v>22199</v>
      </c>
      <c r="C195" s="60">
        <v>2</v>
      </c>
      <c r="D195" s="59" t="str">
        <f t="shared" si="24"/>
        <v>275/80R22.5</v>
      </c>
      <c r="E195" s="61">
        <v>20375</v>
      </c>
      <c r="F195" s="62" t="s">
        <v>198</v>
      </c>
      <c r="G195" s="60">
        <v>98</v>
      </c>
      <c r="H195" s="59" t="str">
        <f t="shared" si="25"/>
        <v>ANA LUCIA</v>
      </c>
      <c r="I195" s="63">
        <v>45001</v>
      </c>
      <c r="J195" s="64">
        <v>45015</v>
      </c>
      <c r="K195" s="60">
        <v>3</v>
      </c>
      <c r="L195" s="60">
        <v>2358</v>
      </c>
      <c r="M195" s="60">
        <v>119224</v>
      </c>
      <c r="N195" s="65">
        <f t="shared" si="26"/>
        <v>600</v>
      </c>
      <c r="O195" s="66"/>
      <c r="P195" s="60"/>
      <c r="Q195" s="200"/>
      <c r="R195" s="77" t="s">
        <v>104</v>
      </c>
      <c r="S195" s="65" t="str">
        <f t="shared" si="28"/>
        <v>Feridas acidentais no flanco.</v>
      </c>
      <c r="T195" s="59" t="str">
        <f t="shared" si="29"/>
        <v>Objetos pontiagudos, pontas de guias, meio-fio.</v>
      </c>
      <c r="U195" s="65" t="str">
        <f t="shared" si="30"/>
        <v>Impacto lateral proveniente de erro operacional, solicito avaliação de cobrança.</v>
      </c>
      <c r="V195" s="60">
        <v>16196</v>
      </c>
      <c r="W195" s="59" t="str">
        <f t="shared" si="27"/>
        <v xml:space="preserve">Everson Veloso </v>
      </c>
    </row>
    <row r="196" spans="1:23" ht="15.75" customHeight="1">
      <c r="A196" s="149">
        <f t="shared" ref="A196:A259" si="31">IF(B196&gt;0,A195+1,"")</f>
        <v>2491</v>
      </c>
      <c r="B196" s="76">
        <v>20737</v>
      </c>
      <c r="C196" s="68">
        <v>2</v>
      </c>
      <c r="D196" s="67" t="str">
        <f t="shared" si="24"/>
        <v>275/80R22.5</v>
      </c>
      <c r="E196" s="69">
        <v>40760</v>
      </c>
      <c r="F196" s="70" t="s">
        <v>105</v>
      </c>
      <c r="G196" s="68">
        <v>98</v>
      </c>
      <c r="H196" s="67" t="str">
        <f t="shared" si="25"/>
        <v>ANA LUCIA</v>
      </c>
      <c r="I196" s="71">
        <v>45001</v>
      </c>
      <c r="J196" s="72">
        <v>45015</v>
      </c>
      <c r="K196" s="68">
        <v>2</v>
      </c>
      <c r="L196" s="68">
        <v>15389</v>
      </c>
      <c r="M196" s="68">
        <v>237985</v>
      </c>
      <c r="N196" s="73">
        <f t="shared" si="26"/>
        <v>600</v>
      </c>
      <c r="O196" s="74"/>
      <c r="P196" s="68"/>
      <c r="Q196" s="198"/>
      <c r="R196" s="68" t="s">
        <v>117</v>
      </c>
      <c r="S196" s="73" t="str">
        <f t="shared" si="28"/>
        <v>Separações no talão e rupturas dos reforços.</v>
      </c>
      <c r="T196" s="67" t="str">
        <f t="shared" si="29"/>
        <v>Aquecimento excessivo no tambor de freio, utilização com sobrecarga ou baixa pressão, mau posicionamento do pneu sobre o aro/roda, uso excessivo dos freios devido a velocidade incompatível com a via.</v>
      </c>
      <c r="U196" s="73" t="str">
        <f t="shared" si="30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6" s="68">
        <v>16196</v>
      </c>
      <c r="W196" s="67" t="str">
        <f t="shared" si="27"/>
        <v xml:space="preserve">Everson Veloso </v>
      </c>
    </row>
    <row r="197" spans="1:23" ht="15.75" customHeight="1">
      <c r="A197" s="150">
        <f t="shared" si="31"/>
        <v>2492</v>
      </c>
      <c r="B197" s="75">
        <v>101676</v>
      </c>
      <c r="C197" s="60">
        <v>2</v>
      </c>
      <c r="D197" s="59" t="str">
        <f t="shared" si="24"/>
        <v>275/80R22.5</v>
      </c>
      <c r="E197" s="61">
        <v>20373</v>
      </c>
      <c r="F197" s="62" t="s">
        <v>101</v>
      </c>
      <c r="G197" s="60">
        <v>98</v>
      </c>
      <c r="H197" s="59" t="str">
        <f t="shared" si="25"/>
        <v>ANA LUCIA</v>
      </c>
      <c r="I197" s="63">
        <v>45001</v>
      </c>
      <c r="J197" s="64">
        <v>45015</v>
      </c>
      <c r="K197" s="60">
        <v>2</v>
      </c>
      <c r="L197" s="60">
        <v>1297</v>
      </c>
      <c r="M197" s="60">
        <v>177373</v>
      </c>
      <c r="N197" s="65">
        <f t="shared" si="26"/>
        <v>600</v>
      </c>
      <c r="O197" s="66"/>
      <c r="P197" s="60"/>
      <c r="Q197" s="200"/>
      <c r="R197" s="77" t="s">
        <v>103</v>
      </c>
      <c r="S197" s="65" t="str">
        <f t="shared" si="28"/>
        <v>Deterioração do flanco por choque.</v>
      </c>
      <c r="T197" s="59" t="str">
        <f t="shared" si="29"/>
        <v>Choque e/ou beliscões no flanco ocasionado pela passagem em buracos ou durante a subida do meio-fio (calçada), desníveis em cabeceiras e pontes, viadutos etc.</v>
      </c>
      <c r="U197" s="65" t="str">
        <f t="shared" si="30"/>
        <v>Impacto lateral proveniente de erro operacional, solicito avaliação de cobrança.</v>
      </c>
      <c r="V197" s="60">
        <v>16196</v>
      </c>
      <c r="W197" s="59" t="str">
        <f t="shared" si="27"/>
        <v xml:space="preserve">Everson Veloso </v>
      </c>
    </row>
    <row r="198" spans="1:23" ht="15.75" customHeight="1">
      <c r="A198" s="149">
        <f t="shared" si="31"/>
        <v>2493</v>
      </c>
      <c r="B198" s="76">
        <v>22152</v>
      </c>
      <c r="C198" s="68">
        <v>2</v>
      </c>
      <c r="D198" s="67" t="str">
        <f t="shared" si="24"/>
        <v>275/80R22.5</v>
      </c>
      <c r="E198" s="69">
        <v>90414</v>
      </c>
      <c r="F198" s="70" t="s">
        <v>198</v>
      </c>
      <c r="G198" s="68">
        <v>520</v>
      </c>
      <c r="H198" s="67" t="str">
        <f t="shared" si="25"/>
        <v>NEVES</v>
      </c>
      <c r="I198" s="71">
        <v>45003</v>
      </c>
      <c r="J198" s="72">
        <v>45015</v>
      </c>
      <c r="K198" s="68">
        <v>1</v>
      </c>
      <c r="L198" s="68">
        <v>9950</v>
      </c>
      <c r="M198" s="68">
        <v>228884</v>
      </c>
      <c r="N198" s="73">
        <f t="shared" si="26"/>
        <v>600</v>
      </c>
      <c r="O198" s="74"/>
      <c r="P198" s="68"/>
      <c r="Q198" s="198"/>
      <c r="R198" s="68" t="s">
        <v>106</v>
      </c>
      <c r="S198" s="73" t="str">
        <f t="shared" si="28"/>
        <v>Rachadura na zona baixa do talão.</v>
      </c>
      <c r="T198" s="67" t="str">
        <f t="shared" si="29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8" s="73" t="str">
        <f t="shared" si="30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8" s="68">
        <v>16196</v>
      </c>
      <c r="W198" s="67" t="str">
        <f t="shared" si="27"/>
        <v xml:space="preserve">Everson Veloso </v>
      </c>
    </row>
    <row r="199" spans="1:23" ht="15.75" customHeight="1">
      <c r="A199" s="150">
        <f t="shared" si="31"/>
        <v>2494</v>
      </c>
      <c r="B199" s="75">
        <v>24349</v>
      </c>
      <c r="C199" s="60">
        <v>1</v>
      </c>
      <c r="D199" s="59" t="str">
        <f t="shared" si="24"/>
        <v>295/80R22.5</v>
      </c>
      <c r="E199" s="61">
        <v>10798</v>
      </c>
      <c r="F199" s="62" t="s">
        <v>105</v>
      </c>
      <c r="G199" s="60">
        <v>870</v>
      </c>
      <c r="H199" s="59" t="str">
        <f t="shared" si="25"/>
        <v>JUSTINOPOLIS</v>
      </c>
      <c r="I199" s="63">
        <v>45003</v>
      </c>
      <c r="J199" s="64">
        <v>45015</v>
      </c>
      <c r="K199" s="60">
        <v>0</v>
      </c>
      <c r="L199" s="60">
        <v>6613</v>
      </c>
      <c r="M199" s="60">
        <v>40867</v>
      </c>
      <c r="N199" s="65">
        <f t="shared" si="26"/>
        <v>650</v>
      </c>
      <c r="O199" s="66"/>
      <c r="P199" s="60"/>
      <c r="Q199" s="200"/>
      <c r="R199" s="77" t="s">
        <v>116</v>
      </c>
      <c r="S199" s="65" t="str">
        <f t="shared" si="28"/>
        <v>Desenrolamento do retorno da lona carcaça no talão.</v>
      </c>
      <c r="T199" s="59" t="str">
        <f t="shared" si="29"/>
        <v>Aquecimento no talão ocasionado pelo uso excessivo do freio, má regulagem dos freios, uso excessivo dos freios devido a velocidade incompatível com a via,rodas sujas e/ou em má condições de uso, etc.</v>
      </c>
      <c r="U199" s="65" t="str">
        <f t="shared" si="30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9" s="60">
        <v>16196</v>
      </c>
      <c r="W199" s="59" t="str">
        <f t="shared" si="27"/>
        <v xml:space="preserve">Everson Veloso </v>
      </c>
    </row>
    <row r="200" spans="1:23" ht="15.75" customHeight="1">
      <c r="A200" s="149">
        <f t="shared" si="31"/>
        <v>2495</v>
      </c>
      <c r="B200" s="76">
        <v>24736</v>
      </c>
      <c r="C200" s="68">
        <v>2</v>
      </c>
      <c r="D200" s="67" t="str">
        <f t="shared" si="24"/>
        <v>275/80R22.5</v>
      </c>
      <c r="E200" s="69">
        <v>10823</v>
      </c>
      <c r="F200" s="70" t="s">
        <v>102</v>
      </c>
      <c r="G200" s="68">
        <v>870</v>
      </c>
      <c r="H200" s="67" t="str">
        <f t="shared" si="25"/>
        <v>JUSTINOPOLIS</v>
      </c>
      <c r="I200" s="71">
        <v>45005</v>
      </c>
      <c r="J200" s="72">
        <v>45015</v>
      </c>
      <c r="K200" s="68">
        <v>0</v>
      </c>
      <c r="L200" s="68">
        <v>19332</v>
      </c>
      <c r="M200" s="68">
        <v>72668</v>
      </c>
      <c r="N200" s="73">
        <f t="shared" si="26"/>
        <v>600</v>
      </c>
      <c r="O200" s="74"/>
      <c r="P200" s="68"/>
      <c r="Q200" s="198"/>
      <c r="R200" s="68" t="s">
        <v>109</v>
      </c>
      <c r="S200" s="73" t="str">
        <f t="shared" si="28"/>
        <v>Desgaste da Banda de Rodagem por utilização extrema.</v>
      </c>
      <c r="T200" s="67" t="str">
        <f t="shared" si="29"/>
        <v>Roda travada, "calo" no tambor de freio, utilização extrema , excessiva.</v>
      </c>
      <c r="U200" s="73" t="str">
        <f t="shared" si="30"/>
        <v>Verificar rodas e tambores de freio, verificar negligência do borracheiro e caso procedente efetuar a cobrança.</v>
      </c>
      <c r="V200" s="68">
        <v>16196</v>
      </c>
      <c r="W200" s="67" t="str">
        <f t="shared" si="27"/>
        <v xml:space="preserve">Everson Veloso </v>
      </c>
    </row>
    <row r="201" spans="1:23" ht="15.75" customHeight="1">
      <c r="A201" s="150">
        <f t="shared" si="31"/>
        <v>2496</v>
      </c>
      <c r="B201" s="75">
        <v>20377</v>
      </c>
      <c r="C201" s="60">
        <v>2</v>
      </c>
      <c r="D201" s="59" t="str">
        <f t="shared" si="24"/>
        <v>275/80R22.5</v>
      </c>
      <c r="E201" s="61">
        <v>90091</v>
      </c>
      <c r="F201" s="62" t="s">
        <v>99</v>
      </c>
      <c r="G201" s="60">
        <v>990</v>
      </c>
      <c r="H201" s="59" t="str">
        <f t="shared" si="25"/>
        <v>VENEZA</v>
      </c>
      <c r="I201" s="63">
        <v>45010</v>
      </c>
      <c r="J201" s="64">
        <v>45015</v>
      </c>
      <c r="K201" s="60">
        <v>1</v>
      </c>
      <c r="L201" s="60">
        <v>21544</v>
      </c>
      <c r="M201" s="60">
        <v>164501</v>
      </c>
      <c r="N201" s="65">
        <f t="shared" si="26"/>
        <v>600</v>
      </c>
      <c r="O201" s="66"/>
      <c r="P201" s="60"/>
      <c r="Q201" s="200"/>
      <c r="R201" s="77" t="s">
        <v>107</v>
      </c>
      <c r="S201" s="65" t="str">
        <f t="shared" si="28"/>
        <v>Alteração na zona baixa do talão.</v>
      </c>
      <c r="T201" s="59" t="str">
        <f t="shared" si="29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01" s="65" t="str">
        <f t="shared" si="30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01" s="60">
        <v>16196</v>
      </c>
      <c r="W201" s="59" t="str">
        <f t="shared" si="27"/>
        <v xml:space="preserve">Everson Veloso </v>
      </c>
    </row>
    <row r="202" spans="1:23" ht="15.75" customHeight="1">
      <c r="A202" s="149">
        <f t="shared" si="31"/>
        <v>2497</v>
      </c>
      <c r="B202" s="76">
        <v>23174</v>
      </c>
      <c r="C202" s="68">
        <v>2</v>
      </c>
      <c r="D202" s="67" t="str">
        <f t="shared" si="24"/>
        <v>275/80R22.5</v>
      </c>
      <c r="E202" s="69">
        <v>7330</v>
      </c>
      <c r="F202" s="70" t="s">
        <v>105</v>
      </c>
      <c r="G202" s="68">
        <v>56</v>
      </c>
      <c r="H202" s="67" t="str">
        <f t="shared" si="25"/>
        <v xml:space="preserve">UBERLANDIA </v>
      </c>
      <c r="I202" s="71">
        <v>45006</v>
      </c>
      <c r="J202" s="72">
        <v>45015</v>
      </c>
      <c r="K202" s="68">
        <v>1</v>
      </c>
      <c r="L202" s="68">
        <v>17659</v>
      </c>
      <c r="M202" s="68">
        <v>148418</v>
      </c>
      <c r="N202" s="73">
        <f t="shared" si="26"/>
        <v>600</v>
      </c>
      <c r="O202" s="74"/>
      <c r="P202" s="68"/>
      <c r="Q202" s="198"/>
      <c r="R202" s="68" t="s">
        <v>107</v>
      </c>
      <c r="S202" s="73" t="str">
        <f t="shared" si="28"/>
        <v>Alteração na zona baixa do talão.</v>
      </c>
      <c r="T202" s="67" t="str">
        <f t="shared" si="29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02" s="73" t="str">
        <f t="shared" si="30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02" s="68">
        <v>16196</v>
      </c>
      <c r="W202" s="67" t="str">
        <f t="shared" si="27"/>
        <v xml:space="preserve">Everson Veloso </v>
      </c>
    </row>
    <row r="203" spans="1:23" ht="15.75" customHeight="1">
      <c r="A203" s="150">
        <f t="shared" si="31"/>
        <v>2498</v>
      </c>
      <c r="B203" s="75">
        <v>23242</v>
      </c>
      <c r="C203" s="60">
        <v>2</v>
      </c>
      <c r="D203" s="59" t="str">
        <f t="shared" si="24"/>
        <v>275/80R22.5</v>
      </c>
      <c r="E203" s="61">
        <v>7330</v>
      </c>
      <c r="F203" s="62" t="s">
        <v>99</v>
      </c>
      <c r="G203" s="60">
        <v>56</v>
      </c>
      <c r="H203" s="59" t="str">
        <f t="shared" si="25"/>
        <v xml:space="preserve">UBERLANDIA </v>
      </c>
      <c r="I203" s="63">
        <v>45006</v>
      </c>
      <c r="J203" s="64">
        <v>45015</v>
      </c>
      <c r="K203" s="60">
        <v>1</v>
      </c>
      <c r="L203" s="60">
        <v>17659</v>
      </c>
      <c r="M203" s="60">
        <v>143442</v>
      </c>
      <c r="N203" s="65">
        <f t="shared" si="26"/>
        <v>600</v>
      </c>
      <c r="O203" s="66"/>
      <c r="P203" s="60"/>
      <c r="Q203" s="200"/>
      <c r="R203" s="77" t="s">
        <v>107</v>
      </c>
      <c r="S203" s="65" t="str">
        <f t="shared" si="28"/>
        <v>Alteração na zona baixa do talão.</v>
      </c>
      <c r="T203" s="59" t="str">
        <f t="shared" si="29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03" s="65" t="str">
        <f t="shared" si="30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03" s="60">
        <v>16196</v>
      </c>
      <c r="W203" s="59" t="str">
        <f t="shared" si="27"/>
        <v xml:space="preserve">Everson Veloso </v>
      </c>
    </row>
    <row r="204" spans="1:23" ht="15.75" customHeight="1">
      <c r="A204" s="149">
        <f t="shared" si="31"/>
        <v>2499</v>
      </c>
      <c r="B204" s="76">
        <v>24593</v>
      </c>
      <c r="C204" s="68">
        <v>2</v>
      </c>
      <c r="D204" s="67" t="str">
        <f t="shared" si="24"/>
        <v>275/80R22.5</v>
      </c>
      <c r="E204" s="69">
        <v>8439</v>
      </c>
      <c r="F204" s="70" t="s">
        <v>99</v>
      </c>
      <c r="G204" s="68">
        <v>56</v>
      </c>
      <c r="H204" s="67" t="str">
        <f t="shared" si="25"/>
        <v xml:space="preserve">UBERLANDIA </v>
      </c>
      <c r="I204" s="71">
        <v>45008</v>
      </c>
      <c r="J204" s="72">
        <v>45015</v>
      </c>
      <c r="K204" s="68">
        <v>1</v>
      </c>
      <c r="L204" s="68">
        <v>11085</v>
      </c>
      <c r="M204" s="68">
        <v>107888</v>
      </c>
      <c r="N204" s="73">
        <f t="shared" si="26"/>
        <v>600</v>
      </c>
      <c r="O204" s="74"/>
      <c r="P204" s="68"/>
      <c r="Q204" s="198"/>
      <c r="R204" s="68" t="s">
        <v>107</v>
      </c>
      <c r="S204" s="73" t="str">
        <f t="shared" si="28"/>
        <v>Alteração na zona baixa do talão.</v>
      </c>
      <c r="T204" s="67" t="str">
        <f t="shared" si="29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04" s="73" t="str">
        <f t="shared" si="30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04" s="68">
        <v>16196</v>
      </c>
      <c r="W204" s="67" t="str">
        <f t="shared" si="27"/>
        <v xml:space="preserve">Everson Veloso </v>
      </c>
    </row>
    <row r="205" spans="1:23" ht="15.75" customHeight="1">
      <c r="A205" s="150">
        <f t="shared" si="31"/>
        <v>2500</v>
      </c>
      <c r="B205" s="75">
        <v>21199</v>
      </c>
      <c r="C205" s="60">
        <v>2</v>
      </c>
      <c r="D205" s="59" t="str">
        <f t="shared" si="24"/>
        <v>275/80R22.5</v>
      </c>
      <c r="E205" s="61">
        <v>7326</v>
      </c>
      <c r="F205" s="62" t="s">
        <v>105</v>
      </c>
      <c r="G205" s="60">
        <v>56</v>
      </c>
      <c r="H205" s="59" t="str">
        <f t="shared" si="25"/>
        <v xml:space="preserve">UBERLANDIA </v>
      </c>
      <c r="I205" s="63">
        <v>45008</v>
      </c>
      <c r="J205" s="64">
        <v>45015</v>
      </c>
      <c r="K205" s="60">
        <v>1</v>
      </c>
      <c r="L205" s="60">
        <v>17111</v>
      </c>
      <c r="M205" s="60">
        <v>184504</v>
      </c>
      <c r="N205" s="65">
        <f t="shared" si="26"/>
        <v>600</v>
      </c>
      <c r="O205" s="66"/>
      <c r="P205" s="60"/>
      <c r="Q205" s="200"/>
      <c r="R205" s="77" t="s">
        <v>107</v>
      </c>
      <c r="S205" s="65" t="str">
        <f t="shared" si="28"/>
        <v>Alteração na zona baixa do talão.</v>
      </c>
      <c r="T205" s="59" t="str">
        <f t="shared" si="29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05" s="65" t="str">
        <f t="shared" si="30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05" s="60">
        <v>16196</v>
      </c>
      <c r="W205" s="59" t="str">
        <f t="shared" si="27"/>
        <v xml:space="preserve">Everson Veloso </v>
      </c>
    </row>
    <row r="206" spans="1:23" s="147" customFormat="1" ht="15.75" customHeight="1">
      <c r="A206" s="149">
        <f t="shared" si="31"/>
        <v>2501</v>
      </c>
      <c r="B206" s="76">
        <v>22865</v>
      </c>
      <c r="C206" s="68">
        <v>2</v>
      </c>
      <c r="D206" s="67" t="str">
        <f t="shared" si="24"/>
        <v>275/80R22.5</v>
      </c>
      <c r="E206" s="69">
        <v>7326</v>
      </c>
      <c r="F206" s="70" t="s">
        <v>99</v>
      </c>
      <c r="G206" s="68">
        <v>56</v>
      </c>
      <c r="H206" s="67" t="str">
        <f t="shared" si="25"/>
        <v xml:space="preserve">UBERLANDIA </v>
      </c>
      <c r="I206" s="71">
        <v>45008</v>
      </c>
      <c r="J206" s="72">
        <v>45015</v>
      </c>
      <c r="K206" s="68">
        <v>1</v>
      </c>
      <c r="L206" s="68">
        <v>17111</v>
      </c>
      <c r="M206" s="68">
        <v>140697</v>
      </c>
      <c r="N206" s="73">
        <f t="shared" si="26"/>
        <v>600</v>
      </c>
      <c r="O206" s="74"/>
      <c r="P206" s="68"/>
      <c r="Q206" s="198"/>
      <c r="R206" s="68" t="s">
        <v>107</v>
      </c>
      <c r="S206" s="73" t="str">
        <f t="shared" si="28"/>
        <v>Alteração na zona baixa do talão.</v>
      </c>
      <c r="T206" s="67" t="str">
        <f t="shared" si="29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06" s="73" t="str">
        <f t="shared" si="30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06" s="68">
        <v>16196</v>
      </c>
      <c r="W206" s="67" t="str">
        <f t="shared" si="27"/>
        <v xml:space="preserve">Everson Veloso </v>
      </c>
    </row>
    <row r="207" spans="1:23" ht="15.75" customHeight="1">
      <c r="A207" s="150">
        <f t="shared" si="31"/>
        <v>2502</v>
      </c>
      <c r="B207" s="75">
        <v>24855</v>
      </c>
      <c r="C207" s="60">
        <v>2</v>
      </c>
      <c r="D207" s="59" t="str">
        <f t="shared" si="24"/>
        <v>275/80R22.5</v>
      </c>
      <c r="E207" s="61">
        <v>7443</v>
      </c>
      <c r="F207" s="62" t="s">
        <v>102</v>
      </c>
      <c r="G207" s="60">
        <v>56</v>
      </c>
      <c r="H207" s="59" t="str">
        <f t="shared" ref="H207:H270" si="32">IFERROR(VLOOKUP(G207,LOCAL,2,FALSE),"")</f>
        <v xml:space="preserve">UBERLANDIA </v>
      </c>
      <c r="I207" s="63">
        <v>45010</v>
      </c>
      <c r="J207" s="64">
        <v>45015</v>
      </c>
      <c r="K207" s="60">
        <v>0</v>
      </c>
      <c r="L207" s="60">
        <v>5694</v>
      </c>
      <c r="M207" s="60">
        <v>60139</v>
      </c>
      <c r="N207" s="65">
        <f t="shared" si="26"/>
        <v>600</v>
      </c>
      <c r="O207" s="66"/>
      <c r="P207" s="60"/>
      <c r="Q207" s="200"/>
      <c r="R207" s="77" t="s">
        <v>119</v>
      </c>
      <c r="S207" s="65" t="str">
        <f t="shared" si="28"/>
        <v>Agressões físicas ou químicas.</v>
      </c>
      <c r="T207" s="59" t="str">
        <f t="shared" si="29"/>
        <v>Pneu em contato com hidrocarbonetos (óleo diesel, graxa, gasolina, etc. , pneu exposto a fontes de calor soldas, descargas elétricas etc.).</v>
      </c>
      <c r="U207" s="65" t="str">
        <f t="shared" si="30"/>
        <v>Verificar origem da contaminação e tomar as atitudes cabíveis.</v>
      </c>
      <c r="V207" s="60">
        <v>16196</v>
      </c>
      <c r="W207" s="59" t="str">
        <f t="shared" si="27"/>
        <v xml:space="preserve">Everson Veloso </v>
      </c>
    </row>
    <row r="208" spans="1:23" ht="15.75" customHeight="1">
      <c r="A208" s="149">
        <f t="shared" si="31"/>
        <v>2503</v>
      </c>
      <c r="B208" s="76">
        <v>24447</v>
      </c>
      <c r="C208" s="68">
        <v>2</v>
      </c>
      <c r="D208" s="67" t="str">
        <f t="shared" si="24"/>
        <v>275/80R22.5</v>
      </c>
      <c r="E208" s="69">
        <v>7482</v>
      </c>
      <c r="F208" s="70" t="s">
        <v>197</v>
      </c>
      <c r="G208" s="68">
        <v>56</v>
      </c>
      <c r="H208" s="67" t="str">
        <f t="shared" si="32"/>
        <v xml:space="preserve">UBERLANDIA </v>
      </c>
      <c r="I208" s="71">
        <v>45007</v>
      </c>
      <c r="J208" s="72">
        <v>45015</v>
      </c>
      <c r="K208" s="68">
        <v>0</v>
      </c>
      <c r="L208" s="68">
        <v>3006</v>
      </c>
      <c r="M208" s="68">
        <v>68445</v>
      </c>
      <c r="N208" s="73">
        <f>IFERROR(VLOOKUP(C208,MEDIDA,3,FALSE),"")</f>
        <v>600</v>
      </c>
      <c r="O208" s="74"/>
      <c r="P208" s="68"/>
      <c r="Q208" s="198"/>
      <c r="R208" s="68" t="s">
        <v>111</v>
      </c>
      <c r="S208" s="73" t="str">
        <f>IFERROR(VLOOKUP(R208,FVU,2,FALSE),"")</f>
        <v>Desgaste irregular da Banda de Rodagem.</v>
      </c>
      <c r="T208" s="67" t="str">
        <f>IFERROR(VLOOKUP(R208,FVU,3,FALSE),"")</f>
        <v>Folgas nas mangas, cubos, buchas estouradas, veículo desalinhado.</v>
      </c>
      <c r="U208" s="73" t="str">
        <f>IFERROR(VLOOKUP(R208,FVU,4,FALSE),"")</f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08" s="68">
        <v>16196</v>
      </c>
      <c r="W208" s="67" t="str">
        <f>IFERROR(VLOOKUP(V208,RELATOR,2,FALSE),"")</f>
        <v xml:space="preserve">Everson Veloso </v>
      </c>
    </row>
    <row r="209" spans="1:23" ht="15.75" customHeight="1">
      <c r="A209" s="150">
        <f t="shared" si="31"/>
        <v>2504</v>
      </c>
      <c r="B209" s="75">
        <v>25350</v>
      </c>
      <c r="C209" s="60">
        <v>2</v>
      </c>
      <c r="D209" s="59" t="str">
        <f t="shared" ref="D209:D272" si="33">IFERROR(VLOOKUP(C209,MEDIDA,2,FALSE),"")</f>
        <v>275/80R22.5</v>
      </c>
      <c r="E209" s="61">
        <v>7449</v>
      </c>
      <c r="F209" s="62" t="s">
        <v>197</v>
      </c>
      <c r="G209" s="60">
        <v>56</v>
      </c>
      <c r="H209" s="59" t="str">
        <f t="shared" si="32"/>
        <v xml:space="preserve">UBERLANDIA </v>
      </c>
      <c r="I209" s="63">
        <v>45010</v>
      </c>
      <c r="J209" s="64">
        <v>45015</v>
      </c>
      <c r="K209" s="60">
        <v>0</v>
      </c>
      <c r="L209" s="60">
        <v>11999</v>
      </c>
      <c r="M209" s="60">
        <v>51492</v>
      </c>
      <c r="N209" s="65">
        <f t="shared" ref="N209:N272" si="34">IFERROR(VLOOKUP(C209,MEDIDA,3,FALSE),"")</f>
        <v>600</v>
      </c>
      <c r="O209" s="66"/>
      <c r="P209" s="60"/>
      <c r="Q209" s="200"/>
      <c r="R209" s="77" t="s">
        <v>110</v>
      </c>
      <c r="S209" s="65" t="str">
        <f t="shared" ref="S209:S272" si="35">IFERROR(VLOOKUP(R209,FVU,2,FALSE),"")</f>
        <v>Rodagem sem ar ou com flexão importante no flanco.</v>
      </c>
      <c r="T209" s="59" t="str">
        <f t="shared" ref="T209:T272" si="36">IFERROR(VLOOKUP(R209,FVU,3,FALSE),"")</f>
        <v>Perfurações no topo ou flanco, rodas ou aros danificados, rodagem prolongada sem ar ou baixa pressão, desgaste no flanco por atrito com o solo ou entre germinados.</v>
      </c>
      <c r="U209" s="65" t="str">
        <f t="shared" ref="U209:U272" si="37">IFERROR(VLOOKUP(R209,FVU,4,FALSE),"")</f>
        <v>Condutor rodou com o pneu vazio. Solicito avaliação de cobrança.</v>
      </c>
      <c r="V209" s="60">
        <v>16196</v>
      </c>
      <c r="W209" s="59" t="str">
        <f t="shared" ref="W209:W272" si="38">IFERROR(VLOOKUP(V209,RELATOR,2,FALSE),"")</f>
        <v xml:space="preserve">Everson Veloso </v>
      </c>
    </row>
    <row r="210" spans="1:23" ht="15.75" customHeight="1">
      <c r="A210" s="149">
        <f t="shared" si="31"/>
        <v>2505</v>
      </c>
      <c r="B210" s="76">
        <v>26011</v>
      </c>
      <c r="C210" s="68">
        <v>2</v>
      </c>
      <c r="D210" s="67" t="str">
        <f t="shared" si="33"/>
        <v>275/80R22.5</v>
      </c>
      <c r="E210" s="69">
        <v>7493</v>
      </c>
      <c r="F210" s="70" t="s">
        <v>102</v>
      </c>
      <c r="G210" s="68">
        <v>56</v>
      </c>
      <c r="H210" s="67" t="str">
        <f t="shared" si="32"/>
        <v xml:space="preserve">UBERLANDIA </v>
      </c>
      <c r="I210" s="71">
        <v>45010</v>
      </c>
      <c r="J210" s="72">
        <v>45015</v>
      </c>
      <c r="K210" s="68">
        <v>0</v>
      </c>
      <c r="L210" s="68">
        <v>14922</v>
      </c>
      <c r="M210" s="68">
        <v>14922</v>
      </c>
      <c r="N210" s="73">
        <f t="shared" si="34"/>
        <v>600</v>
      </c>
      <c r="O210" s="74"/>
      <c r="P210" s="68"/>
      <c r="Q210" s="198"/>
      <c r="R210" s="68" t="s">
        <v>111</v>
      </c>
      <c r="S210" s="73" t="str">
        <f t="shared" si="35"/>
        <v>Desgaste irregular da Banda de Rodagem.</v>
      </c>
      <c r="T210" s="67" t="str">
        <f t="shared" si="36"/>
        <v>Folgas nas mangas, cubos, buchas estouradas, veículo desalinhado.</v>
      </c>
      <c r="U210" s="73" t="str">
        <f t="shared" si="3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10" s="68">
        <v>16196</v>
      </c>
      <c r="W210" s="67" t="str">
        <f t="shared" si="38"/>
        <v xml:space="preserve">Everson Veloso </v>
      </c>
    </row>
    <row r="211" spans="1:23" ht="15.75" customHeight="1">
      <c r="A211" s="150">
        <f t="shared" si="31"/>
        <v>2506</v>
      </c>
      <c r="B211" s="75">
        <v>24982</v>
      </c>
      <c r="C211" s="60">
        <v>2</v>
      </c>
      <c r="D211" s="59" t="str">
        <f t="shared" si="33"/>
        <v>275/80R22.5</v>
      </c>
      <c r="E211" s="61">
        <v>40389</v>
      </c>
      <c r="F211" s="62" t="s">
        <v>102</v>
      </c>
      <c r="G211" s="60">
        <v>98</v>
      </c>
      <c r="H211" s="59" t="str">
        <f t="shared" si="32"/>
        <v>ANA LUCIA</v>
      </c>
      <c r="I211" s="63">
        <v>45005</v>
      </c>
      <c r="J211" s="64">
        <v>45015</v>
      </c>
      <c r="K211" s="60">
        <v>0</v>
      </c>
      <c r="L211" s="60">
        <v>10169</v>
      </c>
      <c r="M211" s="60">
        <v>58951</v>
      </c>
      <c r="N211" s="65">
        <f t="shared" si="34"/>
        <v>600</v>
      </c>
      <c r="O211" s="66"/>
      <c r="P211" s="60"/>
      <c r="Q211" s="200"/>
      <c r="R211" s="77" t="s">
        <v>111</v>
      </c>
      <c r="S211" s="65" t="str">
        <f t="shared" si="35"/>
        <v>Desgaste irregular da Banda de Rodagem.</v>
      </c>
      <c r="T211" s="59" t="str">
        <f t="shared" si="36"/>
        <v>Folgas nas mangas, cubos, buchas estouradas, veículo desalinhado.</v>
      </c>
      <c r="U211" s="65" t="str">
        <f t="shared" si="3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11" s="60">
        <v>16196</v>
      </c>
      <c r="W211" s="59" t="str">
        <f t="shared" si="38"/>
        <v xml:space="preserve">Everson Veloso </v>
      </c>
    </row>
    <row r="212" spans="1:23" ht="15.75" customHeight="1">
      <c r="A212" s="149">
        <f t="shared" si="31"/>
        <v>2507</v>
      </c>
      <c r="B212" s="76">
        <v>20351</v>
      </c>
      <c r="C212" s="68">
        <v>2</v>
      </c>
      <c r="D212" s="67" t="str">
        <f t="shared" si="33"/>
        <v>275/80R22.5</v>
      </c>
      <c r="E212" s="69">
        <v>20450</v>
      </c>
      <c r="F212" s="70" t="s">
        <v>198</v>
      </c>
      <c r="G212" s="68">
        <v>98</v>
      </c>
      <c r="H212" s="67" t="str">
        <f t="shared" si="32"/>
        <v>ANA LUCIA</v>
      </c>
      <c r="I212" s="71">
        <v>45005</v>
      </c>
      <c r="J212" s="72">
        <v>45015</v>
      </c>
      <c r="K212" s="68">
        <v>3</v>
      </c>
      <c r="L212" s="68">
        <v>6953</v>
      </c>
      <c r="M212" s="68">
        <v>277345</v>
      </c>
      <c r="N212" s="73">
        <f t="shared" si="34"/>
        <v>600</v>
      </c>
      <c r="O212" s="74"/>
      <c r="P212" s="68"/>
      <c r="Q212" s="198"/>
      <c r="R212" s="68" t="s">
        <v>104</v>
      </c>
      <c r="S212" s="73" t="str">
        <f t="shared" si="35"/>
        <v>Feridas acidentais no flanco.</v>
      </c>
      <c r="T212" s="67" t="str">
        <f t="shared" si="36"/>
        <v>Objetos pontiagudos, pontas de guias, meio-fio.</v>
      </c>
      <c r="U212" s="73" t="str">
        <f t="shared" si="37"/>
        <v>Impacto lateral proveniente de erro operacional, solicito avaliação de cobrança.</v>
      </c>
      <c r="V212" s="68">
        <v>16196</v>
      </c>
      <c r="W212" s="67" t="str">
        <f t="shared" si="38"/>
        <v xml:space="preserve">Everson Veloso </v>
      </c>
    </row>
    <row r="213" spans="1:23" ht="15.75" customHeight="1">
      <c r="A213" s="150">
        <f t="shared" si="31"/>
        <v>2508</v>
      </c>
      <c r="B213" s="75">
        <v>22785</v>
      </c>
      <c r="C213" s="60">
        <v>2</v>
      </c>
      <c r="D213" s="59" t="str">
        <f t="shared" si="33"/>
        <v>275/80R22.5</v>
      </c>
      <c r="E213" s="61">
        <v>20374</v>
      </c>
      <c r="F213" s="62" t="s">
        <v>99</v>
      </c>
      <c r="G213" s="60">
        <v>98</v>
      </c>
      <c r="H213" s="59" t="str">
        <f t="shared" si="32"/>
        <v>ANA LUCIA</v>
      </c>
      <c r="I213" s="63">
        <v>45006</v>
      </c>
      <c r="J213" s="64">
        <v>45015</v>
      </c>
      <c r="K213" s="60">
        <v>1</v>
      </c>
      <c r="L213" s="60">
        <v>35793</v>
      </c>
      <c r="M213" s="60">
        <v>95271</v>
      </c>
      <c r="N213" s="65">
        <f t="shared" si="34"/>
        <v>600</v>
      </c>
      <c r="O213" s="66"/>
      <c r="P213" s="60"/>
      <c r="Q213" s="200"/>
      <c r="R213" s="77" t="s">
        <v>109</v>
      </c>
      <c r="S213" s="65" t="str">
        <f t="shared" si="35"/>
        <v>Desgaste da Banda de Rodagem por utilização extrema.</v>
      </c>
      <c r="T213" s="59" t="str">
        <f t="shared" si="36"/>
        <v>Roda travada, "calo" no tambor de freio, utilização extrema , excessiva.</v>
      </c>
      <c r="U213" s="65" t="str">
        <f t="shared" si="37"/>
        <v>Verificar rodas e tambores de freio, verificar negligência do borracheiro e caso procedente efetuar a cobrança.</v>
      </c>
      <c r="V213" s="60">
        <v>16196</v>
      </c>
      <c r="W213" s="59" t="str">
        <f t="shared" si="38"/>
        <v xml:space="preserve">Everson Veloso </v>
      </c>
    </row>
    <row r="214" spans="1:23" ht="15.75" customHeight="1">
      <c r="A214" s="149">
        <f t="shared" si="31"/>
        <v>2509</v>
      </c>
      <c r="B214" s="76">
        <v>25640</v>
      </c>
      <c r="C214" s="68">
        <v>4</v>
      </c>
      <c r="D214" s="67" t="str">
        <f t="shared" si="33"/>
        <v>215/75R17.5</v>
      </c>
      <c r="E214" s="69">
        <v>40883</v>
      </c>
      <c r="F214" s="70" t="s">
        <v>198</v>
      </c>
      <c r="G214" s="68">
        <v>98</v>
      </c>
      <c r="H214" s="67" t="str">
        <f t="shared" si="32"/>
        <v>ANA LUCIA</v>
      </c>
      <c r="I214" s="71">
        <v>45005</v>
      </c>
      <c r="J214" s="72">
        <v>45015</v>
      </c>
      <c r="K214" s="68">
        <v>1</v>
      </c>
      <c r="L214" s="68">
        <v>5455</v>
      </c>
      <c r="M214" s="68">
        <v>24243</v>
      </c>
      <c r="N214" s="73">
        <f t="shared" si="34"/>
        <v>450</v>
      </c>
      <c r="O214" s="74"/>
      <c r="P214" s="68"/>
      <c r="Q214" s="198"/>
      <c r="R214" s="68" t="s">
        <v>104</v>
      </c>
      <c r="S214" s="73" t="str">
        <f t="shared" si="35"/>
        <v>Feridas acidentais no flanco.</v>
      </c>
      <c r="T214" s="67" t="str">
        <f t="shared" si="36"/>
        <v>Objetos pontiagudos, pontas de guias, meio-fio.</v>
      </c>
      <c r="U214" s="73" t="str">
        <f t="shared" si="37"/>
        <v>Impacto lateral proveniente de erro operacional, solicito avaliação de cobrança.</v>
      </c>
      <c r="V214" s="68">
        <v>16196</v>
      </c>
      <c r="W214" s="67" t="str">
        <f t="shared" si="38"/>
        <v xml:space="preserve">Everson Veloso </v>
      </c>
    </row>
    <row r="215" spans="1:23" ht="15.75" customHeight="1">
      <c r="A215" s="150">
        <f t="shared" si="31"/>
        <v>2510</v>
      </c>
      <c r="B215" s="75">
        <v>24519</v>
      </c>
      <c r="C215" s="60">
        <v>4</v>
      </c>
      <c r="D215" s="59" t="str">
        <f t="shared" si="33"/>
        <v>215/75R17.5</v>
      </c>
      <c r="E215" s="61">
        <v>40883</v>
      </c>
      <c r="F215" s="62" t="s">
        <v>101</v>
      </c>
      <c r="G215" s="60">
        <v>98</v>
      </c>
      <c r="H215" s="59" t="str">
        <f t="shared" si="32"/>
        <v>ANA LUCIA</v>
      </c>
      <c r="I215" s="63">
        <v>45011</v>
      </c>
      <c r="J215" s="64">
        <v>45015</v>
      </c>
      <c r="K215" s="60">
        <v>2</v>
      </c>
      <c r="L215" s="60">
        <v>9374</v>
      </c>
      <c r="M215" s="60">
        <v>35126</v>
      </c>
      <c r="N215" s="65">
        <f t="shared" si="34"/>
        <v>450</v>
      </c>
      <c r="O215" s="66"/>
      <c r="P215" s="60"/>
      <c r="Q215" s="200"/>
      <c r="R215" s="77" t="s">
        <v>112</v>
      </c>
      <c r="S215" s="65" t="str">
        <f t="shared" si="35"/>
        <v>Agressões durante a montagem ou desmontagem.</v>
      </c>
      <c r="T215" s="59" t="str">
        <f t="shared" si="36"/>
        <v>Cortes provocados por ferramentas ou máquinas de montagem/desmontagem, utilização de ferramentas não adequadas, força excessiva ou desproporcional na montagem/desmontagem.</v>
      </c>
      <c r="U215" s="65" t="str">
        <f t="shared" si="37"/>
        <v>Falha na desmontagem do pneu. Solicito avaliação de cobrança.</v>
      </c>
      <c r="V215" s="60">
        <v>16196</v>
      </c>
      <c r="W215" s="59" t="str">
        <f t="shared" si="38"/>
        <v xml:space="preserve">Everson Veloso </v>
      </c>
    </row>
    <row r="216" spans="1:23" ht="15.75" customHeight="1">
      <c r="A216" s="149">
        <f t="shared" si="31"/>
        <v>2511</v>
      </c>
      <c r="B216" s="76">
        <v>24376</v>
      </c>
      <c r="C216" s="68">
        <v>1</v>
      </c>
      <c r="D216" s="67" t="str">
        <f t="shared" si="33"/>
        <v>295/80R22.5</v>
      </c>
      <c r="E216" s="69">
        <v>12770</v>
      </c>
      <c r="F216" s="70" t="s">
        <v>205</v>
      </c>
      <c r="G216" s="68">
        <v>16</v>
      </c>
      <c r="H216" s="67" t="str">
        <f t="shared" si="32"/>
        <v>M.GORETTI</v>
      </c>
      <c r="I216" s="71">
        <v>45009</v>
      </c>
      <c r="J216" s="72">
        <v>45015</v>
      </c>
      <c r="K216" s="68">
        <v>0</v>
      </c>
      <c r="L216" s="68">
        <v>6047</v>
      </c>
      <c r="M216" s="68">
        <v>101398</v>
      </c>
      <c r="N216" s="73">
        <f t="shared" si="34"/>
        <v>650</v>
      </c>
      <c r="O216" s="74"/>
      <c r="P216" s="68"/>
      <c r="Q216" s="198"/>
      <c r="R216" s="68" t="s">
        <v>110</v>
      </c>
      <c r="S216" s="73" t="str">
        <f t="shared" si="35"/>
        <v>Rodagem sem ar ou com flexão importante no flanco.</v>
      </c>
      <c r="T216" s="67" t="str">
        <f t="shared" si="36"/>
        <v>Perfurações no topo ou flanco, rodas ou aros danificados, rodagem prolongada sem ar ou baixa pressão, desgaste no flanco por atrito com o solo ou entre germinados.</v>
      </c>
      <c r="U216" s="73" t="str">
        <f t="shared" si="37"/>
        <v>Condutor rodou com o pneu vazio. Solicito avaliação de cobrança.</v>
      </c>
      <c r="V216" s="68">
        <v>16196</v>
      </c>
      <c r="W216" s="67" t="str">
        <f t="shared" si="38"/>
        <v xml:space="preserve">Everson Veloso </v>
      </c>
    </row>
    <row r="217" spans="1:23" ht="15.75" customHeight="1">
      <c r="A217" s="150">
        <f t="shared" si="31"/>
        <v>2512</v>
      </c>
      <c r="B217" s="75">
        <v>103579</v>
      </c>
      <c r="C217" s="60">
        <v>2</v>
      </c>
      <c r="D217" s="59" t="str">
        <f t="shared" si="33"/>
        <v>275/80R22.5</v>
      </c>
      <c r="E217" s="61">
        <v>11150</v>
      </c>
      <c r="F217" s="62" t="s">
        <v>99</v>
      </c>
      <c r="G217" s="60">
        <v>870</v>
      </c>
      <c r="H217" s="59" t="str">
        <f t="shared" si="32"/>
        <v>JUSTINOPOLIS</v>
      </c>
      <c r="I217" s="63">
        <v>45010</v>
      </c>
      <c r="J217" s="64">
        <v>45015</v>
      </c>
      <c r="K217" s="60">
        <v>2</v>
      </c>
      <c r="L217" s="60">
        <v>24443</v>
      </c>
      <c r="M217" s="60">
        <v>212096</v>
      </c>
      <c r="N217" s="65">
        <f t="shared" si="34"/>
        <v>600</v>
      </c>
      <c r="O217" s="66"/>
      <c r="P217" s="60"/>
      <c r="Q217" s="200"/>
      <c r="R217" s="77" t="s">
        <v>110</v>
      </c>
      <c r="S217" s="65" t="str">
        <f t="shared" si="35"/>
        <v>Rodagem sem ar ou com flexão importante no flanco.</v>
      </c>
      <c r="T217" s="59" t="str">
        <f t="shared" si="36"/>
        <v>Perfurações no topo ou flanco, rodas ou aros danificados, rodagem prolongada sem ar ou baixa pressão, desgaste no flanco por atrito com o solo ou entre germinados.</v>
      </c>
      <c r="U217" s="65" t="str">
        <f t="shared" si="37"/>
        <v>Condutor rodou com o pneu vazio. Solicito avaliação de cobrança.</v>
      </c>
      <c r="V217" s="60">
        <v>16196</v>
      </c>
      <c r="W217" s="59" t="str">
        <f t="shared" si="38"/>
        <v xml:space="preserve">Everson Veloso </v>
      </c>
    </row>
    <row r="218" spans="1:23" ht="15.75" customHeight="1">
      <c r="A218" s="149">
        <f t="shared" si="31"/>
        <v>2513</v>
      </c>
      <c r="B218" s="76">
        <v>22157</v>
      </c>
      <c r="C218" s="68">
        <v>2</v>
      </c>
      <c r="D218" s="67" t="str">
        <f t="shared" si="33"/>
        <v>275/80R22.5</v>
      </c>
      <c r="E218" s="69">
        <v>90304</v>
      </c>
      <c r="F218" s="70" t="s">
        <v>99</v>
      </c>
      <c r="G218" s="68">
        <v>520</v>
      </c>
      <c r="H218" s="67" t="str">
        <f t="shared" si="32"/>
        <v>NEVES</v>
      </c>
      <c r="I218" s="71">
        <v>45014</v>
      </c>
      <c r="J218" s="72">
        <v>45030</v>
      </c>
      <c r="K218" s="68">
        <v>1</v>
      </c>
      <c r="L218" s="68">
        <v>21131</v>
      </c>
      <c r="M218" s="68">
        <v>155784</v>
      </c>
      <c r="N218" s="73">
        <f t="shared" si="34"/>
        <v>600</v>
      </c>
      <c r="O218" s="74"/>
      <c r="P218" s="68"/>
      <c r="Q218" s="198"/>
      <c r="R218" s="68" t="s">
        <v>106</v>
      </c>
      <c r="S218" s="73" t="str">
        <f t="shared" si="35"/>
        <v>Rachadura na zona baixa do talão.</v>
      </c>
      <c r="T218" s="67" t="str">
        <f t="shared" si="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8" s="73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8" s="68">
        <v>16196</v>
      </c>
      <c r="W218" s="67" t="str">
        <f t="shared" si="38"/>
        <v xml:space="preserve">Everson Veloso </v>
      </c>
    </row>
    <row r="219" spans="1:23" ht="15.75" customHeight="1">
      <c r="A219" s="150">
        <f t="shared" si="31"/>
        <v>2514</v>
      </c>
      <c r="B219" s="75">
        <v>22494</v>
      </c>
      <c r="C219" s="60">
        <v>2</v>
      </c>
      <c r="D219" s="59" t="str">
        <f t="shared" si="33"/>
        <v>275/80R22.5</v>
      </c>
      <c r="E219" s="61">
        <v>90304</v>
      </c>
      <c r="F219" s="62" t="s">
        <v>198</v>
      </c>
      <c r="G219" s="60">
        <v>520</v>
      </c>
      <c r="H219" s="59" t="str">
        <f t="shared" si="32"/>
        <v>NEVES</v>
      </c>
      <c r="I219" s="63">
        <v>45014</v>
      </c>
      <c r="J219" s="64">
        <v>45030</v>
      </c>
      <c r="K219" s="60">
        <v>1</v>
      </c>
      <c r="L219" s="60">
        <v>21131</v>
      </c>
      <c r="M219" s="60">
        <v>149161</v>
      </c>
      <c r="N219" s="65">
        <f t="shared" si="34"/>
        <v>600</v>
      </c>
      <c r="O219" s="66"/>
      <c r="P219" s="60"/>
      <c r="Q219" s="200"/>
      <c r="R219" s="77" t="s">
        <v>107</v>
      </c>
      <c r="S219" s="65" t="str">
        <f t="shared" si="35"/>
        <v>Alteração na zona baixa do talão.</v>
      </c>
      <c r="T219" s="59" t="str">
        <f t="shared" si="3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19" s="65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19" s="60">
        <v>16196</v>
      </c>
      <c r="W219" s="59" t="str">
        <f t="shared" si="38"/>
        <v xml:space="preserve">Everson Veloso </v>
      </c>
    </row>
    <row r="220" spans="1:23" ht="15.75" customHeight="1">
      <c r="A220" s="149">
        <f t="shared" si="31"/>
        <v>2515</v>
      </c>
      <c r="B220" s="76">
        <v>25357</v>
      </c>
      <c r="C220" s="68">
        <v>2</v>
      </c>
      <c r="D220" s="67" t="str">
        <f t="shared" si="33"/>
        <v>275/80R22.5</v>
      </c>
      <c r="E220" s="69">
        <v>7327</v>
      </c>
      <c r="F220" s="70" t="s">
        <v>197</v>
      </c>
      <c r="G220" s="68">
        <v>56</v>
      </c>
      <c r="H220" s="67" t="str">
        <f t="shared" si="32"/>
        <v xml:space="preserve">UBERLANDIA </v>
      </c>
      <c r="I220" s="71">
        <v>45007</v>
      </c>
      <c r="J220" s="72">
        <v>45030</v>
      </c>
      <c r="K220" s="68">
        <v>0</v>
      </c>
      <c r="L220" s="68">
        <v>16465</v>
      </c>
      <c r="M220" s="68">
        <v>49616</v>
      </c>
      <c r="N220" s="73">
        <f t="shared" si="34"/>
        <v>600</v>
      </c>
      <c r="O220" s="74"/>
      <c r="P220" s="68"/>
      <c r="Q220" s="198"/>
      <c r="R220" s="68" t="s">
        <v>111</v>
      </c>
      <c r="S220" s="73" t="str">
        <f t="shared" si="35"/>
        <v>Desgaste irregular da Banda de Rodagem.</v>
      </c>
      <c r="T220" s="67" t="str">
        <f t="shared" si="36"/>
        <v>Folgas nas mangas, cubos, buchas estouradas, veículo desalinhado.</v>
      </c>
      <c r="U220" s="73" t="str">
        <f t="shared" si="3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20" s="68">
        <v>16196</v>
      </c>
      <c r="W220" s="67" t="str">
        <f t="shared" si="38"/>
        <v xml:space="preserve">Everson Veloso </v>
      </c>
    </row>
    <row r="221" spans="1:23" ht="15.75" customHeight="1">
      <c r="A221" s="150">
        <f t="shared" si="31"/>
        <v>2516</v>
      </c>
      <c r="B221" s="75">
        <v>23319</v>
      </c>
      <c r="C221" s="60">
        <v>2</v>
      </c>
      <c r="D221" s="59" t="str">
        <f t="shared" si="33"/>
        <v>275/80R22.5</v>
      </c>
      <c r="E221" s="61">
        <v>7437</v>
      </c>
      <c r="F221" s="62" t="s">
        <v>101</v>
      </c>
      <c r="G221" s="60">
        <v>56</v>
      </c>
      <c r="H221" s="59" t="str">
        <f t="shared" si="32"/>
        <v xml:space="preserve">UBERLANDIA </v>
      </c>
      <c r="I221" s="63">
        <v>45015</v>
      </c>
      <c r="J221" s="64">
        <v>45030</v>
      </c>
      <c r="K221" s="60">
        <v>0</v>
      </c>
      <c r="L221" s="60">
        <v>8278</v>
      </c>
      <c r="M221" s="60">
        <v>66484</v>
      </c>
      <c r="N221" s="65">
        <f t="shared" si="34"/>
        <v>600</v>
      </c>
      <c r="O221" s="66"/>
      <c r="P221" s="60"/>
      <c r="Q221" s="200"/>
      <c r="R221" s="77" t="s">
        <v>114</v>
      </c>
      <c r="S221" s="65" t="str">
        <f t="shared" si="35"/>
        <v>Pneu não ressulcado</v>
      </c>
      <c r="T221" s="59" t="str">
        <f t="shared" si="36"/>
        <v>Negligência e/ou não realização do serviço de ressulcagem.</v>
      </c>
      <c r="U221" s="65" t="str">
        <f t="shared" si="37"/>
        <v>Realizar a ressulcagem dos pneus respeitando os procedimentos conforme manual de ressulcagem.</v>
      </c>
      <c r="V221" s="60">
        <v>16196</v>
      </c>
      <c r="W221" s="59" t="str">
        <f t="shared" si="38"/>
        <v xml:space="preserve">Everson Veloso </v>
      </c>
    </row>
    <row r="222" spans="1:23" ht="15.75" customHeight="1">
      <c r="A222" s="149">
        <f t="shared" si="31"/>
        <v>2517</v>
      </c>
      <c r="B222" s="76">
        <v>21985</v>
      </c>
      <c r="C222" s="68">
        <v>2</v>
      </c>
      <c r="D222" s="67" t="str">
        <f t="shared" si="33"/>
        <v>275/80R22.5</v>
      </c>
      <c r="E222" s="69">
        <v>7437</v>
      </c>
      <c r="F222" s="70" t="s">
        <v>99</v>
      </c>
      <c r="G222" s="68">
        <v>56</v>
      </c>
      <c r="H222" s="67" t="str">
        <f t="shared" si="32"/>
        <v xml:space="preserve">UBERLANDIA </v>
      </c>
      <c r="I222" s="71">
        <v>45015</v>
      </c>
      <c r="J222" s="72">
        <v>45030</v>
      </c>
      <c r="K222" s="68">
        <v>0</v>
      </c>
      <c r="L222" s="68">
        <v>8278</v>
      </c>
      <c r="M222" s="68">
        <v>56107</v>
      </c>
      <c r="N222" s="73">
        <f t="shared" si="34"/>
        <v>600</v>
      </c>
      <c r="O222" s="74"/>
      <c r="P222" s="68"/>
      <c r="Q222" s="198"/>
      <c r="R222" s="68" t="s">
        <v>114</v>
      </c>
      <c r="S222" s="73" t="str">
        <f t="shared" si="35"/>
        <v>Pneu não ressulcado</v>
      </c>
      <c r="T222" s="67" t="str">
        <f t="shared" si="36"/>
        <v>Negligência e/ou não realização do serviço de ressulcagem.</v>
      </c>
      <c r="U222" s="73" t="str">
        <f t="shared" si="37"/>
        <v>Realizar a ressulcagem dos pneus respeitando os procedimentos conforme manual de ressulcagem.</v>
      </c>
      <c r="V222" s="68">
        <v>16196</v>
      </c>
      <c r="W222" s="67" t="str">
        <f t="shared" si="38"/>
        <v xml:space="preserve">Everson Veloso </v>
      </c>
    </row>
    <row r="223" spans="1:23" ht="15.75" customHeight="1">
      <c r="A223" s="150">
        <f t="shared" si="31"/>
        <v>2518</v>
      </c>
      <c r="B223" s="75">
        <v>24779</v>
      </c>
      <c r="C223" s="60">
        <v>2</v>
      </c>
      <c r="D223" s="59" t="str">
        <f t="shared" si="33"/>
        <v>275/80R22.5</v>
      </c>
      <c r="E223" s="61">
        <v>7450</v>
      </c>
      <c r="F223" s="62" t="s">
        <v>101</v>
      </c>
      <c r="G223" s="60">
        <v>56</v>
      </c>
      <c r="H223" s="59" t="str">
        <f t="shared" si="32"/>
        <v xml:space="preserve">UBERLANDIA </v>
      </c>
      <c r="I223" s="63">
        <v>45014</v>
      </c>
      <c r="J223" s="64">
        <v>45030</v>
      </c>
      <c r="K223" s="60">
        <v>0</v>
      </c>
      <c r="L223" s="60">
        <v>888</v>
      </c>
      <c r="M223" s="60">
        <v>69920</v>
      </c>
      <c r="N223" s="65">
        <f t="shared" si="34"/>
        <v>600</v>
      </c>
      <c r="O223" s="66"/>
      <c r="P223" s="60"/>
      <c r="Q223" s="200"/>
      <c r="R223" s="77" t="s">
        <v>114</v>
      </c>
      <c r="S223" s="65" t="str">
        <f t="shared" si="35"/>
        <v>Pneu não ressulcado</v>
      </c>
      <c r="T223" s="59" t="str">
        <f t="shared" si="36"/>
        <v>Negligência e/ou não realização do serviço de ressulcagem.</v>
      </c>
      <c r="U223" s="65" t="str">
        <f t="shared" si="37"/>
        <v>Realizar a ressulcagem dos pneus respeitando os procedimentos conforme manual de ressulcagem.</v>
      </c>
      <c r="V223" s="60">
        <v>16196</v>
      </c>
      <c r="W223" s="59" t="str">
        <f t="shared" si="38"/>
        <v xml:space="preserve">Everson Veloso </v>
      </c>
    </row>
    <row r="224" spans="1:23" ht="15.75" customHeight="1">
      <c r="A224" s="149">
        <f t="shared" si="31"/>
        <v>2519</v>
      </c>
      <c r="B224" s="76">
        <v>25767</v>
      </c>
      <c r="C224" s="68">
        <v>2</v>
      </c>
      <c r="D224" s="67" t="str">
        <f t="shared" si="33"/>
        <v>275/80R22.5</v>
      </c>
      <c r="E224" s="69">
        <v>7327</v>
      </c>
      <c r="F224" s="70" t="s">
        <v>102</v>
      </c>
      <c r="G224" s="68">
        <v>56</v>
      </c>
      <c r="H224" s="67" t="str">
        <f t="shared" si="32"/>
        <v xml:space="preserve">UBERLANDIA </v>
      </c>
      <c r="I224" s="71">
        <v>45007</v>
      </c>
      <c r="J224" s="72">
        <v>45030</v>
      </c>
      <c r="K224" s="68">
        <v>0</v>
      </c>
      <c r="L224" s="68">
        <v>8926</v>
      </c>
      <c r="M224" s="68">
        <v>40534</v>
      </c>
      <c r="N224" s="73">
        <f t="shared" si="34"/>
        <v>600</v>
      </c>
      <c r="O224" s="74"/>
      <c r="P224" s="68"/>
      <c r="Q224" s="198"/>
      <c r="R224" s="68" t="s">
        <v>111</v>
      </c>
      <c r="S224" s="73" t="str">
        <f t="shared" si="35"/>
        <v>Desgaste irregular da Banda de Rodagem.</v>
      </c>
      <c r="T224" s="67" t="str">
        <f t="shared" si="36"/>
        <v>Folgas nas mangas, cubos, buchas estouradas, veículo desalinhado.</v>
      </c>
      <c r="U224" s="73" t="str">
        <f t="shared" si="3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24" s="68">
        <v>16196</v>
      </c>
      <c r="W224" s="67" t="str">
        <f t="shared" si="38"/>
        <v xml:space="preserve">Everson Veloso </v>
      </c>
    </row>
    <row r="225" spans="1:23" ht="15.75" customHeight="1">
      <c r="A225" s="150">
        <f t="shared" si="31"/>
        <v>2520</v>
      </c>
      <c r="B225" s="75">
        <v>25770</v>
      </c>
      <c r="C225" s="60">
        <v>2</v>
      </c>
      <c r="D225" s="59" t="str">
        <f t="shared" si="33"/>
        <v>275/80R22.5</v>
      </c>
      <c r="E225" s="61">
        <v>8420</v>
      </c>
      <c r="F225" s="62" t="s">
        <v>102</v>
      </c>
      <c r="G225" s="60">
        <v>56</v>
      </c>
      <c r="H225" s="59" t="str">
        <f t="shared" si="32"/>
        <v xml:space="preserve">UBERLANDIA </v>
      </c>
      <c r="I225" s="63">
        <v>45013</v>
      </c>
      <c r="J225" s="64">
        <v>45030</v>
      </c>
      <c r="K225" s="60">
        <v>0</v>
      </c>
      <c r="L225" s="60">
        <v>16394</v>
      </c>
      <c r="M225" s="60">
        <v>40006</v>
      </c>
      <c r="N225" s="65">
        <f t="shared" si="34"/>
        <v>600</v>
      </c>
      <c r="O225" s="66"/>
      <c r="P225" s="60"/>
      <c r="Q225" s="200"/>
      <c r="R225" s="77" t="s">
        <v>111</v>
      </c>
      <c r="S225" s="65" t="str">
        <f t="shared" si="35"/>
        <v>Desgaste irregular da Banda de Rodagem.</v>
      </c>
      <c r="T225" s="59" t="str">
        <f t="shared" si="36"/>
        <v>Folgas nas mangas, cubos, buchas estouradas, veículo desalinhado.</v>
      </c>
      <c r="U225" s="65" t="str">
        <f t="shared" si="3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25" s="60">
        <v>16196</v>
      </c>
      <c r="W225" s="59" t="str">
        <f t="shared" si="38"/>
        <v xml:space="preserve">Everson Veloso </v>
      </c>
    </row>
    <row r="226" spans="1:23" ht="15.75" customHeight="1">
      <c r="A226" s="149">
        <f t="shared" si="31"/>
        <v>2521</v>
      </c>
      <c r="B226" s="76">
        <v>20432</v>
      </c>
      <c r="C226" s="68">
        <v>2</v>
      </c>
      <c r="D226" s="67" t="str">
        <f t="shared" si="33"/>
        <v>275/80R22.5</v>
      </c>
      <c r="E226" s="69">
        <v>90296</v>
      </c>
      <c r="F226" s="70" t="s">
        <v>99</v>
      </c>
      <c r="G226" s="68">
        <v>520</v>
      </c>
      <c r="H226" s="67" t="str">
        <f t="shared" si="32"/>
        <v>NEVES</v>
      </c>
      <c r="I226" s="71">
        <v>45015</v>
      </c>
      <c r="J226" s="72">
        <v>45030</v>
      </c>
      <c r="K226" s="68">
        <v>1</v>
      </c>
      <c r="L226" s="68">
        <v>2412</v>
      </c>
      <c r="M226" s="68">
        <v>145393</v>
      </c>
      <c r="N226" s="73">
        <f t="shared" si="34"/>
        <v>600</v>
      </c>
      <c r="O226" s="74"/>
      <c r="P226" s="68"/>
      <c r="Q226" s="198"/>
      <c r="R226" s="68" t="s">
        <v>106</v>
      </c>
      <c r="S226" s="73" t="str">
        <f t="shared" si="35"/>
        <v>Rachadura na zona baixa do talão.</v>
      </c>
      <c r="T226" s="67" t="str">
        <f t="shared" si="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6" s="73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6" s="68">
        <v>16196</v>
      </c>
      <c r="W226" s="67" t="str">
        <f t="shared" si="38"/>
        <v xml:space="preserve">Everson Veloso </v>
      </c>
    </row>
    <row r="227" spans="1:23" ht="15.75" customHeight="1">
      <c r="A227" s="150">
        <f t="shared" si="31"/>
        <v>2522</v>
      </c>
      <c r="B227" s="75">
        <v>21578</v>
      </c>
      <c r="C227" s="60">
        <v>2</v>
      </c>
      <c r="D227" s="59" t="str">
        <f t="shared" si="33"/>
        <v>275/80R22.5</v>
      </c>
      <c r="E227" s="61">
        <v>10651</v>
      </c>
      <c r="F227" s="62" t="s">
        <v>105</v>
      </c>
      <c r="G227" s="60">
        <v>870</v>
      </c>
      <c r="H227" s="59" t="str">
        <f t="shared" si="32"/>
        <v>JUSTINOPOLIS</v>
      </c>
      <c r="I227" s="63">
        <v>45013</v>
      </c>
      <c r="J227" s="64">
        <v>45030</v>
      </c>
      <c r="K227" s="60">
        <v>2</v>
      </c>
      <c r="L227" s="60">
        <v>12014</v>
      </c>
      <c r="M227" s="60">
        <v>205690</v>
      </c>
      <c r="N227" s="65">
        <f t="shared" si="34"/>
        <v>600</v>
      </c>
      <c r="O227" s="66"/>
      <c r="P227" s="60"/>
      <c r="Q227" s="200"/>
      <c r="R227" s="77" t="s">
        <v>106</v>
      </c>
      <c r="S227" s="65" t="str">
        <f t="shared" si="35"/>
        <v>Rachadura na zona baixa do talão.</v>
      </c>
      <c r="T227" s="59" t="str">
        <f t="shared" si="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7" s="65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7" s="60">
        <v>16196</v>
      </c>
      <c r="W227" s="59" t="str">
        <f t="shared" si="38"/>
        <v xml:space="preserve">Everson Veloso </v>
      </c>
    </row>
    <row r="228" spans="1:23" ht="15.75" customHeight="1">
      <c r="A228" s="149">
        <f t="shared" si="31"/>
        <v>2523</v>
      </c>
      <c r="B228" s="76">
        <v>24237</v>
      </c>
      <c r="C228" s="68">
        <v>1</v>
      </c>
      <c r="D228" s="67" t="str">
        <f t="shared" si="33"/>
        <v>295/80R22.5</v>
      </c>
      <c r="E228" s="69">
        <v>10801</v>
      </c>
      <c r="F228" s="70" t="s">
        <v>105</v>
      </c>
      <c r="G228" s="68">
        <v>870</v>
      </c>
      <c r="H228" s="67" t="str">
        <f t="shared" si="32"/>
        <v>JUSTINOPOLIS</v>
      </c>
      <c r="I228" s="71">
        <v>45017</v>
      </c>
      <c r="J228" s="72">
        <v>45030</v>
      </c>
      <c r="K228" s="68">
        <v>1</v>
      </c>
      <c r="L228" s="68">
        <v>1404</v>
      </c>
      <c r="M228" s="68">
        <v>58083</v>
      </c>
      <c r="N228" s="73">
        <f t="shared" si="34"/>
        <v>650</v>
      </c>
      <c r="O228" s="74"/>
      <c r="P228" s="68"/>
      <c r="Q228" s="198"/>
      <c r="R228" s="68" t="s">
        <v>116</v>
      </c>
      <c r="S228" s="73" t="str">
        <f t="shared" si="35"/>
        <v>Desenrolamento do retorno da lona carcaça no talão.</v>
      </c>
      <c r="T228" s="67" t="str">
        <f t="shared" si="36"/>
        <v>Aquecimento no talão ocasionado pelo uso excessivo do freio, má regulagem dos freios, uso excessivo dos freios devido a velocidade incompatível com a via,rodas sujas e/ou em má condições de uso, etc.</v>
      </c>
      <c r="U228" s="73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28" s="68">
        <v>16196</v>
      </c>
      <c r="W228" s="67" t="str">
        <f t="shared" si="38"/>
        <v xml:space="preserve">Everson Veloso </v>
      </c>
    </row>
    <row r="229" spans="1:23" ht="15.75" customHeight="1">
      <c r="A229" s="150">
        <f t="shared" si="31"/>
        <v>2524</v>
      </c>
      <c r="B229" s="75">
        <v>24213</v>
      </c>
      <c r="C229" s="60">
        <v>1</v>
      </c>
      <c r="D229" s="59" t="str">
        <f t="shared" si="33"/>
        <v>295/80R22.5</v>
      </c>
      <c r="E229" s="61">
        <v>10798</v>
      </c>
      <c r="F229" s="62" t="s">
        <v>105</v>
      </c>
      <c r="G229" s="60">
        <v>870</v>
      </c>
      <c r="H229" s="59" t="str">
        <f t="shared" si="32"/>
        <v>JUSTINOPOLIS</v>
      </c>
      <c r="I229" s="63">
        <v>45017</v>
      </c>
      <c r="J229" s="64">
        <v>45030</v>
      </c>
      <c r="K229" s="60">
        <v>0</v>
      </c>
      <c r="L229" s="60">
        <v>3446</v>
      </c>
      <c r="M229" s="60">
        <v>54043</v>
      </c>
      <c r="N229" s="65">
        <f t="shared" si="34"/>
        <v>650</v>
      </c>
      <c r="O229" s="66"/>
      <c r="P229" s="60"/>
      <c r="Q229" s="200"/>
      <c r="R229" s="77" t="s">
        <v>116</v>
      </c>
      <c r="S229" s="65" t="str">
        <f t="shared" si="35"/>
        <v>Desenrolamento do retorno da lona carcaça no talão.</v>
      </c>
      <c r="T229" s="59" t="str">
        <f t="shared" si="36"/>
        <v>Aquecimento no talão ocasionado pelo uso excessivo do freio, má regulagem dos freios, uso excessivo dos freios devido a velocidade incompatível com a via,rodas sujas e/ou em má condições de uso, etc.</v>
      </c>
      <c r="U229" s="65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29" s="60">
        <v>16196</v>
      </c>
      <c r="W229" s="59" t="str">
        <f t="shared" si="38"/>
        <v xml:space="preserve">Everson Veloso </v>
      </c>
    </row>
    <row r="230" spans="1:23" ht="15.75" customHeight="1">
      <c r="A230" s="149">
        <f t="shared" si="31"/>
        <v>2525</v>
      </c>
      <c r="B230" s="76">
        <v>24196</v>
      </c>
      <c r="C230" s="68">
        <v>1</v>
      </c>
      <c r="D230" s="67" t="str">
        <f t="shared" si="33"/>
        <v>295/80R22.5</v>
      </c>
      <c r="E230" s="69">
        <v>10699</v>
      </c>
      <c r="F230" s="70" t="s">
        <v>99</v>
      </c>
      <c r="G230" s="68">
        <v>870</v>
      </c>
      <c r="H230" s="67" t="str">
        <f t="shared" si="32"/>
        <v>JUSTINOPOLIS</v>
      </c>
      <c r="I230" s="71">
        <v>45013</v>
      </c>
      <c r="J230" s="72">
        <v>45030</v>
      </c>
      <c r="K230" s="68">
        <v>0</v>
      </c>
      <c r="L230" s="68">
        <v>35290</v>
      </c>
      <c r="M230" s="68">
        <v>76156</v>
      </c>
      <c r="N230" s="73">
        <f t="shared" si="34"/>
        <v>650</v>
      </c>
      <c r="O230" s="74"/>
      <c r="P230" s="68"/>
      <c r="Q230" s="198"/>
      <c r="R230" s="68" t="s">
        <v>109</v>
      </c>
      <c r="S230" s="73" t="str">
        <f t="shared" si="35"/>
        <v>Desgaste da Banda de Rodagem por utilização extrema.</v>
      </c>
      <c r="T230" s="67" t="str">
        <f t="shared" si="36"/>
        <v>Roda travada, "calo" no tambor de freio, utilização extrema , excessiva.</v>
      </c>
      <c r="U230" s="73" t="str">
        <f t="shared" si="37"/>
        <v>Verificar rodas e tambores de freio, verificar negligência do borracheiro e caso procedente efetuar a cobrança.</v>
      </c>
      <c r="V230" s="68">
        <v>16196</v>
      </c>
      <c r="W230" s="67" t="str">
        <f t="shared" si="38"/>
        <v xml:space="preserve">Everson Veloso </v>
      </c>
    </row>
    <row r="231" spans="1:23" ht="15.75" customHeight="1">
      <c r="A231" s="150">
        <f t="shared" si="31"/>
        <v>2526</v>
      </c>
      <c r="B231" s="75">
        <v>22030</v>
      </c>
      <c r="C231" s="60">
        <v>2</v>
      </c>
      <c r="D231" s="59" t="str">
        <f t="shared" si="33"/>
        <v>275/80R22.5</v>
      </c>
      <c r="E231" s="61">
        <v>11151</v>
      </c>
      <c r="F231" s="62" t="s">
        <v>99</v>
      </c>
      <c r="G231" s="60">
        <v>870</v>
      </c>
      <c r="H231" s="59" t="str">
        <f t="shared" si="32"/>
        <v>JUSTINOPOLIS</v>
      </c>
      <c r="I231" s="63">
        <v>45017</v>
      </c>
      <c r="J231" s="64">
        <v>45030</v>
      </c>
      <c r="K231" s="60">
        <v>2</v>
      </c>
      <c r="L231" s="60">
        <v>29757</v>
      </c>
      <c r="M231" s="60">
        <v>173351</v>
      </c>
      <c r="N231" s="65">
        <f t="shared" si="34"/>
        <v>600</v>
      </c>
      <c r="O231" s="66"/>
      <c r="P231" s="60"/>
      <c r="Q231" s="200"/>
      <c r="R231" s="77" t="s">
        <v>106</v>
      </c>
      <c r="S231" s="65" t="str">
        <f t="shared" si="35"/>
        <v>Rachadura na zona baixa do talão.</v>
      </c>
      <c r="T231" s="59" t="str">
        <f t="shared" si="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1" s="65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1" s="60">
        <v>16196</v>
      </c>
      <c r="W231" s="59" t="str">
        <f t="shared" si="38"/>
        <v xml:space="preserve">Everson Veloso </v>
      </c>
    </row>
    <row r="232" spans="1:23" ht="15.75" customHeight="1">
      <c r="A232" s="149">
        <f t="shared" si="31"/>
        <v>2527</v>
      </c>
      <c r="B232" s="76">
        <v>20916</v>
      </c>
      <c r="C232" s="68">
        <v>2</v>
      </c>
      <c r="D232" s="67" t="str">
        <f t="shared" si="33"/>
        <v>275/80R22.5</v>
      </c>
      <c r="E232" s="69">
        <v>25029</v>
      </c>
      <c r="F232" s="70" t="s">
        <v>198</v>
      </c>
      <c r="G232" s="68">
        <v>61</v>
      </c>
      <c r="H232" s="67" t="str">
        <f t="shared" si="32"/>
        <v>SARZEDO</v>
      </c>
      <c r="I232" s="71">
        <v>45018</v>
      </c>
      <c r="J232" s="72">
        <v>45030</v>
      </c>
      <c r="K232" s="68">
        <v>2</v>
      </c>
      <c r="L232" s="68">
        <v>17945</v>
      </c>
      <c r="M232" s="68">
        <v>200637</v>
      </c>
      <c r="N232" s="73">
        <f t="shared" si="34"/>
        <v>600</v>
      </c>
      <c r="O232" s="74"/>
      <c r="P232" s="68"/>
      <c r="Q232" s="198"/>
      <c r="R232" s="68" t="s">
        <v>104</v>
      </c>
      <c r="S232" s="73" t="str">
        <f t="shared" si="35"/>
        <v>Feridas acidentais no flanco.</v>
      </c>
      <c r="T232" s="67" t="str">
        <f t="shared" si="36"/>
        <v>Objetos pontiagudos, pontas de guias, meio-fio.</v>
      </c>
      <c r="U232" s="73" t="str">
        <f t="shared" si="37"/>
        <v>Impacto lateral proveniente de erro operacional, solicito avaliação de cobrança.</v>
      </c>
      <c r="V232" s="68">
        <v>16196</v>
      </c>
      <c r="W232" s="67" t="str">
        <f t="shared" si="38"/>
        <v xml:space="preserve">Everson Veloso </v>
      </c>
    </row>
    <row r="233" spans="1:23" ht="15.75" customHeight="1">
      <c r="A233" s="150">
        <f t="shared" si="31"/>
        <v>2528</v>
      </c>
      <c r="B233" s="75">
        <v>23077</v>
      </c>
      <c r="C233" s="60">
        <v>2</v>
      </c>
      <c r="D233" s="59" t="str">
        <f t="shared" si="33"/>
        <v>275/80R22.5</v>
      </c>
      <c r="E233" s="61">
        <v>20718</v>
      </c>
      <c r="F233" s="62" t="s">
        <v>99</v>
      </c>
      <c r="G233" s="60">
        <v>98</v>
      </c>
      <c r="H233" s="59" t="str">
        <f t="shared" si="32"/>
        <v>ANA LUCIA</v>
      </c>
      <c r="I233" s="63">
        <v>45012</v>
      </c>
      <c r="J233" s="64">
        <v>45030</v>
      </c>
      <c r="K233" s="60">
        <v>2</v>
      </c>
      <c r="L233" s="60">
        <v>7378</v>
      </c>
      <c r="M233" s="60">
        <v>128985</v>
      </c>
      <c r="N233" s="65">
        <f t="shared" si="34"/>
        <v>600</v>
      </c>
      <c r="O233" s="66"/>
      <c r="P233" s="60"/>
      <c r="Q233" s="200"/>
      <c r="R233" s="77" t="s">
        <v>116</v>
      </c>
      <c r="S233" s="65" t="str">
        <f t="shared" si="35"/>
        <v>Desenrolamento do retorno da lona carcaça no talão.</v>
      </c>
      <c r="T233" s="59" t="str">
        <f t="shared" si="36"/>
        <v>Aquecimento no talão ocasionado pelo uso excessivo do freio, má regulagem dos freios, uso excessivo dos freios devido a velocidade incompatível com a via,rodas sujas e/ou em má condições de uso, etc.</v>
      </c>
      <c r="U233" s="65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33" s="60">
        <v>16196</v>
      </c>
      <c r="W233" s="59" t="str">
        <f t="shared" si="38"/>
        <v xml:space="preserve">Everson Veloso </v>
      </c>
    </row>
    <row r="234" spans="1:23" ht="15.75" customHeight="1">
      <c r="A234" s="149">
        <f t="shared" si="31"/>
        <v>2529</v>
      </c>
      <c r="B234" s="76">
        <v>23655</v>
      </c>
      <c r="C234" s="68">
        <v>2</v>
      </c>
      <c r="D234" s="67" t="str">
        <f t="shared" si="33"/>
        <v>275/80R22.5</v>
      </c>
      <c r="E234" s="69">
        <v>90299</v>
      </c>
      <c r="F234" s="70" t="s">
        <v>99</v>
      </c>
      <c r="G234" s="68">
        <v>520</v>
      </c>
      <c r="H234" s="67" t="str">
        <f t="shared" si="32"/>
        <v>NEVES</v>
      </c>
      <c r="I234" s="71">
        <v>45017</v>
      </c>
      <c r="J234" s="72">
        <v>45030</v>
      </c>
      <c r="K234" s="68">
        <v>1</v>
      </c>
      <c r="L234" s="68">
        <v>241</v>
      </c>
      <c r="M234" s="68">
        <v>148785</v>
      </c>
      <c r="N234" s="73">
        <f t="shared" si="34"/>
        <v>600</v>
      </c>
      <c r="O234" s="74"/>
      <c r="P234" s="68"/>
      <c r="Q234" s="198"/>
      <c r="R234" s="68" t="s">
        <v>116</v>
      </c>
      <c r="S234" s="73" t="str">
        <f t="shared" si="35"/>
        <v>Desenrolamento do retorno da lona carcaça no talão.</v>
      </c>
      <c r="T234" s="67" t="str">
        <f t="shared" si="36"/>
        <v>Aquecimento no talão ocasionado pelo uso excessivo do freio, má regulagem dos freios, uso excessivo dos freios devido a velocidade incompatível com a via,rodas sujas e/ou em má condições de uso, etc.</v>
      </c>
      <c r="U234" s="73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34" s="68">
        <v>16196</v>
      </c>
      <c r="W234" s="67" t="str">
        <f t="shared" si="38"/>
        <v xml:space="preserve">Everson Veloso </v>
      </c>
    </row>
    <row r="235" spans="1:23" ht="15.75" customHeight="1">
      <c r="A235" s="150">
        <f t="shared" si="31"/>
        <v>2530</v>
      </c>
      <c r="B235" s="75">
        <v>25117</v>
      </c>
      <c r="C235" s="60">
        <v>2</v>
      </c>
      <c r="D235" s="59" t="str">
        <f t="shared" si="33"/>
        <v>275/80R22.5</v>
      </c>
      <c r="E235" s="61">
        <v>90306</v>
      </c>
      <c r="F235" s="62" t="s">
        <v>198</v>
      </c>
      <c r="G235" s="60">
        <v>520</v>
      </c>
      <c r="H235" s="59" t="str">
        <f t="shared" si="32"/>
        <v>NEVES</v>
      </c>
      <c r="I235" s="63">
        <v>45017</v>
      </c>
      <c r="J235" s="64">
        <v>45030</v>
      </c>
      <c r="K235" s="60">
        <v>1</v>
      </c>
      <c r="L235" s="60">
        <v>5678</v>
      </c>
      <c r="M235" s="60">
        <v>58508</v>
      </c>
      <c r="N235" s="65">
        <f t="shared" si="34"/>
        <v>600</v>
      </c>
      <c r="O235" s="66"/>
      <c r="P235" s="60"/>
      <c r="Q235" s="200"/>
      <c r="R235" s="77" t="s">
        <v>104</v>
      </c>
      <c r="S235" s="65" t="str">
        <f t="shared" si="35"/>
        <v>Feridas acidentais no flanco.</v>
      </c>
      <c r="T235" s="59" t="str">
        <f t="shared" si="36"/>
        <v>Objetos pontiagudos, pontas de guias, meio-fio.</v>
      </c>
      <c r="U235" s="65" t="str">
        <f t="shared" si="37"/>
        <v>Impacto lateral proveniente de erro operacional, solicito avaliação de cobrança.</v>
      </c>
      <c r="V235" s="60">
        <v>16196</v>
      </c>
      <c r="W235" s="59" t="str">
        <f t="shared" si="38"/>
        <v xml:space="preserve">Everson Veloso </v>
      </c>
    </row>
    <row r="236" spans="1:23" ht="15.75" customHeight="1">
      <c r="A236" s="149">
        <f t="shared" si="31"/>
        <v>2531</v>
      </c>
      <c r="B236" s="76">
        <v>23033</v>
      </c>
      <c r="C236" s="68">
        <v>2</v>
      </c>
      <c r="D236" s="67" t="str">
        <f t="shared" si="33"/>
        <v>275/80R22.5</v>
      </c>
      <c r="E236" s="69">
        <v>90043</v>
      </c>
      <c r="F236" s="70" t="s">
        <v>197</v>
      </c>
      <c r="G236" s="68">
        <v>520</v>
      </c>
      <c r="H236" s="67" t="str">
        <f t="shared" si="32"/>
        <v>NEVES</v>
      </c>
      <c r="I236" s="71">
        <v>45023</v>
      </c>
      <c r="J236" s="72">
        <v>45030</v>
      </c>
      <c r="K236" s="68">
        <v>0</v>
      </c>
      <c r="L236" s="68">
        <v>9624</v>
      </c>
      <c r="M236" s="68">
        <v>68756</v>
      </c>
      <c r="N236" s="73">
        <f t="shared" si="34"/>
        <v>600</v>
      </c>
      <c r="O236" s="74"/>
      <c r="P236" s="68"/>
      <c r="Q236" s="198"/>
      <c r="R236" s="68" t="s">
        <v>111</v>
      </c>
      <c r="S236" s="73" t="str">
        <f t="shared" si="35"/>
        <v>Desgaste irregular da Banda de Rodagem.</v>
      </c>
      <c r="T236" s="67" t="str">
        <f t="shared" si="36"/>
        <v>Folgas nas mangas, cubos, buchas estouradas, veículo desalinhado.</v>
      </c>
      <c r="U236" s="73" t="str">
        <f t="shared" si="3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36" s="68">
        <v>16196</v>
      </c>
      <c r="W236" s="67" t="str">
        <f t="shared" si="38"/>
        <v xml:space="preserve">Everson Veloso </v>
      </c>
    </row>
    <row r="237" spans="1:23" ht="15.75" customHeight="1">
      <c r="A237" s="150">
        <f t="shared" si="31"/>
        <v>2532</v>
      </c>
      <c r="B237" s="75">
        <v>23061</v>
      </c>
      <c r="C237" s="60">
        <v>2</v>
      </c>
      <c r="D237" s="59" t="str">
        <f t="shared" si="33"/>
        <v>275/80R22.5</v>
      </c>
      <c r="E237" s="61">
        <v>10823</v>
      </c>
      <c r="F237" s="62" t="s">
        <v>99</v>
      </c>
      <c r="G237" s="60">
        <v>870</v>
      </c>
      <c r="H237" s="59" t="str">
        <f t="shared" si="32"/>
        <v>JUSTINOPOLIS</v>
      </c>
      <c r="I237" s="63">
        <v>45026</v>
      </c>
      <c r="J237" s="64">
        <v>45030</v>
      </c>
      <c r="K237" s="60">
        <v>2</v>
      </c>
      <c r="L237" s="60">
        <v>5321</v>
      </c>
      <c r="M237" s="60">
        <v>115202</v>
      </c>
      <c r="N237" s="65">
        <f t="shared" si="34"/>
        <v>600</v>
      </c>
      <c r="O237" s="66"/>
      <c r="P237" s="60"/>
      <c r="Q237" s="200"/>
      <c r="R237" s="77" t="s">
        <v>116</v>
      </c>
      <c r="S237" s="65" t="str">
        <f t="shared" si="35"/>
        <v>Desenrolamento do retorno da lona carcaça no talão.</v>
      </c>
      <c r="T237" s="59" t="str">
        <f t="shared" si="36"/>
        <v>Aquecimento no talão ocasionado pelo uso excessivo do freio, má regulagem dos freios, uso excessivo dos freios devido a velocidade incompatível com a via,rodas sujas e/ou em má condições de uso, etc.</v>
      </c>
      <c r="U237" s="65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37" s="60">
        <v>16196</v>
      </c>
      <c r="W237" s="59" t="str">
        <f t="shared" si="38"/>
        <v xml:space="preserve">Everson Veloso </v>
      </c>
    </row>
    <row r="238" spans="1:23" ht="15.75" customHeight="1">
      <c r="A238" s="149">
        <f t="shared" si="31"/>
        <v>2533</v>
      </c>
      <c r="B238" s="76">
        <v>21246</v>
      </c>
      <c r="C238" s="68">
        <v>2</v>
      </c>
      <c r="D238" s="67" t="str">
        <f t="shared" si="33"/>
        <v>275/80R22.5</v>
      </c>
      <c r="E238" s="69">
        <v>40520</v>
      </c>
      <c r="F238" s="70" t="s">
        <v>99</v>
      </c>
      <c r="G238" s="68">
        <v>870</v>
      </c>
      <c r="H238" s="67" t="str">
        <f t="shared" si="32"/>
        <v>JUSTINOPOLIS</v>
      </c>
      <c r="I238" s="71">
        <v>45023</v>
      </c>
      <c r="J238" s="72">
        <v>45030</v>
      </c>
      <c r="K238" s="68">
        <v>3</v>
      </c>
      <c r="L238" s="68">
        <v>20252</v>
      </c>
      <c r="M238" s="68">
        <v>198127</v>
      </c>
      <c r="N238" s="73">
        <f t="shared" si="34"/>
        <v>600</v>
      </c>
      <c r="O238" s="74"/>
      <c r="P238" s="68"/>
      <c r="Q238" s="198"/>
      <c r="R238" s="68" t="s">
        <v>116</v>
      </c>
      <c r="S238" s="73" t="str">
        <f t="shared" si="35"/>
        <v>Desenrolamento do retorno da lona carcaça no talão.</v>
      </c>
      <c r="T238" s="67" t="str">
        <f t="shared" si="36"/>
        <v>Aquecimento no talão ocasionado pelo uso excessivo do freio, má regulagem dos freios, uso excessivo dos freios devido a velocidade incompatível com a via,rodas sujas e/ou em má condições de uso, etc.</v>
      </c>
      <c r="U238" s="73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38" s="68">
        <v>16196</v>
      </c>
      <c r="W238" s="67" t="str">
        <f t="shared" si="38"/>
        <v xml:space="preserve">Everson Veloso </v>
      </c>
    </row>
    <row r="239" spans="1:23" ht="15.75" customHeight="1">
      <c r="A239" s="150">
        <f t="shared" si="31"/>
        <v>2534</v>
      </c>
      <c r="B239" s="75">
        <v>23719</v>
      </c>
      <c r="C239" s="60">
        <v>2</v>
      </c>
      <c r="D239" s="59" t="str">
        <f t="shared" si="33"/>
        <v>275/80R22.5</v>
      </c>
      <c r="E239" s="61">
        <v>20861</v>
      </c>
      <c r="F239" s="62" t="s">
        <v>198</v>
      </c>
      <c r="G239" s="60">
        <v>870</v>
      </c>
      <c r="H239" s="59" t="str">
        <f t="shared" si="32"/>
        <v>JUSTINOPOLIS</v>
      </c>
      <c r="I239" s="63">
        <v>45023</v>
      </c>
      <c r="J239" s="64">
        <v>45030</v>
      </c>
      <c r="K239" s="60">
        <v>2</v>
      </c>
      <c r="L239" s="60">
        <v>7472</v>
      </c>
      <c r="M239" s="60">
        <v>116992</v>
      </c>
      <c r="N239" s="65">
        <f t="shared" si="34"/>
        <v>600</v>
      </c>
      <c r="O239" s="66"/>
      <c r="P239" s="60"/>
      <c r="Q239" s="200"/>
      <c r="R239" s="77" t="s">
        <v>104</v>
      </c>
      <c r="S239" s="65" t="str">
        <f t="shared" si="35"/>
        <v>Feridas acidentais no flanco.</v>
      </c>
      <c r="T239" s="59" t="str">
        <f t="shared" si="36"/>
        <v>Objetos pontiagudos, pontas de guias, meio-fio.</v>
      </c>
      <c r="U239" s="65" t="str">
        <f t="shared" si="37"/>
        <v>Impacto lateral proveniente de erro operacional, solicito avaliação de cobrança.</v>
      </c>
      <c r="V239" s="60">
        <v>16196</v>
      </c>
      <c r="W239" s="59" t="str">
        <f t="shared" si="38"/>
        <v xml:space="preserve">Everson Veloso </v>
      </c>
    </row>
    <row r="240" spans="1:23" ht="15.75" customHeight="1">
      <c r="A240" s="149">
        <f t="shared" si="31"/>
        <v>2535</v>
      </c>
      <c r="B240" s="76">
        <v>22576</v>
      </c>
      <c r="C240" s="68">
        <v>1</v>
      </c>
      <c r="D240" s="67" t="str">
        <f t="shared" si="33"/>
        <v>295/80R22.5</v>
      </c>
      <c r="E240" s="69">
        <v>90321</v>
      </c>
      <c r="F240" s="70" t="s">
        <v>200</v>
      </c>
      <c r="G240" s="68">
        <v>520</v>
      </c>
      <c r="H240" s="67" t="str">
        <f t="shared" si="32"/>
        <v>NEVES</v>
      </c>
      <c r="I240" s="71">
        <v>45020</v>
      </c>
      <c r="J240" s="72">
        <v>45030</v>
      </c>
      <c r="K240" s="68">
        <v>2</v>
      </c>
      <c r="L240" s="68">
        <v>9102</v>
      </c>
      <c r="M240" s="68">
        <v>138492</v>
      </c>
      <c r="N240" s="73">
        <f t="shared" si="34"/>
        <v>650</v>
      </c>
      <c r="O240" s="74"/>
      <c r="P240" s="68"/>
      <c r="Q240" s="198"/>
      <c r="R240" s="68" t="s">
        <v>106</v>
      </c>
      <c r="S240" s="73" t="str">
        <f t="shared" si="35"/>
        <v>Rachadura na zona baixa do talão.</v>
      </c>
      <c r="T240" s="67" t="str">
        <f t="shared" si="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0" s="73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0" s="68">
        <v>16196</v>
      </c>
      <c r="W240" s="67" t="str">
        <f t="shared" si="38"/>
        <v xml:space="preserve">Everson Veloso </v>
      </c>
    </row>
    <row r="241" spans="1:23" ht="15.75" customHeight="1">
      <c r="A241" s="150">
        <f t="shared" si="31"/>
        <v>2536</v>
      </c>
      <c r="B241" s="75">
        <v>24969</v>
      </c>
      <c r="C241" s="60">
        <v>2</v>
      </c>
      <c r="D241" s="59" t="str">
        <f t="shared" si="33"/>
        <v>275/80R22.5</v>
      </c>
      <c r="E241" s="61">
        <v>90305</v>
      </c>
      <c r="F241" s="62" t="s">
        <v>105</v>
      </c>
      <c r="G241" s="60">
        <v>520</v>
      </c>
      <c r="H241" s="59" t="str">
        <f t="shared" si="32"/>
        <v>NEVES</v>
      </c>
      <c r="I241" s="63">
        <v>45026</v>
      </c>
      <c r="J241" s="64">
        <v>45030</v>
      </c>
      <c r="K241" s="60">
        <v>1</v>
      </c>
      <c r="L241" s="60">
        <v>3588</v>
      </c>
      <c r="M241" s="60">
        <v>65683</v>
      </c>
      <c r="N241" s="65">
        <f t="shared" si="34"/>
        <v>600</v>
      </c>
      <c r="O241" s="66"/>
      <c r="P241" s="60"/>
      <c r="Q241" s="200"/>
      <c r="R241" s="77" t="s">
        <v>116</v>
      </c>
      <c r="S241" s="65" t="str">
        <f t="shared" si="35"/>
        <v>Desenrolamento do retorno da lona carcaça no talão.</v>
      </c>
      <c r="T241" s="59" t="str">
        <f t="shared" si="36"/>
        <v>Aquecimento no talão ocasionado pelo uso excessivo do freio, má regulagem dos freios, uso excessivo dos freios devido a velocidade incompatível com a via,rodas sujas e/ou em má condições de uso, etc.</v>
      </c>
      <c r="U241" s="65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41" s="60">
        <v>16196</v>
      </c>
      <c r="W241" s="59" t="str">
        <f t="shared" si="38"/>
        <v xml:space="preserve">Everson Veloso </v>
      </c>
    </row>
    <row r="242" spans="1:23" ht="15.75" customHeight="1">
      <c r="A242" s="149">
        <f t="shared" si="31"/>
        <v>2537</v>
      </c>
      <c r="B242" s="76">
        <v>24522</v>
      </c>
      <c r="C242" s="68">
        <v>2</v>
      </c>
      <c r="D242" s="67" t="str">
        <f t="shared" si="33"/>
        <v>275/80R22.5</v>
      </c>
      <c r="E242" s="69">
        <v>90305</v>
      </c>
      <c r="F242" s="70" t="s">
        <v>198</v>
      </c>
      <c r="G242" s="68">
        <v>520</v>
      </c>
      <c r="H242" s="67" t="str">
        <f t="shared" si="32"/>
        <v>NEVES</v>
      </c>
      <c r="I242" s="71">
        <v>45026</v>
      </c>
      <c r="J242" s="72">
        <v>45030</v>
      </c>
      <c r="K242" s="68">
        <v>1</v>
      </c>
      <c r="L242" s="68">
        <v>3588</v>
      </c>
      <c r="M242" s="68">
        <v>72692</v>
      </c>
      <c r="N242" s="73">
        <f t="shared" si="34"/>
        <v>600</v>
      </c>
      <c r="O242" s="74"/>
      <c r="P242" s="68"/>
      <c r="Q242" s="198"/>
      <c r="R242" s="68" t="s">
        <v>116</v>
      </c>
      <c r="S242" s="73" t="str">
        <f t="shared" si="35"/>
        <v>Desenrolamento do retorno da lona carcaça no talão.</v>
      </c>
      <c r="T242" s="67" t="str">
        <f t="shared" si="36"/>
        <v>Aquecimento no talão ocasionado pelo uso excessivo do freio, má regulagem dos freios, uso excessivo dos freios devido a velocidade incompatível com a via,rodas sujas e/ou em má condições de uso, etc.</v>
      </c>
      <c r="U242" s="73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42" s="68">
        <v>16196</v>
      </c>
      <c r="W242" s="67" t="str">
        <f t="shared" si="38"/>
        <v xml:space="preserve">Everson Veloso </v>
      </c>
    </row>
    <row r="243" spans="1:23" ht="15.75" customHeight="1">
      <c r="A243" s="150">
        <f t="shared" si="31"/>
        <v>2538</v>
      </c>
      <c r="B243" s="75">
        <v>23596</v>
      </c>
      <c r="C243" s="60">
        <v>2</v>
      </c>
      <c r="D243" s="59" t="str">
        <f t="shared" si="33"/>
        <v>275/80R22.5</v>
      </c>
      <c r="E243" s="61">
        <v>90093</v>
      </c>
      <c r="F243" s="62" t="s">
        <v>105</v>
      </c>
      <c r="G243" s="60">
        <v>520</v>
      </c>
      <c r="H243" s="59" t="str">
        <f t="shared" si="32"/>
        <v>NEVES</v>
      </c>
      <c r="I243" s="63">
        <v>45022</v>
      </c>
      <c r="J243" s="64">
        <v>45030</v>
      </c>
      <c r="K243" s="60">
        <v>1</v>
      </c>
      <c r="L243" s="60">
        <v>10285</v>
      </c>
      <c r="M243" s="60">
        <v>127746</v>
      </c>
      <c r="N243" s="65">
        <f t="shared" si="34"/>
        <v>600</v>
      </c>
      <c r="O243" s="66"/>
      <c r="P243" s="60"/>
      <c r="Q243" s="200"/>
      <c r="R243" s="77" t="s">
        <v>106</v>
      </c>
      <c r="S243" s="65" t="str">
        <f t="shared" si="35"/>
        <v>Rachadura na zona baixa do talão.</v>
      </c>
      <c r="T243" s="59" t="str">
        <f t="shared" si="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3" s="65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3" s="60">
        <v>16196</v>
      </c>
      <c r="W243" s="59" t="str">
        <f t="shared" si="38"/>
        <v xml:space="preserve">Everson Veloso </v>
      </c>
    </row>
    <row r="244" spans="1:23" ht="15.75" customHeight="1">
      <c r="A244" s="149">
        <f t="shared" si="31"/>
        <v>2539</v>
      </c>
      <c r="B244" s="76">
        <v>21859</v>
      </c>
      <c r="C244" s="68">
        <v>2</v>
      </c>
      <c r="D244" s="67" t="str">
        <f t="shared" si="33"/>
        <v>275/80R22.5</v>
      </c>
      <c r="E244" s="69">
        <v>11182</v>
      </c>
      <c r="F244" s="70" t="s">
        <v>198</v>
      </c>
      <c r="G244" s="68">
        <v>98</v>
      </c>
      <c r="H244" s="67" t="str">
        <f t="shared" si="32"/>
        <v>ANA LUCIA</v>
      </c>
      <c r="I244" s="71">
        <v>45024</v>
      </c>
      <c r="J244" s="72">
        <v>45030</v>
      </c>
      <c r="K244" s="68">
        <v>2</v>
      </c>
      <c r="L244" s="68">
        <v>5544</v>
      </c>
      <c r="M244" s="68">
        <v>149441</v>
      </c>
      <c r="N244" s="73">
        <f t="shared" si="34"/>
        <v>600</v>
      </c>
      <c r="O244" s="74"/>
      <c r="P244" s="68"/>
      <c r="Q244" s="198"/>
      <c r="R244" s="68" t="s">
        <v>104</v>
      </c>
      <c r="S244" s="73" t="str">
        <f t="shared" si="35"/>
        <v>Feridas acidentais no flanco.</v>
      </c>
      <c r="T244" s="67" t="str">
        <f t="shared" si="36"/>
        <v>Objetos pontiagudos, pontas de guias, meio-fio.</v>
      </c>
      <c r="U244" s="73" t="str">
        <f t="shared" si="37"/>
        <v>Impacto lateral proveniente de erro operacional, solicito avaliação de cobrança.</v>
      </c>
      <c r="V244" s="68">
        <v>16196</v>
      </c>
      <c r="W244" s="67" t="str">
        <f t="shared" si="38"/>
        <v xml:space="preserve">Everson Veloso </v>
      </c>
    </row>
    <row r="245" spans="1:23" ht="15.75" customHeight="1">
      <c r="A245" s="150">
        <f t="shared" si="31"/>
        <v>2540</v>
      </c>
      <c r="B245" s="75">
        <v>20249</v>
      </c>
      <c r="C245" s="60">
        <v>2</v>
      </c>
      <c r="D245" s="59" t="str">
        <f t="shared" si="33"/>
        <v>275/80R22.5</v>
      </c>
      <c r="E245" s="61">
        <v>20417</v>
      </c>
      <c r="F245" s="62" t="s">
        <v>198</v>
      </c>
      <c r="G245" s="60">
        <v>98</v>
      </c>
      <c r="H245" s="59" t="str">
        <f t="shared" si="32"/>
        <v>ANA LUCIA</v>
      </c>
      <c r="I245" s="63">
        <v>45026</v>
      </c>
      <c r="J245" s="64">
        <v>45030</v>
      </c>
      <c r="K245" s="60">
        <v>2</v>
      </c>
      <c r="L245" s="60">
        <v>20176</v>
      </c>
      <c r="M245" s="60">
        <v>209897</v>
      </c>
      <c r="N245" s="65">
        <f t="shared" si="34"/>
        <v>600</v>
      </c>
      <c r="O245" s="66"/>
      <c r="P245" s="60"/>
      <c r="Q245" s="200"/>
      <c r="R245" s="77" t="s">
        <v>103</v>
      </c>
      <c r="S245" s="65" t="str">
        <f t="shared" si="35"/>
        <v>Deterioração do flanco por choque.</v>
      </c>
      <c r="T245" s="59" t="str">
        <f t="shared" si="36"/>
        <v>Choque e/ou beliscões no flanco ocasionado pela passagem em buracos ou durante a subida do meio-fio (calçada), desníveis em cabeceiras e pontes, viadutos etc.</v>
      </c>
      <c r="U245" s="65" t="str">
        <f t="shared" si="37"/>
        <v>Impacto lateral proveniente de erro operacional, solicito avaliação de cobrança.</v>
      </c>
      <c r="V245" s="60">
        <v>16196</v>
      </c>
      <c r="W245" s="59" t="str">
        <f t="shared" si="38"/>
        <v xml:space="preserve">Everson Veloso </v>
      </c>
    </row>
    <row r="246" spans="1:23" ht="15.75" customHeight="1">
      <c r="A246" s="149">
        <f t="shared" si="31"/>
        <v>2541</v>
      </c>
      <c r="B246" s="76">
        <v>22247</v>
      </c>
      <c r="C246" s="68">
        <v>2</v>
      </c>
      <c r="D246" s="67" t="str">
        <f t="shared" si="33"/>
        <v>275/80R22.5</v>
      </c>
      <c r="E246" s="69">
        <v>25875</v>
      </c>
      <c r="F246" s="70" t="s">
        <v>105</v>
      </c>
      <c r="G246" s="68">
        <v>16</v>
      </c>
      <c r="H246" s="67" t="str">
        <f t="shared" si="32"/>
        <v>M.GORETTI</v>
      </c>
      <c r="I246" s="71">
        <v>45016</v>
      </c>
      <c r="J246" s="72">
        <v>45030</v>
      </c>
      <c r="K246" s="68">
        <v>1</v>
      </c>
      <c r="L246" s="68">
        <v>9698</v>
      </c>
      <c r="M246" s="68">
        <v>127179</v>
      </c>
      <c r="N246" s="73">
        <f t="shared" si="34"/>
        <v>600</v>
      </c>
      <c r="O246" s="74"/>
      <c r="P246" s="68"/>
      <c r="Q246" s="198"/>
      <c r="R246" s="68" t="s">
        <v>106</v>
      </c>
      <c r="S246" s="73" t="str">
        <f t="shared" si="35"/>
        <v>Rachadura na zona baixa do talão.</v>
      </c>
      <c r="T246" s="67" t="str">
        <f t="shared" si="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6" s="73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6" s="68">
        <v>16196</v>
      </c>
      <c r="W246" s="67" t="str">
        <f t="shared" si="38"/>
        <v xml:space="preserve">Everson Veloso </v>
      </c>
    </row>
    <row r="247" spans="1:23" ht="15.75" customHeight="1">
      <c r="A247" s="150">
        <f t="shared" si="31"/>
        <v>2542</v>
      </c>
      <c r="B247" s="75">
        <v>100296</v>
      </c>
      <c r="C247" s="60">
        <v>2</v>
      </c>
      <c r="D247" s="59" t="str">
        <f t="shared" si="33"/>
        <v>275/80R22.5</v>
      </c>
      <c r="E247" s="61">
        <v>8413</v>
      </c>
      <c r="F247" s="62" t="s">
        <v>101</v>
      </c>
      <c r="G247" s="60">
        <v>56</v>
      </c>
      <c r="H247" s="59" t="str">
        <f t="shared" si="32"/>
        <v xml:space="preserve">UBERLANDIA </v>
      </c>
      <c r="I247" s="63">
        <v>45026</v>
      </c>
      <c r="J247" s="64">
        <v>45030</v>
      </c>
      <c r="K247" s="60">
        <v>1</v>
      </c>
      <c r="L247" s="60">
        <v>12444</v>
      </c>
      <c r="M247" s="60">
        <v>232535</v>
      </c>
      <c r="N247" s="65">
        <f t="shared" si="34"/>
        <v>600</v>
      </c>
      <c r="O247" s="66"/>
      <c r="P247" s="60"/>
      <c r="Q247" s="200"/>
      <c r="R247" s="77" t="s">
        <v>104</v>
      </c>
      <c r="S247" s="65" t="str">
        <f t="shared" si="35"/>
        <v>Feridas acidentais no flanco.</v>
      </c>
      <c r="T247" s="59" t="str">
        <f t="shared" si="36"/>
        <v>Objetos pontiagudos, pontas de guias, meio-fio.</v>
      </c>
      <c r="U247" s="65" t="str">
        <f t="shared" si="37"/>
        <v>Impacto lateral proveniente de erro operacional, solicito avaliação de cobrança.</v>
      </c>
      <c r="V247" s="60">
        <v>16196</v>
      </c>
      <c r="W247" s="59" t="str">
        <f t="shared" si="38"/>
        <v xml:space="preserve">Everson Veloso </v>
      </c>
    </row>
    <row r="248" spans="1:23" ht="15.75" customHeight="1">
      <c r="A248" s="149">
        <f t="shared" si="31"/>
        <v>2543</v>
      </c>
      <c r="B248" s="76">
        <v>22900</v>
      </c>
      <c r="C248" s="68">
        <v>2</v>
      </c>
      <c r="D248" s="67" t="str">
        <f t="shared" si="33"/>
        <v>275/80R22.5</v>
      </c>
      <c r="E248" s="69">
        <v>90079</v>
      </c>
      <c r="F248" s="70" t="s">
        <v>198</v>
      </c>
      <c r="G248" s="68">
        <v>990</v>
      </c>
      <c r="H248" s="67" t="str">
        <f t="shared" si="32"/>
        <v>VENEZA</v>
      </c>
      <c r="I248" s="71">
        <v>45017</v>
      </c>
      <c r="J248" s="72">
        <v>45030</v>
      </c>
      <c r="K248" s="68">
        <v>1</v>
      </c>
      <c r="L248" s="68">
        <v>14367</v>
      </c>
      <c r="M248" s="68">
        <v>64859</v>
      </c>
      <c r="N248" s="73">
        <f t="shared" si="34"/>
        <v>600</v>
      </c>
      <c r="O248" s="74"/>
      <c r="P248" s="68"/>
      <c r="Q248" s="198"/>
      <c r="R248" s="68" t="s">
        <v>104</v>
      </c>
      <c r="S248" s="73" t="str">
        <f t="shared" si="35"/>
        <v>Feridas acidentais no flanco.</v>
      </c>
      <c r="T248" s="67" t="str">
        <f t="shared" si="36"/>
        <v>Objetos pontiagudos, pontas de guias, meio-fio.</v>
      </c>
      <c r="U248" s="73" t="str">
        <f t="shared" si="37"/>
        <v>Impacto lateral proveniente de erro operacional, solicito avaliação de cobrança.</v>
      </c>
      <c r="V248" s="68">
        <v>16196</v>
      </c>
      <c r="W248" s="67" t="str">
        <f t="shared" si="38"/>
        <v xml:space="preserve">Everson Veloso </v>
      </c>
    </row>
    <row r="249" spans="1:23" ht="15.75" customHeight="1">
      <c r="A249" s="150">
        <f t="shared" si="31"/>
        <v>2544</v>
      </c>
      <c r="B249" s="75">
        <v>21192</v>
      </c>
      <c r="C249" s="60">
        <v>2</v>
      </c>
      <c r="D249" s="59" t="str">
        <f t="shared" si="33"/>
        <v>275/80R22.5</v>
      </c>
      <c r="E249" s="61">
        <v>90217</v>
      </c>
      <c r="F249" s="62" t="s">
        <v>99</v>
      </c>
      <c r="G249" s="60">
        <v>990</v>
      </c>
      <c r="H249" s="59" t="str">
        <f t="shared" si="32"/>
        <v>VENEZA</v>
      </c>
      <c r="I249" s="63">
        <v>45020</v>
      </c>
      <c r="J249" s="64">
        <v>45030</v>
      </c>
      <c r="K249" s="60">
        <v>1</v>
      </c>
      <c r="L249" s="60">
        <v>11148</v>
      </c>
      <c r="M249" s="60">
        <v>166597</v>
      </c>
      <c r="N249" s="65">
        <f t="shared" si="34"/>
        <v>600</v>
      </c>
      <c r="O249" s="66"/>
      <c r="P249" s="60"/>
      <c r="Q249" s="200"/>
      <c r="R249" s="77" t="s">
        <v>106</v>
      </c>
      <c r="S249" s="65" t="str">
        <f t="shared" si="35"/>
        <v>Rachadura na zona baixa do talão.</v>
      </c>
      <c r="T249" s="59" t="str">
        <f t="shared" si="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9" s="65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9" s="60">
        <v>16196</v>
      </c>
      <c r="W249" s="59" t="str">
        <f t="shared" si="38"/>
        <v xml:space="preserve">Everson Veloso </v>
      </c>
    </row>
    <row r="250" spans="1:23" ht="15.75" customHeight="1">
      <c r="A250" s="149">
        <f t="shared" si="31"/>
        <v>2545</v>
      </c>
      <c r="B250" s="76">
        <v>21396</v>
      </c>
      <c r="C250" s="68">
        <v>2</v>
      </c>
      <c r="D250" s="67" t="str">
        <f t="shared" si="33"/>
        <v>275/80R22.5</v>
      </c>
      <c r="E250" s="69">
        <v>27100</v>
      </c>
      <c r="F250" s="70" t="s">
        <v>105</v>
      </c>
      <c r="G250" s="68">
        <v>250</v>
      </c>
      <c r="H250" s="67" t="str">
        <f t="shared" si="32"/>
        <v>LAFAIETE</v>
      </c>
      <c r="I250" s="71">
        <v>45027</v>
      </c>
      <c r="J250" s="72">
        <v>45030</v>
      </c>
      <c r="K250" s="68">
        <v>1</v>
      </c>
      <c r="L250" s="68">
        <v>9580</v>
      </c>
      <c r="M250" s="68">
        <v>173483</v>
      </c>
      <c r="N250" s="73">
        <f t="shared" si="34"/>
        <v>600</v>
      </c>
      <c r="O250" s="74"/>
      <c r="P250" s="68"/>
      <c r="Q250" s="198"/>
      <c r="R250" s="68" t="s">
        <v>116</v>
      </c>
      <c r="S250" s="73" t="str">
        <f t="shared" si="35"/>
        <v>Desenrolamento do retorno da lona carcaça no talão.</v>
      </c>
      <c r="T250" s="67" t="str">
        <f t="shared" si="36"/>
        <v>Aquecimento no talão ocasionado pelo uso excessivo do freio, má regulagem dos freios, uso excessivo dos freios devido a velocidade incompatível com a via,rodas sujas e/ou em má condições de uso, etc.</v>
      </c>
      <c r="U250" s="73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50" s="68">
        <v>16196</v>
      </c>
      <c r="W250" s="67" t="str">
        <f t="shared" si="38"/>
        <v xml:space="preserve">Everson Veloso </v>
      </c>
    </row>
    <row r="251" spans="1:23" ht="15.75" customHeight="1">
      <c r="A251" s="150">
        <f t="shared" si="31"/>
        <v>2546</v>
      </c>
      <c r="B251" s="75">
        <v>22108</v>
      </c>
      <c r="C251" s="60">
        <v>2</v>
      </c>
      <c r="D251" s="59" t="str">
        <f t="shared" si="33"/>
        <v>275/80R22.5</v>
      </c>
      <c r="E251" s="61">
        <v>25417</v>
      </c>
      <c r="F251" s="62" t="s">
        <v>198</v>
      </c>
      <c r="G251" s="60">
        <v>16</v>
      </c>
      <c r="H251" s="59" t="str">
        <f t="shared" si="32"/>
        <v>M.GORETTI</v>
      </c>
      <c r="I251" s="63">
        <v>45028</v>
      </c>
      <c r="J251" s="64">
        <v>45030</v>
      </c>
      <c r="K251" s="60">
        <v>2</v>
      </c>
      <c r="L251" s="60">
        <v>5756</v>
      </c>
      <c r="M251" s="60">
        <v>144102</v>
      </c>
      <c r="N251" s="65">
        <f t="shared" si="34"/>
        <v>600</v>
      </c>
      <c r="O251" s="66"/>
      <c r="P251" s="60"/>
      <c r="Q251" s="200"/>
      <c r="R251" s="77" t="s">
        <v>117</v>
      </c>
      <c r="S251" s="65" t="str">
        <f t="shared" si="35"/>
        <v>Separações no talão e rupturas dos reforços.</v>
      </c>
      <c r="T251" s="59" t="str">
        <f t="shared" si="36"/>
        <v>Aquecimento excessivo no tambor de freio, utilização com sobrecarga ou baixa pressão, mau posicionamento do pneu sobre o aro/roda, uso excessivo dos freios devido a velocidade incompatível com a via.</v>
      </c>
      <c r="U251" s="65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1" s="60">
        <v>16196</v>
      </c>
      <c r="W251" s="59" t="str">
        <f t="shared" si="38"/>
        <v xml:space="preserve">Everson Veloso </v>
      </c>
    </row>
    <row r="252" spans="1:23" ht="15.75" customHeight="1">
      <c r="A252" s="149">
        <f t="shared" si="31"/>
        <v>2547</v>
      </c>
      <c r="B252" s="76">
        <v>21442</v>
      </c>
      <c r="C252" s="68">
        <v>2</v>
      </c>
      <c r="D252" s="67" t="str">
        <f t="shared" si="33"/>
        <v>275/80R22.5</v>
      </c>
      <c r="E252" s="69">
        <v>90368</v>
      </c>
      <c r="F252" s="70" t="s">
        <v>198</v>
      </c>
      <c r="G252" s="68">
        <v>990</v>
      </c>
      <c r="H252" s="67" t="str">
        <f t="shared" si="32"/>
        <v>VENEZA</v>
      </c>
      <c r="I252" s="71">
        <v>45021</v>
      </c>
      <c r="J252" s="72">
        <v>45042</v>
      </c>
      <c r="K252" s="68">
        <v>1</v>
      </c>
      <c r="L252" s="68">
        <v>55306</v>
      </c>
      <c r="M252" s="68">
        <v>146563</v>
      </c>
      <c r="N252" s="73">
        <f t="shared" si="34"/>
        <v>600</v>
      </c>
      <c r="O252" s="74"/>
      <c r="P252" s="68"/>
      <c r="Q252" s="198"/>
      <c r="R252" s="68" t="s">
        <v>110</v>
      </c>
      <c r="S252" s="73" t="str">
        <f t="shared" si="35"/>
        <v>Rodagem sem ar ou com flexão importante no flanco.</v>
      </c>
      <c r="T252" s="67" t="str">
        <f t="shared" si="36"/>
        <v>Perfurações no topo ou flanco, rodas ou aros danificados, rodagem prolongada sem ar ou baixa pressão, desgaste no flanco por atrito com o solo ou entre germinados.</v>
      </c>
      <c r="U252" s="73" t="str">
        <f t="shared" si="37"/>
        <v>Condutor rodou com o pneu vazio. Solicito avaliação de cobrança.</v>
      </c>
      <c r="V252" s="68">
        <v>16196</v>
      </c>
      <c r="W252" s="67" t="str">
        <f t="shared" si="38"/>
        <v xml:space="preserve">Everson Veloso </v>
      </c>
    </row>
    <row r="253" spans="1:23" ht="15.75" customHeight="1">
      <c r="A253" s="150">
        <f t="shared" si="31"/>
        <v>2548</v>
      </c>
      <c r="B253" s="75">
        <v>21642</v>
      </c>
      <c r="C253" s="60">
        <v>2</v>
      </c>
      <c r="D253" s="59" t="str">
        <f t="shared" si="33"/>
        <v>275/80R22.5</v>
      </c>
      <c r="E253" s="61">
        <v>90368</v>
      </c>
      <c r="F253" s="62" t="s">
        <v>105</v>
      </c>
      <c r="G253" s="60">
        <v>990</v>
      </c>
      <c r="H253" s="59" t="str">
        <f t="shared" si="32"/>
        <v>VENEZA</v>
      </c>
      <c r="I253" s="63">
        <v>45021</v>
      </c>
      <c r="J253" s="64">
        <v>45042</v>
      </c>
      <c r="K253" s="60">
        <v>1</v>
      </c>
      <c r="L253" s="60">
        <v>20326</v>
      </c>
      <c r="M253" s="60">
        <v>177737</v>
      </c>
      <c r="N253" s="65">
        <f t="shared" si="34"/>
        <v>600</v>
      </c>
      <c r="O253" s="66"/>
      <c r="P253" s="60"/>
      <c r="Q253" s="200"/>
      <c r="R253" s="77" t="s">
        <v>110</v>
      </c>
      <c r="S253" s="65" t="str">
        <f t="shared" si="35"/>
        <v>Rodagem sem ar ou com flexão importante no flanco.</v>
      </c>
      <c r="T253" s="59" t="str">
        <f t="shared" si="36"/>
        <v>Perfurações no topo ou flanco, rodas ou aros danificados, rodagem prolongada sem ar ou baixa pressão, desgaste no flanco por atrito com o solo ou entre germinados.</v>
      </c>
      <c r="U253" s="65" t="str">
        <f t="shared" si="37"/>
        <v>Condutor rodou com o pneu vazio. Solicito avaliação de cobrança.</v>
      </c>
      <c r="V253" s="60">
        <v>16196</v>
      </c>
      <c r="W253" s="59" t="str">
        <f t="shared" si="38"/>
        <v xml:space="preserve">Everson Veloso </v>
      </c>
    </row>
    <row r="254" spans="1:23" ht="15.75" customHeight="1">
      <c r="A254" s="149">
        <f t="shared" si="31"/>
        <v>2549</v>
      </c>
      <c r="B254" s="76">
        <v>23145</v>
      </c>
      <c r="C254" s="68">
        <v>2</v>
      </c>
      <c r="D254" s="67" t="str">
        <f t="shared" si="33"/>
        <v>275/80R22.5</v>
      </c>
      <c r="E254" s="69">
        <v>20720</v>
      </c>
      <c r="F254" s="70" t="s">
        <v>101</v>
      </c>
      <c r="G254" s="68">
        <v>870</v>
      </c>
      <c r="H254" s="67" t="str">
        <f t="shared" si="32"/>
        <v>JUSTINOPOLIS</v>
      </c>
      <c r="I254" s="71">
        <v>45028</v>
      </c>
      <c r="J254" s="72">
        <v>45042</v>
      </c>
      <c r="K254" s="68">
        <v>2</v>
      </c>
      <c r="L254" s="68">
        <v>14843</v>
      </c>
      <c r="M254" s="68">
        <v>122978</v>
      </c>
      <c r="N254" s="73">
        <f t="shared" si="34"/>
        <v>600</v>
      </c>
      <c r="O254" s="74"/>
      <c r="P254" s="68"/>
      <c r="Q254" s="198"/>
      <c r="R254" s="68" t="s">
        <v>103</v>
      </c>
      <c r="S254" s="73" t="str">
        <f t="shared" si="35"/>
        <v>Deterioração do flanco por choque.</v>
      </c>
      <c r="T254" s="67" t="str">
        <f t="shared" si="36"/>
        <v>Choque e/ou beliscões no flanco ocasionado pela passagem em buracos ou durante a subida do meio-fio (calçada), desníveis em cabeceiras e pontes, viadutos etc.</v>
      </c>
      <c r="U254" s="73" t="str">
        <f t="shared" si="37"/>
        <v>Impacto lateral proveniente de erro operacional, solicito avaliação de cobrança.</v>
      </c>
      <c r="V254" s="68">
        <v>16196</v>
      </c>
      <c r="W254" s="67" t="str">
        <f t="shared" si="38"/>
        <v xml:space="preserve">Everson Veloso </v>
      </c>
    </row>
    <row r="255" spans="1:23" ht="15.75" customHeight="1">
      <c r="A255" s="150">
        <f t="shared" si="31"/>
        <v>2550</v>
      </c>
      <c r="B255" s="75">
        <v>103933</v>
      </c>
      <c r="C255" s="60">
        <v>2</v>
      </c>
      <c r="D255" s="59" t="str">
        <f t="shared" si="33"/>
        <v>275/80R22.5</v>
      </c>
      <c r="E255" s="61">
        <v>4010660</v>
      </c>
      <c r="F255" s="62" t="s">
        <v>198</v>
      </c>
      <c r="G255" s="60">
        <v>870</v>
      </c>
      <c r="H255" s="59" t="str">
        <f t="shared" si="32"/>
        <v>JUSTINOPOLIS</v>
      </c>
      <c r="I255" s="63">
        <v>45031</v>
      </c>
      <c r="J255" s="64">
        <v>45042</v>
      </c>
      <c r="K255" s="60">
        <v>2</v>
      </c>
      <c r="L255" s="60">
        <v>18292</v>
      </c>
      <c r="M255" s="60">
        <v>247817</v>
      </c>
      <c r="N255" s="65">
        <f t="shared" si="34"/>
        <v>600</v>
      </c>
      <c r="O255" s="66"/>
      <c r="P255" s="60"/>
      <c r="Q255" s="200"/>
      <c r="R255" s="77" t="s">
        <v>104</v>
      </c>
      <c r="S255" s="65" t="str">
        <f t="shared" si="35"/>
        <v>Feridas acidentais no flanco.</v>
      </c>
      <c r="T255" s="59" t="str">
        <f t="shared" si="36"/>
        <v>Objetos pontiagudos, pontas de guias, meio-fio.</v>
      </c>
      <c r="U255" s="65" t="str">
        <f t="shared" si="37"/>
        <v>Impacto lateral proveniente de erro operacional, solicito avaliação de cobrança.</v>
      </c>
      <c r="V255" s="60">
        <v>16196</v>
      </c>
      <c r="W255" s="59" t="str">
        <f t="shared" si="38"/>
        <v xml:space="preserve">Everson Veloso </v>
      </c>
    </row>
    <row r="256" spans="1:23" ht="15.75" customHeight="1">
      <c r="A256" s="149">
        <f t="shared" si="31"/>
        <v>2551</v>
      </c>
      <c r="B256" s="76">
        <v>96434</v>
      </c>
      <c r="C256" s="68">
        <v>2</v>
      </c>
      <c r="D256" s="67" t="str">
        <f t="shared" si="33"/>
        <v>275/80R22.5</v>
      </c>
      <c r="E256" s="69">
        <v>20861</v>
      </c>
      <c r="F256" s="70" t="s">
        <v>105</v>
      </c>
      <c r="G256" s="68">
        <v>870</v>
      </c>
      <c r="H256" s="67" t="str">
        <f t="shared" si="32"/>
        <v>JUSTINOPOLIS</v>
      </c>
      <c r="I256" s="71">
        <v>45031</v>
      </c>
      <c r="J256" s="72">
        <v>45042</v>
      </c>
      <c r="K256" s="68">
        <v>2</v>
      </c>
      <c r="L256" s="68">
        <v>9310</v>
      </c>
      <c r="M256" s="68">
        <v>161759</v>
      </c>
      <c r="N256" s="73">
        <f t="shared" si="34"/>
        <v>600</v>
      </c>
      <c r="O256" s="74"/>
      <c r="P256" s="68"/>
      <c r="Q256" s="198"/>
      <c r="R256" s="68" t="s">
        <v>116</v>
      </c>
      <c r="S256" s="73" t="str">
        <f t="shared" si="35"/>
        <v>Desenrolamento do retorno da lona carcaça no talão.</v>
      </c>
      <c r="T256" s="67" t="str">
        <f t="shared" si="36"/>
        <v>Aquecimento no talão ocasionado pelo uso excessivo do freio, má regulagem dos freios, uso excessivo dos freios devido a velocidade incompatível com a via,rodas sujas e/ou em má condições de uso, etc.</v>
      </c>
      <c r="U256" s="73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56" s="68">
        <v>16196</v>
      </c>
      <c r="W256" s="67" t="str">
        <f t="shared" si="38"/>
        <v xml:space="preserve">Everson Veloso </v>
      </c>
    </row>
    <row r="257" spans="1:23" ht="15.75" customHeight="1">
      <c r="A257" s="150">
        <f t="shared" si="31"/>
        <v>2552</v>
      </c>
      <c r="B257" s="75">
        <v>21760</v>
      </c>
      <c r="C257" s="60">
        <v>2</v>
      </c>
      <c r="D257" s="59" t="str">
        <f t="shared" si="33"/>
        <v>275/80R22.5</v>
      </c>
      <c r="E257" s="61">
        <v>90295</v>
      </c>
      <c r="F257" s="62" t="s">
        <v>99</v>
      </c>
      <c r="G257" s="60">
        <v>520</v>
      </c>
      <c r="H257" s="59" t="str">
        <f t="shared" si="32"/>
        <v>NEVES</v>
      </c>
      <c r="I257" s="63">
        <v>45027</v>
      </c>
      <c r="J257" s="64">
        <v>45042</v>
      </c>
      <c r="K257" s="60">
        <v>1</v>
      </c>
      <c r="L257" s="60">
        <v>16071</v>
      </c>
      <c r="M257" s="60">
        <v>149280</v>
      </c>
      <c r="N257" s="65">
        <f t="shared" si="34"/>
        <v>600</v>
      </c>
      <c r="O257" s="66"/>
      <c r="P257" s="60"/>
      <c r="Q257" s="200"/>
      <c r="R257" s="77" t="s">
        <v>106</v>
      </c>
      <c r="S257" s="65" t="str">
        <f t="shared" si="35"/>
        <v>Rachadura na zona baixa do talão.</v>
      </c>
      <c r="T257" s="59" t="str">
        <f t="shared" si="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7" s="65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7" s="60">
        <v>16196</v>
      </c>
      <c r="W257" s="59" t="str">
        <f t="shared" si="38"/>
        <v xml:space="preserve">Everson Veloso </v>
      </c>
    </row>
    <row r="258" spans="1:23" ht="15.75" customHeight="1">
      <c r="A258" s="149">
        <f t="shared" si="31"/>
        <v>2553</v>
      </c>
      <c r="B258" s="76">
        <v>23406</v>
      </c>
      <c r="C258" s="68">
        <v>1</v>
      </c>
      <c r="D258" s="67" t="str">
        <f t="shared" si="33"/>
        <v>295/80R22.5</v>
      </c>
      <c r="E258" s="69">
        <v>10853</v>
      </c>
      <c r="F258" s="70" t="s">
        <v>99</v>
      </c>
      <c r="G258" s="68">
        <v>870</v>
      </c>
      <c r="H258" s="67" t="str">
        <f t="shared" si="32"/>
        <v>JUSTINOPOLIS</v>
      </c>
      <c r="I258" s="71">
        <v>45028</v>
      </c>
      <c r="J258" s="72">
        <v>45042</v>
      </c>
      <c r="K258" s="68">
        <v>1</v>
      </c>
      <c r="L258" s="68">
        <v>13677</v>
      </c>
      <c r="M258" s="68">
        <v>169502</v>
      </c>
      <c r="N258" s="73">
        <f t="shared" si="34"/>
        <v>650</v>
      </c>
      <c r="O258" s="74"/>
      <c r="P258" s="68"/>
      <c r="Q258" s="198"/>
      <c r="R258" s="68" t="s">
        <v>116</v>
      </c>
      <c r="S258" s="73" t="str">
        <f t="shared" si="35"/>
        <v>Desenrolamento do retorno da lona carcaça no talão.</v>
      </c>
      <c r="T258" s="67" t="str">
        <f t="shared" si="36"/>
        <v>Aquecimento no talão ocasionado pelo uso excessivo do freio, má regulagem dos freios, uso excessivo dos freios devido a velocidade incompatível com a via,rodas sujas e/ou em má condições de uso, etc.</v>
      </c>
      <c r="U258" s="73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58" s="68">
        <v>16196</v>
      </c>
      <c r="W258" s="67" t="str">
        <f t="shared" si="38"/>
        <v xml:space="preserve">Everson Veloso </v>
      </c>
    </row>
    <row r="259" spans="1:23" ht="15.75" customHeight="1">
      <c r="A259" s="150">
        <f t="shared" si="31"/>
        <v>2554</v>
      </c>
      <c r="B259" s="75">
        <v>104009</v>
      </c>
      <c r="C259" s="60">
        <v>2</v>
      </c>
      <c r="D259" s="59" t="str">
        <f t="shared" si="33"/>
        <v>275/80R22.5</v>
      </c>
      <c r="E259" s="61">
        <v>90095</v>
      </c>
      <c r="F259" s="62" t="s">
        <v>198</v>
      </c>
      <c r="G259" s="60">
        <v>520</v>
      </c>
      <c r="H259" s="59" t="str">
        <f t="shared" si="32"/>
        <v>NEVES</v>
      </c>
      <c r="I259" s="63">
        <v>45034</v>
      </c>
      <c r="J259" s="64">
        <v>45042</v>
      </c>
      <c r="K259" s="60">
        <v>1</v>
      </c>
      <c r="L259" s="60">
        <v>9425</v>
      </c>
      <c r="M259" s="60">
        <v>242236</v>
      </c>
      <c r="N259" s="65">
        <f t="shared" si="34"/>
        <v>600</v>
      </c>
      <c r="O259" s="66"/>
      <c r="P259" s="60"/>
      <c r="Q259" s="200"/>
      <c r="R259" s="77" t="s">
        <v>104</v>
      </c>
      <c r="S259" s="65" t="str">
        <f t="shared" si="35"/>
        <v>Feridas acidentais no flanco.</v>
      </c>
      <c r="T259" s="59" t="str">
        <f t="shared" si="36"/>
        <v>Objetos pontiagudos, pontas de guias, meio-fio.</v>
      </c>
      <c r="U259" s="65" t="str">
        <f t="shared" si="37"/>
        <v>Impacto lateral proveniente de erro operacional, solicito avaliação de cobrança.</v>
      </c>
      <c r="V259" s="60">
        <v>16196</v>
      </c>
      <c r="W259" s="59" t="str">
        <f t="shared" si="38"/>
        <v xml:space="preserve">Everson Veloso </v>
      </c>
    </row>
    <row r="260" spans="1:23" ht="15.75" customHeight="1">
      <c r="A260" s="149">
        <f t="shared" ref="A260:A323" si="39">IF(B260&gt;0,A259+1,"")</f>
        <v>2555</v>
      </c>
      <c r="B260" s="76">
        <v>103384</v>
      </c>
      <c r="C260" s="68">
        <v>2</v>
      </c>
      <c r="D260" s="67" t="str">
        <f t="shared" si="33"/>
        <v>275/80R22.5</v>
      </c>
      <c r="E260" s="69" t="s">
        <v>208</v>
      </c>
      <c r="F260" s="70" t="s">
        <v>198</v>
      </c>
      <c r="G260" s="68">
        <v>61</v>
      </c>
      <c r="H260" s="67" t="str">
        <f t="shared" si="32"/>
        <v>SARZEDO</v>
      </c>
      <c r="I260" s="71">
        <v>45031</v>
      </c>
      <c r="J260" s="72">
        <v>45042</v>
      </c>
      <c r="K260" s="68">
        <v>2</v>
      </c>
      <c r="L260" s="68">
        <v>8502</v>
      </c>
      <c r="M260" s="68">
        <v>176072</v>
      </c>
      <c r="N260" s="73">
        <f t="shared" si="34"/>
        <v>600</v>
      </c>
      <c r="O260" s="74"/>
      <c r="P260" s="68"/>
      <c r="Q260" s="198"/>
      <c r="R260" s="68" t="s">
        <v>104</v>
      </c>
      <c r="S260" s="73" t="str">
        <f t="shared" si="35"/>
        <v>Feridas acidentais no flanco.</v>
      </c>
      <c r="T260" s="67" t="str">
        <f t="shared" si="36"/>
        <v>Objetos pontiagudos, pontas de guias, meio-fio.</v>
      </c>
      <c r="U260" s="73" t="str">
        <f t="shared" si="37"/>
        <v>Impacto lateral proveniente de erro operacional, solicito avaliação de cobrança.</v>
      </c>
      <c r="V260" s="68">
        <v>16196</v>
      </c>
      <c r="W260" s="67" t="str">
        <f t="shared" si="38"/>
        <v xml:space="preserve">Everson Veloso </v>
      </c>
    </row>
    <row r="261" spans="1:23" ht="15.75" customHeight="1">
      <c r="A261" s="150">
        <f t="shared" si="39"/>
        <v>2556</v>
      </c>
      <c r="B261" s="75">
        <v>22914</v>
      </c>
      <c r="C261" s="60">
        <v>2</v>
      </c>
      <c r="D261" s="59" t="str">
        <f t="shared" si="33"/>
        <v>275/80R22.5</v>
      </c>
      <c r="E261" s="61">
        <v>20375</v>
      </c>
      <c r="F261" s="62" t="s">
        <v>198</v>
      </c>
      <c r="G261" s="60">
        <v>98</v>
      </c>
      <c r="H261" s="59" t="str">
        <f t="shared" si="32"/>
        <v>ANA LUCIA</v>
      </c>
      <c r="I261" s="63">
        <v>45038</v>
      </c>
      <c r="J261" s="64">
        <v>45042</v>
      </c>
      <c r="K261" s="60">
        <v>2</v>
      </c>
      <c r="L261" s="60">
        <v>9768</v>
      </c>
      <c r="M261" s="60">
        <v>134724</v>
      </c>
      <c r="N261" s="65">
        <f t="shared" si="34"/>
        <v>600</v>
      </c>
      <c r="O261" s="66"/>
      <c r="P261" s="60"/>
      <c r="Q261" s="200"/>
      <c r="R261" s="77" t="s">
        <v>104</v>
      </c>
      <c r="S261" s="65" t="str">
        <f t="shared" si="35"/>
        <v>Feridas acidentais no flanco.</v>
      </c>
      <c r="T261" s="59" t="str">
        <f t="shared" si="36"/>
        <v>Objetos pontiagudos, pontas de guias, meio-fio.</v>
      </c>
      <c r="U261" s="65" t="str">
        <f t="shared" si="37"/>
        <v>Impacto lateral proveniente de erro operacional, solicito avaliação de cobrança.</v>
      </c>
      <c r="V261" s="60">
        <v>16196</v>
      </c>
      <c r="W261" s="59" t="str">
        <f t="shared" si="38"/>
        <v xml:space="preserve">Everson Veloso </v>
      </c>
    </row>
    <row r="262" spans="1:23" ht="15.75" customHeight="1">
      <c r="A262" s="149">
        <f t="shared" si="39"/>
        <v>2557</v>
      </c>
      <c r="B262" s="76">
        <v>21377</v>
      </c>
      <c r="C262" s="68">
        <v>2</v>
      </c>
      <c r="D262" s="67" t="str">
        <f t="shared" si="33"/>
        <v>275/80R22.5</v>
      </c>
      <c r="E262" s="69">
        <v>20766</v>
      </c>
      <c r="F262" s="70" t="s">
        <v>99</v>
      </c>
      <c r="G262" s="68">
        <v>98</v>
      </c>
      <c r="H262" s="67" t="str">
        <f t="shared" si="32"/>
        <v>ANA LUCIA</v>
      </c>
      <c r="I262" s="71">
        <v>45034</v>
      </c>
      <c r="J262" s="72">
        <v>45042</v>
      </c>
      <c r="K262" s="68">
        <v>2</v>
      </c>
      <c r="L262" s="68">
        <v>28339</v>
      </c>
      <c r="M262" s="68">
        <v>284156</v>
      </c>
      <c r="N262" s="73">
        <f t="shared" si="34"/>
        <v>600</v>
      </c>
      <c r="O262" s="74"/>
      <c r="P262" s="68"/>
      <c r="Q262" s="198"/>
      <c r="R262" s="68" t="s">
        <v>106</v>
      </c>
      <c r="S262" s="73" t="str">
        <f t="shared" si="35"/>
        <v>Rachadura na zona baixa do talão.</v>
      </c>
      <c r="T262" s="67" t="str">
        <f t="shared" si="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2" s="73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2" s="68">
        <v>16196</v>
      </c>
      <c r="W262" s="67" t="str">
        <f t="shared" si="38"/>
        <v xml:space="preserve">Everson Veloso </v>
      </c>
    </row>
    <row r="263" spans="1:23" ht="15.75" customHeight="1">
      <c r="A263" s="150">
        <f t="shared" si="39"/>
        <v>2558</v>
      </c>
      <c r="B263" s="75">
        <v>21171</v>
      </c>
      <c r="C263" s="60">
        <v>4</v>
      </c>
      <c r="D263" s="59" t="str">
        <f t="shared" si="33"/>
        <v>215/75R17.5</v>
      </c>
      <c r="E263" s="61">
        <v>40884</v>
      </c>
      <c r="F263" s="62" t="s">
        <v>101</v>
      </c>
      <c r="G263" s="60">
        <v>98</v>
      </c>
      <c r="H263" s="59" t="str">
        <f t="shared" si="32"/>
        <v>ANA LUCIA</v>
      </c>
      <c r="I263" s="63">
        <v>45036</v>
      </c>
      <c r="J263" s="64">
        <v>45042</v>
      </c>
      <c r="K263" s="60">
        <v>3</v>
      </c>
      <c r="L263" s="60">
        <v>6821</v>
      </c>
      <c r="M263" s="60">
        <v>44131</v>
      </c>
      <c r="N263" s="65">
        <f t="shared" si="34"/>
        <v>450</v>
      </c>
      <c r="O263" s="66"/>
      <c r="P263" s="60"/>
      <c r="Q263" s="200"/>
      <c r="R263" s="77" t="s">
        <v>104</v>
      </c>
      <c r="S263" s="65" t="str">
        <f t="shared" si="35"/>
        <v>Feridas acidentais no flanco.</v>
      </c>
      <c r="T263" s="59" t="str">
        <f t="shared" si="36"/>
        <v>Objetos pontiagudos, pontas de guias, meio-fio.</v>
      </c>
      <c r="U263" s="65" t="str">
        <f t="shared" si="37"/>
        <v>Impacto lateral proveniente de erro operacional, solicito avaliação de cobrança.</v>
      </c>
      <c r="V263" s="60">
        <v>16196</v>
      </c>
      <c r="W263" s="59" t="str">
        <f t="shared" si="38"/>
        <v xml:space="preserve">Everson Veloso </v>
      </c>
    </row>
    <row r="264" spans="1:23" ht="15.75" customHeight="1">
      <c r="A264" s="149">
        <f t="shared" si="39"/>
        <v>2559</v>
      </c>
      <c r="B264" s="76">
        <v>24620</v>
      </c>
      <c r="C264" s="68">
        <v>4</v>
      </c>
      <c r="D264" s="67" t="str">
        <f t="shared" si="33"/>
        <v>215/75R17.5</v>
      </c>
      <c r="E264" s="69">
        <v>40885</v>
      </c>
      <c r="F264" s="70" t="s">
        <v>198</v>
      </c>
      <c r="G264" s="68">
        <v>98</v>
      </c>
      <c r="H264" s="67" t="str">
        <f t="shared" si="32"/>
        <v>ANA LUCIA</v>
      </c>
      <c r="I264" s="71">
        <v>45037</v>
      </c>
      <c r="J264" s="72">
        <v>45042</v>
      </c>
      <c r="K264" s="68">
        <v>1</v>
      </c>
      <c r="L264" s="68">
        <v>5731</v>
      </c>
      <c r="M264" s="68">
        <v>29254</v>
      </c>
      <c r="N264" s="73">
        <f t="shared" si="34"/>
        <v>450</v>
      </c>
      <c r="O264" s="74"/>
      <c r="P264" s="68"/>
      <c r="Q264" s="198"/>
      <c r="R264" s="68" t="s">
        <v>104</v>
      </c>
      <c r="S264" s="73" t="str">
        <f t="shared" si="35"/>
        <v>Feridas acidentais no flanco.</v>
      </c>
      <c r="T264" s="67" t="str">
        <f t="shared" si="36"/>
        <v>Objetos pontiagudos, pontas de guias, meio-fio.</v>
      </c>
      <c r="U264" s="73" t="str">
        <f t="shared" si="37"/>
        <v>Impacto lateral proveniente de erro operacional, solicito avaliação de cobrança.</v>
      </c>
      <c r="V264" s="68">
        <v>16196</v>
      </c>
      <c r="W264" s="67" t="str">
        <f t="shared" si="38"/>
        <v xml:space="preserve">Everson Veloso </v>
      </c>
    </row>
    <row r="265" spans="1:23" ht="15.75" customHeight="1">
      <c r="A265" s="150">
        <f t="shared" si="39"/>
        <v>2560</v>
      </c>
      <c r="B265" s="75">
        <v>25545</v>
      </c>
      <c r="C265" s="60">
        <v>4</v>
      </c>
      <c r="D265" s="59" t="str">
        <f t="shared" si="33"/>
        <v>215/75R17.5</v>
      </c>
      <c r="E265" s="61">
        <v>40884</v>
      </c>
      <c r="F265" s="62" t="s">
        <v>99</v>
      </c>
      <c r="G265" s="60">
        <v>98</v>
      </c>
      <c r="H265" s="59" t="str">
        <f t="shared" si="32"/>
        <v>ANA LUCIA</v>
      </c>
      <c r="I265" s="63">
        <v>45036</v>
      </c>
      <c r="J265" s="64">
        <v>45042</v>
      </c>
      <c r="K265" s="60">
        <v>2</v>
      </c>
      <c r="L265" s="60">
        <v>6592</v>
      </c>
      <c r="M265" s="60">
        <v>19768</v>
      </c>
      <c r="N265" s="65">
        <f t="shared" si="34"/>
        <v>450</v>
      </c>
      <c r="O265" s="66"/>
      <c r="P265" s="60"/>
      <c r="Q265" s="200"/>
      <c r="R265" s="77" t="s">
        <v>112</v>
      </c>
      <c r="S265" s="65" t="str">
        <f t="shared" si="35"/>
        <v>Agressões durante a montagem ou desmontagem.</v>
      </c>
      <c r="T265" s="59" t="str">
        <f t="shared" si="36"/>
        <v>Cortes provocados por ferramentas ou máquinas de montagem/desmontagem, utilização de ferramentas não adequadas, força excessiva ou desproporcional na montagem/desmontagem.</v>
      </c>
      <c r="U265" s="65" t="str">
        <f t="shared" si="37"/>
        <v>Falha na desmontagem do pneu. Solicito avaliação de cobrança.</v>
      </c>
      <c r="V265" s="60">
        <v>16196</v>
      </c>
      <c r="W265" s="59" t="str">
        <f t="shared" si="38"/>
        <v xml:space="preserve">Everson Veloso </v>
      </c>
    </row>
    <row r="266" spans="1:23" ht="15.75" customHeight="1">
      <c r="A266" s="149">
        <f t="shared" si="39"/>
        <v>2561</v>
      </c>
      <c r="B266" s="76">
        <v>23916</v>
      </c>
      <c r="C266" s="68">
        <v>2</v>
      </c>
      <c r="D266" s="67" t="str">
        <f t="shared" si="33"/>
        <v>275/80R22.5</v>
      </c>
      <c r="E266" s="69">
        <v>90301</v>
      </c>
      <c r="F266" s="70" t="s">
        <v>105</v>
      </c>
      <c r="G266" s="68">
        <v>520</v>
      </c>
      <c r="H266" s="67" t="str">
        <f t="shared" si="32"/>
        <v>NEVES</v>
      </c>
      <c r="I266" s="71">
        <v>45036</v>
      </c>
      <c r="J266" s="72">
        <v>45042</v>
      </c>
      <c r="K266" s="68">
        <v>1</v>
      </c>
      <c r="L266" s="68">
        <v>22790</v>
      </c>
      <c r="M266" s="68">
        <v>95559</v>
      </c>
      <c r="N266" s="73">
        <f t="shared" si="34"/>
        <v>600</v>
      </c>
      <c r="O266" s="74"/>
      <c r="P266" s="68"/>
      <c r="Q266" s="198"/>
      <c r="R266" s="68" t="s">
        <v>106</v>
      </c>
      <c r="S266" s="73" t="str">
        <f t="shared" si="35"/>
        <v>Rachadura na zona baixa do talão.</v>
      </c>
      <c r="T266" s="67" t="str">
        <f t="shared" si="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6" s="73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6" s="68">
        <v>16196</v>
      </c>
      <c r="W266" s="67" t="str">
        <f t="shared" si="38"/>
        <v xml:space="preserve">Everson Veloso </v>
      </c>
    </row>
    <row r="267" spans="1:23" ht="15.75" customHeight="1">
      <c r="A267" s="150">
        <f t="shared" si="39"/>
        <v>2562</v>
      </c>
      <c r="B267" s="75">
        <v>23832</v>
      </c>
      <c r="C267" s="60">
        <v>2</v>
      </c>
      <c r="D267" s="59" t="str">
        <f t="shared" si="33"/>
        <v>275/80R22.5</v>
      </c>
      <c r="E267" s="61">
        <v>90299</v>
      </c>
      <c r="F267" s="62" t="s">
        <v>105</v>
      </c>
      <c r="G267" s="60">
        <v>520</v>
      </c>
      <c r="H267" s="59" t="str">
        <f t="shared" si="32"/>
        <v>NEVES</v>
      </c>
      <c r="I267" s="63">
        <v>45037</v>
      </c>
      <c r="J267" s="64">
        <v>45042</v>
      </c>
      <c r="K267" s="60">
        <v>1</v>
      </c>
      <c r="L267" s="60">
        <v>9149</v>
      </c>
      <c r="M267" s="60">
        <v>109586</v>
      </c>
      <c r="N267" s="65">
        <f t="shared" si="34"/>
        <v>600</v>
      </c>
      <c r="O267" s="66"/>
      <c r="P267" s="60"/>
      <c r="Q267" s="200"/>
      <c r="R267" s="77" t="s">
        <v>106</v>
      </c>
      <c r="S267" s="65" t="str">
        <f t="shared" si="35"/>
        <v>Rachadura na zona baixa do talão.</v>
      </c>
      <c r="T267" s="59" t="str">
        <f t="shared" si="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7" s="65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7" s="60">
        <v>16196</v>
      </c>
      <c r="W267" s="59" t="str">
        <f t="shared" si="38"/>
        <v xml:space="preserve">Everson Veloso </v>
      </c>
    </row>
    <row r="268" spans="1:23" ht="15.75" customHeight="1">
      <c r="A268" s="149">
        <f t="shared" si="39"/>
        <v>2563</v>
      </c>
      <c r="B268" s="76">
        <v>23707</v>
      </c>
      <c r="C268" s="68">
        <v>2</v>
      </c>
      <c r="D268" s="67" t="str">
        <f t="shared" si="33"/>
        <v>275/80R22.5</v>
      </c>
      <c r="E268" s="69">
        <v>90308</v>
      </c>
      <c r="F268" s="70" t="s">
        <v>105</v>
      </c>
      <c r="G268" s="68">
        <v>520</v>
      </c>
      <c r="H268" s="67" t="str">
        <f t="shared" si="32"/>
        <v>NEVES</v>
      </c>
      <c r="I268" s="71">
        <v>45037</v>
      </c>
      <c r="J268" s="72">
        <v>45042</v>
      </c>
      <c r="K268" s="68">
        <v>1</v>
      </c>
      <c r="L268" s="68">
        <v>13171</v>
      </c>
      <c r="M268" s="68">
        <v>100711</v>
      </c>
      <c r="N268" s="73">
        <f t="shared" si="34"/>
        <v>600</v>
      </c>
      <c r="O268" s="74"/>
      <c r="P268" s="68"/>
      <c r="Q268" s="198"/>
      <c r="R268" s="68" t="s">
        <v>106</v>
      </c>
      <c r="S268" s="73" t="str">
        <f t="shared" si="35"/>
        <v>Rachadura na zona baixa do talão.</v>
      </c>
      <c r="T268" s="67" t="str">
        <f t="shared" si="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8" s="73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8" s="68">
        <v>16196</v>
      </c>
      <c r="W268" s="67" t="str">
        <f t="shared" si="38"/>
        <v xml:space="preserve">Everson Veloso </v>
      </c>
    </row>
    <row r="269" spans="1:23" ht="15.75" customHeight="1">
      <c r="A269" s="150">
        <f t="shared" si="39"/>
        <v>2564</v>
      </c>
      <c r="B269" s="75">
        <v>22581</v>
      </c>
      <c r="C269" s="60">
        <v>1</v>
      </c>
      <c r="D269" s="59" t="str">
        <f t="shared" si="33"/>
        <v>295/80R22.5</v>
      </c>
      <c r="E269" s="61">
        <v>90321</v>
      </c>
      <c r="F269" s="62" t="s">
        <v>200</v>
      </c>
      <c r="G269" s="60">
        <v>520</v>
      </c>
      <c r="H269" s="59" t="str">
        <f t="shared" si="32"/>
        <v>NEVES</v>
      </c>
      <c r="I269" s="63">
        <v>45040</v>
      </c>
      <c r="J269" s="64">
        <v>45042</v>
      </c>
      <c r="K269" s="60">
        <v>1</v>
      </c>
      <c r="L269" s="60">
        <v>1110</v>
      </c>
      <c r="M269" s="60">
        <v>65482</v>
      </c>
      <c r="N269" s="65">
        <f t="shared" si="34"/>
        <v>650</v>
      </c>
      <c r="O269" s="66"/>
      <c r="P269" s="60"/>
      <c r="Q269" s="200"/>
      <c r="R269" s="77" t="s">
        <v>116</v>
      </c>
      <c r="S269" s="65" t="str">
        <f t="shared" si="35"/>
        <v>Desenrolamento do retorno da lona carcaça no talão.</v>
      </c>
      <c r="T269" s="59" t="str">
        <f t="shared" si="36"/>
        <v>Aquecimento no talão ocasionado pelo uso excessivo do freio, má regulagem dos freios, uso excessivo dos freios devido a velocidade incompatível com a via,rodas sujas e/ou em má condições de uso, etc.</v>
      </c>
      <c r="U269" s="65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69" s="60">
        <v>16196</v>
      </c>
      <c r="W269" s="59" t="str">
        <f t="shared" si="38"/>
        <v xml:space="preserve">Everson Veloso </v>
      </c>
    </row>
    <row r="270" spans="1:23" ht="15.75" customHeight="1">
      <c r="A270" s="149">
        <f t="shared" si="39"/>
        <v>2565</v>
      </c>
      <c r="B270" s="76">
        <v>22611</v>
      </c>
      <c r="C270" s="68">
        <v>2</v>
      </c>
      <c r="D270" s="67" t="str">
        <f t="shared" si="33"/>
        <v>275/80R22.5</v>
      </c>
      <c r="E270" s="69">
        <v>11150</v>
      </c>
      <c r="F270" s="70" t="s">
        <v>198</v>
      </c>
      <c r="G270" s="68">
        <v>870</v>
      </c>
      <c r="H270" s="67" t="str">
        <f t="shared" si="32"/>
        <v>JUSTINOPOLIS</v>
      </c>
      <c r="I270" s="71">
        <v>45038</v>
      </c>
      <c r="J270" s="72">
        <v>45042</v>
      </c>
      <c r="K270" s="68">
        <v>2</v>
      </c>
      <c r="L270" s="68">
        <v>253</v>
      </c>
      <c r="M270" s="68">
        <v>204272</v>
      </c>
      <c r="N270" s="73">
        <f t="shared" si="34"/>
        <v>600</v>
      </c>
      <c r="O270" s="74"/>
      <c r="P270" s="68"/>
      <c r="Q270" s="198"/>
      <c r="R270" s="68" t="s">
        <v>116</v>
      </c>
      <c r="S270" s="73" t="str">
        <f t="shared" si="35"/>
        <v>Desenrolamento do retorno da lona carcaça no talão.</v>
      </c>
      <c r="T270" s="67" t="str">
        <f t="shared" si="36"/>
        <v>Aquecimento no talão ocasionado pelo uso excessivo do freio, má regulagem dos freios, uso excessivo dos freios devido a velocidade incompatível com a via,rodas sujas e/ou em má condições de uso, etc.</v>
      </c>
      <c r="U270" s="73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70" s="68">
        <v>16196</v>
      </c>
      <c r="W270" s="67" t="str">
        <f t="shared" si="38"/>
        <v xml:space="preserve">Everson Veloso </v>
      </c>
    </row>
    <row r="271" spans="1:23" ht="15.75" customHeight="1">
      <c r="A271" s="150">
        <f t="shared" si="39"/>
        <v>2566</v>
      </c>
      <c r="B271" s="75">
        <v>20695</v>
      </c>
      <c r="C271" s="60">
        <v>2</v>
      </c>
      <c r="D271" s="59" t="str">
        <f t="shared" si="33"/>
        <v>275/80R22.5</v>
      </c>
      <c r="E271" s="61">
        <v>10991</v>
      </c>
      <c r="F271" s="62" t="s">
        <v>198</v>
      </c>
      <c r="G271" s="60">
        <v>870</v>
      </c>
      <c r="H271" s="59" t="str">
        <f t="shared" ref="H271:H334" si="40">IFERROR(VLOOKUP(G271,LOCAL,2,FALSE),"")</f>
        <v>JUSTINOPOLIS</v>
      </c>
      <c r="I271" s="63">
        <v>45038</v>
      </c>
      <c r="J271" s="64">
        <v>45042</v>
      </c>
      <c r="K271" s="60">
        <v>2</v>
      </c>
      <c r="L271" s="60">
        <v>2634</v>
      </c>
      <c r="M271" s="60">
        <v>204324</v>
      </c>
      <c r="N271" s="65">
        <f t="shared" si="34"/>
        <v>600</v>
      </c>
      <c r="O271" s="66"/>
      <c r="P271" s="60"/>
      <c r="Q271" s="200"/>
      <c r="R271" s="77" t="s">
        <v>106</v>
      </c>
      <c r="S271" s="65" t="str">
        <f t="shared" si="35"/>
        <v>Rachadura na zona baixa do talão.</v>
      </c>
      <c r="T271" s="59" t="str">
        <f t="shared" si="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71" s="65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71" s="60">
        <v>16196</v>
      </c>
      <c r="W271" s="59" t="str">
        <f t="shared" si="38"/>
        <v xml:space="preserve">Everson Veloso </v>
      </c>
    </row>
    <row r="272" spans="1:23" ht="15.75" customHeight="1">
      <c r="A272" s="149">
        <f t="shared" si="39"/>
        <v>2567</v>
      </c>
      <c r="B272" s="76">
        <v>22227</v>
      </c>
      <c r="C272" s="68">
        <v>2</v>
      </c>
      <c r="D272" s="67" t="str">
        <f t="shared" si="33"/>
        <v>275/80R22.5</v>
      </c>
      <c r="E272" s="69">
        <v>10837</v>
      </c>
      <c r="F272" s="70" t="s">
        <v>105</v>
      </c>
      <c r="G272" s="68">
        <v>870</v>
      </c>
      <c r="H272" s="67" t="str">
        <f t="shared" si="40"/>
        <v>JUSTINOPOLIS</v>
      </c>
      <c r="I272" s="71">
        <v>45038</v>
      </c>
      <c r="J272" s="72">
        <v>45042</v>
      </c>
      <c r="K272" s="68">
        <v>2</v>
      </c>
      <c r="L272" s="68">
        <v>15032</v>
      </c>
      <c r="M272" s="68">
        <v>177949</v>
      </c>
      <c r="N272" s="73">
        <f t="shared" si="34"/>
        <v>600</v>
      </c>
      <c r="O272" s="74"/>
      <c r="P272" s="68"/>
      <c r="Q272" s="198"/>
      <c r="R272" s="68" t="s">
        <v>106</v>
      </c>
      <c r="S272" s="73" t="str">
        <f t="shared" si="35"/>
        <v>Rachadura na zona baixa do talão.</v>
      </c>
      <c r="T272" s="67" t="str">
        <f t="shared" si="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72" s="73" t="str">
        <f t="shared" si="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72" s="68">
        <v>16196</v>
      </c>
      <c r="W272" s="67" t="str">
        <f t="shared" si="38"/>
        <v xml:space="preserve">Everson Veloso </v>
      </c>
    </row>
    <row r="273" spans="1:23" ht="15.75" customHeight="1">
      <c r="A273" s="150">
        <f t="shared" si="39"/>
        <v>2568</v>
      </c>
      <c r="B273" s="75">
        <v>22020</v>
      </c>
      <c r="C273" s="60">
        <v>1</v>
      </c>
      <c r="D273" s="59" t="str">
        <f t="shared" ref="D273:D336" si="41">IFERROR(VLOOKUP(C273,MEDIDA,2,FALSE),"")</f>
        <v>295/80R22.5</v>
      </c>
      <c r="E273" s="61">
        <v>10699</v>
      </c>
      <c r="F273" s="62" t="s">
        <v>105</v>
      </c>
      <c r="G273" s="60">
        <v>870</v>
      </c>
      <c r="H273" s="59" t="str">
        <f t="shared" si="40"/>
        <v>JUSTINOPOLIS</v>
      </c>
      <c r="I273" s="63">
        <v>45035</v>
      </c>
      <c r="J273" s="64">
        <v>45042</v>
      </c>
      <c r="K273" s="60">
        <v>2</v>
      </c>
      <c r="L273" s="60">
        <v>8724</v>
      </c>
      <c r="M273" s="60">
        <v>237302</v>
      </c>
      <c r="N273" s="65">
        <f t="shared" ref="N273:N336" si="42">IFERROR(VLOOKUP(C273,MEDIDA,3,FALSE),"")</f>
        <v>650</v>
      </c>
      <c r="O273" s="66"/>
      <c r="P273" s="60"/>
      <c r="Q273" s="200"/>
      <c r="R273" s="77" t="s">
        <v>106</v>
      </c>
      <c r="S273" s="65" t="str">
        <f t="shared" ref="S273:S336" si="43">IFERROR(VLOOKUP(R273,FVU,2,FALSE),"")</f>
        <v>Rachadura na zona baixa do talão.</v>
      </c>
      <c r="T273" s="59" t="str">
        <f t="shared" ref="T273:T336" si="44">IFERROR(VLOOKUP(R273,FVU,3,FALSE),"")</f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73" s="65" t="str">
        <f t="shared" ref="U273:U336" si="45">IFERROR(VLOOKUP(R273,FVU,4,FALSE),"")</f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73" s="60">
        <v>16196</v>
      </c>
      <c r="W273" s="59" t="str">
        <f t="shared" ref="W273:W336" si="46">IFERROR(VLOOKUP(V273,RELATOR,2,FALSE),"")</f>
        <v xml:space="preserve">Everson Veloso </v>
      </c>
    </row>
    <row r="274" spans="1:23" ht="15.75" customHeight="1">
      <c r="A274" s="149">
        <f t="shared" si="39"/>
        <v>2569</v>
      </c>
      <c r="B274" s="76">
        <v>23469</v>
      </c>
      <c r="C274" s="68">
        <v>2</v>
      </c>
      <c r="D274" s="67" t="str">
        <f t="shared" si="41"/>
        <v>275/80R22.5</v>
      </c>
      <c r="E274" s="69">
        <v>25403</v>
      </c>
      <c r="F274" s="70" t="s">
        <v>99</v>
      </c>
      <c r="G274" s="68">
        <v>61</v>
      </c>
      <c r="H274" s="67" t="str">
        <f t="shared" si="40"/>
        <v>SARZEDO</v>
      </c>
      <c r="I274" s="71">
        <v>45036</v>
      </c>
      <c r="J274" s="72">
        <v>45051</v>
      </c>
      <c r="K274" s="68">
        <v>2</v>
      </c>
      <c r="L274" s="68">
        <v>21041</v>
      </c>
      <c r="M274" s="68">
        <v>138066</v>
      </c>
      <c r="N274" s="73">
        <f t="shared" si="42"/>
        <v>600</v>
      </c>
      <c r="O274" s="74"/>
      <c r="P274" s="68"/>
      <c r="Q274" s="198"/>
      <c r="R274" s="68" t="s">
        <v>112</v>
      </c>
      <c r="S274" s="73" t="str">
        <f t="shared" si="43"/>
        <v>Agressões durante a montagem ou desmontagem.</v>
      </c>
      <c r="T274" s="67" t="str">
        <f t="shared" si="44"/>
        <v>Cortes provocados por ferramentas ou máquinas de montagem/desmontagem, utilização de ferramentas não adequadas, força excessiva ou desproporcional na montagem/desmontagem.</v>
      </c>
      <c r="U274" s="73" t="str">
        <f t="shared" si="45"/>
        <v>Falha na desmontagem do pneu. Solicito avaliação de cobrança.</v>
      </c>
      <c r="V274" s="68">
        <v>16196</v>
      </c>
      <c r="W274" s="67" t="str">
        <f t="shared" si="46"/>
        <v xml:space="preserve">Everson Veloso </v>
      </c>
    </row>
    <row r="275" spans="1:23" ht="15.75" customHeight="1">
      <c r="A275" s="150">
        <f t="shared" si="39"/>
        <v>2570</v>
      </c>
      <c r="B275" s="75">
        <v>25720</v>
      </c>
      <c r="C275" s="60">
        <v>2</v>
      </c>
      <c r="D275" s="59" t="str">
        <f t="shared" si="41"/>
        <v>275/80R22.5</v>
      </c>
      <c r="E275" s="61">
        <v>7320</v>
      </c>
      <c r="F275" s="62" t="s">
        <v>197</v>
      </c>
      <c r="G275" s="60">
        <v>56</v>
      </c>
      <c r="H275" s="59" t="str">
        <f t="shared" si="40"/>
        <v xml:space="preserve">UBERLANDIA </v>
      </c>
      <c r="I275" s="63">
        <v>45036</v>
      </c>
      <c r="J275" s="64">
        <v>45051</v>
      </c>
      <c r="K275" s="60">
        <v>0</v>
      </c>
      <c r="L275" s="60">
        <v>17986</v>
      </c>
      <c r="M275" s="60">
        <v>57588</v>
      </c>
      <c r="N275" s="65">
        <f t="shared" si="42"/>
        <v>600</v>
      </c>
      <c r="O275" s="66"/>
      <c r="P275" s="60"/>
      <c r="Q275" s="200"/>
      <c r="R275" s="77" t="s">
        <v>111</v>
      </c>
      <c r="S275" s="65" t="str">
        <f t="shared" si="43"/>
        <v>Desgaste irregular da Banda de Rodagem.</v>
      </c>
      <c r="T275" s="59" t="str">
        <f t="shared" si="44"/>
        <v>Folgas nas mangas, cubos, buchas estouradas, veículo desalinhado.</v>
      </c>
      <c r="U275" s="65" t="str">
        <f t="shared" si="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5" s="60">
        <v>16196</v>
      </c>
      <c r="W275" s="59" t="str">
        <f t="shared" si="46"/>
        <v xml:space="preserve">Everson Veloso </v>
      </c>
    </row>
    <row r="276" spans="1:23" ht="15.75" customHeight="1">
      <c r="A276" s="149">
        <f t="shared" si="39"/>
        <v>2571</v>
      </c>
      <c r="B276" s="76">
        <v>25769</v>
      </c>
      <c r="C276" s="68">
        <v>2</v>
      </c>
      <c r="D276" s="67" t="str">
        <f t="shared" si="41"/>
        <v>275/80R22.5</v>
      </c>
      <c r="E276" s="69">
        <v>8420</v>
      </c>
      <c r="F276" s="70" t="s">
        <v>197</v>
      </c>
      <c r="G276" s="68">
        <v>56</v>
      </c>
      <c r="H276" s="67" t="str">
        <f t="shared" si="40"/>
        <v xml:space="preserve">UBERLANDIA </v>
      </c>
      <c r="I276" s="71">
        <v>45013</v>
      </c>
      <c r="J276" s="72">
        <v>45051</v>
      </c>
      <c r="K276" s="68">
        <v>0</v>
      </c>
      <c r="L276" s="68">
        <v>16394</v>
      </c>
      <c r="M276" s="68">
        <v>40006</v>
      </c>
      <c r="N276" s="73">
        <f t="shared" si="42"/>
        <v>600</v>
      </c>
      <c r="O276" s="74"/>
      <c r="P276" s="68"/>
      <c r="Q276" s="198"/>
      <c r="R276" s="68" t="s">
        <v>111</v>
      </c>
      <c r="S276" s="73" t="str">
        <f t="shared" si="43"/>
        <v>Desgaste irregular da Banda de Rodagem.</v>
      </c>
      <c r="T276" s="67" t="str">
        <f t="shared" si="44"/>
        <v>Folgas nas mangas, cubos, buchas estouradas, veículo desalinhado.</v>
      </c>
      <c r="U276" s="73" t="str">
        <f t="shared" si="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6" s="68">
        <v>16196</v>
      </c>
      <c r="W276" s="67" t="str">
        <f t="shared" si="46"/>
        <v xml:space="preserve">Everson Veloso </v>
      </c>
    </row>
    <row r="277" spans="1:23" ht="15.75" customHeight="1">
      <c r="A277" s="150">
        <f t="shared" si="39"/>
        <v>2572</v>
      </c>
      <c r="B277" s="75">
        <v>25762</v>
      </c>
      <c r="C277" s="60">
        <v>2</v>
      </c>
      <c r="D277" s="59" t="str">
        <f t="shared" si="41"/>
        <v>275/80R22.5</v>
      </c>
      <c r="E277" s="61">
        <v>7326</v>
      </c>
      <c r="F277" s="62" t="s">
        <v>102</v>
      </c>
      <c r="G277" s="60">
        <v>56</v>
      </c>
      <c r="H277" s="59" t="str">
        <f t="shared" si="40"/>
        <v xml:space="preserve">UBERLANDIA </v>
      </c>
      <c r="I277" s="63">
        <v>45029</v>
      </c>
      <c r="J277" s="64">
        <v>45051</v>
      </c>
      <c r="K277" s="60">
        <v>0</v>
      </c>
      <c r="L277" s="60">
        <v>17410</v>
      </c>
      <c r="M277" s="60">
        <v>36375</v>
      </c>
      <c r="N277" s="65">
        <f t="shared" si="42"/>
        <v>600</v>
      </c>
      <c r="O277" s="66"/>
      <c r="P277" s="60"/>
      <c r="Q277" s="200"/>
      <c r="R277" s="77" t="s">
        <v>111</v>
      </c>
      <c r="S277" s="65" t="str">
        <f t="shared" si="43"/>
        <v>Desgaste irregular da Banda de Rodagem.</v>
      </c>
      <c r="T277" s="59" t="str">
        <f t="shared" si="44"/>
        <v>Folgas nas mangas, cubos, buchas estouradas, veículo desalinhado.</v>
      </c>
      <c r="U277" s="65" t="str">
        <f t="shared" si="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7" s="60">
        <v>16196</v>
      </c>
      <c r="W277" s="59" t="str">
        <f t="shared" si="46"/>
        <v xml:space="preserve">Everson Veloso </v>
      </c>
    </row>
    <row r="278" spans="1:23" ht="15.75" customHeight="1">
      <c r="A278" s="149">
        <f t="shared" si="39"/>
        <v>2573</v>
      </c>
      <c r="B278" s="76">
        <v>25891</v>
      </c>
      <c r="C278" s="68">
        <v>2</v>
      </c>
      <c r="D278" s="67" t="str">
        <f t="shared" si="41"/>
        <v>275/80R22.5</v>
      </c>
      <c r="E278" s="69">
        <v>8432</v>
      </c>
      <c r="F278" s="70" t="s">
        <v>102</v>
      </c>
      <c r="G278" s="68">
        <v>56</v>
      </c>
      <c r="H278" s="67" t="str">
        <f t="shared" si="40"/>
        <v xml:space="preserve">UBERLANDIA </v>
      </c>
      <c r="I278" s="71">
        <v>45037</v>
      </c>
      <c r="J278" s="72">
        <v>45051</v>
      </c>
      <c r="K278" s="68">
        <v>0</v>
      </c>
      <c r="L278" s="68">
        <v>8627</v>
      </c>
      <c r="M278" s="68">
        <v>47401</v>
      </c>
      <c r="N278" s="73">
        <f t="shared" si="42"/>
        <v>600</v>
      </c>
      <c r="O278" s="74"/>
      <c r="P278" s="68"/>
      <c r="Q278" s="198"/>
      <c r="R278" s="68" t="s">
        <v>111</v>
      </c>
      <c r="S278" s="73" t="str">
        <f t="shared" si="43"/>
        <v>Desgaste irregular da Banda de Rodagem.</v>
      </c>
      <c r="T278" s="67" t="str">
        <f t="shared" si="44"/>
        <v>Folgas nas mangas, cubos, buchas estouradas, veículo desalinhado.</v>
      </c>
      <c r="U278" s="73" t="str">
        <f t="shared" si="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8" s="68">
        <v>16196</v>
      </c>
      <c r="W278" s="67" t="str">
        <f t="shared" si="46"/>
        <v xml:space="preserve">Everson Veloso </v>
      </c>
    </row>
    <row r="279" spans="1:23" ht="15.75" customHeight="1">
      <c r="A279" s="150">
        <f t="shared" si="39"/>
        <v>2574</v>
      </c>
      <c r="B279" s="75">
        <v>25556</v>
      </c>
      <c r="C279" s="60">
        <v>2</v>
      </c>
      <c r="D279" s="59" t="str">
        <f t="shared" si="41"/>
        <v>275/80R22.5</v>
      </c>
      <c r="E279" s="61">
        <v>7510</v>
      </c>
      <c r="F279" s="62" t="s">
        <v>102</v>
      </c>
      <c r="G279" s="60">
        <v>56</v>
      </c>
      <c r="H279" s="59" t="str">
        <f t="shared" si="40"/>
        <v xml:space="preserve">UBERLANDIA </v>
      </c>
      <c r="I279" s="63">
        <v>45033</v>
      </c>
      <c r="J279" s="64">
        <v>45051</v>
      </c>
      <c r="K279" s="60">
        <v>0</v>
      </c>
      <c r="L279" s="60">
        <v>4911</v>
      </c>
      <c r="M279" s="60">
        <v>38597</v>
      </c>
      <c r="N279" s="65">
        <f t="shared" si="42"/>
        <v>600</v>
      </c>
      <c r="O279" s="66"/>
      <c r="P279" s="60"/>
      <c r="Q279" s="200"/>
      <c r="R279" s="77" t="s">
        <v>111</v>
      </c>
      <c r="S279" s="65" t="str">
        <f t="shared" si="43"/>
        <v>Desgaste irregular da Banda de Rodagem.</v>
      </c>
      <c r="T279" s="59" t="str">
        <f t="shared" si="44"/>
        <v>Folgas nas mangas, cubos, buchas estouradas, veículo desalinhado.</v>
      </c>
      <c r="U279" s="65" t="str">
        <f t="shared" si="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9" s="60">
        <v>16196</v>
      </c>
      <c r="W279" s="59" t="str">
        <f t="shared" si="46"/>
        <v xml:space="preserve">Everson Veloso </v>
      </c>
    </row>
    <row r="280" spans="1:23" ht="15.75" customHeight="1">
      <c r="A280" s="149">
        <f t="shared" si="39"/>
        <v>2575</v>
      </c>
      <c r="B280" s="76">
        <v>20375</v>
      </c>
      <c r="C280" s="68">
        <v>2</v>
      </c>
      <c r="D280" s="67" t="str">
        <f t="shared" si="41"/>
        <v>275/80R22.5</v>
      </c>
      <c r="E280" s="69">
        <v>20719</v>
      </c>
      <c r="F280" s="70" t="s">
        <v>198</v>
      </c>
      <c r="G280" s="68">
        <v>870</v>
      </c>
      <c r="H280" s="67" t="str">
        <f t="shared" si="40"/>
        <v>JUSTINOPOLIS</v>
      </c>
      <c r="I280" s="71">
        <v>45049</v>
      </c>
      <c r="J280" s="72">
        <v>45051</v>
      </c>
      <c r="K280" s="68">
        <v>2</v>
      </c>
      <c r="L280" s="68">
        <v>5897</v>
      </c>
      <c r="M280" s="68">
        <v>144915</v>
      </c>
      <c r="N280" s="73">
        <f t="shared" si="42"/>
        <v>600</v>
      </c>
      <c r="O280" s="74"/>
      <c r="P280" s="68"/>
      <c r="Q280" s="198"/>
      <c r="R280" s="68" t="s">
        <v>104</v>
      </c>
      <c r="S280" s="73" t="str">
        <f t="shared" si="43"/>
        <v>Feridas acidentais no flanco.</v>
      </c>
      <c r="T280" s="67" t="str">
        <f t="shared" si="44"/>
        <v>Objetos pontiagudos, pontas de guias, meio-fio.</v>
      </c>
      <c r="U280" s="73" t="str">
        <f t="shared" si="45"/>
        <v>Impacto lateral proveniente de erro operacional, solicito avaliação de cobrança.</v>
      </c>
      <c r="V280" s="68">
        <v>16196</v>
      </c>
      <c r="W280" s="67" t="str">
        <f t="shared" si="46"/>
        <v xml:space="preserve">Everson Veloso </v>
      </c>
    </row>
    <row r="281" spans="1:23" ht="15.75" customHeight="1">
      <c r="A281" s="150">
        <f t="shared" si="39"/>
        <v>2576</v>
      </c>
      <c r="B281" s="75">
        <v>21720</v>
      </c>
      <c r="C281" s="60">
        <v>2</v>
      </c>
      <c r="D281" s="59" t="str">
        <f t="shared" si="41"/>
        <v>275/80R22.5</v>
      </c>
      <c r="E281" s="61">
        <v>20862</v>
      </c>
      <c r="F281" s="62" t="s">
        <v>99</v>
      </c>
      <c r="G281" s="60">
        <v>870</v>
      </c>
      <c r="H281" s="59" t="str">
        <f t="shared" si="40"/>
        <v>JUSTINOPOLIS</v>
      </c>
      <c r="I281" s="63">
        <v>45049</v>
      </c>
      <c r="J281" s="64">
        <v>45051</v>
      </c>
      <c r="K281" s="60">
        <v>2</v>
      </c>
      <c r="L281" s="60">
        <v>18024</v>
      </c>
      <c r="M281" s="60">
        <v>152086</v>
      </c>
      <c r="N281" s="65">
        <f t="shared" si="42"/>
        <v>600</v>
      </c>
      <c r="O281" s="66"/>
      <c r="P281" s="60"/>
      <c r="Q281" s="200"/>
      <c r="R281" s="77" t="s">
        <v>106</v>
      </c>
      <c r="S281" s="65" t="str">
        <f t="shared" si="43"/>
        <v>Rachadura na zona baixa do talão.</v>
      </c>
      <c r="T281" s="59" t="str">
        <f t="shared" si="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81" s="65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81" s="60">
        <v>16196</v>
      </c>
      <c r="W281" s="59" t="str">
        <f t="shared" si="46"/>
        <v xml:space="preserve">Everson Veloso </v>
      </c>
    </row>
    <row r="282" spans="1:23" ht="15.75" customHeight="1">
      <c r="A282" s="149">
        <f t="shared" si="39"/>
        <v>2577</v>
      </c>
      <c r="B282" s="76">
        <v>23788</v>
      </c>
      <c r="C282" s="68">
        <v>2</v>
      </c>
      <c r="D282" s="67" t="str">
        <f t="shared" si="41"/>
        <v>275/80R22.5</v>
      </c>
      <c r="E282" s="69">
        <v>11087</v>
      </c>
      <c r="F282" s="70" t="s">
        <v>99</v>
      </c>
      <c r="G282" s="68">
        <v>870</v>
      </c>
      <c r="H282" s="67" t="str">
        <f t="shared" si="40"/>
        <v>JUSTINOPOLIS</v>
      </c>
      <c r="I282" s="71">
        <v>45044</v>
      </c>
      <c r="J282" s="72">
        <v>45051</v>
      </c>
      <c r="K282" s="68">
        <v>1</v>
      </c>
      <c r="L282" s="68">
        <v>18744</v>
      </c>
      <c r="M282" s="68">
        <v>126790</v>
      </c>
      <c r="N282" s="73">
        <f t="shared" si="42"/>
        <v>600</v>
      </c>
      <c r="O282" s="74"/>
      <c r="P282" s="68"/>
      <c r="Q282" s="198"/>
      <c r="R282" s="68" t="s">
        <v>112</v>
      </c>
      <c r="S282" s="73" t="str">
        <f t="shared" si="43"/>
        <v>Agressões durante a montagem ou desmontagem.</v>
      </c>
      <c r="T282" s="67" t="str">
        <f t="shared" si="44"/>
        <v>Cortes provocados por ferramentas ou máquinas de montagem/desmontagem, utilização de ferramentas não adequadas, força excessiva ou desproporcional na montagem/desmontagem.</v>
      </c>
      <c r="U282" s="73" t="str">
        <f t="shared" si="45"/>
        <v>Falha na desmontagem do pneu. Solicito avaliação de cobrança.</v>
      </c>
      <c r="V282" s="68">
        <v>16196</v>
      </c>
      <c r="W282" s="67" t="str">
        <f t="shared" si="46"/>
        <v xml:space="preserve">Everson Veloso </v>
      </c>
    </row>
    <row r="283" spans="1:23" ht="15.75" customHeight="1">
      <c r="A283" s="150">
        <f t="shared" si="39"/>
        <v>2578</v>
      </c>
      <c r="B283" s="75">
        <v>22095</v>
      </c>
      <c r="C283" s="60">
        <v>2</v>
      </c>
      <c r="D283" s="59" t="str">
        <f t="shared" si="41"/>
        <v>275/80R22.5</v>
      </c>
      <c r="E283" s="61">
        <v>25438</v>
      </c>
      <c r="F283" s="62" t="s">
        <v>105</v>
      </c>
      <c r="G283" s="60">
        <v>16</v>
      </c>
      <c r="H283" s="59" t="str">
        <f t="shared" si="40"/>
        <v>M.GORETTI</v>
      </c>
      <c r="I283" s="63">
        <v>45045</v>
      </c>
      <c r="J283" s="64">
        <v>45051</v>
      </c>
      <c r="K283" s="60">
        <v>2</v>
      </c>
      <c r="L283" s="60">
        <v>14841</v>
      </c>
      <c r="M283" s="60">
        <v>164831</v>
      </c>
      <c r="N283" s="65">
        <f t="shared" si="42"/>
        <v>600</v>
      </c>
      <c r="O283" s="66"/>
      <c r="P283" s="60"/>
      <c r="Q283" s="200"/>
      <c r="R283" s="77" t="s">
        <v>106</v>
      </c>
      <c r="S283" s="65" t="str">
        <f t="shared" si="43"/>
        <v>Rachadura na zona baixa do talão.</v>
      </c>
      <c r="T283" s="59" t="str">
        <f t="shared" si="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83" s="65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83" s="60">
        <v>16196</v>
      </c>
      <c r="W283" s="59" t="str">
        <f t="shared" si="46"/>
        <v xml:space="preserve">Everson Veloso </v>
      </c>
    </row>
    <row r="284" spans="1:23" ht="15.75" customHeight="1">
      <c r="A284" s="149">
        <f t="shared" si="39"/>
        <v>2579</v>
      </c>
      <c r="B284" s="76">
        <v>25527</v>
      </c>
      <c r="C284" s="68">
        <v>2</v>
      </c>
      <c r="D284" s="67" t="str">
        <f t="shared" si="41"/>
        <v>275/80R22.5</v>
      </c>
      <c r="E284" s="69">
        <v>8442</v>
      </c>
      <c r="F284" s="70" t="s">
        <v>197</v>
      </c>
      <c r="G284" s="68">
        <v>56</v>
      </c>
      <c r="H284" s="67" t="str">
        <f t="shared" si="40"/>
        <v xml:space="preserve">UBERLANDIA </v>
      </c>
      <c r="I284" s="71">
        <v>45048</v>
      </c>
      <c r="J284" s="72">
        <v>45056</v>
      </c>
      <c r="K284" s="68">
        <v>0</v>
      </c>
      <c r="L284" s="68">
        <v>8984</v>
      </c>
      <c r="M284" s="68">
        <v>66227</v>
      </c>
      <c r="N284" s="73">
        <f t="shared" si="42"/>
        <v>600</v>
      </c>
      <c r="O284" s="74"/>
      <c r="P284" s="68"/>
      <c r="Q284" s="198"/>
      <c r="R284" s="68" t="s">
        <v>111</v>
      </c>
      <c r="S284" s="73" t="str">
        <f t="shared" si="43"/>
        <v>Desgaste irregular da Banda de Rodagem.</v>
      </c>
      <c r="T284" s="67" t="str">
        <f t="shared" si="44"/>
        <v>Folgas nas mangas, cubos, buchas estouradas, veículo desalinhado.</v>
      </c>
      <c r="U284" s="73" t="str">
        <f t="shared" si="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84" s="68">
        <v>16196</v>
      </c>
      <c r="W284" s="67" t="str">
        <f t="shared" si="46"/>
        <v xml:space="preserve">Everson Veloso </v>
      </c>
    </row>
    <row r="285" spans="1:23" ht="15.75" customHeight="1">
      <c r="A285" s="150">
        <f t="shared" si="39"/>
        <v>2580</v>
      </c>
      <c r="B285" s="75">
        <v>25947</v>
      </c>
      <c r="C285" s="60">
        <v>2</v>
      </c>
      <c r="D285" s="59" t="str">
        <f t="shared" si="41"/>
        <v>275/80R22.5</v>
      </c>
      <c r="E285" s="61">
        <v>7331</v>
      </c>
      <c r="F285" s="62" t="s">
        <v>102</v>
      </c>
      <c r="G285" s="60">
        <v>56</v>
      </c>
      <c r="H285" s="59" t="str">
        <f t="shared" si="40"/>
        <v xml:space="preserve">UBERLANDIA </v>
      </c>
      <c r="I285" s="63">
        <v>45036</v>
      </c>
      <c r="J285" s="64">
        <v>45056</v>
      </c>
      <c r="K285" s="60">
        <v>0</v>
      </c>
      <c r="L285" s="60">
        <v>17599</v>
      </c>
      <c r="M285" s="60">
        <v>32977</v>
      </c>
      <c r="N285" s="65">
        <f t="shared" si="42"/>
        <v>600</v>
      </c>
      <c r="O285" s="66"/>
      <c r="P285" s="60"/>
      <c r="Q285" s="200"/>
      <c r="R285" s="77" t="s">
        <v>111</v>
      </c>
      <c r="S285" s="65" t="str">
        <f t="shared" si="43"/>
        <v>Desgaste irregular da Banda de Rodagem.</v>
      </c>
      <c r="T285" s="59" t="str">
        <f t="shared" si="44"/>
        <v>Folgas nas mangas, cubos, buchas estouradas, veículo desalinhado.</v>
      </c>
      <c r="U285" s="65" t="str">
        <f t="shared" si="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85" s="60">
        <v>16196</v>
      </c>
      <c r="W285" s="59" t="str">
        <f t="shared" si="46"/>
        <v xml:space="preserve">Everson Veloso </v>
      </c>
    </row>
    <row r="286" spans="1:23" ht="15.75" customHeight="1">
      <c r="A286" s="149">
        <f t="shared" si="39"/>
        <v>2581</v>
      </c>
      <c r="B286" s="76">
        <v>25173</v>
      </c>
      <c r="C286" s="68">
        <v>2</v>
      </c>
      <c r="D286" s="67" t="str">
        <f t="shared" si="41"/>
        <v>275/80R22.5</v>
      </c>
      <c r="E286" s="69">
        <v>7518</v>
      </c>
      <c r="F286" s="70" t="s">
        <v>197</v>
      </c>
      <c r="G286" s="68">
        <v>56</v>
      </c>
      <c r="H286" s="67" t="str">
        <f t="shared" si="40"/>
        <v xml:space="preserve">UBERLANDIA </v>
      </c>
      <c r="I286" s="71">
        <v>45037</v>
      </c>
      <c r="J286" s="72">
        <v>45056</v>
      </c>
      <c r="K286" s="68">
        <v>0</v>
      </c>
      <c r="L286" s="68">
        <v>2384</v>
      </c>
      <c r="M286" s="68">
        <v>53960</v>
      </c>
      <c r="N286" s="73">
        <f t="shared" si="42"/>
        <v>600</v>
      </c>
      <c r="O286" s="74"/>
      <c r="P286" s="68"/>
      <c r="Q286" s="198"/>
      <c r="R286" s="68" t="s">
        <v>111</v>
      </c>
      <c r="S286" s="73" t="str">
        <f t="shared" si="43"/>
        <v>Desgaste irregular da Banda de Rodagem.</v>
      </c>
      <c r="T286" s="67" t="str">
        <f t="shared" si="44"/>
        <v>Folgas nas mangas, cubos, buchas estouradas, veículo desalinhado.</v>
      </c>
      <c r="U286" s="73" t="str">
        <f t="shared" si="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86" s="68">
        <v>16196</v>
      </c>
      <c r="W286" s="67" t="str">
        <f t="shared" si="46"/>
        <v xml:space="preserve">Everson Veloso </v>
      </c>
    </row>
    <row r="287" spans="1:23" ht="15.75" customHeight="1">
      <c r="A287" s="150">
        <f t="shared" si="39"/>
        <v>2582</v>
      </c>
      <c r="B287" s="75">
        <v>25761</v>
      </c>
      <c r="C287" s="60">
        <v>2</v>
      </c>
      <c r="D287" s="59" t="str">
        <f t="shared" si="41"/>
        <v>275/80R22.5</v>
      </c>
      <c r="E287" s="61">
        <v>7326</v>
      </c>
      <c r="F287" s="62" t="s">
        <v>197</v>
      </c>
      <c r="G287" s="60">
        <v>56</v>
      </c>
      <c r="H287" s="59" t="str">
        <f t="shared" si="40"/>
        <v xml:space="preserve">UBERLANDIA </v>
      </c>
      <c r="I287" s="63">
        <v>45029</v>
      </c>
      <c r="J287" s="64">
        <v>45056</v>
      </c>
      <c r="K287" s="60">
        <v>0</v>
      </c>
      <c r="L287" s="60">
        <v>17410</v>
      </c>
      <c r="M287" s="60">
        <v>36188</v>
      </c>
      <c r="N287" s="65">
        <f t="shared" si="42"/>
        <v>600</v>
      </c>
      <c r="O287" s="66"/>
      <c r="P287" s="60"/>
      <c r="Q287" s="200"/>
      <c r="R287" s="77" t="s">
        <v>111</v>
      </c>
      <c r="S287" s="65" t="str">
        <f t="shared" si="43"/>
        <v>Desgaste irregular da Banda de Rodagem.</v>
      </c>
      <c r="T287" s="59" t="str">
        <f t="shared" si="44"/>
        <v>Folgas nas mangas, cubos, buchas estouradas, veículo desalinhado.</v>
      </c>
      <c r="U287" s="65" t="str">
        <f t="shared" si="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87" s="60">
        <v>16196</v>
      </c>
      <c r="W287" s="59" t="str">
        <f t="shared" si="46"/>
        <v xml:space="preserve">Everson Veloso </v>
      </c>
    </row>
    <row r="288" spans="1:23" ht="15.75" customHeight="1">
      <c r="A288" s="149">
        <f t="shared" si="39"/>
        <v>2583</v>
      </c>
      <c r="B288" s="76">
        <v>23405</v>
      </c>
      <c r="C288" s="68">
        <v>1</v>
      </c>
      <c r="D288" s="67" t="str">
        <f t="shared" si="41"/>
        <v>295/80R22.5</v>
      </c>
      <c r="E288" s="69">
        <v>10853</v>
      </c>
      <c r="F288" s="70" t="s">
        <v>101</v>
      </c>
      <c r="G288" s="68">
        <v>870</v>
      </c>
      <c r="H288" s="67" t="str">
        <f t="shared" si="40"/>
        <v>JUSTINOPOLIS</v>
      </c>
      <c r="I288" s="71">
        <v>45028</v>
      </c>
      <c r="J288" s="72">
        <v>45056</v>
      </c>
      <c r="K288" s="68">
        <v>1</v>
      </c>
      <c r="L288" s="68">
        <v>13677</v>
      </c>
      <c r="M288" s="68">
        <v>168731</v>
      </c>
      <c r="N288" s="73">
        <f t="shared" si="42"/>
        <v>650</v>
      </c>
      <c r="O288" s="74"/>
      <c r="P288" s="68"/>
      <c r="Q288" s="198"/>
      <c r="R288" s="68" t="s">
        <v>116</v>
      </c>
      <c r="S288" s="73" t="str">
        <f t="shared" si="43"/>
        <v>Desenrolamento do retorno da lona carcaça no talão.</v>
      </c>
      <c r="T288" s="67" t="str">
        <f t="shared" si="44"/>
        <v>Aquecimento no talão ocasionado pelo uso excessivo do freio, má regulagem dos freios, uso excessivo dos freios devido a velocidade incompatível com a via,rodas sujas e/ou em má condições de uso, etc.</v>
      </c>
      <c r="U288" s="73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88" s="68">
        <v>16196</v>
      </c>
      <c r="W288" s="67" t="str">
        <f t="shared" si="46"/>
        <v xml:space="preserve">Everson Veloso </v>
      </c>
    </row>
    <row r="289" spans="1:23" ht="15.75" customHeight="1">
      <c r="A289" s="150">
        <f t="shared" si="39"/>
        <v>2584</v>
      </c>
      <c r="B289" s="75">
        <v>22983</v>
      </c>
      <c r="C289" s="60">
        <v>2</v>
      </c>
      <c r="D289" s="59" t="str">
        <f t="shared" si="41"/>
        <v>275/80R22.5</v>
      </c>
      <c r="E289" s="61">
        <v>4010660</v>
      </c>
      <c r="F289" s="62" t="s">
        <v>101</v>
      </c>
      <c r="G289" s="60">
        <v>870</v>
      </c>
      <c r="H289" s="59" t="str">
        <f t="shared" si="40"/>
        <v>JUSTINOPOLIS</v>
      </c>
      <c r="I289" s="63">
        <v>45050</v>
      </c>
      <c r="J289" s="64">
        <v>45056</v>
      </c>
      <c r="K289" s="60">
        <v>2</v>
      </c>
      <c r="L289" s="60">
        <v>13677</v>
      </c>
      <c r="M289" s="60">
        <v>128709</v>
      </c>
      <c r="N289" s="65">
        <f t="shared" si="42"/>
        <v>600</v>
      </c>
      <c r="O289" s="66"/>
      <c r="P289" s="60"/>
      <c r="Q289" s="200"/>
      <c r="R289" s="77" t="s">
        <v>117</v>
      </c>
      <c r="S289" s="65" t="str">
        <f t="shared" si="43"/>
        <v>Separações no talão e rupturas dos reforços.</v>
      </c>
      <c r="T289" s="59" t="str">
        <f t="shared" si="44"/>
        <v>Aquecimento excessivo no tambor de freio, utilização com sobrecarga ou baixa pressão, mau posicionamento do pneu sobre o aro/roda, uso excessivo dos freios devido a velocidade incompatível com a via.</v>
      </c>
      <c r="U289" s="65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89" s="60">
        <v>16196</v>
      </c>
      <c r="W289" s="59" t="str">
        <f t="shared" si="46"/>
        <v xml:space="preserve">Everson Veloso </v>
      </c>
    </row>
    <row r="290" spans="1:23" ht="15.75" customHeight="1">
      <c r="A290" s="149">
        <f t="shared" si="39"/>
        <v>2585</v>
      </c>
      <c r="B290" s="76">
        <v>21073</v>
      </c>
      <c r="C290" s="68">
        <v>2</v>
      </c>
      <c r="D290" s="67" t="str">
        <f t="shared" si="41"/>
        <v>275/80R22.5</v>
      </c>
      <c r="E290" s="69">
        <v>4010550</v>
      </c>
      <c r="F290" s="70" t="s">
        <v>101</v>
      </c>
      <c r="G290" s="68">
        <v>870</v>
      </c>
      <c r="H290" s="67" t="str">
        <f t="shared" si="40"/>
        <v>JUSTINOPOLIS</v>
      </c>
      <c r="I290" s="71">
        <v>45050</v>
      </c>
      <c r="J290" s="72">
        <v>45056</v>
      </c>
      <c r="K290" s="68">
        <v>2</v>
      </c>
      <c r="L290" s="68">
        <v>19750</v>
      </c>
      <c r="M290" s="68">
        <v>141179</v>
      </c>
      <c r="N290" s="73">
        <f t="shared" si="42"/>
        <v>600</v>
      </c>
      <c r="O290" s="74"/>
      <c r="P290" s="68"/>
      <c r="Q290" s="198"/>
      <c r="R290" s="68" t="s">
        <v>104</v>
      </c>
      <c r="S290" s="73" t="str">
        <f t="shared" si="43"/>
        <v>Feridas acidentais no flanco.</v>
      </c>
      <c r="T290" s="67" t="str">
        <f t="shared" si="44"/>
        <v>Objetos pontiagudos, pontas de guias, meio-fio.</v>
      </c>
      <c r="U290" s="73" t="str">
        <f t="shared" si="45"/>
        <v>Impacto lateral proveniente de erro operacional, solicito avaliação de cobrança.</v>
      </c>
      <c r="V290" s="68">
        <v>16196</v>
      </c>
      <c r="W290" s="67" t="str">
        <f t="shared" si="46"/>
        <v xml:space="preserve">Everson Veloso </v>
      </c>
    </row>
    <row r="291" spans="1:23" ht="15.75" customHeight="1">
      <c r="A291" s="150">
        <f t="shared" si="39"/>
        <v>2586</v>
      </c>
      <c r="B291" s="75">
        <v>20646</v>
      </c>
      <c r="C291" s="60">
        <v>2</v>
      </c>
      <c r="D291" s="59" t="str">
        <f t="shared" si="41"/>
        <v>275/80R22.5</v>
      </c>
      <c r="E291" s="61">
        <v>40549</v>
      </c>
      <c r="F291" s="62" t="s">
        <v>99</v>
      </c>
      <c r="G291" s="60">
        <v>870</v>
      </c>
      <c r="H291" s="59" t="str">
        <f t="shared" si="40"/>
        <v>JUSTINOPOLIS</v>
      </c>
      <c r="I291" s="63">
        <v>45051</v>
      </c>
      <c r="J291" s="64">
        <v>45056</v>
      </c>
      <c r="K291" s="60">
        <v>3</v>
      </c>
      <c r="L291" s="60">
        <v>7061</v>
      </c>
      <c r="M291" s="60">
        <v>168784</v>
      </c>
      <c r="N291" s="65">
        <f t="shared" si="42"/>
        <v>600</v>
      </c>
      <c r="O291" s="66"/>
      <c r="P291" s="60"/>
      <c r="Q291" s="200"/>
      <c r="R291" s="77" t="s">
        <v>103</v>
      </c>
      <c r="S291" s="65" t="str">
        <f t="shared" si="43"/>
        <v>Deterioração do flanco por choque.</v>
      </c>
      <c r="T291" s="59" t="str">
        <f t="shared" si="44"/>
        <v>Choque e/ou beliscões no flanco ocasionado pela passagem em buracos ou durante a subida do meio-fio (calçada), desníveis em cabeceiras e pontes, viadutos etc.</v>
      </c>
      <c r="U291" s="65" t="str">
        <f t="shared" si="45"/>
        <v>Impacto lateral proveniente de erro operacional, solicito avaliação de cobrança.</v>
      </c>
      <c r="V291" s="60">
        <v>16196</v>
      </c>
      <c r="W291" s="59" t="str">
        <f t="shared" si="46"/>
        <v xml:space="preserve">Everson Veloso </v>
      </c>
    </row>
    <row r="292" spans="1:23" ht="15.75" customHeight="1">
      <c r="A292" s="149">
        <f t="shared" si="39"/>
        <v>2587</v>
      </c>
      <c r="B292" s="76">
        <v>21718</v>
      </c>
      <c r="C292" s="68">
        <v>2</v>
      </c>
      <c r="D292" s="67" t="str">
        <f t="shared" si="41"/>
        <v>275/80R22.5</v>
      </c>
      <c r="E292" s="69">
        <v>40521</v>
      </c>
      <c r="F292" s="70" t="s">
        <v>105</v>
      </c>
      <c r="G292" s="68">
        <v>870</v>
      </c>
      <c r="H292" s="67" t="str">
        <f t="shared" si="40"/>
        <v>JUSTINOPOLIS</v>
      </c>
      <c r="I292" s="71">
        <v>45052</v>
      </c>
      <c r="J292" s="72">
        <v>45056</v>
      </c>
      <c r="K292" s="68">
        <v>2</v>
      </c>
      <c r="L292" s="68">
        <v>9370</v>
      </c>
      <c r="M292" s="68">
        <v>147610</v>
      </c>
      <c r="N292" s="73">
        <f t="shared" si="42"/>
        <v>600</v>
      </c>
      <c r="O292" s="74"/>
      <c r="P292" s="68"/>
      <c r="Q292" s="198"/>
      <c r="R292" s="68" t="s">
        <v>117</v>
      </c>
      <c r="S292" s="73" t="str">
        <f t="shared" si="43"/>
        <v>Separações no talão e rupturas dos reforços.</v>
      </c>
      <c r="T292" s="67" t="str">
        <f t="shared" si="44"/>
        <v>Aquecimento excessivo no tambor de freio, utilização com sobrecarga ou baixa pressão, mau posicionamento do pneu sobre o aro/roda, uso excessivo dos freios devido a velocidade incompatível com a via.</v>
      </c>
      <c r="U292" s="73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92" s="68">
        <v>16196</v>
      </c>
      <c r="W292" s="67" t="str">
        <f t="shared" si="46"/>
        <v xml:space="preserve">Everson Veloso </v>
      </c>
    </row>
    <row r="293" spans="1:23" ht="15.75" customHeight="1">
      <c r="A293" s="150">
        <f t="shared" si="39"/>
        <v>2588</v>
      </c>
      <c r="B293" s="75">
        <v>24226</v>
      </c>
      <c r="C293" s="60">
        <v>1</v>
      </c>
      <c r="D293" s="59" t="str">
        <f t="shared" si="41"/>
        <v>295/80R22.5</v>
      </c>
      <c r="E293" s="61">
        <v>40506</v>
      </c>
      <c r="F293" s="62" t="s">
        <v>105</v>
      </c>
      <c r="G293" s="60">
        <v>870</v>
      </c>
      <c r="H293" s="59" t="str">
        <f t="shared" si="40"/>
        <v>JUSTINOPOLIS</v>
      </c>
      <c r="I293" s="63">
        <v>45051</v>
      </c>
      <c r="J293" s="64">
        <v>45056</v>
      </c>
      <c r="K293" s="60">
        <v>0</v>
      </c>
      <c r="L293" s="60">
        <v>18029</v>
      </c>
      <c r="M293" s="60">
        <v>69941</v>
      </c>
      <c r="N293" s="65">
        <f t="shared" si="42"/>
        <v>650</v>
      </c>
      <c r="O293" s="66"/>
      <c r="P293" s="60"/>
      <c r="Q293" s="200"/>
      <c r="R293" s="77" t="s">
        <v>116</v>
      </c>
      <c r="S293" s="65" t="str">
        <f t="shared" si="43"/>
        <v>Desenrolamento do retorno da lona carcaça no talão.</v>
      </c>
      <c r="T293" s="59" t="str">
        <f t="shared" si="44"/>
        <v>Aquecimento no talão ocasionado pelo uso excessivo do freio, má regulagem dos freios, uso excessivo dos freios devido a velocidade incompatível com a via,rodas sujas e/ou em má condições de uso, etc.</v>
      </c>
      <c r="U293" s="65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93" s="60">
        <v>16196</v>
      </c>
      <c r="W293" s="59" t="str">
        <f t="shared" si="46"/>
        <v xml:space="preserve">Everson Veloso </v>
      </c>
    </row>
    <row r="294" spans="1:23" ht="15.75" customHeight="1">
      <c r="A294" s="149">
        <f t="shared" si="39"/>
        <v>2589</v>
      </c>
      <c r="B294" s="76">
        <v>21504</v>
      </c>
      <c r="C294" s="68">
        <v>2</v>
      </c>
      <c r="D294" s="67" t="str">
        <f t="shared" si="41"/>
        <v>275/80R22.5</v>
      </c>
      <c r="E294" s="69">
        <v>10639</v>
      </c>
      <c r="F294" s="70" t="s">
        <v>198</v>
      </c>
      <c r="G294" s="68">
        <v>870</v>
      </c>
      <c r="H294" s="67" t="str">
        <f t="shared" si="40"/>
        <v>JUSTINOPOLIS</v>
      </c>
      <c r="I294" s="71">
        <v>45051</v>
      </c>
      <c r="J294" s="72">
        <v>45056</v>
      </c>
      <c r="K294" s="68">
        <v>2</v>
      </c>
      <c r="L294" s="68">
        <v>6547</v>
      </c>
      <c r="M294" s="68">
        <v>202566</v>
      </c>
      <c r="N294" s="73">
        <f t="shared" si="42"/>
        <v>600</v>
      </c>
      <c r="O294" s="74"/>
      <c r="P294" s="68"/>
      <c r="Q294" s="198"/>
      <c r="R294" s="68" t="s">
        <v>117</v>
      </c>
      <c r="S294" s="73" t="str">
        <f t="shared" si="43"/>
        <v>Separações no talão e rupturas dos reforços.</v>
      </c>
      <c r="T294" s="67" t="str">
        <f t="shared" si="44"/>
        <v>Aquecimento excessivo no tambor de freio, utilização com sobrecarga ou baixa pressão, mau posicionamento do pneu sobre o aro/roda, uso excessivo dos freios devido a velocidade incompatível com a via.</v>
      </c>
      <c r="U294" s="73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94" s="68">
        <v>16196</v>
      </c>
      <c r="W294" s="67" t="str">
        <f t="shared" si="46"/>
        <v xml:space="preserve">Everson Veloso </v>
      </c>
    </row>
    <row r="295" spans="1:23" ht="15.75" customHeight="1">
      <c r="A295" s="150">
        <f t="shared" si="39"/>
        <v>2590</v>
      </c>
      <c r="B295" s="75">
        <v>23150</v>
      </c>
      <c r="C295" s="60">
        <v>2</v>
      </c>
      <c r="D295" s="59" t="str">
        <f t="shared" si="41"/>
        <v>275/80R22.5</v>
      </c>
      <c r="E295" s="61">
        <v>90307</v>
      </c>
      <c r="F295" s="62" t="s">
        <v>198</v>
      </c>
      <c r="G295" s="60">
        <v>520</v>
      </c>
      <c r="H295" s="59" t="str">
        <f t="shared" si="40"/>
        <v>NEVES</v>
      </c>
      <c r="I295" s="63">
        <v>45045</v>
      </c>
      <c r="J295" s="64">
        <v>45056</v>
      </c>
      <c r="K295" s="60">
        <v>1</v>
      </c>
      <c r="L295" s="60">
        <v>31576</v>
      </c>
      <c r="M295" s="60">
        <v>152133</v>
      </c>
      <c r="N295" s="65">
        <f t="shared" si="42"/>
        <v>600</v>
      </c>
      <c r="O295" s="66"/>
      <c r="P295" s="60"/>
      <c r="Q295" s="200"/>
      <c r="R295" s="77" t="s">
        <v>117</v>
      </c>
      <c r="S295" s="65" t="str">
        <f t="shared" si="43"/>
        <v>Separações no talão e rupturas dos reforços.</v>
      </c>
      <c r="T295" s="59" t="str">
        <f t="shared" si="44"/>
        <v>Aquecimento excessivo no tambor de freio, utilização com sobrecarga ou baixa pressão, mau posicionamento do pneu sobre o aro/roda, uso excessivo dos freios devido a velocidade incompatível com a via.</v>
      </c>
      <c r="U295" s="65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95" s="60">
        <v>16196</v>
      </c>
      <c r="W295" s="59" t="str">
        <f t="shared" si="46"/>
        <v xml:space="preserve">Everson Veloso </v>
      </c>
    </row>
    <row r="296" spans="1:23" ht="15.75" customHeight="1">
      <c r="A296" s="149">
        <f t="shared" si="39"/>
        <v>2591</v>
      </c>
      <c r="B296" s="76">
        <v>22491</v>
      </c>
      <c r="C296" s="68">
        <v>1</v>
      </c>
      <c r="D296" s="67" t="str">
        <f t="shared" si="41"/>
        <v>295/80R22.5</v>
      </c>
      <c r="E296" s="69">
        <v>10798</v>
      </c>
      <c r="F296" s="70" t="s">
        <v>105</v>
      </c>
      <c r="G296" s="68">
        <v>870</v>
      </c>
      <c r="H296" s="67" t="str">
        <f t="shared" si="40"/>
        <v>JUSTINOPOLIS</v>
      </c>
      <c r="I296" s="71">
        <v>45050</v>
      </c>
      <c r="J296" s="72">
        <v>45056</v>
      </c>
      <c r="K296" s="68">
        <v>1</v>
      </c>
      <c r="L296" s="68">
        <v>7720</v>
      </c>
      <c r="M296" s="68">
        <v>124686</v>
      </c>
      <c r="N296" s="73">
        <f t="shared" si="42"/>
        <v>650</v>
      </c>
      <c r="O296" s="74"/>
      <c r="P296" s="68"/>
      <c r="Q296" s="198"/>
      <c r="R296" s="68" t="s">
        <v>116</v>
      </c>
      <c r="S296" s="73" t="str">
        <f t="shared" si="43"/>
        <v>Desenrolamento do retorno da lona carcaça no talão.</v>
      </c>
      <c r="T296" s="67" t="str">
        <f t="shared" si="44"/>
        <v>Aquecimento no talão ocasionado pelo uso excessivo do freio, má regulagem dos freios, uso excessivo dos freios devido a velocidade incompatível com a via,rodas sujas e/ou em má condições de uso, etc.</v>
      </c>
      <c r="U296" s="73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96" s="68">
        <v>16196</v>
      </c>
      <c r="W296" s="67" t="str">
        <f t="shared" si="46"/>
        <v xml:space="preserve">Everson Veloso </v>
      </c>
    </row>
    <row r="297" spans="1:23" ht="15.75" customHeight="1">
      <c r="A297" s="150">
        <f t="shared" si="39"/>
        <v>2592</v>
      </c>
      <c r="B297" s="75">
        <v>22217</v>
      </c>
      <c r="C297" s="60">
        <v>2</v>
      </c>
      <c r="D297" s="59" t="str">
        <f t="shared" si="41"/>
        <v>275/80R22.5</v>
      </c>
      <c r="E297" s="61">
        <v>90373</v>
      </c>
      <c r="F297" s="62" t="s">
        <v>198</v>
      </c>
      <c r="G297" s="60">
        <v>990</v>
      </c>
      <c r="H297" s="59" t="str">
        <f t="shared" si="40"/>
        <v>VENEZA</v>
      </c>
      <c r="I297" s="63">
        <v>45050</v>
      </c>
      <c r="J297" s="64">
        <v>45056</v>
      </c>
      <c r="K297" s="60">
        <v>1</v>
      </c>
      <c r="L297" s="60">
        <v>10859</v>
      </c>
      <c r="M297" s="60">
        <v>109787</v>
      </c>
      <c r="N297" s="65">
        <f t="shared" si="42"/>
        <v>600</v>
      </c>
      <c r="O297" s="66"/>
      <c r="P297" s="60"/>
      <c r="Q297" s="200"/>
      <c r="R297" s="77" t="s">
        <v>104</v>
      </c>
      <c r="S297" s="65" t="str">
        <f t="shared" si="43"/>
        <v>Feridas acidentais no flanco.</v>
      </c>
      <c r="T297" s="59" t="str">
        <f t="shared" si="44"/>
        <v>Objetos pontiagudos, pontas de guias, meio-fio.</v>
      </c>
      <c r="U297" s="65" t="str">
        <f t="shared" si="45"/>
        <v>Impacto lateral proveniente de erro operacional, solicito avaliação de cobrança.</v>
      </c>
      <c r="V297" s="60">
        <v>16196</v>
      </c>
      <c r="W297" s="59" t="str">
        <f t="shared" si="46"/>
        <v xml:space="preserve">Everson Veloso </v>
      </c>
    </row>
    <row r="298" spans="1:23" ht="15.75" customHeight="1">
      <c r="A298" s="149">
        <f t="shared" si="39"/>
        <v>2593</v>
      </c>
      <c r="B298" s="76">
        <v>23334</v>
      </c>
      <c r="C298" s="68">
        <v>2</v>
      </c>
      <c r="D298" s="67" t="str">
        <f t="shared" si="41"/>
        <v>275/80R22.5</v>
      </c>
      <c r="E298" s="69">
        <v>90083</v>
      </c>
      <c r="F298" s="70" t="s">
        <v>102</v>
      </c>
      <c r="G298" s="68">
        <v>990</v>
      </c>
      <c r="H298" s="67" t="str">
        <f t="shared" si="40"/>
        <v>VENEZA</v>
      </c>
      <c r="I298" s="71">
        <v>45049</v>
      </c>
      <c r="J298" s="72">
        <v>45056</v>
      </c>
      <c r="K298" s="68">
        <v>0</v>
      </c>
      <c r="L298" s="68">
        <v>10308</v>
      </c>
      <c r="M298" s="68">
        <v>131337</v>
      </c>
      <c r="N298" s="73">
        <f t="shared" si="42"/>
        <v>600</v>
      </c>
      <c r="O298" s="74"/>
      <c r="P298" s="68"/>
      <c r="Q298" s="198"/>
      <c r="R298" s="68" t="s">
        <v>113</v>
      </c>
      <c r="S298" s="73" t="str">
        <f t="shared" si="43"/>
        <v>Deterioração do topo por choque.</v>
      </c>
      <c r="T298" s="67" t="str">
        <f t="shared" si="44"/>
        <v>Impacto contra obstáculos, excesso de pressão.</v>
      </c>
      <c r="U298" s="73" t="str">
        <f t="shared" si="45"/>
        <v xml:space="preserve">Impacto  na banda de rodagem proveniente de erro operacional, solicito avaliação de cobrança. </v>
      </c>
      <c r="V298" s="68">
        <v>16196</v>
      </c>
      <c r="W298" s="67" t="str">
        <f t="shared" si="46"/>
        <v xml:space="preserve">Everson Veloso </v>
      </c>
    </row>
    <row r="299" spans="1:23" ht="15.75" customHeight="1">
      <c r="A299" s="150">
        <f t="shared" si="39"/>
        <v>2594</v>
      </c>
      <c r="B299" s="75">
        <v>22156</v>
      </c>
      <c r="C299" s="60">
        <v>2</v>
      </c>
      <c r="D299" s="59" t="str">
        <f t="shared" si="41"/>
        <v>275/80R22.5</v>
      </c>
      <c r="E299" s="61">
        <v>90408</v>
      </c>
      <c r="F299" s="62" t="s">
        <v>198</v>
      </c>
      <c r="G299" s="60">
        <v>990</v>
      </c>
      <c r="H299" s="59" t="str">
        <f t="shared" si="40"/>
        <v>VENEZA</v>
      </c>
      <c r="I299" s="63">
        <v>45049</v>
      </c>
      <c r="J299" s="64">
        <v>45056</v>
      </c>
      <c r="K299" s="60">
        <v>1</v>
      </c>
      <c r="L299" s="60">
        <v>20763</v>
      </c>
      <c r="M299" s="60">
        <v>228239</v>
      </c>
      <c r="N299" s="65">
        <f t="shared" si="42"/>
        <v>600</v>
      </c>
      <c r="O299" s="66"/>
      <c r="P299" s="60"/>
      <c r="Q299" s="200"/>
      <c r="R299" s="77" t="s">
        <v>104</v>
      </c>
      <c r="S299" s="65" t="str">
        <f t="shared" si="43"/>
        <v>Feridas acidentais no flanco.</v>
      </c>
      <c r="T299" s="59" t="str">
        <f t="shared" si="44"/>
        <v>Objetos pontiagudos, pontas de guias, meio-fio.</v>
      </c>
      <c r="U299" s="65" t="str">
        <f t="shared" si="45"/>
        <v>Impacto lateral proveniente de erro operacional, solicito avaliação de cobrança.</v>
      </c>
      <c r="V299" s="60">
        <v>16196</v>
      </c>
      <c r="W299" s="59" t="str">
        <f t="shared" si="46"/>
        <v xml:space="preserve">Everson Veloso </v>
      </c>
    </row>
    <row r="300" spans="1:23" ht="15.75" customHeight="1">
      <c r="A300" s="149">
        <f t="shared" si="39"/>
        <v>2595</v>
      </c>
      <c r="B300" s="76">
        <v>96915</v>
      </c>
      <c r="C300" s="68">
        <v>2</v>
      </c>
      <c r="D300" s="67" t="str">
        <f t="shared" si="41"/>
        <v>275/80R22.5</v>
      </c>
      <c r="E300" s="69">
        <v>10762</v>
      </c>
      <c r="F300" s="70" t="s">
        <v>99</v>
      </c>
      <c r="G300" s="68">
        <v>870</v>
      </c>
      <c r="H300" s="67" t="str">
        <f t="shared" si="40"/>
        <v>JUSTINOPOLIS</v>
      </c>
      <c r="I300" s="71">
        <v>45056</v>
      </c>
      <c r="J300" s="72">
        <v>45071</v>
      </c>
      <c r="K300" s="68">
        <v>1</v>
      </c>
      <c r="L300" s="68">
        <v>10338</v>
      </c>
      <c r="M300" s="68">
        <v>167762</v>
      </c>
      <c r="N300" s="73">
        <f t="shared" si="42"/>
        <v>600</v>
      </c>
      <c r="O300" s="74"/>
      <c r="P300" s="68"/>
      <c r="Q300" s="198"/>
      <c r="R300" s="68" t="s">
        <v>116</v>
      </c>
      <c r="S300" s="73" t="str">
        <f t="shared" si="43"/>
        <v>Desenrolamento do retorno da lona carcaça no talão.</v>
      </c>
      <c r="T300" s="67" t="str">
        <f t="shared" si="44"/>
        <v>Aquecimento no talão ocasionado pelo uso excessivo do freio, má regulagem dos freios, uso excessivo dos freios devido a velocidade incompatível com a via,rodas sujas e/ou em má condições de uso, etc.</v>
      </c>
      <c r="U300" s="73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300" s="68">
        <v>16196</v>
      </c>
      <c r="W300" s="67" t="str">
        <f t="shared" si="46"/>
        <v xml:space="preserve">Everson Veloso </v>
      </c>
    </row>
    <row r="301" spans="1:23" ht="15.75" customHeight="1">
      <c r="A301" s="150">
        <f t="shared" si="39"/>
        <v>2596</v>
      </c>
      <c r="B301" s="75">
        <v>23811</v>
      </c>
      <c r="C301" s="60">
        <v>2</v>
      </c>
      <c r="D301" s="59" t="str">
        <f t="shared" si="41"/>
        <v>275/80R22.5</v>
      </c>
      <c r="E301" s="61">
        <v>90212</v>
      </c>
      <c r="F301" s="62" t="s">
        <v>101</v>
      </c>
      <c r="G301" s="60">
        <v>520</v>
      </c>
      <c r="H301" s="59" t="str">
        <f t="shared" si="40"/>
        <v>NEVES</v>
      </c>
      <c r="I301" s="63">
        <v>45049</v>
      </c>
      <c r="J301" s="64">
        <v>45071</v>
      </c>
      <c r="K301" s="60">
        <v>1</v>
      </c>
      <c r="L301" s="60">
        <v>245</v>
      </c>
      <c r="M301" s="60">
        <v>150475</v>
      </c>
      <c r="N301" s="65">
        <f t="shared" si="42"/>
        <v>600</v>
      </c>
      <c r="O301" s="66"/>
      <c r="P301" s="60"/>
      <c r="Q301" s="200"/>
      <c r="R301" s="77" t="s">
        <v>106</v>
      </c>
      <c r="S301" s="65" t="str">
        <f t="shared" si="43"/>
        <v>Rachadura na zona baixa do talão.</v>
      </c>
      <c r="T301" s="59" t="str">
        <f t="shared" si="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01" s="65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01" s="60">
        <v>16196</v>
      </c>
      <c r="W301" s="59" t="str">
        <f t="shared" si="46"/>
        <v xml:space="preserve">Everson Veloso </v>
      </c>
    </row>
    <row r="302" spans="1:23" ht="15.75" customHeight="1">
      <c r="A302" s="149">
        <f t="shared" si="39"/>
        <v>2597</v>
      </c>
      <c r="B302" s="76">
        <v>23821</v>
      </c>
      <c r="C302" s="68">
        <v>2</v>
      </c>
      <c r="D302" s="67" t="str">
        <f t="shared" si="41"/>
        <v>275/80R22.5</v>
      </c>
      <c r="E302" s="69">
        <v>90242</v>
      </c>
      <c r="F302" s="70" t="s">
        <v>198</v>
      </c>
      <c r="G302" s="68">
        <v>520</v>
      </c>
      <c r="H302" s="67" t="str">
        <f t="shared" si="40"/>
        <v>NEVES</v>
      </c>
      <c r="I302" s="71">
        <v>45056</v>
      </c>
      <c r="J302" s="72">
        <v>45071</v>
      </c>
      <c r="K302" s="68">
        <v>0</v>
      </c>
      <c r="L302" s="68">
        <v>11810</v>
      </c>
      <c r="M302" s="68">
        <v>154440</v>
      </c>
      <c r="N302" s="73">
        <f t="shared" si="42"/>
        <v>600</v>
      </c>
      <c r="O302" s="74"/>
      <c r="P302" s="68"/>
      <c r="Q302" s="198"/>
      <c r="R302" s="68" t="s">
        <v>107</v>
      </c>
      <c r="S302" s="73" t="str">
        <f t="shared" si="43"/>
        <v>Alteração na zona baixa do talão.</v>
      </c>
      <c r="T302" s="67" t="str">
        <f t="shared" si="4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302" s="73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302" s="68">
        <v>16196</v>
      </c>
      <c r="W302" s="67" t="str">
        <f t="shared" si="46"/>
        <v xml:space="preserve">Everson Veloso </v>
      </c>
    </row>
    <row r="303" spans="1:23" ht="15.75" customHeight="1">
      <c r="A303" s="150">
        <f t="shared" si="39"/>
        <v>2598</v>
      </c>
      <c r="B303" s="75">
        <v>23996</v>
      </c>
      <c r="C303" s="60">
        <v>2</v>
      </c>
      <c r="D303" s="59" t="str">
        <f t="shared" si="41"/>
        <v>275/80R22.5</v>
      </c>
      <c r="E303" s="61">
        <v>90242</v>
      </c>
      <c r="F303" s="62" t="s">
        <v>105</v>
      </c>
      <c r="G303" s="60">
        <v>990</v>
      </c>
      <c r="H303" s="59" t="str">
        <f t="shared" si="40"/>
        <v>VENEZA</v>
      </c>
      <c r="I303" s="63">
        <v>45056</v>
      </c>
      <c r="J303" s="64">
        <v>45071</v>
      </c>
      <c r="K303" s="60">
        <v>0</v>
      </c>
      <c r="L303" s="60">
        <v>11810</v>
      </c>
      <c r="M303" s="60">
        <v>144787</v>
      </c>
      <c r="N303" s="65">
        <f t="shared" si="42"/>
        <v>600</v>
      </c>
      <c r="O303" s="66"/>
      <c r="P303" s="60"/>
      <c r="Q303" s="200"/>
      <c r="R303" s="77" t="s">
        <v>107</v>
      </c>
      <c r="S303" s="65" t="str">
        <f t="shared" si="43"/>
        <v>Alteração na zona baixa do talão.</v>
      </c>
      <c r="T303" s="59" t="str">
        <f t="shared" si="4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303" s="65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303" s="60">
        <v>16196</v>
      </c>
      <c r="W303" s="59" t="str">
        <f t="shared" si="46"/>
        <v xml:space="preserve">Everson Veloso </v>
      </c>
    </row>
    <row r="304" spans="1:23" ht="15.75" customHeight="1">
      <c r="A304" s="149">
        <f t="shared" si="39"/>
        <v>2599</v>
      </c>
      <c r="B304" s="76">
        <v>22583</v>
      </c>
      <c r="C304" s="68">
        <v>1</v>
      </c>
      <c r="D304" s="67" t="str">
        <f t="shared" si="41"/>
        <v>295/80R22.5</v>
      </c>
      <c r="E304" s="69">
        <v>10798</v>
      </c>
      <c r="F304" s="70" t="s">
        <v>105</v>
      </c>
      <c r="G304" s="68">
        <v>870</v>
      </c>
      <c r="H304" s="67" t="str">
        <f t="shared" si="40"/>
        <v>JUSTINOPOLIS</v>
      </c>
      <c r="I304" s="71">
        <v>45059</v>
      </c>
      <c r="J304" s="72">
        <v>45071</v>
      </c>
      <c r="K304" s="68">
        <v>1</v>
      </c>
      <c r="L304" s="68">
        <v>1057</v>
      </c>
      <c r="M304" s="68">
        <v>118468</v>
      </c>
      <c r="N304" s="73">
        <f t="shared" si="42"/>
        <v>650</v>
      </c>
      <c r="O304" s="74"/>
      <c r="P304" s="68"/>
      <c r="Q304" s="198"/>
      <c r="R304" s="68" t="s">
        <v>116</v>
      </c>
      <c r="S304" s="73" t="str">
        <f t="shared" si="43"/>
        <v>Desenrolamento do retorno da lona carcaça no talão.</v>
      </c>
      <c r="T304" s="67" t="str">
        <f t="shared" si="44"/>
        <v>Aquecimento no talão ocasionado pelo uso excessivo do freio, má regulagem dos freios, uso excessivo dos freios devido a velocidade incompatível com a via,rodas sujas e/ou em má condições de uso, etc.</v>
      </c>
      <c r="U304" s="73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304" s="68">
        <v>16196</v>
      </c>
      <c r="W304" s="67" t="str">
        <f t="shared" si="46"/>
        <v xml:space="preserve">Everson Veloso </v>
      </c>
    </row>
    <row r="305" spans="1:23" ht="15.75" customHeight="1">
      <c r="A305" s="150">
        <f t="shared" si="39"/>
        <v>2600</v>
      </c>
      <c r="B305" s="75">
        <v>22049</v>
      </c>
      <c r="C305" s="60">
        <v>2</v>
      </c>
      <c r="D305" s="59" t="str">
        <f t="shared" si="41"/>
        <v>275/80R22.5</v>
      </c>
      <c r="E305" s="61">
        <v>10996</v>
      </c>
      <c r="F305" s="62" t="s">
        <v>105</v>
      </c>
      <c r="G305" s="60">
        <v>98</v>
      </c>
      <c r="H305" s="59" t="str">
        <f t="shared" si="40"/>
        <v>ANA LUCIA</v>
      </c>
      <c r="I305" s="63">
        <v>45056</v>
      </c>
      <c r="J305" s="64">
        <v>45071</v>
      </c>
      <c r="K305" s="60">
        <v>3</v>
      </c>
      <c r="L305" s="60">
        <v>17043</v>
      </c>
      <c r="M305" s="60">
        <v>128207</v>
      </c>
      <c r="N305" s="65">
        <f t="shared" si="42"/>
        <v>600</v>
      </c>
      <c r="O305" s="66"/>
      <c r="P305" s="60"/>
      <c r="Q305" s="200"/>
      <c r="R305" s="77" t="s">
        <v>116</v>
      </c>
      <c r="S305" s="65" t="str">
        <f t="shared" si="43"/>
        <v>Desenrolamento do retorno da lona carcaça no talão.</v>
      </c>
      <c r="T305" s="59" t="str">
        <f t="shared" si="44"/>
        <v>Aquecimento no talão ocasionado pelo uso excessivo do freio, má regulagem dos freios, uso excessivo dos freios devido a velocidade incompatível com a via,rodas sujas e/ou em má condições de uso, etc.</v>
      </c>
      <c r="U305" s="65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305" s="60">
        <v>16196</v>
      </c>
      <c r="W305" s="59" t="str">
        <f t="shared" si="46"/>
        <v xml:space="preserve">Everson Veloso </v>
      </c>
    </row>
    <row r="306" spans="1:23" ht="15.75" customHeight="1">
      <c r="A306" s="149">
        <f t="shared" si="39"/>
        <v>2601</v>
      </c>
      <c r="B306" s="76">
        <v>141406</v>
      </c>
      <c r="C306" s="68">
        <v>2</v>
      </c>
      <c r="D306" s="67" t="str">
        <f t="shared" si="41"/>
        <v>275/80R22.5</v>
      </c>
      <c r="E306" s="69">
        <v>20771</v>
      </c>
      <c r="F306" s="70" t="s">
        <v>105</v>
      </c>
      <c r="G306" s="68">
        <v>98</v>
      </c>
      <c r="H306" s="67" t="str">
        <f t="shared" si="40"/>
        <v>ANA LUCIA</v>
      </c>
      <c r="I306" s="71">
        <v>45052</v>
      </c>
      <c r="J306" s="72">
        <v>45071</v>
      </c>
      <c r="K306" s="68">
        <v>2</v>
      </c>
      <c r="L306" s="68">
        <v>6336</v>
      </c>
      <c r="M306" s="68">
        <v>238818</v>
      </c>
      <c r="N306" s="73">
        <f t="shared" si="42"/>
        <v>600</v>
      </c>
      <c r="O306" s="74"/>
      <c r="P306" s="68"/>
      <c r="Q306" s="198"/>
      <c r="R306" s="68" t="s">
        <v>116</v>
      </c>
      <c r="S306" s="73" t="str">
        <f t="shared" si="43"/>
        <v>Desenrolamento do retorno da lona carcaça no talão.</v>
      </c>
      <c r="T306" s="67" t="str">
        <f t="shared" si="44"/>
        <v>Aquecimento no talão ocasionado pelo uso excessivo do freio, má regulagem dos freios, uso excessivo dos freios devido a velocidade incompatível com a via,rodas sujas e/ou em má condições de uso, etc.</v>
      </c>
      <c r="U306" s="73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306" s="68">
        <v>16196</v>
      </c>
      <c r="W306" s="67" t="str">
        <f t="shared" si="46"/>
        <v xml:space="preserve">Everson Veloso </v>
      </c>
    </row>
    <row r="307" spans="1:23" ht="15.75" customHeight="1">
      <c r="A307" s="150">
        <f t="shared" si="39"/>
        <v>2602</v>
      </c>
      <c r="B307" s="75">
        <v>24169</v>
      </c>
      <c r="C307" s="60">
        <v>1</v>
      </c>
      <c r="D307" s="59" t="str">
        <f t="shared" si="41"/>
        <v>295/80R22.5</v>
      </c>
      <c r="E307" s="61">
        <v>90321</v>
      </c>
      <c r="F307" s="62" t="s">
        <v>199</v>
      </c>
      <c r="G307" s="60">
        <v>520</v>
      </c>
      <c r="H307" s="59" t="str">
        <f t="shared" si="40"/>
        <v>NEVES</v>
      </c>
      <c r="I307" s="63">
        <v>45061</v>
      </c>
      <c r="J307" s="64">
        <v>45071</v>
      </c>
      <c r="K307" s="60">
        <v>1</v>
      </c>
      <c r="L307" s="60">
        <v>3729</v>
      </c>
      <c r="M307" s="60">
        <v>67385</v>
      </c>
      <c r="N307" s="65">
        <f t="shared" si="42"/>
        <v>650</v>
      </c>
      <c r="O307" s="66"/>
      <c r="P307" s="60"/>
      <c r="Q307" s="200"/>
      <c r="R307" s="77" t="s">
        <v>116</v>
      </c>
      <c r="S307" s="65" t="str">
        <f t="shared" si="43"/>
        <v>Desenrolamento do retorno da lona carcaça no talão.</v>
      </c>
      <c r="T307" s="59" t="str">
        <f t="shared" si="44"/>
        <v>Aquecimento no talão ocasionado pelo uso excessivo do freio, má regulagem dos freios, uso excessivo dos freios devido a velocidade incompatível com a via,rodas sujas e/ou em má condições de uso, etc.</v>
      </c>
      <c r="U307" s="65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307" s="60">
        <v>16196</v>
      </c>
      <c r="W307" s="59" t="str">
        <f t="shared" si="46"/>
        <v xml:space="preserve">Everson Veloso </v>
      </c>
    </row>
    <row r="308" spans="1:23" ht="15.75" customHeight="1">
      <c r="A308" s="149">
        <f t="shared" si="39"/>
        <v>2603</v>
      </c>
      <c r="B308" s="76">
        <v>25470</v>
      </c>
      <c r="C308" s="68">
        <v>2</v>
      </c>
      <c r="D308" s="67" t="str">
        <f t="shared" si="41"/>
        <v>275/80R22.5</v>
      </c>
      <c r="E308" s="69">
        <v>90464</v>
      </c>
      <c r="F308" s="70" t="s">
        <v>197</v>
      </c>
      <c r="G308" s="68">
        <v>520</v>
      </c>
      <c r="H308" s="67" t="str">
        <f t="shared" si="40"/>
        <v>NEVES</v>
      </c>
      <c r="I308" s="71">
        <v>45063</v>
      </c>
      <c r="J308" s="72">
        <v>45071</v>
      </c>
      <c r="K308" s="68">
        <v>0</v>
      </c>
      <c r="L308" s="68">
        <v>17474</v>
      </c>
      <c r="M308" s="68">
        <v>96519</v>
      </c>
      <c r="N308" s="73">
        <f t="shared" si="42"/>
        <v>600</v>
      </c>
      <c r="O308" s="74"/>
      <c r="P308" s="68"/>
      <c r="Q308" s="198"/>
      <c r="R308" s="68" t="s">
        <v>110</v>
      </c>
      <c r="S308" s="73" t="str">
        <f t="shared" si="43"/>
        <v>Rodagem sem ar ou com flexão importante no flanco.</v>
      </c>
      <c r="T308" s="67" t="str">
        <f t="shared" si="44"/>
        <v>Perfurações no topo ou flanco, rodas ou aros danificados, rodagem prolongada sem ar ou baixa pressão, desgaste no flanco por atrito com o solo ou entre germinados.</v>
      </c>
      <c r="U308" s="73" t="str">
        <f t="shared" si="45"/>
        <v>Condutor rodou com o pneu vazio. Solicito avaliação de cobrança.</v>
      </c>
      <c r="V308" s="68">
        <v>16196</v>
      </c>
      <c r="W308" s="67" t="str">
        <f t="shared" si="46"/>
        <v xml:space="preserve">Everson Veloso </v>
      </c>
    </row>
    <row r="309" spans="1:23" ht="15.75" customHeight="1">
      <c r="A309" s="150">
        <f t="shared" si="39"/>
        <v>2604</v>
      </c>
      <c r="B309" s="75">
        <v>24093</v>
      </c>
      <c r="C309" s="60">
        <v>2</v>
      </c>
      <c r="D309" s="59" t="str">
        <f t="shared" si="41"/>
        <v>275/80R22.5</v>
      </c>
      <c r="E309" s="61">
        <v>20862</v>
      </c>
      <c r="F309" s="62" t="s">
        <v>99</v>
      </c>
      <c r="G309" s="60">
        <v>870</v>
      </c>
      <c r="H309" s="59" t="str">
        <f t="shared" si="40"/>
        <v>JUSTINOPOLIS</v>
      </c>
      <c r="I309" s="63">
        <v>45063</v>
      </c>
      <c r="J309" s="64">
        <v>45071</v>
      </c>
      <c r="K309" s="60">
        <v>1</v>
      </c>
      <c r="L309" s="60">
        <v>2791</v>
      </c>
      <c r="M309" s="60">
        <v>86780</v>
      </c>
      <c r="N309" s="65">
        <f t="shared" si="42"/>
        <v>600</v>
      </c>
      <c r="O309" s="66"/>
      <c r="P309" s="60"/>
      <c r="Q309" s="200"/>
      <c r="R309" s="77" t="s">
        <v>116</v>
      </c>
      <c r="S309" s="65" t="str">
        <f t="shared" si="43"/>
        <v>Desenrolamento do retorno da lona carcaça no talão.</v>
      </c>
      <c r="T309" s="59" t="str">
        <f t="shared" si="44"/>
        <v>Aquecimento no talão ocasionado pelo uso excessivo do freio, má regulagem dos freios, uso excessivo dos freios devido a velocidade incompatível com a via,rodas sujas e/ou em má condições de uso, etc.</v>
      </c>
      <c r="U309" s="65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309" s="60">
        <v>16196</v>
      </c>
      <c r="W309" s="59" t="str">
        <f t="shared" si="46"/>
        <v xml:space="preserve">Everson Veloso </v>
      </c>
    </row>
    <row r="310" spans="1:23" ht="15.75" customHeight="1">
      <c r="A310" s="149">
        <f t="shared" si="39"/>
        <v>2605</v>
      </c>
      <c r="B310" s="76">
        <v>23047</v>
      </c>
      <c r="C310" s="68">
        <v>2</v>
      </c>
      <c r="D310" s="67" t="str">
        <f t="shared" si="41"/>
        <v>275/80R22.5</v>
      </c>
      <c r="E310" s="69">
        <v>90297</v>
      </c>
      <c r="F310" s="70" t="s">
        <v>105</v>
      </c>
      <c r="G310" s="68">
        <v>520</v>
      </c>
      <c r="H310" s="67" t="str">
        <f t="shared" si="40"/>
        <v>NEVES</v>
      </c>
      <c r="I310" s="71">
        <v>45064</v>
      </c>
      <c r="J310" s="72">
        <v>45071</v>
      </c>
      <c r="K310" s="68">
        <v>1</v>
      </c>
      <c r="L310" s="68">
        <v>4045</v>
      </c>
      <c r="M310" s="68">
        <v>98372</v>
      </c>
      <c r="N310" s="73">
        <f t="shared" si="42"/>
        <v>600</v>
      </c>
      <c r="O310" s="74"/>
      <c r="P310" s="68"/>
      <c r="Q310" s="198"/>
      <c r="R310" s="68" t="s">
        <v>116</v>
      </c>
      <c r="S310" s="73" t="str">
        <f t="shared" si="43"/>
        <v>Desenrolamento do retorno da lona carcaça no talão.</v>
      </c>
      <c r="T310" s="67" t="str">
        <f t="shared" si="44"/>
        <v>Aquecimento no talão ocasionado pelo uso excessivo do freio, má regulagem dos freios, uso excessivo dos freios devido a velocidade incompatível com a via,rodas sujas e/ou em má condições de uso, etc.</v>
      </c>
      <c r="U310" s="73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310" s="68">
        <v>16196</v>
      </c>
      <c r="W310" s="67" t="str">
        <f t="shared" si="46"/>
        <v xml:space="preserve">Everson Veloso </v>
      </c>
    </row>
    <row r="311" spans="1:23" ht="15.75" customHeight="1">
      <c r="A311" s="150">
        <f t="shared" si="39"/>
        <v>2606</v>
      </c>
      <c r="B311" s="75">
        <v>21486</v>
      </c>
      <c r="C311" s="60">
        <v>2</v>
      </c>
      <c r="D311" s="59" t="str">
        <f t="shared" si="41"/>
        <v>275/80R22.5</v>
      </c>
      <c r="E311" s="61">
        <v>20719</v>
      </c>
      <c r="F311" s="62" t="s">
        <v>99</v>
      </c>
      <c r="G311" s="60">
        <v>870</v>
      </c>
      <c r="H311" s="59" t="str">
        <f t="shared" si="40"/>
        <v>JUSTINOPOLIS</v>
      </c>
      <c r="I311" s="63">
        <v>45064</v>
      </c>
      <c r="J311" s="64">
        <v>45071</v>
      </c>
      <c r="K311" s="60">
        <v>1</v>
      </c>
      <c r="L311" s="60">
        <v>8594</v>
      </c>
      <c r="M311" s="60">
        <v>137445</v>
      </c>
      <c r="N311" s="65">
        <f t="shared" si="42"/>
        <v>600</v>
      </c>
      <c r="O311" s="66"/>
      <c r="P311" s="60"/>
      <c r="Q311" s="200"/>
      <c r="R311" s="77" t="s">
        <v>106</v>
      </c>
      <c r="S311" s="65" t="str">
        <f t="shared" si="43"/>
        <v>Rachadura na zona baixa do talão.</v>
      </c>
      <c r="T311" s="59" t="str">
        <f t="shared" si="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11" s="65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11" s="60">
        <v>16196</v>
      </c>
      <c r="W311" s="59" t="str">
        <f t="shared" si="46"/>
        <v xml:space="preserve">Everson Veloso </v>
      </c>
    </row>
    <row r="312" spans="1:23" ht="15.75" customHeight="1">
      <c r="A312" s="149">
        <f t="shared" si="39"/>
        <v>2607</v>
      </c>
      <c r="B312" s="76">
        <v>25411</v>
      </c>
      <c r="C312" s="68">
        <v>1</v>
      </c>
      <c r="D312" s="67" t="str">
        <f t="shared" si="41"/>
        <v>295/80R22.5</v>
      </c>
      <c r="E312" s="69">
        <v>10699</v>
      </c>
      <c r="F312" s="70" t="s">
        <v>105</v>
      </c>
      <c r="G312" s="68">
        <v>870</v>
      </c>
      <c r="H312" s="67" t="str">
        <f t="shared" si="40"/>
        <v>JUSTINOPOLIS</v>
      </c>
      <c r="I312" s="71">
        <v>45063</v>
      </c>
      <c r="J312" s="72">
        <v>45071</v>
      </c>
      <c r="K312" s="68">
        <v>1</v>
      </c>
      <c r="L312" s="68">
        <v>6282</v>
      </c>
      <c r="M312" s="68">
        <v>65765</v>
      </c>
      <c r="N312" s="73">
        <f t="shared" si="42"/>
        <v>650</v>
      </c>
      <c r="O312" s="74"/>
      <c r="P312" s="68"/>
      <c r="Q312" s="198"/>
      <c r="R312" s="68" t="s">
        <v>116</v>
      </c>
      <c r="S312" s="73" t="str">
        <f t="shared" si="43"/>
        <v>Desenrolamento do retorno da lona carcaça no talão.</v>
      </c>
      <c r="T312" s="67" t="str">
        <f t="shared" si="44"/>
        <v>Aquecimento no talão ocasionado pelo uso excessivo do freio, má regulagem dos freios, uso excessivo dos freios devido a velocidade incompatível com a via,rodas sujas e/ou em má condições de uso, etc.</v>
      </c>
      <c r="U312" s="73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312" s="68">
        <v>16196</v>
      </c>
      <c r="W312" s="67" t="str">
        <f t="shared" si="46"/>
        <v xml:space="preserve">Everson Veloso </v>
      </c>
    </row>
    <row r="313" spans="1:23" ht="15.75" customHeight="1">
      <c r="A313" s="150">
        <f t="shared" si="39"/>
        <v>2608</v>
      </c>
      <c r="B313" s="75">
        <v>26211</v>
      </c>
      <c r="C313" s="60">
        <v>4</v>
      </c>
      <c r="D313" s="59" t="str">
        <f t="shared" si="41"/>
        <v>215/75R17.5</v>
      </c>
      <c r="E313" s="61">
        <v>40882</v>
      </c>
      <c r="F313" s="62" t="s">
        <v>198</v>
      </c>
      <c r="G313" s="60">
        <v>98</v>
      </c>
      <c r="H313" s="59" t="str">
        <f t="shared" si="40"/>
        <v>ANA LUCIA</v>
      </c>
      <c r="I313" s="63">
        <v>45065</v>
      </c>
      <c r="J313" s="64">
        <v>45071</v>
      </c>
      <c r="K313" s="60">
        <v>0</v>
      </c>
      <c r="L313" s="60">
        <v>3319</v>
      </c>
      <c r="M313" s="60">
        <v>10241</v>
      </c>
      <c r="N313" s="65">
        <f t="shared" si="42"/>
        <v>450</v>
      </c>
      <c r="O313" s="66"/>
      <c r="P313" s="60"/>
      <c r="Q313" s="200"/>
      <c r="R313" s="77" t="s">
        <v>110</v>
      </c>
      <c r="S313" s="65" t="str">
        <f t="shared" si="43"/>
        <v>Rodagem sem ar ou com flexão importante no flanco.</v>
      </c>
      <c r="T313" s="59" t="str">
        <f t="shared" si="44"/>
        <v>Perfurações no topo ou flanco, rodas ou aros danificados, rodagem prolongada sem ar ou baixa pressão, desgaste no flanco por atrito com o solo ou entre germinados.</v>
      </c>
      <c r="U313" s="65" t="str">
        <f t="shared" si="45"/>
        <v>Condutor rodou com o pneu vazio. Solicito avaliação de cobrança.</v>
      </c>
      <c r="V313" s="60">
        <v>16196</v>
      </c>
      <c r="W313" s="59" t="str">
        <f t="shared" si="46"/>
        <v xml:space="preserve">Everson Veloso </v>
      </c>
    </row>
    <row r="314" spans="1:23" ht="15.75" customHeight="1">
      <c r="A314" s="149">
        <f t="shared" si="39"/>
        <v>2609</v>
      </c>
      <c r="B314" s="76">
        <v>23104</v>
      </c>
      <c r="C314" s="68">
        <v>2</v>
      </c>
      <c r="D314" s="67" t="str">
        <f t="shared" si="41"/>
        <v>275/80R22.5</v>
      </c>
      <c r="E314" s="69">
        <v>25438</v>
      </c>
      <c r="F314" s="70" t="s">
        <v>101</v>
      </c>
      <c r="G314" s="68">
        <v>16</v>
      </c>
      <c r="H314" s="67" t="str">
        <f t="shared" si="40"/>
        <v>M.GORETTI</v>
      </c>
      <c r="I314" s="71">
        <v>45071</v>
      </c>
      <c r="J314" s="72">
        <v>45093</v>
      </c>
      <c r="K314" s="68">
        <v>1</v>
      </c>
      <c r="L314" s="68">
        <v>5483</v>
      </c>
      <c r="M314" s="68">
        <v>263500</v>
      </c>
      <c r="N314" s="73">
        <f t="shared" si="42"/>
        <v>600</v>
      </c>
      <c r="O314" s="74"/>
      <c r="P314" s="68"/>
      <c r="Q314" s="198"/>
      <c r="R314" s="68" t="s">
        <v>107</v>
      </c>
      <c r="S314" s="73" t="str">
        <f t="shared" si="43"/>
        <v>Alteração na zona baixa do talão.</v>
      </c>
      <c r="T314" s="67" t="str">
        <f t="shared" si="4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314" s="73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314" s="68">
        <v>16196</v>
      </c>
      <c r="W314" s="67" t="str">
        <f t="shared" si="46"/>
        <v xml:space="preserve">Everson Veloso </v>
      </c>
    </row>
    <row r="315" spans="1:23" ht="15.75" customHeight="1">
      <c r="A315" s="150">
        <f t="shared" si="39"/>
        <v>2610</v>
      </c>
      <c r="B315" s="75">
        <v>24901</v>
      </c>
      <c r="C315" s="60">
        <v>2</v>
      </c>
      <c r="D315" s="59" t="str">
        <f t="shared" si="41"/>
        <v>275/80R22.5</v>
      </c>
      <c r="E315" s="61">
        <v>11193</v>
      </c>
      <c r="F315" s="62" t="s">
        <v>101</v>
      </c>
      <c r="G315" s="60">
        <v>98</v>
      </c>
      <c r="H315" s="59" t="str">
        <f t="shared" si="40"/>
        <v>ANA LUCIA</v>
      </c>
      <c r="I315" s="63">
        <v>45068</v>
      </c>
      <c r="J315" s="64">
        <v>45093</v>
      </c>
      <c r="K315" s="60">
        <v>0</v>
      </c>
      <c r="L315" s="60">
        <v>7877</v>
      </c>
      <c r="M315" s="60">
        <v>74781</v>
      </c>
      <c r="N315" s="65">
        <f t="shared" si="42"/>
        <v>600</v>
      </c>
      <c r="O315" s="66"/>
      <c r="P315" s="60"/>
      <c r="Q315" s="200"/>
      <c r="R315" s="77" t="s">
        <v>109</v>
      </c>
      <c r="S315" s="65" t="str">
        <f t="shared" si="43"/>
        <v>Desgaste da Banda de Rodagem por utilização extrema.</v>
      </c>
      <c r="T315" s="59" t="str">
        <f t="shared" si="44"/>
        <v>Roda travada, "calo" no tambor de freio, utilização extrema , excessiva.</v>
      </c>
      <c r="U315" s="65" t="str">
        <f t="shared" si="45"/>
        <v>Verificar rodas e tambores de freio, verificar negligência do borracheiro e caso procedente efetuar a cobrança.</v>
      </c>
      <c r="V315" s="60">
        <v>16196</v>
      </c>
      <c r="W315" s="59" t="str">
        <f t="shared" si="46"/>
        <v xml:space="preserve">Everson Veloso </v>
      </c>
    </row>
    <row r="316" spans="1:23" ht="15.75" customHeight="1">
      <c r="A316" s="149">
        <f t="shared" si="39"/>
        <v>2611</v>
      </c>
      <c r="B316" s="76">
        <v>20690</v>
      </c>
      <c r="C316" s="68">
        <v>2</v>
      </c>
      <c r="D316" s="67" t="str">
        <f t="shared" si="41"/>
        <v>275/80R22.5</v>
      </c>
      <c r="E316" s="69">
        <v>11199</v>
      </c>
      <c r="F316" s="70" t="s">
        <v>105</v>
      </c>
      <c r="G316" s="68">
        <v>98</v>
      </c>
      <c r="H316" s="67" t="str">
        <f t="shared" si="40"/>
        <v>ANA LUCIA</v>
      </c>
      <c r="I316" s="71">
        <v>45069</v>
      </c>
      <c r="J316" s="72">
        <v>45093</v>
      </c>
      <c r="K316" s="68">
        <v>3</v>
      </c>
      <c r="L316" s="68">
        <v>6197</v>
      </c>
      <c r="M316" s="68">
        <v>154536</v>
      </c>
      <c r="N316" s="73">
        <f t="shared" si="42"/>
        <v>600</v>
      </c>
      <c r="O316" s="74"/>
      <c r="P316" s="68"/>
      <c r="Q316" s="198"/>
      <c r="R316" s="68" t="s">
        <v>117</v>
      </c>
      <c r="S316" s="73" t="str">
        <f t="shared" si="43"/>
        <v>Separações no talão e rupturas dos reforços.</v>
      </c>
      <c r="T316" s="67" t="str">
        <f t="shared" si="44"/>
        <v>Aquecimento excessivo no tambor de freio, utilização com sobrecarga ou baixa pressão, mau posicionamento do pneu sobre o aro/roda, uso excessivo dos freios devido a velocidade incompatível com a via.</v>
      </c>
      <c r="U316" s="73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16" s="68">
        <v>16196</v>
      </c>
      <c r="W316" s="67" t="str">
        <f t="shared" si="46"/>
        <v xml:space="preserve">Everson Veloso </v>
      </c>
    </row>
    <row r="317" spans="1:23" ht="15.75" customHeight="1">
      <c r="A317" s="150">
        <f t="shared" si="39"/>
        <v>2612</v>
      </c>
      <c r="B317" s="75">
        <v>21748</v>
      </c>
      <c r="C317" s="60">
        <v>2</v>
      </c>
      <c r="D317" s="59" t="str">
        <f t="shared" si="41"/>
        <v>275/80R22.5</v>
      </c>
      <c r="E317" s="61">
        <v>90376</v>
      </c>
      <c r="F317" s="62" t="s">
        <v>205</v>
      </c>
      <c r="G317" s="60">
        <v>990</v>
      </c>
      <c r="H317" s="59" t="str">
        <f t="shared" si="40"/>
        <v>VENEZA</v>
      </c>
      <c r="I317" s="63">
        <v>45066</v>
      </c>
      <c r="J317" s="64">
        <v>45093</v>
      </c>
      <c r="K317" s="60">
        <v>1</v>
      </c>
      <c r="L317" s="60">
        <v>10669</v>
      </c>
      <c r="M317" s="60">
        <v>124110</v>
      </c>
      <c r="N317" s="65">
        <f t="shared" si="42"/>
        <v>600</v>
      </c>
      <c r="O317" s="66"/>
      <c r="P317" s="60"/>
      <c r="Q317" s="200"/>
      <c r="R317" s="77" t="s">
        <v>100</v>
      </c>
      <c r="S317" s="65" t="str">
        <f t="shared" si="43"/>
        <v>Quebra do talão durante a montagem ou desmontagem proveniente de aquecimento excessivo da roda.</v>
      </c>
      <c r="T317" s="59" t="str">
        <f t="shared" si="44"/>
        <v>Quebra do talão na montagem/desmontagem, utilização de ferramentas não adequadas, força excessiva ou desproporcional na montagem/desmontagem, pneu com talão baquelizado devido a aquecimento da roda ou baixa pressão.</v>
      </c>
      <c r="U317" s="65" t="str">
        <f t="shared" si="45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317" s="60">
        <v>16196</v>
      </c>
      <c r="W317" s="59" t="str">
        <f t="shared" si="46"/>
        <v xml:space="preserve">Everson Veloso </v>
      </c>
    </row>
    <row r="318" spans="1:23" ht="15.75" customHeight="1">
      <c r="A318" s="149">
        <f t="shared" si="39"/>
        <v>2613</v>
      </c>
      <c r="B318" s="76">
        <v>23822</v>
      </c>
      <c r="C318" s="68">
        <v>2</v>
      </c>
      <c r="D318" s="67" t="str">
        <f t="shared" si="41"/>
        <v>275/80R22.5</v>
      </c>
      <c r="E318" s="69">
        <v>90390</v>
      </c>
      <c r="F318" s="70" t="s">
        <v>198</v>
      </c>
      <c r="G318" s="68">
        <v>520</v>
      </c>
      <c r="H318" s="67" t="str">
        <f t="shared" si="40"/>
        <v>NEVES</v>
      </c>
      <c r="I318" s="71">
        <v>45065</v>
      </c>
      <c r="J318" s="72">
        <v>45093</v>
      </c>
      <c r="K318" s="68">
        <v>1</v>
      </c>
      <c r="L318" s="68">
        <v>23543</v>
      </c>
      <c r="M318" s="68">
        <v>150106</v>
      </c>
      <c r="N318" s="73">
        <f t="shared" si="42"/>
        <v>600</v>
      </c>
      <c r="O318" s="74"/>
      <c r="P318" s="68"/>
      <c r="Q318" s="198"/>
      <c r="R318" s="68" t="s">
        <v>106</v>
      </c>
      <c r="S318" s="73" t="str">
        <f t="shared" si="43"/>
        <v>Rachadura na zona baixa do talão.</v>
      </c>
      <c r="T318" s="67" t="str">
        <f t="shared" si="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18" s="73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18" s="68">
        <v>16196</v>
      </c>
      <c r="W318" s="67" t="str">
        <f t="shared" si="46"/>
        <v xml:space="preserve">Everson Veloso </v>
      </c>
    </row>
    <row r="319" spans="1:23" ht="15.75" customHeight="1">
      <c r="A319" s="150">
        <f t="shared" si="39"/>
        <v>2614</v>
      </c>
      <c r="B319" s="75">
        <v>24580</v>
      </c>
      <c r="C319" s="60">
        <v>2</v>
      </c>
      <c r="D319" s="59" t="str">
        <f t="shared" si="41"/>
        <v>275/80R22.5</v>
      </c>
      <c r="E319" s="61">
        <v>90306</v>
      </c>
      <c r="F319" s="62" t="s">
        <v>99</v>
      </c>
      <c r="G319" s="60">
        <v>520</v>
      </c>
      <c r="H319" s="59" t="str">
        <f t="shared" si="40"/>
        <v>NEVES</v>
      </c>
      <c r="I319" s="63">
        <v>45065</v>
      </c>
      <c r="J319" s="64">
        <v>45093</v>
      </c>
      <c r="K319" s="60">
        <v>1</v>
      </c>
      <c r="L319" s="60">
        <v>1519</v>
      </c>
      <c r="M319" s="60">
        <v>86408</v>
      </c>
      <c r="N319" s="65">
        <f t="shared" si="42"/>
        <v>600</v>
      </c>
      <c r="O319" s="66"/>
      <c r="P319" s="60"/>
      <c r="Q319" s="200"/>
      <c r="R319" s="77" t="s">
        <v>116</v>
      </c>
      <c r="S319" s="65" t="str">
        <f t="shared" si="43"/>
        <v>Desenrolamento do retorno da lona carcaça no talão.</v>
      </c>
      <c r="T319" s="59" t="str">
        <f t="shared" si="44"/>
        <v>Aquecimento no talão ocasionado pelo uso excessivo do freio, má regulagem dos freios, uso excessivo dos freios devido a velocidade incompatível com a via,rodas sujas e/ou em má condições de uso, etc.</v>
      </c>
      <c r="U319" s="65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319" s="60">
        <v>16196</v>
      </c>
      <c r="W319" s="59" t="str">
        <f t="shared" si="46"/>
        <v xml:space="preserve">Everson Veloso </v>
      </c>
    </row>
    <row r="320" spans="1:23" ht="15.75" customHeight="1">
      <c r="A320" s="149">
        <f t="shared" si="39"/>
        <v>2615</v>
      </c>
      <c r="B320" s="76">
        <v>24104</v>
      </c>
      <c r="C320" s="68">
        <v>1</v>
      </c>
      <c r="D320" s="67" t="str">
        <f t="shared" si="41"/>
        <v>295/80R22.5</v>
      </c>
      <c r="E320" s="69">
        <v>12600</v>
      </c>
      <c r="F320" s="70" t="s">
        <v>198</v>
      </c>
      <c r="G320" s="68">
        <v>16</v>
      </c>
      <c r="H320" s="67" t="str">
        <f t="shared" si="40"/>
        <v>M.GORETTI</v>
      </c>
      <c r="I320" s="71">
        <v>45076</v>
      </c>
      <c r="J320" s="72">
        <v>45093</v>
      </c>
      <c r="K320" s="68">
        <v>0</v>
      </c>
      <c r="L320" s="68">
        <v>4136</v>
      </c>
      <c r="M320" s="68">
        <v>84638</v>
      </c>
      <c r="N320" s="73">
        <f t="shared" si="42"/>
        <v>650</v>
      </c>
      <c r="O320" s="74"/>
      <c r="P320" s="68"/>
      <c r="Q320" s="198"/>
      <c r="R320" s="68" t="s">
        <v>106</v>
      </c>
      <c r="S320" s="73" t="str">
        <f t="shared" si="43"/>
        <v>Rachadura na zona baixa do talão.</v>
      </c>
      <c r="T320" s="67" t="str">
        <f t="shared" si="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20" s="73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20" s="68">
        <v>16196</v>
      </c>
      <c r="W320" s="67" t="str">
        <f t="shared" si="46"/>
        <v xml:space="preserve">Everson Veloso </v>
      </c>
    </row>
    <row r="321" spans="1:23" ht="15.75" customHeight="1">
      <c r="A321" s="150">
        <f t="shared" si="39"/>
        <v>2616</v>
      </c>
      <c r="B321" s="75">
        <v>20933</v>
      </c>
      <c r="C321" s="60">
        <v>2</v>
      </c>
      <c r="D321" s="59" t="str">
        <f t="shared" si="41"/>
        <v>275/80R22.5</v>
      </c>
      <c r="E321" s="61">
        <v>90210</v>
      </c>
      <c r="F321" s="62" t="s">
        <v>99</v>
      </c>
      <c r="G321" s="60">
        <v>520</v>
      </c>
      <c r="H321" s="59" t="str">
        <f t="shared" si="40"/>
        <v>NEVES</v>
      </c>
      <c r="I321" s="63">
        <v>45072</v>
      </c>
      <c r="J321" s="64">
        <v>45093</v>
      </c>
      <c r="K321" s="60">
        <v>1</v>
      </c>
      <c r="L321" s="60">
        <v>12742</v>
      </c>
      <c r="M321" s="60">
        <v>213394</v>
      </c>
      <c r="N321" s="65">
        <f t="shared" si="42"/>
        <v>600</v>
      </c>
      <c r="O321" s="66"/>
      <c r="P321" s="60"/>
      <c r="Q321" s="200"/>
      <c r="R321" s="77" t="s">
        <v>117</v>
      </c>
      <c r="S321" s="65" t="str">
        <f t="shared" si="43"/>
        <v>Separações no talão e rupturas dos reforços.</v>
      </c>
      <c r="T321" s="59" t="str">
        <f t="shared" si="44"/>
        <v>Aquecimento excessivo no tambor de freio, utilização com sobrecarga ou baixa pressão, mau posicionamento do pneu sobre o aro/roda, uso excessivo dos freios devido a velocidade incompatível com a via.</v>
      </c>
      <c r="U321" s="65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21" s="60">
        <v>16196</v>
      </c>
      <c r="W321" s="59" t="str">
        <f t="shared" si="46"/>
        <v xml:space="preserve">Everson Veloso </v>
      </c>
    </row>
    <row r="322" spans="1:23" ht="15.75" customHeight="1">
      <c r="A322" s="149">
        <f t="shared" si="39"/>
        <v>2617</v>
      </c>
      <c r="B322" s="76">
        <v>22069</v>
      </c>
      <c r="C322" s="68">
        <v>2</v>
      </c>
      <c r="D322" s="67" t="str">
        <f t="shared" si="41"/>
        <v>275/80R22.5</v>
      </c>
      <c r="E322" s="69">
        <v>90304</v>
      </c>
      <c r="F322" s="70" t="s">
        <v>105</v>
      </c>
      <c r="G322" s="68">
        <v>520</v>
      </c>
      <c r="H322" s="67" t="str">
        <f t="shared" si="40"/>
        <v>NEVES</v>
      </c>
      <c r="I322" s="71">
        <v>45077</v>
      </c>
      <c r="J322" s="72">
        <v>45093</v>
      </c>
      <c r="K322" s="68">
        <v>1</v>
      </c>
      <c r="L322" s="68">
        <v>16050</v>
      </c>
      <c r="M322" s="68">
        <v>177876</v>
      </c>
      <c r="N322" s="73">
        <f t="shared" si="42"/>
        <v>600</v>
      </c>
      <c r="O322" s="74"/>
      <c r="P322" s="68"/>
      <c r="Q322" s="198"/>
      <c r="R322" s="68" t="s">
        <v>117</v>
      </c>
      <c r="S322" s="73" t="str">
        <f t="shared" si="43"/>
        <v>Separações no talão e rupturas dos reforços.</v>
      </c>
      <c r="T322" s="67" t="str">
        <f t="shared" si="44"/>
        <v>Aquecimento excessivo no tambor de freio, utilização com sobrecarga ou baixa pressão, mau posicionamento do pneu sobre o aro/roda, uso excessivo dos freios devido a velocidade incompatível com a via.</v>
      </c>
      <c r="U322" s="73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22" s="68">
        <v>16196</v>
      </c>
      <c r="W322" s="67" t="str">
        <f t="shared" si="46"/>
        <v xml:space="preserve">Everson Veloso </v>
      </c>
    </row>
    <row r="323" spans="1:23" ht="15.75" customHeight="1">
      <c r="A323" s="150">
        <f t="shared" si="39"/>
        <v>2618</v>
      </c>
      <c r="B323" s="75">
        <v>24347</v>
      </c>
      <c r="C323" s="60">
        <v>1</v>
      </c>
      <c r="D323" s="59" t="str">
        <f t="shared" si="41"/>
        <v>295/80R22.5</v>
      </c>
      <c r="E323" s="61">
        <v>10700</v>
      </c>
      <c r="F323" s="62" t="s">
        <v>201</v>
      </c>
      <c r="G323" s="60">
        <v>870</v>
      </c>
      <c r="H323" s="59" t="str">
        <f t="shared" si="40"/>
        <v>JUSTINOPOLIS</v>
      </c>
      <c r="I323" s="63">
        <v>45073</v>
      </c>
      <c r="J323" s="64">
        <v>45093</v>
      </c>
      <c r="K323" s="60">
        <v>0</v>
      </c>
      <c r="L323" s="60">
        <v>13664</v>
      </c>
      <c r="M323" s="60">
        <v>55097</v>
      </c>
      <c r="N323" s="65">
        <f t="shared" si="42"/>
        <v>650</v>
      </c>
      <c r="O323" s="66"/>
      <c r="P323" s="60"/>
      <c r="Q323" s="200"/>
      <c r="R323" s="77" t="s">
        <v>114</v>
      </c>
      <c r="S323" s="65" t="str">
        <f t="shared" si="43"/>
        <v>Pneu não ressulcado</v>
      </c>
      <c r="T323" s="59" t="str">
        <f t="shared" si="44"/>
        <v>Negligência e/ou não realização do serviço de ressulcagem.</v>
      </c>
      <c r="U323" s="65" t="str">
        <f t="shared" si="45"/>
        <v>Realizar a ressulcagem dos pneus respeitando os procedimentos conforme manual de ressulcagem.</v>
      </c>
      <c r="V323" s="60">
        <v>16196</v>
      </c>
      <c r="W323" s="59" t="str">
        <f t="shared" si="46"/>
        <v xml:space="preserve">Everson Veloso </v>
      </c>
    </row>
    <row r="324" spans="1:23" ht="15.75" customHeight="1">
      <c r="A324" s="149">
        <f t="shared" ref="A324:A387" si="47">IF(B324&gt;0,A323+1,"")</f>
        <v>2619</v>
      </c>
      <c r="B324" s="76">
        <v>24345</v>
      </c>
      <c r="C324" s="68">
        <v>1</v>
      </c>
      <c r="D324" s="67" t="str">
        <f t="shared" si="41"/>
        <v>295/80R22.5</v>
      </c>
      <c r="E324" s="69">
        <v>10700</v>
      </c>
      <c r="F324" s="70" t="s">
        <v>200</v>
      </c>
      <c r="G324" s="68">
        <v>870</v>
      </c>
      <c r="H324" s="67" t="str">
        <f t="shared" si="40"/>
        <v>JUSTINOPOLIS</v>
      </c>
      <c r="I324" s="71">
        <v>45073</v>
      </c>
      <c r="J324" s="72">
        <v>45093</v>
      </c>
      <c r="K324" s="68">
        <v>0</v>
      </c>
      <c r="L324" s="68">
        <v>13664</v>
      </c>
      <c r="M324" s="68">
        <v>55097</v>
      </c>
      <c r="N324" s="73">
        <f t="shared" si="42"/>
        <v>650</v>
      </c>
      <c r="O324" s="74"/>
      <c r="P324" s="68"/>
      <c r="Q324" s="198"/>
      <c r="R324" s="68" t="s">
        <v>114</v>
      </c>
      <c r="S324" s="73" t="str">
        <f t="shared" si="43"/>
        <v>Pneu não ressulcado</v>
      </c>
      <c r="T324" s="67" t="str">
        <f t="shared" si="44"/>
        <v>Negligência e/ou não realização do serviço de ressulcagem.</v>
      </c>
      <c r="U324" s="73" t="str">
        <f t="shared" si="45"/>
        <v>Realizar a ressulcagem dos pneus respeitando os procedimentos conforme manual de ressulcagem.</v>
      </c>
      <c r="V324" s="68">
        <v>16196</v>
      </c>
      <c r="W324" s="67" t="str">
        <f t="shared" si="46"/>
        <v xml:space="preserve">Everson Veloso </v>
      </c>
    </row>
    <row r="325" spans="1:23" ht="15.75" customHeight="1">
      <c r="A325" s="150">
        <f t="shared" si="47"/>
        <v>2620</v>
      </c>
      <c r="B325" s="75">
        <v>300039</v>
      </c>
      <c r="C325" s="60">
        <v>2</v>
      </c>
      <c r="D325" s="59" t="str">
        <f t="shared" si="41"/>
        <v>275/80R22.5</v>
      </c>
      <c r="E325" s="61">
        <v>40288</v>
      </c>
      <c r="F325" s="62" t="s">
        <v>198</v>
      </c>
      <c r="G325" s="60">
        <v>98</v>
      </c>
      <c r="H325" s="59" t="str">
        <f t="shared" si="40"/>
        <v>ANA LUCIA</v>
      </c>
      <c r="I325" s="63">
        <v>45072</v>
      </c>
      <c r="J325" s="64">
        <v>45093</v>
      </c>
      <c r="K325" s="60">
        <v>2</v>
      </c>
      <c r="L325" s="60">
        <v>15403</v>
      </c>
      <c r="M325" s="60">
        <v>211242</v>
      </c>
      <c r="N325" s="65">
        <f t="shared" si="42"/>
        <v>600</v>
      </c>
      <c r="O325" s="66"/>
      <c r="P325" s="60"/>
      <c r="Q325" s="200"/>
      <c r="R325" s="77" t="s">
        <v>104</v>
      </c>
      <c r="S325" s="65" t="str">
        <f t="shared" si="43"/>
        <v>Feridas acidentais no flanco.</v>
      </c>
      <c r="T325" s="59" t="str">
        <f t="shared" si="44"/>
        <v>Objetos pontiagudos, pontas de guias, meio-fio.</v>
      </c>
      <c r="U325" s="65" t="str">
        <f t="shared" si="45"/>
        <v>Impacto lateral proveniente de erro operacional, solicito avaliação de cobrança.</v>
      </c>
      <c r="V325" s="60">
        <v>16196</v>
      </c>
      <c r="W325" s="59" t="str">
        <f t="shared" si="46"/>
        <v xml:space="preserve">Everson Veloso </v>
      </c>
    </row>
    <row r="326" spans="1:23" ht="15.75" customHeight="1">
      <c r="A326" s="149">
        <f t="shared" si="47"/>
        <v>2621</v>
      </c>
      <c r="B326" s="76">
        <v>24082</v>
      </c>
      <c r="C326" s="68">
        <v>2</v>
      </c>
      <c r="D326" s="67" t="str">
        <f t="shared" si="41"/>
        <v>275/80R22.5</v>
      </c>
      <c r="E326" s="69">
        <v>11184</v>
      </c>
      <c r="F326" s="70" t="s">
        <v>99</v>
      </c>
      <c r="G326" s="68">
        <v>98</v>
      </c>
      <c r="H326" s="67" t="str">
        <f t="shared" si="40"/>
        <v>ANA LUCIA</v>
      </c>
      <c r="I326" s="71">
        <v>45062</v>
      </c>
      <c r="J326" s="72">
        <v>45093</v>
      </c>
      <c r="K326" s="68">
        <v>0</v>
      </c>
      <c r="L326" s="68">
        <v>4899</v>
      </c>
      <c r="M326" s="68">
        <v>76700</v>
      </c>
      <c r="N326" s="73">
        <f t="shared" si="42"/>
        <v>600</v>
      </c>
      <c r="O326" s="74"/>
      <c r="P326" s="68"/>
      <c r="Q326" s="198"/>
      <c r="R326" s="68" t="s">
        <v>109</v>
      </c>
      <c r="S326" s="73" t="str">
        <f t="shared" si="43"/>
        <v>Desgaste da Banda de Rodagem por utilização extrema.</v>
      </c>
      <c r="T326" s="67" t="str">
        <f t="shared" si="44"/>
        <v>Roda travada, "calo" no tambor de freio, utilização extrema , excessiva.</v>
      </c>
      <c r="U326" s="73" t="str">
        <f t="shared" si="45"/>
        <v>Verificar rodas e tambores de freio, verificar negligência do borracheiro e caso procedente efetuar a cobrança.</v>
      </c>
      <c r="V326" s="68">
        <v>16196</v>
      </c>
      <c r="W326" s="67" t="str">
        <f t="shared" si="46"/>
        <v xml:space="preserve">Everson Veloso </v>
      </c>
    </row>
    <row r="327" spans="1:23" ht="15.75" customHeight="1">
      <c r="A327" s="150">
        <f t="shared" si="47"/>
        <v>2622</v>
      </c>
      <c r="B327" s="75">
        <v>23298</v>
      </c>
      <c r="C327" s="60">
        <v>2</v>
      </c>
      <c r="D327" s="59" t="str">
        <f t="shared" si="41"/>
        <v>275/80R22.5</v>
      </c>
      <c r="E327" s="61" t="s">
        <v>209</v>
      </c>
      <c r="F327" s="62" t="s">
        <v>198</v>
      </c>
      <c r="G327" s="60">
        <v>98</v>
      </c>
      <c r="H327" s="59" t="str">
        <f t="shared" si="40"/>
        <v>ANA LUCIA</v>
      </c>
      <c r="I327" s="63">
        <v>45072</v>
      </c>
      <c r="J327" s="64">
        <v>45093</v>
      </c>
      <c r="K327" s="60">
        <v>1</v>
      </c>
      <c r="L327" s="60">
        <v>3125</v>
      </c>
      <c r="M327" s="60">
        <v>103740</v>
      </c>
      <c r="N327" s="65">
        <f t="shared" si="42"/>
        <v>600</v>
      </c>
      <c r="O327" s="66"/>
      <c r="P327" s="60"/>
      <c r="Q327" s="200"/>
      <c r="R327" s="77" t="s">
        <v>104</v>
      </c>
      <c r="S327" s="65" t="str">
        <f t="shared" si="43"/>
        <v>Feridas acidentais no flanco.</v>
      </c>
      <c r="T327" s="59" t="str">
        <f t="shared" si="44"/>
        <v>Objetos pontiagudos, pontas de guias, meio-fio.</v>
      </c>
      <c r="U327" s="65" t="str">
        <f t="shared" si="45"/>
        <v>Impacto lateral proveniente de erro operacional, solicito avaliação de cobrança.</v>
      </c>
      <c r="V327" s="60">
        <v>16196</v>
      </c>
      <c r="W327" s="59" t="str">
        <f t="shared" si="46"/>
        <v xml:space="preserve">Everson Veloso </v>
      </c>
    </row>
    <row r="328" spans="1:23" ht="15.75" customHeight="1">
      <c r="A328" s="149">
        <f t="shared" si="47"/>
        <v>2623</v>
      </c>
      <c r="B328" s="76">
        <v>24947</v>
      </c>
      <c r="C328" s="68">
        <v>2</v>
      </c>
      <c r="D328" s="67" t="str">
        <f t="shared" si="41"/>
        <v>275/80R22.5</v>
      </c>
      <c r="E328" s="69">
        <v>11142</v>
      </c>
      <c r="F328" s="70" t="s">
        <v>101</v>
      </c>
      <c r="G328" s="68">
        <v>98</v>
      </c>
      <c r="H328" s="67" t="str">
        <f t="shared" si="40"/>
        <v>ANA LUCIA</v>
      </c>
      <c r="I328" s="71">
        <v>45079</v>
      </c>
      <c r="J328" s="72">
        <v>45093</v>
      </c>
      <c r="K328" s="68">
        <v>1</v>
      </c>
      <c r="L328" s="68">
        <v>16489</v>
      </c>
      <c r="M328" s="68">
        <v>66817</v>
      </c>
      <c r="N328" s="73">
        <f t="shared" si="42"/>
        <v>600</v>
      </c>
      <c r="O328" s="74"/>
      <c r="P328" s="68"/>
      <c r="Q328" s="198"/>
      <c r="R328" s="68" t="s">
        <v>104</v>
      </c>
      <c r="S328" s="73" t="str">
        <f t="shared" si="43"/>
        <v>Feridas acidentais no flanco.</v>
      </c>
      <c r="T328" s="67" t="str">
        <f t="shared" si="44"/>
        <v>Objetos pontiagudos, pontas de guias, meio-fio.</v>
      </c>
      <c r="U328" s="73" t="str">
        <f t="shared" si="45"/>
        <v>Impacto lateral proveniente de erro operacional, solicito avaliação de cobrança.</v>
      </c>
      <c r="V328" s="68">
        <v>16196</v>
      </c>
      <c r="W328" s="67" t="str">
        <f t="shared" si="46"/>
        <v xml:space="preserve">Everson Veloso </v>
      </c>
    </row>
    <row r="329" spans="1:23" ht="15.75" customHeight="1">
      <c r="A329" s="150">
        <f t="shared" si="47"/>
        <v>2624</v>
      </c>
      <c r="B329" s="75">
        <v>23132</v>
      </c>
      <c r="C329" s="60">
        <v>2</v>
      </c>
      <c r="D329" s="59" t="str">
        <f t="shared" si="41"/>
        <v>275/80R22.5</v>
      </c>
      <c r="E329" s="61">
        <v>20860</v>
      </c>
      <c r="F329" s="62" t="s">
        <v>105</v>
      </c>
      <c r="G329" s="60">
        <v>870</v>
      </c>
      <c r="H329" s="59" t="str">
        <f t="shared" si="40"/>
        <v>JUSTINOPOLIS</v>
      </c>
      <c r="I329" s="63">
        <v>45079</v>
      </c>
      <c r="J329" s="64">
        <v>45093</v>
      </c>
      <c r="K329" s="60">
        <v>1</v>
      </c>
      <c r="L329" s="60">
        <v>23955</v>
      </c>
      <c r="M329" s="60">
        <v>198024</v>
      </c>
      <c r="N329" s="65">
        <f t="shared" si="42"/>
        <v>600</v>
      </c>
      <c r="O329" s="66"/>
      <c r="P329" s="60"/>
      <c r="Q329" s="200"/>
      <c r="R329" s="77" t="s">
        <v>106</v>
      </c>
      <c r="S329" s="65" t="str">
        <f t="shared" si="43"/>
        <v>Rachadura na zona baixa do talão.</v>
      </c>
      <c r="T329" s="59" t="str">
        <f t="shared" si="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29" s="65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29" s="60">
        <v>16196</v>
      </c>
      <c r="W329" s="59" t="str">
        <f t="shared" si="46"/>
        <v xml:space="preserve">Everson Veloso </v>
      </c>
    </row>
    <row r="330" spans="1:23" ht="15.75" customHeight="1">
      <c r="A330" s="149">
        <f t="shared" si="47"/>
        <v>2625</v>
      </c>
      <c r="B330" s="76">
        <v>22952</v>
      </c>
      <c r="C330" s="68">
        <v>1</v>
      </c>
      <c r="D330" s="67" t="str">
        <f t="shared" si="41"/>
        <v>295/80R22.5</v>
      </c>
      <c r="E330" s="69">
        <v>10801</v>
      </c>
      <c r="F330" s="70" t="s">
        <v>105</v>
      </c>
      <c r="G330" s="68">
        <v>870</v>
      </c>
      <c r="H330" s="67" t="str">
        <f t="shared" si="40"/>
        <v>JUSTINOPOLIS</v>
      </c>
      <c r="I330" s="71">
        <v>45077</v>
      </c>
      <c r="J330" s="72">
        <v>45093</v>
      </c>
      <c r="K330" s="68">
        <v>1</v>
      </c>
      <c r="L330" s="68">
        <v>10731</v>
      </c>
      <c r="M330" s="68">
        <v>97640</v>
      </c>
      <c r="N330" s="73">
        <f t="shared" si="42"/>
        <v>650</v>
      </c>
      <c r="O330" s="74"/>
      <c r="P330" s="68"/>
      <c r="Q330" s="198"/>
      <c r="R330" s="68" t="s">
        <v>116</v>
      </c>
      <c r="S330" s="73" t="str">
        <f t="shared" si="43"/>
        <v>Desenrolamento do retorno da lona carcaça no talão.</v>
      </c>
      <c r="T330" s="67" t="str">
        <f t="shared" si="44"/>
        <v>Aquecimento no talão ocasionado pelo uso excessivo do freio, má regulagem dos freios, uso excessivo dos freios devido a velocidade incompatível com a via,rodas sujas e/ou em má condições de uso, etc.</v>
      </c>
      <c r="U330" s="73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330" s="68">
        <v>16196</v>
      </c>
      <c r="W330" s="67" t="str">
        <f t="shared" si="46"/>
        <v xml:space="preserve">Everson Veloso </v>
      </c>
    </row>
    <row r="331" spans="1:23" ht="15.75" customHeight="1">
      <c r="A331" s="150">
        <f t="shared" si="47"/>
        <v>2626</v>
      </c>
      <c r="B331" s="75">
        <v>20510</v>
      </c>
      <c r="C331" s="60">
        <v>2</v>
      </c>
      <c r="D331" s="59" t="str">
        <f t="shared" si="41"/>
        <v>275/80R22.5</v>
      </c>
      <c r="E331" s="61">
        <v>10753</v>
      </c>
      <c r="F331" s="62" t="s">
        <v>198</v>
      </c>
      <c r="G331" s="60">
        <v>870</v>
      </c>
      <c r="H331" s="59" t="str">
        <f t="shared" si="40"/>
        <v>JUSTINOPOLIS</v>
      </c>
      <c r="I331" s="63">
        <v>45082</v>
      </c>
      <c r="J331" s="64">
        <v>45093</v>
      </c>
      <c r="K331" s="60">
        <v>3</v>
      </c>
      <c r="L331" s="60">
        <v>27686</v>
      </c>
      <c r="M331" s="60">
        <v>178123</v>
      </c>
      <c r="N331" s="65">
        <f t="shared" si="42"/>
        <v>600</v>
      </c>
      <c r="O331" s="66"/>
      <c r="P331" s="60"/>
      <c r="Q331" s="200"/>
      <c r="R331" s="77" t="s">
        <v>104</v>
      </c>
      <c r="S331" s="65" t="str">
        <f t="shared" si="43"/>
        <v>Feridas acidentais no flanco.</v>
      </c>
      <c r="T331" s="59" t="str">
        <f t="shared" si="44"/>
        <v>Objetos pontiagudos, pontas de guias, meio-fio.</v>
      </c>
      <c r="U331" s="65" t="str">
        <f t="shared" si="45"/>
        <v>Impacto lateral proveniente de erro operacional, solicito avaliação de cobrança.</v>
      </c>
      <c r="V331" s="60">
        <v>16196</v>
      </c>
      <c r="W331" s="59" t="str">
        <f t="shared" si="46"/>
        <v xml:space="preserve">Everson Veloso </v>
      </c>
    </row>
    <row r="332" spans="1:23" ht="15.75" customHeight="1">
      <c r="A332" s="149">
        <f t="shared" si="47"/>
        <v>2627</v>
      </c>
      <c r="B332" s="76">
        <v>22359</v>
      </c>
      <c r="C332" s="68">
        <v>2</v>
      </c>
      <c r="D332" s="67" t="str">
        <f t="shared" si="41"/>
        <v>275/80R22.5</v>
      </c>
      <c r="E332" s="69">
        <v>90222</v>
      </c>
      <c r="F332" s="70" t="s">
        <v>101</v>
      </c>
      <c r="G332" s="68">
        <v>990</v>
      </c>
      <c r="H332" s="67" t="str">
        <f t="shared" si="40"/>
        <v>VENEZA</v>
      </c>
      <c r="I332" s="71">
        <v>45075</v>
      </c>
      <c r="J332" s="72">
        <v>45093</v>
      </c>
      <c r="K332" s="68">
        <v>0</v>
      </c>
      <c r="L332" s="68">
        <v>17254</v>
      </c>
      <c r="M332" s="68">
        <v>158885</v>
      </c>
      <c r="N332" s="73">
        <f t="shared" si="42"/>
        <v>600</v>
      </c>
      <c r="O332" s="74"/>
      <c r="P332" s="68"/>
      <c r="Q332" s="198"/>
      <c r="R332" s="68" t="s">
        <v>107</v>
      </c>
      <c r="S332" s="73" t="str">
        <f t="shared" si="43"/>
        <v>Alteração na zona baixa do talão.</v>
      </c>
      <c r="T332" s="67" t="str">
        <f t="shared" si="4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332" s="73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332" s="68">
        <v>16196</v>
      </c>
      <c r="W332" s="67" t="str">
        <f t="shared" si="46"/>
        <v xml:space="preserve">Everson Veloso </v>
      </c>
    </row>
    <row r="333" spans="1:23" ht="15.75" customHeight="1">
      <c r="A333" s="150">
        <f t="shared" si="47"/>
        <v>2628</v>
      </c>
      <c r="B333" s="75">
        <v>22444</v>
      </c>
      <c r="C333" s="60">
        <v>2</v>
      </c>
      <c r="D333" s="59" t="str">
        <f t="shared" si="41"/>
        <v>275/80R22.5</v>
      </c>
      <c r="E333" s="61">
        <v>90345</v>
      </c>
      <c r="F333" s="62" t="s">
        <v>105</v>
      </c>
      <c r="G333" s="60">
        <v>990</v>
      </c>
      <c r="H333" s="59" t="str">
        <f t="shared" si="40"/>
        <v>VENEZA</v>
      </c>
      <c r="I333" s="63">
        <v>45077</v>
      </c>
      <c r="J333" s="64">
        <v>45093</v>
      </c>
      <c r="K333" s="60">
        <v>1</v>
      </c>
      <c r="L333" s="60">
        <v>45933</v>
      </c>
      <c r="M333" s="60">
        <v>230023</v>
      </c>
      <c r="N333" s="65">
        <f t="shared" si="42"/>
        <v>600</v>
      </c>
      <c r="O333" s="66"/>
      <c r="P333" s="60"/>
      <c r="Q333" s="200"/>
      <c r="R333" s="77" t="s">
        <v>106</v>
      </c>
      <c r="S333" s="65" t="str">
        <f t="shared" si="43"/>
        <v>Rachadura na zona baixa do talão.</v>
      </c>
      <c r="T333" s="59" t="str">
        <f t="shared" si="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33" s="65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33" s="60">
        <v>16196</v>
      </c>
      <c r="W333" s="59" t="str">
        <f t="shared" si="46"/>
        <v xml:space="preserve">Everson Veloso </v>
      </c>
    </row>
    <row r="334" spans="1:23" ht="15.75" customHeight="1">
      <c r="A334" s="149">
        <f t="shared" si="47"/>
        <v>2629</v>
      </c>
      <c r="B334" s="76">
        <v>24822</v>
      </c>
      <c r="C334" s="68">
        <v>2</v>
      </c>
      <c r="D334" s="67" t="str">
        <f t="shared" si="41"/>
        <v>275/80R22.5</v>
      </c>
      <c r="E334" s="69">
        <v>90218</v>
      </c>
      <c r="F334" s="70" t="s">
        <v>102</v>
      </c>
      <c r="G334" s="68">
        <v>990</v>
      </c>
      <c r="H334" s="67" t="str">
        <f t="shared" si="40"/>
        <v>VENEZA</v>
      </c>
      <c r="I334" s="71">
        <v>45078</v>
      </c>
      <c r="J334" s="72">
        <v>45093</v>
      </c>
      <c r="K334" s="68">
        <v>0</v>
      </c>
      <c r="L334" s="68">
        <v>7480</v>
      </c>
      <c r="M334" s="68">
        <v>122503</v>
      </c>
      <c r="N334" s="73">
        <f t="shared" si="42"/>
        <v>600</v>
      </c>
      <c r="O334" s="74"/>
      <c r="P334" s="68"/>
      <c r="Q334" s="198"/>
      <c r="R334" s="68" t="s">
        <v>107</v>
      </c>
      <c r="S334" s="73" t="str">
        <f t="shared" si="43"/>
        <v>Alteração na zona baixa do talão.</v>
      </c>
      <c r="T334" s="67" t="str">
        <f t="shared" si="4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334" s="73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334" s="68">
        <v>16196</v>
      </c>
      <c r="W334" s="67" t="str">
        <f t="shared" si="46"/>
        <v xml:space="preserve">Everson Veloso </v>
      </c>
    </row>
    <row r="335" spans="1:23" ht="15.75" customHeight="1">
      <c r="A335" s="150">
        <f t="shared" si="47"/>
        <v>2630</v>
      </c>
      <c r="B335" s="75">
        <v>22325</v>
      </c>
      <c r="C335" s="60">
        <v>2</v>
      </c>
      <c r="D335" s="59" t="str">
        <f t="shared" si="41"/>
        <v>275/80R22.5</v>
      </c>
      <c r="E335" s="61">
        <v>90345</v>
      </c>
      <c r="F335" s="62" t="s">
        <v>99</v>
      </c>
      <c r="G335" s="60">
        <v>990</v>
      </c>
      <c r="H335" s="59" t="str">
        <f t="shared" ref="H335:H398" si="48">IFERROR(VLOOKUP(G335,LOCAL,2,FALSE),"")</f>
        <v>VENEZA</v>
      </c>
      <c r="I335" s="63">
        <v>45077</v>
      </c>
      <c r="J335" s="64">
        <v>45093</v>
      </c>
      <c r="K335" s="60">
        <v>1</v>
      </c>
      <c r="L335" s="60">
        <v>45933</v>
      </c>
      <c r="M335" s="60">
        <v>217905</v>
      </c>
      <c r="N335" s="65">
        <f t="shared" si="42"/>
        <v>600</v>
      </c>
      <c r="O335" s="66"/>
      <c r="P335" s="60"/>
      <c r="Q335" s="200"/>
      <c r="R335" s="77" t="s">
        <v>107</v>
      </c>
      <c r="S335" s="65" t="str">
        <f t="shared" si="43"/>
        <v>Alteração na zona baixa do talão.</v>
      </c>
      <c r="T335" s="59" t="str">
        <f t="shared" si="4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335" s="65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335" s="60">
        <v>16196</v>
      </c>
      <c r="W335" s="59" t="str">
        <f t="shared" si="46"/>
        <v xml:space="preserve">Everson Veloso </v>
      </c>
    </row>
    <row r="336" spans="1:23" ht="15.75" customHeight="1">
      <c r="A336" s="149">
        <f t="shared" si="47"/>
        <v>2631</v>
      </c>
      <c r="B336" s="76">
        <v>22974</v>
      </c>
      <c r="C336" s="68">
        <v>2</v>
      </c>
      <c r="D336" s="67" t="str">
        <f t="shared" si="41"/>
        <v>275/80R22.5</v>
      </c>
      <c r="E336" s="69">
        <v>90168</v>
      </c>
      <c r="F336" s="70" t="s">
        <v>101</v>
      </c>
      <c r="G336" s="68">
        <v>990</v>
      </c>
      <c r="H336" s="67" t="str">
        <f t="shared" si="48"/>
        <v>VENEZA</v>
      </c>
      <c r="I336" s="71">
        <v>45073</v>
      </c>
      <c r="J336" s="72">
        <v>45093</v>
      </c>
      <c r="K336" s="68">
        <v>1</v>
      </c>
      <c r="L336" s="68">
        <v>11725</v>
      </c>
      <c r="M336" s="68">
        <v>131455</v>
      </c>
      <c r="N336" s="73">
        <f t="shared" si="42"/>
        <v>600</v>
      </c>
      <c r="O336" s="74"/>
      <c r="P336" s="68"/>
      <c r="Q336" s="198"/>
      <c r="R336" s="68" t="s">
        <v>107</v>
      </c>
      <c r="S336" s="73" t="str">
        <f t="shared" si="43"/>
        <v>Alteração na zona baixa do talão.</v>
      </c>
      <c r="T336" s="67" t="str">
        <f t="shared" si="4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336" s="73" t="str">
        <f t="shared" si="4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336" s="68">
        <v>16196</v>
      </c>
      <c r="W336" s="67" t="str">
        <f t="shared" si="46"/>
        <v xml:space="preserve">Everson Veloso </v>
      </c>
    </row>
    <row r="337" spans="1:23" ht="15.75" customHeight="1">
      <c r="A337" s="150">
        <f t="shared" si="47"/>
        <v>2632</v>
      </c>
      <c r="B337" s="75">
        <v>21197</v>
      </c>
      <c r="C337" s="60">
        <v>2</v>
      </c>
      <c r="D337" s="59" t="str">
        <f t="shared" ref="D337:D400" si="49">IFERROR(VLOOKUP(C337,MEDIDA,2,FALSE),"")</f>
        <v>275/80R22.5</v>
      </c>
      <c r="E337" s="61">
        <v>90435</v>
      </c>
      <c r="F337" s="62" t="s">
        <v>198</v>
      </c>
      <c r="G337" s="60">
        <v>990</v>
      </c>
      <c r="H337" s="59" t="str">
        <f t="shared" si="48"/>
        <v>VENEZA</v>
      </c>
      <c r="I337" s="63">
        <v>45066</v>
      </c>
      <c r="J337" s="64">
        <v>45093</v>
      </c>
      <c r="K337" s="60">
        <v>1</v>
      </c>
      <c r="L337" s="60">
        <v>1482</v>
      </c>
      <c r="M337" s="60">
        <v>132526</v>
      </c>
      <c r="N337" s="65">
        <f t="shared" ref="N337:N400" si="50">IFERROR(VLOOKUP(C337,MEDIDA,3,FALSE),"")</f>
        <v>600</v>
      </c>
      <c r="O337" s="66"/>
      <c r="P337" s="60"/>
      <c r="Q337" s="200"/>
      <c r="R337" s="77" t="s">
        <v>104</v>
      </c>
      <c r="S337" s="65" t="str">
        <f t="shared" ref="S337:S400" si="51">IFERROR(VLOOKUP(R337,FVU,2,FALSE),"")</f>
        <v>Feridas acidentais no flanco.</v>
      </c>
      <c r="T337" s="59" t="str">
        <f t="shared" ref="T337:T400" si="52">IFERROR(VLOOKUP(R337,FVU,3,FALSE),"")</f>
        <v>Objetos pontiagudos, pontas de guias, meio-fio.</v>
      </c>
      <c r="U337" s="65" t="str">
        <f t="shared" ref="U337:U400" si="53">IFERROR(VLOOKUP(R337,FVU,4,FALSE),"")</f>
        <v>Impacto lateral proveniente de erro operacional, solicito avaliação de cobrança.</v>
      </c>
      <c r="V337" s="60">
        <v>16196</v>
      </c>
      <c r="W337" s="59" t="str">
        <f t="shared" ref="W337:W400" si="54">IFERROR(VLOOKUP(V337,RELATOR,2,FALSE),"")</f>
        <v xml:space="preserve">Everson Veloso </v>
      </c>
    </row>
    <row r="338" spans="1:23" ht="15.75" customHeight="1">
      <c r="A338" s="149">
        <f t="shared" si="47"/>
        <v>2633</v>
      </c>
      <c r="B338" s="76">
        <v>24605</v>
      </c>
      <c r="C338" s="68">
        <v>2</v>
      </c>
      <c r="D338" s="67" t="str">
        <f t="shared" si="49"/>
        <v>275/80R22.5</v>
      </c>
      <c r="E338" s="69">
        <v>8426</v>
      </c>
      <c r="F338" s="70" t="s">
        <v>105</v>
      </c>
      <c r="G338" s="68">
        <v>56</v>
      </c>
      <c r="H338" s="67" t="str">
        <f t="shared" si="48"/>
        <v xml:space="preserve">UBERLANDIA </v>
      </c>
      <c r="I338" s="71">
        <v>45078</v>
      </c>
      <c r="J338" s="72">
        <v>45093</v>
      </c>
      <c r="K338" s="68">
        <v>1</v>
      </c>
      <c r="L338" s="68">
        <v>12648</v>
      </c>
      <c r="M338" s="68">
        <v>87868</v>
      </c>
      <c r="N338" s="73">
        <f t="shared" si="50"/>
        <v>600</v>
      </c>
      <c r="O338" s="74"/>
      <c r="P338" s="68"/>
      <c r="Q338" s="198"/>
      <c r="R338" s="68" t="s">
        <v>116</v>
      </c>
      <c r="S338" s="73" t="str">
        <f t="shared" si="51"/>
        <v>Desenrolamento do retorno da lona carcaça no talão.</v>
      </c>
      <c r="T338" s="67" t="str">
        <f t="shared" si="52"/>
        <v>Aquecimento no talão ocasionado pelo uso excessivo do freio, má regulagem dos freios, uso excessivo dos freios devido a velocidade incompatível com a via,rodas sujas e/ou em má condições de uso, etc.</v>
      </c>
      <c r="U338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338" s="68">
        <v>16196</v>
      </c>
      <c r="W338" s="67" t="str">
        <f t="shared" si="54"/>
        <v xml:space="preserve">Everson Veloso </v>
      </c>
    </row>
    <row r="339" spans="1:23" ht="15.75" customHeight="1">
      <c r="A339" s="150">
        <f t="shared" si="47"/>
        <v>2634</v>
      </c>
      <c r="B339" s="75">
        <v>22256</v>
      </c>
      <c r="C339" s="60">
        <v>2</v>
      </c>
      <c r="D339" s="59" t="str">
        <f t="shared" si="49"/>
        <v>275/80R22.5</v>
      </c>
      <c r="E339" s="61">
        <v>7512</v>
      </c>
      <c r="F339" s="62" t="s">
        <v>99</v>
      </c>
      <c r="G339" s="60">
        <v>56</v>
      </c>
      <c r="H339" s="59" t="str">
        <f t="shared" si="48"/>
        <v xml:space="preserve">UBERLANDIA </v>
      </c>
      <c r="I339" s="63">
        <v>45076</v>
      </c>
      <c r="J339" s="64">
        <v>45093</v>
      </c>
      <c r="K339" s="60">
        <v>1</v>
      </c>
      <c r="L339" s="60">
        <v>9402</v>
      </c>
      <c r="M339" s="60">
        <v>135273</v>
      </c>
      <c r="N339" s="65">
        <f t="shared" si="50"/>
        <v>600</v>
      </c>
      <c r="O339" s="66"/>
      <c r="P339" s="60"/>
      <c r="Q339" s="200"/>
      <c r="R339" s="77" t="s">
        <v>117</v>
      </c>
      <c r="S339" s="65" t="str">
        <f t="shared" si="51"/>
        <v>Separações no talão e rupturas dos reforços.</v>
      </c>
      <c r="T339" s="59" t="str">
        <f t="shared" si="52"/>
        <v>Aquecimento excessivo no tambor de freio, utilização com sobrecarga ou baixa pressão, mau posicionamento do pneu sobre o aro/roda, uso excessivo dos freios devido a velocidade incompatível com a via.</v>
      </c>
      <c r="U339" s="65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39" s="60">
        <v>16196</v>
      </c>
      <c r="W339" s="59" t="str">
        <f t="shared" si="54"/>
        <v xml:space="preserve">Everson Veloso </v>
      </c>
    </row>
    <row r="340" spans="1:23" ht="15.75" customHeight="1">
      <c r="A340" s="149">
        <f t="shared" si="47"/>
        <v>2635</v>
      </c>
      <c r="B340" s="76">
        <v>21078</v>
      </c>
      <c r="C340" s="68">
        <v>2</v>
      </c>
      <c r="D340" s="67" t="str">
        <f t="shared" si="49"/>
        <v>275/80R22.5</v>
      </c>
      <c r="E340" s="69">
        <v>90387</v>
      </c>
      <c r="F340" s="70" t="s">
        <v>105</v>
      </c>
      <c r="G340" s="68">
        <v>990</v>
      </c>
      <c r="H340" s="67" t="str">
        <f t="shared" si="48"/>
        <v>VENEZA</v>
      </c>
      <c r="I340" s="71">
        <v>45086</v>
      </c>
      <c r="J340" s="72">
        <v>45105</v>
      </c>
      <c r="K340" s="68">
        <v>1</v>
      </c>
      <c r="L340" s="68">
        <v>9030</v>
      </c>
      <c r="M340" s="68">
        <v>180089</v>
      </c>
      <c r="N340" s="73">
        <f t="shared" si="50"/>
        <v>600</v>
      </c>
      <c r="O340" s="74"/>
      <c r="P340" s="68"/>
      <c r="Q340" s="198"/>
      <c r="R340" s="68" t="s">
        <v>107</v>
      </c>
      <c r="S340" s="73" t="str">
        <f t="shared" si="51"/>
        <v>Alteração na zona baixa do talão.</v>
      </c>
      <c r="T340" s="67" t="str">
        <f t="shared" si="5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340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340" s="68">
        <v>16196</v>
      </c>
      <c r="W340" s="67" t="str">
        <f t="shared" si="54"/>
        <v xml:space="preserve">Everson Veloso </v>
      </c>
    </row>
    <row r="341" spans="1:23" ht="15.75" customHeight="1">
      <c r="A341" s="150">
        <f t="shared" si="47"/>
        <v>2636</v>
      </c>
      <c r="B341" s="75">
        <v>22995</v>
      </c>
      <c r="C341" s="60">
        <v>2</v>
      </c>
      <c r="D341" s="59" t="str">
        <f t="shared" si="49"/>
        <v>275/80R22.5</v>
      </c>
      <c r="E341" s="61">
        <v>90407</v>
      </c>
      <c r="F341" s="62" t="s">
        <v>101</v>
      </c>
      <c r="G341" s="60">
        <v>990</v>
      </c>
      <c r="H341" s="59" t="str">
        <f t="shared" si="48"/>
        <v>VENEZA</v>
      </c>
      <c r="I341" s="63">
        <v>45082</v>
      </c>
      <c r="J341" s="64">
        <v>45105</v>
      </c>
      <c r="K341" s="60">
        <v>1</v>
      </c>
      <c r="L341" s="60">
        <v>13843</v>
      </c>
      <c r="M341" s="60">
        <v>133220</v>
      </c>
      <c r="N341" s="65">
        <f t="shared" si="50"/>
        <v>600</v>
      </c>
      <c r="O341" s="66"/>
      <c r="P341" s="60"/>
      <c r="Q341" s="200"/>
      <c r="R341" s="77" t="s">
        <v>107</v>
      </c>
      <c r="S341" s="65" t="str">
        <f t="shared" si="51"/>
        <v>Alteração na zona baixa do talão.</v>
      </c>
      <c r="T341" s="59" t="str">
        <f t="shared" si="5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341" s="65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341" s="60">
        <v>16196</v>
      </c>
      <c r="W341" s="59" t="str">
        <f t="shared" si="54"/>
        <v xml:space="preserve">Everson Veloso </v>
      </c>
    </row>
    <row r="342" spans="1:23" ht="15.75" customHeight="1">
      <c r="A342" s="149">
        <f t="shared" si="47"/>
        <v>2637</v>
      </c>
      <c r="B342" s="76">
        <v>23341</v>
      </c>
      <c r="C342" s="68">
        <v>2</v>
      </c>
      <c r="D342" s="67" t="str">
        <f t="shared" si="49"/>
        <v>275/80R22.5</v>
      </c>
      <c r="E342" s="69">
        <v>90453</v>
      </c>
      <c r="F342" s="70" t="s">
        <v>105</v>
      </c>
      <c r="G342" s="68">
        <v>990</v>
      </c>
      <c r="H342" s="67" t="str">
        <f t="shared" si="48"/>
        <v>VENEZA</v>
      </c>
      <c r="I342" s="71">
        <v>45086</v>
      </c>
      <c r="J342" s="72">
        <v>45105</v>
      </c>
      <c r="K342" s="68">
        <v>1</v>
      </c>
      <c r="L342" s="68">
        <v>10427</v>
      </c>
      <c r="M342" s="68">
        <v>191569</v>
      </c>
      <c r="N342" s="73">
        <f t="shared" si="50"/>
        <v>600</v>
      </c>
      <c r="O342" s="74"/>
      <c r="P342" s="68"/>
      <c r="Q342" s="198"/>
      <c r="R342" s="68" t="s">
        <v>107</v>
      </c>
      <c r="S342" s="73" t="str">
        <f t="shared" si="51"/>
        <v>Alteração na zona baixa do talão.</v>
      </c>
      <c r="T342" s="67" t="str">
        <f t="shared" si="5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342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342" s="68">
        <v>16196</v>
      </c>
      <c r="W342" s="67" t="str">
        <f t="shared" si="54"/>
        <v xml:space="preserve">Everson Veloso </v>
      </c>
    </row>
    <row r="343" spans="1:23" ht="15.75" customHeight="1">
      <c r="A343" s="150">
        <f t="shared" si="47"/>
        <v>2638</v>
      </c>
      <c r="B343" s="75">
        <v>25071</v>
      </c>
      <c r="C343" s="60">
        <v>2</v>
      </c>
      <c r="D343" s="59" t="str">
        <f t="shared" si="49"/>
        <v>275/80R22.5</v>
      </c>
      <c r="E343" s="61">
        <v>90342</v>
      </c>
      <c r="F343" s="62" t="s">
        <v>102</v>
      </c>
      <c r="G343" s="60">
        <v>990</v>
      </c>
      <c r="H343" s="59" t="str">
        <f t="shared" si="48"/>
        <v>VENEZA</v>
      </c>
      <c r="I343" s="63">
        <v>45084</v>
      </c>
      <c r="J343" s="64">
        <v>45105</v>
      </c>
      <c r="K343" s="60">
        <v>0</v>
      </c>
      <c r="L343" s="60">
        <v>39226</v>
      </c>
      <c r="M343" s="60">
        <v>141729</v>
      </c>
      <c r="N343" s="65">
        <f t="shared" si="50"/>
        <v>600</v>
      </c>
      <c r="O343" s="66"/>
      <c r="P343" s="60"/>
      <c r="Q343" s="200"/>
      <c r="R343" s="77" t="s">
        <v>107</v>
      </c>
      <c r="S343" s="65" t="str">
        <f t="shared" si="51"/>
        <v>Alteração na zona baixa do talão.</v>
      </c>
      <c r="T343" s="59" t="str">
        <f t="shared" si="5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343" s="65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343" s="60">
        <v>16196</v>
      </c>
      <c r="W343" s="59" t="str">
        <f t="shared" si="54"/>
        <v xml:space="preserve">Everson Veloso </v>
      </c>
    </row>
    <row r="344" spans="1:23" ht="15.75" customHeight="1">
      <c r="A344" s="149">
        <f t="shared" si="47"/>
        <v>2639</v>
      </c>
      <c r="B344" s="76">
        <v>23457</v>
      </c>
      <c r="C344" s="68">
        <v>2</v>
      </c>
      <c r="D344" s="67" t="str">
        <f t="shared" si="49"/>
        <v>275/80R22.5</v>
      </c>
      <c r="E344" s="69">
        <v>90391</v>
      </c>
      <c r="F344" s="70" t="s">
        <v>99</v>
      </c>
      <c r="G344" s="68">
        <v>520</v>
      </c>
      <c r="H344" s="67" t="str">
        <f t="shared" si="48"/>
        <v>NEVES</v>
      </c>
      <c r="I344" s="71">
        <v>45084</v>
      </c>
      <c r="J344" s="72">
        <v>45105</v>
      </c>
      <c r="K344" s="68">
        <v>1</v>
      </c>
      <c r="L344" s="68">
        <v>14248</v>
      </c>
      <c r="M344" s="68">
        <v>158499</v>
      </c>
      <c r="N344" s="73">
        <f t="shared" si="50"/>
        <v>600</v>
      </c>
      <c r="O344" s="74"/>
      <c r="P344" s="68"/>
      <c r="Q344" s="198"/>
      <c r="R344" s="68" t="s">
        <v>106</v>
      </c>
      <c r="S344" s="73" t="str">
        <f t="shared" si="51"/>
        <v>Rachadura na zona baixa do talão.</v>
      </c>
      <c r="T344" s="67" t="str">
        <f t="shared" si="5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44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44" s="68">
        <v>16196</v>
      </c>
      <c r="W344" s="67" t="str">
        <f t="shared" si="54"/>
        <v xml:space="preserve">Everson Veloso </v>
      </c>
    </row>
    <row r="345" spans="1:23" ht="15.75" customHeight="1">
      <c r="A345" s="150">
        <f t="shared" si="47"/>
        <v>2640</v>
      </c>
      <c r="B345" s="75">
        <v>25462</v>
      </c>
      <c r="C345" s="60">
        <v>2</v>
      </c>
      <c r="D345" s="59" t="str">
        <f t="shared" si="49"/>
        <v>275/80R22.5</v>
      </c>
      <c r="E345" s="61">
        <v>90464</v>
      </c>
      <c r="F345" s="62" t="s">
        <v>102</v>
      </c>
      <c r="G345" s="60">
        <v>520</v>
      </c>
      <c r="H345" s="59" t="str">
        <f t="shared" si="48"/>
        <v>NEVES</v>
      </c>
      <c r="I345" s="63">
        <v>45084</v>
      </c>
      <c r="J345" s="64">
        <v>45105</v>
      </c>
      <c r="K345" s="60">
        <v>0</v>
      </c>
      <c r="L345" s="60">
        <v>7693</v>
      </c>
      <c r="M345" s="60">
        <v>104212</v>
      </c>
      <c r="N345" s="65">
        <f t="shared" si="50"/>
        <v>600</v>
      </c>
      <c r="O345" s="66"/>
      <c r="P345" s="60"/>
      <c r="Q345" s="200"/>
      <c r="R345" s="77" t="s">
        <v>104</v>
      </c>
      <c r="S345" s="65" t="str">
        <f t="shared" si="51"/>
        <v>Feridas acidentais no flanco.</v>
      </c>
      <c r="T345" s="59" t="str">
        <f t="shared" si="52"/>
        <v>Objetos pontiagudos, pontas de guias, meio-fio.</v>
      </c>
      <c r="U345" s="65" t="str">
        <f t="shared" si="53"/>
        <v>Impacto lateral proveniente de erro operacional, solicito avaliação de cobrança.</v>
      </c>
      <c r="V345" s="60">
        <v>16196</v>
      </c>
      <c r="W345" s="59" t="str">
        <f t="shared" si="54"/>
        <v xml:space="preserve">Everson Veloso </v>
      </c>
    </row>
    <row r="346" spans="1:23" ht="15.75" customHeight="1">
      <c r="A346" s="149">
        <f t="shared" si="47"/>
        <v>2641</v>
      </c>
      <c r="B346" s="76">
        <v>23518</v>
      </c>
      <c r="C346" s="68">
        <v>2</v>
      </c>
      <c r="D346" s="67" t="str">
        <f t="shared" si="49"/>
        <v>275/80R22.5</v>
      </c>
      <c r="E346" s="69">
        <v>11158</v>
      </c>
      <c r="F346" s="70" t="s">
        <v>198</v>
      </c>
      <c r="G346" s="68">
        <v>98</v>
      </c>
      <c r="H346" s="67" t="str">
        <f t="shared" si="48"/>
        <v>ANA LUCIA</v>
      </c>
      <c r="I346" s="71">
        <v>45084</v>
      </c>
      <c r="J346" s="72">
        <v>45105</v>
      </c>
      <c r="K346" s="68">
        <v>2</v>
      </c>
      <c r="L346" s="68">
        <v>9967</v>
      </c>
      <c r="M346" s="68">
        <v>132870</v>
      </c>
      <c r="N346" s="73">
        <f t="shared" si="50"/>
        <v>600</v>
      </c>
      <c r="O346" s="74"/>
      <c r="P346" s="68"/>
      <c r="Q346" s="198"/>
      <c r="R346" s="68" t="s">
        <v>117</v>
      </c>
      <c r="S346" s="73" t="str">
        <f t="shared" si="51"/>
        <v>Separações no talão e rupturas dos reforços.</v>
      </c>
      <c r="T346" s="67" t="str">
        <f t="shared" si="52"/>
        <v>Aquecimento excessivo no tambor de freio, utilização com sobrecarga ou baixa pressão, mau posicionamento do pneu sobre o aro/roda, uso excessivo dos freios devido a velocidade incompatível com a via.</v>
      </c>
      <c r="U346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46" s="68">
        <v>16196</v>
      </c>
      <c r="W346" s="67" t="str">
        <f t="shared" si="54"/>
        <v xml:space="preserve">Everson Veloso </v>
      </c>
    </row>
    <row r="347" spans="1:23" ht="15.75" customHeight="1">
      <c r="A347" s="150">
        <f t="shared" si="47"/>
        <v>2642</v>
      </c>
      <c r="B347" s="75">
        <v>21295</v>
      </c>
      <c r="C347" s="60">
        <v>2</v>
      </c>
      <c r="D347" s="59" t="str">
        <f t="shared" si="49"/>
        <v>275/80R22.5</v>
      </c>
      <c r="E347" s="61">
        <v>20753</v>
      </c>
      <c r="F347" s="62" t="s">
        <v>105</v>
      </c>
      <c r="G347" s="60">
        <v>98</v>
      </c>
      <c r="H347" s="59" t="str">
        <f t="shared" si="48"/>
        <v>ANA LUCIA</v>
      </c>
      <c r="I347" s="63">
        <v>45083</v>
      </c>
      <c r="J347" s="64">
        <v>45105</v>
      </c>
      <c r="K347" s="60">
        <v>2</v>
      </c>
      <c r="L347" s="60">
        <v>15769</v>
      </c>
      <c r="M347" s="60">
        <v>231642</v>
      </c>
      <c r="N347" s="65">
        <f t="shared" si="50"/>
        <v>600</v>
      </c>
      <c r="O347" s="66"/>
      <c r="P347" s="60"/>
      <c r="Q347" s="200"/>
      <c r="R347" s="77" t="s">
        <v>106</v>
      </c>
      <c r="S347" s="65" t="str">
        <f t="shared" si="51"/>
        <v>Rachadura na zona baixa do talão.</v>
      </c>
      <c r="T347" s="59" t="str">
        <f t="shared" si="5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47" s="65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47" s="60">
        <v>16196</v>
      </c>
      <c r="W347" s="59" t="str">
        <f t="shared" si="54"/>
        <v xml:space="preserve">Everson Veloso </v>
      </c>
    </row>
    <row r="348" spans="1:23" ht="15.75" customHeight="1">
      <c r="A348" s="149">
        <f t="shared" si="47"/>
        <v>2643</v>
      </c>
      <c r="B348" s="76">
        <v>21929</v>
      </c>
      <c r="C348" s="68">
        <v>1</v>
      </c>
      <c r="D348" s="67" t="str">
        <f t="shared" si="49"/>
        <v>295/80R22.5</v>
      </c>
      <c r="E348" s="69">
        <v>30660</v>
      </c>
      <c r="F348" s="70" t="s">
        <v>198</v>
      </c>
      <c r="G348" s="68">
        <v>16</v>
      </c>
      <c r="H348" s="67" t="str">
        <f t="shared" si="48"/>
        <v>M.GORETTI</v>
      </c>
      <c r="I348" s="71">
        <v>45083</v>
      </c>
      <c r="J348" s="72">
        <v>45105</v>
      </c>
      <c r="K348" s="68">
        <v>1</v>
      </c>
      <c r="L348" s="68">
        <v>2535</v>
      </c>
      <c r="M348" s="68">
        <v>120652</v>
      </c>
      <c r="N348" s="73">
        <f t="shared" si="50"/>
        <v>650</v>
      </c>
      <c r="O348" s="74"/>
      <c r="P348" s="68"/>
      <c r="Q348" s="198"/>
      <c r="R348" s="68" t="s">
        <v>106</v>
      </c>
      <c r="S348" s="73" t="str">
        <f t="shared" si="51"/>
        <v>Rachadura na zona baixa do talão.</v>
      </c>
      <c r="T348" s="67" t="str">
        <f t="shared" si="5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48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48" s="68">
        <v>16196</v>
      </c>
      <c r="W348" s="67" t="str">
        <f t="shared" si="54"/>
        <v xml:space="preserve">Everson Veloso </v>
      </c>
    </row>
    <row r="349" spans="1:23" ht="15.75" customHeight="1">
      <c r="A349" s="150">
        <f t="shared" si="47"/>
        <v>2644</v>
      </c>
      <c r="B349" s="75">
        <v>25676</v>
      </c>
      <c r="C349" s="60">
        <v>2</v>
      </c>
      <c r="D349" s="59" t="str">
        <f t="shared" si="49"/>
        <v>275/80R22.5</v>
      </c>
      <c r="E349" s="61">
        <v>10803</v>
      </c>
      <c r="F349" s="62" t="s">
        <v>99</v>
      </c>
      <c r="G349" s="60">
        <v>870</v>
      </c>
      <c r="H349" s="59" t="str">
        <f t="shared" si="48"/>
        <v>JUSTINOPOLIS</v>
      </c>
      <c r="I349" s="63">
        <v>45084</v>
      </c>
      <c r="J349" s="64">
        <v>45105</v>
      </c>
      <c r="K349" s="60">
        <v>1</v>
      </c>
      <c r="L349" s="60">
        <v>7382</v>
      </c>
      <c r="M349" s="60">
        <v>43814</v>
      </c>
      <c r="N349" s="65">
        <f t="shared" si="50"/>
        <v>600</v>
      </c>
      <c r="O349" s="66"/>
      <c r="P349" s="60"/>
      <c r="Q349" s="200"/>
      <c r="R349" s="77" t="s">
        <v>116</v>
      </c>
      <c r="S349" s="65" t="str">
        <f t="shared" si="51"/>
        <v>Desenrolamento do retorno da lona carcaça no talão.</v>
      </c>
      <c r="T349" s="59" t="str">
        <f t="shared" si="52"/>
        <v>Aquecimento no talão ocasionado pelo uso excessivo do freio, má regulagem dos freios, uso excessivo dos freios devido a velocidade incompatível com a via,rodas sujas e/ou em má condições de uso, etc.</v>
      </c>
      <c r="U349" s="65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349" s="60">
        <v>16196</v>
      </c>
      <c r="W349" s="59" t="str">
        <f t="shared" si="54"/>
        <v xml:space="preserve">Everson Veloso </v>
      </c>
    </row>
    <row r="350" spans="1:23" ht="15.75" customHeight="1">
      <c r="A350" s="149">
        <f t="shared" si="47"/>
        <v>2645</v>
      </c>
      <c r="B350" s="76">
        <v>23031</v>
      </c>
      <c r="C350" s="68">
        <v>2</v>
      </c>
      <c r="D350" s="67" t="str">
        <f t="shared" si="49"/>
        <v>275/80R22.5</v>
      </c>
      <c r="E350" s="69">
        <v>90307</v>
      </c>
      <c r="F350" s="70" t="s">
        <v>99</v>
      </c>
      <c r="G350" s="68">
        <v>520</v>
      </c>
      <c r="H350" s="67" t="str">
        <f t="shared" si="48"/>
        <v>NEVES</v>
      </c>
      <c r="I350" s="71">
        <v>45087</v>
      </c>
      <c r="J350" s="72">
        <v>45105</v>
      </c>
      <c r="K350" s="68">
        <v>1</v>
      </c>
      <c r="L350" s="68">
        <v>33369</v>
      </c>
      <c r="M350" s="68">
        <v>139310</v>
      </c>
      <c r="N350" s="73">
        <f t="shared" si="50"/>
        <v>600</v>
      </c>
      <c r="O350" s="74"/>
      <c r="P350" s="68"/>
      <c r="Q350" s="198"/>
      <c r="R350" s="68" t="s">
        <v>106</v>
      </c>
      <c r="S350" s="73" t="str">
        <f t="shared" si="51"/>
        <v>Rachadura na zona baixa do talão.</v>
      </c>
      <c r="T350" s="67" t="str">
        <f t="shared" si="5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50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50" s="68">
        <v>16196</v>
      </c>
      <c r="W350" s="67" t="str">
        <f t="shared" si="54"/>
        <v xml:space="preserve">Everson Veloso </v>
      </c>
    </row>
    <row r="351" spans="1:23" ht="15.75" customHeight="1">
      <c r="A351" s="150">
        <f t="shared" si="47"/>
        <v>2646</v>
      </c>
      <c r="B351" s="75">
        <v>25933</v>
      </c>
      <c r="C351" s="60">
        <v>2</v>
      </c>
      <c r="D351" s="59" t="str">
        <f t="shared" si="49"/>
        <v>275/80R22.5</v>
      </c>
      <c r="E351" s="61">
        <v>7323</v>
      </c>
      <c r="F351" s="62" t="s">
        <v>102</v>
      </c>
      <c r="G351" s="60">
        <v>56</v>
      </c>
      <c r="H351" s="59" t="str">
        <f t="shared" si="48"/>
        <v xml:space="preserve">UBERLANDIA </v>
      </c>
      <c r="I351" s="63">
        <v>45087</v>
      </c>
      <c r="J351" s="64">
        <v>45105</v>
      </c>
      <c r="K351" s="60">
        <v>0</v>
      </c>
      <c r="L351" s="60">
        <v>18051</v>
      </c>
      <c r="M351" s="60">
        <v>52037</v>
      </c>
      <c r="N351" s="65">
        <f t="shared" si="50"/>
        <v>600</v>
      </c>
      <c r="O351" s="66"/>
      <c r="P351" s="60"/>
      <c r="Q351" s="200"/>
      <c r="R351" s="77" t="s">
        <v>111</v>
      </c>
      <c r="S351" s="65" t="str">
        <f t="shared" si="51"/>
        <v>Desgaste irregular da Banda de Rodagem.</v>
      </c>
      <c r="T351" s="59" t="str">
        <f t="shared" si="52"/>
        <v>Folgas nas mangas, cubos, buchas estouradas, veículo desalinhado.</v>
      </c>
      <c r="U351" s="65" t="str">
        <f t="shared" si="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351" s="60">
        <v>16196</v>
      </c>
      <c r="W351" s="59" t="str">
        <f t="shared" si="54"/>
        <v xml:space="preserve">Everson Veloso </v>
      </c>
    </row>
    <row r="352" spans="1:23" ht="15.75" customHeight="1">
      <c r="A352" s="149">
        <f t="shared" si="47"/>
        <v>2647</v>
      </c>
      <c r="B352" s="76">
        <v>22967</v>
      </c>
      <c r="C352" s="68">
        <v>2</v>
      </c>
      <c r="D352" s="67" t="str">
        <f t="shared" si="49"/>
        <v>275/80R22.5</v>
      </c>
      <c r="E352" s="69">
        <v>7508</v>
      </c>
      <c r="F352" s="70" t="s">
        <v>105</v>
      </c>
      <c r="G352" s="68">
        <v>56</v>
      </c>
      <c r="H352" s="67" t="str">
        <f t="shared" si="48"/>
        <v xml:space="preserve">UBERLANDIA </v>
      </c>
      <c r="I352" s="71">
        <v>45090</v>
      </c>
      <c r="J352" s="72">
        <v>45105</v>
      </c>
      <c r="K352" s="68">
        <v>1</v>
      </c>
      <c r="L352" s="68">
        <v>3950</v>
      </c>
      <c r="M352" s="68">
        <v>150734</v>
      </c>
      <c r="N352" s="73">
        <f t="shared" si="50"/>
        <v>600</v>
      </c>
      <c r="O352" s="74"/>
      <c r="P352" s="68"/>
      <c r="Q352" s="198"/>
      <c r="R352" s="68" t="s">
        <v>116</v>
      </c>
      <c r="S352" s="73" t="str">
        <f t="shared" si="51"/>
        <v>Desenrolamento do retorno da lona carcaça no talão.</v>
      </c>
      <c r="T352" s="67" t="str">
        <f t="shared" si="52"/>
        <v>Aquecimento no talão ocasionado pelo uso excessivo do freio, má regulagem dos freios, uso excessivo dos freios devido a velocidade incompatível com a via,rodas sujas e/ou em má condições de uso, etc.</v>
      </c>
      <c r="U352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352" s="68">
        <v>16196</v>
      </c>
      <c r="W352" s="67" t="str">
        <f t="shared" si="54"/>
        <v xml:space="preserve">Everson Veloso </v>
      </c>
    </row>
    <row r="353" spans="1:23" ht="15.75" customHeight="1">
      <c r="A353" s="150">
        <f t="shared" si="47"/>
        <v>2648</v>
      </c>
      <c r="B353" s="75">
        <v>25242</v>
      </c>
      <c r="C353" s="60">
        <v>2</v>
      </c>
      <c r="D353" s="59" t="str">
        <f t="shared" si="49"/>
        <v>275/80R22.5</v>
      </c>
      <c r="E353" s="61">
        <v>8408</v>
      </c>
      <c r="F353" s="62" t="s">
        <v>197</v>
      </c>
      <c r="G353" s="60">
        <v>56</v>
      </c>
      <c r="H353" s="59" t="str">
        <f t="shared" si="48"/>
        <v xml:space="preserve">UBERLANDIA </v>
      </c>
      <c r="I353" s="63">
        <v>45085</v>
      </c>
      <c r="J353" s="64">
        <v>45105</v>
      </c>
      <c r="K353" s="60">
        <v>0</v>
      </c>
      <c r="L353" s="60">
        <v>1352</v>
      </c>
      <c r="M353" s="60">
        <v>48625</v>
      </c>
      <c r="N353" s="65">
        <f t="shared" si="50"/>
        <v>600</v>
      </c>
      <c r="O353" s="66"/>
      <c r="P353" s="60"/>
      <c r="Q353" s="200"/>
      <c r="R353" s="77" t="s">
        <v>111</v>
      </c>
      <c r="S353" s="65" t="str">
        <f t="shared" si="51"/>
        <v>Desgaste irregular da Banda de Rodagem.</v>
      </c>
      <c r="T353" s="59" t="str">
        <f t="shared" si="52"/>
        <v>Folgas nas mangas, cubos, buchas estouradas, veículo desalinhado.</v>
      </c>
      <c r="U353" s="65" t="str">
        <f t="shared" si="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353" s="60">
        <v>16196</v>
      </c>
      <c r="W353" s="59" t="str">
        <f t="shared" si="54"/>
        <v xml:space="preserve">Everson Veloso </v>
      </c>
    </row>
    <row r="354" spans="1:23" ht="15.75" customHeight="1">
      <c r="A354" s="149">
        <f t="shared" si="47"/>
        <v>2649</v>
      </c>
      <c r="B354" s="76">
        <v>23900</v>
      </c>
      <c r="C354" s="68">
        <v>2</v>
      </c>
      <c r="D354" s="67" t="str">
        <f t="shared" si="49"/>
        <v>275/80R22.5</v>
      </c>
      <c r="E354" s="69">
        <v>7448</v>
      </c>
      <c r="F354" s="70" t="s">
        <v>105</v>
      </c>
      <c r="G354" s="68">
        <v>56</v>
      </c>
      <c r="H354" s="67" t="str">
        <f t="shared" si="48"/>
        <v xml:space="preserve">UBERLANDIA </v>
      </c>
      <c r="I354" s="71">
        <v>45092</v>
      </c>
      <c r="J354" s="72">
        <v>45105</v>
      </c>
      <c r="K354" s="68">
        <v>1</v>
      </c>
      <c r="L354" s="68">
        <v>516</v>
      </c>
      <c r="M354" s="68">
        <v>121433</v>
      </c>
      <c r="N354" s="73">
        <f t="shared" si="50"/>
        <v>600</v>
      </c>
      <c r="O354" s="74"/>
      <c r="P354" s="68"/>
      <c r="Q354" s="198"/>
      <c r="R354" s="68" t="s">
        <v>111</v>
      </c>
      <c r="S354" s="73" t="str">
        <f t="shared" si="51"/>
        <v>Desgaste irregular da Banda de Rodagem.</v>
      </c>
      <c r="T354" s="67" t="str">
        <f t="shared" si="52"/>
        <v>Folgas nas mangas, cubos, buchas estouradas, veículo desalinhado.</v>
      </c>
      <c r="U354" s="73" t="str">
        <f t="shared" si="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354" s="68">
        <v>16196</v>
      </c>
      <c r="W354" s="67" t="str">
        <f t="shared" si="54"/>
        <v xml:space="preserve">Everson Veloso </v>
      </c>
    </row>
    <row r="355" spans="1:23" ht="15.75" customHeight="1">
      <c r="A355" s="150">
        <f t="shared" si="47"/>
        <v>2650</v>
      </c>
      <c r="B355" s="75">
        <v>22245</v>
      </c>
      <c r="C355" s="60">
        <v>2</v>
      </c>
      <c r="D355" s="59" t="str">
        <f t="shared" si="49"/>
        <v>275/80R22.5</v>
      </c>
      <c r="E355" s="61">
        <v>7504</v>
      </c>
      <c r="F355" s="62" t="s">
        <v>105</v>
      </c>
      <c r="G355" s="60">
        <v>56</v>
      </c>
      <c r="H355" s="59" t="str">
        <f t="shared" si="48"/>
        <v xml:space="preserve">UBERLANDIA </v>
      </c>
      <c r="I355" s="63">
        <v>45091</v>
      </c>
      <c r="J355" s="64">
        <v>45105</v>
      </c>
      <c r="K355" s="60">
        <v>1</v>
      </c>
      <c r="L355" s="60">
        <v>2948</v>
      </c>
      <c r="M355" s="60">
        <v>151295</v>
      </c>
      <c r="N355" s="65">
        <f t="shared" si="50"/>
        <v>600</v>
      </c>
      <c r="O355" s="66"/>
      <c r="P355" s="60"/>
      <c r="Q355" s="200"/>
      <c r="R355" s="77" t="s">
        <v>106</v>
      </c>
      <c r="S355" s="65" t="str">
        <f t="shared" si="51"/>
        <v>Rachadura na zona baixa do talão.</v>
      </c>
      <c r="T355" s="59" t="str">
        <f t="shared" si="5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55" s="65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55" s="60">
        <v>16196</v>
      </c>
      <c r="W355" s="59" t="str">
        <f t="shared" si="54"/>
        <v xml:space="preserve">Everson Veloso </v>
      </c>
    </row>
    <row r="356" spans="1:23" ht="15.75" customHeight="1">
      <c r="A356" s="149">
        <f t="shared" si="47"/>
        <v>2651</v>
      </c>
      <c r="B356" s="76">
        <v>26177</v>
      </c>
      <c r="C356" s="68">
        <v>2</v>
      </c>
      <c r="D356" s="67" t="str">
        <f t="shared" si="49"/>
        <v>275/80R22.5</v>
      </c>
      <c r="E356" s="69">
        <v>7443</v>
      </c>
      <c r="F356" s="70" t="s">
        <v>197</v>
      </c>
      <c r="G356" s="68">
        <v>56</v>
      </c>
      <c r="H356" s="67" t="str">
        <f t="shared" si="48"/>
        <v xml:space="preserve">UBERLANDIA </v>
      </c>
      <c r="I356" s="71">
        <v>45093</v>
      </c>
      <c r="J356" s="72">
        <v>45105</v>
      </c>
      <c r="K356" s="68">
        <v>0</v>
      </c>
      <c r="L356" s="68">
        <v>1214</v>
      </c>
      <c r="M356" s="68">
        <v>25088</v>
      </c>
      <c r="N356" s="73">
        <f t="shared" si="50"/>
        <v>600</v>
      </c>
      <c r="O356" s="74"/>
      <c r="P356" s="68"/>
      <c r="Q356" s="198"/>
      <c r="R356" s="68" t="s">
        <v>119</v>
      </c>
      <c r="S356" s="73" t="str">
        <f t="shared" si="51"/>
        <v>Agressões físicas ou químicas.</v>
      </c>
      <c r="T356" s="67" t="str">
        <f t="shared" si="52"/>
        <v>Pneu em contato com hidrocarbonetos (óleo diesel, graxa, gasolina, etc. , pneu exposto a fontes de calor soldas, descargas elétricas etc.).</v>
      </c>
      <c r="U356" s="73" t="str">
        <f t="shared" si="53"/>
        <v>Verificar origem da contaminação e tomar as atitudes cabíveis.</v>
      </c>
      <c r="V356" s="68">
        <v>16196</v>
      </c>
      <c r="W356" s="67" t="str">
        <f t="shared" si="54"/>
        <v xml:space="preserve">Everson Veloso </v>
      </c>
    </row>
    <row r="357" spans="1:23" ht="15.75" customHeight="1">
      <c r="A357" s="150">
        <f t="shared" si="47"/>
        <v>2652</v>
      </c>
      <c r="B357" s="75">
        <v>20115</v>
      </c>
      <c r="C357" s="60">
        <v>2</v>
      </c>
      <c r="D357" s="59" t="str">
        <f t="shared" si="49"/>
        <v>275/80R22.5</v>
      </c>
      <c r="E357" s="61">
        <v>25854</v>
      </c>
      <c r="F357" s="62" t="s">
        <v>99</v>
      </c>
      <c r="G357" s="60">
        <v>16</v>
      </c>
      <c r="H357" s="59" t="str">
        <f t="shared" si="48"/>
        <v>M.GORETTI</v>
      </c>
      <c r="I357" s="63">
        <v>45094</v>
      </c>
      <c r="J357" s="64">
        <v>45105</v>
      </c>
      <c r="K357" s="60">
        <v>2</v>
      </c>
      <c r="L357" s="60">
        <v>5159</v>
      </c>
      <c r="M357" s="60">
        <v>189695</v>
      </c>
      <c r="N357" s="65">
        <f t="shared" si="50"/>
        <v>600</v>
      </c>
      <c r="O357" s="66"/>
      <c r="P357" s="60"/>
      <c r="Q357" s="200"/>
      <c r="R357" s="77" t="s">
        <v>116</v>
      </c>
      <c r="S357" s="65" t="str">
        <f t="shared" si="51"/>
        <v>Desenrolamento do retorno da lona carcaça no talão.</v>
      </c>
      <c r="T357" s="59" t="str">
        <f t="shared" si="52"/>
        <v>Aquecimento no talão ocasionado pelo uso excessivo do freio, má regulagem dos freios, uso excessivo dos freios devido a velocidade incompatível com a via,rodas sujas e/ou em má condições de uso, etc.</v>
      </c>
      <c r="U357" s="65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357" s="60">
        <v>16196</v>
      </c>
      <c r="W357" s="59" t="str">
        <f t="shared" si="54"/>
        <v xml:space="preserve">Everson Veloso </v>
      </c>
    </row>
    <row r="358" spans="1:23" ht="15.75" customHeight="1">
      <c r="A358" s="149">
        <f t="shared" si="47"/>
        <v>2653</v>
      </c>
      <c r="B358" s="76">
        <v>101367</v>
      </c>
      <c r="C358" s="68">
        <v>2</v>
      </c>
      <c r="D358" s="67" t="str">
        <f t="shared" si="49"/>
        <v>275/80R22.5</v>
      </c>
      <c r="E358" s="69">
        <v>10803</v>
      </c>
      <c r="F358" s="70" t="s">
        <v>105</v>
      </c>
      <c r="G358" s="68">
        <v>870</v>
      </c>
      <c r="H358" s="67" t="str">
        <f t="shared" si="48"/>
        <v>JUSTINOPOLIS</v>
      </c>
      <c r="I358" s="71">
        <v>45096</v>
      </c>
      <c r="J358" s="72">
        <v>45105</v>
      </c>
      <c r="K358" s="68">
        <v>2</v>
      </c>
      <c r="L358" s="68">
        <v>18216</v>
      </c>
      <c r="M358" s="68">
        <v>138773</v>
      </c>
      <c r="N358" s="73">
        <f t="shared" si="50"/>
        <v>600</v>
      </c>
      <c r="O358" s="74"/>
      <c r="P358" s="68"/>
      <c r="Q358" s="198"/>
      <c r="R358" s="68" t="s">
        <v>116</v>
      </c>
      <c r="S358" s="73" t="str">
        <f t="shared" si="51"/>
        <v>Desenrolamento do retorno da lona carcaça no talão.</v>
      </c>
      <c r="T358" s="67" t="str">
        <f t="shared" si="52"/>
        <v>Aquecimento no talão ocasionado pelo uso excessivo do freio, má regulagem dos freios, uso excessivo dos freios devido a velocidade incompatível com a via,rodas sujas e/ou em má condições de uso, etc.</v>
      </c>
      <c r="U358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358" s="68">
        <v>16196</v>
      </c>
      <c r="W358" s="67" t="str">
        <f t="shared" si="54"/>
        <v xml:space="preserve">Everson Veloso </v>
      </c>
    </row>
    <row r="359" spans="1:23" ht="15.75" customHeight="1">
      <c r="A359" s="150">
        <f t="shared" si="47"/>
        <v>2654</v>
      </c>
      <c r="B359" s="75">
        <v>23824</v>
      </c>
      <c r="C359" s="60">
        <v>2</v>
      </c>
      <c r="D359" s="59" t="str">
        <f t="shared" si="49"/>
        <v>275/80R22.5</v>
      </c>
      <c r="E359" s="61">
        <v>20716</v>
      </c>
      <c r="F359" s="62" t="s">
        <v>99</v>
      </c>
      <c r="G359" s="60">
        <v>870</v>
      </c>
      <c r="H359" s="59" t="str">
        <f t="shared" si="48"/>
        <v>JUSTINOPOLIS</v>
      </c>
      <c r="I359" s="63">
        <v>45093</v>
      </c>
      <c r="J359" s="64">
        <v>45105</v>
      </c>
      <c r="K359" s="60">
        <v>1</v>
      </c>
      <c r="L359" s="60">
        <v>27846</v>
      </c>
      <c r="M359" s="60">
        <v>86152</v>
      </c>
      <c r="N359" s="65">
        <f t="shared" si="50"/>
        <v>600</v>
      </c>
      <c r="O359" s="66"/>
      <c r="P359" s="60"/>
      <c r="Q359" s="200"/>
      <c r="R359" s="77" t="s">
        <v>106</v>
      </c>
      <c r="S359" s="65" t="str">
        <f t="shared" si="51"/>
        <v>Rachadura na zona baixa do talão.</v>
      </c>
      <c r="T359" s="59" t="str">
        <f t="shared" si="5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59" s="65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59" s="60">
        <v>16196</v>
      </c>
      <c r="W359" s="59" t="str">
        <f t="shared" si="54"/>
        <v xml:space="preserve">Everson Veloso </v>
      </c>
    </row>
    <row r="360" spans="1:23" ht="15.75" customHeight="1">
      <c r="A360" s="149">
        <f t="shared" si="47"/>
        <v>2655</v>
      </c>
      <c r="B360" s="76">
        <v>23170</v>
      </c>
      <c r="C360" s="68">
        <v>2</v>
      </c>
      <c r="D360" s="67" t="str">
        <f t="shared" si="49"/>
        <v>275/80R22.5</v>
      </c>
      <c r="E360" s="69">
        <v>90305</v>
      </c>
      <c r="F360" s="70" t="s">
        <v>105</v>
      </c>
      <c r="G360" s="68">
        <v>520</v>
      </c>
      <c r="H360" s="67" t="str">
        <f t="shared" si="48"/>
        <v>NEVES</v>
      </c>
      <c r="I360" s="71">
        <v>45096</v>
      </c>
      <c r="J360" s="72">
        <v>45105</v>
      </c>
      <c r="K360" s="68">
        <v>1</v>
      </c>
      <c r="L360" s="68">
        <v>21499</v>
      </c>
      <c r="M360" s="68">
        <v>121661</v>
      </c>
      <c r="N360" s="73">
        <f t="shared" si="50"/>
        <v>600</v>
      </c>
      <c r="O360" s="74"/>
      <c r="P360" s="68"/>
      <c r="Q360" s="198"/>
      <c r="R360" s="68" t="s">
        <v>106</v>
      </c>
      <c r="S360" s="73" t="str">
        <f t="shared" si="51"/>
        <v>Rachadura na zona baixa do talão.</v>
      </c>
      <c r="T360" s="67" t="str">
        <f t="shared" si="5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60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60" s="68">
        <v>16196</v>
      </c>
      <c r="W360" s="67" t="str">
        <f t="shared" si="54"/>
        <v xml:space="preserve">Everson Veloso </v>
      </c>
    </row>
    <row r="361" spans="1:23" ht="15.75" customHeight="1">
      <c r="A361" s="150">
        <f t="shared" si="47"/>
        <v>2656</v>
      </c>
      <c r="B361" s="75">
        <v>21311</v>
      </c>
      <c r="C361" s="60">
        <v>2</v>
      </c>
      <c r="D361" s="59" t="str">
        <f t="shared" si="49"/>
        <v>275/80R22.5</v>
      </c>
      <c r="E361" s="61">
        <v>10761</v>
      </c>
      <c r="F361" s="62" t="s">
        <v>99</v>
      </c>
      <c r="G361" s="60">
        <v>870</v>
      </c>
      <c r="H361" s="59" t="str">
        <f t="shared" si="48"/>
        <v>JUSTINOPOLIS</v>
      </c>
      <c r="I361" s="63">
        <v>45094</v>
      </c>
      <c r="J361" s="64">
        <v>45105</v>
      </c>
      <c r="K361" s="60">
        <v>2</v>
      </c>
      <c r="L361" s="60">
        <v>23628</v>
      </c>
      <c r="M361" s="60">
        <v>162379</v>
      </c>
      <c r="N361" s="65">
        <f t="shared" si="50"/>
        <v>600</v>
      </c>
      <c r="O361" s="66"/>
      <c r="P361" s="60"/>
      <c r="Q361" s="200"/>
      <c r="R361" s="77" t="s">
        <v>117</v>
      </c>
      <c r="S361" s="65" t="str">
        <f t="shared" si="51"/>
        <v>Separações no talão e rupturas dos reforços.</v>
      </c>
      <c r="T361" s="59" t="str">
        <f t="shared" si="52"/>
        <v>Aquecimento excessivo no tambor de freio, utilização com sobrecarga ou baixa pressão, mau posicionamento do pneu sobre o aro/roda, uso excessivo dos freios devido a velocidade incompatível com a via.</v>
      </c>
      <c r="U361" s="65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61" s="60">
        <v>16196</v>
      </c>
      <c r="W361" s="59" t="str">
        <f t="shared" si="54"/>
        <v xml:space="preserve">Everson Veloso </v>
      </c>
    </row>
    <row r="362" spans="1:23" ht="15.75" customHeight="1">
      <c r="A362" s="149">
        <f t="shared" si="47"/>
        <v>2657</v>
      </c>
      <c r="B362" s="76">
        <v>22013</v>
      </c>
      <c r="C362" s="68">
        <v>1</v>
      </c>
      <c r="D362" s="67" t="str">
        <f t="shared" si="49"/>
        <v>295/80R22.5</v>
      </c>
      <c r="E362" s="69">
        <v>50</v>
      </c>
      <c r="F362" s="70" t="s">
        <v>210</v>
      </c>
      <c r="G362" s="68">
        <v>870</v>
      </c>
      <c r="H362" s="67" t="str">
        <f t="shared" si="48"/>
        <v>JUSTINOPOLIS</v>
      </c>
      <c r="I362" s="71">
        <v>45092</v>
      </c>
      <c r="J362" s="72">
        <v>45105</v>
      </c>
      <c r="K362" s="68">
        <v>2</v>
      </c>
      <c r="L362" s="68">
        <v>42229</v>
      </c>
      <c r="M362" s="68">
        <v>135822</v>
      </c>
      <c r="N362" s="73">
        <f t="shared" si="50"/>
        <v>650</v>
      </c>
      <c r="O362" s="74"/>
      <c r="P362" s="68"/>
      <c r="Q362" s="198"/>
      <c r="R362" s="68" t="s">
        <v>111</v>
      </c>
      <c r="S362" s="73" t="str">
        <f t="shared" si="51"/>
        <v>Desgaste irregular da Banda de Rodagem.</v>
      </c>
      <c r="T362" s="67" t="str">
        <f t="shared" si="52"/>
        <v>Folgas nas mangas, cubos, buchas estouradas, veículo desalinhado.</v>
      </c>
      <c r="U362" s="73" t="str">
        <f t="shared" si="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362" s="68">
        <v>16196</v>
      </c>
      <c r="W362" s="67" t="str">
        <f t="shared" si="54"/>
        <v xml:space="preserve">Everson Veloso </v>
      </c>
    </row>
    <row r="363" spans="1:23" ht="15.75" customHeight="1">
      <c r="A363" s="150">
        <f t="shared" si="47"/>
        <v>2658</v>
      </c>
      <c r="B363" s="75">
        <v>20340</v>
      </c>
      <c r="C363" s="60">
        <v>2</v>
      </c>
      <c r="D363" s="59" t="str">
        <f t="shared" si="49"/>
        <v>275/80R22.5</v>
      </c>
      <c r="E363" s="61" t="s">
        <v>211</v>
      </c>
      <c r="F363" s="62" t="s">
        <v>105</v>
      </c>
      <c r="G363" s="60">
        <v>870</v>
      </c>
      <c r="H363" s="59" t="str">
        <f t="shared" si="48"/>
        <v>JUSTINOPOLIS</v>
      </c>
      <c r="I363" s="63">
        <v>45093</v>
      </c>
      <c r="J363" s="64">
        <v>45105</v>
      </c>
      <c r="K363" s="60">
        <v>2</v>
      </c>
      <c r="L363" s="60">
        <v>17204</v>
      </c>
      <c r="M363" s="60">
        <v>235496</v>
      </c>
      <c r="N363" s="65">
        <f t="shared" si="50"/>
        <v>600</v>
      </c>
      <c r="O363" s="66"/>
      <c r="P363" s="60"/>
      <c r="Q363" s="200"/>
      <c r="R363" s="77" t="s">
        <v>106</v>
      </c>
      <c r="S363" s="65" t="str">
        <f t="shared" si="51"/>
        <v>Rachadura na zona baixa do talão.</v>
      </c>
      <c r="T363" s="59" t="str">
        <f t="shared" si="5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63" s="65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63" s="60">
        <v>16196</v>
      </c>
      <c r="W363" s="59" t="str">
        <f t="shared" si="54"/>
        <v xml:space="preserve">Everson Veloso </v>
      </c>
    </row>
    <row r="364" spans="1:23" ht="15.75" customHeight="1">
      <c r="A364" s="149">
        <f t="shared" si="47"/>
        <v>2659</v>
      </c>
      <c r="B364" s="76">
        <v>24891</v>
      </c>
      <c r="C364" s="68">
        <v>2</v>
      </c>
      <c r="D364" s="67" t="str">
        <f t="shared" si="49"/>
        <v>275/80R22.5</v>
      </c>
      <c r="E364" s="69">
        <v>20452</v>
      </c>
      <c r="F364" s="70" t="s">
        <v>102</v>
      </c>
      <c r="G364" s="68">
        <v>98</v>
      </c>
      <c r="H364" s="67" t="str">
        <f t="shared" si="48"/>
        <v>ANA LUCIA</v>
      </c>
      <c r="I364" s="71">
        <v>45093</v>
      </c>
      <c r="J364" s="72">
        <v>45105</v>
      </c>
      <c r="K364" s="68">
        <v>0</v>
      </c>
      <c r="L364" s="68">
        <v>9076</v>
      </c>
      <c r="M364" s="68">
        <v>62402</v>
      </c>
      <c r="N364" s="73">
        <f t="shared" si="50"/>
        <v>600</v>
      </c>
      <c r="O364" s="74"/>
      <c r="P364" s="68"/>
      <c r="Q364" s="198"/>
      <c r="R364" s="68" t="s">
        <v>111</v>
      </c>
      <c r="S364" s="73" t="str">
        <f t="shared" si="51"/>
        <v>Desgaste irregular da Banda de Rodagem.</v>
      </c>
      <c r="T364" s="67" t="str">
        <f t="shared" si="52"/>
        <v>Folgas nas mangas, cubos, buchas estouradas, veículo desalinhado.</v>
      </c>
      <c r="U364" s="73" t="str">
        <f t="shared" si="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364" s="68">
        <v>16196</v>
      </c>
      <c r="W364" s="67" t="str">
        <f t="shared" si="54"/>
        <v xml:space="preserve">Everson Veloso </v>
      </c>
    </row>
    <row r="365" spans="1:23" ht="15.75" customHeight="1">
      <c r="A365" s="150">
        <f t="shared" si="47"/>
        <v>2660</v>
      </c>
      <c r="B365" s="75">
        <v>23654</v>
      </c>
      <c r="C365" s="60">
        <v>2</v>
      </c>
      <c r="D365" s="59" t="str">
        <f t="shared" si="49"/>
        <v>275/80R22.5</v>
      </c>
      <c r="E365" s="61">
        <v>11195</v>
      </c>
      <c r="F365" s="62" t="s">
        <v>198</v>
      </c>
      <c r="G365" s="60">
        <v>98</v>
      </c>
      <c r="H365" s="59" t="str">
        <f t="shared" si="48"/>
        <v>ANA LUCIA</v>
      </c>
      <c r="I365" s="63">
        <v>45092</v>
      </c>
      <c r="J365" s="64">
        <v>45105</v>
      </c>
      <c r="K365" s="60">
        <v>1</v>
      </c>
      <c r="L365" s="60">
        <v>9507</v>
      </c>
      <c r="M365" s="60">
        <v>112001</v>
      </c>
      <c r="N365" s="65">
        <f t="shared" si="50"/>
        <v>600</v>
      </c>
      <c r="O365" s="66"/>
      <c r="P365" s="60"/>
      <c r="Q365" s="200"/>
      <c r="R365" s="77" t="s">
        <v>104</v>
      </c>
      <c r="S365" s="65" t="str">
        <f t="shared" si="51"/>
        <v>Feridas acidentais no flanco.</v>
      </c>
      <c r="T365" s="59" t="str">
        <f t="shared" si="52"/>
        <v>Objetos pontiagudos, pontas de guias, meio-fio.</v>
      </c>
      <c r="U365" s="65" t="str">
        <f t="shared" si="53"/>
        <v>Impacto lateral proveniente de erro operacional, solicito avaliação de cobrança.</v>
      </c>
      <c r="V365" s="60">
        <v>16196</v>
      </c>
      <c r="W365" s="59" t="str">
        <f t="shared" si="54"/>
        <v xml:space="preserve">Everson Veloso </v>
      </c>
    </row>
    <row r="366" spans="1:23" ht="15.75" customHeight="1">
      <c r="A366" s="149">
        <f t="shared" si="47"/>
        <v>2661</v>
      </c>
      <c r="B366" s="76">
        <v>25159</v>
      </c>
      <c r="C366" s="68">
        <v>2</v>
      </c>
      <c r="D366" s="67" t="str">
        <f t="shared" si="49"/>
        <v>275/80R22.5</v>
      </c>
      <c r="E366" s="69">
        <v>90307</v>
      </c>
      <c r="F366" s="70" t="s">
        <v>105</v>
      </c>
      <c r="G366" s="68">
        <v>520</v>
      </c>
      <c r="H366" s="67" t="str">
        <f t="shared" si="48"/>
        <v>NEVES</v>
      </c>
      <c r="I366" s="71">
        <v>45096</v>
      </c>
      <c r="J366" s="72">
        <v>45105</v>
      </c>
      <c r="K366" s="68">
        <v>1</v>
      </c>
      <c r="L366" s="68">
        <v>15558</v>
      </c>
      <c r="M366" s="68">
        <v>69028</v>
      </c>
      <c r="N366" s="73">
        <f t="shared" si="50"/>
        <v>600</v>
      </c>
      <c r="O366" s="74"/>
      <c r="P366" s="68"/>
      <c r="Q366" s="198"/>
      <c r="R366" s="68" t="s">
        <v>116</v>
      </c>
      <c r="S366" s="73" t="str">
        <f t="shared" si="51"/>
        <v>Desenrolamento do retorno da lona carcaça no talão.</v>
      </c>
      <c r="T366" s="67" t="str">
        <f t="shared" si="52"/>
        <v>Aquecimento no talão ocasionado pelo uso excessivo do freio, má regulagem dos freios, uso excessivo dos freios devido a velocidade incompatível com a via,rodas sujas e/ou em má condições de uso, etc.</v>
      </c>
      <c r="U366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366" s="68">
        <v>16196</v>
      </c>
      <c r="W366" s="67" t="str">
        <f t="shared" si="54"/>
        <v xml:space="preserve">Everson Veloso </v>
      </c>
    </row>
    <row r="367" spans="1:23" ht="15.75" customHeight="1">
      <c r="A367" s="150">
        <f t="shared" si="47"/>
        <v>2662</v>
      </c>
      <c r="B367" s="75">
        <v>20459</v>
      </c>
      <c r="C367" s="60">
        <v>2</v>
      </c>
      <c r="D367" s="59" t="str">
        <f t="shared" si="49"/>
        <v>275/80R22.5</v>
      </c>
      <c r="E367" s="61">
        <v>10803</v>
      </c>
      <c r="F367" s="62" t="s">
        <v>99</v>
      </c>
      <c r="G367" s="60">
        <v>870</v>
      </c>
      <c r="H367" s="59" t="str">
        <f t="shared" si="48"/>
        <v>JUSTINOPOLIS</v>
      </c>
      <c r="I367" s="63">
        <v>45096</v>
      </c>
      <c r="J367" s="64">
        <v>45105</v>
      </c>
      <c r="K367" s="60">
        <v>3</v>
      </c>
      <c r="L367" s="60">
        <v>2537</v>
      </c>
      <c r="M367" s="60">
        <v>155565</v>
      </c>
      <c r="N367" s="65">
        <f t="shared" si="50"/>
        <v>600</v>
      </c>
      <c r="O367" s="66"/>
      <c r="P367" s="60"/>
      <c r="Q367" s="200"/>
      <c r="R367" s="77" t="s">
        <v>116</v>
      </c>
      <c r="S367" s="65" t="str">
        <f t="shared" si="51"/>
        <v>Desenrolamento do retorno da lona carcaça no talão.</v>
      </c>
      <c r="T367" s="59" t="str">
        <f t="shared" si="52"/>
        <v>Aquecimento no talão ocasionado pelo uso excessivo do freio, má regulagem dos freios, uso excessivo dos freios devido a velocidade incompatível com a via,rodas sujas e/ou em má condições de uso, etc.</v>
      </c>
      <c r="U367" s="65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367" s="60">
        <v>16196</v>
      </c>
      <c r="W367" s="59" t="str">
        <f t="shared" si="54"/>
        <v xml:space="preserve">Everson Veloso </v>
      </c>
    </row>
    <row r="368" spans="1:23" ht="15.75" customHeight="1">
      <c r="A368" s="149">
        <f t="shared" si="47"/>
        <v>2663</v>
      </c>
      <c r="B368" s="76">
        <v>22864</v>
      </c>
      <c r="C368" s="68">
        <v>2</v>
      </c>
      <c r="D368" s="67" t="str">
        <f t="shared" si="49"/>
        <v>275/80R22.5</v>
      </c>
      <c r="E368" s="69">
        <v>10761</v>
      </c>
      <c r="F368" s="70" t="s">
        <v>105</v>
      </c>
      <c r="G368" s="68">
        <v>870</v>
      </c>
      <c r="H368" s="67" t="str">
        <f t="shared" si="48"/>
        <v>JUSTINOPOLIS</v>
      </c>
      <c r="I368" s="71">
        <v>45094</v>
      </c>
      <c r="J368" s="72">
        <v>45105</v>
      </c>
      <c r="K368" s="68">
        <v>1</v>
      </c>
      <c r="L368" s="68">
        <v>50298</v>
      </c>
      <c r="M368" s="68">
        <v>127464</v>
      </c>
      <c r="N368" s="73">
        <f t="shared" si="50"/>
        <v>600</v>
      </c>
      <c r="O368" s="74"/>
      <c r="P368" s="68"/>
      <c r="Q368" s="198"/>
      <c r="R368" s="68" t="s">
        <v>106</v>
      </c>
      <c r="S368" s="73" t="str">
        <f t="shared" si="51"/>
        <v>Rachadura na zona baixa do talão.</v>
      </c>
      <c r="T368" s="67" t="str">
        <f t="shared" si="5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68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68" s="68">
        <v>16196</v>
      </c>
      <c r="W368" s="67" t="str">
        <f t="shared" si="54"/>
        <v xml:space="preserve">Everson Veloso </v>
      </c>
    </row>
    <row r="369" spans="1:26" ht="15.75" customHeight="1">
      <c r="A369" s="150">
        <f t="shared" si="47"/>
        <v>2664</v>
      </c>
      <c r="B369" s="75">
        <v>25482</v>
      </c>
      <c r="C369" s="60">
        <v>2</v>
      </c>
      <c r="D369" s="59" t="str">
        <f t="shared" si="49"/>
        <v>275/80R22.5</v>
      </c>
      <c r="E369" s="61">
        <v>90190</v>
      </c>
      <c r="F369" s="62" t="s">
        <v>197</v>
      </c>
      <c r="G369" s="60">
        <v>990</v>
      </c>
      <c r="H369" s="59" t="str">
        <f t="shared" si="48"/>
        <v>VENEZA</v>
      </c>
      <c r="I369" s="63">
        <v>45091</v>
      </c>
      <c r="J369" s="64">
        <v>45105</v>
      </c>
      <c r="K369" s="60">
        <v>0</v>
      </c>
      <c r="L369" s="60">
        <v>29422</v>
      </c>
      <c r="M369" s="60">
        <v>82628</v>
      </c>
      <c r="N369" s="65">
        <f t="shared" si="50"/>
        <v>600</v>
      </c>
      <c r="O369" s="66"/>
      <c r="P369" s="60"/>
      <c r="Q369" s="200"/>
      <c r="R369" s="77" t="s">
        <v>103</v>
      </c>
      <c r="S369" s="65" t="str">
        <f t="shared" si="51"/>
        <v>Deterioração do flanco por choque.</v>
      </c>
      <c r="T369" s="59" t="str">
        <f t="shared" si="52"/>
        <v>Choque e/ou beliscões no flanco ocasionado pela passagem em buracos ou durante a subida do meio-fio (calçada), desníveis em cabeceiras e pontes, viadutos etc.</v>
      </c>
      <c r="U369" s="65" t="str">
        <f t="shared" si="53"/>
        <v>Impacto lateral proveniente de erro operacional, solicito avaliação de cobrança.</v>
      </c>
      <c r="V369" s="60">
        <v>16196</v>
      </c>
      <c r="W369" s="59" t="str">
        <f t="shared" si="54"/>
        <v xml:space="preserve">Everson Veloso </v>
      </c>
    </row>
    <row r="370" spans="1:26" ht="15.75" customHeight="1">
      <c r="A370" s="149">
        <f t="shared" si="47"/>
        <v>2665</v>
      </c>
      <c r="B370" s="76">
        <v>24908</v>
      </c>
      <c r="C370" s="68">
        <v>2</v>
      </c>
      <c r="D370" s="67" t="str">
        <f t="shared" si="49"/>
        <v>275/80R22.5</v>
      </c>
      <c r="E370" s="69">
        <v>90348</v>
      </c>
      <c r="F370" s="70" t="s">
        <v>197</v>
      </c>
      <c r="G370" s="68">
        <v>990</v>
      </c>
      <c r="H370" s="67" t="str">
        <f t="shared" si="48"/>
        <v>VENEZA</v>
      </c>
      <c r="I370" s="71">
        <v>45093</v>
      </c>
      <c r="J370" s="72">
        <v>45114</v>
      </c>
      <c r="K370" s="68">
        <v>0</v>
      </c>
      <c r="L370" s="68">
        <v>11845</v>
      </c>
      <c r="M370" s="68">
        <v>114719</v>
      </c>
      <c r="N370" s="73">
        <f t="shared" si="50"/>
        <v>600</v>
      </c>
      <c r="O370" s="74"/>
      <c r="P370" s="68"/>
      <c r="Q370" s="198"/>
      <c r="R370" s="68" t="s">
        <v>111</v>
      </c>
      <c r="S370" s="73" t="str">
        <f t="shared" si="51"/>
        <v>Desgaste irregular da Banda de Rodagem.</v>
      </c>
      <c r="T370" s="67" t="str">
        <f t="shared" si="52"/>
        <v>Folgas nas mangas, cubos, buchas estouradas, veículo desalinhado.</v>
      </c>
      <c r="U370" s="73" t="str">
        <f t="shared" si="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370" s="68">
        <v>16196</v>
      </c>
      <c r="W370" s="67" t="str">
        <f t="shared" si="54"/>
        <v xml:space="preserve">Everson Veloso </v>
      </c>
      <c r="Z370" t="s">
        <v>118</v>
      </c>
    </row>
    <row r="371" spans="1:26" ht="15.75" customHeight="1">
      <c r="A371" s="150">
        <f t="shared" si="47"/>
        <v>2666</v>
      </c>
      <c r="B371" s="75">
        <v>22829</v>
      </c>
      <c r="C371" s="60">
        <v>2</v>
      </c>
      <c r="D371" s="59" t="str">
        <f t="shared" si="49"/>
        <v>275/80R22.5</v>
      </c>
      <c r="E371" s="61">
        <v>20720</v>
      </c>
      <c r="F371" s="62" t="s">
        <v>198</v>
      </c>
      <c r="G371" s="60">
        <v>870</v>
      </c>
      <c r="H371" s="59" t="str">
        <f t="shared" si="48"/>
        <v>JUSTINOPOLIS</v>
      </c>
      <c r="I371" s="63">
        <v>45098</v>
      </c>
      <c r="J371" s="64">
        <v>45114</v>
      </c>
      <c r="K371" s="60">
        <v>1</v>
      </c>
      <c r="L371" s="60">
        <v>22589</v>
      </c>
      <c r="M371" s="60">
        <v>99232</v>
      </c>
      <c r="N371" s="65">
        <f t="shared" si="50"/>
        <v>600</v>
      </c>
      <c r="O371" s="66"/>
      <c r="P371" s="60"/>
      <c r="Q371" s="200"/>
      <c r="R371" s="77" t="s">
        <v>106</v>
      </c>
      <c r="S371" s="65" t="str">
        <f t="shared" si="51"/>
        <v>Rachadura na zona baixa do talão.</v>
      </c>
      <c r="T371" s="59" t="str">
        <f t="shared" si="5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71" s="65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71" s="60">
        <v>16196</v>
      </c>
      <c r="W371" s="59" t="str">
        <f t="shared" si="54"/>
        <v xml:space="preserve">Everson Veloso </v>
      </c>
      <c r="Z371" t="s">
        <v>114</v>
      </c>
    </row>
    <row r="372" spans="1:26" ht="15.75" customHeight="1">
      <c r="A372" s="149">
        <f t="shared" si="47"/>
        <v>2667</v>
      </c>
      <c r="B372" s="76">
        <v>21733</v>
      </c>
      <c r="C372" s="68">
        <v>2</v>
      </c>
      <c r="D372" s="67" t="str">
        <f t="shared" si="49"/>
        <v>275/80R22.5</v>
      </c>
      <c r="E372" s="69">
        <v>10658</v>
      </c>
      <c r="F372" s="70" t="s">
        <v>105</v>
      </c>
      <c r="G372" s="68">
        <v>870</v>
      </c>
      <c r="H372" s="67" t="str">
        <f t="shared" si="48"/>
        <v>JUSTINOPOLIS</v>
      </c>
      <c r="I372" s="71">
        <v>45100</v>
      </c>
      <c r="J372" s="72">
        <v>45114</v>
      </c>
      <c r="K372" s="68">
        <v>2</v>
      </c>
      <c r="L372" s="68">
        <v>25330</v>
      </c>
      <c r="M372" s="68">
        <v>255986</v>
      </c>
      <c r="N372" s="73">
        <f t="shared" si="50"/>
        <v>600</v>
      </c>
      <c r="O372" s="74"/>
      <c r="P372" s="68"/>
      <c r="Q372" s="198"/>
      <c r="R372" s="68" t="s">
        <v>106</v>
      </c>
      <c r="S372" s="73" t="str">
        <f t="shared" si="51"/>
        <v>Rachadura na zona baixa do talão.</v>
      </c>
      <c r="T372" s="67" t="str">
        <f t="shared" si="5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72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72" s="68">
        <v>16196</v>
      </c>
      <c r="W372" s="67" t="str">
        <f t="shared" si="54"/>
        <v xml:space="preserve">Everson Veloso </v>
      </c>
      <c r="Z372" t="s">
        <v>111</v>
      </c>
    </row>
    <row r="373" spans="1:26" ht="15.75" customHeight="1">
      <c r="A373" s="150">
        <f t="shared" si="47"/>
        <v>2668</v>
      </c>
      <c r="B373" s="75">
        <v>20675</v>
      </c>
      <c r="C373" s="60">
        <v>2</v>
      </c>
      <c r="D373" s="59" t="str">
        <f t="shared" si="49"/>
        <v>275/80R22.5</v>
      </c>
      <c r="E373" s="61">
        <v>10658</v>
      </c>
      <c r="F373" s="62" t="s">
        <v>198</v>
      </c>
      <c r="G373" s="60">
        <v>870</v>
      </c>
      <c r="H373" s="59" t="str">
        <f t="shared" si="48"/>
        <v>JUSTINOPOLIS</v>
      </c>
      <c r="I373" s="63">
        <v>45100</v>
      </c>
      <c r="J373" s="64">
        <v>45114</v>
      </c>
      <c r="K373" s="60">
        <v>2</v>
      </c>
      <c r="L373" s="60">
        <v>25330</v>
      </c>
      <c r="M373" s="60">
        <v>221525</v>
      </c>
      <c r="N373" s="65">
        <f t="shared" si="50"/>
        <v>600</v>
      </c>
      <c r="O373" s="66"/>
      <c r="P373" s="60"/>
      <c r="Q373" s="200"/>
      <c r="R373" s="77" t="s">
        <v>117</v>
      </c>
      <c r="S373" s="65" t="str">
        <f t="shared" si="51"/>
        <v>Separações no talão e rupturas dos reforços.</v>
      </c>
      <c r="T373" s="59" t="str">
        <f t="shared" si="52"/>
        <v>Aquecimento excessivo no tambor de freio, utilização com sobrecarga ou baixa pressão, mau posicionamento do pneu sobre o aro/roda, uso excessivo dos freios devido a velocidade incompatível com a via.</v>
      </c>
      <c r="U373" s="65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73" s="60">
        <v>16196</v>
      </c>
      <c r="W373" s="59" t="str">
        <f t="shared" si="54"/>
        <v xml:space="preserve">Everson Veloso </v>
      </c>
      <c r="Z373" t="s">
        <v>109</v>
      </c>
    </row>
    <row r="374" spans="1:26" ht="15.75" customHeight="1">
      <c r="A374" s="149">
        <f t="shared" si="47"/>
        <v>2669</v>
      </c>
      <c r="B374" s="76">
        <v>20146</v>
      </c>
      <c r="C374" s="68">
        <v>2</v>
      </c>
      <c r="D374" s="67" t="str">
        <f t="shared" si="49"/>
        <v>275/80R22.5</v>
      </c>
      <c r="E374" s="69">
        <v>10823</v>
      </c>
      <c r="F374" s="70" t="s">
        <v>101</v>
      </c>
      <c r="G374" s="68">
        <v>870</v>
      </c>
      <c r="H374" s="67" t="str">
        <f t="shared" si="48"/>
        <v>JUSTINOPOLIS</v>
      </c>
      <c r="I374" s="71">
        <v>45099</v>
      </c>
      <c r="J374" s="72">
        <v>45114</v>
      </c>
      <c r="K374" s="68">
        <v>3</v>
      </c>
      <c r="L374" s="68">
        <v>18461</v>
      </c>
      <c r="M374" s="68">
        <v>157622</v>
      </c>
      <c r="N374" s="73">
        <f t="shared" si="50"/>
        <v>600</v>
      </c>
      <c r="O374" s="74"/>
      <c r="P374" s="68"/>
      <c r="Q374" s="198"/>
      <c r="R374" s="68" t="s">
        <v>117</v>
      </c>
      <c r="S374" s="73" t="str">
        <f t="shared" si="51"/>
        <v>Separações no talão e rupturas dos reforços.</v>
      </c>
      <c r="T374" s="67" t="str">
        <f t="shared" si="52"/>
        <v>Aquecimento excessivo no tambor de freio, utilização com sobrecarga ou baixa pressão, mau posicionamento do pneu sobre o aro/roda, uso excessivo dos freios devido a velocidade incompatível com a via.</v>
      </c>
      <c r="U374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74" s="68">
        <v>16196</v>
      </c>
      <c r="W374" s="67" t="str">
        <f t="shared" si="54"/>
        <v xml:space="preserve">Everson Veloso </v>
      </c>
      <c r="Z374" t="s">
        <v>116</v>
      </c>
    </row>
    <row r="375" spans="1:26" ht="15.75" customHeight="1">
      <c r="A375" s="150">
        <f t="shared" si="47"/>
        <v>2670</v>
      </c>
      <c r="B375" s="75">
        <v>24183</v>
      </c>
      <c r="C375" s="60">
        <v>1</v>
      </c>
      <c r="D375" s="59" t="str">
        <f t="shared" si="49"/>
        <v>295/80R22.5</v>
      </c>
      <c r="E375" s="61">
        <v>90314</v>
      </c>
      <c r="F375" s="62" t="s">
        <v>99</v>
      </c>
      <c r="G375" s="60">
        <v>870</v>
      </c>
      <c r="H375" s="59" t="str">
        <f t="shared" si="48"/>
        <v>JUSTINOPOLIS</v>
      </c>
      <c r="I375" s="63">
        <v>44974</v>
      </c>
      <c r="J375" s="64">
        <v>45114</v>
      </c>
      <c r="K375" s="60">
        <v>0</v>
      </c>
      <c r="L375" s="60">
        <v>22096</v>
      </c>
      <c r="M375" s="60">
        <v>60705</v>
      </c>
      <c r="N375" s="65">
        <f t="shared" si="50"/>
        <v>650</v>
      </c>
      <c r="O375" s="66"/>
      <c r="P375" s="60"/>
      <c r="Q375" s="200"/>
      <c r="R375" s="77" t="s">
        <v>114</v>
      </c>
      <c r="S375" s="65" t="str">
        <f t="shared" si="51"/>
        <v>Pneu não ressulcado</v>
      </c>
      <c r="T375" s="59" t="str">
        <f t="shared" si="52"/>
        <v>Negligência e/ou não realização do serviço de ressulcagem.</v>
      </c>
      <c r="U375" s="65" t="str">
        <f t="shared" si="53"/>
        <v>Realizar a ressulcagem dos pneus respeitando os procedimentos conforme manual de ressulcagem.</v>
      </c>
      <c r="V375" s="60">
        <v>16196</v>
      </c>
      <c r="W375" s="59" t="str">
        <f t="shared" si="54"/>
        <v xml:space="preserve">Everson Veloso </v>
      </c>
      <c r="Z375" t="s">
        <v>117</v>
      </c>
    </row>
    <row r="376" spans="1:26" ht="15.75" customHeight="1">
      <c r="A376" s="149">
        <f t="shared" si="47"/>
        <v>2671</v>
      </c>
      <c r="B376" s="76">
        <v>22389</v>
      </c>
      <c r="C376" s="68">
        <v>2</v>
      </c>
      <c r="D376" s="67" t="str">
        <f t="shared" si="49"/>
        <v>275/80R22.5</v>
      </c>
      <c r="E376" s="69">
        <v>10756</v>
      </c>
      <c r="F376" s="70" t="s">
        <v>101</v>
      </c>
      <c r="G376" s="68">
        <v>870</v>
      </c>
      <c r="H376" s="67" t="str">
        <f t="shared" si="48"/>
        <v>JUSTINOPOLIS</v>
      </c>
      <c r="I376" s="71">
        <v>45103</v>
      </c>
      <c r="J376" s="72">
        <v>45114</v>
      </c>
      <c r="K376" s="68">
        <v>1</v>
      </c>
      <c r="L376" s="68">
        <v>5660</v>
      </c>
      <c r="M376" s="68">
        <v>114155</v>
      </c>
      <c r="N376" s="73">
        <f t="shared" si="50"/>
        <v>600</v>
      </c>
      <c r="O376" s="74"/>
      <c r="P376" s="68"/>
      <c r="Q376" s="198"/>
      <c r="R376" s="68" t="s">
        <v>117</v>
      </c>
      <c r="S376" s="73" t="str">
        <f t="shared" si="51"/>
        <v>Separações no talão e rupturas dos reforços.</v>
      </c>
      <c r="T376" s="67" t="str">
        <f t="shared" si="52"/>
        <v>Aquecimento excessivo no tambor de freio, utilização com sobrecarga ou baixa pressão, mau posicionamento do pneu sobre o aro/roda, uso excessivo dos freios devido a velocidade incompatível com a via.</v>
      </c>
      <c r="U376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76" s="68">
        <v>16196</v>
      </c>
      <c r="W376" s="67" t="str">
        <f t="shared" si="54"/>
        <v xml:space="preserve">Everson Veloso </v>
      </c>
      <c r="Z376" t="s">
        <v>120</v>
      </c>
    </row>
    <row r="377" spans="1:26" ht="15.75" customHeight="1">
      <c r="A377" s="150">
        <f t="shared" si="47"/>
        <v>2672</v>
      </c>
      <c r="B377" s="75">
        <v>22363</v>
      </c>
      <c r="C377" s="60">
        <v>2</v>
      </c>
      <c r="D377" s="59" t="str">
        <f t="shared" si="49"/>
        <v>275/80R22.5</v>
      </c>
      <c r="E377" s="61">
        <v>90425</v>
      </c>
      <c r="F377" s="62" t="s">
        <v>105</v>
      </c>
      <c r="G377" s="60">
        <v>990</v>
      </c>
      <c r="H377" s="59" t="str">
        <f t="shared" si="48"/>
        <v>VENEZA</v>
      </c>
      <c r="I377" s="63">
        <v>45103</v>
      </c>
      <c r="J377" s="64">
        <v>45114</v>
      </c>
      <c r="K377" s="60">
        <v>1</v>
      </c>
      <c r="L377" s="60">
        <v>7383</v>
      </c>
      <c r="M377" s="60">
        <v>140433</v>
      </c>
      <c r="N377" s="65">
        <f t="shared" si="50"/>
        <v>600</v>
      </c>
      <c r="O377" s="66"/>
      <c r="P377" s="60"/>
      <c r="Q377" s="200"/>
      <c r="R377" s="77" t="s">
        <v>106</v>
      </c>
      <c r="S377" s="65" t="str">
        <f t="shared" si="51"/>
        <v>Rachadura na zona baixa do talão.</v>
      </c>
      <c r="T377" s="59" t="str">
        <f t="shared" si="5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77" s="65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77" s="60">
        <v>16196</v>
      </c>
      <c r="W377" s="59" t="str">
        <f t="shared" si="54"/>
        <v xml:space="preserve">Everson Veloso </v>
      </c>
      <c r="Z377" t="s">
        <v>107</v>
      </c>
    </row>
    <row r="378" spans="1:26" ht="15.75" customHeight="1">
      <c r="A378" s="149">
        <f t="shared" si="47"/>
        <v>2673</v>
      </c>
      <c r="B378" s="76">
        <v>22233</v>
      </c>
      <c r="C378" s="68">
        <v>2</v>
      </c>
      <c r="D378" s="67" t="str">
        <f t="shared" si="49"/>
        <v>275/80R22.5</v>
      </c>
      <c r="E378" s="69">
        <v>90387</v>
      </c>
      <c r="F378" s="70" t="s">
        <v>101</v>
      </c>
      <c r="G378" s="68">
        <v>990</v>
      </c>
      <c r="H378" s="67" t="str">
        <f t="shared" si="48"/>
        <v>VENEZA</v>
      </c>
      <c r="I378" s="71">
        <v>45101</v>
      </c>
      <c r="J378" s="72">
        <v>45114</v>
      </c>
      <c r="K378" s="68">
        <v>1</v>
      </c>
      <c r="L378" s="68">
        <v>12858</v>
      </c>
      <c r="M378" s="68">
        <v>220696</v>
      </c>
      <c r="N378" s="73">
        <f t="shared" si="50"/>
        <v>600</v>
      </c>
      <c r="O378" s="74"/>
      <c r="P378" s="68"/>
      <c r="Q378" s="198"/>
      <c r="R378" s="68" t="s">
        <v>106</v>
      </c>
      <c r="S378" s="73" t="str">
        <f t="shared" si="51"/>
        <v>Rachadura na zona baixa do talão.</v>
      </c>
      <c r="T378" s="67" t="str">
        <f t="shared" si="5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78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78" s="68">
        <v>16196</v>
      </c>
      <c r="W378" s="67" t="str">
        <f t="shared" si="54"/>
        <v xml:space="preserve">Everson Veloso </v>
      </c>
      <c r="Z378" t="s">
        <v>106</v>
      </c>
    </row>
    <row r="379" spans="1:26" ht="15.75" customHeight="1">
      <c r="A379" s="150">
        <f t="shared" si="47"/>
        <v>2674</v>
      </c>
      <c r="B379" s="75">
        <v>22011</v>
      </c>
      <c r="C379" s="60">
        <v>2</v>
      </c>
      <c r="D379" s="59" t="str">
        <f t="shared" si="49"/>
        <v>275/80R22.5</v>
      </c>
      <c r="E379" s="61">
        <v>10801</v>
      </c>
      <c r="F379" s="62" t="s">
        <v>105</v>
      </c>
      <c r="G379" s="60">
        <v>870</v>
      </c>
      <c r="H379" s="59" t="str">
        <f t="shared" si="48"/>
        <v>JUSTINOPOLIS</v>
      </c>
      <c r="I379" s="63">
        <v>45101</v>
      </c>
      <c r="J379" s="64">
        <v>45114</v>
      </c>
      <c r="K379" s="60">
        <v>2</v>
      </c>
      <c r="L379" s="60">
        <v>3519</v>
      </c>
      <c r="M379" s="60">
        <v>165203</v>
      </c>
      <c r="N379" s="65">
        <f t="shared" si="50"/>
        <v>600</v>
      </c>
      <c r="O379" s="66"/>
      <c r="P379" s="60"/>
      <c r="Q379" s="200"/>
      <c r="R379" s="77" t="s">
        <v>106</v>
      </c>
      <c r="S379" s="65" t="str">
        <f t="shared" si="51"/>
        <v>Rachadura na zona baixa do talão.</v>
      </c>
      <c r="T379" s="59" t="str">
        <f t="shared" si="5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79" s="65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79" s="60">
        <v>16196</v>
      </c>
      <c r="W379" s="59" t="str">
        <f t="shared" si="54"/>
        <v xml:space="preserve">Everson Veloso </v>
      </c>
      <c r="Z379" t="s">
        <v>112</v>
      </c>
    </row>
    <row r="380" spans="1:26" ht="15.75" customHeight="1">
      <c r="A380" s="149">
        <f t="shared" si="47"/>
        <v>2675</v>
      </c>
      <c r="B380" s="76">
        <v>26554</v>
      </c>
      <c r="C380" s="68">
        <v>1</v>
      </c>
      <c r="D380" s="67" t="str">
        <f t="shared" si="49"/>
        <v>295/80R22.5</v>
      </c>
      <c r="E380" s="69">
        <v>90323</v>
      </c>
      <c r="F380" s="70" t="s">
        <v>200</v>
      </c>
      <c r="G380" s="68">
        <v>520</v>
      </c>
      <c r="H380" s="67" t="str">
        <f t="shared" si="48"/>
        <v>NEVES</v>
      </c>
      <c r="I380" s="71">
        <v>45097</v>
      </c>
      <c r="J380" s="72">
        <v>45114</v>
      </c>
      <c r="K380" s="68">
        <v>0</v>
      </c>
      <c r="L380" s="68">
        <v>7878</v>
      </c>
      <c r="M380" s="68">
        <v>12108</v>
      </c>
      <c r="N380" s="73">
        <f t="shared" si="50"/>
        <v>650</v>
      </c>
      <c r="O380" s="74"/>
      <c r="P380" s="68"/>
      <c r="Q380" s="198"/>
      <c r="R380" s="68" t="s">
        <v>116</v>
      </c>
      <c r="S380" s="73" t="str">
        <f t="shared" si="51"/>
        <v>Desenrolamento do retorno da lona carcaça no talão.</v>
      </c>
      <c r="T380" s="67" t="str">
        <f t="shared" si="52"/>
        <v>Aquecimento no talão ocasionado pelo uso excessivo do freio, má regulagem dos freios, uso excessivo dos freios devido a velocidade incompatível com a via,rodas sujas e/ou em má condições de uso, etc.</v>
      </c>
      <c r="U380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380" s="68">
        <v>16196</v>
      </c>
      <c r="W380" s="67" t="str">
        <f t="shared" si="54"/>
        <v xml:space="preserve">Everson Veloso </v>
      </c>
      <c r="Z380" t="s">
        <v>115</v>
      </c>
    </row>
    <row r="381" spans="1:26" ht="15.75" customHeight="1">
      <c r="A381" s="150">
        <f t="shared" si="47"/>
        <v>2676</v>
      </c>
      <c r="B381" s="75">
        <v>24724</v>
      </c>
      <c r="C381" s="60">
        <v>2</v>
      </c>
      <c r="D381" s="59" t="str">
        <f t="shared" si="49"/>
        <v>275/80R22.5</v>
      </c>
      <c r="E381" s="61">
        <v>90414</v>
      </c>
      <c r="F381" s="62" t="s">
        <v>197</v>
      </c>
      <c r="G381" s="60">
        <v>520</v>
      </c>
      <c r="H381" s="59" t="str">
        <f t="shared" si="48"/>
        <v>NEVES</v>
      </c>
      <c r="I381" s="63">
        <v>45103</v>
      </c>
      <c r="J381" s="64">
        <v>45114</v>
      </c>
      <c r="K381" s="60">
        <v>0</v>
      </c>
      <c r="L381" s="60">
        <v>8304</v>
      </c>
      <c r="M381" s="60">
        <v>134697</v>
      </c>
      <c r="N381" s="65">
        <f t="shared" si="50"/>
        <v>600</v>
      </c>
      <c r="O381" s="66"/>
      <c r="P381" s="60"/>
      <c r="Q381" s="200"/>
      <c r="R381" s="77" t="s">
        <v>106</v>
      </c>
      <c r="S381" s="65" t="str">
        <f t="shared" si="51"/>
        <v>Rachadura na zona baixa do talão.</v>
      </c>
      <c r="T381" s="59" t="str">
        <f t="shared" si="5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81" s="65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81" s="60">
        <v>16196</v>
      </c>
      <c r="W381" s="59" t="str">
        <f t="shared" si="54"/>
        <v xml:space="preserve">Everson Veloso </v>
      </c>
      <c r="Z381" t="s">
        <v>235</v>
      </c>
    </row>
    <row r="382" spans="1:26" ht="15.75" customHeight="1">
      <c r="A382" s="149">
        <f t="shared" si="47"/>
        <v>2677</v>
      </c>
      <c r="B382" s="76">
        <v>26185</v>
      </c>
      <c r="C382" s="68">
        <v>2</v>
      </c>
      <c r="D382" s="67" t="str">
        <f t="shared" si="49"/>
        <v>275/80R22.5</v>
      </c>
      <c r="E382" s="69">
        <v>8438</v>
      </c>
      <c r="F382" s="70" t="s">
        <v>197</v>
      </c>
      <c r="G382" s="68">
        <v>56</v>
      </c>
      <c r="H382" s="67" t="str">
        <f t="shared" si="48"/>
        <v xml:space="preserve">UBERLANDIA </v>
      </c>
      <c r="I382" s="71">
        <v>45099</v>
      </c>
      <c r="J382" s="72">
        <v>45114</v>
      </c>
      <c r="K382" s="68">
        <v>0</v>
      </c>
      <c r="L382" s="68">
        <v>19229</v>
      </c>
      <c r="M382" s="68">
        <v>42888</v>
      </c>
      <c r="N382" s="73">
        <f t="shared" si="50"/>
        <v>600</v>
      </c>
      <c r="O382" s="74"/>
      <c r="P382" s="68"/>
      <c r="Q382" s="198"/>
      <c r="R382" s="68" t="s">
        <v>111</v>
      </c>
      <c r="S382" s="73" t="str">
        <f t="shared" si="51"/>
        <v>Desgaste irregular da Banda de Rodagem.</v>
      </c>
      <c r="T382" s="67" t="str">
        <f t="shared" si="52"/>
        <v>Folgas nas mangas, cubos, buchas estouradas, veículo desalinhado.</v>
      </c>
      <c r="U382" s="73" t="str">
        <f t="shared" si="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382" s="68">
        <v>16196</v>
      </c>
      <c r="W382" s="67" t="str">
        <f t="shared" si="54"/>
        <v xml:space="preserve">Everson Veloso </v>
      </c>
    </row>
    <row r="383" spans="1:26" ht="15.75" customHeight="1">
      <c r="A383" s="150">
        <f t="shared" si="47"/>
        <v>2678</v>
      </c>
      <c r="B383" s="75">
        <v>23970</v>
      </c>
      <c r="C383" s="60">
        <v>2</v>
      </c>
      <c r="D383" s="59" t="str">
        <f t="shared" si="49"/>
        <v>275/80R22.5</v>
      </c>
      <c r="E383" s="61">
        <v>7335</v>
      </c>
      <c r="F383" s="62" t="s">
        <v>99</v>
      </c>
      <c r="G383" s="60">
        <v>56</v>
      </c>
      <c r="H383" s="59" t="str">
        <f t="shared" si="48"/>
        <v xml:space="preserve">UBERLANDIA </v>
      </c>
      <c r="I383" s="63">
        <v>45106</v>
      </c>
      <c r="J383" s="64">
        <v>45114</v>
      </c>
      <c r="K383" s="60">
        <v>0</v>
      </c>
      <c r="L383" s="60">
        <v>7867</v>
      </c>
      <c r="M383" s="60">
        <v>73365</v>
      </c>
      <c r="N383" s="65">
        <f t="shared" si="50"/>
        <v>600</v>
      </c>
      <c r="O383" s="66"/>
      <c r="P383" s="60"/>
      <c r="Q383" s="200"/>
      <c r="R383" s="77" t="s">
        <v>111</v>
      </c>
      <c r="S383" s="65" t="str">
        <f t="shared" si="51"/>
        <v>Desgaste irregular da Banda de Rodagem.</v>
      </c>
      <c r="T383" s="59" t="str">
        <f t="shared" si="52"/>
        <v>Folgas nas mangas, cubos, buchas estouradas, veículo desalinhado.</v>
      </c>
      <c r="U383" s="65" t="str">
        <f t="shared" si="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383" s="60">
        <v>16196</v>
      </c>
      <c r="W383" s="59" t="str">
        <f t="shared" si="54"/>
        <v xml:space="preserve">Everson Veloso </v>
      </c>
    </row>
    <row r="384" spans="1:26" ht="15.75" customHeight="1">
      <c r="A384" s="149">
        <f t="shared" si="47"/>
        <v>2679</v>
      </c>
      <c r="B384" s="76">
        <v>26351</v>
      </c>
      <c r="C384" s="68">
        <v>2</v>
      </c>
      <c r="D384" s="67" t="str">
        <f t="shared" si="49"/>
        <v>275/80R22.5</v>
      </c>
      <c r="E384" s="69">
        <v>8426</v>
      </c>
      <c r="F384" s="70" t="s">
        <v>197</v>
      </c>
      <c r="G384" s="68">
        <v>56</v>
      </c>
      <c r="H384" s="67" t="str">
        <f t="shared" si="48"/>
        <v xml:space="preserve">UBERLANDIA </v>
      </c>
      <c r="I384" s="71">
        <v>45101</v>
      </c>
      <c r="J384" s="72">
        <v>45114</v>
      </c>
      <c r="K384" s="68">
        <v>0</v>
      </c>
      <c r="L384" s="68">
        <v>16967</v>
      </c>
      <c r="M384" s="68">
        <v>36352</v>
      </c>
      <c r="N384" s="73">
        <f t="shared" si="50"/>
        <v>600</v>
      </c>
      <c r="O384" s="74"/>
      <c r="P384" s="68"/>
      <c r="Q384" s="198"/>
      <c r="R384" s="68" t="s">
        <v>111</v>
      </c>
      <c r="S384" s="73" t="str">
        <f t="shared" si="51"/>
        <v>Desgaste irregular da Banda de Rodagem.</v>
      </c>
      <c r="T384" s="67" t="str">
        <f t="shared" si="52"/>
        <v>Folgas nas mangas, cubos, buchas estouradas, veículo desalinhado.</v>
      </c>
      <c r="U384" s="73" t="str">
        <f t="shared" si="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384" s="68">
        <v>16196</v>
      </c>
      <c r="W384" s="67" t="str">
        <f t="shared" si="54"/>
        <v xml:space="preserve">Everson Veloso </v>
      </c>
    </row>
    <row r="385" spans="1:23" ht="15.75" customHeight="1">
      <c r="A385" s="150">
        <f t="shared" si="47"/>
        <v>2680</v>
      </c>
      <c r="B385" s="75">
        <v>25725</v>
      </c>
      <c r="C385" s="60">
        <v>2</v>
      </c>
      <c r="D385" s="59" t="str">
        <f t="shared" si="49"/>
        <v>275/80R22.5</v>
      </c>
      <c r="E385" s="61">
        <v>7506</v>
      </c>
      <c r="F385" s="62" t="s">
        <v>102</v>
      </c>
      <c r="G385" s="60">
        <v>56</v>
      </c>
      <c r="H385" s="59" t="str">
        <f t="shared" si="48"/>
        <v xml:space="preserve">UBERLANDIA </v>
      </c>
      <c r="I385" s="63">
        <v>45098</v>
      </c>
      <c r="J385" s="64">
        <v>45114</v>
      </c>
      <c r="K385" s="60">
        <v>0</v>
      </c>
      <c r="L385" s="60">
        <v>14600</v>
      </c>
      <c r="M385" s="60">
        <v>52571</v>
      </c>
      <c r="N385" s="65">
        <f t="shared" si="50"/>
        <v>600</v>
      </c>
      <c r="O385" s="66"/>
      <c r="P385" s="60"/>
      <c r="Q385" s="200"/>
      <c r="R385" s="77" t="s">
        <v>111</v>
      </c>
      <c r="S385" s="65" t="str">
        <f t="shared" si="51"/>
        <v>Desgaste irregular da Banda de Rodagem.</v>
      </c>
      <c r="T385" s="59" t="str">
        <f t="shared" si="52"/>
        <v>Folgas nas mangas, cubos, buchas estouradas, veículo desalinhado.</v>
      </c>
      <c r="U385" s="65" t="str">
        <f t="shared" si="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385" s="60">
        <v>16196</v>
      </c>
      <c r="W385" s="59" t="str">
        <f t="shared" si="54"/>
        <v xml:space="preserve">Everson Veloso </v>
      </c>
    </row>
    <row r="386" spans="1:23" ht="15.75" customHeight="1">
      <c r="A386" s="149">
        <f t="shared" si="47"/>
        <v>2681</v>
      </c>
      <c r="B386" s="76">
        <v>24798</v>
      </c>
      <c r="C386" s="68">
        <v>2</v>
      </c>
      <c r="D386" s="67" t="str">
        <f t="shared" si="49"/>
        <v>275/80R22.5</v>
      </c>
      <c r="E386" s="69">
        <v>90398</v>
      </c>
      <c r="F386" s="70" t="s">
        <v>105</v>
      </c>
      <c r="G386" s="68">
        <v>520</v>
      </c>
      <c r="H386" s="67" t="str">
        <f t="shared" si="48"/>
        <v>NEVES</v>
      </c>
      <c r="I386" s="71">
        <v>45106</v>
      </c>
      <c r="J386" s="72">
        <v>45114</v>
      </c>
      <c r="K386" s="68">
        <v>0</v>
      </c>
      <c r="L386" s="68">
        <v>18594</v>
      </c>
      <c r="M386" s="68">
        <v>73798</v>
      </c>
      <c r="N386" s="73">
        <f t="shared" si="50"/>
        <v>600</v>
      </c>
      <c r="O386" s="74"/>
      <c r="P386" s="68"/>
      <c r="Q386" s="198"/>
      <c r="R386" s="68" t="s">
        <v>107</v>
      </c>
      <c r="S386" s="73" t="str">
        <f t="shared" si="51"/>
        <v>Alteração na zona baixa do talão.</v>
      </c>
      <c r="T386" s="67" t="str">
        <f t="shared" si="5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386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386" s="68">
        <v>16196</v>
      </c>
      <c r="W386" s="67" t="str">
        <f t="shared" si="54"/>
        <v xml:space="preserve">Everson Veloso </v>
      </c>
    </row>
    <row r="387" spans="1:23" ht="15.75" customHeight="1">
      <c r="A387" s="150">
        <f t="shared" si="47"/>
        <v>2682</v>
      </c>
      <c r="B387" s="75">
        <v>25341</v>
      </c>
      <c r="C387" s="60">
        <v>2</v>
      </c>
      <c r="D387" s="59" t="str">
        <f t="shared" si="49"/>
        <v>275/80R22.5</v>
      </c>
      <c r="E387" s="61">
        <v>90214</v>
      </c>
      <c r="F387" s="62" t="s">
        <v>102</v>
      </c>
      <c r="G387" s="60">
        <v>520</v>
      </c>
      <c r="H387" s="59" t="str">
        <f t="shared" si="48"/>
        <v>NEVES</v>
      </c>
      <c r="I387" s="63">
        <v>45108</v>
      </c>
      <c r="J387" s="64">
        <v>45114</v>
      </c>
      <c r="K387" s="60">
        <v>0</v>
      </c>
      <c r="L387" s="60">
        <v>13234</v>
      </c>
      <c r="M387" s="60">
        <v>73834</v>
      </c>
      <c r="N387" s="65">
        <f t="shared" si="50"/>
        <v>600</v>
      </c>
      <c r="O387" s="66"/>
      <c r="P387" s="60"/>
      <c r="Q387" s="200"/>
      <c r="R387" s="77" t="s">
        <v>107</v>
      </c>
      <c r="S387" s="65" t="str">
        <f t="shared" si="51"/>
        <v>Alteração na zona baixa do talão.</v>
      </c>
      <c r="T387" s="59" t="str">
        <f t="shared" si="5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387" s="65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387" s="60">
        <v>16196</v>
      </c>
      <c r="W387" s="59" t="str">
        <f t="shared" si="54"/>
        <v xml:space="preserve">Everson Veloso </v>
      </c>
    </row>
    <row r="388" spans="1:23" ht="15.75" customHeight="1">
      <c r="A388" s="149">
        <f t="shared" ref="A388:A451" si="55">IF(B388&gt;0,A387+1,"")</f>
        <v>2683</v>
      </c>
      <c r="B388" s="76">
        <v>25084</v>
      </c>
      <c r="C388" s="68">
        <v>2</v>
      </c>
      <c r="D388" s="67" t="str">
        <f t="shared" si="49"/>
        <v>275/80R22.5</v>
      </c>
      <c r="E388" s="69">
        <v>90308</v>
      </c>
      <c r="F388" s="70" t="s">
        <v>105</v>
      </c>
      <c r="G388" s="68">
        <v>520</v>
      </c>
      <c r="H388" s="67" t="str">
        <f t="shared" si="48"/>
        <v>NEVES</v>
      </c>
      <c r="I388" s="71">
        <v>45111</v>
      </c>
      <c r="J388" s="72">
        <v>45114</v>
      </c>
      <c r="K388" s="68">
        <v>1</v>
      </c>
      <c r="L388" s="68">
        <v>19900</v>
      </c>
      <c r="M388" s="68">
        <v>77369</v>
      </c>
      <c r="N388" s="73">
        <f t="shared" si="50"/>
        <v>600</v>
      </c>
      <c r="O388" s="74"/>
      <c r="P388" s="68"/>
      <c r="Q388" s="198"/>
      <c r="R388" s="68" t="s">
        <v>116</v>
      </c>
      <c r="S388" s="73" t="str">
        <f t="shared" si="51"/>
        <v>Desenrolamento do retorno da lona carcaça no talão.</v>
      </c>
      <c r="T388" s="67" t="str">
        <f t="shared" si="52"/>
        <v>Aquecimento no talão ocasionado pelo uso excessivo do freio, má regulagem dos freios, uso excessivo dos freios devido a velocidade incompatível com a via,rodas sujas e/ou em má condições de uso, etc.</v>
      </c>
      <c r="U388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388" s="68">
        <v>16196</v>
      </c>
      <c r="W388" s="67" t="str">
        <f t="shared" si="54"/>
        <v xml:space="preserve">Everson Veloso </v>
      </c>
    </row>
    <row r="389" spans="1:23" ht="15.75" customHeight="1">
      <c r="A389" s="150">
        <f t="shared" si="55"/>
        <v>2684</v>
      </c>
      <c r="B389" s="75">
        <v>21715</v>
      </c>
      <c r="C389" s="60">
        <v>2</v>
      </c>
      <c r="D389" s="59" t="str">
        <f t="shared" si="49"/>
        <v>275/80R22.5</v>
      </c>
      <c r="E389" s="61">
        <v>10639</v>
      </c>
      <c r="F389" s="62" t="s">
        <v>101</v>
      </c>
      <c r="G389" s="60">
        <v>870</v>
      </c>
      <c r="H389" s="59" t="str">
        <f t="shared" si="48"/>
        <v>JUSTINOPOLIS</v>
      </c>
      <c r="I389" s="63">
        <v>45111</v>
      </c>
      <c r="J389" s="64">
        <v>45114</v>
      </c>
      <c r="K389" s="60">
        <v>2</v>
      </c>
      <c r="L389" s="60">
        <v>5216</v>
      </c>
      <c r="M389" s="60">
        <v>262296</v>
      </c>
      <c r="N389" s="65">
        <f t="shared" si="50"/>
        <v>600</v>
      </c>
      <c r="O389" s="66"/>
      <c r="P389" s="60"/>
      <c r="Q389" s="200"/>
      <c r="R389" s="77" t="s">
        <v>111</v>
      </c>
      <c r="S389" s="65" t="str">
        <f t="shared" si="51"/>
        <v>Desgaste irregular da Banda de Rodagem.</v>
      </c>
      <c r="T389" s="59" t="str">
        <f t="shared" si="52"/>
        <v>Folgas nas mangas, cubos, buchas estouradas, veículo desalinhado.</v>
      </c>
      <c r="U389" s="65" t="str">
        <f t="shared" si="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389" s="60">
        <v>16196</v>
      </c>
      <c r="W389" s="59" t="str">
        <f t="shared" si="54"/>
        <v xml:space="preserve">Everson Veloso </v>
      </c>
    </row>
    <row r="390" spans="1:23" ht="15.75" customHeight="1">
      <c r="A390" s="149">
        <f t="shared" si="55"/>
        <v>2685</v>
      </c>
      <c r="B390" s="76">
        <v>24163</v>
      </c>
      <c r="C390" s="68">
        <v>1</v>
      </c>
      <c r="D390" s="67" t="str">
        <f t="shared" si="49"/>
        <v>295/80R22.5</v>
      </c>
      <c r="E390" s="69">
        <v>10798</v>
      </c>
      <c r="F390" s="70" t="s">
        <v>105</v>
      </c>
      <c r="G390" s="68">
        <v>870</v>
      </c>
      <c r="H390" s="67" t="str">
        <f t="shared" si="48"/>
        <v>JUSTINOPOLIS</v>
      </c>
      <c r="I390" s="71">
        <v>45111</v>
      </c>
      <c r="J390" s="72">
        <v>45114</v>
      </c>
      <c r="K390" s="68">
        <v>1</v>
      </c>
      <c r="L390" s="68">
        <v>2442</v>
      </c>
      <c r="M390" s="68">
        <v>65462</v>
      </c>
      <c r="N390" s="73">
        <f t="shared" si="50"/>
        <v>650</v>
      </c>
      <c r="O390" s="74"/>
      <c r="P390" s="68"/>
      <c r="Q390" s="198"/>
      <c r="R390" s="68" t="s">
        <v>116</v>
      </c>
      <c r="S390" s="73" t="str">
        <f t="shared" si="51"/>
        <v>Desenrolamento do retorno da lona carcaça no talão.</v>
      </c>
      <c r="T390" s="67" t="str">
        <f t="shared" si="52"/>
        <v>Aquecimento no talão ocasionado pelo uso excessivo do freio, má regulagem dos freios, uso excessivo dos freios devido a velocidade incompatível com a via,rodas sujas e/ou em má condições de uso, etc.</v>
      </c>
      <c r="U390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390" s="68">
        <v>16196</v>
      </c>
      <c r="W390" s="67" t="str">
        <f t="shared" si="54"/>
        <v xml:space="preserve">Everson Veloso </v>
      </c>
    </row>
    <row r="391" spans="1:23" ht="15.75" customHeight="1">
      <c r="A391" s="150">
        <f t="shared" si="55"/>
        <v>2686</v>
      </c>
      <c r="B391" s="75">
        <v>24517</v>
      </c>
      <c r="C391" s="60">
        <v>4</v>
      </c>
      <c r="D391" s="59" t="str">
        <f t="shared" si="49"/>
        <v>215/75R17.5</v>
      </c>
      <c r="E391" s="61">
        <v>40884</v>
      </c>
      <c r="F391" s="62" t="s">
        <v>99</v>
      </c>
      <c r="G391" s="60">
        <v>98</v>
      </c>
      <c r="H391" s="59" t="str">
        <f t="shared" si="48"/>
        <v>ANA LUCIA</v>
      </c>
      <c r="I391" s="63">
        <v>45108</v>
      </c>
      <c r="J391" s="64">
        <v>45114</v>
      </c>
      <c r="K391" s="60">
        <v>2</v>
      </c>
      <c r="L391" s="60">
        <v>9231</v>
      </c>
      <c r="M391" s="60">
        <v>42589</v>
      </c>
      <c r="N391" s="65">
        <f t="shared" si="50"/>
        <v>450</v>
      </c>
      <c r="O391" s="66"/>
      <c r="P391" s="60"/>
      <c r="Q391" s="200"/>
      <c r="R391" s="77" t="s">
        <v>106</v>
      </c>
      <c r="S391" s="65" t="str">
        <f t="shared" si="51"/>
        <v>Rachadura na zona baixa do talão.</v>
      </c>
      <c r="T391" s="59" t="str">
        <f t="shared" si="5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91" s="65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91" s="60">
        <v>16196</v>
      </c>
      <c r="W391" s="59" t="str">
        <f t="shared" si="54"/>
        <v xml:space="preserve">Everson Veloso </v>
      </c>
    </row>
    <row r="392" spans="1:23" ht="15.75" customHeight="1">
      <c r="A392" s="149">
        <f t="shared" si="55"/>
        <v>2687</v>
      </c>
      <c r="B392" s="76">
        <v>103724</v>
      </c>
      <c r="C392" s="68">
        <v>2</v>
      </c>
      <c r="D392" s="67" t="str">
        <f t="shared" si="49"/>
        <v>275/80R22.5</v>
      </c>
      <c r="E392" s="69">
        <v>11179</v>
      </c>
      <c r="F392" s="70" t="s">
        <v>198</v>
      </c>
      <c r="G392" s="68">
        <v>98</v>
      </c>
      <c r="H392" s="67" t="str">
        <f t="shared" si="48"/>
        <v>ANA LUCIA</v>
      </c>
      <c r="I392" s="71">
        <v>45107</v>
      </c>
      <c r="J392" s="72">
        <v>45114</v>
      </c>
      <c r="K392" s="68">
        <v>2</v>
      </c>
      <c r="L392" s="68">
        <v>773</v>
      </c>
      <c r="M392" s="68">
        <v>184628</v>
      </c>
      <c r="N392" s="73">
        <f t="shared" si="50"/>
        <v>600</v>
      </c>
      <c r="O392" s="74"/>
      <c r="P392" s="68"/>
      <c r="Q392" s="198"/>
      <c r="R392" s="68" t="s">
        <v>104</v>
      </c>
      <c r="S392" s="73" t="str">
        <f t="shared" si="51"/>
        <v>Feridas acidentais no flanco.</v>
      </c>
      <c r="T392" s="67" t="str">
        <f t="shared" si="52"/>
        <v>Objetos pontiagudos, pontas de guias, meio-fio.</v>
      </c>
      <c r="U392" s="73" t="str">
        <f t="shared" si="53"/>
        <v>Impacto lateral proveniente de erro operacional, solicito avaliação de cobrança.</v>
      </c>
      <c r="V392" s="68">
        <v>16196</v>
      </c>
      <c r="W392" s="67" t="str">
        <f t="shared" si="54"/>
        <v xml:space="preserve">Everson Veloso </v>
      </c>
    </row>
    <row r="393" spans="1:23" ht="15.75" customHeight="1">
      <c r="A393" s="150">
        <f t="shared" si="55"/>
        <v>2688</v>
      </c>
      <c r="B393" s="75">
        <v>20456</v>
      </c>
      <c r="C393" s="60">
        <v>2</v>
      </c>
      <c r="D393" s="59" t="str">
        <f t="shared" si="49"/>
        <v>275/80R22.5</v>
      </c>
      <c r="E393" s="61">
        <v>60007</v>
      </c>
      <c r="F393" s="62" t="s">
        <v>99</v>
      </c>
      <c r="G393" s="60">
        <v>98</v>
      </c>
      <c r="H393" s="59" t="str">
        <f t="shared" si="48"/>
        <v>ANA LUCIA</v>
      </c>
      <c r="I393" s="63">
        <v>45107</v>
      </c>
      <c r="J393" s="64">
        <v>45114</v>
      </c>
      <c r="K393" s="60">
        <v>3</v>
      </c>
      <c r="L393" s="60">
        <v>16883</v>
      </c>
      <c r="M393" s="60">
        <v>209078</v>
      </c>
      <c r="N393" s="65">
        <f t="shared" si="50"/>
        <v>600</v>
      </c>
      <c r="O393" s="66"/>
      <c r="P393" s="60"/>
      <c r="Q393" s="200"/>
      <c r="R393" s="77" t="s">
        <v>117</v>
      </c>
      <c r="S393" s="65" t="str">
        <f t="shared" si="51"/>
        <v>Separações no talão e rupturas dos reforços.</v>
      </c>
      <c r="T393" s="59" t="str">
        <f t="shared" si="52"/>
        <v>Aquecimento excessivo no tambor de freio, utilização com sobrecarga ou baixa pressão, mau posicionamento do pneu sobre o aro/roda, uso excessivo dos freios devido a velocidade incompatível com a via.</v>
      </c>
      <c r="U393" s="65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93" s="60">
        <v>16196</v>
      </c>
      <c r="W393" s="59" t="str">
        <f t="shared" si="54"/>
        <v xml:space="preserve">Everson Veloso </v>
      </c>
    </row>
    <row r="394" spans="1:23" ht="15.75" customHeight="1">
      <c r="A394" s="149">
        <f t="shared" si="55"/>
        <v>2689</v>
      </c>
      <c r="B394" s="76">
        <v>20073</v>
      </c>
      <c r="C394" s="68">
        <v>2</v>
      </c>
      <c r="D394" s="67" t="str">
        <f t="shared" si="49"/>
        <v>275/80R22.5</v>
      </c>
      <c r="E394" s="69">
        <v>90301</v>
      </c>
      <c r="F394" s="70" t="s">
        <v>105</v>
      </c>
      <c r="G394" s="68">
        <v>520</v>
      </c>
      <c r="H394" s="67" t="str">
        <f t="shared" si="48"/>
        <v>NEVES</v>
      </c>
      <c r="I394" s="71">
        <v>45106</v>
      </c>
      <c r="J394" s="72">
        <v>45114</v>
      </c>
      <c r="K394" s="68">
        <v>1</v>
      </c>
      <c r="L394" s="68">
        <v>10122</v>
      </c>
      <c r="M394" s="68">
        <v>67372</v>
      </c>
      <c r="N394" s="73">
        <f t="shared" si="50"/>
        <v>600</v>
      </c>
      <c r="O394" s="74"/>
      <c r="P394" s="68"/>
      <c r="Q394" s="198"/>
      <c r="R394" s="68" t="s">
        <v>106</v>
      </c>
      <c r="S394" s="73" t="str">
        <f t="shared" si="51"/>
        <v>Rachadura na zona baixa do talão.</v>
      </c>
      <c r="T394" s="67" t="str">
        <f t="shared" si="5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394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394" s="68">
        <v>16196</v>
      </c>
      <c r="W394" s="67" t="str">
        <f t="shared" si="54"/>
        <v xml:space="preserve">Everson Veloso </v>
      </c>
    </row>
    <row r="395" spans="1:23" ht="15.75" customHeight="1">
      <c r="A395" s="150">
        <f t="shared" si="55"/>
        <v>2690</v>
      </c>
      <c r="B395" s="75">
        <v>23216</v>
      </c>
      <c r="C395" s="60">
        <v>2</v>
      </c>
      <c r="D395" s="59" t="str">
        <f t="shared" si="49"/>
        <v>275/80R22.5</v>
      </c>
      <c r="E395" s="61">
        <v>10838</v>
      </c>
      <c r="F395" s="62" t="s">
        <v>198</v>
      </c>
      <c r="G395" s="60">
        <v>870</v>
      </c>
      <c r="H395" s="59" t="str">
        <f t="shared" si="48"/>
        <v>JUSTINOPOLIS</v>
      </c>
      <c r="I395" s="63">
        <v>45107</v>
      </c>
      <c r="J395" s="64">
        <v>45114</v>
      </c>
      <c r="K395" s="60">
        <v>1</v>
      </c>
      <c r="L395" s="60">
        <v>2080</v>
      </c>
      <c r="M395" s="60">
        <v>204386</v>
      </c>
      <c r="N395" s="65">
        <f t="shared" si="50"/>
        <v>600</v>
      </c>
      <c r="O395" s="66"/>
      <c r="P395" s="60"/>
      <c r="Q395" s="200"/>
      <c r="R395" s="77" t="s">
        <v>104</v>
      </c>
      <c r="S395" s="65" t="str">
        <f t="shared" si="51"/>
        <v>Feridas acidentais no flanco.</v>
      </c>
      <c r="T395" s="59" t="str">
        <f t="shared" si="52"/>
        <v>Objetos pontiagudos, pontas de guias, meio-fio.</v>
      </c>
      <c r="U395" s="65" t="str">
        <f t="shared" si="53"/>
        <v>Impacto lateral proveniente de erro operacional, solicito avaliação de cobrança.</v>
      </c>
      <c r="V395" s="60">
        <v>16196</v>
      </c>
      <c r="W395" s="59" t="str">
        <f t="shared" si="54"/>
        <v xml:space="preserve">Everson Veloso </v>
      </c>
    </row>
    <row r="396" spans="1:23" ht="15.75" customHeight="1">
      <c r="A396" s="149">
        <f t="shared" si="55"/>
        <v>2691</v>
      </c>
      <c r="B396" s="76">
        <v>23039</v>
      </c>
      <c r="C396" s="68">
        <v>1</v>
      </c>
      <c r="D396" s="67" t="str">
        <f t="shared" si="49"/>
        <v>295/80R22.5</v>
      </c>
      <c r="E396" s="69">
        <v>10797</v>
      </c>
      <c r="F396" s="70" t="s">
        <v>105</v>
      </c>
      <c r="G396" s="68">
        <v>870</v>
      </c>
      <c r="H396" s="67" t="str">
        <f t="shared" si="48"/>
        <v>JUSTINOPOLIS</v>
      </c>
      <c r="I396" s="71">
        <v>45108</v>
      </c>
      <c r="J396" s="72">
        <v>45114</v>
      </c>
      <c r="K396" s="68">
        <v>1</v>
      </c>
      <c r="L396" s="68">
        <v>1008</v>
      </c>
      <c r="M396" s="68">
        <v>129563</v>
      </c>
      <c r="N396" s="73">
        <f t="shared" si="50"/>
        <v>650</v>
      </c>
      <c r="O396" s="74"/>
      <c r="P396" s="68"/>
      <c r="Q396" s="198"/>
      <c r="R396" s="68" t="s">
        <v>116</v>
      </c>
      <c r="S396" s="73" t="str">
        <f t="shared" si="51"/>
        <v>Desenrolamento do retorno da lona carcaça no talão.</v>
      </c>
      <c r="T396" s="67" t="str">
        <f t="shared" si="52"/>
        <v>Aquecimento no talão ocasionado pelo uso excessivo do freio, má regulagem dos freios, uso excessivo dos freios devido a velocidade incompatível com a via,rodas sujas e/ou em má condições de uso, etc.</v>
      </c>
      <c r="U396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396" s="68">
        <v>16196</v>
      </c>
      <c r="W396" s="67" t="str">
        <f t="shared" si="54"/>
        <v xml:space="preserve">Everson Veloso </v>
      </c>
    </row>
    <row r="397" spans="1:23" ht="15.75" customHeight="1">
      <c r="A397" s="150">
        <f t="shared" si="55"/>
        <v>2692</v>
      </c>
      <c r="B397" s="75">
        <v>24341</v>
      </c>
      <c r="C397" s="60">
        <v>1</v>
      </c>
      <c r="D397" s="59" t="str">
        <f t="shared" si="49"/>
        <v>295/80R22.5</v>
      </c>
      <c r="E397" s="61">
        <v>10797</v>
      </c>
      <c r="F397" s="62" t="s">
        <v>105</v>
      </c>
      <c r="G397" s="60">
        <v>870</v>
      </c>
      <c r="H397" s="59" t="str">
        <f t="shared" si="48"/>
        <v>JUSTINOPOLIS</v>
      </c>
      <c r="I397" s="63">
        <v>45115</v>
      </c>
      <c r="J397" s="64">
        <v>45121</v>
      </c>
      <c r="K397" s="60">
        <v>1</v>
      </c>
      <c r="L397" s="60">
        <v>1306</v>
      </c>
      <c r="M397" s="60">
        <v>64596</v>
      </c>
      <c r="N397" s="65">
        <f t="shared" si="50"/>
        <v>650</v>
      </c>
      <c r="O397" s="66"/>
      <c r="P397" s="60"/>
      <c r="Q397" s="200"/>
      <c r="R397" s="77" t="s">
        <v>104</v>
      </c>
      <c r="S397" s="65" t="str">
        <f t="shared" si="51"/>
        <v>Feridas acidentais no flanco.</v>
      </c>
      <c r="T397" s="59" t="str">
        <f t="shared" si="52"/>
        <v>Objetos pontiagudos, pontas de guias, meio-fio.</v>
      </c>
      <c r="U397" s="65" t="str">
        <f t="shared" si="53"/>
        <v>Impacto lateral proveniente de erro operacional, solicito avaliação de cobrança.</v>
      </c>
      <c r="V397" s="60">
        <v>16196</v>
      </c>
      <c r="W397" s="59" t="str">
        <f t="shared" si="54"/>
        <v xml:space="preserve">Everson Veloso </v>
      </c>
    </row>
    <row r="398" spans="1:23" ht="15.75" customHeight="1">
      <c r="A398" s="149">
        <f t="shared" si="55"/>
        <v>2693</v>
      </c>
      <c r="B398" s="76">
        <v>21451</v>
      </c>
      <c r="C398" s="68">
        <v>2</v>
      </c>
      <c r="D398" s="67" t="str">
        <f t="shared" si="49"/>
        <v>275/80R22.5</v>
      </c>
      <c r="E398" s="69">
        <v>11197</v>
      </c>
      <c r="F398" s="70" t="s">
        <v>101</v>
      </c>
      <c r="G398" s="68">
        <v>98</v>
      </c>
      <c r="H398" s="67" t="str">
        <f t="shared" si="48"/>
        <v>ANA LUCIA</v>
      </c>
      <c r="I398" s="71">
        <v>45118</v>
      </c>
      <c r="J398" s="72">
        <v>45121</v>
      </c>
      <c r="K398" s="68">
        <v>2</v>
      </c>
      <c r="L398" s="68">
        <v>6797</v>
      </c>
      <c r="M398" s="68">
        <v>155750</v>
      </c>
      <c r="N398" s="73">
        <f t="shared" si="50"/>
        <v>600</v>
      </c>
      <c r="O398" s="74"/>
      <c r="P398" s="68"/>
      <c r="Q398" s="198"/>
      <c r="R398" s="68" t="s">
        <v>107</v>
      </c>
      <c r="S398" s="73" t="str">
        <f t="shared" si="51"/>
        <v>Alteração na zona baixa do talão.</v>
      </c>
      <c r="T398" s="67" t="str">
        <f t="shared" si="5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398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398" s="68">
        <v>16196</v>
      </c>
      <c r="W398" s="67" t="str">
        <f t="shared" si="54"/>
        <v xml:space="preserve">Everson Veloso </v>
      </c>
    </row>
    <row r="399" spans="1:23" ht="15.75" customHeight="1">
      <c r="A399" s="150">
        <f t="shared" si="55"/>
        <v>2694</v>
      </c>
      <c r="B399" s="75">
        <v>22709</v>
      </c>
      <c r="C399" s="60">
        <v>2</v>
      </c>
      <c r="D399" s="59" t="str">
        <f t="shared" si="49"/>
        <v>275/80R22.5</v>
      </c>
      <c r="E399" s="61">
        <v>11178</v>
      </c>
      <c r="F399" s="62" t="s">
        <v>101</v>
      </c>
      <c r="G399" s="60">
        <v>98</v>
      </c>
      <c r="H399" s="59" t="str">
        <f t="shared" ref="H399:H461" si="56">IFERROR(VLOOKUP(G399,LOCAL,2,FALSE),"")</f>
        <v>ANA LUCIA</v>
      </c>
      <c r="I399" s="63">
        <v>45117</v>
      </c>
      <c r="J399" s="64">
        <v>45121</v>
      </c>
      <c r="K399" s="60">
        <v>2</v>
      </c>
      <c r="L399" s="60">
        <v>13794</v>
      </c>
      <c r="M399" s="60">
        <v>206667</v>
      </c>
      <c r="N399" s="65">
        <f t="shared" si="50"/>
        <v>600</v>
      </c>
      <c r="O399" s="66"/>
      <c r="P399" s="60"/>
      <c r="Q399" s="200"/>
      <c r="R399" s="77" t="s">
        <v>104</v>
      </c>
      <c r="S399" s="65" t="str">
        <f t="shared" si="51"/>
        <v>Feridas acidentais no flanco.</v>
      </c>
      <c r="T399" s="59" t="str">
        <f t="shared" si="52"/>
        <v>Objetos pontiagudos, pontas de guias, meio-fio.</v>
      </c>
      <c r="U399" s="65" t="str">
        <f t="shared" si="53"/>
        <v>Impacto lateral proveniente de erro operacional, solicito avaliação de cobrança.</v>
      </c>
      <c r="V399" s="60">
        <v>16196</v>
      </c>
      <c r="W399" s="59" t="str">
        <f t="shared" si="54"/>
        <v xml:space="preserve">Everson Veloso </v>
      </c>
    </row>
    <row r="400" spans="1:23" ht="15.75" customHeight="1">
      <c r="A400" s="149">
        <f t="shared" si="55"/>
        <v>2695</v>
      </c>
      <c r="B400" s="76">
        <v>20932</v>
      </c>
      <c r="C400" s="68">
        <v>2</v>
      </c>
      <c r="D400" s="67" t="str">
        <f t="shared" si="49"/>
        <v>275/80R22.5</v>
      </c>
      <c r="E400" s="69">
        <v>10639</v>
      </c>
      <c r="F400" s="70" t="s">
        <v>198</v>
      </c>
      <c r="G400" s="68">
        <v>870</v>
      </c>
      <c r="H400" s="67" t="str">
        <f t="shared" si="56"/>
        <v>JUSTINOPOLIS</v>
      </c>
      <c r="I400" s="71">
        <v>45118</v>
      </c>
      <c r="J400" s="72">
        <v>45121</v>
      </c>
      <c r="K400" s="68">
        <v>2</v>
      </c>
      <c r="L400" s="68">
        <v>11093</v>
      </c>
      <c r="M400" s="68">
        <v>215162</v>
      </c>
      <c r="N400" s="73">
        <f t="shared" si="50"/>
        <v>600</v>
      </c>
      <c r="O400" s="74"/>
      <c r="P400" s="68"/>
      <c r="Q400" s="198"/>
      <c r="R400" s="68" t="s">
        <v>106</v>
      </c>
      <c r="S400" s="73" t="str">
        <f t="shared" si="51"/>
        <v>Rachadura na zona baixa do talão.</v>
      </c>
      <c r="T400" s="67" t="str">
        <f t="shared" si="5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400" s="73" t="str">
        <f t="shared" si="5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00" s="68">
        <v>16196</v>
      </c>
      <c r="W400" s="67" t="str">
        <f t="shared" si="54"/>
        <v xml:space="preserve">Everson Veloso </v>
      </c>
    </row>
    <row r="401" spans="1:23" ht="15.75" customHeight="1">
      <c r="A401" s="150">
        <f t="shared" si="55"/>
        <v>2696</v>
      </c>
      <c r="B401" s="75">
        <v>104011</v>
      </c>
      <c r="C401" s="60">
        <v>2</v>
      </c>
      <c r="D401" s="59" t="str">
        <f t="shared" ref="D401:D463" si="57">IFERROR(VLOOKUP(C401,MEDIDA,2,FALSE),"")</f>
        <v>275/80R22.5</v>
      </c>
      <c r="E401" s="61">
        <v>10645</v>
      </c>
      <c r="F401" s="62" t="s">
        <v>198</v>
      </c>
      <c r="G401" s="60">
        <v>870</v>
      </c>
      <c r="H401" s="59" t="str">
        <f t="shared" si="56"/>
        <v>JUSTINOPOLIS</v>
      </c>
      <c r="I401" s="63">
        <v>45115</v>
      </c>
      <c r="J401" s="64">
        <v>45121</v>
      </c>
      <c r="K401" s="60">
        <v>2</v>
      </c>
      <c r="L401" s="60">
        <v>16009</v>
      </c>
      <c r="M401" s="60">
        <v>213954</v>
      </c>
      <c r="N401" s="65">
        <f t="shared" ref="N401:N463" si="58">IFERROR(VLOOKUP(C401,MEDIDA,3,FALSE),"")</f>
        <v>600</v>
      </c>
      <c r="O401" s="66"/>
      <c r="P401" s="60"/>
      <c r="Q401" s="200"/>
      <c r="R401" s="77" t="s">
        <v>104</v>
      </c>
      <c r="S401" s="65" t="str">
        <f t="shared" ref="S401:S463" si="59">IFERROR(VLOOKUP(R401,FVU,2,FALSE),"")</f>
        <v>Feridas acidentais no flanco.</v>
      </c>
      <c r="T401" s="59" t="str">
        <f t="shared" ref="T401:T463" si="60">IFERROR(VLOOKUP(R401,FVU,3,FALSE),"")</f>
        <v>Objetos pontiagudos, pontas de guias, meio-fio.</v>
      </c>
      <c r="U401" s="65" t="str">
        <f t="shared" ref="U401:U463" si="61">IFERROR(VLOOKUP(R401,FVU,4,FALSE),"")</f>
        <v>Impacto lateral proveniente de erro operacional, solicito avaliação de cobrança.</v>
      </c>
      <c r="V401" s="60">
        <v>16196</v>
      </c>
      <c r="W401" s="59" t="str">
        <f t="shared" ref="W401:W463" si="62">IFERROR(VLOOKUP(V401,RELATOR,2,FALSE),"")</f>
        <v xml:space="preserve">Everson Veloso </v>
      </c>
    </row>
    <row r="402" spans="1:23" ht="15.75" customHeight="1">
      <c r="A402" s="149">
        <f t="shared" si="55"/>
        <v>2697</v>
      </c>
      <c r="B402" s="76">
        <v>20244</v>
      </c>
      <c r="C402" s="68">
        <v>2</v>
      </c>
      <c r="D402" s="67" t="str">
        <f t="shared" si="57"/>
        <v>275/80R22.5</v>
      </c>
      <c r="E402" s="69" t="s">
        <v>212</v>
      </c>
      <c r="F402" s="70" t="s">
        <v>99</v>
      </c>
      <c r="G402" s="68">
        <v>61</v>
      </c>
      <c r="H402" s="67" t="str">
        <f t="shared" si="56"/>
        <v>SARZEDO</v>
      </c>
      <c r="I402" s="71">
        <v>45117</v>
      </c>
      <c r="J402" s="72">
        <v>45121</v>
      </c>
      <c r="K402" s="68">
        <v>3</v>
      </c>
      <c r="L402" s="68">
        <v>1643</v>
      </c>
      <c r="M402" s="68">
        <v>159319</v>
      </c>
      <c r="N402" s="73">
        <f t="shared" si="58"/>
        <v>600</v>
      </c>
      <c r="O402" s="74"/>
      <c r="P402" s="68"/>
      <c r="Q402" s="198"/>
      <c r="R402" s="68" t="s">
        <v>104</v>
      </c>
      <c r="S402" s="73" t="str">
        <f t="shared" si="59"/>
        <v>Feridas acidentais no flanco.</v>
      </c>
      <c r="T402" s="67" t="str">
        <f t="shared" si="60"/>
        <v>Objetos pontiagudos, pontas de guias, meio-fio.</v>
      </c>
      <c r="U402" s="73" t="str">
        <f t="shared" si="61"/>
        <v>Impacto lateral proveniente de erro operacional, solicito avaliação de cobrança.</v>
      </c>
      <c r="V402" s="68">
        <v>16196</v>
      </c>
      <c r="W402" s="67" t="str">
        <f t="shared" si="62"/>
        <v xml:space="preserve">Everson Veloso </v>
      </c>
    </row>
    <row r="403" spans="1:23" ht="15.75" customHeight="1">
      <c r="A403" s="150">
        <f t="shared" si="55"/>
        <v>2698</v>
      </c>
      <c r="B403" s="75">
        <v>101469</v>
      </c>
      <c r="C403" s="60">
        <v>2</v>
      </c>
      <c r="D403" s="59" t="str">
        <f t="shared" si="57"/>
        <v>275/80R22.5</v>
      </c>
      <c r="E403" s="61">
        <v>60007</v>
      </c>
      <c r="F403" s="62" t="s">
        <v>198</v>
      </c>
      <c r="G403" s="60">
        <v>98</v>
      </c>
      <c r="H403" s="59" t="str">
        <f t="shared" si="56"/>
        <v>ANA LUCIA</v>
      </c>
      <c r="I403" s="63">
        <v>45113</v>
      </c>
      <c r="J403" s="64">
        <v>45121</v>
      </c>
      <c r="K403" s="60">
        <v>2</v>
      </c>
      <c r="L403" s="60">
        <v>35358</v>
      </c>
      <c r="M403" s="60">
        <v>257818</v>
      </c>
      <c r="N403" s="65">
        <f t="shared" si="58"/>
        <v>600</v>
      </c>
      <c r="O403" s="66"/>
      <c r="P403" s="60"/>
      <c r="Q403" s="200"/>
      <c r="R403" s="77" t="s">
        <v>104</v>
      </c>
      <c r="S403" s="65" t="str">
        <f t="shared" si="59"/>
        <v>Feridas acidentais no flanco.</v>
      </c>
      <c r="T403" s="59" t="str">
        <f t="shared" si="60"/>
        <v>Objetos pontiagudos, pontas de guias, meio-fio.</v>
      </c>
      <c r="U403" s="65" t="str">
        <f t="shared" si="61"/>
        <v>Impacto lateral proveniente de erro operacional, solicito avaliação de cobrança.</v>
      </c>
      <c r="V403" s="60">
        <v>16196</v>
      </c>
      <c r="W403" s="59" t="str">
        <f t="shared" si="62"/>
        <v xml:space="preserve">Everson Veloso </v>
      </c>
    </row>
    <row r="404" spans="1:23" ht="15.75" customHeight="1">
      <c r="A404" s="149">
        <f t="shared" si="55"/>
        <v>2699</v>
      </c>
      <c r="B404" s="76">
        <v>20936</v>
      </c>
      <c r="C404" s="68">
        <v>2</v>
      </c>
      <c r="D404" s="67" t="str">
        <f t="shared" si="57"/>
        <v>275/80R22.5</v>
      </c>
      <c r="E404" s="69">
        <v>60006</v>
      </c>
      <c r="F404" s="70" t="s">
        <v>105</v>
      </c>
      <c r="G404" s="68">
        <v>98</v>
      </c>
      <c r="H404" s="67" t="str">
        <f t="shared" si="56"/>
        <v>ANA LUCIA</v>
      </c>
      <c r="I404" s="71">
        <v>45111</v>
      </c>
      <c r="J404" s="72">
        <v>45121</v>
      </c>
      <c r="K404" s="68">
        <v>2</v>
      </c>
      <c r="L404" s="68">
        <v>2183</v>
      </c>
      <c r="M404" s="68">
        <v>129752</v>
      </c>
      <c r="N404" s="73">
        <f t="shared" si="58"/>
        <v>600</v>
      </c>
      <c r="O404" s="74"/>
      <c r="P404" s="68"/>
      <c r="Q404" s="198"/>
      <c r="R404" s="68" t="s">
        <v>104</v>
      </c>
      <c r="S404" s="73" t="str">
        <f t="shared" si="59"/>
        <v>Feridas acidentais no flanco.</v>
      </c>
      <c r="T404" s="67" t="str">
        <f t="shared" si="60"/>
        <v>Objetos pontiagudos, pontas de guias, meio-fio.</v>
      </c>
      <c r="U404" s="73" t="str">
        <f t="shared" si="61"/>
        <v>Impacto lateral proveniente de erro operacional, solicito avaliação de cobrança.</v>
      </c>
      <c r="V404" s="68">
        <v>16196</v>
      </c>
      <c r="W404" s="67" t="str">
        <f t="shared" si="62"/>
        <v xml:space="preserve">Everson Veloso </v>
      </c>
    </row>
    <row r="405" spans="1:23" ht="15.75" customHeight="1">
      <c r="A405" s="150">
        <f t="shared" si="55"/>
        <v>2700</v>
      </c>
      <c r="B405" s="75">
        <v>21393</v>
      </c>
      <c r="C405" s="60">
        <v>2</v>
      </c>
      <c r="D405" s="59" t="str">
        <f t="shared" si="57"/>
        <v>275/80R22.5</v>
      </c>
      <c r="E405" s="61">
        <v>11148</v>
      </c>
      <c r="F405" s="62" t="s">
        <v>99</v>
      </c>
      <c r="G405" s="60">
        <v>98</v>
      </c>
      <c r="H405" s="59" t="str">
        <f t="shared" si="56"/>
        <v>ANA LUCIA</v>
      </c>
      <c r="I405" s="63">
        <v>45113</v>
      </c>
      <c r="J405" s="64">
        <v>45121</v>
      </c>
      <c r="K405" s="60">
        <v>2</v>
      </c>
      <c r="L405" s="60">
        <v>13690</v>
      </c>
      <c r="M405" s="60">
        <v>224715</v>
      </c>
      <c r="N405" s="65">
        <f t="shared" si="58"/>
        <v>600</v>
      </c>
      <c r="O405" s="66"/>
      <c r="P405" s="60"/>
      <c r="Q405" s="200"/>
      <c r="R405" s="77" t="s">
        <v>106</v>
      </c>
      <c r="S405" s="65" t="str">
        <f t="shared" si="59"/>
        <v>Rachadura na zona baixa do talão.</v>
      </c>
      <c r="T405" s="59" t="str">
        <f t="shared" si="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405" s="65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05" s="60">
        <v>16196</v>
      </c>
      <c r="W405" s="59" t="str">
        <f t="shared" si="62"/>
        <v xml:space="preserve">Everson Veloso </v>
      </c>
    </row>
    <row r="406" spans="1:23" ht="15.75" customHeight="1">
      <c r="A406" s="149">
        <f t="shared" si="55"/>
        <v>2701</v>
      </c>
      <c r="B406" s="76">
        <v>20821</v>
      </c>
      <c r="C406" s="68">
        <v>2</v>
      </c>
      <c r="D406" s="67" t="str">
        <f t="shared" si="57"/>
        <v>275/80R22.5</v>
      </c>
      <c r="E406" s="69">
        <v>11183</v>
      </c>
      <c r="F406" s="70" t="s">
        <v>105</v>
      </c>
      <c r="G406" s="68">
        <v>98</v>
      </c>
      <c r="H406" s="67" t="str">
        <f t="shared" si="56"/>
        <v>ANA LUCIA</v>
      </c>
      <c r="I406" s="71">
        <v>45111</v>
      </c>
      <c r="J406" s="72">
        <v>45121</v>
      </c>
      <c r="K406" s="68">
        <v>3</v>
      </c>
      <c r="L406" s="68">
        <v>19078</v>
      </c>
      <c r="M406" s="68">
        <v>286629</v>
      </c>
      <c r="N406" s="73">
        <f t="shared" si="58"/>
        <v>600</v>
      </c>
      <c r="O406" s="74"/>
      <c r="P406" s="68"/>
      <c r="Q406" s="198"/>
      <c r="R406" s="68" t="s">
        <v>106</v>
      </c>
      <c r="S406" s="73" t="str">
        <f t="shared" si="59"/>
        <v>Rachadura na zona baixa do talão.</v>
      </c>
      <c r="T406" s="67" t="str">
        <f t="shared" si="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406" s="73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06" s="68">
        <v>16196</v>
      </c>
      <c r="W406" s="67" t="str">
        <f t="shared" si="62"/>
        <v xml:space="preserve">Everson Veloso </v>
      </c>
    </row>
    <row r="407" spans="1:23" ht="15.75" customHeight="1">
      <c r="A407" s="150">
        <f t="shared" si="55"/>
        <v>2702</v>
      </c>
      <c r="B407" s="75">
        <v>20421</v>
      </c>
      <c r="C407" s="60">
        <v>2</v>
      </c>
      <c r="D407" s="59" t="str">
        <f t="shared" si="57"/>
        <v>275/80R22.5</v>
      </c>
      <c r="E407" s="61">
        <v>90398</v>
      </c>
      <c r="F407" s="62" t="s">
        <v>105</v>
      </c>
      <c r="G407" s="60">
        <v>520</v>
      </c>
      <c r="H407" s="59" t="str">
        <f t="shared" si="56"/>
        <v>NEVES</v>
      </c>
      <c r="I407" s="63">
        <v>45113</v>
      </c>
      <c r="J407" s="64">
        <v>45121</v>
      </c>
      <c r="K407" s="60">
        <v>1</v>
      </c>
      <c r="L407" s="60">
        <v>1649</v>
      </c>
      <c r="M407" s="60">
        <v>130548</v>
      </c>
      <c r="N407" s="65">
        <f t="shared" si="58"/>
        <v>600</v>
      </c>
      <c r="O407" s="66"/>
      <c r="P407" s="60"/>
      <c r="Q407" s="200"/>
      <c r="R407" s="77" t="s">
        <v>116</v>
      </c>
      <c r="S407" s="65" t="str">
        <f t="shared" si="59"/>
        <v>Desenrolamento do retorno da lona carcaça no talão.</v>
      </c>
      <c r="T407" s="59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07" s="65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07" s="60">
        <v>16196</v>
      </c>
      <c r="W407" s="59" t="str">
        <f t="shared" si="62"/>
        <v xml:space="preserve">Everson Veloso </v>
      </c>
    </row>
    <row r="408" spans="1:23" ht="15.75" customHeight="1">
      <c r="A408" s="149">
        <f t="shared" si="55"/>
        <v>2703</v>
      </c>
      <c r="B408" s="76">
        <v>22513</v>
      </c>
      <c r="C408" s="68">
        <v>2</v>
      </c>
      <c r="D408" s="67" t="str">
        <f t="shared" si="57"/>
        <v>275/80R22.5</v>
      </c>
      <c r="E408" s="69">
        <v>90296</v>
      </c>
      <c r="F408" s="70" t="s">
        <v>99</v>
      </c>
      <c r="G408" s="68">
        <v>520</v>
      </c>
      <c r="H408" s="67" t="str">
        <f t="shared" si="56"/>
        <v>NEVES</v>
      </c>
      <c r="I408" s="71">
        <v>45113</v>
      </c>
      <c r="J408" s="72">
        <v>45121</v>
      </c>
      <c r="K408" s="68">
        <v>1</v>
      </c>
      <c r="L408" s="68">
        <v>9149</v>
      </c>
      <c r="M408" s="68">
        <v>147995</v>
      </c>
      <c r="N408" s="73">
        <f t="shared" si="58"/>
        <v>600</v>
      </c>
      <c r="O408" s="74"/>
      <c r="P408" s="68"/>
      <c r="Q408" s="198"/>
      <c r="R408" s="68" t="s">
        <v>106</v>
      </c>
      <c r="S408" s="73" t="str">
        <f t="shared" si="59"/>
        <v>Rachadura na zona baixa do talão.</v>
      </c>
      <c r="T408" s="67" t="str">
        <f t="shared" si="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408" s="73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08" s="68">
        <v>16196</v>
      </c>
      <c r="W408" s="67" t="str">
        <f t="shared" si="62"/>
        <v xml:space="preserve">Everson Veloso </v>
      </c>
    </row>
    <row r="409" spans="1:23" ht="15.75" customHeight="1">
      <c r="A409" s="150">
        <f t="shared" si="55"/>
        <v>2704</v>
      </c>
      <c r="B409" s="75">
        <v>21209</v>
      </c>
      <c r="C409" s="60">
        <v>2</v>
      </c>
      <c r="D409" s="59" t="str">
        <f t="shared" si="57"/>
        <v>275/80R22.5</v>
      </c>
      <c r="E409" s="61">
        <v>90228</v>
      </c>
      <c r="F409" s="62" t="s">
        <v>105</v>
      </c>
      <c r="G409" s="60">
        <v>990</v>
      </c>
      <c r="H409" s="59" t="str">
        <f t="shared" si="56"/>
        <v>VENEZA</v>
      </c>
      <c r="I409" s="63">
        <v>45119</v>
      </c>
      <c r="J409" s="64">
        <v>45121</v>
      </c>
      <c r="K409" s="60">
        <v>1</v>
      </c>
      <c r="L409" s="60">
        <v>39174</v>
      </c>
      <c r="M409" s="60">
        <v>224891</v>
      </c>
      <c r="N409" s="65">
        <f t="shared" si="58"/>
        <v>600</v>
      </c>
      <c r="O409" s="66"/>
      <c r="P409" s="60"/>
      <c r="Q409" s="200"/>
      <c r="R409" s="77" t="s">
        <v>100</v>
      </c>
      <c r="S409" s="65" t="str">
        <f t="shared" si="59"/>
        <v>Quebra do talão durante a montagem ou desmontagem proveniente de aquecimento excessivo da roda.</v>
      </c>
      <c r="T409" s="59" t="str">
        <f t="shared" si="60"/>
        <v>Quebra do talão na montagem/desmontagem, utilização de ferramentas não adequadas, força excessiva ou desproporcional na montagem/desmontagem, pneu com talão baquelizado devido a aquecimento da roda ou baixa pressão.</v>
      </c>
      <c r="U409" s="65" t="str">
        <f t="shared" si="61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409" s="60">
        <v>16196</v>
      </c>
      <c r="W409" s="59" t="str">
        <f t="shared" si="62"/>
        <v xml:space="preserve">Everson Veloso </v>
      </c>
    </row>
    <row r="410" spans="1:23" ht="15.75" customHeight="1">
      <c r="A410" s="149">
        <f t="shared" si="55"/>
        <v>2705</v>
      </c>
      <c r="B410" s="76">
        <v>26113</v>
      </c>
      <c r="C410" s="68">
        <v>4</v>
      </c>
      <c r="D410" s="67" t="str">
        <f t="shared" si="57"/>
        <v>215/75R17.5</v>
      </c>
      <c r="E410" s="69">
        <v>40885</v>
      </c>
      <c r="F410" s="70" t="s">
        <v>102</v>
      </c>
      <c r="G410" s="68">
        <v>98</v>
      </c>
      <c r="H410" s="67" t="str">
        <f t="shared" si="56"/>
        <v>ANA LUCIA</v>
      </c>
      <c r="I410" s="71">
        <v>45117</v>
      </c>
      <c r="J410" s="72">
        <v>45121</v>
      </c>
      <c r="K410" s="68">
        <v>0</v>
      </c>
      <c r="L410" s="68">
        <v>20044</v>
      </c>
      <c r="M410" s="68">
        <v>20044</v>
      </c>
      <c r="N410" s="73">
        <f t="shared" si="58"/>
        <v>450</v>
      </c>
      <c r="O410" s="74"/>
      <c r="P410" s="68"/>
      <c r="Q410" s="198"/>
      <c r="R410" s="68" t="s">
        <v>111</v>
      </c>
      <c r="S410" s="73" t="str">
        <f t="shared" si="59"/>
        <v>Desgaste irregular da Banda de Rodagem.</v>
      </c>
      <c r="T410" s="67" t="str">
        <f t="shared" si="60"/>
        <v>Folgas nas mangas, cubos, buchas estouradas, veículo desalinhado.</v>
      </c>
      <c r="U410" s="73" t="str">
        <f t="shared" si="61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410" s="68">
        <v>16196</v>
      </c>
      <c r="W410" s="67" t="str">
        <f t="shared" si="62"/>
        <v xml:space="preserve">Everson Veloso </v>
      </c>
    </row>
    <row r="411" spans="1:23" ht="15.75" customHeight="1">
      <c r="A411" s="150">
        <f t="shared" si="55"/>
        <v>2706</v>
      </c>
      <c r="B411" s="75">
        <v>22048</v>
      </c>
      <c r="C411" s="60">
        <v>2</v>
      </c>
      <c r="D411" s="59" t="str">
        <f t="shared" si="57"/>
        <v>275/80R22.5</v>
      </c>
      <c r="E411" s="61">
        <v>7511</v>
      </c>
      <c r="F411" s="62" t="s">
        <v>101</v>
      </c>
      <c r="G411" s="60">
        <v>56</v>
      </c>
      <c r="H411" s="59" t="str">
        <f t="shared" si="56"/>
        <v xml:space="preserve">UBERLANDIA </v>
      </c>
      <c r="I411" s="63">
        <v>45113</v>
      </c>
      <c r="J411" s="64">
        <v>45127</v>
      </c>
      <c r="K411" s="60">
        <v>1</v>
      </c>
      <c r="L411" s="60">
        <v>4405</v>
      </c>
      <c r="M411" s="60">
        <v>141606</v>
      </c>
      <c r="N411" s="65">
        <f t="shared" si="58"/>
        <v>600</v>
      </c>
      <c r="O411" s="66"/>
      <c r="P411" s="60"/>
      <c r="Q411" s="200"/>
      <c r="R411" s="77" t="s">
        <v>106</v>
      </c>
      <c r="S411" s="65" t="str">
        <f t="shared" si="59"/>
        <v>Rachadura na zona baixa do talão.</v>
      </c>
      <c r="T411" s="59" t="str">
        <f t="shared" si="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411" s="65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11" s="60">
        <v>16196</v>
      </c>
      <c r="W411" s="59" t="str">
        <f t="shared" si="62"/>
        <v xml:space="preserve">Everson Veloso </v>
      </c>
    </row>
    <row r="412" spans="1:23" ht="15.75" customHeight="1">
      <c r="A412" s="149">
        <f t="shared" si="55"/>
        <v>2707</v>
      </c>
      <c r="B412" s="76">
        <v>22377</v>
      </c>
      <c r="C412" s="68">
        <v>2</v>
      </c>
      <c r="D412" s="67" t="str">
        <f t="shared" si="57"/>
        <v>275/80R22.5</v>
      </c>
      <c r="E412" s="69">
        <v>8442</v>
      </c>
      <c r="F412" s="70" t="s">
        <v>198</v>
      </c>
      <c r="G412" s="68">
        <v>56</v>
      </c>
      <c r="H412" s="67" t="str">
        <f t="shared" si="56"/>
        <v xml:space="preserve">UBERLANDIA </v>
      </c>
      <c r="I412" s="71">
        <v>45110</v>
      </c>
      <c r="J412" s="72">
        <v>45127</v>
      </c>
      <c r="K412" s="68">
        <v>1</v>
      </c>
      <c r="L412" s="68">
        <v>4967</v>
      </c>
      <c r="M412" s="68">
        <v>169099</v>
      </c>
      <c r="N412" s="73">
        <f t="shared" si="58"/>
        <v>600</v>
      </c>
      <c r="O412" s="74"/>
      <c r="P412" s="68"/>
      <c r="Q412" s="198"/>
      <c r="R412" s="68" t="s">
        <v>104</v>
      </c>
      <c r="S412" s="73" t="str">
        <f t="shared" si="59"/>
        <v>Feridas acidentais no flanco.</v>
      </c>
      <c r="T412" s="67" t="str">
        <f t="shared" si="60"/>
        <v>Objetos pontiagudos, pontas de guias, meio-fio.</v>
      </c>
      <c r="U412" s="73" t="str">
        <f t="shared" si="61"/>
        <v>Impacto lateral proveniente de erro operacional, solicito avaliação de cobrança.</v>
      </c>
      <c r="V412" s="68">
        <v>16196</v>
      </c>
      <c r="W412" s="67" t="str">
        <f t="shared" si="62"/>
        <v xml:space="preserve">Everson Veloso </v>
      </c>
    </row>
    <row r="413" spans="1:23" ht="15.75" customHeight="1">
      <c r="A413" s="150">
        <f t="shared" si="55"/>
        <v>2708</v>
      </c>
      <c r="B413" s="75">
        <v>24107</v>
      </c>
      <c r="C413" s="60">
        <v>1</v>
      </c>
      <c r="D413" s="59" t="str">
        <f t="shared" si="57"/>
        <v>295/80R22.5</v>
      </c>
      <c r="E413" s="61">
        <v>90309</v>
      </c>
      <c r="F413" s="62" t="s">
        <v>199</v>
      </c>
      <c r="G413" s="60">
        <v>870</v>
      </c>
      <c r="H413" s="59" t="str">
        <f t="shared" si="56"/>
        <v>JUSTINOPOLIS</v>
      </c>
      <c r="I413" s="63">
        <v>45119</v>
      </c>
      <c r="J413" s="64">
        <v>45127</v>
      </c>
      <c r="K413" s="60">
        <v>1</v>
      </c>
      <c r="L413" s="60">
        <v>5272</v>
      </c>
      <c r="M413" s="60">
        <v>68205</v>
      </c>
      <c r="N413" s="65">
        <f t="shared" si="58"/>
        <v>650</v>
      </c>
      <c r="O413" s="66"/>
      <c r="P413" s="60"/>
      <c r="Q413" s="200"/>
      <c r="R413" s="77" t="s">
        <v>116</v>
      </c>
      <c r="S413" s="65" t="str">
        <f t="shared" si="59"/>
        <v>Desenrolamento do retorno da lona carcaça no talão.</v>
      </c>
      <c r="T413" s="59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13" s="65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13" s="60">
        <v>16196</v>
      </c>
      <c r="W413" s="59" t="str">
        <f t="shared" si="62"/>
        <v xml:space="preserve">Everson Veloso </v>
      </c>
    </row>
    <row r="414" spans="1:23" ht="15.75" customHeight="1">
      <c r="A414" s="149">
        <f t="shared" si="55"/>
        <v>2709</v>
      </c>
      <c r="B414" s="76">
        <v>20645</v>
      </c>
      <c r="C414" s="68">
        <v>2</v>
      </c>
      <c r="D414" s="67" t="str">
        <f t="shared" si="57"/>
        <v>275/80R22.5</v>
      </c>
      <c r="E414" s="69">
        <v>10992</v>
      </c>
      <c r="F414" s="70" t="s">
        <v>198</v>
      </c>
      <c r="G414" s="68">
        <v>870</v>
      </c>
      <c r="H414" s="67" t="str">
        <f t="shared" si="56"/>
        <v>JUSTINOPOLIS</v>
      </c>
      <c r="I414" s="71">
        <v>45124</v>
      </c>
      <c r="J414" s="72">
        <v>45127</v>
      </c>
      <c r="K414" s="68">
        <v>2</v>
      </c>
      <c r="L414" s="68">
        <v>3482</v>
      </c>
      <c r="M414" s="68">
        <v>246411</v>
      </c>
      <c r="N414" s="73">
        <f t="shared" si="58"/>
        <v>600</v>
      </c>
      <c r="O414" s="74"/>
      <c r="P414" s="68"/>
      <c r="Q414" s="198"/>
      <c r="R414" s="68" t="s">
        <v>104</v>
      </c>
      <c r="S414" s="73" t="str">
        <f t="shared" si="59"/>
        <v>Feridas acidentais no flanco.</v>
      </c>
      <c r="T414" s="67" t="str">
        <f t="shared" si="60"/>
        <v>Objetos pontiagudos, pontas de guias, meio-fio.</v>
      </c>
      <c r="U414" s="73" t="str">
        <f t="shared" si="61"/>
        <v>Impacto lateral proveniente de erro operacional, solicito avaliação de cobrança.</v>
      </c>
      <c r="V414" s="68">
        <v>16196</v>
      </c>
      <c r="W414" s="67" t="str">
        <f t="shared" si="62"/>
        <v xml:space="preserve">Everson Veloso </v>
      </c>
    </row>
    <row r="415" spans="1:23" ht="15.75" customHeight="1">
      <c r="A415" s="150">
        <f t="shared" si="55"/>
        <v>2710</v>
      </c>
      <c r="B415" s="75">
        <v>22687</v>
      </c>
      <c r="C415" s="60">
        <v>2</v>
      </c>
      <c r="D415" s="59" t="str">
        <f t="shared" si="57"/>
        <v>275/80R22.5</v>
      </c>
      <c r="E415" s="61">
        <v>10803</v>
      </c>
      <c r="F415" s="62" t="s">
        <v>99</v>
      </c>
      <c r="G415" s="60">
        <v>870</v>
      </c>
      <c r="H415" s="59" t="str">
        <f t="shared" si="56"/>
        <v>JUSTINOPOLIS</v>
      </c>
      <c r="I415" s="63">
        <v>45124</v>
      </c>
      <c r="J415" s="64">
        <v>45127</v>
      </c>
      <c r="K415" s="60">
        <v>2</v>
      </c>
      <c r="L415" s="60">
        <v>7292</v>
      </c>
      <c r="M415" s="60">
        <v>226464</v>
      </c>
      <c r="N415" s="65">
        <f t="shared" si="58"/>
        <v>600</v>
      </c>
      <c r="O415" s="66"/>
      <c r="P415" s="60"/>
      <c r="Q415" s="200"/>
      <c r="R415" s="77" t="s">
        <v>116</v>
      </c>
      <c r="S415" s="65" t="str">
        <f t="shared" si="59"/>
        <v>Desenrolamento do retorno da lona carcaça no talão.</v>
      </c>
      <c r="T415" s="59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15" s="65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15" s="60">
        <v>16196</v>
      </c>
      <c r="W415" s="59" t="str">
        <f t="shared" si="62"/>
        <v xml:space="preserve">Everson Veloso </v>
      </c>
    </row>
    <row r="416" spans="1:23" ht="15.75" customHeight="1">
      <c r="A416" s="149">
        <f t="shared" si="55"/>
        <v>2711</v>
      </c>
      <c r="B416" s="76">
        <v>25359</v>
      </c>
      <c r="C416" s="68">
        <v>1</v>
      </c>
      <c r="D416" s="67" t="str">
        <f t="shared" si="57"/>
        <v>295/80R22.5</v>
      </c>
      <c r="E416" s="69">
        <v>10797</v>
      </c>
      <c r="F416" s="70" t="s">
        <v>105</v>
      </c>
      <c r="G416" s="68">
        <v>870</v>
      </c>
      <c r="H416" s="67" t="str">
        <f t="shared" si="56"/>
        <v>JUSTINOPOLIS</v>
      </c>
      <c r="I416" s="71">
        <v>45122</v>
      </c>
      <c r="J416" s="72">
        <v>45127</v>
      </c>
      <c r="K416" s="68">
        <v>0</v>
      </c>
      <c r="L416" s="68">
        <v>1155</v>
      </c>
      <c r="M416" s="68">
        <v>37811</v>
      </c>
      <c r="N416" s="73">
        <f t="shared" si="58"/>
        <v>650</v>
      </c>
      <c r="O416" s="74"/>
      <c r="P416" s="68"/>
      <c r="Q416" s="198"/>
      <c r="R416" s="68" t="s">
        <v>116</v>
      </c>
      <c r="S416" s="73" t="str">
        <f t="shared" si="59"/>
        <v>Desenrolamento do retorno da lona carcaça no talão.</v>
      </c>
      <c r="T416" s="67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16" s="73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16" s="68">
        <v>16196</v>
      </c>
      <c r="W416" s="67" t="str">
        <f t="shared" si="62"/>
        <v xml:space="preserve">Everson Veloso </v>
      </c>
    </row>
    <row r="417" spans="1:23" ht="15.75" customHeight="1">
      <c r="A417" s="150">
        <f t="shared" si="55"/>
        <v>2712</v>
      </c>
      <c r="B417" s="75">
        <v>24749</v>
      </c>
      <c r="C417" s="60">
        <v>2</v>
      </c>
      <c r="D417" s="59" t="str">
        <f t="shared" si="57"/>
        <v>275/80R22.5</v>
      </c>
      <c r="E417" s="61">
        <v>90295</v>
      </c>
      <c r="F417" s="62" t="s">
        <v>99</v>
      </c>
      <c r="G417" s="60">
        <v>520</v>
      </c>
      <c r="H417" s="59" t="str">
        <f t="shared" si="56"/>
        <v>NEVES</v>
      </c>
      <c r="I417" s="63">
        <v>45122</v>
      </c>
      <c r="J417" s="64">
        <v>45127</v>
      </c>
      <c r="K417" s="60">
        <v>1</v>
      </c>
      <c r="L417" s="60">
        <v>2664</v>
      </c>
      <c r="M417" s="60">
        <v>110296</v>
      </c>
      <c r="N417" s="65">
        <f t="shared" si="58"/>
        <v>600</v>
      </c>
      <c r="O417" s="66"/>
      <c r="P417" s="60"/>
      <c r="Q417" s="200"/>
      <c r="R417" s="77" t="s">
        <v>116</v>
      </c>
      <c r="S417" s="65" t="str">
        <f t="shared" si="59"/>
        <v>Desenrolamento do retorno da lona carcaça no talão.</v>
      </c>
      <c r="T417" s="59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17" s="65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17" s="60">
        <v>16196</v>
      </c>
      <c r="W417" s="59" t="str">
        <f t="shared" si="62"/>
        <v xml:space="preserve">Everson Veloso </v>
      </c>
    </row>
    <row r="418" spans="1:23" ht="15.75" customHeight="1">
      <c r="A418" s="149">
        <f t="shared" si="55"/>
        <v>2713</v>
      </c>
      <c r="B418" s="76">
        <v>21305</v>
      </c>
      <c r="C418" s="68">
        <v>2</v>
      </c>
      <c r="D418" s="67" t="str">
        <f t="shared" si="57"/>
        <v>275/80R22.5</v>
      </c>
      <c r="E418" s="69">
        <v>10758</v>
      </c>
      <c r="F418" s="70" t="s">
        <v>198</v>
      </c>
      <c r="G418" s="68">
        <v>870</v>
      </c>
      <c r="H418" s="67" t="str">
        <f t="shared" si="56"/>
        <v>JUSTINOPOLIS</v>
      </c>
      <c r="I418" s="71">
        <v>45124</v>
      </c>
      <c r="J418" s="72">
        <v>45127</v>
      </c>
      <c r="K418" s="68">
        <v>2</v>
      </c>
      <c r="L418" s="68">
        <v>12184</v>
      </c>
      <c r="M418" s="68">
        <v>210447</v>
      </c>
      <c r="N418" s="73">
        <f t="shared" si="58"/>
        <v>600</v>
      </c>
      <c r="O418" s="74"/>
      <c r="P418" s="68"/>
      <c r="Q418" s="198"/>
      <c r="R418" s="68" t="s">
        <v>117</v>
      </c>
      <c r="S418" s="73" t="str">
        <f t="shared" si="59"/>
        <v>Separações no talão e rupturas dos reforços.</v>
      </c>
      <c r="T418" s="67" t="str">
        <f t="shared" si="60"/>
        <v>Aquecimento excessivo no tambor de freio, utilização com sobrecarga ou baixa pressão, mau posicionamento do pneu sobre o aro/roda, uso excessivo dos freios devido a velocidade incompatível com a via.</v>
      </c>
      <c r="U418" s="73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18" s="68">
        <v>16196</v>
      </c>
      <c r="W418" s="67" t="str">
        <f t="shared" si="62"/>
        <v xml:space="preserve">Everson Veloso </v>
      </c>
    </row>
    <row r="419" spans="1:23" ht="15.75" customHeight="1">
      <c r="A419" s="150">
        <f t="shared" si="55"/>
        <v>2714</v>
      </c>
      <c r="B419" s="75">
        <v>25657</v>
      </c>
      <c r="C419" s="60">
        <v>2</v>
      </c>
      <c r="D419" s="59" t="str">
        <f t="shared" si="57"/>
        <v>275/80R22.5</v>
      </c>
      <c r="E419" s="61" t="s">
        <v>213</v>
      </c>
      <c r="F419" s="62" t="s">
        <v>197</v>
      </c>
      <c r="G419" s="60">
        <v>61</v>
      </c>
      <c r="H419" s="59" t="str">
        <f t="shared" si="56"/>
        <v>SARZEDO</v>
      </c>
      <c r="I419" s="63">
        <v>45071</v>
      </c>
      <c r="J419" s="64">
        <v>45127</v>
      </c>
      <c r="K419" s="60">
        <v>0</v>
      </c>
      <c r="L419" s="60">
        <v>8181</v>
      </c>
      <c r="M419" s="60">
        <v>46172</v>
      </c>
      <c r="N419" s="65">
        <f t="shared" si="58"/>
        <v>600</v>
      </c>
      <c r="O419" s="66"/>
      <c r="P419" s="60"/>
      <c r="Q419" s="200"/>
      <c r="R419" s="77" t="s">
        <v>111</v>
      </c>
      <c r="S419" s="65" t="str">
        <f t="shared" si="59"/>
        <v>Desgaste irregular da Banda de Rodagem.</v>
      </c>
      <c r="T419" s="59" t="str">
        <f t="shared" si="60"/>
        <v>Folgas nas mangas, cubos, buchas estouradas, veículo desalinhado.</v>
      </c>
      <c r="U419" s="65" t="str">
        <f t="shared" si="61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419" s="60">
        <v>16196</v>
      </c>
      <c r="W419" s="59" t="str">
        <f t="shared" si="62"/>
        <v xml:space="preserve">Everson Veloso </v>
      </c>
    </row>
    <row r="420" spans="1:23" ht="15.75" customHeight="1">
      <c r="A420" s="149">
        <f t="shared" si="55"/>
        <v>2715</v>
      </c>
      <c r="B420" s="76">
        <v>25107</v>
      </c>
      <c r="C420" s="68">
        <v>2</v>
      </c>
      <c r="D420" s="67" t="str">
        <f t="shared" si="57"/>
        <v>275/80R22.5</v>
      </c>
      <c r="E420" s="69">
        <v>25403</v>
      </c>
      <c r="F420" s="70" t="s">
        <v>102</v>
      </c>
      <c r="G420" s="68">
        <v>61</v>
      </c>
      <c r="H420" s="67" t="str">
        <f t="shared" si="56"/>
        <v>SARZEDO</v>
      </c>
      <c r="I420" s="71">
        <v>45096</v>
      </c>
      <c r="J420" s="72">
        <v>45127</v>
      </c>
      <c r="K420" s="68">
        <v>0</v>
      </c>
      <c r="L420" s="68">
        <v>13890</v>
      </c>
      <c r="M420" s="68">
        <v>68864</v>
      </c>
      <c r="N420" s="73">
        <f t="shared" si="58"/>
        <v>600</v>
      </c>
      <c r="O420" s="74"/>
      <c r="P420" s="68"/>
      <c r="Q420" s="198"/>
      <c r="R420" s="68" t="s">
        <v>111</v>
      </c>
      <c r="S420" s="73" t="str">
        <f t="shared" si="59"/>
        <v>Desgaste irregular da Banda de Rodagem.</v>
      </c>
      <c r="T420" s="67" t="str">
        <f t="shared" si="60"/>
        <v>Folgas nas mangas, cubos, buchas estouradas, veículo desalinhado.</v>
      </c>
      <c r="U420" s="73" t="str">
        <f t="shared" si="61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420" s="68">
        <v>16196</v>
      </c>
      <c r="W420" s="67" t="str">
        <f t="shared" si="62"/>
        <v xml:space="preserve">Everson Veloso </v>
      </c>
    </row>
    <row r="421" spans="1:23" ht="15.75" customHeight="1">
      <c r="A421" s="150">
        <f t="shared" si="55"/>
        <v>2716</v>
      </c>
      <c r="B421" s="75">
        <v>21893</v>
      </c>
      <c r="C421" s="60">
        <v>2</v>
      </c>
      <c r="D421" s="59" t="str">
        <f t="shared" si="57"/>
        <v>275/80R22.5</v>
      </c>
      <c r="E421" s="61" t="s">
        <v>214</v>
      </c>
      <c r="F421" s="62" t="s">
        <v>101</v>
      </c>
      <c r="G421" s="60">
        <v>61</v>
      </c>
      <c r="H421" s="59" t="str">
        <f t="shared" si="56"/>
        <v>SARZEDO</v>
      </c>
      <c r="I421" s="63">
        <v>45120</v>
      </c>
      <c r="J421" s="64">
        <v>45127</v>
      </c>
      <c r="K421" s="60">
        <v>2</v>
      </c>
      <c r="L421" s="60">
        <v>11919</v>
      </c>
      <c r="M421" s="60">
        <v>224584</v>
      </c>
      <c r="N421" s="65">
        <f t="shared" si="58"/>
        <v>600</v>
      </c>
      <c r="O421" s="66"/>
      <c r="P421" s="60"/>
      <c r="Q421" s="200"/>
      <c r="R421" s="77" t="s">
        <v>117</v>
      </c>
      <c r="S421" s="65" t="str">
        <f t="shared" si="59"/>
        <v>Separações no talão e rupturas dos reforços.</v>
      </c>
      <c r="T421" s="59" t="str">
        <f t="shared" si="60"/>
        <v>Aquecimento excessivo no tambor de freio, utilização com sobrecarga ou baixa pressão, mau posicionamento do pneu sobre o aro/roda, uso excessivo dos freios devido a velocidade incompatível com a via.</v>
      </c>
      <c r="U421" s="65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21" s="60">
        <v>16196</v>
      </c>
      <c r="W421" s="59" t="str">
        <f t="shared" si="62"/>
        <v xml:space="preserve">Everson Veloso </v>
      </c>
    </row>
    <row r="422" spans="1:23" ht="15.75" customHeight="1">
      <c r="A422" s="149">
        <f t="shared" si="55"/>
        <v>2717</v>
      </c>
      <c r="B422" s="76">
        <v>26663</v>
      </c>
      <c r="C422" s="68">
        <v>2</v>
      </c>
      <c r="D422" s="67" t="str">
        <f t="shared" si="57"/>
        <v>275/80R22.5</v>
      </c>
      <c r="E422" s="69">
        <v>25899</v>
      </c>
      <c r="F422" s="70" t="s">
        <v>102</v>
      </c>
      <c r="G422" s="68">
        <v>61</v>
      </c>
      <c r="H422" s="67" t="str">
        <f t="shared" si="56"/>
        <v>SARZEDO</v>
      </c>
      <c r="I422" s="71">
        <v>45096</v>
      </c>
      <c r="J422" s="72">
        <v>45127</v>
      </c>
      <c r="K422" s="68">
        <v>0</v>
      </c>
      <c r="L422" s="68">
        <v>8468</v>
      </c>
      <c r="M422" s="68">
        <v>20754</v>
      </c>
      <c r="N422" s="73">
        <f t="shared" si="58"/>
        <v>600</v>
      </c>
      <c r="O422" s="74"/>
      <c r="P422" s="68"/>
      <c r="Q422" s="198"/>
      <c r="R422" s="68" t="s">
        <v>111</v>
      </c>
      <c r="S422" s="73" t="str">
        <f t="shared" si="59"/>
        <v>Desgaste irregular da Banda de Rodagem.</v>
      </c>
      <c r="T422" s="67" t="str">
        <f t="shared" si="60"/>
        <v>Folgas nas mangas, cubos, buchas estouradas, veículo desalinhado.</v>
      </c>
      <c r="U422" s="73" t="str">
        <f t="shared" si="61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422" s="68">
        <v>16196</v>
      </c>
      <c r="W422" s="67" t="str">
        <f t="shared" si="62"/>
        <v xml:space="preserve">Everson Veloso </v>
      </c>
    </row>
    <row r="423" spans="1:23" ht="15.75" customHeight="1">
      <c r="A423" s="150">
        <f t="shared" si="55"/>
        <v>2718</v>
      </c>
      <c r="B423" s="75">
        <v>26455</v>
      </c>
      <c r="C423" s="60">
        <v>2</v>
      </c>
      <c r="D423" s="59" t="str">
        <f t="shared" si="57"/>
        <v>275/80R22.5</v>
      </c>
      <c r="E423" s="61">
        <v>8427</v>
      </c>
      <c r="F423" s="62" t="s">
        <v>102</v>
      </c>
      <c r="G423" s="60">
        <v>56</v>
      </c>
      <c r="H423" s="59" t="str">
        <f t="shared" si="56"/>
        <v xml:space="preserve">UBERLANDIA </v>
      </c>
      <c r="I423" s="63">
        <v>45127</v>
      </c>
      <c r="J423" s="64">
        <v>45135</v>
      </c>
      <c r="K423" s="60">
        <v>0</v>
      </c>
      <c r="L423" s="60">
        <v>12524</v>
      </c>
      <c r="M423" s="60">
        <v>45576</v>
      </c>
      <c r="N423" s="65">
        <f t="shared" si="58"/>
        <v>600</v>
      </c>
      <c r="O423" s="66"/>
      <c r="P423" s="60"/>
      <c r="Q423" s="200"/>
      <c r="R423" s="77" t="s">
        <v>111</v>
      </c>
      <c r="S423" s="65" t="str">
        <f t="shared" si="59"/>
        <v>Desgaste irregular da Banda de Rodagem.</v>
      </c>
      <c r="T423" s="59" t="str">
        <f t="shared" si="60"/>
        <v>Folgas nas mangas, cubos, buchas estouradas, veículo desalinhado.</v>
      </c>
      <c r="U423" s="65" t="str">
        <f t="shared" si="61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423" s="60">
        <v>16196</v>
      </c>
      <c r="W423" s="59" t="str">
        <f t="shared" si="62"/>
        <v xml:space="preserve">Everson Veloso </v>
      </c>
    </row>
    <row r="424" spans="1:23" ht="15.75" customHeight="1">
      <c r="A424" s="149">
        <f t="shared" si="55"/>
        <v>2719</v>
      </c>
      <c r="B424" s="76">
        <v>26219</v>
      </c>
      <c r="C424" s="68">
        <v>2</v>
      </c>
      <c r="D424" s="67" t="str">
        <f t="shared" si="57"/>
        <v>275/80R22.5</v>
      </c>
      <c r="E424" s="69">
        <v>7511</v>
      </c>
      <c r="F424" s="70" t="s">
        <v>197</v>
      </c>
      <c r="G424" s="68">
        <v>56</v>
      </c>
      <c r="H424" s="67" t="str">
        <f t="shared" si="56"/>
        <v xml:space="preserve">UBERLANDIA </v>
      </c>
      <c r="I424" s="71">
        <v>45108</v>
      </c>
      <c r="J424" s="72">
        <v>45135</v>
      </c>
      <c r="K424" s="68">
        <v>0</v>
      </c>
      <c r="L424" s="68">
        <v>9969</v>
      </c>
      <c r="M424" s="68">
        <v>26556</v>
      </c>
      <c r="N424" s="73">
        <f t="shared" si="58"/>
        <v>600</v>
      </c>
      <c r="O424" s="74"/>
      <c r="P424" s="68"/>
      <c r="Q424" s="198"/>
      <c r="R424" s="68" t="s">
        <v>111</v>
      </c>
      <c r="S424" s="73" t="str">
        <f t="shared" si="59"/>
        <v>Desgaste irregular da Banda de Rodagem.</v>
      </c>
      <c r="T424" s="67" t="str">
        <f t="shared" si="60"/>
        <v>Folgas nas mangas, cubos, buchas estouradas, veículo desalinhado.</v>
      </c>
      <c r="U424" s="73" t="str">
        <f t="shared" si="61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424" s="68">
        <v>16196</v>
      </c>
      <c r="W424" s="67" t="str">
        <f t="shared" si="62"/>
        <v xml:space="preserve">Everson Veloso </v>
      </c>
    </row>
    <row r="425" spans="1:23" ht="15.75" customHeight="1">
      <c r="A425" s="150">
        <f t="shared" si="55"/>
        <v>2720</v>
      </c>
      <c r="B425" s="75">
        <v>24258</v>
      </c>
      <c r="C425" s="60">
        <v>1</v>
      </c>
      <c r="D425" s="59" t="str">
        <f t="shared" si="57"/>
        <v>295/80R22.5</v>
      </c>
      <c r="E425" s="61">
        <v>7614</v>
      </c>
      <c r="F425" s="62" t="s">
        <v>201</v>
      </c>
      <c r="G425" s="60">
        <v>56</v>
      </c>
      <c r="H425" s="59" t="str">
        <f t="shared" si="56"/>
        <v xml:space="preserve">UBERLANDIA </v>
      </c>
      <c r="I425" s="63">
        <v>45119</v>
      </c>
      <c r="J425" s="64">
        <v>45135</v>
      </c>
      <c r="K425" s="60">
        <v>0</v>
      </c>
      <c r="L425" s="60">
        <v>1140</v>
      </c>
      <c r="M425" s="60">
        <v>52598</v>
      </c>
      <c r="N425" s="65">
        <f t="shared" si="58"/>
        <v>650</v>
      </c>
      <c r="O425" s="66"/>
      <c r="P425" s="60"/>
      <c r="Q425" s="200"/>
      <c r="R425" s="77" t="s">
        <v>116</v>
      </c>
      <c r="S425" s="65" t="str">
        <f t="shared" si="59"/>
        <v>Desenrolamento do retorno da lona carcaça no talão.</v>
      </c>
      <c r="T425" s="59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25" s="65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25" s="60">
        <v>16196</v>
      </c>
      <c r="W425" s="59" t="str">
        <f t="shared" si="62"/>
        <v xml:space="preserve">Everson Veloso </v>
      </c>
    </row>
    <row r="426" spans="1:23" ht="15.75" customHeight="1">
      <c r="A426" s="149">
        <f t="shared" si="55"/>
        <v>2721</v>
      </c>
      <c r="B426" s="76">
        <v>25555</v>
      </c>
      <c r="C426" s="68">
        <v>2</v>
      </c>
      <c r="D426" s="67" t="str">
        <f t="shared" si="57"/>
        <v>275/80R22.5</v>
      </c>
      <c r="E426" s="69">
        <v>7447</v>
      </c>
      <c r="F426" s="70" t="s">
        <v>105</v>
      </c>
      <c r="G426" s="68">
        <v>56</v>
      </c>
      <c r="H426" s="67" t="str">
        <f t="shared" si="56"/>
        <v xml:space="preserve">UBERLANDIA </v>
      </c>
      <c r="I426" s="71">
        <v>45125</v>
      </c>
      <c r="J426" s="72">
        <v>45135</v>
      </c>
      <c r="K426" s="68">
        <v>0</v>
      </c>
      <c r="L426" s="68">
        <v>14231</v>
      </c>
      <c r="M426" s="68">
        <v>81620</v>
      </c>
      <c r="N426" s="73">
        <f t="shared" si="58"/>
        <v>600</v>
      </c>
      <c r="O426" s="74"/>
      <c r="P426" s="68"/>
      <c r="Q426" s="198"/>
      <c r="R426" s="68" t="s">
        <v>109</v>
      </c>
      <c r="S426" s="73" t="str">
        <f t="shared" si="59"/>
        <v>Desgaste da Banda de Rodagem por utilização extrema.</v>
      </c>
      <c r="T426" s="67" t="str">
        <f t="shared" si="60"/>
        <v>Roda travada, "calo" no tambor de freio, utilização extrema , excessiva.</v>
      </c>
      <c r="U426" s="73" t="str">
        <f t="shared" si="61"/>
        <v>Verificar rodas e tambores de freio, verificar negligência do borracheiro e caso procedente efetuar a cobrança.</v>
      </c>
      <c r="V426" s="68">
        <v>16196</v>
      </c>
      <c r="W426" s="67" t="str">
        <f t="shared" si="62"/>
        <v xml:space="preserve">Everson Veloso </v>
      </c>
    </row>
    <row r="427" spans="1:23" ht="15.75" customHeight="1">
      <c r="A427" s="150">
        <f t="shared" si="55"/>
        <v>2722</v>
      </c>
      <c r="B427" s="75">
        <v>23753</v>
      </c>
      <c r="C427" s="60">
        <v>1</v>
      </c>
      <c r="D427" s="59" t="str">
        <f t="shared" si="57"/>
        <v>295/80R22.5</v>
      </c>
      <c r="E427" s="61">
        <v>10797</v>
      </c>
      <c r="F427" s="62" t="s">
        <v>105</v>
      </c>
      <c r="G427" s="60">
        <v>870</v>
      </c>
      <c r="H427" s="59" t="str">
        <f t="shared" si="56"/>
        <v>JUSTINOPOLIS</v>
      </c>
      <c r="I427" s="63">
        <v>45130</v>
      </c>
      <c r="J427" s="64">
        <v>45135</v>
      </c>
      <c r="K427" s="60">
        <v>1</v>
      </c>
      <c r="L427" s="60">
        <v>1337</v>
      </c>
      <c r="M427" s="60">
        <v>87290</v>
      </c>
      <c r="N427" s="65">
        <f t="shared" si="58"/>
        <v>650</v>
      </c>
      <c r="O427" s="66"/>
      <c r="P427" s="60"/>
      <c r="Q427" s="200"/>
      <c r="R427" s="77" t="s">
        <v>116</v>
      </c>
      <c r="S427" s="65" t="str">
        <f t="shared" si="59"/>
        <v>Desenrolamento do retorno da lona carcaça no talão.</v>
      </c>
      <c r="T427" s="59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27" s="65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27" s="60">
        <v>16196</v>
      </c>
      <c r="W427" s="59" t="str">
        <f t="shared" si="62"/>
        <v xml:space="preserve">Everson Veloso </v>
      </c>
    </row>
    <row r="428" spans="1:23" ht="15.75" customHeight="1">
      <c r="A428" s="149">
        <f t="shared" si="55"/>
        <v>2723</v>
      </c>
      <c r="B428" s="76">
        <v>4601</v>
      </c>
      <c r="C428" s="68">
        <v>2</v>
      </c>
      <c r="D428" s="67" t="str">
        <f t="shared" si="57"/>
        <v>275/80R22.5</v>
      </c>
      <c r="E428" s="69">
        <v>11150</v>
      </c>
      <c r="F428" s="70" t="s">
        <v>105</v>
      </c>
      <c r="G428" s="68">
        <v>870</v>
      </c>
      <c r="H428" s="67" t="str">
        <f t="shared" si="56"/>
        <v>JUSTINOPOLIS</v>
      </c>
      <c r="I428" s="71">
        <v>45133</v>
      </c>
      <c r="J428" s="72">
        <v>45135</v>
      </c>
      <c r="K428" s="68">
        <v>1</v>
      </c>
      <c r="L428" s="68">
        <v>16496</v>
      </c>
      <c r="M428" s="68">
        <v>88766</v>
      </c>
      <c r="N428" s="73">
        <f t="shared" si="58"/>
        <v>600</v>
      </c>
      <c r="O428" s="74"/>
      <c r="P428" s="68"/>
      <c r="Q428" s="198"/>
      <c r="R428" s="68" t="s">
        <v>106</v>
      </c>
      <c r="S428" s="73" t="str">
        <f t="shared" si="59"/>
        <v>Rachadura na zona baixa do talão.</v>
      </c>
      <c r="T428" s="67" t="str">
        <f t="shared" si="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428" s="73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28" s="68">
        <v>16196</v>
      </c>
      <c r="W428" s="67" t="str">
        <f t="shared" si="62"/>
        <v xml:space="preserve">Everson Veloso </v>
      </c>
    </row>
    <row r="429" spans="1:23" ht="15.75" customHeight="1">
      <c r="A429" s="150">
        <f t="shared" si="55"/>
        <v>2724</v>
      </c>
      <c r="B429" s="75">
        <v>21351</v>
      </c>
      <c r="C429" s="60">
        <v>2</v>
      </c>
      <c r="D429" s="59" t="str">
        <f t="shared" si="57"/>
        <v>275/80R22.5</v>
      </c>
      <c r="E429" s="61">
        <v>10837</v>
      </c>
      <c r="F429" s="62" t="s">
        <v>198</v>
      </c>
      <c r="G429" s="60">
        <v>870</v>
      </c>
      <c r="H429" s="59" t="str">
        <f t="shared" si="56"/>
        <v>JUSTINOPOLIS</v>
      </c>
      <c r="I429" s="63">
        <v>45132</v>
      </c>
      <c r="J429" s="64">
        <v>45135</v>
      </c>
      <c r="K429" s="60">
        <v>2</v>
      </c>
      <c r="L429" s="60">
        <v>20151</v>
      </c>
      <c r="M429" s="60">
        <v>117683</v>
      </c>
      <c r="N429" s="65">
        <f t="shared" si="58"/>
        <v>600</v>
      </c>
      <c r="O429" s="66"/>
      <c r="P429" s="60"/>
      <c r="Q429" s="200"/>
      <c r="R429" s="77" t="s">
        <v>106</v>
      </c>
      <c r="S429" s="65" t="str">
        <f t="shared" si="59"/>
        <v>Rachadura na zona baixa do talão.</v>
      </c>
      <c r="T429" s="59" t="str">
        <f t="shared" si="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429" s="65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29" s="60">
        <v>16196</v>
      </c>
      <c r="W429" s="59" t="str">
        <f t="shared" si="62"/>
        <v xml:space="preserve">Everson Veloso </v>
      </c>
    </row>
    <row r="430" spans="1:23" ht="15.75" customHeight="1">
      <c r="A430" s="149">
        <f t="shared" si="55"/>
        <v>2725</v>
      </c>
      <c r="B430" s="76">
        <v>23820</v>
      </c>
      <c r="C430" s="68">
        <v>2</v>
      </c>
      <c r="D430" s="67" t="str">
        <f t="shared" si="57"/>
        <v>275/80R22.5</v>
      </c>
      <c r="E430" s="69">
        <v>90301</v>
      </c>
      <c r="F430" s="70" t="s">
        <v>99</v>
      </c>
      <c r="G430" s="68">
        <v>520</v>
      </c>
      <c r="H430" s="67" t="str">
        <f t="shared" si="56"/>
        <v>NEVES</v>
      </c>
      <c r="I430" s="71">
        <v>45128</v>
      </c>
      <c r="J430" s="72">
        <v>45135</v>
      </c>
      <c r="K430" s="68">
        <v>1</v>
      </c>
      <c r="L430" s="68">
        <v>4927</v>
      </c>
      <c r="M430" s="68">
        <v>144135</v>
      </c>
      <c r="N430" s="73">
        <f t="shared" si="58"/>
        <v>600</v>
      </c>
      <c r="O430" s="74"/>
      <c r="P430" s="68"/>
      <c r="Q430" s="198"/>
      <c r="R430" s="68" t="s">
        <v>116</v>
      </c>
      <c r="S430" s="73" t="str">
        <f t="shared" si="59"/>
        <v>Desenrolamento do retorno da lona carcaça no talão.</v>
      </c>
      <c r="T430" s="67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30" s="73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30" s="68">
        <v>16196</v>
      </c>
      <c r="W430" s="67" t="str">
        <f t="shared" si="62"/>
        <v xml:space="preserve">Everson Veloso </v>
      </c>
    </row>
    <row r="431" spans="1:23" ht="15.75" customHeight="1">
      <c r="A431" s="150">
        <f t="shared" si="55"/>
        <v>2726</v>
      </c>
      <c r="B431" s="75">
        <v>23579</v>
      </c>
      <c r="C431" s="60">
        <v>2</v>
      </c>
      <c r="D431" s="59" t="str">
        <f t="shared" si="57"/>
        <v>275/80R22.5</v>
      </c>
      <c r="E431" s="61">
        <v>90395</v>
      </c>
      <c r="F431" s="62" t="s">
        <v>101</v>
      </c>
      <c r="G431" s="60">
        <v>520</v>
      </c>
      <c r="H431" s="59" t="str">
        <f t="shared" si="56"/>
        <v>NEVES</v>
      </c>
      <c r="I431" s="63">
        <v>45128</v>
      </c>
      <c r="J431" s="64">
        <v>45135</v>
      </c>
      <c r="K431" s="60">
        <v>1</v>
      </c>
      <c r="L431" s="60">
        <v>11131</v>
      </c>
      <c r="M431" s="60">
        <v>157793</v>
      </c>
      <c r="N431" s="65">
        <f t="shared" si="58"/>
        <v>600</v>
      </c>
      <c r="O431" s="66"/>
      <c r="P431" s="60"/>
      <c r="Q431" s="200"/>
      <c r="R431" s="77" t="s">
        <v>106</v>
      </c>
      <c r="S431" s="65" t="str">
        <f t="shared" si="59"/>
        <v>Rachadura na zona baixa do talão.</v>
      </c>
      <c r="T431" s="59" t="str">
        <f t="shared" si="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431" s="65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31" s="60">
        <v>16196</v>
      </c>
      <c r="W431" s="59" t="str">
        <f t="shared" si="62"/>
        <v xml:space="preserve">Everson Veloso </v>
      </c>
    </row>
    <row r="432" spans="1:23" ht="15.75" customHeight="1">
      <c r="A432" s="149">
        <f t="shared" si="55"/>
        <v>2727</v>
      </c>
      <c r="B432" s="76">
        <v>23611</v>
      </c>
      <c r="C432" s="68">
        <v>1</v>
      </c>
      <c r="D432" s="67" t="str">
        <f t="shared" si="57"/>
        <v>295/80R22.5</v>
      </c>
      <c r="E432" s="69">
        <v>50220</v>
      </c>
      <c r="F432" s="70" t="s">
        <v>198</v>
      </c>
      <c r="G432" s="68">
        <v>16</v>
      </c>
      <c r="H432" s="67" t="str">
        <f t="shared" si="56"/>
        <v>M.GORETTI</v>
      </c>
      <c r="I432" s="71">
        <v>45133</v>
      </c>
      <c r="J432" s="72">
        <v>45135</v>
      </c>
      <c r="K432" s="68">
        <v>1</v>
      </c>
      <c r="L432" s="68">
        <v>15050</v>
      </c>
      <c r="M432" s="68">
        <v>107708</v>
      </c>
      <c r="N432" s="73">
        <f t="shared" si="58"/>
        <v>650</v>
      </c>
      <c r="O432" s="74"/>
      <c r="P432" s="68"/>
      <c r="Q432" s="198"/>
      <c r="R432" s="68" t="s">
        <v>116</v>
      </c>
      <c r="S432" s="73" t="str">
        <f t="shared" si="59"/>
        <v>Desenrolamento do retorno da lona carcaça no talão.</v>
      </c>
      <c r="T432" s="67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32" s="73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32" s="68">
        <v>16196</v>
      </c>
      <c r="W432" s="67" t="str">
        <f t="shared" si="62"/>
        <v xml:space="preserve">Everson Veloso </v>
      </c>
    </row>
    <row r="433" spans="1:23" ht="15.75" customHeight="1">
      <c r="A433" s="150">
        <f t="shared" si="55"/>
        <v>2728</v>
      </c>
      <c r="B433" s="75">
        <v>22730</v>
      </c>
      <c r="C433" s="60">
        <v>2</v>
      </c>
      <c r="D433" s="59" t="str">
        <f t="shared" si="57"/>
        <v>275/80R22.5</v>
      </c>
      <c r="E433" s="61">
        <v>90301</v>
      </c>
      <c r="F433" s="62" t="s">
        <v>99</v>
      </c>
      <c r="G433" s="60">
        <v>520</v>
      </c>
      <c r="H433" s="59" t="str">
        <f t="shared" si="56"/>
        <v>NEVES</v>
      </c>
      <c r="I433" s="63">
        <v>45135</v>
      </c>
      <c r="J433" s="64">
        <v>45154</v>
      </c>
      <c r="K433" s="60">
        <v>1</v>
      </c>
      <c r="L433" s="60">
        <v>1504</v>
      </c>
      <c r="M433" s="60">
        <v>74819</v>
      </c>
      <c r="N433" s="65">
        <f t="shared" si="58"/>
        <v>600</v>
      </c>
      <c r="O433" s="66"/>
      <c r="P433" s="60"/>
      <c r="Q433" s="200"/>
      <c r="R433" s="77" t="s">
        <v>116</v>
      </c>
      <c r="S433" s="65" t="str">
        <f t="shared" si="59"/>
        <v>Desenrolamento do retorno da lona carcaça no talão.</v>
      </c>
      <c r="T433" s="59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33" s="65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33" s="60">
        <v>16196</v>
      </c>
      <c r="W433" s="59" t="str">
        <f t="shared" si="62"/>
        <v xml:space="preserve">Everson Veloso </v>
      </c>
    </row>
    <row r="434" spans="1:23" ht="15.75" customHeight="1">
      <c r="A434" s="149">
        <f t="shared" si="55"/>
        <v>2729</v>
      </c>
      <c r="B434" s="76">
        <v>24622</v>
      </c>
      <c r="C434" s="68">
        <v>2</v>
      </c>
      <c r="D434" s="67" t="str">
        <f t="shared" si="57"/>
        <v>275/80R22.5</v>
      </c>
      <c r="E434" s="69">
        <v>90301</v>
      </c>
      <c r="F434" s="70" t="s">
        <v>105</v>
      </c>
      <c r="G434" s="68">
        <v>520</v>
      </c>
      <c r="H434" s="67" t="str">
        <f t="shared" si="56"/>
        <v>NEVES</v>
      </c>
      <c r="I434" s="71">
        <v>45135</v>
      </c>
      <c r="J434" s="72">
        <v>45154</v>
      </c>
      <c r="K434" s="68">
        <v>1</v>
      </c>
      <c r="L434" s="68">
        <v>6745</v>
      </c>
      <c r="M434" s="68">
        <v>88569</v>
      </c>
      <c r="N434" s="73">
        <f t="shared" si="58"/>
        <v>600</v>
      </c>
      <c r="O434" s="74"/>
      <c r="P434" s="68"/>
      <c r="Q434" s="198"/>
      <c r="R434" s="68" t="s">
        <v>116</v>
      </c>
      <c r="S434" s="73" t="str">
        <f t="shared" si="59"/>
        <v>Desenrolamento do retorno da lona carcaça no talão.</v>
      </c>
      <c r="T434" s="67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34" s="73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34" s="68">
        <v>16196</v>
      </c>
      <c r="W434" s="67" t="str">
        <f t="shared" si="62"/>
        <v xml:space="preserve">Everson Veloso </v>
      </c>
    </row>
    <row r="435" spans="1:23" ht="15.75" customHeight="1">
      <c r="A435" s="150">
        <f t="shared" si="55"/>
        <v>2730</v>
      </c>
      <c r="B435" s="75">
        <v>20287</v>
      </c>
      <c r="C435" s="60">
        <v>2</v>
      </c>
      <c r="D435" s="59" t="str">
        <f t="shared" si="57"/>
        <v>275/80R22.5</v>
      </c>
      <c r="E435" s="61">
        <v>90297</v>
      </c>
      <c r="F435" s="62" t="s">
        <v>99</v>
      </c>
      <c r="G435" s="60">
        <v>520</v>
      </c>
      <c r="H435" s="59" t="str">
        <f t="shared" si="56"/>
        <v>NEVES</v>
      </c>
      <c r="I435" s="63">
        <v>45136</v>
      </c>
      <c r="J435" s="64">
        <v>45154</v>
      </c>
      <c r="K435" s="60">
        <v>1</v>
      </c>
      <c r="L435" s="60">
        <v>6718</v>
      </c>
      <c r="M435" s="60">
        <v>71913</v>
      </c>
      <c r="N435" s="65">
        <f t="shared" si="58"/>
        <v>600</v>
      </c>
      <c r="O435" s="66"/>
      <c r="P435" s="60"/>
      <c r="Q435" s="200"/>
      <c r="R435" s="77" t="s">
        <v>116</v>
      </c>
      <c r="S435" s="65" t="str">
        <f t="shared" si="59"/>
        <v>Desenrolamento do retorno da lona carcaça no talão.</v>
      </c>
      <c r="T435" s="59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35" s="65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35" s="60">
        <v>16196</v>
      </c>
      <c r="W435" s="59" t="str">
        <f t="shared" si="62"/>
        <v xml:space="preserve">Everson Veloso </v>
      </c>
    </row>
    <row r="436" spans="1:23" ht="15.75" customHeight="1">
      <c r="A436" s="149">
        <f t="shared" si="55"/>
        <v>2731</v>
      </c>
      <c r="B436" s="76">
        <v>24977</v>
      </c>
      <c r="C436" s="68">
        <v>2</v>
      </c>
      <c r="D436" s="67" t="str">
        <f t="shared" si="57"/>
        <v>275/80R22.5</v>
      </c>
      <c r="E436" s="69">
        <v>90301</v>
      </c>
      <c r="F436" s="70" t="s">
        <v>105</v>
      </c>
      <c r="G436" s="68">
        <v>520</v>
      </c>
      <c r="H436" s="67" t="str">
        <f t="shared" si="56"/>
        <v>NEVES</v>
      </c>
      <c r="I436" s="71">
        <v>45137</v>
      </c>
      <c r="J436" s="72">
        <v>45154</v>
      </c>
      <c r="K436" s="68">
        <v>1</v>
      </c>
      <c r="L436" s="68">
        <v>36</v>
      </c>
      <c r="M436" s="68">
        <v>83014</v>
      </c>
      <c r="N436" s="73">
        <f t="shared" si="58"/>
        <v>600</v>
      </c>
      <c r="O436" s="74"/>
      <c r="P436" s="68"/>
      <c r="Q436" s="198"/>
      <c r="R436" s="68" t="s">
        <v>116</v>
      </c>
      <c r="S436" s="73" t="str">
        <f t="shared" si="59"/>
        <v>Desenrolamento do retorno da lona carcaça no talão.</v>
      </c>
      <c r="T436" s="67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36" s="73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36" s="68">
        <v>16196</v>
      </c>
      <c r="W436" s="67" t="str">
        <f t="shared" si="62"/>
        <v xml:space="preserve">Everson Veloso </v>
      </c>
    </row>
    <row r="437" spans="1:23" ht="15.75" customHeight="1">
      <c r="A437" s="150">
        <f t="shared" si="55"/>
        <v>2732</v>
      </c>
      <c r="B437" s="75">
        <v>23864</v>
      </c>
      <c r="C437" s="60">
        <v>2</v>
      </c>
      <c r="D437" s="59" t="str">
        <f t="shared" si="57"/>
        <v>275/80R22.5</v>
      </c>
      <c r="E437" s="61">
        <v>11194</v>
      </c>
      <c r="F437" s="62" t="s">
        <v>198</v>
      </c>
      <c r="G437" s="60">
        <v>98</v>
      </c>
      <c r="H437" s="59" t="str">
        <f t="shared" si="56"/>
        <v>ANA LUCIA</v>
      </c>
      <c r="I437" s="63">
        <v>45139</v>
      </c>
      <c r="J437" s="64">
        <v>45154</v>
      </c>
      <c r="K437" s="60">
        <v>1</v>
      </c>
      <c r="L437" s="60">
        <v>11204</v>
      </c>
      <c r="M437" s="60">
        <v>134730</v>
      </c>
      <c r="N437" s="65">
        <f t="shared" si="58"/>
        <v>600</v>
      </c>
      <c r="O437" s="66"/>
      <c r="P437" s="60"/>
      <c r="Q437" s="200"/>
      <c r="R437" s="77" t="s">
        <v>104</v>
      </c>
      <c r="S437" s="65" t="str">
        <f t="shared" si="59"/>
        <v>Feridas acidentais no flanco.</v>
      </c>
      <c r="T437" s="59" t="str">
        <f t="shared" si="60"/>
        <v>Objetos pontiagudos, pontas de guias, meio-fio.</v>
      </c>
      <c r="U437" s="65" t="str">
        <f t="shared" si="61"/>
        <v>Impacto lateral proveniente de erro operacional, solicito avaliação de cobrança.</v>
      </c>
      <c r="V437" s="60">
        <v>16196</v>
      </c>
      <c r="W437" s="59" t="str">
        <f t="shared" si="62"/>
        <v xml:space="preserve">Everson Veloso </v>
      </c>
    </row>
    <row r="438" spans="1:23" ht="15.75" customHeight="1">
      <c r="A438" s="149">
        <f t="shared" si="55"/>
        <v>2733</v>
      </c>
      <c r="B438" s="76">
        <v>20169</v>
      </c>
      <c r="C438" s="68">
        <v>2</v>
      </c>
      <c r="D438" s="67" t="str">
        <f t="shared" si="57"/>
        <v>275/80R22.5</v>
      </c>
      <c r="E438" s="69">
        <v>90301</v>
      </c>
      <c r="F438" s="70" t="s">
        <v>105</v>
      </c>
      <c r="G438" s="68">
        <v>520</v>
      </c>
      <c r="H438" s="67" t="str">
        <f t="shared" si="56"/>
        <v>NEVES</v>
      </c>
      <c r="I438" s="71">
        <v>45145</v>
      </c>
      <c r="J438" s="72">
        <v>45154</v>
      </c>
      <c r="K438" s="68">
        <v>1</v>
      </c>
      <c r="L438" s="68">
        <v>3850</v>
      </c>
      <c r="M438" s="68">
        <v>232709</v>
      </c>
      <c r="N438" s="73">
        <f t="shared" si="58"/>
        <v>600</v>
      </c>
      <c r="O438" s="74"/>
      <c r="P438" s="68"/>
      <c r="Q438" s="198"/>
      <c r="R438" s="68" t="s">
        <v>116</v>
      </c>
      <c r="S438" s="73" t="str">
        <f t="shared" si="59"/>
        <v>Desenrolamento do retorno da lona carcaça no talão.</v>
      </c>
      <c r="T438" s="67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38" s="73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38" s="68">
        <v>16196</v>
      </c>
      <c r="W438" s="67" t="str">
        <f t="shared" si="62"/>
        <v xml:space="preserve">Everson Veloso </v>
      </c>
    </row>
    <row r="439" spans="1:23" ht="15.75" customHeight="1">
      <c r="A439" s="150">
        <f t="shared" si="55"/>
        <v>2734</v>
      </c>
      <c r="B439" s="75">
        <v>25121</v>
      </c>
      <c r="C439" s="60">
        <v>2</v>
      </c>
      <c r="D439" s="59" t="str">
        <f t="shared" si="57"/>
        <v>275/80R22.5</v>
      </c>
      <c r="E439" s="61">
        <v>7324</v>
      </c>
      <c r="F439" s="62" t="s">
        <v>101</v>
      </c>
      <c r="G439" s="60">
        <v>56</v>
      </c>
      <c r="H439" s="59" t="str">
        <f t="shared" si="56"/>
        <v xml:space="preserve">UBERLANDIA </v>
      </c>
      <c r="I439" s="63">
        <v>45087</v>
      </c>
      <c r="J439" s="64">
        <v>45154</v>
      </c>
      <c r="K439" s="60">
        <v>0</v>
      </c>
      <c r="L439" s="60">
        <v>4830</v>
      </c>
      <c r="M439" s="60">
        <v>83125</v>
      </c>
      <c r="N439" s="65">
        <f t="shared" si="58"/>
        <v>600</v>
      </c>
      <c r="O439" s="66"/>
      <c r="P439" s="60"/>
      <c r="Q439" s="200"/>
      <c r="R439" s="77" t="s">
        <v>109</v>
      </c>
      <c r="S439" s="65" t="str">
        <f t="shared" si="59"/>
        <v>Desgaste da Banda de Rodagem por utilização extrema.</v>
      </c>
      <c r="T439" s="59" t="str">
        <f t="shared" si="60"/>
        <v>Roda travada, "calo" no tambor de freio, utilização extrema , excessiva.</v>
      </c>
      <c r="U439" s="65" t="str">
        <f t="shared" si="61"/>
        <v>Verificar rodas e tambores de freio, verificar negligência do borracheiro e caso procedente efetuar a cobrança.</v>
      </c>
      <c r="V439" s="60">
        <v>16196</v>
      </c>
      <c r="W439" s="59" t="str">
        <f t="shared" si="62"/>
        <v xml:space="preserve">Everson Veloso </v>
      </c>
    </row>
    <row r="440" spans="1:23" ht="15.75" customHeight="1">
      <c r="A440" s="149">
        <f t="shared" si="55"/>
        <v>2735</v>
      </c>
      <c r="B440" s="76">
        <v>21373</v>
      </c>
      <c r="C440" s="68">
        <v>2</v>
      </c>
      <c r="D440" s="67" t="str">
        <f t="shared" si="57"/>
        <v>275/80R22.5</v>
      </c>
      <c r="E440" s="69">
        <v>90420</v>
      </c>
      <c r="F440" s="70" t="s">
        <v>105</v>
      </c>
      <c r="G440" s="68">
        <v>520</v>
      </c>
      <c r="H440" s="67" t="str">
        <f t="shared" si="56"/>
        <v>NEVES</v>
      </c>
      <c r="I440" s="71">
        <v>45138</v>
      </c>
      <c r="J440" s="72">
        <v>45154</v>
      </c>
      <c r="K440" s="68">
        <v>1</v>
      </c>
      <c r="L440" s="68">
        <v>8924</v>
      </c>
      <c r="M440" s="68">
        <v>251536</v>
      </c>
      <c r="N440" s="73">
        <f t="shared" si="58"/>
        <v>600</v>
      </c>
      <c r="O440" s="74"/>
      <c r="P440" s="68"/>
      <c r="Q440" s="198"/>
      <c r="R440" s="68" t="s">
        <v>106</v>
      </c>
      <c r="S440" s="73" t="str">
        <f t="shared" si="59"/>
        <v>Rachadura na zona baixa do talão.</v>
      </c>
      <c r="T440" s="67" t="str">
        <f t="shared" si="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440" s="73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40" s="68">
        <v>16196</v>
      </c>
      <c r="W440" s="67" t="str">
        <f t="shared" si="62"/>
        <v xml:space="preserve">Everson Veloso </v>
      </c>
    </row>
    <row r="441" spans="1:23" ht="15.75" customHeight="1">
      <c r="A441" s="150">
        <f t="shared" si="55"/>
        <v>2736</v>
      </c>
      <c r="B441" s="75">
        <v>25629</v>
      </c>
      <c r="C441" s="60">
        <v>2</v>
      </c>
      <c r="D441" s="59" t="str">
        <f t="shared" si="57"/>
        <v>275/80R22.5</v>
      </c>
      <c r="E441" s="61">
        <v>90297</v>
      </c>
      <c r="F441" s="62" t="s">
        <v>105</v>
      </c>
      <c r="G441" s="60">
        <v>520</v>
      </c>
      <c r="H441" s="59" t="str">
        <f t="shared" si="56"/>
        <v>NEVES</v>
      </c>
      <c r="I441" s="63">
        <v>45140</v>
      </c>
      <c r="J441" s="64">
        <v>45154</v>
      </c>
      <c r="K441" s="60">
        <v>1</v>
      </c>
      <c r="L441" s="60">
        <v>20709</v>
      </c>
      <c r="M441" s="60">
        <v>70782</v>
      </c>
      <c r="N441" s="65">
        <f t="shared" si="58"/>
        <v>600</v>
      </c>
      <c r="O441" s="66"/>
      <c r="P441" s="60"/>
      <c r="Q441" s="200"/>
      <c r="R441" s="77" t="s">
        <v>116</v>
      </c>
      <c r="S441" s="65" t="str">
        <f t="shared" si="59"/>
        <v>Desenrolamento do retorno da lona carcaça no talão.</v>
      </c>
      <c r="T441" s="59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41" s="65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41" s="60">
        <v>16196</v>
      </c>
      <c r="W441" s="59" t="str">
        <f t="shared" si="62"/>
        <v xml:space="preserve">Everson Veloso </v>
      </c>
    </row>
    <row r="442" spans="1:23" ht="15.75" customHeight="1">
      <c r="A442" s="149">
        <f t="shared" si="55"/>
        <v>2737</v>
      </c>
      <c r="B442" s="76">
        <v>20726</v>
      </c>
      <c r="C442" s="68">
        <v>2</v>
      </c>
      <c r="D442" s="67" t="str">
        <f t="shared" si="57"/>
        <v>275/80R22.5</v>
      </c>
      <c r="E442" s="69">
        <v>90301</v>
      </c>
      <c r="F442" s="70" t="s">
        <v>99</v>
      </c>
      <c r="G442" s="68">
        <v>520</v>
      </c>
      <c r="H442" s="67" t="str">
        <f t="shared" si="56"/>
        <v>NEVES</v>
      </c>
      <c r="I442" s="71">
        <v>45141</v>
      </c>
      <c r="J442" s="72">
        <v>45154</v>
      </c>
      <c r="K442" s="68">
        <v>1</v>
      </c>
      <c r="L442" s="68">
        <v>1467</v>
      </c>
      <c r="M442" s="68">
        <v>99303</v>
      </c>
      <c r="N442" s="73">
        <f t="shared" si="58"/>
        <v>600</v>
      </c>
      <c r="O442" s="74"/>
      <c r="P442" s="68"/>
      <c r="Q442" s="198"/>
      <c r="R442" s="68" t="s">
        <v>116</v>
      </c>
      <c r="S442" s="73" t="str">
        <f t="shared" si="59"/>
        <v>Desenrolamento do retorno da lona carcaça no talão.</v>
      </c>
      <c r="T442" s="67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42" s="73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42" s="68">
        <v>16196</v>
      </c>
      <c r="W442" s="67" t="str">
        <f t="shared" si="62"/>
        <v xml:space="preserve">Everson Veloso </v>
      </c>
    </row>
    <row r="443" spans="1:23" ht="15.75" customHeight="1">
      <c r="A443" s="150">
        <f t="shared" si="55"/>
        <v>2738</v>
      </c>
      <c r="B443" s="75">
        <v>24438</v>
      </c>
      <c r="C443" s="60">
        <v>2</v>
      </c>
      <c r="D443" s="59" t="str">
        <f t="shared" si="57"/>
        <v>275/80R22.5</v>
      </c>
      <c r="E443" s="61">
        <v>90301</v>
      </c>
      <c r="F443" s="62" t="s">
        <v>105</v>
      </c>
      <c r="G443" s="60">
        <v>520</v>
      </c>
      <c r="H443" s="59" t="str">
        <f t="shared" si="56"/>
        <v>NEVES</v>
      </c>
      <c r="I443" s="63">
        <v>45141</v>
      </c>
      <c r="J443" s="64">
        <v>45154</v>
      </c>
      <c r="K443" s="60">
        <v>1</v>
      </c>
      <c r="L443" s="60">
        <v>1467</v>
      </c>
      <c r="M443" s="60">
        <v>87132</v>
      </c>
      <c r="N443" s="65">
        <f t="shared" si="58"/>
        <v>600</v>
      </c>
      <c r="O443" s="66"/>
      <c r="P443" s="60"/>
      <c r="Q443" s="200"/>
      <c r="R443" s="77" t="s">
        <v>116</v>
      </c>
      <c r="S443" s="65" t="str">
        <f t="shared" si="59"/>
        <v>Desenrolamento do retorno da lona carcaça no talão.</v>
      </c>
      <c r="T443" s="59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43" s="65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43" s="60">
        <v>16196</v>
      </c>
      <c r="W443" s="59" t="str">
        <f t="shared" si="62"/>
        <v xml:space="preserve">Everson Veloso </v>
      </c>
    </row>
    <row r="444" spans="1:23" ht="15.75" customHeight="1">
      <c r="A444" s="149">
        <f t="shared" si="55"/>
        <v>2739</v>
      </c>
      <c r="B444" s="76">
        <v>22485</v>
      </c>
      <c r="C444" s="68">
        <v>1</v>
      </c>
      <c r="D444" s="67" t="str">
        <f t="shared" si="57"/>
        <v>295/80R22.5</v>
      </c>
      <c r="E444" s="69">
        <v>90322</v>
      </c>
      <c r="F444" s="70" t="s">
        <v>101</v>
      </c>
      <c r="G444" s="68">
        <v>870</v>
      </c>
      <c r="H444" s="67" t="str">
        <f t="shared" si="56"/>
        <v>JUSTINOPOLIS</v>
      </c>
      <c r="I444" s="71">
        <v>45142</v>
      </c>
      <c r="J444" s="72">
        <v>45154</v>
      </c>
      <c r="K444" s="68">
        <v>2</v>
      </c>
      <c r="L444" s="68">
        <v>2100</v>
      </c>
      <c r="M444" s="68">
        <v>146037</v>
      </c>
      <c r="N444" s="73">
        <f t="shared" si="58"/>
        <v>650</v>
      </c>
      <c r="O444" s="74"/>
      <c r="P444" s="68"/>
      <c r="Q444" s="198"/>
      <c r="R444" s="68" t="s">
        <v>117</v>
      </c>
      <c r="S444" s="73" t="str">
        <f t="shared" si="59"/>
        <v>Separações no talão e rupturas dos reforços.</v>
      </c>
      <c r="T444" s="67" t="str">
        <f t="shared" si="60"/>
        <v>Aquecimento excessivo no tambor de freio, utilização com sobrecarga ou baixa pressão, mau posicionamento do pneu sobre o aro/roda, uso excessivo dos freios devido a velocidade incompatível com a via.</v>
      </c>
      <c r="U444" s="73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44" s="68">
        <v>16196</v>
      </c>
      <c r="W444" s="67" t="str">
        <f t="shared" si="62"/>
        <v xml:space="preserve">Everson Veloso </v>
      </c>
    </row>
    <row r="445" spans="1:23" ht="15.75" customHeight="1">
      <c r="A445" s="150">
        <f t="shared" si="55"/>
        <v>2740</v>
      </c>
      <c r="B445" s="75">
        <v>24987</v>
      </c>
      <c r="C445" s="60">
        <v>2</v>
      </c>
      <c r="D445" s="59" t="str">
        <f t="shared" si="57"/>
        <v>275/80R22.5</v>
      </c>
      <c r="E445" s="61">
        <v>90307</v>
      </c>
      <c r="F445" s="62" t="s">
        <v>105</v>
      </c>
      <c r="G445" s="60">
        <v>520</v>
      </c>
      <c r="H445" s="59" t="str">
        <f t="shared" si="56"/>
        <v>NEVES</v>
      </c>
      <c r="I445" s="63">
        <v>45143</v>
      </c>
      <c r="J445" s="64">
        <v>45154</v>
      </c>
      <c r="K445" s="60">
        <v>1</v>
      </c>
      <c r="L445" s="60">
        <v>6037</v>
      </c>
      <c r="M445" s="60">
        <v>135409</v>
      </c>
      <c r="N445" s="65">
        <f t="shared" si="58"/>
        <v>600</v>
      </c>
      <c r="O445" s="66"/>
      <c r="P445" s="60"/>
      <c r="Q445" s="200"/>
      <c r="R445" s="77" t="s">
        <v>116</v>
      </c>
      <c r="S445" s="65" t="str">
        <f t="shared" si="59"/>
        <v>Desenrolamento do retorno da lona carcaça no talão.</v>
      </c>
      <c r="T445" s="59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45" s="65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45" s="60">
        <v>16196</v>
      </c>
      <c r="W445" s="59" t="str">
        <f t="shared" si="62"/>
        <v xml:space="preserve">Everson Veloso </v>
      </c>
    </row>
    <row r="446" spans="1:23" ht="15.75" customHeight="1">
      <c r="A446" s="149">
        <f t="shared" si="55"/>
        <v>2741</v>
      </c>
      <c r="B446" s="76">
        <v>23587</v>
      </c>
      <c r="C446" s="68">
        <v>2</v>
      </c>
      <c r="D446" s="67" t="str">
        <f t="shared" si="57"/>
        <v>275/80R22.5</v>
      </c>
      <c r="E446" s="69">
        <v>90472</v>
      </c>
      <c r="F446" s="70" t="s">
        <v>99</v>
      </c>
      <c r="G446" s="68">
        <v>520</v>
      </c>
      <c r="H446" s="67" t="str">
        <f t="shared" si="56"/>
        <v>NEVES</v>
      </c>
      <c r="I446" s="71">
        <v>45142</v>
      </c>
      <c r="J446" s="72">
        <v>45154</v>
      </c>
      <c r="K446" s="68">
        <v>1</v>
      </c>
      <c r="L446" s="68">
        <v>3990</v>
      </c>
      <c r="M446" s="68">
        <v>218756</v>
      </c>
      <c r="N446" s="73">
        <f t="shared" si="58"/>
        <v>600</v>
      </c>
      <c r="O446" s="74"/>
      <c r="P446" s="68"/>
      <c r="Q446" s="198"/>
      <c r="R446" s="68" t="s">
        <v>116</v>
      </c>
      <c r="S446" s="73" t="str">
        <f t="shared" si="59"/>
        <v>Desenrolamento do retorno da lona carcaça no talão.</v>
      </c>
      <c r="T446" s="67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46" s="73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46" s="68">
        <v>16196</v>
      </c>
      <c r="W446" s="67" t="str">
        <f t="shared" si="62"/>
        <v xml:space="preserve">Everson Veloso </v>
      </c>
    </row>
    <row r="447" spans="1:23" ht="15.75" customHeight="1">
      <c r="A447" s="150">
        <f t="shared" si="55"/>
        <v>2742</v>
      </c>
      <c r="B447" s="75">
        <v>24866</v>
      </c>
      <c r="C447" s="60">
        <v>2</v>
      </c>
      <c r="D447" s="59" t="str">
        <f t="shared" si="57"/>
        <v>275/80R22.5</v>
      </c>
      <c r="E447" s="61">
        <v>40520</v>
      </c>
      <c r="F447" s="62" t="s">
        <v>198</v>
      </c>
      <c r="G447" s="60">
        <v>870</v>
      </c>
      <c r="H447" s="59" t="str">
        <f t="shared" si="56"/>
        <v>JUSTINOPOLIS</v>
      </c>
      <c r="I447" s="63">
        <v>45148</v>
      </c>
      <c r="J447" s="64">
        <v>45154</v>
      </c>
      <c r="K447" s="60">
        <v>1</v>
      </c>
      <c r="L447" s="60">
        <v>14838</v>
      </c>
      <c r="M447" s="60">
        <v>104540</v>
      </c>
      <c r="N447" s="65">
        <f t="shared" si="58"/>
        <v>600</v>
      </c>
      <c r="O447" s="66"/>
      <c r="P447" s="60"/>
      <c r="Q447" s="200"/>
      <c r="R447" s="77" t="s">
        <v>104</v>
      </c>
      <c r="S447" s="65" t="str">
        <f t="shared" si="59"/>
        <v>Feridas acidentais no flanco.</v>
      </c>
      <c r="T447" s="59" t="str">
        <f t="shared" si="60"/>
        <v>Objetos pontiagudos, pontas de guias, meio-fio.</v>
      </c>
      <c r="U447" s="65" t="str">
        <f t="shared" si="61"/>
        <v>Impacto lateral proveniente de erro operacional, solicito avaliação de cobrança.</v>
      </c>
      <c r="V447" s="60">
        <v>16196</v>
      </c>
      <c r="W447" s="59" t="str">
        <f t="shared" si="62"/>
        <v xml:space="preserve">Everson Veloso </v>
      </c>
    </row>
    <row r="448" spans="1:23" ht="15.75" customHeight="1">
      <c r="A448" s="149">
        <f t="shared" si="55"/>
        <v>2743</v>
      </c>
      <c r="B448" s="76">
        <v>24750</v>
      </c>
      <c r="C448" s="68">
        <v>2</v>
      </c>
      <c r="D448" s="67" t="str">
        <f t="shared" si="57"/>
        <v>275/80R22.5</v>
      </c>
      <c r="E448" s="69">
        <v>10761</v>
      </c>
      <c r="F448" s="70" t="s">
        <v>99</v>
      </c>
      <c r="G448" s="68">
        <v>870</v>
      </c>
      <c r="H448" s="67" t="str">
        <f t="shared" si="56"/>
        <v>JUSTINOPOLIS</v>
      </c>
      <c r="I448" s="71">
        <v>45148</v>
      </c>
      <c r="J448" s="72">
        <v>45154</v>
      </c>
      <c r="K448" s="68">
        <v>1</v>
      </c>
      <c r="L448" s="68">
        <v>12957</v>
      </c>
      <c r="M448" s="68">
        <v>78788</v>
      </c>
      <c r="N448" s="73">
        <f t="shared" si="58"/>
        <v>600</v>
      </c>
      <c r="O448" s="74"/>
      <c r="P448" s="68"/>
      <c r="Q448" s="198"/>
      <c r="R448" s="68" t="s">
        <v>116</v>
      </c>
      <c r="S448" s="73" t="str">
        <f t="shared" si="59"/>
        <v>Desenrolamento do retorno da lona carcaça no talão.</v>
      </c>
      <c r="T448" s="67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48" s="73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48" s="68">
        <v>16196</v>
      </c>
      <c r="W448" s="67" t="str">
        <f t="shared" si="62"/>
        <v xml:space="preserve">Everson Veloso </v>
      </c>
    </row>
    <row r="449" spans="1:23" ht="15.75" customHeight="1">
      <c r="A449" s="150">
        <f t="shared" si="55"/>
        <v>2744</v>
      </c>
      <c r="B449" s="75">
        <v>24202</v>
      </c>
      <c r="C449" s="60">
        <v>1</v>
      </c>
      <c r="D449" s="59" t="str">
        <f t="shared" si="57"/>
        <v>295/80R22.5</v>
      </c>
      <c r="E449" s="61">
        <v>90314</v>
      </c>
      <c r="F449" s="62" t="s">
        <v>200</v>
      </c>
      <c r="G449" s="60">
        <v>870</v>
      </c>
      <c r="H449" s="59" t="str">
        <f t="shared" si="56"/>
        <v>JUSTINOPOLIS</v>
      </c>
      <c r="I449" s="63">
        <v>45148</v>
      </c>
      <c r="J449" s="64">
        <v>45154</v>
      </c>
      <c r="K449" s="60">
        <v>1</v>
      </c>
      <c r="L449" s="60">
        <v>8691</v>
      </c>
      <c r="M449" s="60">
        <v>82785</v>
      </c>
      <c r="N449" s="65">
        <f t="shared" si="58"/>
        <v>650</v>
      </c>
      <c r="O449" s="66"/>
      <c r="P449" s="60"/>
      <c r="Q449" s="200"/>
      <c r="R449" s="77" t="s">
        <v>116</v>
      </c>
      <c r="S449" s="65" t="str">
        <f t="shared" si="59"/>
        <v>Desenrolamento do retorno da lona carcaça no talão.</v>
      </c>
      <c r="T449" s="59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49" s="65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49" s="60">
        <v>16196</v>
      </c>
      <c r="W449" s="59" t="str">
        <f t="shared" si="62"/>
        <v xml:space="preserve">Everson Veloso </v>
      </c>
    </row>
    <row r="450" spans="1:23" ht="15.75" customHeight="1">
      <c r="A450" s="149">
        <f t="shared" si="55"/>
        <v>2745</v>
      </c>
      <c r="B450" s="76">
        <v>26235</v>
      </c>
      <c r="C450" s="68">
        <v>2</v>
      </c>
      <c r="D450" s="67" t="str">
        <f t="shared" si="57"/>
        <v>275/80R22.5</v>
      </c>
      <c r="E450" s="69">
        <v>7338</v>
      </c>
      <c r="F450" s="70" t="s">
        <v>102</v>
      </c>
      <c r="G450" s="68">
        <v>56</v>
      </c>
      <c r="H450" s="67" t="str">
        <f t="shared" si="56"/>
        <v xml:space="preserve">UBERLANDIA </v>
      </c>
      <c r="I450" s="71">
        <v>45145</v>
      </c>
      <c r="J450" s="72">
        <v>45163</v>
      </c>
      <c r="K450" s="68">
        <v>0</v>
      </c>
      <c r="L450" s="68">
        <v>12787</v>
      </c>
      <c r="M450" s="68">
        <v>48308</v>
      </c>
      <c r="N450" s="73">
        <f t="shared" si="58"/>
        <v>600</v>
      </c>
      <c r="O450" s="74"/>
      <c r="P450" s="68"/>
      <c r="Q450" s="198"/>
      <c r="R450" s="68" t="s">
        <v>114</v>
      </c>
      <c r="S450" s="73" t="str">
        <f t="shared" si="59"/>
        <v>Pneu não ressulcado</v>
      </c>
      <c r="T450" s="67" t="str">
        <f t="shared" si="60"/>
        <v>Negligência e/ou não realização do serviço de ressulcagem.</v>
      </c>
      <c r="U450" s="73" t="str">
        <f t="shared" si="61"/>
        <v>Realizar a ressulcagem dos pneus respeitando os procedimentos conforme manual de ressulcagem.</v>
      </c>
      <c r="V450" s="68">
        <v>16196</v>
      </c>
      <c r="W450" s="67" t="str">
        <f t="shared" si="62"/>
        <v xml:space="preserve">Everson Veloso </v>
      </c>
    </row>
    <row r="451" spans="1:23" ht="15.75" customHeight="1">
      <c r="A451" s="150">
        <f t="shared" si="55"/>
        <v>2746</v>
      </c>
      <c r="B451" s="75">
        <v>26016</v>
      </c>
      <c r="C451" s="60">
        <v>2</v>
      </c>
      <c r="D451" s="59" t="str">
        <f t="shared" si="57"/>
        <v>275/80R22.5</v>
      </c>
      <c r="E451" s="61">
        <v>7336</v>
      </c>
      <c r="F451" s="62" t="s">
        <v>197</v>
      </c>
      <c r="G451" s="60">
        <v>56</v>
      </c>
      <c r="H451" s="59" t="str">
        <f t="shared" si="56"/>
        <v xml:space="preserve">UBERLANDIA </v>
      </c>
      <c r="I451" s="63">
        <v>45148</v>
      </c>
      <c r="J451" s="64">
        <v>45163</v>
      </c>
      <c r="K451" s="60">
        <v>0</v>
      </c>
      <c r="L451" s="60">
        <v>12075</v>
      </c>
      <c r="M451" s="60">
        <v>52478</v>
      </c>
      <c r="N451" s="65">
        <f t="shared" si="58"/>
        <v>600</v>
      </c>
      <c r="O451" s="66"/>
      <c r="P451" s="60"/>
      <c r="Q451" s="200"/>
      <c r="R451" s="77" t="s">
        <v>111</v>
      </c>
      <c r="S451" s="65" t="str">
        <f t="shared" si="59"/>
        <v>Desgaste irregular da Banda de Rodagem.</v>
      </c>
      <c r="T451" s="59" t="str">
        <f t="shared" si="60"/>
        <v>Folgas nas mangas, cubos, buchas estouradas, veículo desalinhado.</v>
      </c>
      <c r="U451" s="65" t="str">
        <f t="shared" si="61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451" s="60">
        <v>16196</v>
      </c>
      <c r="W451" s="59" t="str">
        <f t="shared" si="62"/>
        <v xml:space="preserve">Everson Veloso </v>
      </c>
    </row>
    <row r="452" spans="1:23" ht="15.75" customHeight="1">
      <c r="A452" s="149">
        <f t="shared" ref="A452:A515" si="63">IF(B452&gt;0,A451+1,"")</f>
        <v>2747</v>
      </c>
      <c r="B452" s="76">
        <v>23971</v>
      </c>
      <c r="C452" s="68">
        <v>2</v>
      </c>
      <c r="D452" s="67" t="str">
        <f t="shared" si="57"/>
        <v>275/80R22.5</v>
      </c>
      <c r="E452" s="69">
        <v>90298</v>
      </c>
      <c r="F452" s="70" t="s">
        <v>99</v>
      </c>
      <c r="G452" s="68">
        <v>520</v>
      </c>
      <c r="H452" s="67" t="str">
        <f t="shared" si="56"/>
        <v>NEVES</v>
      </c>
      <c r="I452" s="71">
        <v>45154</v>
      </c>
      <c r="J452" s="72">
        <v>45163</v>
      </c>
      <c r="K452" s="68">
        <v>1</v>
      </c>
      <c r="L452" s="68">
        <v>35529</v>
      </c>
      <c r="M452" s="68">
        <v>107145</v>
      </c>
      <c r="N452" s="73">
        <f t="shared" si="58"/>
        <v>600</v>
      </c>
      <c r="O452" s="74"/>
      <c r="P452" s="68"/>
      <c r="Q452" s="198"/>
      <c r="R452" s="68" t="s">
        <v>106</v>
      </c>
      <c r="S452" s="73" t="str">
        <f t="shared" si="59"/>
        <v>Rachadura na zona baixa do talão.</v>
      </c>
      <c r="T452" s="67" t="str">
        <f t="shared" si="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452" s="73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52" s="68">
        <v>16196</v>
      </c>
      <c r="W452" s="67" t="str">
        <f t="shared" si="62"/>
        <v xml:space="preserve">Everson Veloso </v>
      </c>
    </row>
    <row r="453" spans="1:23" ht="15.75" customHeight="1">
      <c r="A453" s="150">
        <f t="shared" si="63"/>
        <v>2748</v>
      </c>
      <c r="B453" s="75">
        <v>21234</v>
      </c>
      <c r="C453" s="60">
        <v>2</v>
      </c>
      <c r="D453" s="59" t="str">
        <f t="shared" si="57"/>
        <v>275/80R22.5</v>
      </c>
      <c r="E453" s="61">
        <v>40758</v>
      </c>
      <c r="F453" s="62" t="s">
        <v>198</v>
      </c>
      <c r="G453" s="60">
        <v>98</v>
      </c>
      <c r="H453" s="59" t="str">
        <f t="shared" si="56"/>
        <v>ANA LUCIA</v>
      </c>
      <c r="I453" s="63">
        <v>45153</v>
      </c>
      <c r="J453" s="64">
        <v>45163</v>
      </c>
      <c r="K453" s="60">
        <v>2</v>
      </c>
      <c r="L453" s="60">
        <v>30315</v>
      </c>
      <c r="M453" s="60">
        <v>144162</v>
      </c>
      <c r="N453" s="65">
        <f t="shared" si="58"/>
        <v>600</v>
      </c>
      <c r="O453" s="66"/>
      <c r="P453" s="60"/>
      <c r="Q453" s="200"/>
      <c r="R453" s="77" t="s">
        <v>104</v>
      </c>
      <c r="S453" s="65" t="str">
        <f t="shared" si="59"/>
        <v>Feridas acidentais no flanco.</v>
      </c>
      <c r="T453" s="59" t="str">
        <f t="shared" si="60"/>
        <v>Objetos pontiagudos, pontas de guias, meio-fio.</v>
      </c>
      <c r="U453" s="65" t="str">
        <f t="shared" si="61"/>
        <v>Impacto lateral proveniente de erro operacional, solicito avaliação de cobrança.</v>
      </c>
      <c r="V453" s="60">
        <v>16196</v>
      </c>
      <c r="W453" s="59" t="str">
        <f t="shared" si="62"/>
        <v xml:space="preserve">Everson Veloso </v>
      </c>
    </row>
    <row r="454" spans="1:23" ht="15.75" customHeight="1">
      <c r="A454" s="149">
        <f t="shared" si="63"/>
        <v>2749</v>
      </c>
      <c r="B454" s="76">
        <v>22742</v>
      </c>
      <c r="C454" s="68">
        <v>2</v>
      </c>
      <c r="D454" s="67" t="str">
        <f t="shared" si="57"/>
        <v>275/80R22.5</v>
      </c>
      <c r="E454" s="69">
        <v>90396</v>
      </c>
      <c r="F454" s="70" t="s">
        <v>105</v>
      </c>
      <c r="G454" s="68">
        <v>520</v>
      </c>
      <c r="H454" s="67" t="str">
        <f t="shared" si="56"/>
        <v>NEVES</v>
      </c>
      <c r="I454" s="71">
        <v>45153</v>
      </c>
      <c r="J454" s="72">
        <v>45163</v>
      </c>
      <c r="K454" s="68">
        <v>1</v>
      </c>
      <c r="L454" s="68">
        <v>8220</v>
      </c>
      <c r="M454" s="68">
        <v>102514</v>
      </c>
      <c r="N454" s="73">
        <f t="shared" si="58"/>
        <v>600</v>
      </c>
      <c r="O454" s="74"/>
      <c r="P454" s="68"/>
      <c r="Q454" s="198"/>
      <c r="R454" s="68" t="s">
        <v>106</v>
      </c>
      <c r="S454" s="73" t="str">
        <f t="shared" si="59"/>
        <v>Rachadura na zona baixa do talão.</v>
      </c>
      <c r="T454" s="67" t="str">
        <f t="shared" si="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454" s="73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54" s="68">
        <v>16196</v>
      </c>
      <c r="W454" s="67" t="str">
        <f t="shared" si="62"/>
        <v xml:space="preserve">Everson Veloso </v>
      </c>
    </row>
    <row r="455" spans="1:23" ht="15.75" customHeight="1">
      <c r="A455" s="150">
        <f t="shared" si="63"/>
        <v>2750</v>
      </c>
      <c r="B455" s="75">
        <v>25511</v>
      </c>
      <c r="C455" s="60">
        <v>2</v>
      </c>
      <c r="D455" s="59" t="str">
        <f t="shared" si="57"/>
        <v>275/80R22.5</v>
      </c>
      <c r="E455" s="61">
        <v>90308</v>
      </c>
      <c r="F455" s="62" t="s">
        <v>105</v>
      </c>
      <c r="G455" s="60">
        <v>520</v>
      </c>
      <c r="H455" s="59" t="str">
        <f t="shared" si="56"/>
        <v>NEVES</v>
      </c>
      <c r="I455" s="63">
        <v>45159</v>
      </c>
      <c r="J455" s="64">
        <v>45163</v>
      </c>
      <c r="K455" s="60">
        <v>1</v>
      </c>
      <c r="L455" s="60">
        <v>10554</v>
      </c>
      <c r="M455" s="60">
        <v>58057</v>
      </c>
      <c r="N455" s="65">
        <f t="shared" si="58"/>
        <v>600</v>
      </c>
      <c r="O455" s="66"/>
      <c r="P455" s="60"/>
      <c r="Q455" s="200"/>
      <c r="R455" s="77" t="s">
        <v>116</v>
      </c>
      <c r="S455" s="65" t="str">
        <f t="shared" si="59"/>
        <v>Desenrolamento do retorno da lona carcaça no talão.</v>
      </c>
      <c r="T455" s="59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55" s="65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55" s="60">
        <v>16196</v>
      </c>
      <c r="W455" s="59" t="str">
        <f t="shared" si="62"/>
        <v xml:space="preserve">Everson Veloso </v>
      </c>
    </row>
    <row r="456" spans="1:23" ht="15.75" customHeight="1">
      <c r="A456" s="149">
        <f t="shared" si="63"/>
        <v>2751</v>
      </c>
      <c r="B456" s="76">
        <v>21897</v>
      </c>
      <c r="C456" s="68">
        <v>2</v>
      </c>
      <c r="D456" s="67" t="str">
        <f t="shared" si="57"/>
        <v>275/80R22.5</v>
      </c>
      <c r="E456" s="69">
        <v>10803</v>
      </c>
      <c r="F456" s="70" t="s">
        <v>99</v>
      </c>
      <c r="G456" s="68">
        <v>870</v>
      </c>
      <c r="H456" s="67" t="str">
        <f t="shared" si="56"/>
        <v>JUSTINOPOLIS</v>
      </c>
      <c r="I456" s="71">
        <v>45157</v>
      </c>
      <c r="J456" s="72">
        <v>45163</v>
      </c>
      <c r="K456" s="68">
        <v>2</v>
      </c>
      <c r="L456" s="68">
        <v>7871</v>
      </c>
      <c r="M456" s="68">
        <v>204556</v>
      </c>
      <c r="N456" s="73">
        <f t="shared" si="58"/>
        <v>600</v>
      </c>
      <c r="O456" s="74"/>
      <c r="P456" s="68"/>
      <c r="Q456" s="198"/>
      <c r="R456" s="68" t="s">
        <v>117</v>
      </c>
      <c r="S456" s="73" t="str">
        <f t="shared" si="59"/>
        <v>Separações no talão e rupturas dos reforços.</v>
      </c>
      <c r="T456" s="67" t="str">
        <f t="shared" si="60"/>
        <v>Aquecimento excessivo no tambor de freio, utilização com sobrecarga ou baixa pressão, mau posicionamento do pneu sobre o aro/roda, uso excessivo dos freios devido a velocidade incompatível com a via.</v>
      </c>
      <c r="U456" s="73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56" s="68">
        <v>16196</v>
      </c>
      <c r="W456" s="67" t="str">
        <f t="shared" si="62"/>
        <v xml:space="preserve">Everson Veloso </v>
      </c>
    </row>
    <row r="457" spans="1:23" ht="15.75" customHeight="1">
      <c r="A457" s="150">
        <f t="shared" si="63"/>
        <v>2752</v>
      </c>
      <c r="B457" s="75">
        <v>23305</v>
      </c>
      <c r="C457" s="60">
        <v>2</v>
      </c>
      <c r="D457" s="59" t="str">
        <f t="shared" si="57"/>
        <v>275/80R22.5</v>
      </c>
      <c r="E457" s="61">
        <v>90307</v>
      </c>
      <c r="F457" s="62" t="s">
        <v>105</v>
      </c>
      <c r="G457" s="60">
        <v>520</v>
      </c>
      <c r="H457" s="59" t="str">
        <f t="shared" si="56"/>
        <v>NEVES</v>
      </c>
      <c r="I457" s="63">
        <v>45159</v>
      </c>
      <c r="J457" s="64">
        <v>45163</v>
      </c>
      <c r="K457" s="60">
        <v>1</v>
      </c>
      <c r="L457" s="60">
        <v>1159</v>
      </c>
      <c r="M457" s="60">
        <v>121791</v>
      </c>
      <c r="N457" s="65">
        <f t="shared" si="58"/>
        <v>600</v>
      </c>
      <c r="O457" s="66"/>
      <c r="P457" s="60"/>
      <c r="Q457" s="200"/>
      <c r="R457" s="77" t="s">
        <v>116</v>
      </c>
      <c r="S457" s="65" t="str">
        <f t="shared" si="59"/>
        <v>Desenrolamento do retorno da lona carcaça no talão.</v>
      </c>
      <c r="T457" s="59" t="str">
        <f t="shared" si="60"/>
        <v>Aquecimento no talão ocasionado pelo uso excessivo do freio, má regulagem dos freios, uso excessivo dos freios devido a velocidade incompatível com a via,rodas sujas e/ou em má condições de uso, etc.</v>
      </c>
      <c r="U457" s="65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57" s="60">
        <v>16196</v>
      </c>
      <c r="W457" s="59" t="str">
        <f t="shared" si="62"/>
        <v xml:space="preserve">Everson Veloso </v>
      </c>
    </row>
    <row r="458" spans="1:23" ht="15.75" customHeight="1">
      <c r="A458" s="149">
        <f t="shared" si="63"/>
        <v>2753</v>
      </c>
      <c r="B458" s="76">
        <v>23425</v>
      </c>
      <c r="C458" s="68">
        <v>2</v>
      </c>
      <c r="D458" s="67" t="str">
        <f t="shared" si="57"/>
        <v>275/80R22.5</v>
      </c>
      <c r="E458" s="69">
        <v>31093</v>
      </c>
      <c r="F458" s="70" t="s">
        <v>198</v>
      </c>
      <c r="G458" s="68">
        <v>98</v>
      </c>
      <c r="H458" s="67" t="str">
        <f t="shared" si="56"/>
        <v>ANA LUCIA</v>
      </c>
      <c r="I458" s="71">
        <v>45157</v>
      </c>
      <c r="J458" s="72">
        <v>45163</v>
      </c>
      <c r="K458" s="68">
        <v>2</v>
      </c>
      <c r="L458" s="68">
        <v>12180</v>
      </c>
      <c r="M458" s="68">
        <v>166602</v>
      </c>
      <c r="N458" s="73">
        <f t="shared" si="58"/>
        <v>600</v>
      </c>
      <c r="O458" s="74"/>
      <c r="P458" s="68"/>
      <c r="Q458" s="198"/>
      <c r="R458" s="68" t="s">
        <v>106</v>
      </c>
      <c r="S458" s="73" t="str">
        <f t="shared" si="59"/>
        <v>Rachadura na zona baixa do talão.</v>
      </c>
      <c r="T458" s="67" t="str">
        <f t="shared" si="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458" s="73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58" s="68">
        <v>16196</v>
      </c>
      <c r="W458" s="67" t="str">
        <f t="shared" si="62"/>
        <v xml:space="preserve">Everson Veloso </v>
      </c>
    </row>
    <row r="459" spans="1:23" ht="15.75" customHeight="1">
      <c r="A459" s="150">
        <f t="shared" si="63"/>
        <v>2754</v>
      </c>
      <c r="B459" s="75">
        <v>22379</v>
      </c>
      <c r="C459" s="60">
        <v>2</v>
      </c>
      <c r="D459" s="59" t="str">
        <f t="shared" si="57"/>
        <v>275/80R22.5</v>
      </c>
      <c r="E459" s="61">
        <v>97</v>
      </c>
      <c r="F459" s="62" t="s">
        <v>198</v>
      </c>
      <c r="G459" s="60">
        <v>250</v>
      </c>
      <c r="H459" s="59" t="str">
        <f t="shared" si="56"/>
        <v>LAFAIETE</v>
      </c>
      <c r="I459" s="63">
        <v>45155</v>
      </c>
      <c r="J459" s="64">
        <v>45163</v>
      </c>
      <c r="K459" s="60">
        <v>1</v>
      </c>
      <c r="L459" s="60">
        <v>129326</v>
      </c>
      <c r="M459" s="60">
        <v>239375</v>
      </c>
      <c r="N459" s="65">
        <f t="shared" si="58"/>
        <v>600</v>
      </c>
      <c r="O459" s="66"/>
      <c r="P459" s="60"/>
      <c r="Q459" s="200"/>
      <c r="R459" s="77" t="s">
        <v>103</v>
      </c>
      <c r="S459" s="65" t="str">
        <f t="shared" si="59"/>
        <v>Deterioração do flanco por choque.</v>
      </c>
      <c r="T459" s="59" t="str">
        <f t="shared" si="60"/>
        <v>Choque e/ou beliscões no flanco ocasionado pela passagem em buracos ou durante a subida do meio-fio (calçada), desníveis em cabeceiras e pontes, viadutos etc.</v>
      </c>
      <c r="U459" s="65" t="str">
        <f t="shared" si="61"/>
        <v>Impacto lateral proveniente de erro operacional, solicito avaliação de cobrança.</v>
      </c>
      <c r="V459" s="60">
        <v>16196</v>
      </c>
      <c r="W459" s="59" t="str">
        <f t="shared" si="62"/>
        <v xml:space="preserve">Everson Veloso </v>
      </c>
    </row>
    <row r="460" spans="1:23" ht="15.75" customHeight="1">
      <c r="A460" s="149">
        <f t="shared" si="63"/>
        <v>2755</v>
      </c>
      <c r="B460" s="76">
        <v>24545</v>
      </c>
      <c r="C460" s="68">
        <v>2</v>
      </c>
      <c r="D460" s="67" t="str">
        <f t="shared" si="57"/>
        <v>275/80R22.5</v>
      </c>
      <c r="E460" s="69">
        <v>20715</v>
      </c>
      <c r="F460" s="70" t="s">
        <v>99</v>
      </c>
      <c r="G460" s="68">
        <v>98</v>
      </c>
      <c r="H460" s="67" t="str">
        <f t="shared" si="56"/>
        <v>ANA LUCIA</v>
      </c>
      <c r="I460" s="71">
        <v>45156</v>
      </c>
      <c r="J460" s="72">
        <v>45163</v>
      </c>
      <c r="K460" s="68">
        <v>0</v>
      </c>
      <c r="L460" s="68">
        <v>10231</v>
      </c>
      <c r="M460" s="68">
        <v>63373</v>
      </c>
      <c r="N460" s="73">
        <f t="shared" si="58"/>
        <v>600</v>
      </c>
      <c r="O460" s="74"/>
      <c r="P460" s="68"/>
      <c r="Q460" s="198"/>
      <c r="R460" s="68" t="s">
        <v>109</v>
      </c>
      <c r="S460" s="73" t="str">
        <f t="shared" si="59"/>
        <v>Desgaste da Banda de Rodagem por utilização extrema.</v>
      </c>
      <c r="T460" s="67" t="str">
        <f t="shared" si="60"/>
        <v>Roda travada, "calo" no tambor de freio, utilização extrema , excessiva.</v>
      </c>
      <c r="U460" s="73" t="str">
        <f t="shared" si="61"/>
        <v>Verificar rodas e tambores de freio, verificar negligência do borracheiro e caso procedente efetuar a cobrança.</v>
      </c>
      <c r="V460" s="68">
        <v>16196</v>
      </c>
      <c r="W460" s="67" t="str">
        <f t="shared" si="62"/>
        <v xml:space="preserve">Everson Veloso </v>
      </c>
    </row>
    <row r="461" spans="1:23" ht="15.75" customHeight="1">
      <c r="A461" s="150">
        <f t="shared" si="63"/>
        <v>2756</v>
      </c>
      <c r="B461" s="75">
        <v>21851</v>
      </c>
      <c r="C461" s="60">
        <v>2</v>
      </c>
      <c r="D461" s="59" t="str">
        <f t="shared" si="57"/>
        <v>275/80R22.5</v>
      </c>
      <c r="E461" s="61">
        <v>7504</v>
      </c>
      <c r="F461" s="62" t="s">
        <v>99</v>
      </c>
      <c r="G461" s="60">
        <v>56</v>
      </c>
      <c r="H461" s="59" t="str">
        <f t="shared" si="56"/>
        <v xml:space="preserve">UBERLANDIA </v>
      </c>
      <c r="I461" s="63">
        <v>45152</v>
      </c>
      <c r="J461" s="64">
        <v>45163</v>
      </c>
      <c r="K461" s="60">
        <v>1</v>
      </c>
      <c r="L461" s="60">
        <v>14990</v>
      </c>
      <c r="M461" s="60">
        <v>172776</v>
      </c>
      <c r="N461" s="65">
        <f t="shared" si="58"/>
        <v>600</v>
      </c>
      <c r="O461" s="66"/>
      <c r="P461" s="60"/>
      <c r="Q461" s="200"/>
      <c r="R461" s="77" t="s">
        <v>106</v>
      </c>
      <c r="S461" s="65" t="str">
        <f t="shared" si="59"/>
        <v>Rachadura na zona baixa do talão.</v>
      </c>
      <c r="T461" s="59" t="str">
        <f t="shared" si="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461" s="65" t="str">
        <f t="shared" si="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61" s="60">
        <v>16196</v>
      </c>
      <c r="W461" s="59" t="str">
        <f t="shared" si="62"/>
        <v xml:space="preserve">Everson Veloso </v>
      </c>
    </row>
    <row r="462" spans="1:23" ht="15.75" customHeight="1">
      <c r="A462" s="149">
        <f t="shared" si="63"/>
        <v>2757</v>
      </c>
      <c r="B462" s="76">
        <v>21864</v>
      </c>
      <c r="C462" s="68">
        <v>2</v>
      </c>
      <c r="D462" s="67" t="str">
        <f t="shared" si="57"/>
        <v>275/80R22.5</v>
      </c>
      <c r="E462" s="69">
        <v>4010550</v>
      </c>
      <c r="F462" s="70" t="s">
        <v>101</v>
      </c>
      <c r="G462" s="68">
        <v>870</v>
      </c>
      <c r="H462" s="67" t="str">
        <f t="shared" ref="H462:H525" si="64">IFERROR(VLOOKUP(G462,LOCAL,2,FALSE),"")</f>
        <v>JUSTINOPOLIS</v>
      </c>
      <c r="I462" s="71">
        <v>45160</v>
      </c>
      <c r="J462" s="72">
        <v>45163</v>
      </c>
      <c r="K462" s="68">
        <v>2</v>
      </c>
      <c r="L462" s="68">
        <v>3585</v>
      </c>
      <c r="M462" s="68">
        <v>256989</v>
      </c>
      <c r="N462" s="73">
        <f t="shared" si="58"/>
        <v>600</v>
      </c>
      <c r="O462" s="74"/>
      <c r="P462" s="68"/>
      <c r="Q462" s="198"/>
      <c r="R462" s="68" t="s">
        <v>104</v>
      </c>
      <c r="S462" s="73" t="str">
        <f t="shared" si="59"/>
        <v>Feridas acidentais no flanco.</v>
      </c>
      <c r="T462" s="67" t="str">
        <f t="shared" si="60"/>
        <v>Objetos pontiagudos, pontas de guias, meio-fio.</v>
      </c>
      <c r="U462" s="73" t="str">
        <f t="shared" si="61"/>
        <v>Impacto lateral proveniente de erro operacional, solicito avaliação de cobrança.</v>
      </c>
      <c r="V462" s="68">
        <v>16196</v>
      </c>
      <c r="W462" s="67" t="str">
        <f t="shared" si="62"/>
        <v xml:space="preserve">Everson Veloso </v>
      </c>
    </row>
    <row r="463" spans="1:23" ht="15.75" customHeight="1">
      <c r="A463" s="150">
        <f t="shared" si="63"/>
        <v>2758</v>
      </c>
      <c r="B463" s="75">
        <v>102582</v>
      </c>
      <c r="C463" s="60">
        <v>2</v>
      </c>
      <c r="D463" s="59" t="str">
        <f t="shared" si="57"/>
        <v>275/80R22.5</v>
      </c>
      <c r="E463" s="61">
        <v>11198</v>
      </c>
      <c r="F463" s="62" t="s">
        <v>198</v>
      </c>
      <c r="G463" s="60">
        <v>98</v>
      </c>
      <c r="H463" s="59" t="str">
        <f t="shared" si="64"/>
        <v>ANA LUCIA</v>
      </c>
      <c r="I463" s="63">
        <v>45155</v>
      </c>
      <c r="J463" s="64">
        <v>45163</v>
      </c>
      <c r="K463" s="60">
        <v>2</v>
      </c>
      <c r="L463" s="60">
        <v>21432</v>
      </c>
      <c r="M463" s="60">
        <v>173643</v>
      </c>
      <c r="N463" s="65">
        <f t="shared" si="58"/>
        <v>600</v>
      </c>
      <c r="O463" s="66"/>
      <c r="P463" s="60"/>
      <c r="Q463" s="200"/>
      <c r="R463" s="77" t="s">
        <v>104</v>
      </c>
      <c r="S463" s="65" t="str">
        <f t="shared" si="59"/>
        <v>Feridas acidentais no flanco.</v>
      </c>
      <c r="T463" s="59" t="str">
        <f t="shared" si="60"/>
        <v>Objetos pontiagudos, pontas de guias, meio-fio.</v>
      </c>
      <c r="U463" s="65" t="str">
        <f t="shared" si="61"/>
        <v>Impacto lateral proveniente de erro operacional, solicito avaliação de cobrança.</v>
      </c>
      <c r="V463" s="60">
        <v>16196</v>
      </c>
      <c r="W463" s="59" t="str">
        <f t="shared" si="62"/>
        <v xml:space="preserve">Everson Veloso </v>
      </c>
    </row>
    <row r="464" spans="1:23" ht="15.75" customHeight="1">
      <c r="A464" s="149">
        <f t="shared" si="63"/>
        <v>2759</v>
      </c>
      <c r="B464" s="76">
        <v>22272</v>
      </c>
      <c r="C464" s="68">
        <v>2</v>
      </c>
      <c r="D464" s="67" t="str">
        <f t="shared" ref="D464:D527" si="65">IFERROR(VLOOKUP(C464,MEDIDA,2,FALSE),"")</f>
        <v>275/80R22.5</v>
      </c>
      <c r="E464" s="69">
        <v>11150</v>
      </c>
      <c r="F464" s="70" t="s">
        <v>99</v>
      </c>
      <c r="G464" s="68">
        <v>870</v>
      </c>
      <c r="H464" s="67" t="str">
        <f t="shared" si="64"/>
        <v>JUSTINOPOLIS</v>
      </c>
      <c r="I464" s="71">
        <v>45156</v>
      </c>
      <c r="J464" s="72">
        <v>45163</v>
      </c>
      <c r="K464" s="68">
        <v>2</v>
      </c>
      <c r="L464" s="68">
        <v>11041</v>
      </c>
      <c r="M464" s="68">
        <v>179386</v>
      </c>
      <c r="N464" s="73">
        <f t="shared" ref="N464:N527" si="66">IFERROR(VLOOKUP(C464,MEDIDA,3,FALSE),"")</f>
        <v>600</v>
      </c>
      <c r="O464" s="74"/>
      <c r="P464" s="68"/>
      <c r="Q464" s="198"/>
      <c r="R464" s="68" t="s">
        <v>117</v>
      </c>
      <c r="S464" s="73" t="str">
        <f t="shared" ref="S464:S527" si="67">IFERROR(VLOOKUP(R464,FVU,2,FALSE),"")</f>
        <v>Separações no talão e rupturas dos reforços.</v>
      </c>
      <c r="T464" s="67" t="str">
        <f t="shared" ref="T464:T527" si="68">IFERROR(VLOOKUP(R464,FVU,3,FALSE),"")</f>
        <v>Aquecimento excessivo no tambor de freio, utilização com sobrecarga ou baixa pressão, mau posicionamento do pneu sobre o aro/roda, uso excessivo dos freios devido a velocidade incompatível com a via.</v>
      </c>
      <c r="U464" s="73" t="str">
        <f t="shared" ref="U464:U527" si="69">IFERROR(VLOOKUP(R464,FVU,4,FALSE),"")</f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64" s="68">
        <v>16196</v>
      </c>
      <c r="W464" s="67" t="str">
        <f t="shared" ref="W464:W527" si="70">IFERROR(VLOOKUP(V464,RELATOR,2,FALSE),"")</f>
        <v xml:space="preserve">Everson Veloso </v>
      </c>
    </row>
    <row r="465" spans="1:23" ht="15.75" customHeight="1">
      <c r="A465" s="150">
        <f t="shared" si="63"/>
        <v>2760</v>
      </c>
      <c r="B465" s="75">
        <v>22319</v>
      </c>
      <c r="C465" s="60">
        <v>2</v>
      </c>
      <c r="D465" s="59" t="str">
        <f t="shared" si="65"/>
        <v>275/80R22.5</v>
      </c>
      <c r="E465" s="61">
        <v>4010660</v>
      </c>
      <c r="F465" s="62" t="s">
        <v>105</v>
      </c>
      <c r="G465" s="60">
        <v>870</v>
      </c>
      <c r="H465" s="59" t="str">
        <f t="shared" si="64"/>
        <v>JUSTINOPOLIS</v>
      </c>
      <c r="I465" s="63">
        <v>45160</v>
      </c>
      <c r="J465" s="64">
        <v>45163</v>
      </c>
      <c r="K465" s="60">
        <v>2</v>
      </c>
      <c r="L465" s="60">
        <v>19203</v>
      </c>
      <c r="M465" s="60">
        <v>222630</v>
      </c>
      <c r="N465" s="65">
        <f t="shared" si="66"/>
        <v>600</v>
      </c>
      <c r="O465" s="66"/>
      <c r="P465" s="60"/>
      <c r="Q465" s="200"/>
      <c r="R465" s="77" t="s">
        <v>106</v>
      </c>
      <c r="S465" s="65" t="str">
        <f t="shared" si="67"/>
        <v>Rachadura na zona baixa do talão.</v>
      </c>
      <c r="T465" s="59" t="str">
        <f t="shared" si="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465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65" s="60">
        <v>16196</v>
      </c>
      <c r="W465" s="59" t="str">
        <f t="shared" si="70"/>
        <v xml:space="preserve">Everson Veloso </v>
      </c>
    </row>
    <row r="466" spans="1:23" ht="15.75" customHeight="1">
      <c r="A466" s="149">
        <f t="shared" si="63"/>
        <v>2761</v>
      </c>
      <c r="B466" s="76">
        <v>24877</v>
      </c>
      <c r="C466" s="68">
        <v>2</v>
      </c>
      <c r="D466" s="67" t="str">
        <f t="shared" si="65"/>
        <v>275/80R22.5</v>
      </c>
      <c r="E466" s="69">
        <v>25758</v>
      </c>
      <c r="F466" s="70" t="s">
        <v>105</v>
      </c>
      <c r="G466" s="68">
        <v>16</v>
      </c>
      <c r="H466" s="67" t="str">
        <f t="shared" si="64"/>
        <v>M.GORETTI</v>
      </c>
      <c r="I466" s="71">
        <v>45154</v>
      </c>
      <c r="J466" s="72">
        <v>45163</v>
      </c>
      <c r="K466" s="68">
        <v>0</v>
      </c>
      <c r="L466" s="68">
        <v>5700</v>
      </c>
      <c r="M466" s="68">
        <v>128918</v>
      </c>
      <c r="N466" s="73">
        <f t="shared" si="66"/>
        <v>600</v>
      </c>
      <c r="O466" s="74"/>
      <c r="P466" s="68"/>
      <c r="Q466" s="198"/>
      <c r="R466" s="68" t="s">
        <v>107</v>
      </c>
      <c r="S466" s="73" t="str">
        <f t="shared" si="67"/>
        <v>Alteração na zona baixa do talão.</v>
      </c>
      <c r="T466" s="67" t="str">
        <f t="shared" si="68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466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466" s="68">
        <v>16196</v>
      </c>
      <c r="W466" s="67" t="str">
        <f t="shared" si="70"/>
        <v xml:space="preserve">Everson Veloso </v>
      </c>
    </row>
    <row r="467" spans="1:23" ht="15.75" customHeight="1">
      <c r="A467" s="150">
        <f t="shared" si="63"/>
        <v>2762</v>
      </c>
      <c r="B467" s="75">
        <v>24768</v>
      </c>
      <c r="C467" s="60">
        <v>2</v>
      </c>
      <c r="D467" s="59" t="str">
        <f t="shared" si="65"/>
        <v>275/80R22.5</v>
      </c>
      <c r="E467" s="61">
        <v>25758</v>
      </c>
      <c r="F467" s="62" t="s">
        <v>101</v>
      </c>
      <c r="G467" s="60">
        <v>16</v>
      </c>
      <c r="H467" s="59" t="str">
        <f t="shared" si="64"/>
        <v>M.GORETTI</v>
      </c>
      <c r="I467" s="63">
        <v>45154</v>
      </c>
      <c r="J467" s="64">
        <v>45163</v>
      </c>
      <c r="K467" s="60">
        <v>0</v>
      </c>
      <c r="L467" s="60">
        <v>5700</v>
      </c>
      <c r="M467" s="60">
        <v>82755</v>
      </c>
      <c r="N467" s="65">
        <f t="shared" si="66"/>
        <v>600</v>
      </c>
      <c r="O467" s="66"/>
      <c r="P467" s="60"/>
      <c r="Q467" s="200"/>
      <c r="R467" s="77" t="s">
        <v>107</v>
      </c>
      <c r="S467" s="65" t="str">
        <f t="shared" si="67"/>
        <v>Alteração na zona baixa do talão.</v>
      </c>
      <c r="T467" s="59" t="str">
        <f t="shared" si="68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467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467" s="60">
        <v>16196</v>
      </c>
      <c r="W467" s="59" t="str">
        <f t="shared" si="70"/>
        <v xml:space="preserve">Everson Veloso </v>
      </c>
    </row>
    <row r="468" spans="1:23" ht="15.75" customHeight="1">
      <c r="A468" s="149">
        <f t="shared" si="63"/>
        <v>2763</v>
      </c>
      <c r="B468" s="76">
        <v>95965</v>
      </c>
      <c r="C468" s="68">
        <v>2</v>
      </c>
      <c r="D468" s="67" t="str">
        <f t="shared" si="65"/>
        <v>275/80R22.5</v>
      </c>
      <c r="E468" s="69">
        <v>20862</v>
      </c>
      <c r="F468" s="70" t="s">
        <v>105</v>
      </c>
      <c r="G468" s="68">
        <v>870</v>
      </c>
      <c r="H468" s="67" t="str">
        <f t="shared" si="64"/>
        <v>JUSTINOPOLIS</v>
      </c>
      <c r="I468" s="71">
        <v>45164</v>
      </c>
      <c r="J468" s="72">
        <v>45170</v>
      </c>
      <c r="K468" s="68">
        <v>2</v>
      </c>
      <c r="L468" s="68">
        <v>23724</v>
      </c>
      <c r="M468" s="68">
        <v>178491</v>
      </c>
      <c r="N468" s="73">
        <f t="shared" si="66"/>
        <v>600</v>
      </c>
      <c r="O468" s="74"/>
      <c r="P468" s="68"/>
      <c r="Q468" s="198"/>
      <c r="R468" s="68" t="s">
        <v>116</v>
      </c>
      <c r="S468" s="73" t="str">
        <f t="shared" si="67"/>
        <v>Desenrolamento do retorno da lona carcaça no talão.</v>
      </c>
      <c r="T468" s="67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468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68" s="68">
        <v>16196</v>
      </c>
      <c r="W468" s="67" t="str">
        <f t="shared" si="70"/>
        <v xml:space="preserve">Everson Veloso </v>
      </c>
    </row>
    <row r="469" spans="1:23" ht="15.75" customHeight="1">
      <c r="A469" s="150">
        <f t="shared" si="63"/>
        <v>2764</v>
      </c>
      <c r="B469" s="75">
        <v>23192</v>
      </c>
      <c r="C469" s="60">
        <v>2</v>
      </c>
      <c r="D469" s="59" t="str">
        <f t="shared" si="65"/>
        <v>275/80R22.5</v>
      </c>
      <c r="E469" s="61">
        <v>10644</v>
      </c>
      <c r="F469" s="62" t="s">
        <v>198</v>
      </c>
      <c r="G469" s="60">
        <v>870</v>
      </c>
      <c r="H469" s="59" t="str">
        <f t="shared" si="64"/>
        <v>JUSTINOPOLIS</v>
      </c>
      <c r="I469" s="63">
        <v>45168</v>
      </c>
      <c r="J469" s="64">
        <v>45170</v>
      </c>
      <c r="K469" s="60">
        <v>2</v>
      </c>
      <c r="L469" s="60">
        <v>13533</v>
      </c>
      <c r="M469" s="60">
        <v>185959</v>
      </c>
      <c r="N469" s="65">
        <f t="shared" si="66"/>
        <v>600</v>
      </c>
      <c r="O469" s="66"/>
      <c r="P469" s="60"/>
      <c r="Q469" s="200"/>
      <c r="R469" s="77" t="s">
        <v>104</v>
      </c>
      <c r="S469" s="65" t="str">
        <f t="shared" si="67"/>
        <v>Feridas acidentais no flanco.</v>
      </c>
      <c r="T469" s="59" t="str">
        <f t="shared" si="68"/>
        <v>Objetos pontiagudos, pontas de guias, meio-fio.</v>
      </c>
      <c r="U469" s="65" t="str">
        <f t="shared" si="69"/>
        <v>Impacto lateral proveniente de erro operacional, solicito avaliação de cobrança.</v>
      </c>
      <c r="V469" s="60">
        <v>16196</v>
      </c>
      <c r="W469" s="59" t="str">
        <f t="shared" si="70"/>
        <v xml:space="preserve">Everson Veloso </v>
      </c>
    </row>
    <row r="470" spans="1:23" ht="15.75" customHeight="1">
      <c r="A470" s="149">
        <f t="shared" si="63"/>
        <v>2765</v>
      </c>
      <c r="B470" s="76">
        <v>24992</v>
      </c>
      <c r="C470" s="68">
        <v>2</v>
      </c>
      <c r="D470" s="67" t="str">
        <f t="shared" si="65"/>
        <v>275/80R22.5</v>
      </c>
      <c r="E470" s="69">
        <v>11151</v>
      </c>
      <c r="F470" s="70" t="s">
        <v>105</v>
      </c>
      <c r="G470" s="68">
        <v>870</v>
      </c>
      <c r="H470" s="67" t="str">
        <f t="shared" si="64"/>
        <v>JUSTINOPOLIS</v>
      </c>
      <c r="I470" s="71">
        <v>45126</v>
      </c>
      <c r="J470" s="72">
        <v>45170</v>
      </c>
      <c r="K470" s="68">
        <v>1</v>
      </c>
      <c r="L470" s="68">
        <v>2218</v>
      </c>
      <c r="M470" s="68">
        <v>98959</v>
      </c>
      <c r="N470" s="73">
        <f t="shared" si="66"/>
        <v>600</v>
      </c>
      <c r="O470" s="74"/>
      <c r="P470" s="68"/>
      <c r="Q470" s="198"/>
      <c r="R470" s="68" t="s">
        <v>116</v>
      </c>
      <c r="S470" s="73" t="str">
        <f t="shared" si="67"/>
        <v>Desenrolamento do retorno da lona carcaça no talão.</v>
      </c>
      <c r="T470" s="67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470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70" s="68">
        <v>16196</v>
      </c>
      <c r="W470" s="67" t="str">
        <f t="shared" si="70"/>
        <v xml:space="preserve">Everson Veloso </v>
      </c>
    </row>
    <row r="471" spans="1:23" ht="15.75" customHeight="1">
      <c r="A471" s="150">
        <f t="shared" si="63"/>
        <v>2766</v>
      </c>
      <c r="B471" s="75">
        <v>102656</v>
      </c>
      <c r="C471" s="60">
        <v>2</v>
      </c>
      <c r="D471" s="59" t="str">
        <f t="shared" si="65"/>
        <v>275/80R22.5</v>
      </c>
      <c r="E471" s="61">
        <v>90301</v>
      </c>
      <c r="F471" s="62" t="s">
        <v>198</v>
      </c>
      <c r="G471" s="60">
        <v>870</v>
      </c>
      <c r="H471" s="59" t="str">
        <f t="shared" si="64"/>
        <v>JUSTINOPOLIS</v>
      </c>
      <c r="I471" s="63">
        <v>45166</v>
      </c>
      <c r="J471" s="64">
        <v>45170</v>
      </c>
      <c r="K471" s="60">
        <v>1</v>
      </c>
      <c r="L471" s="60">
        <v>4931</v>
      </c>
      <c r="M471" s="60">
        <v>140004</v>
      </c>
      <c r="N471" s="65">
        <f t="shared" si="66"/>
        <v>600</v>
      </c>
      <c r="O471" s="66"/>
      <c r="P471" s="60"/>
      <c r="Q471" s="200"/>
      <c r="R471" s="77" t="s">
        <v>106</v>
      </c>
      <c r="S471" s="65" t="str">
        <f t="shared" si="67"/>
        <v>Rachadura na zona baixa do talão.</v>
      </c>
      <c r="T471" s="59" t="str">
        <f t="shared" si="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471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71" s="60">
        <v>16196</v>
      </c>
      <c r="W471" s="59" t="str">
        <f t="shared" si="70"/>
        <v xml:space="preserve">Everson Veloso </v>
      </c>
    </row>
    <row r="472" spans="1:23" ht="15.75" customHeight="1">
      <c r="A472" s="149">
        <f t="shared" si="63"/>
        <v>2767</v>
      </c>
      <c r="B472" s="76">
        <v>21691</v>
      </c>
      <c r="C472" s="68">
        <v>2</v>
      </c>
      <c r="D472" s="67" t="str">
        <f t="shared" si="65"/>
        <v>275/80R22.5</v>
      </c>
      <c r="E472" s="69">
        <v>10646</v>
      </c>
      <c r="F472" s="70" t="s">
        <v>198</v>
      </c>
      <c r="G472" s="68">
        <v>870</v>
      </c>
      <c r="H472" s="67" t="str">
        <f t="shared" si="64"/>
        <v>JUSTINOPOLIS</v>
      </c>
      <c r="I472" s="71">
        <v>45163</v>
      </c>
      <c r="J472" s="72">
        <v>45170</v>
      </c>
      <c r="K472" s="68">
        <v>2</v>
      </c>
      <c r="L472" s="68">
        <v>2628</v>
      </c>
      <c r="M472" s="68">
        <v>163547</v>
      </c>
      <c r="N472" s="73">
        <f t="shared" si="66"/>
        <v>600</v>
      </c>
      <c r="O472" s="74"/>
      <c r="P472" s="68"/>
      <c r="Q472" s="198"/>
      <c r="R472" s="68" t="s">
        <v>104</v>
      </c>
      <c r="S472" s="73" t="str">
        <f t="shared" si="67"/>
        <v>Feridas acidentais no flanco.</v>
      </c>
      <c r="T472" s="67" t="str">
        <f t="shared" si="68"/>
        <v>Objetos pontiagudos, pontas de guias, meio-fio.</v>
      </c>
      <c r="U472" s="73" t="str">
        <f t="shared" si="69"/>
        <v>Impacto lateral proveniente de erro operacional, solicito avaliação de cobrança.</v>
      </c>
      <c r="V472" s="68">
        <v>16196</v>
      </c>
      <c r="W472" s="67" t="str">
        <f t="shared" si="70"/>
        <v xml:space="preserve">Everson Veloso </v>
      </c>
    </row>
    <row r="473" spans="1:23" ht="15.75" customHeight="1">
      <c r="A473" s="150">
        <f t="shared" si="63"/>
        <v>2768</v>
      </c>
      <c r="B473" s="75">
        <v>21330</v>
      </c>
      <c r="C473" s="60">
        <v>2</v>
      </c>
      <c r="D473" s="59" t="str">
        <f t="shared" si="65"/>
        <v>275/80R22.5</v>
      </c>
      <c r="E473" s="61">
        <v>90298</v>
      </c>
      <c r="F473" s="62" t="s">
        <v>99</v>
      </c>
      <c r="G473" s="60">
        <v>870</v>
      </c>
      <c r="H473" s="59" t="str">
        <f t="shared" si="64"/>
        <v>JUSTINOPOLIS</v>
      </c>
      <c r="I473" s="63">
        <v>45164</v>
      </c>
      <c r="J473" s="64">
        <v>45170</v>
      </c>
      <c r="K473" s="60">
        <v>2</v>
      </c>
      <c r="L473" s="60">
        <v>301</v>
      </c>
      <c r="M473" s="60">
        <v>188715</v>
      </c>
      <c r="N473" s="65">
        <f t="shared" si="66"/>
        <v>600</v>
      </c>
      <c r="O473" s="66"/>
      <c r="P473" s="60"/>
      <c r="Q473" s="200"/>
      <c r="R473" s="77" t="s">
        <v>116</v>
      </c>
      <c r="S473" s="65" t="str">
        <f t="shared" si="67"/>
        <v>Desenrolamento do retorno da lona carcaça no talão.</v>
      </c>
      <c r="T473" s="59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473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73" s="60">
        <v>16196</v>
      </c>
      <c r="W473" s="59" t="str">
        <f t="shared" si="70"/>
        <v xml:space="preserve">Everson Veloso </v>
      </c>
    </row>
    <row r="474" spans="1:23" ht="15.75" customHeight="1">
      <c r="A474" s="149">
        <f t="shared" si="63"/>
        <v>2769</v>
      </c>
      <c r="B474" s="76">
        <v>23370</v>
      </c>
      <c r="C474" s="68">
        <v>1</v>
      </c>
      <c r="D474" s="67" t="str">
        <f t="shared" si="65"/>
        <v>295/80R22.5</v>
      </c>
      <c r="E474" s="69">
        <v>90444</v>
      </c>
      <c r="F474" s="70" t="s">
        <v>200</v>
      </c>
      <c r="G474" s="68">
        <v>870</v>
      </c>
      <c r="H474" s="67" t="str">
        <f t="shared" si="64"/>
        <v>JUSTINOPOLIS</v>
      </c>
      <c r="I474" s="71">
        <v>45166</v>
      </c>
      <c r="J474" s="72">
        <v>45170</v>
      </c>
      <c r="K474" s="68">
        <v>1</v>
      </c>
      <c r="L474" s="68">
        <v>14566</v>
      </c>
      <c r="M474" s="68">
        <v>123348</v>
      </c>
      <c r="N474" s="73">
        <f t="shared" si="66"/>
        <v>650</v>
      </c>
      <c r="O474" s="74"/>
      <c r="P474" s="68"/>
      <c r="Q474" s="198"/>
      <c r="R474" s="68" t="s">
        <v>116</v>
      </c>
      <c r="S474" s="73" t="str">
        <f t="shared" si="67"/>
        <v>Desenrolamento do retorno da lona carcaça no talão.</v>
      </c>
      <c r="T474" s="67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474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74" s="68">
        <v>16196</v>
      </c>
      <c r="W474" s="67" t="str">
        <f t="shared" si="70"/>
        <v xml:space="preserve">Everson Veloso </v>
      </c>
    </row>
    <row r="475" spans="1:23" ht="15.75" customHeight="1">
      <c r="A475" s="150">
        <f t="shared" si="63"/>
        <v>2770</v>
      </c>
      <c r="B475" s="75">
        <v>26414</v>
      </c>
      <c r="C475" s="60">
        <v>2</v>
      </c>
      <c r="D475" s="59" t="str">
        <f t="shared" si="65"/>
        <v>275/80R22.5</v>
      </c>
      <c r="E475" s="61">
        <v>90301</v>
      </c>
      <c r="F475" s="62" t="s">
        <v>105</v>
      </c>
      <c r="G475" s="60">
        <v>870</v>
      </c>
      <c r="H475" s="59" t="str">
        <f t="shared" si="64"/>
        <v>JUSTINOPOLIS</v>
      </c>
      <c r="I475" s="63">
        <v>45166</v>
      </c>
      <c r="J475" s="64">
        <v>45170</v>
      </c>
      <c r="K475" s="60">
        <v>0</v>
      </c>
      <c r="L475" s="60">
        <v>8781</v>
      </c>
      <c r="M475" s="60">
        <v>43573</v>
      </c>
      <c r="N475" s="65">
        <f t="shared" si="66"/>
        <v>600</v>
      </c>
      <c r="O475" s="66"/>
      <c r="P475" s="60"/>
      <c r="Q475" s="200"/>
      <c r="R475" s="77" t="s">
        <v>116</v>
      </c>
      <c r="S475" s="65" t="str">
        <f t="shared" si="67"/>
        <v>Desenrolamento do retorno da lona carcaça no talão.</v>
      </c>
      <c r="T475" s="59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475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75" s="60">
        <v>16196</v>
      </c>
      <c r="W475" s="59" t="str">
        <f t="shared" si="70"/>
        <v xml:space="preserve">Everson Veloso </v>
      </c>
    </row>
    <row r="476" spans="1:23" ht="15.75" customHeight="1">
      <c r="A476" s="149">
        <f t="shared" si="63"/>
        <v>2771</v>
      </c>
      <c r="B476" s="76">
        <v>23341</v>
      </c>
      <c r="C476" s="68">
        <v>2</v>
      </c>
      <c r="D476" s="67" t="str">
        <f t="shared" si="65"/>
        <v>275/80R22.5</v>
      </c>
      <c r="E476" s="69">
        <v>10633</v>
      </c>
      <c r="F476" s="70" t="s">
        <v>198</v>
      </c>
      <c r="G476" s="68">
        <v>870</v>
      </c>
      <c r="H476" s="67" t="str">
        <f t="shared" si="64"/>
        <v>JUSTINOPOLIS</v>
      </c>
      <c r="I476" s="71">
        <v>45168</v>
      </c>
      <c r="J476" s="72">
        <v>45170</v>
      </c>
      <c r="K476" s="68">
        <v>2</v>
      </c>
      <c r="L476" s="68">
        <v>11564</v>
      </c>
      <c r="M476" s="68">
        <v>203133</v>
      </c>
      <c r="N476" s="73">
        <f t="shared" si="66"/>
        <v>600</v>
      </c>
      <c r="O476" s="74"/>
      <c r="P476" s="68"/>
      <c r="Q476" s="198"/>
      <c r="R476" s="68" t="s">
        <v>104</v>
      </c>
      <c r="S476" s="73" t="str">
        <f t="shared" si="67"/>
        <v>Feridas acidentais no flanco.</v>
      </c>
      <c r="T476" s="67" t="str">
        <f t="shared" si="68"/>
        <v>Objetos pontiagudos, pontas de guias, meio-fio.</v>
      </c>
      <c r="U476" s="73" t="str">
        <f t="shared" si="69"/>
        <v>Impacto lateral proveniente de erro operacional, solicito avaliação de cobrança.</v>
      </c>
      <c r="V476" s="68">
        <v>16196</v>
      </c>
      <c r="W476" s="67" t="str">
        <f t="shared" si="70"/>
        <v xml:space="preserve">Everson Veloso </v>
      </c>
    </row>
    <row r="477" spans="1:23" ht="15.75" customHeight="1">
      <c r="A477" s="150">
        <f t="shared" si="63"/>
        <v>2772</v>
      </c>
      <c r="B477" s="75">
        <v>24886</v>
      </c>
      <c r="C477" s="60">
        <v>2</v>
      </c>
      <c r="D477" s="59" t="str">
        <f t="shared" si="65"/>
        <v>275/80R22.5</v>
      </c>
      <c r="E477" s="61">
        <v>90298</v>
      </c>
      <c r="F477" s="62" t="s">
        <v>99</v>
      </c>
      <c r="G477" s="60">
        <v>870</v>
      </c>
      <c r="H477" s="59" t="str">
        <f t="shared" si="64"/>
        <v>JUSTINOPOLIS</v>
      </c>
      <c r="I477" s="63">
        <v>45167</v>
      </c>
      <c r="J477" s="64">
        <v>45170</v>
      </c>
      <c r="K477" s="60">
        <v>1</v>
      </c>
      <c r="L477" s="60">
        <v>436</v>
      </c>
      <c r="M477" s="60">
        <v>82475</v>
      </c>
      <c r="N477" s="65">
        <f t="shared" si="66"/>
        <v>600</v>
      </c>
      <c r="O477" s="66"/>
      <c r="P477" s="60"/>
      <c r="Q477" s="200"/>
      <c r="R477" s="77" t="s">
        <v>116</v>
      </c>
      <c r="S477" s="65" t="str">
        <f t="shared" si="67"/>
        <v>Desenrolamento do retorno da lona carcaça no talão.</v>
      </c>
      <c r="T477" s="59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477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77" s="60">
        <v>16196</v>
      </c>
      <c r="W477" s="59" t="str">
        <f t="shared" si="70"/>
        <v xml:space="preserve">Everson Veloso </v>
      </c>
    </row>
    <row r="478" spans="1:23" ht="15.75" customHeight="1">
      <c r="A478" s="149">
        <f t="shared" si="63"/>
        <v>2773</v>
      </c>
      <c r="B478" s="76">
        <v>21554</v>
      </c>
      <c r="C478" s="68">
        <v>2</v>
      </c>
      <c r="D478" s="67" t="str">
        <f t="shared" si="65"/>
        <v>275/80R22.5</v>
      </c>
      <c r="E478" s="69" t="s">
        <v>202</v>
      </c>
      <c r="F478" s="70" t="s">
        <v>99</v>
      </c>
      <c r="G478" s="68">
        <v>98</v>
      </c>
      <c r="H478" s="67" t="str">
        <f t="shared" si="64"/>
        <v>ANA LUCIA</v>
      </c>
      <c r="I478" s="71">
        <v>45167</v>
      </c>
      <c r="J478" s="72">
        <v>45170</v>
      </c>
      <c r="K478" s="68">
        <v>2</v>
      </c>
      <c r="L478" s="68">
        <v>24690</v>
      </c>
      <c r="M478" s="68">
        <v>163169</v>
      </c>
      <c r="N478" s="73">
        <f t="shared" si="66"/>
        <v>600</v>
      </c>
      <c r="O478" s="74"/>
      <c r="P478" s="68"/>
      <c r="Q478" s="198"/>
      <c r="R478" s="68" t="s">
        <v>106</v>
      </c>
      <c r="S478" s="73" t="str">
        <f t="shared" si="67"/>
        <v>Rachadura na zona baixa do talão.</v>
      </c>
      <c r="T478" s="67" t="str">
        <f t="shared" si="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478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78" s="68">
        <v>16196</v>
      </c>
      <c r="W478" s="67" t="str">
        <f t="shared" si="70"/>
        <v xml:space="preserve">Everson Veloso </v>
      </c>
    </row>
    <row r="479" spans="1:23" ht="15.75" customHeight="1">
      <c r="A479" s="150">
        <f t="shared" si="63"/>
        <v>2774</v>
      </c>
      <c r="B479" s="75">
        <v>21830</v>
      </c>
      <c r="C479" s="60">
        <v>2</v>
      </c>
      <c r="D479" s="59" t="str">
        <f t="shared" si="65"/>
        <v>275/80R22.5</v>
      </c>
      <c r="E479" s="61">
        <v>11195</v>
      </c>
      <c r="F479" s="62" t="s">
        <v>198</v>
      </c>
      <c r="G479" s="60">
        <v>98</v>
      </c>
      <c r="H479" s="59" t="str">
        <f t="shared" si="64"/>
        <v>ANA LUCIA</v>
      </c>
      <c r="I479" s="63">
        <v>45168</v>
      </c>
      <c r="J479" s="64">
        <v>45170</v>
      </c>
      <c r="K479" s="60">
        <v>3</v>
      </c>
      <c r="L479" s="60">
        <v>13405</v>
      </c>
      <c r="M479" s="60">
        <v>147425</v>
      </c>
      <c r="N479" s="65">
        <f t="shared" si="66"/>
        <v>600</v>
      </c>
      <c r="O479" s="66"/>
      <c r="P479" s="60"/>
      <c r="Q479" s="200"/>
      <c r="R479" s="77" t="s">
        <v>104</v>
      </c>
      <c r="S479" s="65" t="str">
        <f t="shared" si="67"/>
        <v>Feridas acidentais no flanco.</v>
      </c>
      <c r="T479" s="59" t="str">
        <f t="shared" si="68"/>
        <v>Objetos pontiagudos, pontas de guias, meio-fio.</v>
      </c>
      <c r="U479" s="65" t="str">
        <f t="shared" si="69"/>
        <v>Impacto lateral proveniente de erro operacional, solicito avaliação de cobrança.</v>
      </c>
      <c r="V479" s="60">
        <v>16196</v>
      </c>
      <c r="W479" s="59" t="str">
        <f t="shared" si="70"/>
        <v xml:space="preserve">Everson Veloso </v>
      </c>
    </row>
    <row r="480" spans="1:23" ht="15.75" customHeight="1">
      <c r="A480" s="149">
        <f t="shared" si="63"/>
        <v>2775</v>
      </c>
      <c r="B480" s="76">
        <v>913851</v>
      </c>
      <c r="C480" s="68">
        <v>2</v>
      </c>
      <c r="D480" s="67" t="str">
        <f t="shared" si="65"/>
        <v>275/80R22.5</v>
      </c>
      <c r="E480" s="69">
        <v>11152</v>
      </c>
      <c r="F480" s="70" t="s">
        <v>198</v>
      </c>
      <c r="G480" s="68">
        <v>870</v>
      </c>
      <c r="H480" s="67" t="str">
        <f t="shared" si="64"/>
        <v>JUSTINOPOLIS</v>
      </c>
      <c r="I480" s="71">
        <v>45170</v>
      </c>
      <c r="J480" s="72">
        <v>45182</v>
      </c>
      <c r="K480" s="68">
        <v>2</v>
      </c>
      <c r="L480" s="68">
        <v>8812</v>
      </c>
      <c r="M480" s="68">
        <v>126586</v>
      </c>
      <c r="N480" s="73">
        <f t="shared" si="66"/>
        <v>600</v>
      </c>
      <c r="O480" s="74"/>
      <c r="P480" s="68"/>
      <c r="Q480" s="198"/>
      <c r="R480" s="68" t="s">
        <v>104</v>
      </c>
      <c r="S480" s="73" t="str">
        <f t="shared" si="67"/>
        <v>Feridas acidentais no flanco.</v>
      </c>
      <c r="T480" s="67" t="str">
        <f t="shared" si="68"/>
        <v>Objetos pontiagudos, pontas de guias, meio-fio.</v>
      </c>
      <c r="U480" s="73" t="str">
        <f t="shared" si="69"/>
        <v>Impacto lateral proveniente de erro operacional, solicito avaliação de cobrança.</v>
      </c>
      <c r="V480" s="68">
        <v>16196</v>
      </c>
      <c r="W480" s="67" t="str">
        <f t="shared" si="70"/>
        <v xml:space="preserve">Everson Veloso </v>
      </c>
    </row>
    <row r="481" spans="1:23" ht="15.75" customHeight="1">
      <c r="A481" s="150">
        <f t="shared" si="63"/>
        <v>2776</v>
      </c>
      <c r="B481" s="75">
        <v>25294</v>
      </c>
      <c r="C481" s="60">
        <v>1</v>
      </c>
      <c r="D481" s="59" t="str">
        <f t="shared" si="65"/>
        <v>295/80R22.5</v>
      </c>
      <c r="E481" s="61">
        <v>10699</v>
      </c>
      <c r="F481" s="62" t="s">
        <v>105</v>
      </c>
      <c r="G481" s="60">
        <v>870</v>
      </c>
      <c r="H481" s="59" t="str">
        <f t="shared" si="64"/>
        <v>JUSTINOPOLIS</v>
      </c>
      <c r="I481" s="63">
        <v>45170</v>
      </c>
      <c r="J481" s="64">
        <v>45182</v>
      </c>
      <c r="K481" s="60">
        <v>1</v>
      </c>
      <c r="L481" s="60">
        <v>4465</v>
      </c>
      <c r="M481" s="60">
        <v>87135</v>
      </c>
      <c r="N481" s="65">
        <f t="shared" si="66"/>
        <v>650</v>
      </c>
      <c r="O481" s="66"/>
      <c r="P481" s="60"/>
      <c r="Q481" s="200"/>
      <c r="R481" s="77" t="s">
        <v>116</v>
      </c>
      <c r="S481" s="65" t="str">
        <f t="shared" si="67"/>
        <v>Desenrolamento do retorno da lona carcaça no talão.</v>
      </c>
      <c r="T481" s="59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481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81" s="60">
        <v>16196</v>
      </c>
      <c r="W481" s="59" t="str">
        <f t="shared" si="70"/>
        <v xml:space="preserve">Everson Veloso </v>
      </c>
    </row>
    <row r="482" spans="1:23" ht="15.75" customHeight="1">
      <c r="A482" s="149">
        <f t="shared" si="63"/>
        <v>2777</v>
      </c>
      <c r="B482" s="76">
        <v>22778</v>
      </c>
      <c r="C482" s="68">
        <v>2</v>
      </c>
      <c r="D482" s="67" t="str">
        <f t="shared" si="65"/>
        <v>275/80R22.5</v>
      </c>
      <c r="E482" s="69">
        <v>90190</v>
      </c>
      <c r="F482" s="70" t="s">
        <v>105</v>
      </c>
      <c r="G482" s="68">
        <v>990</v>
      </c>
      <c r="H482" s="67" t="str">
        <f t="shared" si="64"/>
        <v>VENEZA</v>
      </c>
      <c r="I482" s="71">
        <v>45171</v>
      </c>
      <c r="J482" s="72">
        <v>45182</v>
      </c>
      <c r="K482" s="68">
        <v>1</v>
      </c>
      <c r="L482" s="68">
        <v>619</v>
      </c>
      <c r="M482" s="68">
        <v>178269</v>
      </c>
      <c r="N482" s="73">
        <f t="shared" si="66"/>
        <v>600</v>
      </c>
      <c r="O482" s="74"/>
      <c r="P482" s="68"/>
      <c r="Q482" s="198"/>
      <c r="R482" s="68" t="s">
        <v>106</v>
      </c>
      <c r="S482" s="73" t="str">
        <f t="shared" si="67"/>
        <v>Rachadura na zona baixa do talão.</v>
      </c>
      <c r="T482" s="67" t="str">
        <f t="shared" si="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482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82" s="68">
        <v>16196</v>
      </c>
      <c r="W482" s="67" t="str">
        <f t="shared" si="70"/>
        <v xml:space="preserve">Everson Veloso </v>
      </c>
    </row>
    <row r="483" spans="1:23" ht="15.75" customHeight="1">
      <c r="A483" s="150">
        <f t="shared" si="63"/>
        <v>2778</v>
      </c>
      <c r="B483" s="75">
        <v>24207</v>
      </c>
      <c r="C483" s="60">
        <v>1</v>
      </c>
      <c r="D483" s="59" t="str">
        <f t="shared" si="65"/>
        <v>295/80R22.5</v>
      </c>
      <c r="E483" s="61">
        <v>10801</v>
      </c>
      <c r="F483" s="62" t="s">
        <v>99</v>
      </c>
      <c r="G483" s="60">
        <v>870</v>
      </c>
      <c r="H483" s="59" t="str">
        <f t="shared" si="64"/>
        <v>JUSTINOPOLIS</v>
      </c>
      <c r="I483" s="63">
        <v>45173</v>
      </c>
      <c r="J483" s="64">
        <v>45182</v>
      </c>
      <c r="K483" s="60">
        <v>1</v>
      </c>
      <c r="L483" s="60">
        <v>4600</v>
      </c>
      <c r="M483" s="60">
        <v>105685</v>
      </c>
      <c r="N483" s="65">
        <f t="shared" si="66"/>
        <v>650</v>
      </c>
      <c r="O483" s="66"/>
      <c r="P483" s="60"/>
      <c r="Q483" s="200"/>
      <c r="R483" s="77" t="s">
        <v>116</v>
      </c>
      <c r="S483" s="65" t="str">
        <f t="shared" si="67"/>
        <v>Desenrolamento do retorno da lona carcaça no talão.</v>
      </c>
      <c r="T483" s="59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483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83" s="60">
        <v>16196</v>
      </c>
      <c r="W483" s="59" t="str">
        <f t="shared" si="70"/>
        <v xml:space="preserve">Everson Veloso </v>
      </c>
    </row>
    <row r="484" spans="1:23" ht="15.75" customHeight="1">
      <c r="A484" s="149">
        <f t="shared" si="63"/>
        <v>2779</v>
      </c>
      <c r="B484" s="76">
        <v>22592</v>
      </c>
      <c r="C484" s="68">
        <v>1</v>
      </c>
      <c r="D484" s="67" t="str">
        <f t="shared" si="65"/>
        <v>295/80R22.5</v>
      </c>
      <c r="E484" s="69">
        <v>90321</v>
      </c>
      <c r="F484" s="70" t="s">
        <v>201</v>
      </c>
      <c r="G484" s="68">
        <v>870</v>
      </c>
      <c r="H484" s="67" t="str">
        <f t="shared" si="64"/>
        <v>JUSTINOPOLIS</v>
      </c>
      <c r="I484" s="71">
        <v>45168</v>
      </c>
      <c r="J484" s="72">
        <v>45182</v>
      </c>
      <c r="K484" s="68">
        <v>1</v>
      </c>
      <c r="L484" s="68">
        <v>11999</v>
      </c>
      <c r="M484" s="68">
        <v>76096</v>
      </c>
      <c r="N484" s="73">
        <f t="shared" si="66"/>
        <v>650</v>
      </c>
      <c r="O484" s="74"/>
      <c r="P484" s="68"/>
      <c r="Q484" s="198"/>
      <c r="R484" s="68" t="s">
        <v>117</v>
      </c>
      <c r="S484" s="73" t="str">
        <f t="shared" si="67"/>
        <v>Separações no talão e rupturas dos reforços.</v>
      </c>
      <c r="T484" s="67" t="str">
        <f t="shared" si="68"/>
        <v>Aquecimento excessivo no tambor de freio, utilização com sobrecarga ou baixa pressão, mau posicionamento do pneu sobre o aro/roda, uso excessivo dos freios devido a velocidade incompatível com a via.</v>
      </c>
      <c r="U484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84" s="68">
        <v>16196</v>
      </c>
      <c r="W484" s="67" t="str">
        <f t="shared" si="70"/>
        <v xml:space="preserve">Everson Veloso </v>
      </c>
    </row>
    <row r="485" spans="1:23" ht="15.75" customHeight="1">
      <c r="A485" s="150">
        <f t="shared" si="63"/>
        <v>2780</v>
      </c>
      <c r="B485" s="75">
        <v>23387</v>
      </c>
      <c r="C485" s="60">
        <v>1</v>
      </c>
      <c r="D485" s="59" t="str">
        <f t="shared" si="65"/>
        <v>295/80R22.5</v>
      </c>
      <c r="E485" s="61">
        <v>90444</v>
      </c>
      <c r="F485" s="62" t="s">
        <v>200</v>
      </c>
      <c r="G485" s="60">
        <v>870</v>
      </c>
      <c r="H485" s="59" t="str">
        <f t="shared" si="64"/>
        <v>JUSTINOPOLIS</v>
      </c>
      <c r="I485" s="63">
        <v>45170</v>
      </c>
      <c r="J485" s="64">
        <v>45182</v>
      </c>
      <c r="K485" s="60">
        <v>1</v>
      </c>
      <c r="L485" s="60">
        <v>506</v>
      </c>
      <c r="M485" s="60">
        <v>93373</v>
      </c>
      <c r="N485" s="65">
        <f t="shared" si="66"/>
        <v>650</v>
      </c>
      <c r="O485" s="66"/>
      <c r="P485" s="60"/>
      <c r="Q485" s="200"/>
      <c r="R485" s="77" t="s">
        <v>106</v>
      </c>
      <c r="S485" s="65" t="str">
        <f t="shared" si="67"/>
        <v>Rachadura na zona baixa do talão.</v>
      </c>
      <c r="T485" s="59" t="str">
        <f t="shared" si="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485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85" s="60">
        <v>16196</v>
      </c>
      <c r="W485" s="59" t="str">
        <f t="shared" si="70"/>
        <v xml:space="preserve">Everson Veloso </v>
      </c>
    </row>
    <row r="486" spans="1:23" ht="15.75" customHeight="1">
      <c r="A486" s="149">
        <f t="shared" si="63"/>
        <v>2781</v>
      </c>
      <c r="B486" s="76">
        <v>24307</v>
      </c>
      <c r="C486" s="68">
        <v>1</v>
      </c>
      <c r="D486" s="67" t="str">
        <f t="shared" si="65"/>
        <v>295/80R22.5</v>
      </c>
      <c r="E486" s="69">
        <v>10798</v>
      </c>
      <c r="F486" s="70" t="s">
        <v>105</v>
      </c>
      <c r="G486" s="68">
        <v>870</v>
      </c>
      <c r="H486" s="67" t="str">
        <f t="shared" si="64"/>
        <v>JUSTINOPOLIS</v>
      </c>
      <c r="I486" s="71">
        <v>45170</v>
      </c>
      <c r="J486" s="72">
        <v>45182</v>
      </c>
      <c r="K486" s="68">
        <v>1</v>
      </c>
      <c r="L486" s="68">
        <v>3783</v>
      </c>
      <c r="M486" s="68">
        <v>143499</v>
      </c>
      <c r="N486" s="73">
        <f t="shared" si="66"/>
        <v>650</v>
      </c>
      <c r="O486" s="74"/>
      <c r="P486" s="68"/>
      <c r="Q486" s="198"/>
      <c r="R486" s="68" t="s">
        <v>116</v>
      </c>
      <c r="S486" s="73" t="str">
        <f t="shared" si="67"/>
        <v>Desenrolamento do retorno da lona carcaça no talão.</v>
      </c>
      <c r="T486" s="67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486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86" s="68">
        <v>16196</v>
      </c>
      <c r="W486" s="67" t="str">
        <f t="shared" si="70"/>
        <v xml:space="preserve">Everson Veloso </v>
      </c>
    </row>
    <row r="487" spans="1:23" ht="15.75" customHeight="1">
      <c r="A487" s="150">
        <f t="shared" si="63"/>
        <v>2782</v>
      </c>
      <c r="B487" s="75">
        <v>24328</v>
      </c>
      <c r="C487" s="60">
        <v>1</v>
      </c>
      <c r="D487" s="59" t="str">
        <f t="shared" si="65"/>
        <v>295/80R22.5</v>
      </c>
      <c r="E487" s="61">
        <v>90323</v>
      </c>
      <c r="F487" s="62" t="s">
        <v>199</v>
      </c>
      <c r="G487" s="60">
        <v>870</v>
      </c>
      <c r="H487" s="59" t="str">
        <f t="shared" si="64"/>
        <v>JUSTINOPOLIS</v>
      </c>
      <c r="I487" s="63">
        <v>45169</v>
      </c>
      <c r="J487" s="64">
        <v>45182</v>
      </c>
      <c r="K487" s="60">
        <v>1</v>
      </c>
      <c r="L487" s="60">
        <v>821</v>
      </c>
      <c r="M487" s="60">
        <v>83301</v>
      </c>
      <c r="N487" s="65">
        <f t="shared" si="66"/>
        <v>650</v>
      </c>
      <c r="O487" s="66"/>
      <c r="P487" s="60"/>
      <c r="Q487" s="200"/>
      <c r="R487" s="77" t="s">
        <v>116</v>
      </c>
      <c r="S487" s="65" t="str">
        <f t="shared" si="67"/>
        <v>Desenrolamento do retorno da lona carcaça no talão.</v>
      </c>
      <c r="T487" s="59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487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87" s="60">
        <v>16196</v>
      </c>
      <c r="W487" s="59" t="str">
        <f t="shared" si="70"/>
        <v xml:space="preserve">Everson Veloso </v>
      </c>
    </row>
    <row r="488" spans="1:23" ht="15.75" customHeight="1">
      <c r="A488" s="149">
        <f t="shared" si="63"/>
        <v>2783</v>
      </c>
      <c r="B488" s="76">
        <v>25714</v>
      </c>
      <c r="C488" s="68">
        <v>2</v>
      </c>
      <c r="D488" s="67" t="str">
        <f t="shared" si="65"/>
        <v>275/80R22.5</v>
      </c>
      <c r="E488" s="69">
        <v>90308</v>
      </c>
      <c r="F488" s="70" t="s">
        <v>105</v>
      </c>
      <c r="G488" s="68">
        <v>870</v>
      </c>
      <c r="H488" s="67" t="str">
        <f t="shared" si="64"/>
        <v>JUSTINOPOLIS</v>
      </c>
      <c r="I488" s="71">
        <v>45169</v>
      </c>
      <c r="J488" s="72">
        <v>45182</v>
      </c>
      <c r="K488" s="68">
        <v>1</v>
      </c>
      <c r="L488" s="68">
        <v>2023</v>
      </c>
      <c r="M488" s="68">
        <v>66210</v>
      </c>
      <c r="N488" s="73">
        <f t="shared" si="66"/>
        <v>600</v>
      </c>
      <c r="O488" s="74"/>
      <c r="P488" s="68"/>
      <c r="Q488" s="198"/>
      <c r="R488" s="68" t="s">
        <v>116</v>
      </c>
      <c r="S488" s="73" t="str">
        <f t="shared" si="67"/>
        <v>Desenrolamento do retorno da lona carcaça no talão.</v>
      </c>
      <c r="T488" s="67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488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88" s="68">
        <v>16196</v>
      </c>
      <c r="W488" s="67" t="str">
        <f t="shared" si="70"/>
        <v xml:space="preserve">Everson Veloso </v>
      </c>
    </row>
    <row r="489" spans="1:23" ht="15.75" customHeight="1">
      <c r="A489" s="150">
        <f t="shared" si="63"/>
        <v>2784</v>
      </c>
      <c r="B489" s="75">
        <v>24640</v>
      </c>
      <c r="C489" s="60">
        <v>2</v>
      </c>
      <c r="D489" s="59" t="str">
        <f t="shared" si="65"/>
        <v>275/80R22.5</v>
      </c>
      <c r="E489" s="61">
        <v>20373</v>
      </c>
      <c r="F489" s="62" t="s">
        <v>198</v>
      </c>
      <c r="G489" s="60">
        <v>98</v>
      </c>
      <c r="H489" s="59" t="str">
        <f t="shared" si="64"/>
        <v>ANA LUCIA</v>
      </c>
      <c r="I489" s="63">
        <v>45171</v>
      </c>
      <c r="J489" s="64">
        <v>45182</v>
      </c>
      <c r="K489" s="60">
        <v>1</v>
      </c>
      <c r="L489" s="60">
        <v>4663</v>
      </c>
      <c r="M489" s="60">
        <v>75891</v>
      </c>
      <c r="N489" s="65">
        <f t="shared" si="66"/>
        <v>600</v>
      </c>
      <c r="O489" s="66"/>
      <c r="P489" s="60"/>
      <c r="Q489" s="200"/>
      <c r="R489" s="77" t="s">
        <v>104</v>
      </c>
      <c r="S489" s="65" t="str">
        <f t="shared" si="67"/>
        <v>Feridas acidentais no flanco.</v>
      </c>
      <c r="T489" s="59" t="str">
        <f t="shared" si="68"/>
        <v>Objetos pontiagudos, pontas de guias, meio-fio.</v>
      </c>
      <c r="U489" s="65" t="str">
        <f t="shared" si="69"/>
        <v>Impacto lateral proveniente de erro operacional, solicito avaliação de cobrança.</v>
      </c>
      <c r="V489" s="60">
        <v>16196</v>
      </c>
      <c r="W489" s="59" t="str">
        <f t="shared" si="70"/>
        <v xml:space="preserve">Everson Veloso </v>
      </c>
    </row>
    <row r="490" spans="1:23" ht="15.75" customHeight="1">
      <c r="A490" s="149">
        <f t="shared" si="63"/>
        <v>2785</v>
      </c>
      <c r="B490" s="76">
        <v>20672</v>
      </c>
      <c r="C490" s="68">
        <v>2</v>
      </c>
      <c r="D490" s="67" t="str">
        <f t="shared" si="65"/>
        <v>275/80R22.5</v>
      </c>
      <c r="E490" s="69">
        <v>11183</v>
      </c>
      <c r="F490" s="70" t="s">
        <v>99</v>
      </c>
      <c r="G490" s="68">
        <v>98</v>
      </c>
      <c r="H490" s="67" t="str">
        <f t="shared" si="64"/>
        <v>ANA LUCIA</v>
      </c>
      <c r="I490" s="71">
        <v>45134</v>
      </c>
      <c r="J490" s="72">
        <v>45182</v>
      </c>
      <c r="K490" s="68">
        <v>1</v>
      </c>
      <c r="L490" s="68">
        <v>20392</v>
      </c>
      <c r="M490" s="68">
        <v>193175</v>
      </c>
      <c r="N490" s="73">
        <f t="shared" si="66"/>
        <v>600</v>
      </c>
      <c r="O490" s="74"/>
      <c r="P490" s="68"/>
      <c r="Q490" s="198"/>
      <c r="R490" s="68" t="s">
        <v>117</v>
      </c>
      <c r="S490" s="73" t="str">
        <f t="shared" si="67"/>
        <v>Separações no talão e rupturas dos reforços.</v>
      </c>
      <c r="T490" s="67" t="str">
        <f t="shared" si="68"/>
        <v>Aquecimento excessivo no tambor de freio, utilização com sobrecarga ou baixa pressão, mau posicionamento do pneu sobre o aro/roda, uso excessivo dos freios devido a velocidade incompatível com a via.</v>
      </c>
      <c r="U490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90" s="68">
        <v>16196</v>
      </c>
      <c r="W490" s="67" t="str">
        <f t="shared" si="70"/>
        <v xml:space="preserve">Everson Veloso </v>
      </c>
    </row>
    <row r="491" spans="1:23" ht="15.75" customHeight="1">
      <c r="A491" s="150">
        <f t="shared" si="63"/>
        <v>2786</v>
      </c>
      <c r="B491" s="75">
        <v>22889</v>
      </c>
      <c r="C491" s="60">
        <v>2</v>
      </c>
      <c r="D491" s="59" t="str">
        <f t="shared" si="65"/>
        <v>275/80R22.5</v>
      </c>
      <c r="E491" s="61">
        <v>25403</v>
      </c>
      <c r="F491" s="62" t="s">
        <v>198</v>
      </c>
      <c r="G491" s="60">
        <v>61</v>
      </c>
      <c r="H491" s="59" t="str">
        <f t="shared" si="64"/>
        <v>SARZEDO</v>
      </c>
      <c r="I491" s="63">
        <v>45174</v>
      </c>
      <c r="J491" s="64">
        <v>45182</v>
      </c>
      <c r="K491" s="60">
        <v>2</v>
      </c>
      <c r="L491" s="60">
        <v>14186</v>
      </c>
      <c r="M491" s="60">
        <v>209570</v>
      </c>
      <c r="N491" s="65">
        <f t="shared" si="66"/>
        <v>600</v>
      </c>
      <c r="O491" s="66"/>
      <c r="P491" s="60"/>
      <c r="Q491" s="200"/>
      <c r="R491" s="77" t="s">
        <v>104</v>
      </c>
      <c r="S491" s="65" t="str">
        <f t="shared" si="67"/>
        <v>Feridas acidentais no flanco.</v>
      </c>
      <c r="T491" s="59" t="str">
        <f t="shared" si="68"/>
        <v>Objetos pontiagudos, pontas de guias, meio-fio.</v>
      </c>
      <c r="U491" s="65" t="str">
        <f t="shared" si="69"/>
        <v>Impacto lateral proveniente de erro operacional, solicito avaliação de cobrança.</v>
      </c>
      <c r="V491" s="60">
        <v>16196</v>
      </c>
      <c r="W491" s="59" t="str">
        <f t="shared" si="70"/>
        <v xml:space="preserve">Everson Veloso </v>
      </c>
    </row>
    <row r="492" spans="1:23" ht="15.75" customHeight="1">
      <c r="A492" s="149">
        <f t="shared" si="63"/>
        <v>2787</v>
      </c>
      <c r="B492" s="76">
        <v>24421</v>
      </c>
      <c r="C492" s="68">
        <v>2</v>
      </c>
      <c r="D492" s="67" t="str">
        <f t="shared" si="65"/>
        <v>275/80R22.5</v>
      </c>
      <c r="E492" s="69">
        <v>11150</v>
      </c>
      <c r="F492" s="70" t="s">
        <v>105</v>
      </c>
      <c r="G492" s="68">
        <v>870</v>
      </c>
      <c r="H492" s="67" t="str">
        <f t="shared" si="64"/>
        <v>JUSTINOPOLIS</v>
      </c>
      <c r="I492" s="71">
        <v>45173</v>
      </c>
      <c r="J492" s="72">
        <v>45182</v>
      </c>
      <c r="K492" s="68">
        <v>1</v>
      </c>
      <c r="L492" s="68">
        <v>8245</v>
      </c>
      <c r="M492" s="68">
        <v>116642</v>
      </c>
      <c r="N492" s="73">
        <f t="shared" si="66"/>
        <v>600</v>
      </c>
      <c r="O492" s="74"/>
      <c r="P492" s="68"/>
      <c r="Q492" s="198"/>
      <c r="R492" s="68" t="s">
        <v>116</v>
      </c>
      <c r="S492" s="73" t="str">
        <f t="shared" si="67"/>
        <v>Desenrolamento do retorno da lona carcaça no talão.</v>
      </c>
      <c r="T492" s="67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492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92" s="68">
        <v>16196</v>
      </c>
      <c r="W492" s="67" t="str">
        <f t="shared" si="70"/>
        <v xml:space="preserve">Everson Veloso </v>
      </c>
    </row>
    <row r="493" spans="1:23" ht="15.75" customHeight="1">
      <c r="A493" s="150">
        <f t="shared" si="63"/>
        <v>2788</v>
      </c>
      <c r="B493" s="75">
        <v>23157</v>
      </c>
      <c r="C493" s="60">
        <v>2</v>
      </c>
      <c r="D493" s="59" t="str">
        <f t="shared" si="65"/>
        <v>275/80R22.5</v>
      </c>
      <c r="E493" s="61">
        <v>7425</v>
      </c>
      <c r="F493" s="62" t="s">
        <v>99</v>
      </c>
      <c r="G493" s="60">
        <v>56</v>
      </c>
      <c r="H493" s="59" t="str">
        <f t="shared" si="64"/>
        <v xml:space="preserve">UBERLANDIA </v>
      </c>
      <c r="I493" s="63">
        <v>45173</v>
      </c>
      <c r="J493" s="64">
        <v>45184</v>
      </c>
      <c r="K493" s="60">
        <v>1</v>
      </c>
      <c r="L493" s="60">
        <v>16750</v>
      </c>
      <c r="M493" s="60">
        <v>127795</v>
      </c>
      <c r="N493" s="65">
        <f t="shared" si="66"/>
        <v>600</v>
      </c>
      <c r="O493" s="66"/>
      <c r="P493" s="60"/>
      <c r="Q493" s="200"/>
      <c r="R493" s="77" t="s">
        <v>100</v>
      </c>
      <c r="S493" s="65" t="str">
        <f t="shared" si="67"/>
        <v>Quebra do talão durante a montagem ou desmontagem proveniente de aquecimento excessivo da roda.</v>
      </c>
      <c r="T493" s="59" t="str">
        <f t="shared" si="68"/>
        <v>Quebra do talão na montagem/desmontagem, utilização de ferramentas não adequadas, força excessiva ou desproporcional na montagem/desmontagem, pneu com talão baquelizado devido a aquecimento da roda ou baixa pressão.</v>
      </c>
      <c r="U493" s="65" t="str">
        <f t="shared" si="69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493" s="60">
        <v>16196</v>
      </c>
      <c r="W493" s="59" t="str">
        <f t="shared" si="70"/>
        <v xml:space="preserve">Everson Veloso </v>
      </c>
    </row>
    <row r="494" spans="1:23" ht="15.75" customHeight="1">
      <c r="A494" s="149">
        <f t="shared" si="63"/>
        <v>2789</v>
      </c>
      <c r="B494" s="76">
        <v>24338</v>
      </c>
      <c r="C494" s="68">
        <v>1</v>
      </c>
      <c r="D494" s="67" t="str">
        <f t="shared" si="65"/>
        <v>295/80R22.5</v>
      </c>
      <c r="E494" s="69">
        <v>90323</v>
      </c>
      <c r="F494" s="70" t="s">
        <v>200</v>
      </c>
      <c r="G494" s="68">
        <v>870</v>
      </c>
      <c r="H494" s="67" t="str">
        <f t="shared" si="64"/>
        <v>JUSTINOPOLIS</v>
      </c>
      <c r="I494" s="71">
        <v>45174</v>
      </c>
      <c r="J494" s="72">
        <v>45184</v>
      </c>
      <c r="K494" s="68">
        <v>1</v>
      </c>
      <c r="L494" s="68">
        <v>456</v>
      </c>
      <c r="M494" s="68">
        <v>86058</v>
      </c>
      <c r="N494" s="73">
        <f t="shared" si="66"/>
        <v>650</v>
      </c>
      <c r="O494" s="74"/>
      <c r="P494" s="68"/>
      <c r="Q494" s="198"/>
      <c r="R494" s="68" t="s">
        <v>116</v>
      </c>
      <c r="S494" s="73" t="str">
        <f t="shared" si="67"/>
        <v>Desenrolamento do retorno da lona carcaça no talão.</v>
      </c>
      <c r="T494" s="67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494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94" s="68">
        <v>16196</v>
      </c>
      <c r="W494" s="67" t="str">
        <f t="shared" si="70"/>
        <v xml:space="preserve">Everson Veloso </v>
      </c>
    </row>
    <row r="495" spans="1:23" ht="15.75" customHeight="1">
      <c r="A495" s="150">
        <f t="shared" si="63"/>
        <v>2790</v>
      </c>
      <c r="B495" s="75">
        <v>23118</v>
      </c>
      <c r="C495" s="60">
        <v>2</v>
      </c>
      <c r="D495" s="59" t="str">
        <f t="shared" si="65"/>
        <v>275/80R22.5</v>
      </c>
      <c r="E495" s="61">
        <v>90301</v>
      </c>
      <c r="F495" s="62" t="s">
        <v>105</v>
      </c>
      <c r="G495" s="60">
        <v>870</v>
      </c>
      <c r="H495" s="59" t="str">
        <f t="shared" si="64"/>
        <v>JUSTINOPOLIS</v>
      </c>
      <c r="I495" s="63">
        <v>45174</v>
      </c>
      <c r="J495" s="64">
        <v>45184</v>
      </c>
      <c r="K495" s="60">
        <v>2</v>
      </c>
      <c r="L495" s="60">
        <v>3386</v>
      </c>
      <c r="M495" s="60">
        <v>153706</v>
      </c>
      <c r="N495" s="65">
        <f t="shared" si="66"/>
        <v>600</v>
      </c>
      <c r="O495" s="66"/>
      <c r="P495" s="60"/>
      <c r="Q495" s="200"/>
      <c r="R495" s="77" t="s">
        <v>116</v>
      </c>
      <c r="S495" s="65" t="str">
        <f t="shared" si="67"/>
        <v>Desenrolamento do retorno da lona carcaça no talão.</v>
      </c>
      <c r="T495" s="59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495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95" s="60">
        <v>16196</v>
      </c>
      <c r="W495" s="59" t="str">
        <f t="shared" si="70"/>
        <v xml:space="preserve">Everson Veloso </v>
      </c>
    </row>
    <row r="496" spans="1:23" ht="15.75" customHeight="1">
      <c r="A496" s="149">
        <f t="shared" si="63"/>
        <v>2791</v>
      </c>
      <c r="B496" s="76">
        <v>20109</v>
      </c>
      <c r="C496" s="68">
        <v>2</v>
      </c>
      <c r="D496" s="67" t="str">
        <f t="shared" si="65"/>
        <v>275/80R22.5</v>
      </c>
      <c r="E496" s="69">
        <v>40549</v>
      </c>
      <c r="F496" s="70" t="s">
        <v>99</v>
      </c>
      <c r="G496" s="68">
        <v>870</v>
      </c>
      <c r="H496" s="67" t="str">
        <f t="shared" si="64"/>
        <v>JUSTINOPOLIS</v>
      </c>
      <c r="I496" s="71">
        <v>45180</v>
      </c>
      <c r="J496" s="72">
        <v>45184</v>
      </c>
      <c r="K496" s="68">
        <v>2</v>
      </c>
      <c r="L496" s="68">
        <v>14343</v>
      </c>
      <c r="M496" s="68">
        <v>247443</v>
      </c>
      <c r="N496" s="73">
        <f t="shared" si="66"/>
        <v>600</v>
      </c>
      <c r="O496" s="74"/>
      <c r="P496" s="68"/>
      <c r="Q496" s="198"/>
      <c r="R496" s="68" t="s">
        <v>106</v>
      </c>
      <c r="S496" s="73" t="str">
        <f t="shared" si="67"/>
        <v>Rachadura na zona baixa do talão.</v>
      </c>
      <c r="T496" s="67" t="str">
        <f t="shared" si="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496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496" s="68">
        <v>16196</v>
      </c>
      <c r="W496" s="67" t="str">
        <f t="shared" si="70"/>
        <v xml:space="preserve">Everson Veloso </v>
      </c>
    </row>
    <row r="497" spans="1:23" ht="15.75" customHeight="1">
      <c r="A497" s="150">
        <f t="shared" si="63"/>
        <v>2792</v>
      </c>
      <c r="B497" s="75">
        <v>23215</v>
      </c>
      <c r="C497" s="60">
        <v>2</v>
      </c>
      <c r="D497" s="59" t="str">
        <f t="shared" si="65"/>
        <v>275/80R22.5</v>
      </c>
      <c r="E497" s="61">
        <v>7439</v>
      </c>
      <c r="F497" s="62" t="s">
        <v>101</v>
      </c>
      <c r="G497" s="60">
        <v>56</v>
      </c>
      <c r="H497" s="59" t="str">
        <f t="shared" si="64"/>
        <v xml:space="preserve">UBERLANDIA </v>
      </c>
      <c r="I497" s="63">
        <v>45172</v>
      </c>
      <c r="J497" s="64">
        <v>45184</v>
      </c>
      <c r="K497" s="60">
        <v>1</v>
      </c>
      <c r="L497" s="60">
        <v>4625</v>
      </c>
      <c r="M497" s="60">
        <v>167783</v>
      </c>
      <c r="N497" s="65">
        <f t="shared" si="66"/>
        <v>600</v>
      </c>
      <c r="O497" s="66"/>
      <c r="P497" s="60"/>
      <c r="Q497" s="200"/>
      <c r="R497" s="77" t="s">
        <v>104</v>
      </c>
      <c r="S497" s="65" t="str">
        <f t="shared" si="67"/>
        <v>Feridas acidentais no flanco.</v>
      </c>
      <c r="T497" s="59" t="str">
        <f t="shared" si="68"/>
        <v>Objetos pontiagudos, pontas de guias, meio-fio.</v>
      </c>
      <c r="U497" s="65" t="str">
        <f t="shared" si="69"/>
        <v>Impacto lateral proveniente de erro operacional, solicito avaliação de cobrança.</v>
      </c>
      <c r="V497" s="60">
        <v>16196</v>
      </c>
      <c r="W497" s="59" t="str">
        <f t="shared" si="70"/>
        <v xml:space="preserve">Everson Veloso </v>
      </c>
    </row>
    <row r="498" spans="1:23" ht="15.75" customHeight="1">
      <c r="A498" s="149">
        <f t="shared" si="63"/>
        <v>2793</v>
      </c>
      <c r="B498" s="76">
        <v>25022</v>
      </c>
      <c r="C498" s="68">
        <v>2</v>
      </c>
      <c r="D498" s="67" t="str">
        <f t="shared" si="65"/>
        <v>275/80R22.5</v>
      </c>
      <c r="E498" s="69">
        <v>7516</v>
      </c>
      <c r="F498" s="70" t="s">
        <v>198</v>
      </c>
      <c r="G498" s="68">
        <v>56</v>
      </c>
      <c r="H498" s="67" t="str">
        <f t="shared" si="64"/>
        <v xml:space="preserve">UBERLANDIA </v>
      </c>
      <c r="I498" s="71">
        <v>45175</v>
      </c>
      <c r="J498" s="72">
        <v>45184</v>
      </c>
      <c r="K498" s="68">
        <v>0</v>
      </c>
      <c r="L498" s="68">
        <v>84444</v>
      </c>
      <c r="M498" s="68">
        <v>132506</v>
      </c>
      <c r="N498" s="73">
        <f t="shared" si="66"/>
        <v>600</v>
      </c>
      <c r="O498" s="74"/>
      <c r="P498" s="68"/>
      <c r="Q498" s="198"/>
      <c r="R498" s="68" t="s">
        <v>104</v>
      </c>
      <c r="S498" s="73" t="str">
        <f t="shared" si="67"/>
        <v>Feridas acidentais no flanco.</v>
      </c>
      <c r="T498" s="67" t="str">
        <f t="shared" si="68"/>
        <v>Objetos pontiagudos, pontas de guias, meio-fio.</v>
      </c>
      <c r="U498" s="73" t="str">
        <f t="shared" si="69"/>
        <v>Impacto lateral proveniente de erro operacional, solicito avaliação de cobrança.</v>
      </c>
      <c r="V498" s="68">
        <v>16196</v>
      </c>
      <c r="W498" s="67" t="str">
        <f t="shared" si="70"/>
        <v xml:space="preserve">Everson Veloso </v>
      </c>
    </row>
    <row r="499" spans="1:23" ht="15.75" customHeight="1">
      <c r="A499" s="150">
        <f t="shared" si="63"/>
        <v>2794</v>
      </c>
      <c r="B499" s="75">
        <v>23397</v>
      </c>
      <c r="C499" s="60">
        <v>1</v>
      </c>
      <c r="D499" s="59" t="str">
        <f t="shared" si="65"/>
        <v>295/80R22.5</v>
      </c>
      <c r="E499" s="61">
        <v>90323</v>
      </c>
      <c r="F499" s="62" t="s">
        <v>199</v>
      </c>
      <c r="G499" s="60">
        <v>870</v>
      </c>
      <c r="H499" s="59" t="str">
        <f t="shared" si="64"/>
        <v>JUSTINOPOLIS</v>
      </c>
      <c r="I499" s="63">
        <v>45174</v>
      </c>
      <c r="J499" s="64">
        <v>45184</v>
      </c>
      <c r="K499" s="60">
        <v>1</v>
      </c>
      <c r="L499" s="60">
        <v>161</v>
      </c>
      <c r="M499" s="60">
        <v>106426</v>
      </c>
      <c r="N499" s="65">
        <f t="shared" si="66"/>
        <v>650</v>
      </c>
      <c r="O499" s="66"/>
      <c r="P499" s="60"/>
      <c r="Q499" s="200"/>
      <c r="R499" s="77" t="s">
        <v>116</v>
      </c>
      <c r="S499" s="65" t="str">
        <f t="shared" si="67"/>
        <v>Desenrolamento do retorno da lona carcaça no talão.</v>
      </c>
      <c r="T499" s="59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499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499" s="60">
        <v>16196</v>
      </c>
      <c r="W499" s="59" t="str">
        <f t="shared" si="70"/>
        <v xml:space="preserve">Everson Veloso </v>
      </c>
    </row>
    <row r="500" spans="1:23" ht="15.75" customHeight="1">
      <c r="A500" s="149">
        <f t="shared" si="63"/>
        <v>2795</v>
      </c>
      <c r="B500" s="76">
        <v>23240</v>
      </c>
      <c r="C500" s="68">
        <v>2</v>
      </c>
      <c r="D500" s="67" t="str">
        <f t="shared" si="65"/>
        <v>275/80R22.5</v>
      </c>
      <c r="E500" s="69">
        <v>90243</v>
      </c>
      <c r="F500" s="70" t="s">
        <v>105</v>
      </c>
      <c r="G500" s="68">
        <v>990</v>
      </c>
      <c r="H500" s="67" t="str">
        <f t="shared" si="64"/>
        <v>VENEZA</v>
      </c>
      <c r="I500" s="71">
        <v>45181</v>
      </c>
      <c r="J500" s="72">
        <v>45184</v>
      </c>
      <c r="K500" s="68">
        <v>1</v>
      </c>
      <c r="L500" s="68">
        <v>10125</v>
      </c>
      <c r="M500" s="68">
        <v>169518</v>
      </c>
      <c r="N500" s="73">
        <f t="shared" si="66"/>
        <v>600</v>
      </c>
      <c r="O500" s="74"/>
      <c r="P500" s="68"/>
      <c r="Q500" s="198"/>
      <c r="R500" s="68" t="s">
        <v>106</v>
      </c>
      <c r="S500" s="73" t="str">
        <f t="shared" si="67"/>
        <v>Rachadura na zona baixa do talão.</v>
      </c>
      <c r="T500" s="67" t="str">
        <f t="shared" si="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500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00" s="68">
        <v>16196</v>
      </c>
      <c r="W500" s="67" t="str">
        <f t="shared" si="70"/>
        <v xml:space="preserve">Everson Veloso </v>
      </c>
    </row>
    <row r="501" spans="1:23" ht="15.75" customHeight="1">
      <c r="A501" s="150">
        <f t="shared" si="63"/>
        <v>2796</v>
      </c>
      <c r="B501" s="75">
        <v>23464</v>
      </c>
      <c r="C501" s="60">
        <v>2</v>
      </c>
      <c r="D501" s="59" t="str">
        <f t="shared" si="65"/>
        <v>275/80R22.5</v>
      </c>
      <c r="E501" s="61">
        <v>90351</v>
      </c>
      <c r="F501" s="62" t="s">
        <v>99</v>
      </c>
      <c r="G501" s="60">
        <v>990</v>
      </c>
      <c r="H501" s="59" t="str">
        <f t="shared" si="64"/>
        <v>VENEZA</v>
      </c>
      <c r="I501" s="63">
        <v>45181</v>
      </c>
      <c r="J501" s="64">
        <v>45184</v>
      </c>
      <c r="K501" s="60">
        <v>1</v>
      </c>
      <c r="L501" s="60">
        <v>22576</v>
      </c>
      <c r="M501" s="60">
        <v>181554</v>
      </c>
      <c r="N501" s="65">
        <f t="shared" si="66"/>
        <v>600</v>
      </c>
      <c r="O501" s="66"/>
      <c r="P501" s="60"/>
      <c r="Q501" s="200"/>
      <c r="R501" s="77" t="s">
        <v>106</v>
      </c>
      <c r="S501" s="65" t="str">
        <f t="shared" si="67"/>
        <v>Rachadura na zona baixa do talão.</v>
      </c>
      <c r="T501" s="59" t="str">
        <f t="shared" si="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501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01" s="60">
        <v>16196</v>
      </c>
      <c r="W501" s="59" t="str">
        <f t="shared" si="70"/>
        <v xml:space="preserve">Everson Veloso </v>
      </c>
    </row>
    <row r="502" spans="1:23" ht="15.75" customHeight="1">
      <c r="A502" s="149">
        <f t="shared" si="63"/>
        <v>2797</v>
      </c>
      <c r="B502" s="76">
        <v>26018</v>
      </c>
      <c r="C502" s="68">
        <v>2</v>
      </c>
      <c r="D502" s="67" t="str">
        <f t="shared" si="65"/>
        <v>275/80R22.5</v>
      </c>
      <c r="E502" s="69">
        <v>7505</v>
      </c>
      <c r="F502" s="70" t="s">
        <v>102</v>
      </c>
      <c r="G502" s="68">
        <v>56</v>
      </c>
      <c r="H502" s="67" t="str">
        <f t="shared" si="64"/>
        <v xml:space="preserve">UBERLANDIA </v>
      </c>
      <c r="I502" s="71">
        <v>45170</v>
      </c>
      <c r="J502" s="72">
        <v>45184</v>
      </c>
      <c r="K502" s="68">
        <v>0</v>
      </c>
      <c r="L502" s="68">
        <v>6298</v>
      </c>
      <c r="M502" s="68">
        <v>67769</v>
      </c>
      <c r="N502" s="73">
        <f t="shared" si="66"/>
        <v>600</v>
      </c>
      <c r="O502" s="74"/>
      <c r="P502" s="68"/>
      <c r="Q502" s="198"/>
      <c r="R502" s="68" t="s">
        <v>111</v>
      </c>
      <c r="S502" s="73" t="str">
        <f t="shared" si="67"/>
        <v>Desgaste irregular da Banda de Rodagem.</v>
      </c>
      <c r="T502" s="67" t="str">
        <f t="shared" si="68"/>
        <v>Folgas nas mangas, cubos, buchas estouradas, veículo desalinhado.</v>
      </c>
      <c r="U502" s="73" t="str">
        <f t="shared" si="6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502" s="68">
        <v>16196</v>
      </c>
      <c r="W502" s="67" t="str">
        <f t="shared" si="70"/>
        <v xml:space="preserve">Everson Veloso </v>
      </c>
    </row>
    <row r="503" spans="1:23" ht="15.75" customHeight="1">
      <c r="A503" s="150">
        <f t="shared" si="63"/>
        <v>2798</v>
      </c>
      <c r="B503" s="75">
        <v>26229</v>
      </c>
      <c r="C503" s="60">
        <v>2</v>
      </c>
      <c r="D503" s="59" t="str">
        <f t="shared" si="65"/>
        <v>275/80R22.5</v>
      </c>
      <c r="E503" s="61">
        <v>8420</v>
      </c>
      <c r="F503" s="62" t="s">
        <v>197</v>
      </c>
      <c r="G503" s="60">
        <v>56</v>
      </c>
      <c r="H503" s="59" t="str">
        <f t="shared" si="64"/>
        <v xml:space="preserve">UBERLANDIA </v>
      </c>
      <c r="I503" s="63">
        <v>45170</v>
      </c>
      <c r="J503" s="64">
        <v>45184</v>
      </c>
      <c r="K503" s="60">
        <v>0</v>
      </c>
      <c r="L503" s="60">
        <v>5536</v>
      </c>
      <c r="M503" s="60">
        <v>48840</v>
      </c>
      <c r="N503" s="65">
        <f t="shared" si="66"/>
        <v>600</v>
      </c>
      <c r="O503" s="66"/>
      <c r="P503" s="60"/>
      <c r="Q503" s="200"/>
      <c r="R503" s="77" t="s">
        <v>111</v>
      </c>
      <c r="S503" s="65" t="str">
        <f t="shared" si="67"/>
        <v>Desgaste irregular da Banda de Rodagem.</v>
      </c>
      <c r="T503" s="59" t="str">
        <f t="shared" si="68"/>
        <v>Folgas nas mangas, cubos, buchas estouradas, veículo desalinhado.</v>
      </c>
      <c r="U503" s="65" t="str">
        <f t="shared" si="6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503" s="60">
        <v>16196</v>
      </c>
      <c r="W503" s="59" t="str">
        <f t="shared" si="70"/>
        <v xml:space="preserve">Everson Veloso </v>
      </c>
    </row>
    <row r="504" spans="1:23" ht="15.75" customHeight="1">
      <c r="A504" s="149">
        <f t="shared" si="63"/>
        <v>2799</v>
      </c>
      <c r="B504" s="76">
        <v>26320</v>
      </c>
      <c r="C504" s="68">
        <v>1</v>
      </c>
      <c r="D504" s="67" t="str">
        <f t="shared" si="65"/>
        <v>295/80R22.5</v>
      </c>
      <c r="E504" s="69">
        <v>7609</v>
      </c>
      <c r="F504" s="70" t="s">
        <v>197</v>
      </c>
      <c r="G504" s="68">
        <v>56</v>
      </c>
      <c r="H504" s="67" t="str">
        <f t="shared" si="64"/>
        <v xml:space="preserve">UBERLANDIA </v>
      </c>
      <c r="I504" s="71">
        <v>45168</v>
      </c>
      <c r="J504" s="72">
        <v>45191</v>
      </c>
      <c r="K504" s="68">
        <v>0</v>
      </c>
      <c r="L504" s="68">
        <v>9827</v>
      </c>
      <c r="M504" s="68">
        <v>26272</v>
      </c>
      <c r="N504" s="73">
        <f t="shared" si="66"/>
        <v>650</v>
      </c>
      <c r="O504" s="74"/>
      <c r="P504" s="68"/>
      <c r="Q504" s="198"/>
      <c r="R504" s="68" t="s">
        <v>111</v>
      </c>
      <c r="S504" s="73" t="str">
        <f t="shared" si="67"/>
        <v>Desgaste irregular da Banda de Rodagem.</v>
      </c>
      <c r="T504" s="67" t="str">
        <f t="shared" si="68"/>
        <v>Folgas nas mangas, cubos, buchas estouradas, veículo desalinhado.</v>
      </c>
      <c r="U504" s="73" t="str">
        <f t="shared" si="6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504" s="68">
        <v>16196</v>
      </c>
      <c r="W504" s="67" t="str">
        <f t="shared" si="70"/>
        <v xml:space="preserve">Everson Veloso </v>
      </c>
    </row>
    <row r="505" spans="1:23" ht="15.75" customHeight="1">
      <c r="A505" s="150">
        <f t="shared" si="63"/>
        <v>2800</v>
      </c>
      <c r="B505" s="75">
        <v>23390</v>
      </c>
      <c r="C505" s="60">
        <v>1</v>
      </c>
      <c r="D505" s="59" t="str">
        <f t="shared" si="65"/>
        <v>295/80R22.5</v>
      </c>
      <c r="E505" s="61">
        <v>90323</v>
      </c>
      <c r="F505" s="62" t="s">
        <v>199</v>
      </c>
      <c r="G505" s="60">
        <v>870</v>
      </c>
      <c r="H505" s="59" t="str">
        <f t="shared" si="64"/>
        <v>JUSTINOPOLIS</v>
      </c>
      <c r="I505" s="63">
        <v>45183</v>
      </c>
      <c r="J505" s="64">
        <v>45191</v>
      </c>
      <c r="K505" s="60">
        <v>1</v>
      </c>
      <c r="L505" s="60">
        <v>907</v>
      </c>
      <c r="M505" s="60">
        <v>163196</v>
      </c>
      <c r="N505" s="65">
        <f t="shared" si="66"/>
        <v>650</v>
      </c>
      <c r="O505" s="66"/>
      <c r="P505" s="60"/>
      <c r="Q505" s="200"/>
      <c r="R505" s="77" t="s">
        <v>116</v>
      </c>
      <c r="S505" s="65" t="str">
        <f t="shared" si="67"/>
        <v>Desenrolamento do retorno da lona carcaça no talão.</v>
      </c>
      <c r="T505" s="59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505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05" s="60">
        <v>16196</v>
      </c>
      <c r="W505" s="59" t="str">
        <f t="shared" si="70"/>
        <v xml:space="preserve">Everson Veloso </v>
      </c>
    </row>
    <row r="506" spans="1:23" ht="15.75" customHeight="1">
      <c r="A506" s="149">
        <f t="shared" si="63"/>
        <v>2801</v>
      </c>
      <c r="B506" s="76">
        <v>25381</v>
      </c>
      <c r="C506" s="68">
        <v>1</v>
      </c>
      <c r="D506" s="67" t="str">
        <f t="shared" si="65"/>
        <v>295/80R22.5</v>
      </c>
      <c r="E506" s="69">
        <v>10699</v>
      </c>
      <c r="F506" s="70" t="s">
        <v>105</v>
      </c>
      <c r="G506" s="68">
        <v>870</v>
      </c>
      <c r="H506" s="67" t="str">
        <f t="shared" si="64"/>
        <v>JUSTINOPOLIS</v>
      </c>
      <c r="I506" s="71">
        <v>45184</v>
      </c>
      <c r="J506" s="72">
        <v>45191</v>
      </c>
      <c r="K506" s="68">
        <v>1</v>
      </c>
      <c r="L506" s="68">
        <v>2459</v>
      </c>
      <c r="M506" s="68">
        <v>88061</v>
      </c>
      <c r="N506" s="73">
        <f t="shared" si="66"/>
        <v>650</v>
      </c>
      <c r="O506" s="74"/>
      <c r="P506" s="68"/>
      <c r="Q506" s="198"/>
      <c r="R506" s="68" t="s">
        <v>116</v>
      </c>
      <c r="S506" s="73" t="str">
        <f t="shared" si="67"/>
        <v>Desenrolamento do retorno da lona carcaça no talão.</v>
      </c>
      <c r="T506" s="67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506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06" s="68">
        <v>16196</v>
      </c>
      <c r="W506" s="67" t="str">
        <f t="shared" si="70"/>
        <v xml:space="preserve">Everson Veloso </v>
      </c>
    </row>
    <row r="507" spans="1:23" ht="15.75" customHeight="1">
      <c r="A507" s="150">
        <f t="shared" si="63"/>
        <v>2802</v>
      </c>
      <c r="B507" s="75">
        <v>24261</v>
      </c>
      <c r="C507" s="60">
        <v>1</v>
      </c>
      <c r="D507" s="59" t="str">
        <f t="shared" si="65"/>
        <v>295/80R22.5</v>
      </c>
      <c r="E507" s="61">
        <v>90323</v>
      </c>
      <c r="F507" s="62" t="s">
        <v>200</v>
      </c>
      <c r="G507" s="60">
        <v>870</v>
      </c>
      <c r="H507" s="59" t="str">
        <f t="shared" si="64"/>
        <v>JUSTINOPOLIS</v>
      </c>
      <c r="I507" s="63">
        <v>45184</v>
      </c>
      <c r="J507" s="64">
        <v>45191</v>
      </c>
      <c r="K507" s="60">
        <v>1</v>
      </c>
      <c r="L507" s="60">
        <v>907</v>
      </c>
      <c r="M507" s="60">
        <v>67728</v>
      </c>
      <c r="N507" s="65">
        <f t="shared" si="66"/>
        <v>650</v>
      </c>
      <c r="O507" s="66"/>
      <c r="P507" s="60"/>
      <c r="Q507" s="200"/>
      <c r="R507" s="77" t="s">
        <v>116</v>
      </c>
      <c r="S507" s="65" t="str">
        <f t="shared" si="67"/>
        <v>Desenrolamento do retorno da lona carcaça no talão.</v>
      </c>
      <c r="T507" s="59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507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07" s="60">
        <v>16196</v>
      </c>
      <c r="W507" s="59" t="str">
        <f t="shared" si="70"/>
        <v xml:space="preserve">Everson Veloso </v>
      </c>
    </row>
    <row r="508" spans="1:23" ht="15.75" customHeight="1">
      <c r="A508" s="149">
        <f t="shared" si="63"/>
        <v>2803</v>
      </c>
      <c r="B508" s="76">
        <v>20431</v>
      </c>
      <c r="C508" s="68">
        <v>2</v>
      </c>
      <c r="D508" s="67" t="str">
        <f t="shared" si="65"/>
        <v>275/80R22.5</v>
      </c>
      <c r="E508" s="69">
        <v>20862</v>
      </c>
      <c r="F508" s="70" t="s">
        <v>105</v>
      </c>
      <c r="G508" s="68">
        <v>870</v>
      </c>
      <c r="H508" s="67" t="str">
        <f t="shared" si="64"/>
        <v>JUSTINOPOLIS</v>
      </c>
      <c r="I508" s="71">
        <v>45181</v>
      </c>
      <c r="J508" s="72">
        <v>45191</v>
      </c>
      <c r="K508" s="68">
        <v>2</v>
      </c>
      <c r="L508" s="68">
        <v>3086</v>
      </c>
      <c r="M508" s="68">
        <v>161084</v>
      </c>
      <c r="N508" s="73">
        <f t="shared" si="66"/>
        <v>600</v>
      </c>
      <c r="O508" s="74"/>
      <c r="P508" s="68"/>
      <c r="Q508" s="198"/>
      <c r="R508" s="68" t="s">
        <v>116</v>
      </c>
      <c r="S508" s="73" t="str">
        <f t="shared" si="67"/>
        <v>Desenrolamento do retorno da lona carcaça no talão.</v>
      </c>
      <c r="T508" s="67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508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08" s="68">
        <v>16196</v>
      </c>
      <c r="W508" s="67" t="str">
        <f t="shared" si="70"/>
        <v xml:space="preserve">Everson Veloso </v>
      </c>
    </row>
    <row r="509" spans="1:23" ht="15.75" customHeight="1">
      <c r="A509" s="150">
        <f t="shared" si="63"/>
        <v>2804</v>
      </c>
      <c r="B509" s="75">
        <v>22805</v>
      </c>
      <c r="C509" s="60">
        <v>1</v>
      </c>
      <c r="D509" s="59" t="str">
        <f t="shared" si="65"/>
        <v>295/80R22.5</v>
      </c>
      <c r="E509" s="61">
        <v>90320</v>
      </c>
      <c r="F509" s="62" t="s">
        <v>200</v>
      </c>
      <c r="G509" s="60">
        <v>870</v>
      </c>
      <c r="H509" s="59" t="str">
        <f t="shared" si="64"/>
        <v>JUSTINOPOLIS</v>
      </c>
      <c r="I509" s="63">
        <v>45181</v>
      </c>
      <c r="J509" s="64">
        <v>45191</v>
      </c>
      <c r="K509" s="60">
        <v>1</v>
      </c>
      <c r="L509" s="60">
        <v>20566</v>
      </c>
      <c r="M509" s="60">
        <v>153149</v>
      </c>
      <c r="N509" s="65">
        <f t="shared" si="66"/>
        <v>650</v>
      </c>
      <c r="O509" s="66"/>
      <c r="P509" s="60"/>
      <c r="Q509" s="200"/>
      <c r="R509" s="77" t="s">
        <v>106</v>
      </c>
      <c r="S509" s="65" t="str">
        <f t="shared" si="67"/>
        <v>Rachadura na zona baixa do talão.</v>
      </c>
      <c r="T509" s="59" t="str">
        <f t="shared" si="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509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09" s="60">
        <v>16196</v>
      </c>
      <c r="W509" s="59" t="str">
        <f t="shared" si="70"/>
        <v xml:space="preserve">Everson Veloso </v>
      </c>
    </row>
    <row r="510" spans="1:23" ht="15.75" customHeight="1">
      <c r="A510" s="149">
        <f t="shared" si="63"/>
        <v>2805</v>
      </c>
      <c r="B510" s="76">
        <v>23588</v>
      </c>
      <c r="C510" s="68">
        <v>2</v>
      </c>
      <c r="D510" s="67" t="str">
        <f t="shared" si="65"/>
        <v>275/80R22.5</v>
      </c>
      <c r="E510" s="69">
        <v>20417</v>
      </c>
      <c r="F510" s="70" t="s">
        <v>198</v>
      </c>
      <c r="G510" s="68">
        <v>98</v>
      </c>
      <c r="H510" s="67" t="str">
        <f t="shared" si="64"/>
        <v>ANA LUCIA</v>
      </c>
      <c r="I510" s="71">
        <v>45182</v>
      </c>
      <c r="J510" s="72">
        <v>45191</v>
      </c>
      <c r="K510" s="68">
        <v>1</v>
      </c>
      <c r="L510" s="68">
        <v>2180</v>
      </c>
      <c r="M510" s="68">
        <v>191725</v>
      </c>
      <c r="N510" s="73">
        <f t="shared" si="66"/>
        <v>600</v>
      </c>
      <c r="O510" s="74"/>
      <c r="P510" s="68"/>
      <c r="Q510" s="198"/>
      <c r="R510" s="68" t="s">
        <v>104</v>
      </c>
      <c r="S510" s="73" t="str">
        <f t="shared" si="67"/>
        <v>Feridas acidentais no flanco.</v>
      </c>
      <c r="T510" s="67" t="str">
        <f t="shared" si="68"/>
        <v>Objetos pontiagudos, pontas de guias, meio-fio.</v>
      </c>
      <c r="U510" s="73" t="str">
        <f t="shared" si="69"/>
        <v>Impacto lateral proveniente de erro operacional, solicito avaliação de cobrança.</v>
      </c>
      <c r="V510" s="68">
        <v>16196</v>
      </c>
      <c r="W510" s="67" t="str">
        <f t="shared" si="70"/>
        <v xml:space="preserve">Everson Veloso </v>
      </c>
    </row>
    <row r="511" spans="1:23" ht="15.75" customHeight="1">
      <c r="A511" s="150">
        <f t="shared" si="63"/>
        <v>2806</v>
      </c>
      <c r="B511" s="75">
        <v>20164</v>
      </c>
      <c r="C511" s="60">
        <v>2</v>
      </c>
      <c r="D511" s="59" t="str">
        <f t="shared" si="65"/>
        <v>275/80R22.5</v>
      </c>
      <c r="E511" s="61">
        <v>8440</v>
      </c>
      <c r="F511" s="62" t="s">
        <v>198</v>
      </c>
      <c r="G511" s="60">
        <v>56</v>
      </c>
      <c r="H511" s="59" t="str">
        <f t="shared" si="64"/>
        <v xml:space="preserve">UBERLANDIA </v>
      </c>
      <c r="I511" s="63">
        <v>45184</v>
      </c>
      <c r="J511" s="64">
        <v>45191</v>
      </c>
      <c r="K511" s="60">
        <v>0</v>
      </c>
      <c r="L511" s="60">
        <v>3242</v>
      </c>
      <c r="M511" s="60">
        <v>94536</v>
      </c>
      <c r="N511" s="65">
        <f t="shared" si="66"/>
        <v>600</v>
      </c>
      <c r="O511" s="66"/>
      <c r="P511" s="60"/>
      <c r="Q511" s="200"/>
      <c r="R511" s="77" t="s">
        <v>104</v>
      </c>
      <c r="S511" s="65" t="str">
        <f t="shared" si="67"/>
        <v>Feridas acidentais no flanco.</v>
      </c>
      <c r="T511" s="59" t="str">
        <f t="shared" si="68"/>
        <v>Objetos pontiagudos, pontas de guias, meio-fio.</v>
      </c>
      <c r="U511" s="65" t="str">
        <f t="shared" si="69"/>
        <v>Impacto lateral proveniente de erro operacional, solicito avaliação de cobrança.</v>
      </c>
      <c r="V511" s="60">
        <v>16196</v>
      </c>
      <c r="W511" s="59" t="str">
        <f t="shared" si="70"/>
        <v xml:space="preserve">Everson Veloso </v>
      </c>
    </row>
    <row r="512" spans="1:23" ht="15.75" customHeight="1">
      <c r="A512" s="149">
        <f t="shared" si="63"/>
        <v>2807</v>
      </c>
      <c r="B512" s="76">
        <v>22172</v>
      </c>
      <c r="C512" s="68">
        <v>2</v>
      </c>
      <c r="D512" s="67" t="str">
        <f t="shared" si="65"/>
        <v>275/80R22.5</v>
      </c>
      <c r="E512" s="69" t="s">
        <v>215</v>
      </c>
      <c r="F512" s="70" t="s">
        <v>105</v>
      </c>
      <c r="G512" s="68">
        <v>98</v>
      </c>
      <c r="H512" s="67" t="str">
        <f t="shared" si="64"/>
        <v>ANA LUCIA</v>
      </c>
      <c r="I512" s="71">
        <v>45188</v>
      </c>
      <c r="J512" s="72">
        <v>45191</v>
      </c>
      <c r="K512" s="68">
        <v>2</v>
      </c>
      <c r="L512" s="68">
        <v>24081</v>
      </c>
      <c r="M512" s="68">
        <v>189246</v>
      </c>
      <c r="N512" s="73">
        <f t="shared" si="66"/>
        <v>600</v>
      </c>
      <c r="O512" s="74"/>
      <c r="P512" s="68"/>
      <c r="Q512" s="198"/>
      <c r="R512" s="68" t="s">
        <v>106</v>
      </c>
      <c r="S512" s="73" t="str">
        <f t="shared" si="67"/>
        <v>Rachadura na zona baixa do talão.</v>
      </c>
      <c r="T512" s="67" t="str">
        <f t="shared" si="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512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12" s="68">
        <v>16196</v>
      </c>
      <c r="W512" s="67" t="str">
        <f t="shared" si="70"/>
        <v xml:space="preserve">Everson Veloso </v>
      </c>
    </row>
    <row r="513" spans="1:23" ht="15.75" customHeight="1">
      <c r="A513" s="150">
        <f t="shared" si="63"/>
        <v>2808</v>
      </c>
      <c r="B513" s="75">
        <v>25768</v>
      </c>
      <c r="C513" s="60">
        <v>2</v>
      </c>
      <c r="D513" s="59" t="str">
        <f t="shared" si="65"/>
        <v>275/80R22.5</v>
      </c>
      <c r="E513" s="61">
        <v>20716</v>
      </c>
      <c r="F513" s="62" t="s">
        <v>99</v>
      </c>
      <c r="G513" s="60">
        <v>870</v>
      </c>
      <c r="H513" s="59" t="str">
        <f t="shared" si="64"/>
        <v>JUSTINOPOLIS</v>
      </c>
      <c r="I513" s="63">
        <v>45188</v>
      </c>
      <c r="J513" s="64">
        <v>45191</v>
      </c>
      <c r="K513" s="60">
        <v>1</v>
      </c>
      <c r="L513" s="60">
        <v>18274</v>
      </c>
      <c r="M513" s="60">
        <v>66685</v>
      </c>
      <c r="N513" s="65">
        <f t="shared" si="66"/>
        <v>600</v>
      </c>
      <c r="O513" s="66"/>
      <c r="P513" s="60"/>
      <c r="Q513" s="200"/>
      <c r="R513" s="77" t="s">
        <v>116</v>
      </c>
      <c r="S513" s="65" t="str">
        <f t="shared" si="67"/>
        <v>Desenrolamento do retorno da lona carcaça no talão.</v>
      </c>
      <c r="T513" s="59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513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13" s="60">
        <v>16196</v>
      </c>
      <c r="W513" s="59" t="str">
        <f t="shared" si="70"/>
        <v xml:space="preserve">Everson Veloso </v>
      </c>
    </row>
    <row r="514" spans="1:23" ht="15.75" customHeight="1">
      <c r="A514" s="149">
        <f t="shared" si="63"/>
        <v>2809</v>
      </c>
      <c r="B514" s="76">
        <v>98682</v>
      </c>
      <c r="C514" s="68">
        <v>2</v>
      </c>
      <c r="D514" s="67" t="str">
        <f t="shared" si="65"/>
        <v>275/80R22.5</v>
      </c>
      <c r="E514" s="69">
        <v>90301</v>
      </c>
      <c r="F514" s="70" t="s">
        <v>105</v>
      </c>
      <c r="G514" s="68">
        <v>870</v>
      </c>
      <c r="H514" s="67" t="str">
        <f t="shared" si="64"/>
        <v>JUSTINOPOLIS</v>
      </c>
      <c r="I514" s="71">
        <v>45188</v>
      </c>
      <c r="J514" s="72">
        <v>45191</v>
      </c>
      <c r="K514" s="68">
        <v>2</v>
      </c>
      <c r="L514" s="68">
        <v>3943</v>
      </c>
      <c r="M514" s="68">
        <v>204816</v>
      </c>
      <c r="N514" s="73">
        <f t="shared" si="66"/>
        <v>600</v>
      </c>
      <c r="O514" s="74"/>
      <c r="P514" s="68"/>
      <c r="Q514" s="198"/>
      <c r="R514" s="68" t="s">
        <v>116</v>
      </c>
      <c r="S514" s="73" t="str">
        <f t="shared" si="67"/>
        <v>Desenrolamento do retorno da lona carcaça no talão.</v>
      </c>
      <c r="T514" s="67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514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14" s="68">
        <v>16196</v>
      </c>
      <c r="W514" s="67" t="str">
        <f t="shared" si="70"/>
        <v xml:space="preserve">Everson Veloso </v>
      </c>
    </row>
    <row r="515" spans="1:23" ht="15.75" customHeight="1">
      <c r="A515" s="150">
        <f t="shared" si="63"/>
        <v>2810</v>
      </c>
      <c r="B515" s="75">
        <v>23131</v>
      </c>
      <c r="C515" s="60">
        <v>2</v>
      </c>
      <c r="D515" s="59" t="str">
        <f t="shared" si="65"/>
        <v>275/80R22.5</v>
      </c>
      <c r="E515" s="61">
        <v>10991</v>
      </c>
      <c r="F515" s="62" t="s">
        <v>198</v>
      </c>
      <c r="G515" s="60">
        <v>870</v>
      </c>
      <c r="H515" s="59" t="str">
        <f t="shared" si="64"/>
        <v>JUSTINOPOLIS</v>
      </c>
      <c r="I515" s="63">
        <v>45184</v>
      </c>
      <c r="J515" s="64">
        <v>45191</v>
      </c>
      <c r="K515" s="60">
        <v>1</v>
      </c>
      <c r="L515" s="60">
        <v>12686</v>
      </c>
      <c r="M515" s="60">
        <v>206090</v>
      </c>
      <c r="N515" s="65">
        <f t="shared" si="66"/>
        <v>600</v>
      </c>
      <c r="O515" s="66"/>
      <c r="P515" s="60"/>
      <c r="Q515" s="200"/>
      <c r="R515" s="77" t="s">
        <v>104</v>
      </c>
      <c r="S515" s="65" t="str">
        <f t="shared" si="67"/>
        <v>Feridas acidentais no flanco.</v>
      </c>
      <c r="T515" s="59" t="str">
        <f t="shared" si="68"/>
        <v>Objetos pontiagudos, pontas de guias, meio-fio.</v>
      </c>
      <c r="U515" s="65" t="str">
        <f t="shared" si="69"/>
        <v>Impacto lateral proveniente de erro operacional, solicito avaliação de cobrança.</v>
      </c>
      <c r="V515" s="60">
        <v>16196</v>
      </c>
      <c r="W515" s="59" t="str">
        <f t="shared" si="70"/>
        <v xml:space="preserve">Everson Veloso </v>
      </c>
    </row>
    <row r="516" spans="1:23" ht="15.75" customHeight="1">
      <c r="A516" s="149">
        <f t="shared" ref="A516:A579" si="71">IF(B516&gt;0,A515+1,"")</f>
        <v>2811</v>
      </c>
      <c r="B516" s="76">
        <v>24461</v>
      </c>
      <c r="C516" s="68">
        <v>2</v>
      </c>
      <c r="D516" s="67" t="str">
        <f t="shared" si="65"/>
        <v>275/80R22.5</v>
      </c>
      <c r="E516" s="69">
        <v>10757</v>
      </c>
      <c r="F516" s="70" t="s">
        <v>105</v>
      </c>
      <c r="G516" s="68">
        <v>870</v>
      </c>
      <c r="H516" s="67" t="str">
        <f t="shared" si="64"/>
        <v>JUSTINOPOLIS</v>
      </c>
      <c r="I516" s="71">
        <v>45189</v>
      </c>
      <c r="J516" s="72">
        <v>45191</v>
      </c>
      <c r="K516" s="68">
        <v>1</v>
      </c>
      <c r="L516" s="68">
        <v>28369</v>
      </c>
      <c r="M516" s="68">
        <v>119276</v>
      </c>
      <c r="N516" s="73">
        <f t="shared" si="66"/>
        <v>600</v>
      </c>
      <c r="O516" s="74"/>
      <c r="P516" s="68"/>
      <c r="Q516" s="198"/>
      <c r="R516" s="68" t="s">
        <v>106</v>
      </c>
      <c r="S516" s="73" t="str">
        <f t="shared" si="67"/>
        <v>Rachadura na zona baixa do talão.</v>
      </c>
      <c r="T516" s="67" t="str">
        <f t="shared" si="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516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16" s="68">
        <v>16196</v>
      </c>
      <c r="W516" s="67" t="str">
        <f t="shared" si="70"/>
        <v xml:space="preserve">Everson Veloso </v>
      </c>
    </row>
    <row r="517" spans="1:23" ht="15.75" customHeight="1">
      <c r="A517" s="150">
        <f t="shared" si="71"/>
        <v>2812</v>
      </c>
      <c r="B517" s="75">
        <v>20772</v>
      </c>
      <c r="C517" s="60">
        <v>2</v>
      </c>
      <c r="D517" s="59" t="str">
        <f t="shared" si="65"/>
        <v>275/80R22.5</v>
      </c>
      <c r="E517" s="61">
        <v>10756</v>
      </c>
      <c r="F517" s="62" t="s">
        <v>105</v>
      </c>
      <c r="G517" s="60">
        <v>870</v>
      </c>
      <c r="H517" s="59" t="str">
        <f t="shared" si="64"/>
        <v>JUSTINOPOLIS</v>
      </c>
      <c r="I517" s="63">
        <v>45135</v>
      </c>
      <c r="J517" s="64">
        <v>45191</v>
      </c>
      <c r="K517" s="60">
        <v>2</v>
      </c>
      <c r="L517" s="60">
        <v>11875</v>
      </c>
      <c r="M517" s="60">
        <v>217054</v>
      </c>
      <c r="N517" s="65">
        <f t="shared" si="66"/>
        <v>600</v>
      </c>
      <c r="O517" s="66"/>
      <c r="P517" s="60"/>
      <c r="Q517" s="200"/>
      <c r="R517" s="77" t="s">
        <v>106</v>
      </c>
      <c r="S517" s="65" t="str">
        <f t="shared" si="67"/>
        <v>Rachadura na zona baixa do talão.</v>
      </c>
      <c r="T517" s="59" t="str">
        <f t="shared" si="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517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17" s="60">
        <v>16196</v>
      </c>
      <c r="W517" s="59" t="str">
        <f t="shared" si="70"/>
        <v xml:space="preserve">Everson Veloso </v>
      </c>
    </row>
    <row r="518" spans="1:23" ht="15.75" customHeight="1">
      <c r="A518" s="149">
        <f t="shared" si="71"/>
        <v>2813</v>
      </c>
      <c r="B518" s="76">
        <v>20017</v>
      </c>
      <c r="C518" s="68">
        <v>2</v>
      </c>
      <c r="D518" s="67" t="str">
        <f t="shared" si="65"/>
        <v>275/80R22.5</v>
      </c>
      <c r="E518" s="69">
        <v>10644</v>
      </c>
      <c r="F518" s="70" t="s">
        <v>198</v>
      </c>
      <c r="G518" s="68">
        <v>870</v>
      </c>
      <c r="H518" s="67" t="str">
        <f t="shared" si="64"/>
        <v>JUSTINOPOLIS</v>
      </c>
      <c r="I518" s="71">
        <v>45184</v>
      </c>
      <c r="J518" s="72">
        <v>45191</v>
      </c>
      <c r="K518" s="68">
        <v>2</v>
      </c>
      <c r="L518" s="68">
        <v>2025</v>
      </c>
      <c r="M518" s="68">
        <v>125874</v>
      </c>
      <c r="N518" s="73">
        <f t="shared" si="66"/>
        <v>600</v>
      </c>
      <c r="O518" s="74"/>
      <c r="P518" s="68"/>
      <c r="Q518" s="198"/>
      <c r="R518" s="68" t="s">
        <v>104</v>
      </c>
      <c r="S518" s="73" t="str">
        <f t="shared" si="67"/>
        <v>Feridas acidentais no flanco.</v>
      </c>
      <c r="T518" s="67" t="str">
        <f t="shared" si="68"/>
        <v>Objetos pontiagudos, pontas de guias, meio-fio.</v>
      </c>
      <c r="U518" s="73" t="str">
        <f t="shared" si="69"/>
        <v>Impacto lateral proveniente de erro operacional, solicito avaliação de cobrança.</v>
      </c>
      <c r="V518" s="68">
        <v>16196</v>
      </c>
      <c r="W518" s="67" t="str">
        <f t="shared" si="70"/>
        <v xml:space="preserve">Everson Veloso </v>
      </c>
    </row>
    <row r="519" spans="1:23" ht="15.75" customHeight="1">
      <c r="A519" s="150">
        <f t="shared" si="71"/>
        <v>2814</v>
      </c>
      <c r="B519" s="75">
        <v>23015</v>
      </c>
      <c r="C519" s="60">
        <v>2</v>
      </c>
      <c r="D519" s="59" t="str">
        <f t="shared" si="65"/>
        <v>275/80R22.5</v>
      </c>
      <c r="E519" s="61">
        <v>10630</v>
      </c>
      <c r="F519" s="62" t="s">
        <v>99</v>
      </c>
      <c r="G519" s="60">
        <v>870</v>
      </c>
      <c r="H519" s="59" t="str">
        <f t="shared" si="64"/>
        <v>JUSTINOPOLIS</v>
      </c>
      <c r="I519" s="63">
        <v>45187</v>
      </c>
      <c r="J519" s="64">
        <v>45191</v>
      </c>
      <c r="K519" s="60">
        <v>2</v>
      </c>
      <c r="L519" s="60">
        <v>27716</v>
      </c>
      <c r="M519" s="60">
        <v>161405</v>
      </c>
      <c r="N519" s="65">
        <f t="shared" si="66"/>
        <v>600</v>
      </c>
      <c r="O519" s="66"/>
      <c r="P519" s="60"/>
      <c r="Q519" s="200"/>
      <c r="R519" s="77" t="s">
        <v>106</v>
      </c>
      <c r="S519" s="65" t="str">
        <f t="shared" si="67"/>
        <v>Rachadura na zona baixa do talão.</v>
      </c>
      <c r="T519" s="59" t="str">
        <f t="shared" si="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519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19" s="60">
        <v>16196</v>
      </c>
      <c r="W519" s="59" t="str">
        <f t="shared" si="70"/>
        <v xml:space="preserve">Everson Veloso </v>
      </c>
    </row>
    <row r="520" spans="1:23" ht="15.75" customHeight="1">
      <c r="A520" s="149">
        <f t="shared" si="71"/>
        <v>2815</v>
      </c>
      <c r="B520" s="76">
        <v>21521</v>
      </c>
      <c r="C520" s="68">
        <v>2</v>
      </c>
      <c r="D520" s="67" t="str">
        <f t="shared" si="65"/>
        <v>275/80R22.5</v>
      </c>
      <c r="E520" s="69">
        <v>90307</v>
      </c>
      <c r="F520" s="70" t="s">
        <v>99</v>
      </c>
      <c r="G520" s="68">
        <v>870</v>
      </c>
      <c r="H520" s="67" t="str">
        <f t="shared" si="64"/>
        <v>JUSTINOPOLIS</v>
      </c>
      <c r="I520" s="71">
        <v>45187</v>
      </c>
      <c r="J520" s="72">
        <v>45191</v>
      </c>
      <c r="K520" s="68">
        <v>1</v>
      </c>
      <c r="L520" s="68">
        <v>14289</v>
      </c>
      <c r="M520" s="68">
        <v>71732</v>
      </c>
      <c r="N520" s="73">
        <f t="shared" si="66"/>
        <v>600</v>
      </c>
      <c r="O520" s="74"/>
      <c r="P520" s="68"/>
      <c r="Q520" s="198"/>
      <c r="R520" s="68" t="s">
        <v>106</v>
      </c>
      <c r="S520" s="73" t="str">
        <f t="shared" si="67"/>
        <v>Rachadura na zona baixa do talão.</v>
      </c>
      <c r="T520" s="67" t="str">
        <f t="shared" si="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520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20" s="68">
        <v>16196</v>
      </c>
      <c r="W520" s="67" t="str">
        <f t="shared" si="70"/>
        <v xml:space="preserve">Everson Veloso </v>
      </c>
    </row>
    <row r="521" spans="1:23" ht="15.75" customHeight="1">
      <c r="A521" s="150">
        <f t="shared" si="71"/>
        <v>2816</v>
      </c>
      <c r="B521" s="75">
        <v>22250</v>
      </c>
      <c r="C521" s="60">
        <v>2</v>
      </c>
      <c r="D521" s="59" t="str">
        <f t="shared" si="65"/>
        <v>275/80R22.5</v>
      </c>
      <c r="E521" s="61">
        <v>4010550</v>
      </c>
      <c r="F521" s="62" t="s">
        <v>101</v>
      </c>
      <c r="G521" s="60">
        <v>870</v>
      </c>
      <c r="H521" s="59" t="str">
        <f t="shared" si="64"/>
        <v>JUSTINOPOLIS</v>
      </c>
      <c r="I521" s="63">
        <v>45185</v>
      </c>
      <c r="J521" s="64">
        <v>45191</v>
      </c>
      <c r="K521" s="60">
        <v>2</v>
      </c>
      <c r="L521" s="60">
        <v>5537</v>
      </c>
      <c r="M521" s="60">
        <v>161338</v>
      </c>
      <c r="N521" s="65">
        <f t="shared" si="66"/>
        <v>600</v>
      </c>
      <c r="O521" s="66"/>
      <c r="P521" s="60"/>
      <c r="Q521" s="200"/>
      <c r="R521" s="77" t="s">
        <v>106</v>
      </c>
      <c r="S521" s="65" t="str">
        <f t="shared" si="67"/>
        <v>Rachadura na zona baixa do talão.</v>
      </c>
      <c r="T521" s="59" t="str">
        <f t="shared" si="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521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21" s="60">
        <v>16196</v>
      </c>
      <c r="W521" s="59" t="str">
        <f t="shared" si="70"/>
        <v xml:space="preserve">Everson Veloso </v>
      </c>
    </row>
    <row r="522" spans="1:23" ht="15.75" customHeight="1">
      <c r="A522" s="149">
        <f t="shared" si="71"/>
        <v>2817</v>
      </c>
      <c r="B522" s="76">
        <v>24935</v>
      </c>
      <c r="C522" s="68">
        <v>2</v>
      </c>
      <c r="D522" s="67" t="str">
        <f t="shared" si="65"/>
        <v>275/80R22.5</v>
      </c>
      <c r="E522" s="69">
        <v>20720</v>
      </c>
      <c r="F522" s="70" t="s">
        <v>105</v>
      </c>
      <c r="G522" s="68">
        <v>870</v>
      </c>
      <c r="H522" s="67" t="str">
        <f t="shared" si="64"/>
        <v>JUSTINOPOLIS</v>
      </c>
      <c r="I522" s="71">
        <v>45185</v>
      </c>
      <c r="J522" s="72">
        <v>45191</v>
      </c>
      <c r="K522" s="68">
        <v>1</v>
      </c>
      <c r="L522" s="68">
        <v>10432</v>
      </c>
      <c r="M522" s="68">
        <v>88715</v>
      </c>
      <c r="N522" s="73">
        <f t="shared" si="66"/>
        <v>600</v>
      </c>
      <c r="O522" s="74"/>
      <c r="P522" s="68"/>
      <c r="Q522" s="198"/>
      <c r="R522" s="68" t="s">
        <v>116</v>
      </c>
      <c r="S522" s="73" t="str">
        <f t="shared" si="67"/>
        <v>Desenrolamento do retorno da lona carcaça no talão.</v>
      </c>
      <c r="T522" s="67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522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22" s="68">
        <v>16196</v>
      </c>
      <c r="W522" s="67" t="str">
        <f t="shared" si="70"/>
        <v xml:space="preserve">Everson Veloso </v>
      </c>
    </row>
    <row r="523" spans="1:23" ht="15.75" customHeight="1">
      <c r="A523" s="150">
        <f t="shared" si="71"/>
        <v>2818</v>
      </c>
      <c r="B523" s="75">
        <v>24547</v>
      </c>
      <c r="C523" s="60">
        <v>2</v>
      </c>
      <c r="D523" s="59" t="str">
        <f t="shared" si="65"/>
        <v>275/80R22.5</v>
      </c>
      <c r="E523" s="61">
        <v>10757</v>
      </c>
      <c r="F523" s="62" t="s">
        <v>198</v>
      </c>
      <c r="G523" s="60">
        <v>870</v>
      </c>
      <c r="H523" s="59" t="str">
        <f t="shared" si="64"/>
        <v>JUSTINOPOLIS</v>
      </c>
      <c r="I523" s="63">
        <v>45189</v>
      </c>
      <c r="J523" s="64">
        <v>45191</v>
      </c>
      <c r="K523" s="60">
        <v>1</v>
      </c>
      <c r="L523" s="60">
        <v>28369</v>
      </c>
      <c r="M523" s="60">
        <v>118691</v>
      </c>
      <c r="N523" s="65">
        <f t="shared" si="66"/>
        <v>600</v>
      </c>
      <c r="O523" s="66"/>
      <c r="P523" s="60"/>
      <c r="Q523" s="200"/>
      <c r="R523" s="77" t="s">
        <v>106</v>
      </c>
      <c r="S523" s="65" t="str">
        <f t="shared" si="67"/>
        <v>Rachadura na zona baixa do talão.</v>
      </c>
      <c r="T523" s="59" t="str">
        <f t="shared" si="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523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23" s="60">
        <v>16196</v>
      </c>
      <c r="W523" s="59" t="str">
        <f t="shared" si="70"/>
        <v xml:space="preserve">Everson Veloso </v>
      </c>
    </row>
    <row r="524" spans="1:23" ht="15.75" customHeight="1">
      <c r="A524" s="149">
        <f t="shared" si="71"/>
        <v>2819</v>
      </c>
      <c r="B524" s="76">
        <v>20649</v>
      </c>
      <c r="C524" s="68">
        <v>2</v>
      </c>
      <c r="D524" s="67" t="str">
        <f t="shared" si="65"/>
        <v>275/80R22.5</v>
      </c>
      <c r="E524" s="69">
        <v>20768</v>
      </c>
      <c r="F524" s="70" t="s">
        <v>99</v>
      </c>
      <c r="G524" s="68">
        <v>98</v>
      </c>
      <c r="H524" s="67" t="str">
        <f t="shared" si="64"/>
        <v>ANA LUCIA</v>
      </c>
      <c r="I524" s="71">
        <v>45191</v>
      </c>
      <c r="J524" s="72">
        <v>45196</v>
      </c>
      <c r="K524" s="68">
        <v>3</v>
      </c>
      <c r="L524" s="68">
        <v>15855</v>
      </c>
      <c r="M524" s="68">
        <v>227097</v>
      </c>
      <c r="N524" s="73">
        <f t="shared" si="66"/>
        <v>600</v>
      </c>
      <c r="O524" s="74"/>
      <c r="P524" s="68"/>
      <c r="Q524" s="198"/>
      <c r="R524" s="68" t="s">
        <v>117</v>
      </c>
      <c r="S524" s="73" t="str">
        <f t="shared" si="67"/>
        <v>Separações no talão e rupturas dos reforços.</v>
      </c>
      <c r="T524" s="67" t="str">
        <f t="shared" si="68"/>
        <v>Aquecimento excessivo no tambor de freio, utilização com sobrecarga ou baixa pressão, mau posicionamento do pneu sobre o aro/roda, uso excessivo dos freios devido a velocidade incompatível com a via.</v>
      </c>
      <c r="U524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24" s="68">
        <v>16196</v>
      </c>
      <c r="W524" s="67" t="str">
        <f t="shared" si="70"/>
        <v xml:space="preserve">Everson Veloso </v>
      </c>
    </row>
    <row r="525" spans="1:23" ht="15.75" customHeight="1">
      <c r="A525" s="150">
        <f t="shared" si="71"/>
        <v>2820</v>
      </c>
      <c r="B525" s="75">
        <v>20492</v>
      </c>
      <c r="C525" s="60">
        <v>2</v>
      </c>
      <c r="D525" s="59" t="str">
        <f t="shared" si="65"/>
        <v>275/80R22.5</v>
      </c>
      <c r="E525" s="61">
        <v>11160</v>
      </c>
      <c r="F525" s="62" t="s">
        <v>99</v>
      </c>
      <c r="G525" s="60">
        <v>98</v>
      </c>
      <c r="H525" s="59" t="str">
        <f t="shared" si="64"/>
        <v>ANA LUCIA</v>
      </c>
      <c r="I525" s="63">
        <v>45192</v>
      </c>
      <c r="J525" s="64">
        <v>45196</v>
      </c>
      <c r="K525" s="60">
        <v>3</v>
      </c>
      <c r="L525" s="60">
        <v>14688</v>
      </c>
      <c r="M525" s="60">
        <v>233527</v>
      </c>
      <c r="N525" s="65">
        <f t="shared" si="66"/>
        <v>600</v>
      </c>
      <c r="O525" s="66"/>
      <c r="P525" s="60"/>
      <c r="Q525" s="200"/>
      <c r="R525" s="77" t="s">
        <v>116</v>
      </c>
      <c r="S525" s="65" t="str">
        <f t="shared" si="67"/>
        <v>Desenrolamento do retorno da lona carcaça no talão.</v>
      </c>
      <c r="T525" s="59" t="str">
        <f t="shared" si="68"/>
        <v>Aquecimento no talão ocasionado pelo uso excessivo do freio, má regulagem dos freios, uso excessivo dos freios devido a velocidade incompatível com a via,rodas sujas e/ou em má condições de uso, etc.</v>
      </c>
      <c r="U525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25" s="60">
        <v>16196</v>
      </c>
      <c r="W525" s="59" t="str">
        <f t="shared" si="70"/>
        <v xml:space="preserve">Everson Veloso </v>
      </c>
    </row>
    <row r="526" spans="1:23" ht="15.75" customHeight="1">
      <c r="A526" s="149">
        <f t="shared" si="71"/>
        <v>2821</v>
      </c>
      <c r="B526" s="76">
        <v>20219</v>
      </c>
      <c r="C526" s="68">
        <v>2</v>
      </c>
      <c r="D526" s="67" t="str">
        <f t="shared" si="65"/>
        <v>275/80R22.5</v>
      </c>
      <c r="E526" s="69">
        <v>20768</v>
      </c>
      <c r="F526" s="70" t="s">
        <v>101</v>
      </c>
      <c r="G526" s="68">
        <v>98</v>
      </c>
      <c r="H526" s="67" t="str">
        <f t="shared" ref="H526:H589" si="72">IFERROR(VLOOKUP(G526,LOCAL,2,FALSE),"")</f>
        <v>ANA LUCIA</v>
      </c>
      <c r="I526" s="71">
        <v>45191</v>
      </c>
      <c r="J526" s="72">
        <v>45196</v>
      </c>
      <c r="K526" s="68">
        <v>3</v>
      </c>
      <c r="L526" s="68">
        <v>15855</v>
      </c>
      <c r="M526" s="68">
        <v>310519</v>
      </c>
      <c r="N526" s="73">
        <f t="shared" si="66"/>
        <v>600</v>
      </c>
      <c r="O526" s="74"/>
      <c r="P526" s="68"/>
      <c r="Q526" s="198"/>
      <c r="R526" s="68" t="s">
        <v>117</v>
      </c>
      <c r="S526" s="73" t="str">
        <f t="shared" si="67"/>
        <v>Separações no talão e rupturas dos reforços.</v>
      </c>
      <c r="T526" s="67" t="str">
        <f t="shared" si="68"/>
        <v>Aquecimento excessivo no tambor de freio, utilização com sobrecarga ou baixa pressão, mau posicionamento do pneu sobre o aro/roda, uso excessivo dos freios devido a velocidade incompatível com a via.</v>
      </c>
      <c r="U526" s="73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26" s="68">
        <v>16196</v>
      </c>
      <c r="W526" s="67" t="str">
        <f t="shared" si="70"/>
        <v xml:space="preserve">Everson Veloso </v>
      </c>
    </row>
    <row r="527" spans="1:23" ht="15.75" customHeight="1">
      <c r="A527" s="150">
        <f t="shared" si="71"/>
        <v>2822</v>
      </c>
      <c r="B527" s="75">
        <v>20225</v>
      </c>
      <c r="C527" s="60">
        <v>2</v>
      </c>
      <c r="D527" s="59" t="str">
        <f t="shared" si="65"/>
        <v>275/80R22.5</v>
      </c>
      <c r="E527" s="61">
        <v>10464</v>
      </c>
      <c r="F527" s="62" t="s">
        <v>99</v>
      </c>
      <c r="G527" s="60">
        <v>98</v>
      </c>
      <c r="H527" s="59" t="str">
        <f t="shared" si="72"/>
        <v>ANA LUCIA</v>
      </c>
      <c r="I527" s="63">
        <v>45190</v>
      </c>
      <c r="J527" s="64">
        <v>45196</v>
      </c>
      <c r="K527" s="60">
        <v>3</v>
      </c>
      <c r="L527" s="60">
        <v>27951</v>
      </c>
      <c r="M527" s="60">
        <v>217344</v>
      </c>
      <c r="N527" s="65">
        <f t="shared" si="66"/>
        <v>600</v>
      </c>
      <c r="O527" s="66"/>
      <c r="P527" s="60"/>
      <c r="Q527" s="200"/>
      <c r="R527" s="77" t="s">
        <v>117</v>
      </c>
      <c r="S527" s="65" t="str">
        <f t="shared" si="67"/>
        <v>Separações no talão e rupturas dos reforços.</v>
      </c>
      <c r="T527" s="59" t="str">
        <f t="shared" si="68"/>
        <v>Aquecimento excessivo no tambor de freio, utilização com sobrecarga ou baixa pressão, mau posicionamento do pneu sobre o aro/roda, uso excessivo dos freios devido a velocidade incompatível com a via.</v>
      </c>
      <c r="U527" s="65" t="str">
        <f t="shared" si="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27" s="60">
        <v>16196</v>
      </c>
      <c r="W527" s="59" t="str">
        <f t="shared" si="70"/>
        <v xml:space="preserve">Everson Veloso </v>
      </c>
    </row>
    <row r="528" spans="1:23" ht="15.75" customHeight="1">
      <c r="A528" s="149">
        <f t="shared" si="71"/>
        <v>2823</v>
      </c>
      <c r="B528" s="76">
        <v>25335</v>
      </c>
      <c r="C528" s="68">
        <v>4</v>
      </c>
      <c r="D528" s="67" t="str">
        <f t="shared" ref="D528:D591" si="73">IFERROR(VLOOKUP(C528,MEDIDA,2,FALSE),"")</f>
        <v>215/75R17.5</v>
      </c>
      <c r="E528" s="69">
        <v>40883</v>
      </c>
      <c r="F528" s="70" t="s">
        <v>99</v>
      </c>
      <c r="G528" s="68">
        <v>98</v>
      </c>
      <c r="H528" s="67" t="str">
        <f t="shared" si="72"/>
        <v>ANA LUCIA</v>
      </c>
      <c r="I528" s="71">
        <v>45190</v>
      </c>
      <c r="J528" s="72">
        <v>45196</v>
      </c>
      <c r="K528" s="68">
        <v>2</v>
      </c>
      <c r="L528" s="68">
        <v>9917</v>
      </c>
      <c r="M528" s="68">
        <v>37971</v>
      </c>
      <c r="N528" s="73">
        <f t="shared" ref="N528:N591" si="74">IFERROR(VLOOKUP(C528,MEDIDA,3,FALSE),"")</f>
        <v>450</v>
      </c>
      <c r="O528" s="74"/>
      <c r="P528" s="68"/>
      <c r="Q528" s="198"/>
      <c r="R528" s="68" t="s">
        <v>106</v>
      </c>
      <c r="S528" s="73" t="str">
        <f t="shared" ref="S528:S591" si="75">IFERROR(VLOOKUP(R528,FVU,2,FALSE),"")</f>
        <v>Rachadura na zona baixa do talão.</v>
      </c>
      <c r="T528" s="67" t="str">
        <f t="shared" ref="T528:T591" si="76">IFERROR(VLOOKUP(R528,FVU,3,FALSE),"")</f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528" s="73" t="str">
        <f t="shared" ref="U528:U591" si="77">IFERROR(VLOOKUP(R528,FVU,4,FALSE),"")</f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28" s="68">
        <v>16196</v>
      </c>
      <c r="W528" s="67" t="str">
        <f t="shared" ref="W528:W591" si="78">IFERROR(VLOOKUP(V528,RELATOR,2,FALSE),"")</f>
        <v xml:space="preserve">Everson Veloso </v>
      </c>
    </row>
    <row r="529" spans="1:23" ht="15.75" customHeight="1">
      <c r="A529" s="150">
        <f t="shared" si="71"/>
        <v>2824</v>
      </c>
      <c r="B529" s="75">
        <v>22545</v>
      </c>
      <c r="C529" s="60">
        <v>2</v>
      </c>
      <c r="D529" s="59" t="str">
        <f t="shared" si="73"/>
        <v>275/80R22.5</v>
      </c>
      <c r="E529" s="61">
        <v>8417</v>
      </c>
      <c r="F529" s="62" t="s">
        <v>99</v>
      </c>
      <c r="G529" s="60">
        <v>56</v>
      </c>
      <c r="H529" s="59" t="str">
        <f t="shared" si="72"/>
        <v xml:space="preserve">UBERLANDIA </v>
      </c>
      <c r="I529" s="63">
        <v>45193</v>
      </c>
      <c r="J529" s="64">
        <v>45196</v>
      </c>
      <c r="K529" s="60">
        <v>1</v>
      </c>
      <c r="L529" s="60">
        <v>7974</v>
      </c>
      <c r="M529" s="60">
        <v>80191</v>
      </c>
      <c r="N529" s="65">
        <f t="shared" si="74"/>
        <v>600</v>
      </c>
      <c r="O529" s="66"/>
      <c r="P529" s="60"/>
      <c r="Q529" s="200"/>
      <c r="R529" s="77" t="s">
        <v>116</v>
      </c>
      <c r="S529" s="65" t="str">
        <f t="shared" si="75"/>
        <v>Desenrolamento do retorno da lona carcaça no talão.</v>
      </c>
      <c r="T529" s="59" t="str">
        <f t="shared" si="76"/>
        <v>Aquecimento no talão ocasionado pelo uso excessivo do freio, má regulagem dos freios, uso excessivo dos freios devido a velocidade incompatível com a via,rodas sujas e/ou em má condições de uso, etc.</v>
      </c>
      <c r="U529" s="65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29" s="60">
        <v>16196</v>
      </c>
      <c r="W529" s="59" t="str">
        <f t="shared" si="78"/>
        <v xml:space="preserve">Everson Veloso </v>
      </c>
    </row>
    <row r="530" spans="1:23" ht="15.75" customHeight="1">
      <c r="A530" s="149">
        <f t="shared" si="71"/>
        <v>2825</v>
      </c>
      <c r="B530" s="76">
        <v>21934</v>
      </c>
      <c r="C530" s="68">
        <v>2</v>
      </c>
      <c r="D530" s="67" t="str">
        <f t="shared" si="73"/>
        <v>275/80R22.5</v>
      </c>
      <c r="E530" s="69">
        <v>90449</v>
      </c>
      <c r="F530" s="70" t="s">
        <v>105</v>
      </c>
      <c r="G530" s="68">
        <v>990</v>
      </c>
      <c r="H530" s="67" t="str">
        <f t="shared" si="72"/>
        <v>VENEZA</v>
      </c>
      <c r="I530" s="71">
        <v>45189</v>
      </c>
      <c r="J530" s="72">
        <v>45196</v>
      </c>
      <c r="K530" s="68">
        <v>1</v>
      </c>
      <c r="L530" s="68">
        <v>19580</v>
      </c>
      <c r="M530" s="68">
        <v>84693</v>
      </c>
      <c r="N530" s="73">
        <f t="shared" si="74"/>
        <v>600</v>
      </c>
      <c r="O530" s="74"/>
      <c r="P530" s="68"/>
      <c r="Q530" s="198"/>
      <c r="R530" s="68" t="s">
        <v>106</v>
      </c>
      <c r="S530" s="73" t="str">
        <f t="shared" si="75"/>
        <v>Rachadura na zona baixa do talão.</v>
      </c>
      <c r="T530" s="67" t="str">
        <f t="shared" si="7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530" s="73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30" s="68">
        <v>16196</v>
      </c>
      <c r="W530" s="67" t="str">
        <f t="shared" si="78"/>
        <v xml:space="preserve">Everson Veloso </v>
      </c>
    </row>
    <row r="531" spans="1:23" ht="15.75" customHeight="1">
      <c r="A531" s="150">
        <f t="shared" si="71"/>
        <v>2826</v>
      </c>
      <c r="B531" s="75">
        <v>21483</v>
      </c>
      <c r="C531" s="60">
        <v>2</v>
      </c>
      <c r="D531" s="59" t="str">
        <f t="shared" si="73"/>
        <v>275/80R22.5</v>
      </c>
      <c r="E531" s="61">
        <v>90194</v>
      </c>
      <c r="F531" s="62" t="s">
        <v>99</v>
      </c>
      <c r="G531" s="60">
        <v>990</v>
      </c>
      <c r="H531" s="59" t="str">
        <f t="shared" si="72"/>
        <v>VENEZA</v>
      </c>
      <c r="I531" s="63">
        <v>45134</v>
      </c>
      <c r="J531" s="64">
        <v>45196</v>
      </c>
      <c r="K531" s="60">
        <v>1</v>
      </c>
      <c r="L531" s="60">
        <v>28006</v>
      </c>
      <c r="M531" s="60">
        <v>181166</v>
      </c>
      <c r="N531" s="65">
        <f t="shared" si="74"/>
        <v>600</v>
      </c>
      <c r="O531" s="66"/>
      <c r="P531" s="60"/>
      <c r="Q531" s="200"/>
      <c r="R531" s="77" t="s">
        <v>107</v>
      </c>
      <c r="S531" s="65" t="str">
        <f t="shared" si="75"/>
        <v>Alteração na zona baixa do talão.</v>
      </c>
      <c r="T531" s="59" t="str">
        <f t="shared" si="7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531" s="65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531" s="60">
        <v>16196</v>
      </c>
      <c r="W531" s="59" t="str">
        <f t="shared" si="78"/>
        <v xml:space="preserve">Everson Veloso </v>
      </c>
    </row>
    <row r="532" spans="1:23" ht="15.75" customHeight="1">
      <c r="A532" s="149">
        <f t="shared" si="71"/>
        <v>2827</v>
      </c>
      <c r="B532" s="76">
        <v>24854</v>
      </c>
      <c r="C532" s="68">
        <v>2</v>
      </c>
      <c r="D532" s="67" t="str">
        <f t="shared" si="73"/>
        <v>275/80R22.5</v>
      </c>
      <c r="E532" s="69">
        <v>90296</v>
      </c>
      <c r="F532" s="70" t="s">
        <v>105</v>
      </c>
      <c r="G532" s="68">
        <v>870</v>
      </c>
      <c r="H532" s="67" t="str">
        <f t="shared" si="72"/>
        <v>JUSTINOPOLIS</v>
      </c>
      <c r="I532" s="71">
        <v>45194</v>
      </c>
      <c r="J532" s="72">
        <v>45210</v>
      </c>
      <c r="K532" s="68">
        <v>1</v>
      </c>
      <c r="L532" s="68">
        <v>18938</v>
      </c>
      <c r="M532" s="68">
        <v>122488</v>
      </c>
      <c r="N532" s="73">
        <f t="shared" si="74"/>
        <v>600</v>
      </c>
      <c r="O532" s="74"/>
      <c r="P532" s="68"/>
      <c r="Q532" s="198"/>
      <c r="R532" s="68" t="s">
        <v>116</v>
      </c>
      <c r="S532" s="73" t="str">
        <f t="shared" si="75"/>
        <v>Desenrolamento do retorno da lona carcaça no talão.</v>
      </c>
      <c r="T532" s="67" t="str">
        <f t="shared" si="76"/>
        <v>Aquecimento no talão ocasionado pelo uso excessivo do freio, má regulagem dos freios, uso excessivo dos freios devido a velocidade incompatível com a via,rodas sujas e/ou em má condições de uso, etc.</v>
      </c>
      <c r="U532" s="73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32" s="68">
        <v>16196</v>
      </c>
      <c r="W532" s="67" t="str">
        <f t="shared" si="78"/>
        <v xml:space="preserve">Everson Veloso </v>
      </c>
    </row>
    <row r="533" spans="1:23" ht="15.75" customHeight="1">
      <c r="A533" s="150">
        <f t="shared" si="71"/>
        <v>2828</v>
      </c>
      <c r="B533" s="75">
        <v>21767</v>
      </c>
      <c r="C533" s="60">
        <v>2</v>
      </c>
      <c r="D533" s="59" t="str">
        <f t="shared" si="73"/>
        <v>275/80R22.5</v>
      </c>
      <c r="E533" s="61">
        <v>11088</v>
      </c>
      <c r="F533" s="62" t="s">
        <v>105</v>
      </c>
      <c r="G533" s="60">
        <v>870</v>
      </c>
      <c r="H533" s="59" t="str">
        <f t="shared" si="72"/>
        <v>JUSTINOPOLIS</v>
      </c>
      <c r="I533" s="63">
        <v>45194</v>
      </c>
      <c r="J533" s="64">
        <v>45210</v>
      </c>
      <c r="K533" s="60">
        <v>2</v>
      </c>
      <c r="L533" s="60">
        <v>24805</v>
      </c>
      <c r="M533" s="60">
        <v>203245</v>
      </c>
      <c r="N533" s="65">
        <f t="shared" si="74"/>
        <v>600</v>
      </c>
      <c r="O533" s="66"/>
      <c r="P533" s="60"/>
      <c r="Q533" s="200"/>
      <c r="R533" s="77" t="s">
        <v>106</v>
      </c>
      <c r="S533" s="65" t="str">
        <f t="shared" si="75"/>
        <v>Rachadura na zona baixa do talão.</v>
      </c>
      <c r="T533" s="59" t="str">
        <f t="shared" si="7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533" s="65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33" s="60">
        <v>16196</v>
      </c>
      <c r="W533" s="59" t="str">
        <f t="shared" si="78"/>
        <v xml:space="preserve">Everson Veloso </v>
      </c>
    </row>
    <row r="534" spans="1:23" ht="15.75" customHeight="1">
      <c r="A534" s="149">
        <f t="shared" si="71"/>
        <v>2829</v>
      </c>
      <c r="B534" s="76">
        <v>23944</v>
      </c>
      <c r="C534" s="68">
        <v>1</v>
      </c>
      <c r="D534" s="67" t="str">
        <f t="shared" si="73"/>
        <v>295/80R22.5</v>
      </c>
      <c r="E534" s="69">
        <v>90326</v>
      </c>
      <c r="F534" s="70" t="s">
        <v>105</v>
      </c>
      <c r="G534" s="68">
        <v>870</v>
      </c>
      <c r="H534" s="67" t="str">
        <f t="shared" si="72"/>
        <v>JUSTINOPOLIS</v>
      </c>
      <c r="I534" s="71">
        <v>45189</v>
      </c>
      <c r="J534" s="72">
        <v>45210</v>
      </c>
      <c r="K534" s="68">
        <v>0</v>
      </c>
      <c r="L534" s="68">
        <v>17830</v>
      </c>
      <c r="M534" s="68">
        <v>96262</v>
      </c>
      <c r="N534" s="73">
        <f t="shared" si="74"/>
        <v>650</v>
      </c>
      <c r="O534" s="74"/>
      <c r="P534" s="68"/>
      <c r="Q534" s="198"/>
      <c r="R534" s="68" t="s">
        <v>109</v>
      </c>
      <c r="S534" s="73" t="str">
        <f t="shared" si="75"/>
        <v>Desgaste da Banda de Rodagem por utilização extrema.</v>
      </c>
      <c r="T534" s="67" t="str">
        <f t="shared" si="76"/>
        <v>Roda travada, "calo" no tambor de freio, utilização extrema , excessiva.</v>
      </c>
      <c r="U534" s="73" t="str">
        <f t="shared" si="77"/>
        <v>Verificar rodas e tambores de freio, verificar negligência do borracheiro e caso procedente efetuar a cobrança.</v>
      </c>
      <c r="V534" s="68">
        <v>16196</v>
      </c>
      <c r="W534" s="67" t="str">
        <f t="shared" si="78"/>
        <v xml:space="preserve">Everson Veloso </v>
      </c>
    </row>
    <row r="535" spans="1:23" ht="15.75" customHeight="1">
      <c r="A535" s="150">
        <f t="shared" si="71"/>
        <v>2830</v>
      </c>
      <c r="B535" s="75">
        <v>24968</v>
      </c>
      <c r="C535" s="60">
        <v>2</v>
      </c>
      <c r="D535" s="59" t="str">
        <f t="shared" si="73"/>
        <v>275/80R22.5</v>
      </c>
      <c r="E535" s="61">
        <v>20861</v>
      </c>
      <c r="F535" s="62" t="s">
        <v>99</v>
      </c>
      <c r="G535" s="60">
        <v>870</v>
      </c>
      <c r="H535" s="59" t="str">
        <f t="shared" si="72"/>
        <v>JUSTINOPOLIS</v>
      </c>
      <c r="I535" s="63">
        <v>45192</v>
      </c>
      <c r="J535" s="64">
        <v>45210</v>
      </c>
      <c r="K535" s="60">
        <v>1</v>
      </c>
      <c r="L535" s="60">
        <v>13967</v>
      </c>
      <c r="M535" s="60">
        <v>89122</v>
      </c>
      <c r="N535" s="65">
        <f t="shared" si="74"/>
        <v>600</v>
      </c>
      <c r="O535" s="66"/>
      <c r="P535" s="60"/>
      <c r="Q535" s="200"/>
      <c r="R535" s="77" t="s">
        <v>116</v>
      </c>
      <c r="S535" s="65" t="str">
        <f t="shared" si="75"/>
        <v>Desenrolamento do retorno da lona carcaça no talão.</v>
      </c>
      <c r="T535" s="59" t="str">
        <f t="shared" si="76"/>
        <v>Aquecimento no talão ocasionado pelo uso excessivo do freio, má regulagem dos freios, uso excessivo dos freios devido a velocidade incompatível com a via,rodas sujas e/ou em má condições de uso, etc.</v>
      </c>
      <c r="U535" s="65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35" s="60">
        <v>16196</v>
      </c>
      <c r="W535" s="59" t="str">
        <f t="shared" si="78"/>
        <v xml:space="preserve">Everson Veloso </v>
      </c>
    </row>
    <row r="536" spans="1:23" ht="15.75" customHeight="1">
      <c r="A536" s="149">
        <f t="shared" si="71"/>
        <v>2831</v>
      </c>
      <c r="B536" s="76">
        <v>20447</v>
      </c>
      <c r="C536" s="68">
        <v>2</v>
      </c>
      <c r="D536" s="67" t="str">
        <f t="shared" si="73"/>
        <v>275/80R22.5</v>
      </c>
      <c r="E536" s="69">
        <v>11148</v>
      </c>
      <c r="F536" s="70" t="s">
        <v>105</v>
      </c>
      <c r="G536" s="68">
        <v>98</v>
      </c>
      <c r="H536" s="67" t="str">
        <f t="shared" si="72"/>
        <v>ANA LUCIA</v>
      </c>
      <c r="I536" s="71">
        <v>45195</v>
      </c>
      <c r="J536" s="72">
        <v>45210</v>
      </c>
      <c r="K536" s="68">
        <v>2</v>
      </c>
      <c r="L536" s="68">
        <v>26180</v>
      </c>
      <c r="M536" s="68">
        <v>171120</v>
      </c>
      <c r="N536" s="73">
        <f t="shared" si="74"/>
        <v>600</v>
      </c>
      <c r="O536" s="74"/>
      <c r="P536" s="68"/>
      <c r="Q536" s="198"/>
      <c r="R536" s="68" t="s">
        <v>111</v>
      </c>
      <c r="S536" s="73" t="str">
        <f t="shared" si="75"/>
        <v>Desgaste irregular da Banda de Rodagem.</v>
      </c>
      <c r="T536" s="67" t="str">
        <f t="shared" si="76"/>
        <v>Folgas nas mangas, cubos, buchas estouradas, veículo desalinhado.</v>
      </c>
      <c r="U536" s="73" t="str">
        <f t="shared" si="7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536" s="68">
        <v>16196</v>
      </c>
      <c r="W536" s="67" t="str">
        <f t="shared" si="78"/>
        <v xml:space="preserve">Everson Veloso </v>
      </c>
    </row>
    <row r="537" spans="1:23" ht="15.75" customHeight="1">
      <c r="A537" s="150">
        <f t="shared" si="71"/>
        <v>2832</v>
      </c>
      <c r="B537" s="75">
        <v>102851</v>
      </c>
      <c r="C537" s="60">
        <v>2</v>
      </c>
      <c r="D537" s="59" t="str">
        <f t="shared" si="73"/>
        <v>275/80R22.5</v>
      </c>
      <c r="E537" s="61" t="s">
        <v>209</v>
      </c>
      <c r="F537" s="62" t="s">
        <v>198</v>
      </c>
      <c r="G537" s="60">
        <v>98</v>
      </c>
      <c r="H537" s="59" t="str">
        <f t="shared" si="72"/>
        <v>ANA LUCIA</v>
      </c>
      <c r="I537" s="63">
        <v>45194</v>
      </c>
      <c r="J537" s="64">
        <v>45210</v>
      </c>
      <c r="K537" s="60">
        <v>2</v>
      </c>
      <c r="L537" s="60">
        <v>10751</v>
      </c>
      <c r="M537" s="60">
        <v>242416</v>
      </c>
      <c r="N537" s="65">
        <f t="shared" si="74"/>
        <v>600</v>
      </c>
      <c r="O537" s="66"/>
      <c r="P537" s="60"/>
      <c r="Q537" s="200"/>
      <c r="R537" s="77" t="s">
        <v>109</v>
      </c>
      <c r="S537" s="65" t="str">
        <f t="shared" si="75"/>
        <v>Desgaste da Banda de Rodagem por utilização extrema.</v>
      </c>
      <c r="T537" s="59" t="str">
        <f t="shared" si="76"/>
        <v>Roda travada, "calo" no tambor de freio, utilização extrema , excessiva.</v>
      </c>
      <c r="U537" s="65" t="str">
        <f t="shared" si="77"/>
        <v>Verificar rodas e tambores de freio, verificar negligência do borracheiro e caso procedente efetuar a cobrança.</v>
      </c>
      <c r="V537" s="60">
        <v>16196</v>
      </c>
      <c r="W537" s="59" t="str">
        <f t="shared" si="78"/>
        <v xml:space="preserve">Everson Veloso </v>
      </c>
    </row>
    <row r="538" spans="1:23" ht="15.75" customHeight="1">
      <c r="A538" s="149">
        <f t="shared" si="71"/>
        <v>2833</v>
      </c>
      <c r="B538" s="76">
        <v>20441</v>
      </c>
      <c r="C538" s="68">
        <v>2</v>
      </c>
      <c r="D538" s="67" t="str">
        <f t="shared" si="73"/>
        <v>275/80R22.5</v>
      </c>
      <c r="E538" s="69">
        <v>11186</v>
      </c>
      <c r="F538" s="70" t="s">
        <v>198</v>
      </c>
      <c r="G538" s="68">
        <v>98</v>
      </c>
      <c r="H538" s="67" t="str">
        <f t="shared" si="72"/>
        <v>ANA LUCIA</v>
      </c>
      <c r="I538" s="71">
        <v>45195</v>
      </c>
      <c r="J538" s="72">
        <v>45210</v>
      </c>
      <c r="K538" s="68">
        <v>2</v>
      </c>
      <c r="L538" s="68">
        <v>7842</v>
      </c>
      <c r="M538" s="68">
        <v>255654</v>
      </c>
      <c r="N538" s="73">
        <f t="shared" si="74"/>
        <v>600</v>
      </c>
      <c r="O538" s="74"/>
      <c r="P538" s="68"/>
      <c r="Q538" s="198"/>
      <c r="R538" s="68" t="s">
        <v>117</v>
      </c>
      <c r="S538" s="73" t="str">
        <f t="shared" si="75"/>
        <v>Separações no talão e rupturas dos reforços.</v>
      </c>
      <c r="T538" s="67" t="str">
        <f t="shared" si="76"/>
        <v>Aquecimento excessivo no tambor de freio, utilização com sobrecarga ou baixa pressão, mau posicionamento do pneu sobre o aro/roda, uso excessivo dos freios devido a velocidade incompatível com a via.</v>
      </c>
      <c r="U538" s="73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38" s="68">
        <v>16196</v>
      </c>
      <c r="W538" s="67" t="str">
        <f t="shared" si="78"/>
        <v xml:space="preserve">Everson Veloso </v>
      </c>
    </row>
    <row r="539" spans="1:23" ht="15.75" customHeight="1">
      <c r="A539" s="150">
        <f t="shared" si="71"/>
        <v>2834</v>
      </c>
      <c r="B539" s="75">
        <v>26738</v>
      </c>
      <c r="C539" s="60">
        <v>2</v>
      </c>
      <c r="D539" s="59" t="str">
        <f t="shared" si="73"/>
        <v>275/80R22.5</v>
      </c>
      <c r="E539" s="61">
        <v>40325</v>
      </c>
      <c r="F539" s="62" t="s">
        <v>197</v>
      </c>
      <c r="G539" s="60">
        <v>98</v>
      </c>
      <c r="H539" s="59" t="str">
        <f t="shared" si="72"/>
        <v>ANA LUCIA</v>
      </c>
      <c r="I539" s="63">
        <v>45198</v>
      </c>
      <c r="J539" s="64">
        <v>45210</v>
      </c>
      <c r="K539" s="60">
        <v>0</v>
      </c>
      <c r="L539" s="60">
        <v>23503</v>
      </c>
      <c r="M539" s="60">
        <v>23503</v>
      </c>
      <c r="N539" s="65">
        <f t="shared" si="74"/>
        <v>600</v>
      </c>
      <c r="O539" s="66"/>
      <c r="P539" s="60"/>
      <c r="Q539" s="200"/>
      <c r="R539" s="77" t="s">
        <v>104</v>
      </c>
      <c r="S539" s="65" t="str">
        <f t="shared" si="75"/>
        <v>Feridas acidentais no flanco.</v>
      </c>
      <c r="T539" s="59" t="str">
        <f t="shared" si="76"/>
        <v>Objetos pontiagudos, pontas de guias, meio-fio.</v>
      </c>
      <c r="U539" s="65" t="str">
        <f t="shared" si="77"/>
        <v>Impacto lateral proveniente de erro operacional, solicito avaliação de cobrança.</v>
      </c>
      <c r="V539" s="60">
        <v>16196</v>
      </c>
      <c r="W539" s="59" t="str">
        <f t="shared" si="78"/>
        <v xml:space="preserve">Everson Veloso </v>
      </c>
    </row>
    <row r="540" spans="1:23" ht="15.75" customHeight="1">
      <c r="A540" s="149">
        <f t="shared" si="71"/>
        <v>2835</v>
      </c>
      <c r="B540" s="76">
        <v>21944</v>
      </c>
      <c r="C540" s="68">
        <v>2</v>
      </c>
      <c r="D540" s="67" t="str">
        <f t="shared" si="73"/>
        <v>275/80R22.5</v>
      </c>
      <c r="E540" s="69">
        <v>90206</v>
      </c>
      <c r="F540" s="70" t="s">
        <v>99</v>
      </c>
      <c r="G540" s="68">
        <v>520</v>
      </c>
      <c r="H540" s="67" t="str">
        <f t="shared" si="72"/>
        <v>NEVES</v>
      </c>
      <c r="I540" s="71">
        <v>45192</v>
      </c>
      <c r="J540" s="72">
        <v>45210</v>
      </c>
      <c r="K540" s="68">
        <v>1</v>
      </c>
      <c r="L540" s="68">
        <v>2213</v>
      </c>
      <c r="M540" s="68">
        <v>140361</v>
      </c>
      <c r="N540" s="73">
        <f t="shared" si="74"/>
        <v>600</v>
      </c>
      <c r="O540" s="74"/>
      <c r="P540" s="68"/>
      <c r="Q540" s="198"/>
      <c r="R540" s="68" t="s">
        <v>106</v>
      </c>
      <c r="S540" s="73" t="str">
        <f t="shared" si="75"/>
        <v>Rachadura na zona baixa do talão.</v>
      </c>
      <c r="T540" s="67" t="str">
        <f t="shared" si="7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540" s="73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40" s="68">
        <v>16196</v>
      </c>
      <c r="W540" s="67" t="str">
        <f t="shared" si="78"/>
        <v xml:space="preserve">Everson Veloso </v>
      </c>
    </row>
    <row r="541" spans="1:23" ht="15.75" customHeight="1">
      <c r="A541" s="150">
        <f t="shared" si="71"/>
        <v>2836</v>
      </c>
      <c r="B541" s="75">
        <v>25103</v>
      </c>
      <c r="C541" s="60">
        <v>2</v>
      </c>
      <c r="D541" s="59" t="str">
        <f t="shared" si="73"/>
        <v>275/80R22.5</v>
      </c>
      <c r="E541" s="61">
        <v>11192</v>
      </c>
      <c r="F541" s="62" t="s">
        <v>99</v>
      </c>
      <c r="G541" s="60">
        <v>98</v>
      </c>
      <c r="H541" s="59" t="str">
        <f t="shared" si="72"/>
        <v>ANA LUCIA</v>
      </c>
      <c r="I541" s="63">
        <v>45197</v>
      </c>
      <c r="J541" s="64">
        <v>45210</v>
      </c>
      <c r="K541" s="60">
        <v>1</v>
      </c>
      <c r="L541" s="60">
        <v>10398</v>
      </c>
      <c r="M541" s="60">
        <v>83318</v>
      </c>
      <c r="N541" s="65">
        <f t="shared" si="74"/>
        <v>600</v>
      </c>
      <c r="O541" s="66"/>
      <c r="P541" s="60"/>
      <c r="Q541" s="200"/>
      <c r="R541" s="77" t="s">
        <v>116</v>
      </c>
      <c r="S541" s="65" t="str">
        <f t="shared" si="75"/>
        <v>Desenrolamento do retorno da lona carcaça no talão.</v>
      </c>
      <c r="T541" s="59" t="str">
        <f t="shared" si="76"/>
        <v>Aquecimento no talão ocasionado pelo uso excessivo do freio, má regulagem dos freios, uso excessivo dos freios devido a velocidade incompatível com a via,rodas sujas e/ou em má condições de uso, etc.</v>
      </c>
      <c r="U541" s="65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41" s="60">
        <v>16196</v>
      </c>
      <c r="W541" s="59" t="str">
        <f t="shared" si="78"/>
        <v xml:space="preserve">Everson Veloso </v>
      </c>
    </row>
    <row r="542" spans="1:23" ht="15.75" customHeight="1">
      <c r="A542" s="149">
        <f t="shared" si="71"/>
        <v>2837</v>
      </c>
      <c r="B542" s="76">
        <v>20062</v>
      </c>
      <c r="C542" s="68">
        <v>2</v>
      </c>
      <c r="D542" s="67" t="str">
        <f t="shared" si="73"/>
        <v>275/80R22.5</v>
      </c>
      <c r="E542" s="69">
        <v>11182</v>
      </c>
      <c r="F542" s="70" t="s">
        <v>105</v>
      </c>
      <c r="G542" s="68">
        <v>98</v>
      </c>
      <c r="H542" s="67" t="str">
        <f t="shared" si="72"/>
        <v>ANA LUCIA</v>
      </c>
      <c r="I542" s="71">
        <v>45197</v>
      </c>
      <c r="J542" s="72">
        <v>45210</v>
      </c>
      <c r="K542" s="68">
        <v>2</v>
      </c>
      <c r="L542" s="68">
        <v>3433</v>
      </c>
      <c r="M542" s="68">
        <v>203616</v>
      </c>
      <c r="N542" s="73">
        <f t="shared" si="74"/>
        <v>600</v>
      </c>
      <c r="O542" s="74"/>
      <c r="P542" s="68"/>
      <c r="Q542" s="198"/>
      <c r="R542" s="68" t="s">
        <v>104</v>
      </c>
      <c r="S542" s="73" t="str">
        <f t="shared" si="75"/>
        <v>Feridas acidentais no flanco.</v>
      </c>
      <c r="T542" s="67" t="str">
        <f t="shared" si="76"/>
        <v>Objetos pontiagudos, pontas de guias, meio-fio.</v>
      </c>
      <c r="U542" s="73" t="str">
        <f t="shared" si="77"/>
        <v>Impacto lateral proveniente de erro operacional, solicito avaliação de cobrança.</v>
      </c>
      <c r="V542" s="68">
        <v>16196</v>
      </c>
      <c r="W542" s="67" t="str">
        <f t="shared" si="78"/>
        <v xml:space="preserve">Everson Veloso </v>
      </c>
    </row>
    <row r="543" spans="1:23" ht="15.75" customHeight="1">
      <c r="A543" s="150">
        <f t="shared" si="71"/>
        <v>2838</v>
      </c>
      <c r="B543" s="75">
        <v>25017</v>
      </c>
      <c r="C543" s="60">
        <v>2</v>
      </c>
      <c r="D543" s="59" t="str">
        <f t="shared" si="73"/>
        <v>275/80R22.5</v>
      </c>
      <c r="E543" s="61">
        <v>8445</v>
      </c>
      <c r="F543" s="62" t="s">
        <v>105</v>
      </c>
      <c r="G543" s="60">
        <v>56</v>
      </c>
      <c r="H543" s="59" t="str">
        <f t="shared" si="72"/>
        <v xml:space="preserve">UBERLANDIA </v>
      </c>
      <c r="I543" s="63">
        <v>45199</v>
      </c>
      <c r="J543" s="64">
        <v>45210</v>
      </c>
      <c r="K543" s="60">
        <v>0</v>
      </c>
      <c r="L543" s="60">
        <v>105</v>
      </c>
      <c r="M543" s="60">
        <v>89994</v>
      </c>
      <c r="N543" s="65">
        <f t="shared" si="74"/>
        <v>600</v>
      </c>
      <c r="O543" s="66"/>
      <c r="P543" s="60"/>
      <c r="Q543" s="200"/>
      <c r="R543" s="77" t="s">
        <v>114</v>
      </c>
      <c r="S543" s="65" t="str">
        <f t="shared" si="75"/>
        <v>Pneu não ressulcado</v>
      </c>
      <c r="T543" s="59" t="str">
        <f t="shared" si="76"/>
        <v>Negligência e/ou não realização do serviço de ressulcagem.</v>
      </c>
      <c r="U543" s="65" t="str">
        <f t="shared" si="77"/>
        <v>Realizar a ressulcagem dos pneus respeitando os procedimentos conforme manual de ressulcagem.</v>
      </c>
      <c r="V543" s="60">
        <v>16196</v>
      </c>
      <c r="W543" s="59" t="str">
        <f t="shared" si="78"/>
        <v xml:space="preserve">Everson Veloso </v>
      </c>
    </row>
    <row r="544" spans="1:23" ht="15.75" customHeight="1">
      <c r="A544" s="149">
        <f t="shared" si="71"/>
        <v>2839</v>
      </c>
      <c r="B544" s="76">
        <v>22932</v>
      </c>
      <c r="C544" s="68">
        <v>2</v>
      </c>
      <c r="D544" s="67" t="str">
        <f t="shared" si="73"/>
        <v>275/80R22.5</v>
      </c>
      <c r="E544" s="69">
        <v>8438</v>
      </c>
      <c r="F544" s="70" t="s">
        <v>198</v>
      </c>
      <c r="G544" s="68">
        <v>56</v>
      </c>
      <c r="H544" s="67" t="str">
        <f t="shared" si="72"/>
        <v xml:space="preserve">UBERLANDIA </v>
      </c>
      <c r="I544" s="71">
        <v>45194</v>
      </c>
      <c r="J544" s="72">
        <v>45210</v>
      </c>
      <c r="K544" s="68">
        <v>1</v>
      </c>
      <c r="L544" s="68">
        <v>11125</v>
      </c>
      <c r="M544" s="68">
        <v>134220</v>
      </c>
      <c r="N544" s="73">
        <f t="shared" si="74"/>
        <v>600</v>
      </c>
      <c r="O544" s="74"/>
      <c r="P544" s="68"/>
      <c r="Q544" s="198"/>
      <c r="R544" s="68" t="s">
        <v>109</v>
      </c>
      <c r="S544" s="73" t="str">
        <f t="shared" si="75"/>
        <v>Desgaste da Banda de Rodagem por utilização extrema.</v>
      </c>
      <c r="T544" s="67" t="str">
        <f t="shared" si="76"/>
        <v>Roda travada, "calo" no tambor de freio, utilização extrema , excessiva.</v>
      </c>
      <c r="U544" s="73" t="str">
        <f t="shared" si="77"/>
        <v>Verificar rodas e tambores de freio, verificar negligência do borracheiro e caso procedente efetuar a cobrança.</v>
      </c>
      <c r="V544" s="68">
        <v>16196</v>
      </c>
      <c r="W544" s="67" t="str">
        <f t="shared" si="78"/>
        <v xml:space="preserve">Everson Veloso </v>
      </c>
    </row>
    <row r="545" spans="1:23" ht="15.75" customHeight="1">
      <c r="A545" s="150">
        <f t="shared" si="71"/>
        <v>2840</v>
      </c>
      <c r="B545" s="75">
        <v>26728</v>
      </c>
      <c r="C545" s="60">
        <v>2</v>
      </c>
      <c r="D545" s="59" t="str">
        <f t="shared" si="73"/>
        <v>275/80R22.5</v>
      </c>
      <c r="E545" s="61">
        <v>8412</v>
      </c>
      <c r="F545" s="62" t="s">
        <v>197</v>
      </c>
      <c r="G545" s="60">
        <v>56</v>
      </c>
      <c r="H545" s="59" t="str">
        <f t="shared" si="72"/>
        <v xml:space="preserve">UBERLANDIA </v>
      </c>
      <c r="I545" s="63">
        <v>45194</v>
      </c>
      <c r="J545" s="64">
        <v>45210</v>
      </c>
      <c r="K545" s="60">
        <v>0</v>
      </c>
      <c r="L545" s="60">
        <v>6222</v>
      </c>
      <c r="M545" s="60">
        <v>47758</v>
      </c>
      <c r="N545" s="65">
        <f t="shared" si="74"/>
        <v>600</v>
      </c>
      <c r="O545" s="66"/>
      <c r="P545" s="60"/>
      <c r="Q545" s="200"/>
      <c r="R545" s="77" t="s">
        <v>110</v>
      </c>
      <c r="S545" s="65" t="str">
        <f t="shared" si="75"/>
        <v>Rodagem sem ar ou com flexão importante no flanco.</v>
      </c>
      <c r="T545" s="59" t="str">
        <f t="shared" si="76"/>
        <v>Perfurações no topo ou flanco, rodas ou aros danificados, rodagem prolongada sem ar ou baixa pressão, desgaste no flanco por atrito com o solo ou entre germinados.</v>
      </c>
      <c r="U545" s="65" t="str">
        <f t="shared" si="77"/>
        <v>Condutor rodou com o pneu vazio. Solicito avaliação de cobrança.</v>
      </c>
      <c r="V545" s="60">
        <v>16196</v>
      </c>
      <c r="W545" s="59" t="str">
        <f t="shared" si="78"/>
        <v xml:space="preserve">Everson Veloso </v>
      </c>
    </row>
    <row r="546" spans="1:23" ht="15.75" customHeight="1">
      <c r="A546" s="149">
        <f t="shared" si="71"/>
        <v>2841</v>
      </c>
      <c r="B546" s="76">
        <v>26529</v>
      </c>
      <c r="C546" s="68">
        <v>2</v>
      </c>
      <c r="D546" s="67" t="str">
        <f t="shared" si="73"/>
        <v>275/80R22.5</v>
      </c>
      <c r="E546" s="69">
        <v>7450</v>
      </c>
      <c r="F546" s="70" t="s">
        <v>102</v>
      </c>
      <c r="G546" s="68">
        <v>56</v>
      </c>
      <c r="H546" s="67" t="str">
        <f t="shared" si="72"/>
        <v xml:space="preserve">UBERLANDIA </v>
      </c>
      <c r="I546" s="71">
        <v>45199</v>
      </c>
      <c r="J546" s="72">
        <v>45210</v>
      </c>
      <c r="K546" s="68">
        <v>0</v>
      </c>
      <c r="L546" s="68">
        <v>17093</v>
      </c>
      <c r="M546" s="68">
        <v>51893</v>
      </c>
      <c r="N546" s="73">
        <f t="shared" si="74"/>
        <v>600</v>
      </c>
      <c r="O546" s="74"/>
      <c r="P546" s="68"/>
      <c r="Q546" s="198"/>
      <c r="R546" s="68" t="s">
        <v>114</v>
      </c>
      <c r="S546" s="73" t="str">
        <f t="shared" si="75"/>
        <v>Pneu não ressulcado</v>
      </c>
      <c r="T546" s="67" t="str">
        <f t="shared" si="76"/>
        <v>Negligência e/ou não realização do serviço de ressulcagem.</v>
      </c>
      <c r="U546" s="73" t="str">
        <f t="shared" si="77"/>
        <v>Realizar a ressulcagem dos pneus respeitando os procedimentos conforme manual de ressulcagem.</v>
      </c>
      <c r="V546" s="68">
        <v>16196</v>
      </c>
      <c r="W546" s="67" t="str">
        <f t="shared" si="78"/>
        <v xml:space="preserve">Everson Veloso </v>
      </c>
    </row>
    <row r="547" spans="1:23" ht="15.75" customHeight="1">
      <c r="A547" s="150">
        <f t="shared" si="71"/>
        <v>2842</v>
      </c>
      <c r="B547" s="75">
        <v>22166</v>
      </c>
      <c r="C547" s="60">
        <v>2</v>
      </c>
      <c r="D547" s="59" t="str">
        <f t="shared" si="73"/>
        <v>275/80R22.5</v>
      </c>
      <c r="E547" s="61">
        <v>7337</v>
      </c>
      <c r="F547" s="62" t="s">
        <v>105</v>
      </c>
      <c r="G547" s="60">
        <v>56</v>
      </c>
      <c r="H547" s="59" t="str">
        <f t="shared" si="72"/>
        <v xml:space="preserve">UBERLANDIA </v>
      </c>
      <c r="I547" s="63">
        <v>45194</v>
      </c>
      <c r="J547" s="64">
        <v>45210</v>
      </c>
      <c r="K547" s="60">
        <v>0</v>
      </c>
      <c r="L547" s="60">
        <v>23744</v>
      </c>
      <c r="M547" s="60">
        <v>75942</v>
      </c>
      <c r="N547" s="65">
        <f t="shared" si="74"/>
        <v>600</v>
      </c>
      <c r="O547" s="66"/>
      <c r="P547" s="60"/>
      <c r="Q547" s="200"/>
      <c r="R547" s="77" t="s">
        <v>114</v>
      </c>
      <c r="S547" s="65" t="str">
        <f t="shared" si="75"/>
        <v>Pneu não ressulcado</v>
      </c>
      <c r="T547" s="59" t="str">
        <f t="shared" si="76"/>
        <v>Negligência e/ou não realização do serviço de ressulcagem.</v>
      </c>
      <c r="U547" s="65" t="str">
        <f t="shared" si="77"/>
        <v>Realizar a ressulcagem dos pneus respeitando os procedimentos conforme manual de ressulcagem.</v>
      </c>
      <c r="V547" s="60">
        <v>16196</v>
      </c>
      <c r="W547" s="59" t="str">
        <f t="shared" si="78"/>
        <v xml:space="preserve">Everson Veloso </v>
      </c>
    </row>
    <row r="548" spans="1:23" ht="15.75" customHeight="1">
      <c r="A548" s="149">
        <f t="shared" si="71"/>
        <v>2843</v>
      </c>
      <c r="B548" s="76">
        <v>24262</v>
      </c>
      <c r="C548" s="68">
        <v>1</v>
      </c>
      <c r="D548" s="67" t="str">
        <f t="shared" si="73"/>
        <v>295/80R22.5</v>
      </c>
      <c r="E548" s="69">
        <v>7612</v>
      </c>
      <c r="F548" s="70" t="s">
        <v>105</v>
      </c>
      <c r="G548" s="68">
        <v>56</v>
      </c>
      <c r="H548" s="67" t="str">
        <f t="shared" si="72"/>
        <v xml:space="preserve">UBERLANDIA </v>
      </c>
      <c r="I548" s="71">
        <v>45198</v>
      </c>
      <c r="J548" s="72">
        <v>45210</v>
      </c>
      <c r="K548" s="68">
        <v>0</v>
      </c>
      <c r="L548" s="68">
        <v>13579</v>
      </c>
      <c r="M548" s="68">
        <v>74019</v>
      </c>
      <c r="N548" s="73">
        <f t="shared" si="74"/>
        <v>650</v>
      </c>
      <c r="O548" s="74"/>
      <c r="P548" s="68"/>
      <c r="Q548" s="198"/>
      <c r="R548" s="68" t="s">
        <v>111</v>
      </c>
      <c r="S548" s="73" t="str">
        <f t="shared" si="75"/>
        <v>Desgaste irregular da Banda de Rodagem.</v>
      </c>
      <c r="T548" s="67" t="str">
        <f t="shared" si="76"/>
        <v>Folgas nas mangas, cubos, buchas estouradas, veículo desalinhado.</v>
      </c>
      <c r="U548" s="73" t="str">
        <f t="shared" si="7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548" s="68">
        <v>16196</v>
      </c>
      <c r="W548" s="67" t="str">
        <f t="shared" si="78"/>
        <v xml:space="preserve">Everson Veloso </v>
      </c>
    </row>
    <row r="549" spans="1:23" ht="15.75" customHeight="1">
      <c r="A549" s="150">
        <f t="shared" si="71"/>
        <v>2844</v>
      </c>
      <c r="B549" s="75">
        <v>26236</v>
      </c>
      <c r="C549" s="60">
        <v>2</v>
      </c>
      <c r="D549" s="59" t="str">
        <f t="shared" si="73"/>
        <v>275/80R22.5</v>
      </c>
      <c r="E549" s="61">
        <v>8417</v>
      </c>
      <c r="F549" s="62" t="s">
        <v>99</v>
      </c>
      <c r="G549" s="60">
        <v>56</v>
      </c>
      <c r="H549" s="59" t="str">
        <f t="shared" si="72"/>
        <v xml:space="preserve">UBERLANDIA </v>
      </c>
      <c r="I549" s="63">
        <v>45198</v>
      </c>
      <c r="J549" s="64">
        <v>45210</v>
      </c>
      <c r="K549" s="60">
        <v>0</v>
      </c>
      <c r="L549" s="60">
        <v>1709</v>
      </c>
      <c r="M549" s="60">
        <v>56290</v>
      </c>
      <c r="N549" s="65">
        <f t="shared" si="74"/>
        <v>600</v>
      </c>
      <c r="O549" s="66"/>
      <c r="P549" s="60"/>
      <c r="Q549" s="200"/>
      <c r="R549" s="77" t="s">
        <v>111</v>
      </c>
      <c r="S549" s="65" t="str">
        <f t="shared" si="75"/>
        <v>Desgaste irregular da Banda de Rodagem.</v>
      </c>
      <c r="T549" s="59" t="str">
        <f t="shared" si="76"/>
        <v>Folgas nas mangas, cubos, buchas estouradas, veículo desalinhado.</v>
      </c>
      <c r="U549" s="65" t="str">
        <f t="shared" si="7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549" s="60">
        <v>16196</v>
      </c>
      <c r="W549" s="59" t="str">
        <f t="shared" si="78"/>
        <v xml:space="preserve">Everson Veloso </v>
      </c>
    </row>
    <row r="550" spans="1:23" ht="15.75" customHeight="1">
      <c r="A550" s="149">
        <f t="shared" si="71"/>
        <v>2845</v>
      </c>
      <c r="B550" s="76">
        <v>22159</v>
      </c>
      <c r="C550" s="68">
        <v>2</v>
      </c>
      <c r="D550" s="67" t="str">
        <f t="shared" si="73"/>
        <v>275/80R22.5</v>
      </c>
      <c r="E550" s="69">
        <v>7337</v>
      </c>
      <c r="F550" s="70" t="s">
        <v>101</v>
      </c>
      <c r="G550" s="68">
        <v>56</v>
      </c>
      <c r="H550" s="67" t="str">
        <f t="shared" si="72"/>
        <v xml:space="preserve">UBERLANDIA </v>
      </c>
      <c r="I550" s="71">
        <v>45194</v>
      </c>
      <c r="J550" s="72">
        <v>45210</v>
      </c>
      <c r="K550" s="68">
        <v>1</v>
      </c>
      <c r="L550" s="68">
        <v>23744</v>
      </c>
      <c r="M550" s="68">
        <v>188792</v>
      </c>
      <c r="N550" s="73">
        <f t="shared" si="74"/>
        <v>600</v>
      </c>
      <c r="O550" s="74"/>
      <c r="P550" s="68"/>
      <c r="Q550" s="198"/>
      <c r="R550" s="68" t="s">
        <v>107</v>
      </c>
      <c r="S550" s="73" t="str">
        <f t="shared" si="75"/>
        <v>Alteração na zona baixa do talão.</v>
      </c>
      <c r="T550" s="67" t="str">
        <f t="shared" si="7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550" s="73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550" s="68">
        <v>16196</v>
      </c>
      <c r="W550" s="67" t="str">
        <f t="shared" si="78"/>
        <v xml:space="preserve">Everson Veloso </v>
      </c>
    </row>
    <row r="551" spans="1:23" ht="15.75" customHeight="1">
      <c r="A551" s="150">
        <f t="shared" si="71"/>
        <v>2846</v>
      </c>
      <c r="B551" s="75">
        <v>25920</v>
      </c>
      <c r="C551" s="60">
        <v>4</v>
      </c>
      <c r="D551" s="59" t="str">
        <f t="shared" si="73"/>
        <v>215/75R17.5</v>
      </c>
      <c r="E551" s="61">
        <v>40882</v>
      </c>
      <c r="F551" s="62" t="s">
        <v>99</v>
      </c>
      <c r="G551" s="60">
        <v>98</v>
      </c>
      <c r="H551" s="59" t="str">
        <f t="shared" si="72"/>
        <v>ANA LUCIA</v>
      </c>
      <c r="I551" s="63">
        <v>45201</v>
      </c>
      <c r="J551" s="64">
        <v>45210</v>
      </c>
      <c r="K551" s="60">
        <v>1</v>
      </c>
      <c r="L551" s="60">
        <v>14915</v>
      </c>
      <c r="M551" s="60">
        <v>36414</v>
      </c>
      <c r="N551" s="65">
        <f t="shared" si="74"/>
        <v>450</v>
      </c>
      <c r="O551" s="66"/>
      <c r="P551" s="60"/>
      <c r="Q551" s="200"/>
      <c r="R551" s="77" t="s">
        <v>111</v>
      </c>
      <c r="S551" s="65" t="str">
        <f t="shared" si="75"/>
        <v>Desgaste irregular da Banda de Rodagem.</v>
      </c>
      <c r="T551" s="59" t="str">
        <f t="shared" si="76"/>
        <v>Folgas nas mangas, cubos, buchas estouradas, veículo desalinhado.</v>
      </c>
      <c r="U551" s="65" t="str">
        <f t="shared" si="7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551" s="60">
        <v>16196</v>
      </c>
      <c r="W551" s="59" t="str">
        <f t="shared" si="78"/>
        <v xml:space="preserve">Everson Veloso </v>
      </c>
    </row>
    <row r="552" spans="1:23" ht="15.75" customHeight="1">
      <c r="A552" s="149">
        <f t="shared" si="71"/>
        <v>2847</v>
      </c>
      <c r="B552" s="76">
        <v>23472</v>
      </c>
      <c r="C552" s="68">
        <v>2</v>
      </c>
      <c r="D552" s="67" t="str">
        <f t="shared" si="73"/>
        <v>275/80R22.5</v>
      </c>
      <c r="E552" s="69">
        <v>25337</v>
      </c>
      <c r="F552" s="70" t="s">
        <v>105</v>
      </c>
      <c r="G552" s="68">
        <v>61</v>
      </c>
      <c r="H552" s="67" t="str">
        <f t="shared" si="72"/>
        <v>SARZEDO</v>
      </c>
      <c r="I552" s="71">
        <v>45195</v>
      </c>
      <c r="J552" s="72">
        <v>45210</v>
      </c>
      <c r="K552" s="68">
        <v>1</v>
      </c>
      <c r="L552" s="68">
        <v>3953</v>
      </c>
      <c r="M552" s="68">
        <v>123577</v>
      </c>
      <c r="N552" s="73">
        <f t="shared" si="74"/>
        <v>600</v>
      </c>
      <c r="O552" s="74"/>
      <c r="P552" s="68"/>
      <c r="Q552" s="198"/>
      <c r="R552" s="68" t="s">
        <v>107</v>
      </c>
      <c r="S552" s="73" t="str">
        <f t="shared" si="75"/>
        <v>Alteração na zona baixa do talão.</v>
      </c>
      <c r="T552" s="67" t="str">
        <f t="shared" si="7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552" s="73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552" s="68">
        <v>16196</v>
      </c>
      <c r="W552" s="67" t="str">
        <f t="shared" si="78"/>
        <v xml:space="preserve">Everson Veloso </v>
      </c>
    </row>
    <row r="553" spans="1:23" ht="15.75" customHeight="1">
      <c r="A553" s="150">
        <f t="shared" si="71"/>
        <v>2848</v>
      </c>
      <c r="B553" s="75">
        <v>25314</v>
      </c>
      <c r="C553" s="60">
        <v>2</v>
      </c>
      <c r="D553" s="59" t="str">
        <f t="shared" si="73"/>
        <v>275/80R22.5</v>
      </c>
      <c r="E553" s="61">
        <v>25288</v>
      </c>
      <c r="F553" s="62" t="s">
        <v>198</v>
      </c>
      <c r="G553" s="60">
        <v>61</v>
      </c>
      <c r="H553" s="59" t="str">
        <f t="shared" si="72"/>
        <v>SARZEDO</v>
      </c>
      <c r="I553" s="63">
        <v>45198</v>
      </c>
      <c r="J553" s="64">
        <v>45210</v>
      </c>
      <c r="K553" s="60">
        <v>0</v>
      </c>
      <c r="L553" s="60">
        <v>4080</v>
      </c>
      <c r="M553" s="60">
        <v>65915</v>
      </c>
      <c r="N553" s="65">
        <f t="shared" si="74"/>
        <v>600</v>
      </c>
      <c r="O553" s="66"/>
      <c r="P553" s="60"/>
      <c r="Q553" s="200"/>
      <c r="R553" s="77" t="s">
        <v>107</v>
      </c>
      <c r="S553" s="65" t="str">
        <f t="shared" si="75"/>
        <v>Alteração na zona baixa do talão.</v>
      </c>
      <c r="T553" s="59" t="str">
        <f t="shared" si="7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553" s="65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553" s="60">
        <v>16196</v>
      </c>
      <c r="W553" s="59" t="str">
        <f t="shared" si="78"/>
        <v xml:space="preserve">Everson Veloso </v>
      </c>
    </row>
    <row r="554" spans="1:23" ht="15.75" customHeight="1">
      <c r="A554" s="149">
        <f t="shared" si="71"/>
        <v>2849</v>
      </c>
      <c r="B554" s="76">
        <v>26471</v>
      </c>
      <c r="C554" s="68">
        <v>1</v>
      </c>
      <c r="D554" s="67" t="str">
        <f t="shared" si="73"/>
        <v>295/80R22.5</v>
      </c>
      <c r="E554" s="69">
        <v>20834</v>
      </c>
      <c r="F554" s="70" t="s">
        <v>99</v>
      </c>
      <c r="G554" s="68">
        <v>870</v>
      </c>
      <c r="H554" s="67" t="str">
        <f t="shared" si="72"/>
        <v>JUSTINOPOLIS</v>
      </c>
      <c r="I554" s="71">
        <v>45199</v>
      </c>
      <c r="J554" s="72">
        <v>45218</v>
      </c>
      <c r="K554" s="68">
        <v>0</v>
      </c>
      <c r="L554" s="68">
        <v>14319</v>
      </c>
      <c r="M554" s="68">
        <v>30096</v>
      </c>
      <c r="N554" s="73">
        <f t="shared" si="74"/>
        <v>650</v>
      </c>
      <c r="O554" s="74"/>
      <c r="P554" s="68"/>
      <c r="Q554" s="198"/>
      <c r="R554" s="68" t="s">
        <v>111</v>
      </c>
      <c r="S554" s="73" t="str">
        <f t="shared" si="75"/>
        <v>Desgaste irregular da Banda de Rodagem.</v>
      </c>
      <c r="T554" s="67" t="str">
        <f t="shared" si="76"/>
        <v>Folgas nas mangas, cubos, buchas estouradas, veículo desalinhado.</v>
      </c>
      <c r="U554" s="73" t="str">
        <f t="shared" si="7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554" s="68">
        <v>16196</v>
      </c>
      <c r="W554" s="67" t="str">
        <f t="shared" si="78"/>
        <v xml:space="preserve">Everson Veloso </v>
      </c>
    </row>
    <row r="555" spans="1:23" ht="15.75" customHeight="1">
      <c r="A555" s="150">
        <f t="shared" si="71"/>
        <v>2850</v>
      </c>
      <c r="B555" s="75">
        <v>23307</v>
      </c>
      <c r="C555" s="60">
        <v>2</v>
      </c>
      <c r="D555" s="59" t="str">
        <f t="shared" si="73"/>
        <v>275/80R22.5</v>
      </c>
      <c r="E555" s="61">
        <v>20862</v>
      </c>
      <c r="F555" s="62" t="s">
        <v>105</v>
      </c>
      <c r="G555" s="60">
        <v>870</v>
      </c>
      <c r="H555" s="59" t="str">
        <f t="shared" si="72"/>
        <v>JUSTINOPOLIS</v>
      </c>
      <c r="I555" s="63">
        <v>45197</v>
      </c>
      <c r="J555" s="64">
        <v>45218</v>
      </c>
      <c r="K555" s="60">
        <v>2</v>
      </c>
      <c r="L555" s="60">
        <v>1371</v>
      </c>
      <c r="M555" s="60">
        <v>155291</v>
      </c>
      <c r="N555" s="65">
        <f t="shared" si="74"/>
        <v>600</v>
      </c>
      <c r="O555" s="66"/>
      <c r="P555" s="60"/>
      <c r="Q555" s="200"/>
      <c r="R555" s="77" t="s">
        <v>116</v>
      </c>
      <c r="S555" s="65" t="str">
        <f t="shared" si="75"/>
        <v>Desenrolamento do retorno da lona carcaça no talão.</v>
      </c>
      <c r="T555" s="59" t="str">
        <f t="shared" si="76"/>
        <v>Aquecimento no talão ocasionado pelo uso excessivo do freio, má regulagem dos freios, uso excessivo dos freios devido a velocidade incompatível com a via,rodas sujas e/ou em má condições de uso, etc.</v>
      </c>
      <c r="U555" s="65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55" s="60">
        <v>16196</v>
      </c>
      <c r="W555" s="59" t="str">
        <f t="shared" si="78"/>
        <v xml:space="preserve">Everson Veloso </v>
      </c>
    </row>
    <row r="556" spans="1:23" ht="15.75" customHeight="1">
      <c r="A556" s="149">
        <f t="shared" si="71"/>
        <v>2851</v>
      </c>
      <c r="B556" s="76">
        <v>23911</v>
      </c>
      <c r="C556" s="68">
        <v>2</v>
      </c>
      <c r="D556" s="67" t="str">
        <f t="shared" si="73"/>
        <v>275/80R22.5</v>
      </c>
      <c r="E556" s="69">
        <v>90295</v>
      </c>
      <c r="F556" s="70" t="s">
        <v>105</v>
      </c>
      <c r="G556" s="68">
        <v>870</v>
      </c>
      <c r="H556" s="67" t="str">
        <f t="shared" si="72"/>
        <v>JUSTINOPOLIS</v>
      </c>
      <c r="I556" s="71">
        <v>45198</v>
      </c>
      <c r="J556" s="72">
        <v>45218</v>
      </c>
      <c r="K556" s="68">
        <v>1</v>
      </c>
      <c r="L556" s="68">
        <v>7863</v>
      </c>
      <c r="M556" s="68">
        <v>128748</v>
      </c>
      <c r="N556" s="73">
        <f t="shared" si="74"/>
        <v>600</v>
      </c>
      <c r="O556" s="74"/>
      <c r="P556" s="68"/>
      <c r="Q556" s="198"/>
      <c r="R556" s="68" t="s">
        <v>116</v>
      </c>
      <c r="S556" s="73" t="str">
        <f t="shared" si="75"/>
        <v>Desenrolamento do retorno da lona carcaça no talão.</v>
      </c>
      <c r="T556" s="67" t="str">
        <f t="shared" si="76"/>
        <v>Aquecimento no talão ocasionado pelo uso excessivo do freio, má regulagem dos freios, uso excessivo dos freios devido a velocidade incompatível com a via,rodas sujas e/ou em má condições de uso, etc.</v>
      </c>
      <c r="U556" s="73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56" s="68">
        <v>16196</v>
      </c>
      <c r="W556" s="67" t="str">
        <f t="shared" si="78"/>
        <v xml:space="preserve">Everson Veloso </v>
      </c>
    </row>
    <row r="557" spans="1:23" ht="15.75" customHeight="1">
      <c r="A557" s="150">
        <f t="shared" si="71"/>
        <v>2852</v>
      </c>
      <c r="B557" s="75">
        <v>22849</v>
      </c>
      <c r="C557" s="60">
        <v>2</v>
      </c>
      <c r="D557" s="59" t="str">
        <f t="shared" si="73"/>
        <v>275/80R22.5</v>
      </c>
      <c r="E557" s="61">
        <v>90407</v>
      </c>
      <c r="F557" s="62" t="s">
        <v>105</v>
      </c>
      <c r="G557" s="60">
        <v>990</v>
      </c>
      <c r="H557" s="59" t="str">
        <f t="shared" si="72"/>
        <v>VENEZA</v>
      </c>
      <c r="I557" s="63">
        <v>45201</v>
      </c>
      <c r="J557" s="64">
        <v>45218</v>
      </c>
      <c r="K557" s="60">
        <v>1</v>
      </c>
      <c r="L557" s="60">
        <v>7762</v>
      </c>
      <c r="M557" s="60">
        <v>158829</v>
      </c>
      <c r="N557" s="65">
        <f t="shared" si="74"/>
        <v>600</v>
      </c>
      <c r="O557" s="66"/>
      <c r="P557" s="60"/>
      <c r="Q557" s="200"/>
      <c r="R557" s="77" t="s">
        <v>107</v>
      </c>
      <c r="S557" s="65" t="str">
        <f t="shared" si="75"/>
        <v>Alteração na zona baixa do talão.</v>
      </c>
      <c r="T557" s="59" t="str">
        <f t="shared" si="7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557" s="65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557" s="60">
        <v>16196</v>
      </c>
      <c r="W557" s="59" t="str">
        <f t="shared" si="78"/>
        <v xml:space="preserve">Everson Veloso </v>
      </c>
    </row>
    <row r="558" spans="1:23" ht="15.75" customHeight="1">
      <c r="A558" s="149">
        <f t="shared" si="71"/>
        <v>2853</v>
      </c>
      <c r="B558" s="76">
        <v>25595</v>
      </c>
      <c r="C558" s="68">
        <v>2</v>
      </c>
      <c r="D558" s="67" t="str">
        <f t="shared" si="73"/>
        <v>275/80R22.5</v>
      </c>
      <c r="E558" s="69">
        <v>31092</v>
      </c>
      <c r="F558" s="70" t="s">
        <v>101</v>
      </c>
      <c r="G558" s="68">
        <v>98</v>
      </c>
      <c r="H558" s="67" t="str">
        <f t="shared" si="72"/>
        <v>ANA LUCIA</v>
      </c>
      <c r="I558" s="71">
        <v>45204</v>
      </c>
      <c r="J558" s="72">
        <v>45218</v>
      </c>
      <c r="K558" s="68">
        <v>0</v>
      </c>
      <c r="L558" s="68">
        <v>6839</v>
      </c>
      <c r="M558" s="68">
        <v>63764</v>
      </c>
      <c r="N558" s="73">
        <f t="shared" si="74"/>
        <v>600</v>
      </c>
      <c r="O558" s="74"/>
      <c r="P558" s="68"/>
      <c r="Q558" s="198"/>
      <c r="R558" s="68" t="s">
        <v>114</v>
      </c>
      <c r="S558" s="73" t="str">
        <f t="shared" si="75"/>
        <v>Pneu não ressulcado</v>
      </c>
      <c r="T558" s="67" t="str">
        <f t="shared" si="76"/>
        <v>Negligência e/ou não realização do serviço de ressulcagem.</v>
      </c>
      <c r="U558" s="73" t="str">
        <f t="shared" si="77"/>
        <v>Realizar a ressulcagem dos pneus respeitando os procedimentos conforme manual de ressulcagem.</v>
      </c>
      <c r="V558" s="68">
        <v>16196</v>
      </c>
      <c r="W558" s="67" t="str">
        <f t="shared" si="78"/>
        <v xml:space="preserve">Everson Veloso </v>
      </c>
    </row>
    <row r="559" spans="1:23" ht="15.75" customHeight="1">
      <c r="A559" s="150">
        <f t="shared" si="71"/>
        <v>2854</v>
      </c>
      <c r="B559" s="75">
        <v>26598</v>
      </c>
      <c r="C559" s="60">
        <v>2</v>
      </c>
      <c r="D559" s="59" t="str">
        <f t="shared" si="73"/>
        <v>275/80R22.5</v>
      </c>
      <c r="E559" s="61">
        <v>7327</v>
      </c>
      <c r="F559" s="62" t="s">
        <v>102</v>
      </c>
      <c r="G559" s="60">
        <v>56</v>
      </c>
      <c r="H559" s="59" t="str">
        <f t="shared" si="72"/>
        <v xml:space="preserve">UBERLANDIA </v>
      </c>
      <c r="I559" s="63">
        <v>45204</v>
      </c>
      <c r="J559" s="64">
        <v>45218</v>
      </c>
      <c r="K559" s="60">
        <v>0</v>
      </c>
      <c r="L559" s="60">
        <v>7010</v>
      </c>
      <c r="M559" s="60">
        <v>48873</v>
      </c>
      <c r="N559" s="65">
        <f t="shared" si="74"/>
        <v>600</v>
      </c>
      <c r="O559" s="66"/>
      <c r="P559" s="60"/>
      <c r="Q559" s="200"/>
      <c r="R559" s="77" t="s">
        <v>114</v>
      </c>
      <c r="S559" s="65" t="str">
        <f t="shared" si="75"/>
        <v>Pneu não ressulcado</v>
      </c>
      <c r="T559" s="59" t="str">
        <f t="shared" si="76"/>
        <v>Negligência e/ou não realização do serviço de ressulcagem.</v>
      </c>
      <c r="U559" s="65" t="str">
        <f t="shared" si="77"/>
        <v>Realizar a ressulcagem dos pneus respeitando os procedimentos conforme manual de ressulcagem.</v>
      </c>
      <c r="V559" s="60">
        <v>16196</v>
      </c>
      <c r="W559" s="59" t="str">
        <f t="shared" si="78"/>
        <v xml:space="preserve">Everson Veloso </v>
      </c>
    </row>
    <row r="560" spans="1:23" ht="15.75" customHeight="1">
      <c r="A560" s="149">
        <f t="shared" si="71"/>
        <v>2855</v>
      </c>
      <c r="B560" s="76">
        <v>24247</v>
      </c>
      <c r="C560" s="68">
        <v>1</v>
      </c>
      <c r="D560" s="67" t="str">
        <f t="shared" si="73"/>
        <v>295/80R22.5</v>
      </c>
      <c r="E560" s="69">
        <v>90314</v>
      </c>
      <c r="F560" s="70" t="s">
        <v>200</v>
      </c>
      <c r="G560" s="68">
        <v>870</v>
      </c>
      <c r="H560" s="67" t="str">
        <f t="shared" si="72"/>
        <v>JUSTINOPOLIS</v>
      </c>
      <c r="I560" s="71">
        <v>45202</v>
      </c>
      <c r="J560" s="72">
        <v>45218</v>
      </c>
      <c r="K560" s="68">
        <v>1</v>
      </c>
      <c r="L560" s="68">
        <v>9910</v>
      </c>
      <c r="M560" s="68">
        <v>74979</v>
      </c>
      <c r="N560" s="73">
        <f t="shared" si="74"/>
        <v>650</v>
      </c>
      <c r="O560" s="74"/>
      <c r="P560" s="68"/>
      <c r="Q560" s="198"/>
      <c r="R560" s="68" t="s">
        <v>116</v>
      </c>
      <c r="S560" s="73" t="str">
        <f t="shared" si="75"/>
        <v>Desenrolamento do retorno da lona carcaça no talão.</v>
      </c>
      <c r="T560" s="67" t="str">
        <f t="shared" si="76"/>
        <v>Aquecimento no talão ocasionado pelo uso excessivo do freio, má regulagem dos freios, uso excessivo dos freios devido a velocidade incompatível com a via,rodas sujas e/ou em má condições de uso, etc.</v>
      </c>
      <c r="U560" s="73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60" s="68">
        <v>16196</v>
      </c>
      <c r="W560" s="67" t="str">
        <f t="shared" si="78"/>
        <v xml:space="preserve">Everson Veloso </v>
      </c>
    </row>
    <row r="561" spans="1:23" ht="15.75" customHeight="1">
      <c r="A561" s="150">
        <f t="shared" si="71"/>
        <v>2856</v>
      </c>
      <c r="B561" s="75">
        <v>24793</v>
      </c>
      <c r="C561" s="60">
        <v>2</v>
      </c>
      <c r="D561" s="59" t="str">
        <f t="shared" si="73"/>
        <v>275/80R22.5</v>
      </c>
      <c r="E561" s="61">
        <v>10615</v>
      </c>
      <c r="F561" s="62" t="s">
        <v>105</v>
      </c>
      <c r="G561" s="60">
        <v>870</v>
      </c>
      <c r="H561" s="59" t="str">
        <f t="shared" si="72"/>
        <v>JUSTINOPOLIS</v>
      </c>
      <c r="I561" s="63">
        <v>45203</v>
      </c>
      <c r="J561" s="64">
        <v>45218</v>
      </c>
      <c r="K561" s="60">
        <v>1</v>
      </c>
      <c r="L561" s="60">
        <v>22127</v>
      </c>
      <c r="M561" s="60">
        <v>76503</v>
      </c>
      <c r="N561" s="65">
        <f t="shared" si="74"/>
        <v>600</v>
      </c>
      <c r="O561" s="66"/>
      <c r="P561" s="60"/>
      <c r="Q561" s="200"/>
      <c r="R561" s="77" t="s">
        <v>106</v>
      </c>
      <c r="S561" s="65" t="str">
        <f t="shared" si="75"/>
        <v>Rachadura na zona baixa do talão.</v>
      </c>
      <c r="T561" s="59" t="str">
        <f t="shared" si="7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561" s="65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61" s="60">
        <v>16196</v>
      </c>
      <c r="W561" s="59" t="str">
        <f t="shared" si="78"/>
        <v xml:space="preserve">Everson Veloso </v>
      </c>
    </row>
    <row r="562" spans="1:23" ht="15.75" customHeight="1">
      <c r="A562" s="149">
        <f t="shared" si="71"/>
        <v>2857</v>
      </c>
      <c r="B562" s="76">
        <v>24281</v>
      </c>
      <c r="C562" s="68">
        <v>1</v>
      </c>
      <c r="D562" s="67" t="str">
        <f t="shared" si="73"/>
        <v>295/80R22.5</v>
      </c>
      <c r="E562" s="69">
        <v>90320</v>
      </c>
      <c r="F562" s="70" t="s">
        <v>200</v>
      </c>
      <c r="G562" s="68">
        <v>870</v>
      </c>
      <c r="H562" s="67" t="str">
        <f t="shared" si="72"/>
        <v>JUSTINOPOLIS</v>
      </c>
      <c r="I562" s="71">
        <v>45203</v>
      </c>
      <c r="J562" s="72">
        <v>45218</v>
      </c>
      <c r="K562" s="68">
        <v>1</v>
      </c>
      <c r="L562" s="68">
        <v>2217</v>
      </c>
      <c r="M562" s="68">
        <v>115885</v>
      </c>
      <c r="N562" s="73">
        <f t="shared" si="74"/>
        <v>650</v>
      </c>
      <c r="O562" s="74"/>
      <c r="P562" s="68"/>
      <c r="Q562" s="198"/>
      <c r="R562" s="68" t="s">
        <v>116</v>
      </c>
      <c r="S562" s="73" t="str">
        <f t="shared" si="75"/>
        <v>Desenrolamento do retorno da lona carcaça no talão.</v>
      </c>
      <c r="T562" s="67" t="str">
        <f t="shared" si="76"/>
        <v>Aquecimento no talão ocasionado pelo uso excessivo do freio, má regulagem dos freios, uso excessivo dos freios devido a velocidade incompatível com a via,rodas sujas e/ou em má condições de uso, etc.</v>
      </c>
      <c r="U562" s="73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62" s="68">
        <v>16196</v>
      </c>
      <c r="W562" s="67" t="str">
        <f t="shared" si="78"/>
        <v xml:space="preserve">Everson Veloso </v>
      </c>
    </row>
    <row r="563" spans="1:23" ht="15.75" customHeight="1">
      <c r="A563" s="150">
        <f t="shared" si="71"/>
        <v>2858</v>
      </c>
      <c r="B563" s="75">
        <v>22990</v>
      </c>
      <c r="C563" s="60">
        <v>2</v>
      </c>
      <c r="D563" s="59" t="str">
        <f t="shared" si="73"/>
        <v>275/80R22.5</v>
      </c>
      <c r="E563" s="61">
        <v>90295</v>
      </c>
      <c r="F563" s="62" t="s">
        <v>105</v>
      </c>
      <c r="G563" s="60">
        <v>870</v>
      </c>
      <c r="H563" s="59" t="str">
        <f t="shared" si="72"/>
        <v>JUSTINOPOLIS</v>
      </c>
      <c r="I563" s="63">
        <v>45202</v>
      </c>
      <c r="J563" s="64">
        <v>45218</v>
      </c>
      <c r="K563" s="60">
        <v>2</v>
      </c>
      <c r="L563" s="60">
        <v>761</v>
      </c>
      <c r="M563" s="60">
        <v>115241</v>
      </c>
      <c r="N563" s="65">
        <f t="shared" si="74"/>
        <v>600</v>
      </c>
      <c r="O563" s="66"/>
      <c r="P563" s="60"/>
      <c r="Q563" s="200"/>
      <c r="R563" s="77" t="s">
        <v>116</v>
      </c>
      <c r="S563" s="65" t="str">
        <f t="shared" si="75"/>
        <v>Desenrolamento do retorno da lona carcaça no talão.</v>
      </c>
      <c r="T563" s="59" t="str">
        <f t="shared" si="76"/>
        <v>Aquecimento no talão ocasionado pelo uso excessivo do freio, má regulagem dos freios, uso excessivo dos freios devido a velocidade incompatível com a via,rodas sujas e/ou em má condições de uso, etc.</v>
      </c>
      <c r="U563" s="65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63" s="60">
        <v>16196</v>
      </c>
      <c r="W563" s="59" t="str">
        <f t="shared" si="78"/>
        <v xml:space="preserve">Everson Veloso </v>
      </c>
    </row>
    <row r="564" spans="1:23" ht="15.75" customHeight="1">
      <c r="A564" s="149">
        <f t="shared" si="71"/>
        <v>2859</v>
      </c>
      <c r="B564" s="76">
        <v>104007</v>
      </c>
      <c r="C564" s="68">
        <v>2</v>
      </c>
      <c r="D564" s="67" t="str">
        <f t="shared" si="73"/>
        <v>275/80R22.5</v>
      </c>
      <c r="E564" s="69">
        <v>31091</v>
      </c>
      <c r="F564" s="70" t="s">
        <v>198</v>
      </c>
      <c r="G564" s="68">
        <v>98</v>
      </c>
      <c r="H564" s="67" t="str">
        <f t="shared" si="72"/>
        <v>ANA LUCIA</v>
      </c>
      <c r="I564" s="71">
        <v>45206</v>
      </c>
      <c r="J564" s="72">
        <v>45218</v>
      </c>
      <c r="K564" s="68">
        <v>2</v>
      </c>
      <c r="L564" s="68">
        <v>23909</v>
      </c>
      <c r="M564" s="68">
        <v>270649</v>
      </c>
      <c r="N564" s="73">
        <f t="shared" si="74"/>
        <v>600</v>
      </c>
      <c r="O564" s="74"/>
      <c r="P564" s="68"/>
      <c r="Q564" s="198"/>
      <c r="R564" s="68" t="s">
        <v>104</v>
      </c>
      <c r="S564" s="73" t="str">
        <f t="shared" si="75"/>
        <v>Feridas acidentais no flanco.</v>
      </c>
      <c r="T564" s="67" t="str">
        <f t="shared" si="76"/>
        <v>Objetos pontiagudos, pontas de guias, meio-fio.</v>
      </c>
      <c r="U564" s="73" t="str">
        <f t="shared" si="77"/>
        <v>Impacto lateral proveniente de erro operacional, solicito avaliação de cobrança.</v>
      </c>
      <c r="V564" s="68">
        <v>16196</v>
      </c>
      <c r="W564" s="67" t="str">
        <f t="shared" si="78"/>
        <v xml:space="preserve">Everson Veloso </v>
      </c>
    </row>
    <row r="565" spans="1:23" ht="15.75" customHeight="1">
      <c r="A565" s="150">
        <f t="shared" si="71"/>
        <v>2860</v>
      </c>
      <c r="B565" s="75">
        <v>25748</v>
      </c>
      <c r="C565" s="60">
        <v>2</v>
      </c>
      <c r="D565" s="59" t="str">
        <f t="shared" si="73"/>
        <v>275/80R22.5</v>
      </c>
      <c r="E565" s="61">
        <v>90299</v>
      </c>
      <c r="F565" s="62" t="s">
        <v>105</v>
      </c>
      <c r="G565" s="60">
        <v>870</v>
      </c>
      <c r="H565" s="59" t="str">
        <f t="shared" si="72"/>
        <v>JUSTINOPOLIS</v>
      </c>
      <c r="I565" s="63">
        <v>45203</v>
      </c>
      <c r="J565" s="64">
        <v>45218</v>
      </c>
      <c r="K565" s="60">
        <v>1</v>
      </c>
      <c r="L565" s="60">
        <v>25926</v>
      </c>
      <c r="M565" s="60">
        <v>57796</v>
      </c>
      <c r="N565" s="65">
        <f t="shared" si="74"/>
        <v>600</v>
      </c>
      <c r="O565" s="66"/>
      <c r="P565" s="60"/>
      <c r="Q565" s="200"/>
      <c r="R565" s="77" t="s">
        <v>116</v>
      </c>
      <c r="S565" s="65" t="str">
        <f t="shared" si="75"/>
        <v>Desenrolamento do retorno da lona carcaça no talão.</v>
      </c>
      <c r="T565" s="59" t="str">
        <f t="shared" si="76"/>
        <v>Aquecimento no talão ocasionado pelo uso excessivo do freio, má regulagem dos freios, uso excessivo dos freios devido a velocidade incompatível com a via,rodas sujas e/ou em má condições de uso, etc.</v>
      </c>
      <c r="U565" s="65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65" s="60">
        <v>16196</v>
      </c>
      <c r="W565" s="59" t="str">
        <f t="shared" si="78"/>
        <v xml:space="preserve">Everson Veloso </v>
      </c>
    </row>
    <row r="566" spans="1:23" ht="15.75" customHeight="1">
      <c r="A566" s="149">
        <f t="shared" si="71"/>
        <v>2861</v>
      </c>
      <c r="B566" s="76">
        <v>22057</v>
      </c>
      <c r="C566" s="68">
        <v>2</v>
      </c>
      <c r="D566" s="67" t="str">
        <f t="shared" si="73"/>
        <v>275/80R22.5</v>
      </c>
      <c r="E566" s="69">
        <v>31091</v>
      </c>
      <c r="F566" s="70" t="s">
        <v>105</v>
      </c>
      <c r="G566" s="68">
        <v>98</v>
      </c>
      <c r="H566" s="67" t="str">
        <f t="shared" si="72"/>
        <v>ANA LUCIA</v>
      </c>
      <c r="I566" s="71">
        <v>45206</v>
      </c>
      <c r="J566" s="72">
        <v>45218</v>
      </c>
      <c r="K566" s="68">
        <v>2</v>
      </c>
      <c r="L566" s="68">
        <v>15443</v>
      </c>
      <c r="M566" s="68">
        <v>205721</v>
      </c>
      <c r="N566" s="73">
        <f t="shared" si="74"/>
        <v>600</v>
      </c>
      <c r="O566" s="74"/>
      <c r="P566" s="68"/>
      <c r="Q566" s="198"/>
      <c r="R566" s="68" t="s">
        <v>107</v>
      </c>
      <c r="S566" s="73" t="str">
        <f t="shared" si="75"/>
        <v>Alteração na zona baixa do talão.</v>
      </c>
      <c r="T566" s="67" t="str">
        <f t="shared" si="7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566" s="73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566" s="68">
        <v>16196</v>
      </c>
      <c r="W566" s="67" t="str">
        <f t="shared" si="78"/>
        <v xml:space="preserve">Everson Veloso </v>
      </c>
    </row>
    <row r="567" spans="1:23" ht="15.75" customHeight="1">
      <c r="A567" s="150">
        <f t="shared" si="71"/>
        <v>2862</v>
      </c>
      <c r="B567" s="75">
        <v>24833</v>
      </c>
      <c r="C567" s="60">
        <v>2</v>
      </c>
      <c r="D567" s="59" t="str">
        <f t="shared" si="73"/>
        <v>275/80R22.5</v>
      </c>
      <c r="E567" s="61">
        <v>90411</v>
      </c>
      <c r="F567" s="62" t="s">
        <v>99</v>
      </c>
      <c r="G567" s="60">
        <v>520</v>
      </c>
      <c r="H567" s="59" t="str">
        <f t="shared" si="72"/>
        <v>NEVES</v>
      </c>
      <c r="I567" s="63">
        <v>45203</v>
      </c>
      <c r="J567" s="64">
        <v>45218</v>
      </c>
      <c r="K567" s="60">
        <v>0</v>
      </c>
      <c r="L567" s="60">
        <v>20672</v>
      </c>
      <c r="M567" s="60">
        <v>165442</v>
      </c>
      <c r="N567" s="65">
        <f t="shared" si="74"/>
        <v>600</v>
      </c>
      <c r="O567" s="66"/>
      <c r="P567" s="60"/>
      <c r="Q567" s="200"/>
      <c r="R567" s="77" t="s">
        <v>107</v>
      </c>
      <c r="S567" s="65" t="str">
        <f t="shared" si="75"/>
        <v>Alteração na zona baixa do talão.</v>
      </c>
      <c r="T567" s="59" t="str">
        <f t="shared" si="7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567" s="65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567" s="60">
        <v>16196</v>
      </c>
      <c r="W567" s="59" t="str">
        <f t="shared" si="78"/>
        <v xml:space="preserve">Everson Veloso </v>
      </c>
    </row>
    <row r="568" spans="1:23" ht="15.75" customHeight="1">
      <c r="A568" s="149">
        <f t="shared" si="71"/>
        <v>2863</v>
      </c>
      <c r="B568" s="76">
        <v>25068</v>
      </c>
      <c r="C568" s="68">
        <v>2</v>
      </c>
      <c r="D568" s="67" t="str">
        <f t="shared" si="73"/>
        <v>275/80R22.5</v>
      </c>
      <c r="E568" s="69">
        <v>90417</v>
      </c>
      <c r="F568" s="70" t="s">
        <v>99</v>
      </c>
      <c r="G568" s="68">
        <v>520</v>
      </c>
      <c r="H568" s="67" t="str">
        <f t="shared" si="72"/>
        <v>NEVES</v>
      </c>
      <c r="I568" s="71">
        <v>45199</v>
      </c>
      <c r="J568" s="72">
        <v>45218</v>
      </c>
      <c r="K568" s="68">
        <v>0</v>
      </c>
      <c r="L568" s="68">
        <v>16703</v>
      </c>
      <c r="M568" s="68">
        <v>112878</v>
      </c>
      <c r="N568" s="73">
        <f t="shared" si="74"/>
        <v>600</v>
      </c>
      <c r="O568" s="74"/>
      <c r="P568" s="68"/>
      <c r="Q568" s="198"/>
      <c r="R568" s="68" t="s">
        <v>107</v>
      </c>
      <c r="S568" s="73" t="str">
        <f t="shared" si="75"/>
        <v>Alteração na zona baixa do talão.</v>
      </c>
      <c r="T568" s="67" t="str">
        <f t="shared" si="7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568" s="73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568" s="68">
        <v>16196</v>
      </c>
      <c r="W568" s="67" t="str">
        <f t="shared" si="78"/>
        <v xml:space="preserve">Everson Veloso </v>
      </c>
    </row>
    <row r="569" spans="1:23" ht="15.75" customHeight="1">
      <c r="A569" s="150">
        <f t="shared" si="71"/>
        <v>2864</v>
      </c>
      <c r="B569" s="75">
        <v>23163</v>
      </c>
      <c r="C569" s="60">
        <v>2</v>
      </c>
      <c r="D569" s="59" t="str">
        <f t="shared" si="73"/>
        <v>275/80R22.5</v>
      </c>
      <c r="E569" s="61">
        <v>40760</v>
      </c>
      <c r="F569" s="62" t="s">
        <v>198</v>
      </c>
      <c r="G569" s="60">
        <v>98</v>
      </c>
      <c r="H569" s="59" t="str">
        <f t="shared" si="72"/>
        <v>ANA LUCIA</v>
      </c>
      <c r="I569" s="63">
        <v>45208</v>
      </c>
      <c r="J569" s="64">
        <v>45218</v>
      </c>
      <c r="K569" s="60">
        <v>1</v>
      </c>
      <c r="L569" s="60">
        <v>31894</v>
      </c>
      <c r="M569" s="60">
        <v>161704</v>
      </c>
      <c r="N569" s="65">
        <f t="shared" si="74"/>
        <v>600</v>
      </c>
      <c r="O569" s="66"/>
      <c r="P569" s="60"/>
      <c r="Q569" s="200"/>
      <c r="R569" s="77" t="s">
        <v>107</v>
      </c>
      <c r="S569" s="65" t="str">
        <f t="shared" si="75"/>
        <v>Alteração na zona baixa do talão.</v>
      </c>
      <c r="T569" s="59" t="str">
        <f t="shared" si="7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569" s="65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569" s="60">
        <v>16196</v>
      </c>
      <c r="W569" s="59" t="str">
        <f t="shared" si="78"/>
        <v xml:space="preserve">Everson Veloso </v>
      </c>
    </row>
    <row r="570" spans="1:23" ht="15.75" customHeight="1">
      <c r="A570" s="149">
        <f t="shared" si="71"/>
        <v>2865</v>
      </c>
      <c r="B570" s="76">
        <v>23144</v>
      </c>
      <c r="C570" s="68">
        <v>2</v>
      </c>
      <c r="D570" s="67" t="str">
        <f t="shared" si="73"/>
        <v>275/80R22.5</v>
      </c>
      <c r="E570" s="69">
        <v>40760</v>
      </c>
      <c r="F570" s="70" t="s">
        <v>105</v>
      </c>
      <c r="G570" s="68">
        <v>98</v>
      </c>
      <c r="H570" s="67" t="str">
        <f t="shared" si="72"/>
        <v>ANA LUCIA</v>
      </c>
      <c r="I570" s="71">
        <v>45208</v>
      </c>
      <c r="J570" s="72">
        <v>45218</v>
      </c>
      <c r="K570" s="68">
        <v>1</v>
      </c>
      <c r="L570" s="68">
        <v>31894</v>
      </c>
      <c r="M570" s="68">
        <v>151177</v>
      </c>
      <c r="N570" s="73">
        <f t="shared" si="74"/>
        <v>600</v>
      </c>
      <c r="O570" s="74"/>
      <c r="P570" s="68"/>
      <c r="Q570" s="198"/>
      <c r="R570" s="68" t="s">
        <v>107</v>
      </c>
      <c r="S570" s="73" t="str">
        <f t="shared" si="75"/>
        <v>Alteração na zona baixa do talão.</v>
      </c>
      <c r="T570" s="67" t="str">
        <f t="shared" si="7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570" s="73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570" s="68">
        <v>16196</v>
      </c>
      <c r="W570" s="67" t="str">
        <f t="shared" si="78"/>
        <v xml:space="preserve">Everson Veloso </v>
      </c>
    </row>
    <row r="571" spans="1:23" ht="15.75" customHeight="1">
      <c r="A571" s="150">
        <f t="shared" si="71"/>
        <v>2866</v>
      </c>
      <c r="B571" s="75">
        <v>22266</v>
      </c>
      <c r="C571" s="60">
        <v>2</v>
      </c>
      <c r="D571" s="59" t="str">
        <f t="shared" si="73"/>
        <v>275/80R22.5</v>
      </c>
      <c r="E571" s="61">
        <v>90243</v>
      </c>
      <c r="F571" s="62" t="s">
        <v>99</v>
      </c>
      <c r="G571" s="60">
        <v>990</v>
      </c>
      <c r="H571" s="59" t="str">
        <f t="shared" si="72"/>
        <v>VENEZA</v>
      </c>
      <c r="I571" s="63">
        <v>45206</v>
      </c>
      <c r="J571" s="64">
        <v>45218</v>
      </c>
      <c r="K571" s="60">
        <v>1</v>
      </c>
      <c r="L571" s="60">
        <v>18164</v>
      </c>
      <c r="M571" s="60">
        <v>177432</v>
      </c>
      <c r="N571" s="65">
        <f t="shared" si="74"/>
        <v>600</v>
      </c>
      <c r="O571" s="66"/>
      <c r="P571" s="60"/>
      <c r="Q571" s="200"/>
      <c r="R571" s="77" t="s">
        <v>106</v>
      </c>
      <c r="S571" s="65" t="str">
        <f t="shared" si="75"/>
        <v>Rachadura na zona baixa do talão.</v>
      </c>
      <c r="T571" s="59" t="str">
        <f t="shared" si="7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571" s="65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71" s="60">
        <v>16196</v>
      </c>
      <c r="W571" s="59" t="str">
        <f t="shared" si="78"/>
        <v xml:space="preserve">Everson Veloso </v>
      </c>
    </row>
    <row r="572" spans="1:23" ht="15.75" customHeight="1">
      <c r="A572" s="149">
        <f t="shared" si="71"/>
        <v>2867</v>
      </c>
      <c r="B572" s="76">
        <v>24448</v>
      </c>
      <c r="C572" s="68">
        <v>2</v>
      </c>
      <c r="D572" s="67" t="str">
        <f t="shared" si="73"/>
        <v>275/80R22.5</v>
      </c>
      <c r="E572" s="69">
        <v>90345</v>
      </c>
      <c r="F572" s="70" t="s">
        <v>99</v>
      </c>
      <c r="G572" s="68">
        <v>990</v>
      </c>
      <c r="H572" s="67" t="str">
        <f t="shared" si="72"/>
        <v>VENEZA</v>
      </c>
      <c r="I572" s="71">
        <v>45209</v>
      </c>
      <c r="J572" s="72">
        <v>45218</v>
      </c>
      <c r="K572" s="68">
        <v>0</v>
      </c>
      <c r="L572" s="68">
        <v>16853</v>
      </c>
      <c r="M572" s="68">
        <v>143221</v>
      </c>
      <c r="N572" s="73">
        <f t="shared" si="74"/>
        <v>600</v>
      </c>
      <c r="O572" s="74"/>
      <c r="P572" s="68"/>
      <c r="Q572" s="198"/>
      <c r="R572" s="68" t="s">
        <v>107</v>
      </c>
      <c r="S572" s="73" t="str">
        <f t="shared" si="75"/>
        <v>Alteração na zona baixa do talão.</v>
      </c>
      <c r="T572" s="67" t="str">
        <f t="shared" si="7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572" s="73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572" s="68">
        <v>16196</v>
      </c>
      <c r="W572" s="67" t="str">
        <f t="shared" si="78"/>
        <v xml:space="preserve">Everson Veloso </v>
      </c>
    </row>
    <row r="573" spans="1:23" ht="15.75" customHeight="1">
      <c r="A573" s="150">
        <f t="shared" si="71"/>
        <v>2868</v>
      </c>
      <c r="B573" s="75">
        <v>27054</v>
      </c>
      <c r="C573" s="60">
        <v>4</v>
      </c>
      <c r="D573" s="59" t="str">
        <f t="shared" si="73"/>
        <v>215/75R17.5</v>
      </c>
      <c r="E573" s="61">
        <v>40882</v>
      </c>
      <c r="F573" s="62" t="s">
        <v>102</v>
      </c>
      <c r="G573" s="60">
        <v>98</v>
      </c>
      <c r="H573" s="59" t="str">
        <f t="shared" si="72"/>
        <v>ANA LUCIA</v>
      </c>
      <c r="I573" s="63">
        <v>45211</v>
      </c>
      <c r="J573" s="64">
        <v>45218</v>
      </c>
      <c r="K573" s="60">
        <v>0</v>
      </c>
      <c r="L573" s="60">
        <v>16206</v>
      </c>
      <c r="M573" s="60">
        <v>16206</v>
      </c>
      <c r="N573" s="65">
        <f t="shared" si="74"/>
        <v>450</v>
      </c>
      <c r="O573" s="66"/>
      <c r="P573" s="60"/>
      <c r="Q573" s="200"/>
      <c r="R573" s="77" t="s">
        <v>111</v>
      </c>
      <c r="S573" s="65" t="str">
        <f t="shared" si="75"/>
        <v>Desgaste irregular da Banda de Rodagem.</v>
      </c>
      <c r="T573" s="59" t="str">
        <f t="shared" si="76"/>
        <v>Folgas nas mangas, cubos, buchas estouradas, veículo desalinhado.</v>
      </c>
      <c r="U573" s="65" t="str">
        <f t="shared" si="7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573" s="60">
        <v>16196</v>
      </c>
      <c r="W573" s="59" t="str">
        <f t="shared" si="78"/>
        <v xml:space="preserve">Everson Veloso </v>
      </c>
    </row>
    <row r="574" spans="1:23" ht="15.75" customHeight="1">
      <c r="A574" s="149">
        <f t="shared" si="71"/>
        <v>2869</v>
      </c>
      <c r="B574" s="76">
        <v>26027</v>
      </c>
      <c r="C574" s="68">
        <v>2</v>
      </c>
      <c r="D574" s="67" t="str">
        <f t="shared" si="73"/>
        <v>275/80R22.5</v>
      </c>
      <c r="E574" s="69">
        <v>10651</v>
      </c>
      <c r="F574" s="70" t="s">
        <v>105</v>
      </c>
      <c r="G574" s="68">
        <v>870</v>
      </c>
      <c r="H574" s="67" t="str">
        <f t="shared" si="72"/>
        <v>JUSTINOPOLIS</v>
      </c>
      <c r="I574" s="71">
        <v>45204</v>
      </c>
      <c r="J574" s="72">
        <v>45218</v>
      </c>
      <c r="K574" s="68">
        <v>0</v>
      </c>
      <c r="L574" s="68">
        <v>10260</v>
      </c>
      <c r="M574" s="68">
        <v>49552</v>
      </c>
      <c r="N574" s="73">
        <f t="shared" si="74"/>
        <v>600</v>
      </c>
      <c r="O574" s="74"/>
      <c r="P574" s="68"/>
      <c r="Q574" s="198"/>
      <c r="R574" s="68" t="s">
        <v>107</v>
      </c>
      <c r="S574" s="73" t="str">
        <f t="shared" si="75"/>
        <v>Alteração na zona baixa do talão.</v>
      </c>
      <c r="T574" s="67" t="str">
        <f t="shared" si="7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574" s="73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574" s="68">
        <v>16196</v>
      </c>
      <c r="W574" s="67" t="str">
        <f t="shared" si="78"/>
        <v xml:space="preserve">Everson Veloso </v>
      </c>
    </row>
    <row r="575" spans="1:23" ht="15.75" customHeight="1">
      <c r="A575" s="150">
        <f t="shared" si="71"/>
        <v>2870</v>
      </c>
      <c r="B575" s="75">
        <v>22803</v>
      </c>
      <c r="C575" s="60">
        <v>1</v>
      </c>
      <c r="D575" s="59" t="str">
        <f t="shared" si="73"/>
        <v>295/80R22.5</v>
      </c>
      <c r="E575" s="61">
        <v>10840</v>
      </c>
      <c r="F575" s="62" t="s">
        <v>200</v>
      </c>
      <c r="G575" s="60">
        <v>870</v>
      </c>
      <c r="H575" s="59" t="str">
        <f t="shared" si="72"/>
        <v>JUSTINOPOLIS</v>
      </c>
      <c r="I575" s="63">
        <v>45210</v>
      </c>
      <c r="J575" s="64">
        <v>45218</v>
      </c>
      <c r="K575" s="60">
        <v>0</v>
      </c>
      <c r="L575" s="60">
        <v>19024</v>
      </c>
      <c r="M575" s="60">
        <v>148821</v>
      </c>
      <c r="N575" s="65">
        <f t="shared" si="74"/>
        <v>650</v>
      </c>
      <c r="O575" s="66"/>
      <c r="P575" s="60"/>
      <c r="Q575" s="200"/>
      <c r="R575" s="77" t="s">
        <v>109</v>
      </c>
      <c r="S575" s="65" t="str">
        <f t="shared" si="75"/>
        <v>Desgaste da Banda de Rodagem por utilização extrema.</v>
      </c>
      <c r="T575" s="59" t="str">
        <f t="shared" si="76"/>
        <v>Roda travada, "calo" no tambor de freio, utilização extrema , excessiva.</v>
      </c>
      <c r="U575" s="65" t="str">
        <f t="shared" si="77"/>
        <v>Verificar rodas e tambores de freio, verificar negligência do borracheiro e caso procedente efetuar a cobrança.</v>
      </c>
      <c r="V575" s="60">
        <v>16196</v>
      </c>
      <c r="W575" s="59" t="str">
        <f t="shared" si="78"/>
        <v xml:space="preserve">Everson Veloso </v>
      </c>
    </row>
    <row r="576" spans="1:23" ht="15.75" customHeight="1">
      <c r="A576" s="149">
        <f t="shared" si="71"/>
        <v>2871</v>
      </c>
      <c r="B576" s="76">
        <v>25264</v>
      </c>
      <c r="C576" s="68">
        <v>2</v>
      </c>
      <c r="D576" s="67" t="str">
        <f t="shared" si="73"/>
        <v>275/80R22.5</v>
      </c>
      <c r="E576" s="69">
        <v>90231</v>
      </c>
      <c r="F576" s="70" t="s">
        <v>198</v>
      </c>
      <c r="G576" s="68">
        <v>990</v>
      </c>
      <c r="H576" s="67" t="str">
        <f t="shared" si="72"/>
        <v>VENEZA</v>
      </c>
      <c r="I576" s="71">
        <v>45213</v>
      </c>
      <c r="J576" s="72">
        <v>45218</v>
      </c>
      <c r="K576" s="68">
        <v>0</v>
      </c>
      <c r="L576" s="68">
        <v>8422</v>
      </c>
      <c r="M576" s="68">
        <v>149734</v>
      </c>
      <c r="N576" s="73">
        <f t="shared" si="74"/>
        <v>600</v>
      </c>
      <c r="O576" s="74"/>
      <c r="P576" s="68"/>
      <c r="Q576" s="198"/>
      <c r="R576" s="68" t="s">
        <v>107</v>
      </c>
      <c r="S576" s="73" t="str">
        <f t="shared" si="75"/>
        <v>Alteração na zona baixa do talão.</v>
      </c>
      <c r="T576" s="67" t="str">
        <f t="shared" si="7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576" s="73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576" s="68">
        <v>16196</v>
      </c>
      <c r="W576" s="67" t="str">
        <f t="shared" si="78"/>
        <v xml:space="preserve">Everson Veloso </v>
      </c>
    </row>
    <row r="577" spans="1:23" ht="15.75" customHeight="1">
      <c r="A577" s="150">
        <f t="shared" si="71"/>
        <v>2872</v>
      </c>
      <c r="B577" s="75">
        <v>25387</v>
      </c>
      <c r="C577" s="60">
        <v>1</v>
      </c>
      <c r="D577" s="59" t="str">
        <f t="shared" si="73"/>
        <v>295/80R22.5</v>
      </c>
      <c r="E577" s="61">
        <v>90375</v>
      </c>
      <c r="F577" s="62" t="s">
        <v>199</v>
      </c>
      <c r="G577" s="60">
        <v>870</v>
      </c>
      <c r="H577" s="59" t="str">
        <f t="shared" si="72"/>
        <v>JUSTINOPOLIS</v>
      </c>
      <c r="I577" s="63">
        <v>45209</v>
      </c>
      <c r="J577" s="64">
        <v>45218</v>
      </c>
      <c r="K577" s="60">
        <v>0</v>
      </c>
      <c r="L577" s="60">
        <v>17546</v>
      </c>
      <c r="M577" s="60">
        <v>50438</v>
      </c>
      <c r="N577" s="65">
        <f t="shared" si="74"/>
        <v>650</v>
      </c>
      <c r="O577" s="66"/>
      <c r="P577" s="60"/>
      <c r="Q577" s="200"/>
      <c r="R577" s="77" t="s">
        <v>111</v>
      </c>
      <c r="S577" s="65" t="str">
        <f t="shared" si="75"/>
        <v>Desgaste irregular da Banda de Rodagem.</v>
      </c>
      <c r="T577" s="59" t="str">
        <f t="shared" si="76"/>
        <v>Folgas nas mangas, cubos, buchas estouradas, veículo desalinhado.</v>
      </c>
      <c r="U577" s="65" t="str">
        <f t="shared" si="7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577" s="60">
        <v>16196</v>
      </c>
      <c r="W577" s="59" t="str">
        <f t="shared" si="78"/>
        <v xml:space="preserve">Everson Veloso </v>
      </c>
    </row>
    <row r="578" spans="1:23" ht="15.75" customHeight="1">
      <c r="A578" s="149">
        <f t="shared" si="71"/>
        <v>2873</v>
      </c>
      <c r="B578" s="76">
        <v>23898</v>
      </c>
      <c r="C578" s="68">
        <v>1</v>
      </c>
      <c r="D578" s="67" t="str">
        <f t="shared" si="73"/>
        <v>295/80R22.5</v>
      </c>
      <c r="E578" s="69">
        <v>90375</v>
      </c>
      <c r="F578" s="70" t="s">
        <v>207</v>
      </c>
      <c r="G578" s="68">
        <v>870</v>
      </c>
      <c r="H578" s="67" t="str">
        <f t="shared" si="72"/>
        <v>JUSTINOPOLIS</v>
      </c>
      <c r="I578" s="71">
        <v>45209</v>
      </c>
      <c r="J578" s="72">
        <v>45218</v>
      </c>
      <c r="K578" s="68">
        <v>0</v>
      </c>
      <c r="L578" s="68">
        <v>17546</v>
      </c>
      <c r="M578" s="68">
        <v>84093</v>
      </c>
      <c r="N578" s="73">
        <f t="shared" si="74"/>
        <v>650</v>
      </c>
      <c r="O578" s="74"/>
      <c r="P578" s="68"/>
      <c r="Q578" s="198"/>
      <c r="R578" s="68" t="s">
        <v>114</v>
      </c>
      <c r="S578" s="73" t="str">
        <f t="shared" si="75"/>
        <v>Pneu não ressulcado</v>
      </c>
      <c r="T578" s="67" t="str">
        <f t="shared" si="76"/>
        <v>Negligência e/ou não realização do serviço de ressulcagem.</v>
      </c>
      <c r="U578" s="73" t="str">
        <f t="shared" si="77"/>
        <v>Realizar a ressulcagem dos pneus respeitando os procedimentos conforme manual de ressulcagem.</v>
      </c>
      <c r="V578" s="68">
        <v>16196</v>
      </c>
      <c r="W578" s="67" t="str">
        <f t="shared" si="78"/>
        <v xml:space="preserve">Everson Veloso </v>
      </c>
    </row>
    <row r="579" spans="1:23" ht="15.75" customHeight="1">
      <c r="A579" s="150">
        <f t="shared" si="71"/>
        <v>2874</v>
      </c>
      <c r="B579" s="75">
        <v>26240</v>
      </c>
      <c r="C579" s="60">
        <v>2</v>
      </c>
      <c r="D579" s="59" t="str">
        <f t="shared" si="73"/>
        <v>275/80R22.5</v>
      </c>
      <c r="E579" s="61">
        <v>90231</v>
      </c>
      <c r="F579" s="62" t="s">
        <v>105</v>
      </c>
      <c r="G579" s="60">
        <v>990</v>
      </c>
      <c r="H579" s="59" t="str">
        <f t="shared" si="72"/>
        <v>VENEZA</v>
      </c>
      <c r="I579" s="63">
        <v>45213</v>
      </c>
      <c r="J579" s="64">
        <v>45218</v>
      </c>
      <c r="K579" s="60">
        <v>0</v>
      </c>
      <c r="L579" s="60">
        <v>14822</v>
      </c>
      <c r="M579" s="60">
        <v>52261</v>
      </c>
      <c r="N579" s="65">
        <f t="shared" si="74"/>
        <v>600</v>
      </c>
      <c r="O579" s="66"/>
      <c r="P579" s="60"/>
      <c r="Q579" s="200"/>
      <c r="R579" s="77" t="s">
        <v>107</v>
      </c>
      <c r="S579" s="65" t="str">
        <f t="shared" si="75"/>
        <v>Alteração na zona baixa do talão.</v>
      </c>
      <c r="T579" s="59" t="str">
        <f t="shared" si="7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579" s="65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579" s="60">
        <v>16196</v>
      </c>
      <c r="W579" s="59" t="str">
        <f t="shared" si="78"/>
        <v xml:space="preserve">Everson Veloso </v>
      </c>
    </row>
    <row r="580" spans="1:23" ht="15.75" customHeight="1">
      <c r="A580" s="149">
        <f t="shared" ref="A580:A643" si="79">IF(B580&gt;0,A579+1,"")</f>
        <v>2875</v>
      </c>
      <c r="B580" s="76">
        <v>25788</v>
      </c>
      <c r="C580" s="68">
        <v>2</v>
      </c>
      <c r="D580" s="67" t="str">
        <f t="shared" si="73"/>
        <v>275/80R22.5</v>
      </c>
      <c r="E580" s="69">
        <v>90459</v>
      </c>
      <c r="F580" s="70" t="s">
        <v>197</v>
      </c>
      <c r="G580" s="68">
        <v>990</v>
      </c>
      <c r="H580" s="67" t="str">
        <f t="shared" si="72"/>
        <v>VENEZA</v>
      </c>
      <c r="I580" s="71">
        <v>45211</v>
      </c>
      <c r="J580" s="72">
        <v>45218</v>
      </c>
      <c r="K580" s="68">
        <v>0</v>
      </c>
      <c r="L580" s="68">
        <v>2443</v>
      </c>
      <c r="M580" s="68">
        <v>104409</v>
      </c>
      <c r="N580" s="73">
        <f t="shared" si="74"/>
        <v>600</v>
      </c>
      <c r="O580" s="74"/>
      <c r="P580" s="68"/>
      <c r="Q580" s="198"/>
      <c r="R580" s="68" t="s">
        <v>107</v>
      </c>
      <c r="S580" s="73" t="str">
        <f t="shared" si="75"/>
        <v>Alteração na zona baixa do talão.</v>
      </c>
      <c r="T580" s="67" t="str">
        <f t="shared" si="7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580" s="73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580" s="68">
        <v>16196</v>
      </c>
      <c r="W580" s="67" t="str">
        <f t="shared" si="78"/>
        <v xml:space="preserve">Everson Veloso </v>
      </c>
    </row>
    <row r="581" spans="1:23" ht="15.75" customHeight="1">
      <c r="A581" s="150">
        <f t="shared" si="79"/>
        <v>2876</v>
      </c>
      <c r="B581" s="75">
        <v>22129</v>
      </c>
      <c r="C581" s="60">
        <v>2</v>
      </c>
      <c r="D581" s="59" t="str">
        <f t="shared" si="73"/>
        <v>275/80R22.5</v>
      </c>
      <c r="E581" s="61">
        <v>90224</v>
      </c>
      <c r="F581" s="62" t="s">
        <v>198</v>
      </c>
      <c r="G581" s="60">
        <v>990</v>
      </c>
      <c r="H581" s="59" t="str">
        <f t="shared" si="72"/>
        <v>VENEZA</v>
      </c>
      <c r="I581" s="63">
        <v>45212</v>
      </c>
      <c r="J581" s="64">
        <v>45218</v>
      </c>
      <c r="K581" s="60">
        <v>1</v>
      </c>
      <c r="L581" s="60">
        <v>19591</v>
      </c>
      <c r="M581" s="60">
        <v>226756</v>
      </c>
      <c r="N581" s="65">
        <f t="shared" si="74"/>
        <v>600</v>
      </c>
      <c r="O581" s="66"/>
      <c r="P581" s="60"/>
      <c r="Q581" s="200"/>
      <c r="R581" s="77" t="s">
        <v>107</v>
      </c>
      <c r="S581" s="65" t="str">
        <f t="shared" si="75"/>
        <v>Alteração na zona baixa do talão.</v>
      </c>
      <c r="T581" s="59" t="str">
        <f t="shared" si="7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581" s="65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581" s="60">
        <v>16196</v>
      </c>
      <c r="W581" s="59" t="str">
        <f t="shared" si="78"/>
        <v xml:space="preserve">Everson Veloso </v>
      </c>
    </row>
    <row r="582" spans="1:23" ht="15.75" customHeight="1">
      <c r="A582" s="149">
        <f t="shared" si="79"/>
        <v>2877</v>
      </c>
      <c r="B582" s="76">
        <v>24119</v>
      </c>
      <c r="C582" s="68">
        <v>1</v>
      </c>
      <c r="D582" s="67" t="str">
        <f t="shared" si="73"/>
        <v>295/80R22.5</v>
      </c>
      <c r="E582" s="69">
        <v>90323</v>
      </c>
      <c r="F582" s="70" t="s">
        <v>199</v>
      </c>
      <c r="G582" s="68">
        <v>870</v>
      </c>
      <c r="H582" s="67" t="str">
        <f t="shared" si="72"/>
        <v>JUSTINOPOLIS</v>
      </c>
      <c r="I582" s="71">
        <v>45209</v>
      </c>
      <c r="J582" s="72">
        <v>45218</v>
      </c>
      <c r="K582" s="68">
        <v>1</v>
      </c>
      <c r="L582" s="68">
        <v>632</v>
      </c>
      <c r="M582" s="68">
        <v>126648</v>
      </c>
      <c r="N582" s="73">
        <f t="shared" si="74"/>
        <v>650</v>
      </c>
      <c r="O582" s="74"/>
      <c r="P582" s="68"/>
      <c r="Q582" s="198"/>
      <c r="R582" s="68" t="s">
        <v>116</v>
      </c>
      <c r="S582" s="73" t="str">
        <f t="shared" si="75"/>
        <v>Desenrolamento do retorno da lona carcaça no talão.</v>
      </c>
      <c r="T582" s="67" t="str">
        <f t="shared" si="76"/>
        <v>Aquecimento no talão ocasionado pelo uso excessivo do freio, má regulagem dos freios, uso excessivo dos freios devido a velocidade incompatível com a via,rodas sujas e/ou em má condições de uso, etc.</v>
      </c>
      <c r="U582" s="73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82" s="68">
        <v>16196</v>
      </c>
      <c r="W582" s="67" t="str">
        <f t="shared" si="78"/>
        <v xml:space="preserve">Everson Veloso </v>
      </c>
    </row>
    <row r="583" spans="1:23" ht="15.75" customHeight="1">
      <c r="A583" s="150">
        <f t="shared" si="79"/>
        <v>2878</v>
      </c>
      <c r="B583" s="75">
        <v>24111</v>
      </c>
      <c r="C583" s="60">
        <v>1</v>
      </c>
      <c r="D583" s="59" t="str">
        <f t="shared" si="73"/>
        <v>295/80R22.5</v>
      </c>
      <c r="E583" s="61">
        <v>10853</v>
      </c>
      <c r="F583" s="62" t="s">
        <v>99</v>
      </c>
      <c r="G583" s="60">
        <v>870</v>
      </c>
      <c r="H583" s="59" t="str">
        <f t="shared" si="72"/>
        <v>JUSTINOPOLIS</v>
      </c>
      <c r="I583" s="63">
        <v>45108</v>
      </c>
      <c r="J583" s="64">
        <v>45218</v>
      </c>
      <c r="K583" s="60">
        <v>0</v>
      </c>
      <c r="L583" s="60">
        <v>8782</v>
      </c>
      <c r="M583" s="60">
        <v>86716</v>
      </c>
      <c r="N583" s="65">
        <f t="shared" si="74"/>
        <v>650</v>
      </c>
      <c r="O583" s="66"/>
      <c r="P583" s="60"/>
      <c r="Q583" s="200"/>
      <c r="R583" s="77" t="s">
        <v>116</v>
      </c>
      <c r="S583" s="65" t="str">
        <f t="shared" si="75"/>
        <v>Desenrolamento do retorno da lona carcaça no talão.</v>
      </c>
      <c r="T583" s="59" t="str">
        <f t="shared" si="76"/>
        <v>Aquecimento no talão ocasionado pelo uso excessivo do freio, má regulagem dos freios, uso excessivo dos freios devido a velocidade incompatível com a via,rodas sujas e/ou em má condições de uso, etc.</v>
      </c>
      <c r="U583" s="65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83" s="60">
        <v>16196</v>
      </c>
      <c r="W583" s="59" t="str">
        <f t="shared" si="78"/>
        <v xml:space="preserve">Everson Veloso </v>
      </c>
    </row>
    <row r="584" spans="1:23" ht="15.75" customHeight="1">
      <c r="A584" s="149">
        <f t="shared" si="79"/>
        <v>2879</v>
      </c>
      <c r="B584" s="76">
        <v>20602</v>
      </c>
      <c r="C584" s="68">
        <v>2</v>
      </c>
      <c r="D584" s="67" t="str">
        <f t="shared" si="73"/>
        <v>275/80R22.5</v>
      </c>
      <c r="E584" s="69">
        <v>20862</v>
      </c>
      <c r="F584" s="70" t="s">
        <v>105</v>
      </c>
      <c r="G584" s="68">
        <v>870</v>
      </c>
      <c r="H584" s="67" t="str">
        <f t="shared" si="72"/>
        <v>JUSTINOPOLIS</v>
      </c>
      <c r="I584" s="71">
        <v>45205</v>
      </c>
      <c r="J584" s="72">
        <v>45219</v>
      </c>
      <c r="K584" s="68">
        <v>2</v>
      </c>
      <c r="L584" s="68">
        <v>1850</v>
      </c>
      <c r="M584" s="68">
        <v>206399</v>
      </c>
      <c r="N584" s="73">
        <f t="shared" si="74"/>
        <v>600</v>
      </c>
      <c r="O584" s="74"/>
      <c r="P584" s="68"/>
      <c r="Q584" s="198"/>
      <c r="R584" s="68" t="s">
        <v>116</v>
      </c>
      <c r="S584" s="73" t="str">
        <f t="shared" si="75"/>
        <v>Desenrolamento do retorno da lona carcaça no talão.</v>
      </c>
      <c r="T584" s="67" t="str">
        <f t="shared" si="76"/>
        <v>Aquecimento no talão ocasionado pelo uso excessivo do freio, má regulagem dos freios, uso excessivo dos freios devido a velocidade incompatível com a via,rodas sujas e/ou em má condições de uso, etc.</v>
      </c>
      <c r="U584" s="73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84" s="68">
        <v>16196</v>
      </c>
      <c r="W584" s="67" t="str">
        <f t="shared" si="78"/>
        <v xml:space="preserve">Everson Veloso </v>
      </c>
    </row>
    <row r="585" spans="1:23" ht="15.75" customHeight="1">
      <c r="A585" s="150">
        <f t="shared" si="79"/>
        <v>2880</v>
      </c>
      <c r="B585" s="75">
        <v>24689</v>
      </c>
      <c r="C585" s="60">
        <v>2</v>
      </c>
      <c r="D585" s="59" t="str">
        <f t="shared" si="73"/>
        <v>275/80R22.5</v>
      </c>
      <c r="E585" s="61">
        <v>90390</v>
      </c>
      <c r="F585" s="62" t="s">
        <v>99</v>
      </c>
      <c r="G585" s="60">
        <v>870</v>
      </c>
      <c r="H585" s="59" t="str">
        <f t="shared" si="72"/>
        <v>JUSTINOPOLIS</v>
      </c>
      <c r="I585" s="63">
        <v>45213</v>
      </c>
      <c r="J585" s="64">
        <v>45219</v>
      </c>
      <c r="K585" s="60">
        <v>1</v>
      </c>
      <c r="L585" s="60">
        <v>7178</v>
      </c>
      <c r="M585" s="60">
        <v>192452</v>
      </c>
      <c r="N585" s="65">
        <f t="shared" si="74"/>
        <v>600</v>
      </c>
      <c r="O585" s="66"/>
      <c r="P585" s="60"/>
      <c r="Q585" s="200"/>
      <c r="R585" s="77" t="s">
        <v>116</v>
      </c>
      <c r="S585" s="65" t="str">
        <f t="shared" si="75"/>
        <v>Desenrolamento do retorno da lona carcaça no talão.</v>
      </c>
      <c r="T585" s="59" t="str">
        <f t="shared" si="76"/>
        <v>Aquecimento no talão ocasionado pelo uso excessivo do freio, má regulagem dos freios, uso excessivo dos freios devido a velocidade incompatível com a via,rodas sujas e/ou em má condições de uso, etc.</v>
      </c>
      <c r="U585" s="65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85" s="60">
        <v>16196</v>
      </c>
      <c r="W585" s="59" t="str">
        <f t="shared" si="78"/>
        <v xml:space="preserve">Everson Veloso </v>
      </c>
    </row>
    <row r="586" spans="1:23" ht="15.75" customHeight="1">
      <c r="A586" s="149">
        <f t="shared" si="79"/>
        <v>2881</v>
      </c>
      <c r="B586" s="76">
        <v>23963</v>
      </c>
      <c r="C586" s="68">
        <v>2</v>
      </c>
      <c r="D586" s="67" t="str">
        <f t="shared" si="73"/>
        <v>275/80R22.5</v>
      </c>
      <c r="E586" s="69">
        <v>90306</v>
      </c>
      <c r="F586" s="70" t="s">
        <v>99</v>
      </c>
      <c r="G586" s="68">
        <v>870</v>
      </c>
      <c r="H586" s="67" t="str">
        <f t="shared" si="72"/>
        <v>JUSTINOPOLIS</v>
      </c>
      <c r="I586" s="71">
        <v>45208</v>
      </c>
      <c r="J586" s="72">
        <v>45219</v>
      </c>
      <c r="K586" s="68">
        <v>1</v>
      </c>
      <c r="L586" s="68">
        <v>17609</v>
      </c>
      <c r="M586" s="68">
        <v>82146</v>
      </c>
      <c r="N586" s="73">
        <f t="shared" si="74"/>
        <v>600</v>
      </c>
      <c r="O586" s="74"/>
      <c r="P586" s="68"/>
      <c r="Q586" s="198"/>
      <c r="R586" s="68" t="s">
        <v>116</v>
      </c>
      <c r="S586" s="73" t="str">
        <f t="shared" si="75"/>
        <v>Desenrolamento do retorno da lona carcaça no talão.</v>
      </c>
      <c r="T586" s="67" t="str">
        <f t="shared" si="76"/>
        <v>Aquecimento no talão ocasionado pelo uso excessivo do freio, má regulagem dos freios, uso excessivo dos freios devido a velocidade incompatível com a via,rodas sujas e/ou em má condições de uso, etc.</v>
      </c>
      <c r="U586" s="73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86" s="68">
        <v>16196</v>
      </c>
      <c r="W586" s="67" t="str">
        <f t="shared" si="78"/>
        <v xml:space="preserve">Everson Veloso </v>
      </c>
    </row>
    <row r="587" spans="1:23" ht="15.75" customHeight="1">
      <c r="A587" s="150">
        <f t="shared" si="79"/>
        <v>2882</v>
      </c>
      <c r="B587" s="75">
        <v>24314</v>
      </c>
      <c r="C587" s="60">
        <v>1</v>
      </c>
      <c r="D587" s="59" t="str">
        <f t="shared" si="73"/>
        <v>295/80R22.5</v>
      </c>
      <c r="E587" s="61">
        <v>90375</v>
      </c>
      <c r="F587" s="62" t="s">
        <v>105</v>
      </c>
      <c r="G587" s="60">
        <v>870</v>
      </c>
      <c r="H587" s="59" t="str">
        <f t="shared" si="72"/>
        <v>JUSTINOPOLIS</v>
      </c>
      <c r="I587" s="63">
        <v>45209</v>
      </c>
      <c r="J587" s="64">
        <v>45219</v>
      </c>
      <c r="K587" s="60">
        <v>1</v>
      </c>
      <c r="L587" s="60">
        <v>17546</v>
      </c>
      <c r="M587" s="60">
        <v>82751</v>
      </c>
      <c r="N587" s="65">
        <f t="shared" si="74"/>
        <v>650</v>
      </c>
      <c r="O587" s="66"/>
      <c r="P587" s="60"/>
      <c r="Q587" s="200"/>
      <c r="R587" s="77" t="s">
        <v>106</v>
      </c>
      <c r="S587" s="65" t="str">
        <f t="shared" si="75"/>
        <v>Rachadura na zona baixa do talão.</v>
      </c>
      <c r="T587" s="59" t="str">
        <f t="shared" si="7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587" s="65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87" s="60">
        <v>16196</v>
      </c>
      <c r="W587" s="59" t="str">
        <f t="shared" si="78"/>
        <v xml:space="preserve">Everson Veloso </v>
      </c>
    </row>
    <row r="588" spans="1:23" ht="15.75" customHeight="1">
      <c r="A588" s="149">
        <f t="shared" si="79"/>
        <v>2883</v>
      </c>
      <c r="B588" s="76">
        <v>21810</v>
      </c>
      <c r="C588" s="68">
        <v>2</v>
      </c>
      <c r="D588" s="67" t="str">
        <f t="shared" si="73"/>
        <v>275/80R22.5</v>
      </c>
      <c r="E588" s="69">
        <v>10619</v>
      </c>
      <c r="F588" s="70" t="s">
        <v>105</v>
      </c>
      <c r="G588" s="68">
        <v>870</v>
      </c>
      <c r="H588" s="67" t="str">
        <f t="shared" si="72"/>
        <v>JUSTINOPOLIS</v>
      </c>
      <c r="I588" s="71">
        <v>45206</v>
      </c>
      <c r="J588" s="72">
        <v>45219</v>
      </c>
      <c r="K588" s="68">
        <v>2</v>
      </c>
      <c r="L588" s="68">
        <v>11050</v>
      </c>
      <c r="M588" s="68">
        <v>169380</v>
      </c>
      <c r="N588" s="73">
        <f t="shared" si="74"/>
        <v>600</v>
      </c>
      <c r="O588" s="74"/>
      <c r="P588" s="68"/>
      <c r="Q588" s="198"/>
      <c r="R588" s="68" t="s">
        <v>106</v>
      </c>
      <c r="S588" s="73" t="str">
        <f t="shared" si="75"/>
        <v>Rachadura na zona baixa do talão.</v>
      </c>
      <c r="T588" s="67" t="str">
        <f t="shared" si="7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588" s="73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88" s="68">
        <v>16196</v>
      </c>
      <c r="W588" s="67" t="str">
        <f t="shared" si="78"/>
        <v xml:space="preserve">Everson Veloso </v>
      </c>
    </row>
    <row r="589" spans="1:23" ht="15.75" customHeight="1">
      <c r="A589" s="150">
        <f t="shared" si="79"/>
        <v>2884</v>
      </c>
      <c r="B589" s="75">
        <v>22620</v>
      </c>
      <c r="C589" s="60">
        <v>2</v>
      </c>
      <c r="D589" s="59" t="str">
        <f t="shared" si="73"/>
        <v>275/80R22.5</v>
      </c>
      <c r="E589" s="61">
        <v>90224</v>
      </c>
      <c r="F589" s="62" t="s">
        <v>105</v>
      </c>
      <c r="G589" s="60">
        <v>990</v>
      </c>
      <c r="H589" s="59" t="str">
        <f t="shared" si="72"/>
        <v>VENEZA</v>
      </c>
      <c r="I589" s="63">
        <v>45212</v>
      </c>
      <c r="J589" s="64">
        <v>45219</v>
      </c>
      <c r="K589" s="60">
        <v>1</v>
      </c>
      <c r="L589" s="60">
        <v>19591</v>
      </c>
      <c r="M589" s="60">
        <v>254520</v>
      </c>
      <c r="N589" s="65">
        <f t="shared" si="74"/>
        <v>600</v>
      </c>
      <c r="O589" s="66"/>
      <c r="P589" s="60"/>
      <c r="Q589" s="200"/>
      <c r="R589" s="77" t="s">
        <v>106</v>
      </c>
      <c r="S589" s="65" t="str">
        <f t="shared" si="75"/>
        <v>Rachadura na zona baixa do talão.</v>
      </c>
      <c r="T589" s="59" t="str">
        <f t="shared" si="7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589" s="65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89" s="60">
        <v>16196</v>
      </c>
      <c r="W589" s="59" t="str">
        <f t="shared" si="78"/>
        <v xml:space="preserve">Everson Veloso </v>
      </c>
    </row>
    <row r="590" spans="1:23" ht="15.75" customHeight="1">
      <c r="A590" s="149">
        <f t="shared" si="79"/>
        <v>2885</v>
      </c>
      <c r="B590" s="76">
        <v>23621</v>
      </c>
      <c r="C590" s="68">
        <v>2</v>
      </c>
      <c r="D590" s="67" t="str">
        <f t="shared" si="73"/>
        <v>275/80R22.5</v>
      </c>
      <c r="E590" s="69">
        <v>90307</v>
      </c>
      <c r="F590" s="70" t="s">
        <v>105</v>
      </c>
      <c r="G590" s="68">
        <v>870</v>
      </c>
      <c r="H590" s="67" t="str">
        <f t="shared" ref="H590:H653" si="80">IFERROR(VLOOKUP(G590,LOCAL,2,FALSE),"")</f>
        <v>JUSTINOPOLIS</v>
      </c>
      <c r="I590" s="71">
        <v>45208</v>
      </c>
      <c r="J590" s="72">
        <v>45219</v>
      </c>
      <c r="K590" s="68">
        <v>1</v>
      </c>
      <c r="L590" s="68">
        <v>4569</v>
      </c>
      <c r="M590" s="68">
        <v>126679</v>
      </c>
      <c r="N590" s="73">
        <f t="shared" si="74"/>
        <v>600</v>
      </c>
      <c r="O590" s="74"/>
      <c r="P590" s="68"/>
      <c r="Q590" s="198"/>
      <c r="R590" s="68" t="s">
        <v>106</v>
      </c>
      <c r="S590" s="73" t="str">
        <f t="shared" si="75"/>
        <v>Rachadura na zona baixa do talão.</v>
      </c>
      <c r="T590" s="67" t="str">
        <f t="shared" si="7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590" s="73" t="str">
        <f t="shared" si="7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590" s="68">
        <v>16196</v>
      </c>
      <c r="W590" s="67" t="str">
        <f t="shared" si="78"/>
        <v xml:space="preserve">Everson Veloso </v>
      </c>
    </row>
    <row r="591" spans="1:23" ht="15.75" customHeight="1">
      <c r="A591" s="150">
        <f t="shared" si="79"/>
        <v>2886</v>
      </c>
      <c r="B591" s="75">
        <v>102292</v>
      </c>
      <c r="C591" s="60">
        <v>2</v>
      </c>
      <c r="D591" s="59" t="str">
        <f t="shared" si="73"/>
        <v>275/80R22.5</v>
      </c>
      <c r="E591" s="61">
        <v>20718</v>
      </c>
      <c r="F591" s="62" t="s">
        <v>198</v>
      </c>
      <c r="G591" s="60">
        <v>98</v>
      </c>
      <c r="H591" s="59" t="str">
        <f t="shared" si="80"/>
        <v>ANA LUCIA</v>
      </c>
      <c r="I591" s="63">
        <v>45211</v>
      </c>
      <c r="J591" s="64">
        <v>45219</v>
      </c>
      <c r="K591" s="60">
        <v>2</v>
      </c>
      <c r="L591" s="60">
        <v>16314</v>
      </c>
      <c r="M591" s="60">
        <v>254641</v>
      </c>
      <c r="N591" s="65">
        <f t="shared" si="74"/>
        <v>600</v>
      </c>
      <c r="O591" s="66"/>
      <c r="P591" s="60"/>
      <c r="Q591" s="200"/>
      <c r="R591" s="77" t="s">
        <v>104</v>
      </c>
      <c r="S591" s="65" t="str">
        <f t="shared" si="75"/>
        <v>Feridas acidentais no flanco.</v>
      </c>
      <c r="T591" s="59" t="str">
        <f t="shared" si="76"/>
        <v>Objetos pontiagudos, pontas de guias, meio-fio.</v>
      </c>
      <c r="U591" s="65" t="str">
        <f t="shared" si="77"/>
        <v>Impacto lateral proveniente de erro operacional, solicito avaliação de cobrança.</v>
      </c>
      <c r="V591" s="60">
        <v>16196</v>
      </c>
      <c r="W591" s="59" t="str">
        <f t="shared" si="78"/>
        <v xml:space="preserve">Everson Veloso </v>
      </c>
    </row>
    <row r="592" spans="1:23" ht="15.75" customHeight="1">
      <c r="A592" s="149">
        <f t="shared" si="79"/>
        <v>2887</v>
      </c>
      <c r="B592" s="76">
        <v>24840</v>
      </c>
      <c r="C592" s="68">
        <v>2</v>
      </c>
      <c r="D592" s="67" t="str">
        <f t="shared" ref="D592:D655" si="81">IFERROR(VLOOKUP(C592,MEDIDA,2,FALSE),"")</f>
        <v>275/80R22.5</v>
      </c>
      <c r="E592" s="69">
        <v>90298</v>
      </c>
      <c r="F592" s="70" t="s">
        <v>101</v>
      </c>
      <c r="G592" s="68">
        <v>870</v>
      </c>
      <c r="H592" s="67" t="str">
        <f t="shared" si="80"/>
        <v>JUSTINOPOLIS</v>
      </c>
      <c r="I592" s="71">
        <v>45204</v>
      </c>
      <c r="J592" s="72">
        <v>45219</v>
      </c>
      <c r="K592" s="68">
        <v>1</v>
      </c>
      <c r="L592" s="68">
        <v>1149</v>
      </c>
      <c r="M592" s="68">
        <v>126309</v>
      </c>
      <c r="N592" s="73">
        <f t="shared" ref="N592:N655" si="82">IFERROR(VLOOKUP(C592,MEDIDA,3,FALSE),"")</f>
        <v>600</v>
      </c>
      <c r="O592" s="74"/>
      <c r="P592" s="68"/>
      <c r="Q592" s="198"/>
      <c r="R592" s="68" t="s">
        <v>104</v>
      </c>
      <c r="S592" s="73" t="str">
        <f t="shared" ref="S592:S655" si="83">IFERROR(VLOOKUP(R592,FVU,2,FALSE),"")</f>
        <v>Feridas acidentais no flanco.</v>
      </c>
      <c r="T592" s="67" t="str">
        <f t="shared" ref="T592:T655" si="84">IFERROR(VLOOKUP(R592,FVU,3,FALSE),"")</f>
        <v>Objetos pontiagudos, pontas de guias, meio-fio.</v>
      </c>
      <c r="U592" s="73" t="str">
        <f t="shared" ref="U592:U655" si="85">IFERROR(VLOOKUP(R592,FVU,4,FALSE),"")</f>
        <v>Impacto lateral proveniente de erro operacional, solicito avaliação de cobrança.</v>
      </c>
      <c r="V592" s="68">
        <v>16196</v>
      </c>
      <c r="W592" s="67" t="str">
        <f t="shared" ref="W592:W655" si="86">IFERROR(VLOOKUP(V592,RELATOR,2,FALSE),"")</f>
        <v xml:space="preserve">Everson Veloso </v>
      </c>
    </row>
    <row r="593" spans="1:23" ht="15.75" customHeight="1">
      <c r="A593" s="150">
        <f t="shared" si="79"/>
        <v>2888</v>
      </c>
      <c r="B593" s="75">
        <v>21758</v>
      </c>
      <c r="C593" s="60">
        <v>2</v>
      </c>
      <c r="D593" s="59" t="str">
        <f t="shared" si="81"/>
        <v>275/80R22.5</v>
      </c>
      <c r="E593" s="61">
        <v>90295</v>
      </c>
      <c r="F593" s="62" t="s">
        <v>99</v>
      </c>
      <c r="G593" s="60">
        <v>870</v>
      </c>
      <c r="H593" s="59" t="str">
        <f t="shared" si="80"/>
        <v>JUSTINOPOLIS</v>
      </c>
      <c r="I593" s="63">
        <v>45213</v>
      </c>
      <c r="J593" s="64">
        <v>45219</v>
      </c>
      <c r="K593" s="60">
        <v>1</v>
      </c>
      <c r="L593" s="60">
        <v>11674</v>
      </c>
      <c r="M593" s="60">
        <v>124191</v>
      </c>
      <c r="N593" s="65">
        <f t="shared" si="82"/>
        <v>600</v>
      </c>
      <c r="O593" s="66"/>
      <c r="P593" s="60"/>
      <c r="Q593" s="200"/>
      <c r="R593" s="77" t="s">
        <v>116</v>
      </c>
      <c r="S593" s="65" t="str">
        <f t="shared" si="83"/>
        <v>Desenrolamento do retorno da lona carcaça no talão.</v>
      </c>
      <c r="T593" s="59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593" s="65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93" s="60">
        <v>16196</v>
      </c>
      <c r="W593" s="59" t="str">
        <f t="shared" si="86"/>
        <v xml:space="preserve">Everson Veloso </v>
      </c>
    </row>
    <row r="594" spans="1:23" ht="15.75" customHeight="1">
      <c r="A594" s="149">
        <f t="shared" si="79"/>
        <v>2889</v>
      </c>
      <c r="B594" s="76">
        <v>21070</v>
      </c>
      <c r="C594" s="68">
        <v>2</v>
      </c>
      <c r="D594" s="67" t="str">
        <f t="shared" si="81"/>
        <v>275/80R22.5</v>
      </c>
      <c r="E594" s="69">
        <v>20861</v>
      </c>
      <c r="F594" s="70" t="s">
        <v>99</v>
      </c>
      <c r="G594" s="68">
        <v>870</v>
      </c>
      <c r="H594" s="67" t="str">
        <f t="shared" si="80"/>
        <v>JUSTINOPOLIS</v>
      </c>
      <c r="I594" s="71">
        <v>45205</v>
      </c>
      <c r="J594" s="72">
        <v>45219</v>
      </c>
      <c r="K594" s="68">
        <v>2</v>
      </c>
      <c r="L594" s="68">
        <v>2596</v>
      </c>
      <c r="M594" s="68">
        <v>104539</v>
      </c>
      <c r="N594" s="73">
        <f t="shared" si="82"/>
        <v>600</v>
      </c>
      <c r="O594" s="74"/>
      <c r="P594" s="68"/>
      <c r="Q594" s="198"/>
      <c r="R594" s="68" t="s">
        <v>116</v>
      </c>
      <c r="S594" s="73" t="str">
        <f t="shared" si="83"/>
        <v>Desenrolamento do retorno da lona carcaça no talão.</v>
      </c>
      <c r="T594" s="67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594" s="73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94" s="68">
        <v>16196</v>
      </c>
      <c r="W594" s="67" t="str">
        <f t="shared" si="86"/>
        <v xml:space="preserve">Everson Veloso </v>
      </c>
    </row>
    <row r="595" spans="1:23" ht="15.75" customHeight="1">
      <c r="A595" s="150">
        <f t="shared" si="79"/>
        <v>2890</v>
      </c>
      <c r="B595" s="75">
        <v>22860</v>
      </c>
      <c r="C595" s="60">
        <v>2</v>
      </c>
      <c r="D595" s="59" t="str">
        <f t="shared" si="81"/>
        <v>275/80R22.5</v>
      </c>
      <c r="E595" s="61">
        <v>90299</v>
      </c>
      <c r="F595" s="62" t="s">
        <v>105</v>
      </c>
      <c r="G595" s="60">
        <v>870</v>
      </c>
      <c r="H595" s="59" t="str">
        <f t="shared" si="80"/>
        <v>JUSTINOPOLIS</v>
      </c>
      <c r="I595" s="63">
        <v>45205</v>
      </c>
      <c r="J595" s="64">
        <v>45219</v>
      </c>
      <c r="K595" s="60">
        <v>2</v>
      </c>
      <c r="L595" s="60">
        <v>502</v>
      </c>
      <c r="M595" s="60">
        <v>145794</v>
      </c>
      <c r="N595" s="65">
        <f t="shared" si="82"/>
        <v>600</v>
      </c>
      <c r="O595" s="66"/>
      <c r="P595" s="60"/>
      <c r="Q595" s="200"/>
      <c r="R595" s="77" t="s">
        <v>116</v>
      </c>
      <c r="S595" s="65" t="str">
        <f t="shared" si="83"/>
        <v>Desenrolamento do retorno da lona carcaça no talão.</v>
      </c>
      <c r="T595" s="59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595" s="65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95" s="60">
        <v>16196</v>
      </c>
      <c r="W595" s="59" t="str">
        <f t="shared" si="86"/>
        <v xml:space="preserve">Everson Veloso </v>
      </c>
    </row>
    <row r="596" spans="1:23" ht="15.75" customHeight="1">
      <c r="A596" s="149">
        <f t="shared" si="79"/>
        <v>2891</v>
      </c>
      <c r="B596" s="76">
        <v>22163</v>
      </c>
      <c r="C596" s="68">
        <v>2</v>
      </c>
      <c r="D596" s="67" t="str">
        <f t="shared" si="81"/>
        <v>275/80R22.5</v>
      </c>
      <c r="E596" s="69">
        <v>10626</v>
      </c>
      <c r="F596" s="70" t="s">
        <v>198</v>
      </c>
      <c r="G596" s="68">
        <v>870</v>
      </c>
      <c r="H596" s="67" t="str">
        <f t="shared" si="80"/>
        <v>JUSTINOPOLIS</v>
      </c>
      <c r="I596" s="71">
        <v>45205</v>
      </c>
      <c r="J596" s="72">
        <v>45219</v>
      </c>
      <c r="K596" s="68">
        <v>2</v>
      </c>
      <c r="L596" s="68">
        <v>23147</v>
      </c>
      <c r="M596" s="68">
        <v>151507</v>
      </c>
      <c r="N596" s="73">
        <f t="shared" si="82"/>
        <v>600</v>
      </c>
      <c r="O596" s="74"/>
      <c r="P596" s="68"/>
      <c r="Q596" s="198"/>
      <c r="R596" s="68" t="s">
        <v>104</v>
      </c>
      <c r="S596" s="73" t="str">
        <f t="shared" si="83"/>
        <v>Feridas acidentais no flanco.</v>
      </c>
      <c r="T596" s="67" t="str">
        <f t="shared" si="84"/>
        <v>Objetos pontiagudos, pontas de guias, meio-fio.</v>
      </c>
      <c r="U596" s="73" t="str">
        <f t="shared" si="85"/>
        <v>Impacto lateral proveniente de erro operacional, solicito avaliação de cobrança.</v>
      </c>
      <c r="V596" s="68">
        <v>16196</v>
      </c>
      <c r="W596" s="67" t="str">
        <f t="shared" si="86"/>
        <v xml:space="preserve">Everson Veloso </v>
      </c>
    </row>
    <row r="597" spans="1:23" ht="15.75" customHeight="1">
      <c r="A597" s="150">
        <f t="shared" si="79"/>
        <v>2892</v>
      </c>
      <c r="B597" s="75">
        <v>24931</v>
      </c>
      <c r="C597" s="60">
        <v>2</v>
      </c>
      <c r="D597" s="59" t="str">
        <f t="shared" si="81"/>
        <v>275/80R22.5</v>
      </c>
      <c r="E597" s="61">
        <v>90298</v>
      </c>
      <c r="F597" s="62" t="s">
        <v>99</v>
      </c>
      <c r="G597" s="60">
        <v>870</v>
      </c>
      <c r="H597" s="59" t="str">
        <f t="shared" si="80"/>
        <v>JUSTINOPOLIS</v>
      </c>
      <c r="I597" s="63">
        <v>45204</v>
      </c>
      <c r="J597" s="64">
        <v>45219</v>
      </c>
      <c r="K597" s="60">
        <v>1</v>
      </c>
      <c r="L597" s="60">
        <v>1149</v>
      </c>
      <c r="M597" s="60">
        <v>118132</v>
      </c>
      <c r="N597" s="65">
        <f t="shared" si="82"/>
        <v>600</v>
      </c>
      <c r="O597" s="66"/>
      <c r="P597" s="60"/>
      <c r="Q597" s="200"/>
      <c r="R597" s="77" t="s">
        <v>116</v>
      </c>
      <c r="S597" s="65" t="str">
        <f t="shared" si="83"/>
        <v>Desenrolamento do retorno da lona carcaça no talão.</v>
      </c>
      <c r="T597" s="59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597" s="65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97" s="60">
        <v>16196</v>
      </c>
      <c r="W597" s="59" t="str">
        <f t="shared" si="86"/>
        <v xml:space="preserve">Everson Veloso </v>
      </c>
    </row>
    <row r="598" spans="1:23" ht="15.75" customHeight="1">
      <c r="A598" s="149">
        <f t="shared" si="79"/>
        <v>2893</v>
      </c>
      <c r="B598" s="76">
        <v>23058</v>
      </c>
      <c r="C598" s="68">
        <v>2</v>
      </c>
      <c r="D598" s="67" t="str">
        <f t="shared" si="81"/>
        <v>275/80R22.5</v>
      </c>
      <c r="E598" s="69">
        <v>90098</v>
      </c>
      <c r="F598" s="70" t="s">
        <v>101</v>
      </c>
      <c r="G598" s="68">
        <v>990</v>
      </c>
      <c r="H598" s="67" t="str">
        <f t="shared" si="80"/>
        <v>VENEZA</v>
      </c>
      <c r="I598" s="71">
        <v>45215</v>
      </c>
      <c r="J598" s="72">
        <v>45219</v>
      </c>
      <c r="K598" s="68">
        <v>1</v>
      </c>
      <c r="L598" s="68">
        <v>25770</v>
      </c>
      <c r="M598" s="68">
        <v>227991</v>
      </c>
      <c r="N598" s="73">
        <f t="shared" si="82"/>
        <v>600</v>
      </c>
      <c r="O598" s="74"/>
      <c r="P598" s="68"/>
      <c r="Q598" s="198"/>
      <c r="R598" s="68" t="s">
        <v>104</v>
      </c>
      <c r="S598" s="73" t="str">
        <f t="shared" si="83"/>
        <v>Feridas acidentais no flanco.</v>
      </c>
      <c r="T598" s="67" t="str">
        <f t="shared" si="84"/>
        <v>Objetos pontiagudos, pontas de guias, meio-fio.</v>
      </c>
      <c r="U598" s="73" t="str">
        <f t="shared" si="85"/>
        <v>Impacto lateral proveniente de erro operacional, solicito avaliação de cobrança.</v>
      </c>
      <c r="V598" s="68">
        <v>16196</v>
      </c>
      <c r="W598" s="67" t="str">
        <f t="shared" si="86"/>
        <v xml:space="preserve">Everson Veloso </v>
      </c>
    </row>
    <row r="599" spans="1:23" ht="15.75" customHeight="1">
      <c r="A599" s="150">
        <f t="shared" si="79"/>
        <v>2894</v>
      </c>
      <c r="B599" s="75">
        <v>22588</v>
      </c>
      <c r="C599" s="60">
        <v>1</v>
      </c>
      <c r="D599" s="59" t="str">
        <f t="shared" si="81"/>
        <v>295/80R22.5</v>
      </c>
      <c r="E599" s="61">
        <v>90323</v>
      </c>
      <c r="F599" s="62" t="s">
        <v>200</v>
      </c>
      <c r="G599" s="60">
        <v>870</v>
      </c>
      <c r="H599" s="59" t="str">
        <f t="shared" si="80"/>
        <v>JUSTINOPOLIS</v>
      </c>
      <c r="I599" s="63">
        <v>45209</v>
      </c>
      <c r="J599" s="64">
        <v>45219</v>
      </c>
      <c r="K599" s="60">
        <v>1</v>
      </c>
      <c r="L599" s="60">
        <v>452</v>
      </c>
      <c r="M599" s="60">
        <v>137451</v>
      </c>
      <c r="N599" s="65">
        <f t="shared" si="82"/>
        <v>650</v>
      </c>
      <c r="O599" s="66"/>
      <c r="P599" s="60"/>
      <c r="Q599" s="200"/>
      <c r="R599" s="77" t="s">
        <v>116</v>
      </c>
      <c r="S599" s="65" t="str">
        <f t="shared" si="83"/>
        <v>Desenrolamento do retorno da lona carcaça no talão.</v>
      </c>
      <c r="T599" s="59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599" s="65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599" s="60">
        <v>16196</v>
      </c>
      <c r="W599" s="59" t="str">
        <f t="shared" si="86"/>
        <v xml:space="preserve">Everson Veloso </v>
      </c>
    </row>
    <row r="600" spans="1:23" ht="15.75" customHeight="1">
      <c r="A600" s="149">
        <f t="shared" si="79"/>
        <v>2895</v>
      </c>
      <c r="B600" s="76">
        <v>20348</v>
      </c>
      <c r="C600" s="68">
        <v>2</v>
      </c>
      <c r="D600" s="67" t="str">
        <f t="shared" si="81"/>
        <v>275/80R22.5</v>
      </c>
      <c r="E600" s="69">
        <v>11147</v>
      </c>
      <c r="F600" s="70" t="s">
        <v>99</v>
      </c>
      <c r="G600" s="68">
        <v>98</v>
      </c>
      <c r="H600" s="67" t="str">
        <f t="shared" si="80"/>
        <v>ANA LUCIA</v>
      </c>
      <c r="I600" s="71">
        <v>45215</v>
      </c>
      <c r="J600" s="72">
        <v>45219</v>
      </c>
      <c r="K600" s="68">
        <v>2</v>
      </c>
      <c r="L600" s="68">
        <v>9621</v>
      </c>
      <c r="M600" s="68">
        <v>222528</v>
      </c>
      <c r="N600" s="73">
        <f t="shared" si="82"/>
        <v>600</v>
      </c>
      <c r="O600" s="74"/>
      <c r="P600" s="68"/>
      <c r="Q600" s="198"/>
      <c r="R600" s="68" t="s">
        <v>117</v>
      </c>
      <c r="S600" s="73" t="str">
        <f t="shared" si="83"/>
        <v>Separações no talão e rupturas dos reforços.</v>
      </c>
      <c r="T600" s="67" t="str">
        <f t="shared" si="84"/>
        <v>Aquecimento excessivo no tambor de freio, utilização com sobrecarga ou baixa pressão, mau posicionamento do pneu sobre o aro/roda, uso excessivo dos freios devido a velocidade incompatível com a via.</v>
      </c>
      <c r="U600" s="73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00" s="68">
        <v>16196</v>
      </c>
      <c r="W600" s="67" t="str">
        <f t="shared" si="86"/>
        <v xml:space="preserve">Everson Veloso </v>
      </c>
    </row>
    <row r="601" spans="1:23" ht="15.75" customHeight="1">
      <c r="A601" s="150">
        <f t="shared" si="79"/>
        <v>2896</v>
      </c>
      <c r="B601" s="75">
        <v>22868</v>
      </c>
      <c r="C601" s="60">
        <v>2</v>
      </c>
      <c r="D601" s="59" t="str">
        <f t="shared" si="81"/>
        <v>275/80R22.5</v>
      </c>
      <c r="E601" s="61">
        <v>20861</v>
      </c>
      <c r="F601" s="62" t="s">
        <v>105</v>
      </c>
      <c r="G601" s="60">
        <v>870</v>
      </c>
      <c r="H601" s="59" t="str">
        <f t="shared" si="80"/>
        <v>JUSTINOPOLIS</v>
      </c>
      <c r="I601" s="63">
        <v>45205</v>
      </c>
      <c r="J601" s="64">
        <v>45219</v>
      </c>
      <c r="K601" s="60">
        <v>2</v>
      </c>
      <c r="L601" s="60">
        <v>23015</v>
      </c>
      <c r="M601" s="60">
        <v>139487</v>
      </c>
      <c r="N601" s="65">
        <f t="shared" si="82"/>
        <v>600</v>
      </c>
      <c r="O601" s="66"/>
      <c r="P601" s="60"/>
      <c r="Q601" s="200"/>
      <c r="R601" s="77" t="s">
        <v>116</v>
      </c>
      <c r="S601" s="65" t="str">
        <f t="shared" si="83"/>
        <v>Desenrolamento do retorno da lona carcaça no talão.</v>
      </c>
      <c r="T601" s="59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601" s="65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01" s="60">
        <v>16196</v>
      </c>
      <c r="W601" s="59" t="str">
        <f t="shared" si="86"/>
        <v xml:space="preserve">Everson Veloso </v>
      </c>
    </row>
    <row r="602" spans="1:23" ht="15.75" customHeight="1">
      <c r="A602" s="149">
        <f t="shared" si="79"/>
        <v>2897</v>
      </c>
      <c r="B602" s="76">
        <v>23885</v>
      </c>
      <c r="C602" s="68">
        <v>2</v>
      </c>
      <c r="D602" s="67" t="str">
        <f t="shared" si="81"/>
        <v>275/80R22.5</v>
      </c>
      <c r="E602" s="69">
        <v>8469</v>
      </c>
      <c r="F602" s="70" t="s">
        <v>105</v>
      </c>
      <c r="G602" s="68">
        <v>56</v>
      </c>
      <c r="H602" s="67" t="str">
        <f t="shared" si="80"/>
        <v xml:space="preserve">UBERLANDIA </v>
      </c>
      <c r="I602" s="71">
        <v>45207</v>
      </c>
      <c r="J602" s="72">
        <v>45219</v>
      </c>
      <c r="K602" s="68">
        <v>1</v>
      </c>
      <c r="L602" s="68">
        <v>18641</v>
      </c>
      <c r="M602" s="68">
        <v>140432</v>
      </c>
      <c r="N602" s="73">
        <f t="shared" si="82"/>
        <v>600</v>
      </c>
      <c r="O602" s="74"/>
      <c r="P602" s="68"/>
      <c r="Q602" s="198"/>
      <c r="R602" s="68" t="s">
        <v>100</v>
      </c>
      <c r="S602" s="73" t="str">
        <f t="shared" si="83"/>
        <v>Quebra do talão durante a montagem ou desmontagem proveniente de aquecimento excessivo da roda.</v>
      </c>
      <c r="T602" s="67" t="str">
        <f t="shared" si="84"/>
        <v>Quebra do talão na montagem/desmontagem, utilização de ferramentas não adequadas, força excessiva ou desproporcional na montagem/desmontagem, pneu com talão baquelizado devido a aquecimento da roda ou baixa pressão.</v>
      </c>
      <c r="U602" s="73" t="str">
        <f t="shared" si="85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602" s="68">
        <v>16196</v>
      </c>
      <c r="W602" s="67" t="str">
        <f t="shared" si="86"/>
        <v xml:space="preserve">Everson Veloso </v>
      </c>
    </row>
    <row r="603" spans="1:23" ht="15.75" customHeight="1">
      <c r="A603" s="150">
        <f t="shared" si="79"/>
        <v>2898</v>
      </c>
      <c r="B603" s="75">
        <v>24751</v>
      </c>
      <c r="C603" s="60">
        <v>2</v>
      </c>
      <c r="D603" s="59" t="str">
        <f t="shared" si="81"/>
        <v>275/80R22.5</v>
      </c>
      <c r="E603" s="61">
        <v>8434</v>
      </c>
      <c r="F603" s="62" t="s">
        <v>99</v>
      </c>
      <c r="G603" s="60">
        <v>56</v>
      </c>
      <c r="H603" s="59" t="str">
        <f t="shared" si="80"/>
        <v xml:space="preserve">UBERLANDIA </v>
      </c>
      <c r="I603" s="63">
        <v>45217</v>
      </c>
      <c r="J603" s="64">
        <v>45219</v>
      </c>
      <c r="K603" s="60">
        <v>1</v>
      </c>
      <c r="L603" s="60">
        <v>24076</v>
      </c>
      <c r="M603" s="60">
        <v>122912</v>
      </c>
      <c r="N603" s="65">
        <f t="shared" si="82"/>
        <v>600</v>
      </c>
      <c r="O603" s="66"/>
      <c r="P603" s="60"/>
      <c r="Q603" s="200"/>
      <c r="R603" s="77" t="s">
        <v>100</v>
      </c>
      <c r="S603" s="65" t="str">
        <f t="shared" si="83"/>
        <v>Quebra do talão durante a montagem ou desmontagem proveniente de aquecimento excessivo da roda.</v>
      </c>
      <c r="T603" s="59" t="str">
        <f t="shared" si="84"/>
        <v>Quebra do talão na montagem/desmontagem, utilização de ferramentas não adequadas, força excessiva ou desproporcional na montagem/desmontagem, pneu com talão baquelizado devido a aquecimento da roda ou baixa pressão.</v>
      </c>
      <c r="U603" s="65" t="str">
        <f t="shared" si="85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603" s="60">
        <v>16196</v>
      </c>
      <c r="W603" s="59" t="str">
        <f t="shared" si="86"/>
        <v xml:space="preserve">Everson Veloso </v>
      </c>
    </row>
    <row r="604" spans="1:23" ht="15.75" customHeight="1">
      <c r="A604" s="149">
        <f t="shared" si="79"/>
        <v>2899</v>
      </c>
      <c r="B604" s="76">
        <v>24051</v>
      </c>
      <c r="C604" s="68">
        <v>2</v>
      </c>
      <c r="D604" s="67" t="str">
        <f t="shared" si="81"/>
        <v>275/80R22.5</v>
      </c>
      <c r="E604" s="69">
        <v>7331</v>
      </c>
      <c r="F604" s="70" t="s">
        <v>99</v>
      </c>
      <c r="G604" s="68">
        <v>56</v>
      </c>
      <c r="H604" s="67" t="str">
        <f t="shared" si="80"/>
        <v xml:space="preserve">UBERLANDIA </v>
      </c>
      <c r="I604" s="71">
        <v>45211</v>
      </c>
      <c r="J604" s="72">
        <v>45219</v>
      </c>
      <c r="K604" s="68">
        <v>0</v>
      </c>
      <c r="L604" s="68">
        <v>21916</v>
      </c>
      <c r="M604" s="68">
        <v>95961</v>
      </c>
      <c r="N604" s="73">
        <f t="shared" si="82"/>
        <v>600</v>
      </c>
      <c r="O604" s="74"/>
      <c r="P604" s="68"/>
      <c r="Q604" s="198"/>
      <c r="R604" s="68" t="s">
        <v>109</v>
      </c>
      <c r="S604" s="73" t="str">
        <f t="shared" si="83"/>
        <v>Desgaste da Banda de Rodagem por utilização extrema.</v>
      </c>
      <c r="T604" s="67" t="str">
        <f t="shared" si="84"/>
        <v>Roda travada, "calo" no tambor de freio, utilização extrema , excessiva.</v>
      </c>
      <c r="U604" s="73" t="str">
        <f t="shared" si="85"/>
        <v>Verificar rodas e tambores de freio, verificar negligência do borracheiro e caso procedente efetuar a cobrança.</v>
      </c>
      <c r="V604" s="68">
        <v>16196</v>
      </c>
      <c r="W604" s="67" t="str">
        <f t="shared" si="86"/>
        <v xml:space="preserve">Everson Veloso </v>
      </c>
    </row>
    <row r="605" spans="1:23" ht="15.75" customHeight="1">
      <c r="A605" s="150">
        <f t="shared" si="79"/>
        <v>2900</v>
      </c>
      <c r="B605" s="75">
        <v>26589</v>
      </c>
      <c r="C605" s="60">
        <v>2</v>
      </c>
      <c r="D605" s="59" t="str">
        <f t="shared" si="81"/>
        <v>275/80R22.5</v>
      </c>
      <c r="E605" s="61">
        <v>7324</v>
      </c>
      <c r="F605" s="62" t="s">
        <v>102</v>
      </c>
      <c r="G605" s="60">
        <v>56</v>
      </c>
      <c r="H605" s="59" t="str">
        <f t="shared" si="80"/>
        <v xml:space="preserve">UBERLANDIA </v>
      </c>
      <c r="I605" s="63">
        <v>45204</v>
      </c>
      <c r="J605" s="64">
        <v>45219</v>
      </c>
      <c r="K605" s="60">
        <v>0</v>
      </c>
      <c r="L605" s="60">
        <v>4594</v>
      </c>
      <c r="M605" s="60">
        <v>41997</v>
      </c>
      <c r="N605" s="65">
        <f t="shared" si="82"/>
        <v>600</v>
      </c>
      <c r="O605" s="66"/>
      <c r="P605" s="60"/>
      <c r="Q605" s="200"/>
      <c r="R605" s="77" t="s">
        <v>111</v>
      </c>
      <c r="S605" s="65" t="str">
        <f t="shared" si="83"/>
        <v>Desgaste irregular da Banda de Rodagem.</v>
      </c>
      <c r="T605" s="59" t="str">
        <f t="shared" si="84"/>
        <v>Folgas nas mangas, cubos, buchas estouradas, veículo desalinhado.</v>
      </c>
      <c r="U605" s="65" t="str">
        <f t="shared" si="8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605" s="60">
        <v>16196</v>
      </c>
      <c r="W605" s="59" t="str">
        <f t="shared" si="86"/>
        <v xml:space="preserve">Everson Veloso </v>
      </c>
    </row>
    <row r="606" spans="1:23" ht="15.75" customHeight="1">
      <c r="A606" s="149">
        <f t="shared" si="79"/>
        <v>2901</v>
      </c>
      <c r="B606" s="76">
        <v>23393</v>
      </c>
      <c r="C606" s="68">
        <v>2</v>
      </c>
      <c r="D606" s="67" t="str">
        <f t="shared" si="81"/>
        <v>275/80R22.5</v>
      </c>
      <c r="E606" s="69">
        <v>7513</v>
      </c>
      <c r="F606" s="70" t="s">
        <v>99</v>
      </c>
      <c r="G606" s="68">
        <v>56</v>
      </c>
      <c r="H606" s="67" t="str">
        <f t="shared" si="80"/>
        <v xml:space="preserve">UBERLANDIA </v>
      </c>
      <c r="I606" s="71">
        <v>45212</v>
      </c>
      <c r="J606" s="72">
        <v>45219</v>
      </c>
      <c r="K606" s="68">
        <v>1</v>
      </c>
      <c r="L606" s="68">
        <v>11717</v>
      </c>
      <c r="M606" s="68">
        <v>146974</v>
      </c>
      <c r="N606" s="73">
        <f t="shared" si="82"/>
        <v>600</v>
      </c>
      <c r="O606" s="74"/>
      <c r="P606" s="68"/>
      <c r="Q606" s="198"/>
      <c r="R606" s="68" t="s">
        <v>100</v>
      </c>
      <c r="S606" s="73" t="str">
        <f t="shared" si="83"/>
        <v>Quebra do talão durante a montagem ou desmontagem proveniente de aquecimento excessivo da roda.</v>
      </c>
      <c r="T606" s="67" t="str">
        <f t="shared" si="84"/>
        <v>Quebra do talão na montagem/desmontagem, utilização de ferramentas não adequadas, força excessiva ou desproporcional na montagem/desmontagem, pneu com talão baquelizado devido a aquecimento da roda ou baixa pressão.</v>
      </c>
      <c r="U606" s="73" t="str">
        <f t="shared" si="85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606" s="68">
        <v>16196</v>
      </c>
      <c r="W606" s="67" t="str">
        <f t="shared" si="86"/>
        <v xml:space="preserve">Everson Veloso </v>
      </c>
    </row>
    <row r="607" spans="1:23" ht="15.75" customHeight="1">
      <c r="A607" s="150">
        <f t="shared" si="79"/>
        <v>2902</v>
      </c>
      <c r="B607" s="75">
        <v>23912</v>
      </c>
      <c r="C607" s="60">
        <v>2</v>
      </c>
      <c r="D607" s="59" t="str">
        <f t="shared" si="81"/>
        <v>275/80R22.5</v>
      </c>
      <c r="E607" s="61">
        <v>8434</v>
      </c>
      <c r="F607" s="62" t="s">
        <v>105</v>
      </c>
      <c r="G607" s="60">
        <v>56</v>
      </c>
      <c r="H607" s="59" t="str">
        <f t="shared" si="80"/>
        <v xml:space="preserve">UBERLANDIA </v>
      </c>
      <c r="I607" s="63">
        <v>45211</v>
      </c>
      <c r="J607" s="64">
        <v>45219</v>
      </c>
      <c r="K607" s="60">
        <v>1</v>
      </c>
      <c r="L607" s="60">
        <v>24076</v>
      </c>
      <c r="M607" s="60">
        <v>134561</v>
      </c>
      <c r="N607" s="65">
        <f t="shared" si="82"/>
        <v>600</v>
      </c>
      <c r="O607" s="66"/>
      <c r="P607" s="60"/>
      <c r="Q607" s="200"/>
      <c r="R607" s="77" t="s">
        <v>100</v>
      </c>
      <c r="S607" s="65" t="str">
        <f t="shared" si="83"/>
        <v>Quebra do talão durante a montagem ou desmontagem proveniente de aquecimento excessivo da roda.</v>
      </c>
      <c r="T607" s="59" t="str">
        <f t="shared" si="84"/>
        <v>Quebra do talão na montagem/desmontagem, utilização de ferramentas não adequadas, força excessiva ou desproporcional na montagem/desmontagem, pneu com talão baquelizado devido a aquecimento da roda ou baixa pressão.</v>
      </c>
      <c r="U607" s="65" t="str">
        <f t="shared" si="85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607" s="60">
        <v>16196</v>
      </c>
      <c r="W607" s="59" t="str">
        <f t="shared" si="86"/>
        <v xml:space="preserve">Everson Veloso </v>
      </c>
    </row>
    <row r="608" spans="1:23" ht="15.75" customHeight="1">
      <c r="A608" s="149">
        <f t="shared" si="79"/>
        <v>2903</v>
      </c>
      <c r="B608" s="76">
        <v>26180</v>
      </c>
      <c r="C608" s="68">
        <v>2</v>
      </c>
      <c r="D608" s="67" t="str">
        <f t="shared" si="81"/>
        <v>275/80R22.5</v>
      </c>
      <c r="E608" s="69">
        <v>8405</v>
      </c>
      <c r="F608" s="70" t="s">
        <v>102</v>
      </c>
      <c r="G608" s="68">
        <v>56</v>
      </c>
      <c r="H608" s="67" t="str">
        <f t="shared" si="80"/>
        <v xml:space="preserve">UBERLANDIA </v>
      </c>
      <c r="I608" s="71">
        <v>45215</v>
      </c>
      <c r="J608" s="72">
        <v>45219</v>
      </c>
      <c r="K608" s="68">
        <v>0</v>
      </c>
      <c r="L608" s="68">
        <v>6965</v>
      </c>
      <c r="M608" s="68">
        <v>69746</v>
      </c>
      <c r="N608" s="73">
        <f t="shared" si="82"/>
        <v>600</v>
      </c>
      <c r="O608" s="74"/>
      <c r="P608" s="68"/>
      <c r="Q608" s="198"/>
      <c r="R608" s="68" t="s">
        <v>114</v>
      </c>
      <c r="S608" s="73" t="str">
        <f t="shared" si="83"/>
        <v>Pneu não ressulcado</v>
      </c>
      <c r="T608" s="67" t="str">
        <f t="shared" si="84"/>
        <v>Negligência e/ou não realização do serviço de ressulcagem.</v>
      </c>
      <c r="U608" s="73" t="str">
        <f t="shared" si="85"/>
        <v>Realizar a ressulcagem dos pneus respeitando os procedimentos conforme manual de ressulcagem.</v>
      </c>
      <c r="V608" s="68">
        <v>16196</v>
      </c>
      <c r="W608" s="67" t="str">
        <f t="shared" si="86"/>
        <v xml:space="preserve">Everson Veloso </v>
      </c>
    </row>
    <row r="609" spans="1:23" ht="15.75" customHeight="1">
      <c r="A609" s="150">
        <f t="shared" si="79"/>
        <v>2904</v>
      </c>
      <c r="B609" s="75">
        <v>26449</v>
      </c>
      <c r="C609" s="60">
        <v>2</v>
      </c>
      <c r="D609" s="59" t="str">
        <f t="shared" si="81"/>
        <v>275/80R22.5</v>
      </c>
      <c r="E609" s="61">
        <v>8425</v>
      </c>
      <c r="F609" s="62" t="s">
        <v>99</v>
      </c>
      <c r="G609" s="60">
        <v>56</v>
      </c>
      <c r="H609" s="59" t="str">
        <f t="shared" si="80"/>
        <v xml:space="preserve">UBERLANDIA </v>
      </c>
      <c r="I609" s="63">
        <v>45209</v>
      </c>
      <c r="J609" s="64">
        <v>45219</v>
      </c>
      <c r="K609" s="60">
        <v>0</v>
      </c>
      <c r="L609" s="60">
        <v>12883</v>
      </c>
      <c r="M609" s="60">
        <v>62508</v>
      </c>
      <c r="N609" s="65">
        <f t="shared" si="82"/>
        <v>600</v>
      </c>
      <c r="O609" s="66"/>
      <c r="P609" s="60"/>
      <c r="Q609" s="200"/>
      <c r="R609" s="77" t="s">
        <v>111</v>
      </c>
      <c r="S609" s="65" t="str">
        <f t="shared" si="83"/>
        <v>Desgaste irregular da Banda de Rodagem.</v>
      </c>
      <c r="T609" s="59" t="str">
        <f t="shared" si="84"/>
        <v>Folgas nas mangas, cubos, buchas estouradas, veículo desalinhado.</v>
      </c>
      <c r="U609" s="65" t="str">
        <f t="shared" si="8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609" s="60">
        <v>16196</v>
      </c>
      <c r="W609" s="59" t="str">
        <f t="shared" si="86"/>
        <v xml:space="preserve">Everson Veloso </v>
      </c>
    </row>
    <row r="610" spans="1:23" ht="15.75" customHeight="1">
      <c r="A610" s="149">
        <f t="shared" si="79"/>
        <v>2905</v>
      </c>
      <c r="B610" s="76">
        <v>25330</v>
      </c>
      <c r="C610" s="68">
        <v>2</v>
      </c>
      <c r="D610" s="67" t="str">
        <f t="shared" si="81"/>
        <v>275/80R22.5</v>
      </c>
      <c r="E610" s="69">
        <v>8439</v>
      </c>
      <c r="F610" s="70" t="s">
        <v>198</v>
      </c>
      <c r="G610" s="68">
        <v>56</v>
      </c>
      <c r="H610" s="67" t="str">
        <f t="shared" si="80"/>
        <v xml:space="preserve">UBERLANDIA </v>
      </c>
      <c r="I610" s="71">
        <v>45212</v>
      </c>
      <c r="J610" s="72">
        <v>45219</v>
      </c>
      <c r="K610" s="68">
        <v>0</v>
      </c>
      <c r="L610" s="68">
        <v>21824</v>
      </c>
      <c r="M610" s="68">
        <v>90521</v>
      </c>
      <c r="N610" s="73">
        <f t="shared" si="82"/>
        <v>600</v>
      </c>
      <c r="O610" s="74"/>
      <c r="P610" s="68"/>
      <c r="Q610" s="198"/>
      <c r="R610" s="68" t="s">
        <v>111</v>
      </c>
      <c r="S610" s="73" t="str">
        <f t="shared" si="83"/>
        <v>Desgaste irregular da Banda de Rodagem.</v>
      </c>
      <c r="T610" s="67" t="str">
        <f t="shared" si="84"/>
        <v>Folgas nas mangas, cubos, buchas estouradas, veículo desalinhado.</v>
      </c>
      <c r="U610" s="73" t="str">
        <f t="shared" si="8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610" s="68">
        <v>16196</v>
      </c>
      <c r="W610" s="67" t="str">
        <f t="shared" si="86"/>
        <v xml:space="preserve">Everson Veloso </v>
      </c>
    </row>
    <row r="611" spans="1:23" ht="15.75" customHeight="1">
      <c r="A611" s="150">
        <f t="shared" si="79"/>
        <v>2906</v>
      </c>
      <c r="B611" s="75">
        <v>20196</v>
      </c>
      <c r="C611" s="60">
        <v>2</v>
      </c>
      <c r="D611" s="59" t="str">
        <f t="shared" si="81"/>
        <v>275/80R22.5</v>
      </c>
      <c r="E611" s="61">
        <v>8419</v>
      </c>
      <c r="F611" s="62" t="s">
        <v>105</v>
      </c>
      <c r="G611" s="60">
        <v>56</v>
      </c>
      <c r="H611" s="59" t="str">
        <f t="shared" si="80"/>
        <v xml:space="preserve">UBERLANDIA </v>
      </c>
      <c r="I611" s="63">
        <v>45207</v>
      </c>
      <c r="J611" s="64">
        <v>45219</v>
      </c>
      <c r="K611" s="60">
        <v>1</v>
      </c>
      <c r="L611" s="60">
        <v>13702</v>
      </c>
      <c r="M611" s="60">
        <v>90666</v>
      </c>
      <c r="N611" s="65">
        <f t="shared" si="82"/>
        <v>600</v>
      </c>
      <c r="O611" s="66"/>
      <c r="P611" s="60"/>
      <c r="Q611" s="200"/>
      <c r="R611" s="77" t="s">
        <v>106</v>
      </c>
      <c r="S611" s="65" t="str">
        <f t="shared" si="83"/>
        <v>Rachadura na zona baixa do talão.</v>
      </c>
      <c r="T611" s="59" t="str">
        <f t="shared" si="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611" s="65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11" s="60">
        <v>16196</v>
      </c>
      <c r="W611" s="59" t="str">
        <f t="shared" si="86"/>
        <v xml:space="preserve">Everson Veloso </v>
      </c>
    </row>
    <row r="612" spans="1:23" ht="15.75" customHeight="1">
      <c r="A612" s="149">
        <f t="shared" si="79"/>
        <v>2907</v>
      </c>
      <c r="B612" s="76">
        <v>20131</v>
      </c>
      <c r="C612" s="68">
        <v>2</v>
      </c>
      <c r="D612" s="67" t="str">
        <f t="shared" si="81"/>
        <v>275/80R22.5</v>
      </c>
      <c r="E612" s="69">
        <v>25963</v>
      </c>
      <c r="F612" s="70" t="s">
        <v>105</v>
      </c>
      <c r="G612" s="68">
        <v>61</v>
      </c>
      <c r="H612" s="67" t="str">
        <f t="shared" si="80"/>
        <v>SARZEDO</v>
      </c>
      <c r="I612" s="71">
        <v>45209</v>
      </c>
      <c r="J612" s="72">
        <v>45219</v>
      </c>
      <c r="K612" s="68">
        <v>3</v>
      </c>
      <c r="L612" s="68">
        <v>16738</v>
      </c>
      <c r="M612" s="68">
        <v>181928</v>
      </c>
      <c r="N612" s="73">
        <f t="shared" si="82"/>
        <v>600</v>
      </c>
      <c r="O612" s="74"/>
      <c r="P612" s="68"/>
      <c r="Q612" s="198"/>
      <c r="R612" s="68" t="s">
        <v>117</v>
      </c>
      <c r="S612" s="73" t="str">
        <f t="shared" si="83"/>
        <v>Separações no talão e rupturas dos reforços.</v>
      </c>
      <c r="T612" s="67" t="str">
        <f t="shared" si="84"/>
        <v>Aquecimento excessivo no tambor de freio, utilização com sobrecarga ou baixa pressão, mau posicionamento do pneu sobre o aro/roda, uso excessivo dos freios devido a velocidade incompatível com a via.</v>
      </c>
      <c r="U612" s="73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12" s="68">
        <v>16196</v>
      </c>
      <c r="W612" s="67" t="str">
        <f t="shared" si="86"/>
        <v xml:space="preserve">Everson Veloso </v>
      </c>
    </row>
    <row r="613" spans="1:23" ht="15.75" customHeight="1">
      <c r="A613" s="150">
        <f t="shared" si="79"/>
        <v>2908</v>
      </c>
      <c r="B613" s="75">
        <v>25621</v>
      </c>
      <c r="C613" s="60">
        <v>2</v>
      </c>
      <c r="D613" s="59" t="str">
        <f t="shared" si="81"/>
        <v>275/80R22.5</v>
      </c>
      <c r="E613" s="61">
        <v>25296</v>
      </c>
      <c r="F613" s="62" t="s">
        <v>197</v>
      </c>
      <c r="G613" s="60">
        <v>61</v>
      </c>
      <c r="H613" s="59" t="str">
        <f t="shared" si="80"/>
        <v>SARZEDO</v>
      </c>
      <c r="I613" s="63">
        <v>45216</v>
      </c>
      <c r="J613" s="64">
        <v>45219</v>
      </c>
      <c r="K613" s="60">
        <v>0</v>
      </c>
      <c r="L613" s="60">
        <v>8978</v>
      </c>
      <c r="M613" s="60">
        <v>88687</v>
      </c>
      <c r="N613" s="65">
        <f t="shared" si="82"/>
        <v>600</v>
      </c>
      <c r="O613" s="66"/>
      <c r="P613" s="60"/>
      <c r="Q613" s="200"/>
      <c r="R613" s="77" t="s">
        <v>111</v>
      </c>
      <c r="S613" s="65" t="str">
        <f t="shared" si="83"/>
        <v>Desgaste irregular da Banda de Rodagem.</v>
      </c>
      <c r="T613" s="59" t="str">
        <f t="shared" si="84"/>
        <v>Folgas nas mangas, cubos, buchas estouradas, veículo desalinhado.</v>
      </c>
      <c r="U613" s="65" t="str">
        <f t="shared" si="8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613" s="60">
        <v>16196</v>
      </c>
      <c r="W613" s="59" t="str">
        <f t="shared" si="86"/>
        <v xml:space="preserve">Everson Veloso </v>
      </c>
    </row>
    <row r="614" spans="1:23" ht="15.75" customHeight="1">
      <c r="A614" s="149">
        <f t="shared" si="79"/>
        <v>2909</v>
      </c>
      <c r="B614" s="76">
        <v>20908</v>
      </c>
      <c r="C614" s="68">
        <v>2</v>
      </c>
      <c r="D614" s="67" t="str">
        <f t="shared" si="81"/>
        <v>275/80R22.5</v>
      </c>
      <c r="E614" s="69">
        <v>11178</v>
      </c>
      <c r="F614" s="70" t="s">
        <v>105</v>
      </c>
      <c r="G614" s="68">
        <v>98</v>
      </c>
      <c r="H614" s="67" t="str">
        <f t="shared" si="80"/>
        <v>ANA LUCIA</v>
      </c>
      <c r="I614" s="71">
        <v>45216</v>
      </c>
      <c r="J614" s="72">
        <v>45226</v>
      </c>
      <c r="K614" s="68">
        <v>2</v>
      </c>
      <c r="L614" s="68">
        <v>14884</v>
      </c>
      <c r="M614" s="68">
        <v>217717</v>
      </c>
      <c r="N614" s="73">
        <f t="shared" si="82"/>
        <v>600</v>
      </c>
      <c r="O614" s="74"/>
      <c r="P614" s="68"/>
      <c r="Q614" s="198"/>
      <c r="R614" s="68" t="s">
        <v>117</v>
      </c>
      <c r="S614" s="73" t="str">
        <f t="shared" si="83"/>
        <v>Separações no talão e rupturas dos reforços.</v>
      </c>
      <c r="T614" s="67" t="str">
        <f t="shared" si="84"/>
        <v>Aquecimento excessivo no tambor de freio, utilização com sobrecarga ou baixa pressão, mau posicionamento do pneu sobre o aro/roda, uso excessivo dos freios devido a velocidade incompatível com a via.</v>
      </c>
      <c r="U614" s="73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14" s="68">
        <v>3137</v>
      </c>
      <c r="W614" s="67" t="str">
        <f t="shared" si="86"/>
        <v/>
      </c>
    </row>
    <row r="615" spans="1:23" ht="15.75" customHeight="1">
      <c r="A615" s="150">
        <f t="shared" si="79"/>
        <v>2910</v>
      </c>
      <c r="B615" s="75">
        <v>21443</v>
      </c>
      <c r="C615" s="60">
        <v>2</v>
      </c>
      <c r="D615" s="59" t="str">
        <f t="shared" si="81"/>
        <v>275/80R22.5</v>
      </c>
      <c r="E615" s="61">
        <v>40758</v>
      </c>
      <c r="F615" s="62" t="s">
        <v>99</v>
      </c>
      <c r="G615" s="60">
        <v>98</v>
      </c>
      <c r="H615" s="59" t="str">
        <f t="shared" si="80"/>
        <v>ANA LUCIA</v>
      </c>
      <c r="I615" s="63">
        <v>45218</v>
      </c>
      <c r="J615" s="64">
        <v>45253</v>
      </c>
      <c r="K615" s="60">
        <v>3</v>
      </c>
      <c r="L615" s="60">
        <v>8987</v>
      </c>
      <c r="M615" s="60">
        <v>172224</v>
      </c>
      <c r="N615" s="65">
        <f t="shared" si="82"/>
        <v>600</v>
      </c>
      <c r="O615" s="66"/>
      <c r="P615" s="60"/>
      <c r="Q615" s="200"/>
      <c r="R615" s="77" t="s">
        <v>117</v>
      </c>
      <c r="S615" s="65" t="str">
        <f t="shared" si="83"/>
        <v>Separações no talão e rupturas dos reforços.</v>
      </c>
      <c r="T615" s="59" t="str">
        <f t="shared" si="84"/>
        <v>Aquecimento excessivo no tambor de freio, utilização com sobrecarga ou baixa pressão, mau posicionamento do pneu sobre o aro/roda, uso excessivo dos freios devido a velocidade incompatível com a via.</v>
      </c>
      <c r="U615" s="65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15" s="60">
        <v>3137</v>
      </c>
      <c r="W615" s="59" t="str">
        <f t="shared" si="86"/>
        <v/>
      </c>
    </row>
    <row r="616" spans="1:23" ht="15.75" customHeight="1">
      <c r="A616" s="149">
        <f t="shared" si="79"/>
        <v>2911</v>
      </c>
      <c r="B616" s="76">
        <v>21695</v>
      </c>
      <c r="C616" s="68">
        <v>2</v>
      </c>
      <c r="D616" s="67" t="str">
        <f t="shared" si="81"/>
        <v>275/80R22.5</v>
      </c>
      <c r="E616" s="69" t="s">
        <v>209</v>
      </c>
      <c r="F616" s="70" t="s">
        <v>99</v>
      </c>
      <c r="G616" s="68">
        <v>98</v>
      </c>
      <c r="H616" s="67" t="str">
        <f t="shared" si="80"/>
        <v>ANA LUCIA</v>
      </c>
      <c r="I616" s="71">
        <v>45218</v>
      </c>
      <c r="J616" s="72">
        <v>45254</v>
      </c>
      <c r="K616" s="68">
        <v>2</v>
      </c>
      <c r="L616" s="68">
        <v>17699</v>
      </c>
      <c r="M616" s="68">
        <v>204694</v>
      </c>
      <c r="N616" s="73">
        <f t="shared" si="82"/>
        <v>600</v>
      </c>
      <c r="O616" s="74"/>
      <c r="P616" s="68"/>
      <c r="Q616" s="198"/>
      <c r="R616" s="68" t="s">
        <v>117</v>
      </c>
      <c r="S616" s="73" t="str">
        <f t="shared" si="83"/>
        <v>Separações no talão e rupturas dos reforços.</v>
      </c>
      <c r="T616" s="67" t="str">
        <f t="shared" si="84"/>
        <v>Aquecimento excessivo no tambor de freio, utilização com sobrecarga ou baixa pressão, mau posicionamento do pneu sobre o aro/roda, uso excessivo dos freios devido a velocidade incompatível com a via.</v>
      </c>
      <c r="U616" s="73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16" s="68">
        <v>3137</v>
      </c>
      <c r="W616" s="67" t="str">
        <f t="shared" si="86"/>
        <v/>
      </c>
    </row>
    <row r="617" spans="1:23" ht="15.75" customHeight="1">
      <c r="A617" s="150">
        <f t="shared" si="79"/>
        <v>2912</v>
      </c>
      <c r="B617" s="75">
        <v>25839</v>
      </c>
      <c r="C617" s="60">
        <v>2</v>
      </c>
      <c r="D617" s="59" t="str">
        <f t="shared" si="81"/>
        <v>275/80R22.5</v>
      </c>
      <c r="E617" s="61">
        <v>11186</v>
      </c>
      <c r="F617" s="62" t="s">
        <v>198</v>
      </c>
      <c r="G617" s="60">
        <v>98</v>
      </c>
      <c r="H617" s="59" t="str">
        <f t="shared" si="80"/>
        <v>ANA LUCIA</v>
      </c>
      <c r="I617" s="63">
        <v>45230</v>
      </c>
      <c r="J617" s="64">
        <v>45254</v>
      </c>
      <c r="K617" s="60">
        <v>0</v>
      </c>
      <c r="L617" s="60">
        <v>6798</v>
      </c>
      <c r="M617" s="60">
        <v>77390</v>
      </c>
      <c r="N617" s="65">
        <f t="shared" si="82"/>
        <v>600</v>
      </c>
      <c r="O617" s="66"/>
      <c r="P617" s="60"/>
      <c r="Q617" s="200"/>
      <c r="R617" s="77" t="s">
        <v>114</v>
      </c>
      <c r="S617" s="65" t="str">
        <f t="shared" si="83"/>
        <v>Pneu não ressulcado</v>
      </c>
      <c r="T617" s="59" t="str">
        <f t="shared" si="84"/>
        <v>Negligência e/ou não realização do serviço de ressulcagem.</v>
      </c>
      <c r="U617" s="65" t="str">
        <f t="shared" si="85"/>
        <v>Realizar a ressulcagem dos pneus respeitando os procedimentos conforme manual de ressulcagem.</v>
      </c>
      <c r="V617" s="60">
        <v>3137</v>
      </c>
      <c r="W617" s="59" t="str">
        <f t="shared" si="86"/>
        <v/>
      </c>
    </row>
    <row r="618" spans="1:23" ht="15.75" customHeight="1">
      <c r="A618" s="149">
        <f t="shared" si="79"/>
        <v>2913</v>
      </c>
      <c r="B618" s="76">
        <v>20465</v>
      </c>
      <c r="C618" s="68">
        <v>2</v>
      </c>
      <c r="D618" s="67" t="str">
        <f t="shared" si="81"/>
        <v>275/80R22.5</v>
      </c>
      <c r="E618" s="69">
        <v>11188</v>
      </c>
      <c r="F618" s="70" t="s">
        <v>105</v>
      </c>
      <c r="G618" s="68">
        <v>98</v>
      </c>
      <c r="H618" s="67" t="str">
        <f t="shared" si="80"/>
        <v>ANA LUCIA</v>
      </c>
      <c r="I618" s="71">
        <v>45220</v>
      </c>
      <c r="J618" s="72">
        <v>45254</v>
      </c>
      <c r="K618" s="68">
        <v>2</v>
      </c>
      <c r="L618" s="68">
        <v>11189</v>
      </c>
      <c r="M618" s="68">
        <v>221263</v>
      </c>
      <c r="N618" s="73">
        <f t="shared" si="82"/>
        <v>600</v>
      </c>
      <c r="O618" s="74"/>
      <c r="P618" s="68"/>
      <c r="Q618" s="198"/>
      <c r="R618" s="68" t="s">
        <v>117</v>
      </c>
      <c r="S618" s="73" t="str">
        <f t="shared" si="83"/>
        <v>Separações no talão e rupturas dos reforços.</v>
      </c>
      <c r="T618" s="67" t="str">
        <f t="shared" si="84"/>
        <v>Aquecimento excessivo no tambor de freio, utilização com sobrecarga ou baixa pressão, mau posicionamento do pneu sobre o aro/roda, uso excessivo dos freios devido a velocidade incompatível com a via.</v>
      </c>
      <c r="U618" s="73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18" s="68">
        <v>3137</v>
      </c>
      <c r="W618" s="67" t="str">
        <f t="shared" si="86"/>
        <v/>
      </c>
    </row>
    <row r="619" spans="1:23" ht="15.75" customHeight="1">
      <c r="A619" s="150">
        <f t="shared" si="79"/>
        <v>2914</v>
      </c>
      <c r="B619" s="75">
        <v>25263</v>
      </c>
      <c r="C619" s="60">
        <v>2</v>
      </c>
      <c r="D619" s="59" t="str">
        <f t="shared" si="81"/>
        <v>275/80R22.5</v>
      </c>
      <c r="E619" s="61">
        <v>90192</v>
      </c>
      <c r="F619" s="62" t="s">
        <v>105</v>
      </c>
      <c r="G619" s="60">
        <v>990</v>
      </c>
      <c r="H619" s="59" t="str">
        <f t="shared" si="80"/>
        <v>VENEZA</v>
      </c>
      <c r="I619" s="63">
        <v>45219</v>
      </c>
      <c r="J619" s="64">
        <v>45254</v>
      </c>
      <c r="K619" s="60">
        <v>1</v>
      </c>
      <c r="L619" s="60">
        <v>24257</v>
      </c>
      <c r="M619" s="60">
        <v>141625</v>
      </c>
      <c r="N619" s="65">
        <f t="shared" si="82"/>
        <v>600</v>
      </c>
      <c r="O619" s="66"/>
      <c r="P619" s="60"/>
      <c r="Q619" s="200"/>
      <c r="R619" s="77" t="s">
        <v>107</v>
      </c>
      <c r="S619" s="65" t="str">
        <f t="shared" si="83"/>
        <v>Alteração na zona baixa do talão.</v>
      </c>
      <c r="T619" s="59" t="str">
        <f t="shared" si="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619" s="65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619" s="60">
        <v>3137</v>
      </c>
      <c r="W619" s="59" t="str">
        <f t="shared" si="86"/>
        <v/>
      </c>
    </row>
    <row r="620" spans="1:23" ht="15.75" customHeight="1">
      <c r="A620" s="149">
        <f t="shared" si="79"/>
        <v>2915</v>
      </c>
      <c r="B620" s="76">
        <v>24454</v>
      </c>
      <c r="C620" s="68">
        <v>2</v>
      </c>
      <c r="D620" s="67" t="str">
        <f t="shared" si="81"/>
        <v>275/80R22.5</v>
      </c>
      <c r="E620" s="69">
        <v>90192</v>
      </c>
      <c r="F620" s="70" t="s">
        <v>101</v>
      </c>
      <c r="G620" s="68">
        <v>990</v>
      </c>
      <c r="H620" s="67" t="str">
        <f t="shared" si="80"/>
        <v>VENEZA</v>
      </c>
      <c r="I620" s="71">
        <v>45219</v>
      </c>
      <c r="J620" s="72">
        <v>45254</v>
      </c>
      <c r="K620" s="68">
        <v>1</v>
      </c>
      <c r="L620" s="68">
        <v>24257</v>
      </c>
      <c r="M620" s="68">
        <v>143342</v>
      </c>
      <c r="N620" s="73">
        <f t="shared" si="82"/>
        <v>600</v>
      </c>
      <c r="O620" s="74"/>
      <c r="P620" s="68"/>
      <c r="Q620" s="198"/>
      <c r="R620" s="68" t="s">
        <v>107</v>
      </c>
      <c r="S620" s="73" t="str">
        <f t="shared" si="83"/>
        <v>Alteração na zona baixa do talão.</v>
      </c>
      <c r="T620" s="67" t="str">
        <f t="shared" si="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620" s="73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620" s="68">
        <v>3137</v>
      </c>
      <c r="W620" s="67" t="str">
        <f t="shared" si="86"/>
        <v/>
      </c>
    </row>
    <row r="621" spans="1:23" ht="15.75" customHeight="1">
      <c r="A621" s="150">
        <f t="shared" si="79"/>
        <v>2916</v>
      </c>
      <c r="B621" s="75">
        <v>23141</v>
      </c>
      <c r="C621" s="60">
        <v>2</v>
      </c>
      <c r="D621" s="59" t="str">
        <f t="shared" si="81"/>
        <v>275/80R22.5</v>
      </c>
      <c r="E621" s="61">
        <v>20860</v>
      </c>
      <c r="F621" s="62" t="s">
        <v>105</v>
      </c>
      <c r="G621" s="60">
        <v>870</v>
      </c>
      <c r="H621" s="59" t="str">
        <f t="shared" si="80"/>
        <v>JUSTINOPOLIS</v>
      </c>
      <c r="I621" s="63">
        <v>45220</v>
      </c>
      <c r="J621" s="64">
        <v>45254</v>
      </c>
      <c r="K621" s="60">
        <v>2</v>
      </c>
      <c r="L621" s="60">
        <v>20648</v>
      </c>
      <c r="M621" s="60">
        <v>162570</v>
      </c>
      <c r="N621" s="65">
        <f t="shared" si="82"/>
        <v>600</v>
      </c>
      <c r="O621" s="66"/>
      <c r="P621" s="60"/>
      <c r="Q621" s="200"/>
      <c r="R621" s="77" t="s">
        <v>107</v>
      </c>
      <c r="S621" s="65" t="str">
        <f t="shared" si="83"/>
        <v>Alteração na zona baixa do talão.</v>
      </c>
      <c r="T621" s="59" t="str">
        <f t="shared" si="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621" s="65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621" s="60">
        <v>3137</v>
      </c>
      <c r="W621" s="59" t="str">
        <f t="shared" si="86"/>
        <v/>
      </c>
    </row>
    <row r="622" spans="1:23" ht="15.75" customHeight="1">
      <c r="A622" s="149">
        <f t="shared" si="79"/>
        <v>2917</v>
      </c>
      <c r="B622" s="76">
        <v>26534</v>
      </c>
      <c r="C622" s="68">
        <v>2</v>
      </c>
      <c r="D622" s="67" t="str">
        <f t="shared" si="81"/>
        <v>275/80R22.5</v>
      </c>
      <c r="E622" s="69">
        <v>8441</v>
      </c>
      <c r="F622" s="70" t="s">
        <v>102</v>
      </c>
      <c r="G622" s="68">
        <v>56</v>
      </c>
      <c r="H622" s="67" t="str">
        <f t="shared" si="80"/>
        <v xml:space="preserve">UBERLANDIA </v>
      </c>
      <c r="I622" s="71">
        <v>45218</v>
      </c>
      <c r="J622" s="72">
        <v>45254</v>
      </c>
      <c r="K622" s="68">
        <v>1</v>
      </c>
      <c r="L622" s="68">
        <v>5239</v>
      </c>
      <c r="M622" s="68">
        <v>58938</v>
      </c>
      <c r="N622" s="73">
        <f t="shared" si="82"/>
        <v>600</v>
      </c>
      <c r="O622" s="74"/>
      <c r="P622" s="68"/>
      <c r="Q622" s="198"/>
      <c r="R622" s="68" t="s">
        <v>111</v>
      </c>
      <c r="S622" s="73" t="str">
        <f t="shared" si="83"/>
        <v>Desgaste irregular da Banda de Rodagem.</v>
      </c>
      <c r="T622" s="67" t="str">
        <f t="shared" si="84"/>
        <v>Folgas nas mangas, cubos, buchas estouradas, veículo desalinhado.</v>
      </c>
      <c r="U622" s="73" t="str">
        <f t="shared" si="8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622" s="68">
        <v>3137</v>
      </c>
      <c r="W622" s="67" t="str">
        <f t="shared" si="86"/>
        <v/>
      </c>
    </row>
    <row r="623" spans="1:23" ht="15.75" customHeight="1">
      <c r="A623" s="150">
        <f t="shared" si="79"/>
        <v>2918</v>
      </c>
      <c r="B623" s="75">
        <v>24963</v>
      </c>
      <c r="C623" s="60">
        <v>2</v>
      </c>
      <c r="D623" s="59" t="str">
        <f t="shared" si="81"/>
        <v>275/80R22.5</v>
      </c>
      <c r="E623" s="61">
        <v>7513</v>
      </c>
      <c r="F623" s="62" t="s">
        <v>99</v>
      </c>
      <c r="G623" s="60">
        <v>56</v>
      </c>
      <c r="H623" s="59" t="str">
        <f t="shared" si="80"/>
        <v xml:space="preserve">UBERLANDIA </v>
      </c>
      <c r="I623" s="63">
        <v>45212</v>
      </c>
      <c r="J623" s="64">
        <v>45254</v>
      </c>
      <c r="K623" s="60">
        <v>1</v>
      </c>
      <c r="L623" s="60">
        <v>7666</v>
      </c>
      <c r="M623" s="60">
        <v>28299</v>
      </c>
      <c r="N623" s="65">
        <f t="shared" si="82"/>
        <v>600</v>
      </c>
      <c r="O623" s="66"/>
      <c r="P623" s="60"/>
      <c r="Q623" s="200"/>
      <c r="R623" s="77" t="s">
        <v>111</v>
      </c>
      <c r="S623" s="65" t="str">
        <f t="shared" si="83"/>
        <v>Desgaste irregular da Banda de Rodagem.</v>
      </c>
      <c r="T623" s="59" t="str">
        <f t="shared" si="84"/>
        <v>Folgas nas mangas, cubos, buchas estouradas, veículo desalinhado.</v>
      </c>
      <c r="U623" s="65" t="str">
        <f t="shared" si="8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623" s="60">
        <v>3137</v>
      </c>
      <c r="W623" s="59" t="str">
        <f t="shared" si="86"/>
        <v/>
      </c>
    </row>
    <row r="624" spans="1:23" ht="15.75" customHeight="1">
      <c r="A624" s="149">
        <f t="shared" si="79"/>
        <v>2919</v>
      </c>
      <c r="B624" s="76">
        <v>23155</v>
      </c>
      <c r="C624" s="68">
        <v>2</v>
      </c>
      <c r="D624" s="67" t="str">
        <f t="shared" si="81"/>
        <v>275/80R22.5</v>
      </c>
      <c r="E624" s="69">
        <v>8418</v>
      </c>
      <c r="F624" s="70" t="s">
        <v>105</v>
      </c>
      <c r="G624" s="68">
        <v>56</v>
      </c>
      <c r="H624" s="67" t="str">
        <f t="shared" si="80"/>
        <v xml:space="preserve">UBERLANDIA </v>
      </c>
      <c r="I624" s="71">
        <v>45217</v>
      </c>
      <c r="J624" s="72">
        <v>45254</v>
      </c>
      <c r="K624" s="68">
        <v>1</v>
      </c>
      <c r="L624" s="68">
        <v>9972</v>
      </c>
      <c r="M624" s="68">
        <v>160721</v>
      </c>
      <c r="N624" s="73">
        <f t="shared" si="82"/>
        <v>600</v>
      </c>
      <c r="O624" s="74"/>
      <c r="P624" s="68"/>
      <c r="Q624" s="198"/>
      <c r="R624" s="68" t="s">
        <v>117</v>
      </c>
      <c r="S624" s="73" t="str">
        <f t="shared" si="83"/>
        <v>Separações no talão e rupturas dos reforços.</v>
      </c>
      <c r="T624" s="67" t="str">
        <f t="shared" si="84"/>
        <v>Aquecimento excessivo no tambor de freio, utilização com sobrecarga ou baixa pressão, mau posicionamento do pneu sobre o aro/roda, uso excessivo dos freios devido a velocidade incompatível com a via.</v>
      </c>
      <c r="U624" s="73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24" s="68">
        <v>3137</v>
      </c>
      <c r="W624" s="67" t="str">
        <f t="shared" si="86"/>
        <v/>
      </c>
    </row>
    <row r="625" spans="1:23" ht="15.75" customHeight="1">
      <c r="A625" s="150">
        <f t="shared" si="79"/>
        <v>2920</v>
      </c>
      <c r="B625" s="75">
        <v>26223</v>
      </c>
      <c r="C625" s="60">
        <v>2</v>
      </c>
      <c r="D625" s="59" t="str">
        <f t="shared" si="81"/>
        <v>275/80R22.5</v>
      </c>
      <c r="E625" s="61">
        <v>8405</v>
      </c>
      <c r="F625" s="62" t="s">
        <v>197</v>
      </c>
      <c r="G625" s="60">
        <v>56</v>
      </c>
      <c r="H625" s="59" t="str">
        <f t="shared" si="80"/>
        <v xml:space="preserve">UBERLANDIA </v>
      </c>
      <c r="I625" s="63">
        <v>45215</v>
      </c>
      <c r="J625" s="64">
        <v>45254</v>
      </c>
      <c r="K625" s="60">
        <v>0</v>
      </c>
      <c r="L625" s="60">
        <v>6965</v>
      </c>
      <c r="M625" s="60">
        <v>41150</v>
      </c>
      <c r="N625" s="65">
        <f t="shared" si="82"/>
        <v>600</v>
      </c>
      <c r="O625" s="66"/>
      <c r="P625" s="60"/>
      <c r="Q625" s="200"/>
      <c r="R625" s="77" t="s">
        <v>111</v>
      </c>
      <c r="S625" s="65" t="str">
        <f t="shared" si="83"/>
        <v>Desgaste irregular da Banda de Rodagem.</v>
      </c>
      <c r="T625" s="59" t="str">
        <f t="shared" si="84"/>
        <v>Folgas nas mangas, cubos, buchas estouradas, veículo desalinhado.</v>
      </c>
      <c r="U625" s="65" t="str">
        <f t="shared" si="8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625" s="60">
        <v>3137</v>
      </c>
      <c r="W625" s="59" t="str">
        <f t="shared" si="86"/>
        <v/>
      </c>
    </row>
    <row r="626" spans="1:23" ht="15.75" customHeight="1">
      <c r="A626" s="149">
        <f t="shared" si="79"/>
        <v>2921</v>
      </c>
      <c r="B626" s="76">
        <v>25015</v>
      </c>
      <c r="C626" s="68">
        <v>2</v>
      </c>
      <c r="D626" s="67" t="str">
        <f t="shared" si="81"/>
        <v>275/80R22.5</v>
      </c>
      <c r="E626" s="69">
        <v>11154</v>
      </c>
      <c r="F626" s="70" t="s">
        <v>99</v>
      </c>
      <c r="G626" s="68">
        <v>870</v>
      </c>
      <c r="H626" s="67" t="str">
        <f t="shared" si="80"/>
        <v>JUSTINOPOLIS</v>
      </c>
      <c r="I626" s="71">
        <v>45218</v>
      </c>
      <c r="J626" s="72">
        <v>45254</v>
      </c>
      <c r="K626" s="68">
        <v>1</v>
      </c>
      <c r="L626" s="68">
        <v>28467</v>
      </c>
      <c r="M626" s="68">
        <v>105089</v>
      </c>
      <c r="N626" s="73">
        <f t="shared" si="82"/>
        <v>600</v>
      </c>
      <c r="O626" s="74"/>
      <c r="P626" s="68"/>
      <c r="Q626" s="198"/>
      <c r="R626" s="68" t="s">
        <v>106</v>
      </c>
      <c r="S626" s="73" t="str">
        <f t="shared" si="83"/>
        <v>Rachadura na zona baixa do talão.</v>
      </c>
      <c r="T626" s="67" t="str">
        <f t="shared" si="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626" s="73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26" s="68">
        <v>3137</v>
      </c>
      <c r="W626" s="67" t="str">
        <f t="shared" si="86"/>
        <v/>
      </c>
    </row>
    <row r="627" spans="1:23" ht="15.75" customHeight="1">
      <c r="A627" s="150">
        <f t="shared" si="79"/>
        <v>2922</v>
      </c>
      <c r="B627" s="75">
        <v>100286</v>
      </c>
      <c r="C627" s="60">
        <v>2</v>
      </c>
      <c r="D627" s="59" t="str">
        <f t="shared" si="81"/>
        <v>275/80R22.5</v>
      </c>
      <c r="E627" s="61">
        <v>4010660</v>
      </c>
      <c r="F627" s="62" t="s">
        <v>99</v>
      </c>
      <c r="G627" s="60">
        <v>870</v>
      </c>
      <c r="H627" s="59" t="str">
        <f t="shared" si="80"/>
        <v>JUSTINOPOLIS</v>
      </c>
      <c r="I627" s="63">
        <v>45220</v>
      </c>
      <c r="J627" s="64">
        <v>45254</v>
      </c>
      <c r="K627" s="60">
        <v>2</v>
      </c>
      <c r="L627" s="60">
        <v>34166</v>
      </c>
      <c r="M627" s="60">
        <v>158854</v>
      </c>
      <c r="N627" s="65">
        <f t="shared" si="82"/>
        <v>600</v>
      </c>
      <c r="O627" s="66"/>
      <c r="P627" s="60"/>
      <c r="Q627" s="200"/>
      <c r="R627" s="77" t="s">
        <v>106</v>
      </c>
      <c r="S627" s="65" t="str">
        <f t="shared" si="83"/>
        <v>Rachadura na zona baixa do talão.</v>
      </c>
      <c r="T627" s="59" t="str">
        <f t="shared" si="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627" s="65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27" s="60">
        <v>3137</v>
      </c>
      <c r="W627" s="59" t="str">
        <f t="shared" si="86"/>
        <v/>
      </c>
    </row>
    <row r="628" spans="1:23" ht="15.75" customHeight="1">
      <c r="A628" s="149">
        <f t="shared" si="79"/>
        <v>2923</v>
      </c>
      <c r="B628" s="76">
        <v>24094</v>
      </c>
      <c r="C628" s="68">
        <v>2</v>
      </c>
      <c r="D628" s="67" t="str">
        <f t="shared" si="81"/>
        <v>275/80R22.5</v>
      </c>
      <c r="E628" s="69">
        <v>90301</v>
      </c>
      <c r="F628" s="70" t="s">
        <v>105</v>
      </c>
      <c r="G628" s="68">
        <v>870</v>
      </c>
      <c r="H628" s="67" t="str">
        <f t="shared" si="80"/>
        <v>JUSTINOPOLIS</v>
      </c>
      <c r="I628" s="71">
        <v>45220</v>
      </c>
      <c r="J628" s="72">
        <v>45254</v>
      </c>
      <c r="K628" s="68">
        <v>1</v>
      </c>
      <c r="L628" s="68">
        <v>213</v>
      </c>
      <c r="M628" s="68">
        <v>104800</v>
      </c>
      <c r="N628" s="73">
        <f t="shared" si="82"/>
        <v>600</v>
      </c>
      <c r="O628" s="74"/>
      <c r="P628" s="68"/>
      <c r="Q628" s="198"/>
      <c r="R628" s="68" t="s">
        <v>116</v>
      </c>
      <c r="S628" s="73" t="str">
        <f t="shared" si="83"/>
        <v>Desenrolamento do retorno da lona carcaça no talão.</v>
      </c>
      <c r="T628" s="67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628" s="73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28" s="68">
        <v>3137</v>
      </c>
      <c r="W628" s="67" t="str">
        <f t="shared" si="86"/>
        <v/>
      </c>
    </row>
    <row r="629" spans="1:23" ht="15.75" customHeight="1">
      <c r="A629" s="150">
        <f t="shared" si="79"/>
        <v>2924</v>
      </c>
      <c r="B629" s="75">
        <v>22642</v>
      </c>
      <c r="C629" s="60">
        <v>2</v>
      </c>
      <c r="D629" s="59" t="str">
        <f t="shared" si="81"/>
        <v>275/80R22.5</v>
      </c>
      <c r="E629" s="61">
        <v>90297</v>
      </c>
      <c r="F629" s="62" t="s">
        <v>105</v>
      </c>
      <c r="G629" s="60">
        <v>870</v>
      </c>
      <c r="H629" s="59" t="str">
        <f t="shared" si="80"/>
        <v>JUSTINOPOLIS</v>
      </c>
      <c r="I629" s="63">
        <v>45216</v>
      </c>
      <c r="J629" s="64">
        <v>45254</v>
      </c>
      <c r="K629" s="60">
        <v>1</v>
      </c>
      <c r="L629" s="60">
        <v>13265</v>
      </c>
      <c r="M629" s="60">
        <v>91644</v>
      </c>
      <c r="N629" s="65">
        <f t="shared" si="82"/>
        <v>600</v>
      </c>
      <c r="O629" s="66"/>
      <c r="P629" s="60"/>
      <c r="Q629" s="200"/>
      <c r="R629" s="77" t="s">
        <v>116</v>
      </c>
      <c r="S629" s="65" t="str">
        <f t="shared" si="83"/>
        <v>Desenrolamento do retorno da lona carcaça no talão.</v>
      </c>
      <c r="T629" s="59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629" s="65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29" s="60">
        <v>3137</v>
      </c>
      <c r="W629" s="59" t="str">
        <f t="shared" si="86"/>
        <v/>
      </c>
    </row>
    <row r="630" spans="1:23" ht="15.75" customHeight="1">
      <c r="A630" s="149">
        <f t="shared" si="79"/>
        <v>2925</v>
      </c>
      <c r="B630" s="76">
        <v>21097</v>
      </c>
      <c r="C630" s="68">
        <v>2</v>
      </c>
      <c r="D630" s="67" t="str">
        <f t="shared" si="81"/>
        <v>275/80R22.5</v>
      </c>
      <c r="E630" s="69">
        <v>90307</v>
      </c>
      <c r="F630" s="70" t="s">
        <v>99</v>
      </c>
      <c r="G630" s="68">
        <v>870</v>
      </c>
      <c r="H630" s="67" t="str">
        <f t="shared" si="80"/>
        <v>JUSTINOPOLIS</v>
      </c>
      <c r="I630" s="71">
        <v>45218</v>
      </c>
      <c r="J630" s="72">
        <v>45254</v>
      </c>
      <c r="K630" s="68">
        <v>1</v>
      </c>
      <c r="L630" s="68">
        <v>5310</v>
      </c>
      <c r="M630" s="68">
        <v>94313</v>
      </c>
      <c r="N630" s="73">
        <f t="shared" si="82"/>
        <v>600</v>
      </c>
      <c r="O630" s="74"/>
      <c r="P630" s="68"/>
      <c r="Q630" s="198"/>
      <c r="R630" s="68" t="s">
        <v>106</v>
      </c>
      <c r="S630" s="73" t="str">
        <f t="shared" si="83"/>
        <v>Rachadura na zona baixa do talão.</v>
      </c>
      <c r="T630" s="67" t="str">
        <f t="shared" si="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630" s="73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30" s="68">
        <v>3137</v>
      </c>
      <c r="W630" s="67" t="str">
        <f t="shared" si="86"/>
        <v/>
      </c>
    </row>
    <row r="631" spans="1:23" ht="15.75" customHeight="1">
      <c r="A631" s="150">
        <f t="shared" si="79"/>
        <v>2926</v>
      </c>
      <c r="B631" s="75">
        <v>21415</v>
      </c>
      <c r="C631" s="60">
        <v>2</v>
      </c>
      <c r="D631" s="59" t="str">
        <f t="shared" si="81"/>
        <v>275/80R22.5</v>
      </c>
      <c r="E631" s="61">
        <v>4010550</v>
      </c>
      <c r="F631" s="62" t="s">
        <v>99</v>
      </c>
      <c r="G631" s="60">
        <v>870</v>
      </c>
      <c r="H631" s="59" t="str">
        <f t="shared" si="80"/>
        <v>JUSTINOPOLIS</v>
      </c>
      <c r="I631" s="63">
        <v>45216</v>
      </c>
      <c r="J631" s="64">
        <v>45254</v>
      </c>
      <c r="K631" s="60">
        <v>3</v>
      </c>
      <c r="L631" s="60">
        <v>6523</v>
      </c>
      <c r="M631" s="60">
        <v>163707</v>
      </c>
      <c r="N631" s="65">
        <f t="shared" si="82"/>
        <v>600</v>
      </c>
      <c r="O631" s="66"/>
      <c r="P631" s="60"/>
      <c r="Q631" s="200"/>
      <c r="R631" s="77" t="s">
        <v>106</v>
      </c>
      <c r="S631" s="65" t="str">
        <f t="shared" si="83"/>
        <v>Rachadura na zona baixa do talão.</v>
      </c>
      <c r="T631" s="59" t="str">
        <f t="shared" si="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631" s="65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31" s="60">
        <v>3137</v>
      </c>
      <c r="W631" s="59" t="str">
        <f t="shared" si="86"/>
        <v/>
      </c>
    </row>
    <row r="632" spans="1:23" ht="15.75" customHeight="1">
      <c r="A632" s="149">
        <f t="shared" si="79"/>
        <v>2927</v>
      </c>
      <c r="B632" s="76">
        <v>24327</v>
      </c>
      <c r="C632" s="68">
        <v>1</v>
      </c>
      <c r="D632" s="67" t="str">
        <f t="shared" si="81"/>
        <v>295/80R22.5</v>
      </c>
      <c r="E632" s="69">
        <v>10797</v>
      </c>
      <c r="F632" s="70" t="s">
        <v>99</v>
      </c>
      <c r="G632" s="68">
        <v>870</v>
      </c>
      <c r="H632" s="67" t="str">
        <f t="shared" si="80"/>
        <v>JUSTINOPOLIS</v>
      </c>
      <c r="I632" s="71">
        <v>45241</v>
      </c>
      <c r="J632" s="72">
        <v>45259</v>
      </c>
      <c r="K632" s="68">
        <v>1</v>
      </c>
      <c r="L632" s="68">
        <v>21819</v>
      </c>
      <c r="M632" s="68">
        <v>107929</v>
      </c>
      <c r="N632" s="73">
        <f t="shared" si="82"/>
        <v>650</v>
      </c>
      <c r="O632" s="74"/>
      <c r="P632" s="68"/>
      <c r="Q632" s="198"/>
      <c r="R632" s="68" t="s">
        <v>116</v>
      </c>
      <c r="S632" s="73" t="str">
        <f t="shared" si="83"/>
        <v>Desenrolamento do retorno da lona carcaça no talão.</v>
      </c>
      <c r="T632" s="67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632" s="73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32" s="68">
        <v>16196</v>
      </c>
      <c r="W632" s="67" t="str">
        <f t="shared" si="86"/>
        <v xml:space="preserve">Everson Veloso </v>
      </c>
    </row>
    <row r="633" spans="1:23" ht="15.75" customHeight="1">
      <c r="A633" s="150">
        <f t="shared" si="79"/>
        <v>2928</v>
      </c>
      <c r="B633" s="75">
        <v>21986</v>
      </c>
      <c r="C633" s="60">
        <v>2</v>
      </c>
      <c r="D633" s="59" t="str">
        <f t="shared" si="81"/>
        <v>275/80R22.5</v>
      </c>
      <c r="E633" s="61" t="s">
        <v>211</v>
      </c>
      <c r="F633" s="62" t="s">
        <v>105</v>
      </c>
      <c r="G633" s="60">
        <v>870</v>
      </c>
      <c r="H633" s="59" t="str">
        <f t="shared" si="80"/>
        <v>JUSTINOPOLIS</v>
      </c>
      <c r="I633" s="63">
        <v>45238</v>
      </c>
      <c r="J633" s="64">
        <v>45259</v>
      </c>
      <c r="K633" s="60">
        <v>2</v>
      </c>
      <c r="L633" s="60">
        <v>18158</v>
      </c>
      <c r="M633" s="60">
        <v>160262</v>
      </c>
      <c r="N633" s="65">
        <f t="shared" si="82"/>
        <v>600</v>
      </c>
      <c r="O633" s="66"/>
      <c r="P633" s="60"/>
      <c r="Q633" s="200"/>
      <c r="R633" s="77" t="s">
        <v>116</v>
      </c>
      <c r="S633" s="65" t="str">
        <f t="shared" si="83"/>
        <v>Desenrolamento do retorno da lona carcaça no talão.</v>
      </c>
      <c r="T633" s="59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633" s="65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33" s="60">
        <v>16196</v>
      </c>
      <c r="W633" s="59" t="str">
        <f t="shared" si="86"/>
        <v xml:space="preserve">Everson Veloso </v>
      </c>
    </row>
    <row r="634" spans="1:23" ht="15.75" customHeight="1">
      <c r="A634" s="149">
        <f t="shared" si="79"/>
        <v>2929</v>
      </c>
      <c r="B634" s="76">
        <v>24832</v>
      </c>
      <c r="C634" s="68">
        <v>2</v>
      </c>
      <c r="D634" s="67" t="str">
        <f t="shared" si="81"/>
        <v>275/80R22.5</v>
      </c>
      <c r="E634" s="69">
        <v>10761</v>
      </c>
      <c r="F634" s="70" t="s">
        <v>99</v>
      </c>
      <c r="G634" s="68">
        <v>870</v>
      </c>
      <c r="H634" s="67" t="str">
        <f t="shared" si="80"/>
        <v>JUSTINOPOLIS</v>
      </c>
      <c r="I634" s="71">
        <v>45243</v>
      </c>
      <c r="J634" s="72">
        <v>45259</v>
      </c>
      <c r="K634" s="68">
        <v>1</v>
      </c>
      <c r="L634" s="68">
        <v>20886</v>
      </c>
      <c r="M634" s="68">
        <v>182620</v>
      </c>
      <c r="N634" s="73">
        <f t="shared" si="82"/>
        <v>600</v>
      </c>
      <c r="O634" s="74"/>
      <c r="P634" s="68"/>
      <c r="Q634" s="198"/>
      <c r="R634" s="68" t="s">
        <v>116</v>
      </c>
      <c r="S634" s="73" t="str">
        <f t="shared" si="83"/>
        <v>Desenrolamento do retorno da lona carcaça no talão.</v>
      </c>
      <c r="T634" s="67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634" s="73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34" s="68">
        <v>16196</v>
      </c>
      <c r="W634" s="67" t="str">
        <f t="shared" si="86"/>
        <v xml:space="preserve">Everson Veloso </v>
      </c>
    </row>
    <row r="635" spans="1:23" ht="15.75" customHeight="1">
      <c r="A635" s="150">
        <f t="shared" si="79"/>
        <v>2930</v>
      </c>
      <c r="B635" s="75">
        <v>21428</v>
      </c>
      <c r="C635" s="60">
        <v>2</v>
      </c>
      <c r="D635" s="59" t="str">
        <f t="shared" si="81"/>
        <v>275/80R22.5</v>
      </c>
      <c r="E635" s="61">
        <v>90296</v>
      </c>
      <c r="F635" s="62" t="s">
        <v>105</v>
      </c>
      <c r="G635" s="60">
        <v>870</v>
      </c>
      <c r="H635" s="59" t="str">
        <f t="shared" si="80"/>
        <v>JUSTINOPOLIS</v>
      </c>
      <c r="I635" s="63">
        <v>45244</v>
      </c>
      <c r="J635" s="64">
        <v>45259</v>
      </c>
      <c r="K635" s="60">
        <v>2</v>
      </c>
      <c r="L635" s="60">
        <v>1868</v>
      </c>
      <c r="M635" s="60">
        <v>3918</v>
      </c>
      <c r="N635" s="65">
        <f t="shared" si="82"/>
        <v>600</v>
      </c>
      <c r="O635" s="66"/>
      <c r="P635" s="60"/>
      <c r="Q635" s="200"/>
      <c r="R635" s="77" t="s">
        <v>106</v>
      </c>
      <c r="S635" s="65" t="str">
        <f t="shared" si="83"/>
        <v>Rachadura na zona baixa do talão.</v>
      </c>
      <c r="T635" s="59" t="str">
        <f t="shared" si="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635" s="65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35" s="60">
        <v>16196</v>
      </c>
      <c r="W635" s="59" t="str">
        <f t="shared" si="86"/>
        <v xml:space="preserve">Everson Veloso </v>
      </c>
    </row>
    <row r="636" spans="1:23" ht="15.75" customHeight="1">
      <c r="A636" s="149">
        <f t="shared" si="79"/>
        <v>2931</v>
      </c>
      <c r="B636" s="76">
        <v>23546</v>
      </c>
      <c r="C636" s="68">
        <v>2</v>
      </c>
      <c r="D636" s="67" t="str">
        <f t="shared" si="81"/>
        <v>275/80R22.5</v>
      </c>
      <c r="E636" s="69">
        <v>10754</v>
      </c>
      <c r="F636" s="70" t="s">
        <v>105</v>
      </c>
      <c r="G636" s="68">
        <v>870</v>
      </c>
      <c r="H636" s="67" t="str">
        <f t="shared" si="80"/>
        <v>JUSTINOPOLIS</v>
      </c>
      <c r="I636" s="71">
        <v>45231</v>
      </c>
      <c r="J636" s="72">
        <v>45259</v>
      </c>
      <c r="K636" s="68">
        <v>2</v>
      </c>
      <c r="L636" s="68">
        <v>15245</v>
      </c>
      <c r="M636" s="68">
        <v>154905</v>
      </c>
      <c r="N636" s="73">
        <f t="shared" si="82"/>
        <v>600</v>
      </c>
      <c r="O636" s="74"/>
      <c r="P636" s="68"/>
      <c r="Q636" s="198"/>
      <c r="R636" s="68" t="s">
        <v>116</v>
      </c>
      <c r="S636" s="73" t="str">
        <f t="shared" si="83"/>
        <v>Desenrolamento do retorno da lona carcaça no talão.</v>
      </c>
      <c r="T636" s="67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636" s="73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36" s="68">
        <v>16196</v>
      </c>
      <c r="W636" s="67" t="str">
        <f t="shared" si="86"/>
        <v xml:space="preserve">Everson Veloso </v>
      </c>
    </row>
    <row r="637" spans="1:23" ht="15.75" customHeight="1">
      <c r="A637" s="150">
        <f t="shared" si="79"/>
        <v>2932</v>
      </c>
      <c r="B637" s="75">
        <v>25435</v>
      </c>
      <c r="C637" s="60">
        <v>1</v>
      </c>
      <c r="D637" s="59" t="str">
        <f t="shared" si="81"/>
        <v>295/80R22.5</v>
      </c>
      <c r="E637" s="61">
        <v>90309</v>
      </c>
      <c r="F637" s="62" t="s">
        <v>200</v>
      </c>
      <c r="G637" s="60">
        <v>870</v>
      </c>
      <c r="H637" s="59" t="str">
        <f t="shared" si="80"/>
        <v>JUSTINOPOLIS</v>
      </c>
      <c r="I637" s="63">
        <v>45237</v>
      </c>
      <c r="J637" s="64">
        <v>45259</v>
      </c>
      <c r="K637" s="60">
        <v>1</v>
      </c>
      <c r="L637" s="60">
        <v>23925</v>
      </c>
      <c r="M637" s="60">
        <v>60247</v>
      </c>
      <c r="N637" s="65">
        <f t="shared" si="82"/>
        <v>650</v>
      </c>
      <c r="O637" s="66"/>
      <c r="P637" s="60"/>
      <c r="Q637" s="200"/>
      <c r="R637" s="77" t="s">
        <v>116</v>
      </c>
      <c r="S637" s="65" t="str">
        <f t="shared" si="83"/>
        <v>Desenrolamento do retorno da lona carcaça no talão.</v>
      </c>
      <c r="T637" s="59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637" s="65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37" s="60">
        <v>16196</v>
      </c>
      <c r="W637" s="59" t="str">
        <f t="shared" si="86"/>
        <v xml:space="preserve">Everson Veloso </v>
      </c>
    </row>
    <row r="638" spans="1:23" ht="15.75" customHeight="1">
      <c r="A638" s="149">
        <f t="shared" si="79"/>
        <v>2933</v>
      </c>
      <c r="B638" s="76">
        <v>25242</v>
      </c>
      <c r="C638" s="68">
        <v>2</v>
      </c>
      <c r="D638" s="67" t="str">
        <f t="shared" si="81"/>
        <v>275/80R22.5</v>
      </c>
      <c r="E638" s="69">
        <v>90472</v>
      </c>
      <c r="F638" s="70" t="s">
        <v>99</v>
      </c>
      <c r="G638" s="68">
        <v>520</v>
      </c>
      <c r="H638" s="67" t="str">
        <f t="shared" si="80"/>
        <v>NEVES</v>
      </c>
      <c r="I638" s="71">
        <v>45238</v>
      </c>
      <c r="J638" s="72">
        <v>45259</v>
      </c>
      <c r="K638" s="68">
        <v>1</v>
      </c>
      <c r="L638" s="68">
        <v>11780</v>
      </c>
      <c r="M638" s="68">
        <v>72714</v>
      </c>
      <c r="N638" s="73">
        <f t="shared" si="82"/>
        <v>600</v>
      </c>
      <c r="O638" s="74"/>
      <c r="P638" s="68"/>
      <c r="Q638" s="198"/>
      <c r="R638" s="68" t="s">
        <v>116</v>
      </c>
      <c r="S638" s="73" t="str">
        <f t="shared" si="83"/>
        <v>Desenrolamento do retorno da lona carcaça no talão.</v>
      </c>
      <c r="T638" s="67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638" s="73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38" s="68">
        <v>16196</v>
      </c>
      <c r="W638" s="67" t="str">
        <f t="shared" si="86"/>
        <v xml:space="preserve">Everson Veloso </v>
      </c>
    </row>
    <row r="639" spans="1:23" ht="15.75" customHeight="1">
      <c r="A639" s="150">
        <f t="shared" si="79"/>
        <v>2934</v>
      </c>
      <c r="B639" s="75">
        <v>24285</v>
      </c>
      <c r="C639" s="60">
        <v>1</v>
      </c>
      <c r="D639" s="59" t="str">
        <f t="shared" si="81"/>
        <v>295/80R22.5</v>
      </c>
      <c r="E639" s="61">
        <v>90323</v>
      </c>
      <c r="F639" s="62" t="s">
        <v>200</v>
      </c>
      <c r="G639" s="60">
        <v>870</v>
      </c>
      <c r="H639" s="59" t="str">
        <f t="shared" si="80"/>
        <v>JUSTINOPOLIS</v>
      </c>
      <c r="I639" s="63">
        <v>45236</v>
      </c>
      <c r="J639" s="64">
        <v>45259</v>
      </c>
      <c r="K639" s="60">
        <v>1</v>
      </c>
      <c r="L639" s="60">
        <v>1858</v>
      </c>
      <c r="M639" s="60">
        <v>72138</v>
      </c>
      <c r="N639" s="65">
        <f t="shared" si="82"/>
        <v>650</v>
      </c>
      <c r="O639" s="66"/>
      <c r="P639" s="60"/>
      <c r="Q639" s="200"/>
      <c r="R639" s="77" t="s">
        <v>116</v>
      </c>
      <c r="S639" s="65" t="str">
        <f t="shared" si="83"/>
        <v>Desenrolamento do retorno da lona carcaça no talão.</v>
      </c>
      <c r="T639" s="59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639" s="65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39" s="60">
        <v>16196</v>
      </c>
      <c r="W639" s="59" t="str">
        <f t="shared" si="86"/>
        <v xml:space="preserve">Everson Veloso </v>
      </c>
    </row>
    <row r="640" spans="1:23" ht="15.75" customHeight="1">
      <c r="A640" s="149">
        <f t="shared" si="79"/>
        <v>2935</v>
      </c>
      <c r="B640" s="76">
        <v>23060</v>
      </c>
      <c r="C640" s="68">
        <v>2</v>
      </c>
      <c r="D640" s="67" t="str">
        <f t="shared" si="81"/>
        <v>275/80R22.5</v>
      </c>
      <c r="E640" s="69">
        <v>11199</v>
      </c>
      <c r="F640" s="70" t="s">
        <v>105</v>
      </c>
      <c r="G640" s="68">
        <v>98</v>
      </c>
      <c r="H640" s="67" t="str">
        <f t="shared" si="80"/>
        <v>ANA LUCIA</v>
      </c>
      <c r="I640" s="71">
        <v>45241</v>
      </c>
      <c r="J640" s="72">
        <v>45259</v>
      </c>
      <c r="K640" s="68">
        <v>2</v>
      </c>
      <c r="L640" s="68">
        <v>28010</v>
      </c>
      <c r="M640" s="68">
        <v>201353</v>
      </c>
      <c r="N640" s="73">
        <f t="shared" si="82"/>
        <v>600</v>
      </c>
      <c r="O640" s="74"/>
      <c r="P640" s="68"/>
      <c r="Q640" s="198"/>
      <c r="R640" s="68" t="s">
        <v>106</v>
      </c>
      <c r="S640" s="73" t="str">
        <f t="shared" si="83"/>
        <v>Rachadura na zona baixa do talão.</v>
      </c>
      <c r="T640" s="67" t="str">
        <f t="shared" si="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640" s="73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40" s="68">
        <v>16196</v>
      </c>
      <c r="W640" s="67" t="str">
        <f t="shared" si="86"/>
        <v xml:space="preserve">Everson Veloso </v>
      </c>
    </row>
    <row r="641" spans="1:23" ht="15.75" customHeight="1">
      <c r="A641" s="150">
        <f t="shared" si="79"/>
        <v>2936</v>
      </c>
      <c r="B641" s="75">
        <v>24758</v>
      </c>
      <c r="C641" s="60">
        <v>2</v>
      </c>
      <c r="D641" s="59" t="str">
        <f t="shared" si="81"/>
        <v>275/80R22.5</v>
      </c>
      <c r="E641" s="61">
        <v>20861</v>
      </c>
      <c r="F641" s="62" t="s">
        <v>99</v>
      </c>
      <c r="G641" s="60">
        <v>870</v>
      </c>
      <c r="H641" s="59" t="str">
        <f t="shared" si="80"/>
        <v>JUSTINOPOLIS</v>
      </c>
      <c r="I641" s="63">
        <v>45231</v>
      </c>
      <c r="J641" s="64">
        <v>45259</v>
      </c>
      <c r="K641" s="60">
        <v>1</v>
      </c>
      <c r="L641" s="60">
        <v>3949</v>
      </c>
      <c r="M641" s="60">
        <v>91825</v>
      </c>
      <c r="N641" s="65">
        <f t="shared" si="82"/>
        <v>600</v>
      </c>
      <c r="O641" s="66"/>
      <c r="P641" s="60"/>
      <c r="Q641" s="200"/>
      <c r="R641" s="77" t="s">
        <v>116</v>
      </c>
      <c r="S641" s="65" t="str">
        <f t="shared" si="83"/>
        <v>Desenrolamento do retorno da lona carcaça no talão.</v>
      </c>
      <c r="T641" s="59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641" s="65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41" s="60">
        <v>16196</v>
      </c>
      <c r="W641" s="59" t="str">
        <f t="shared" si="86"/>
        <v xml:space="preserve">Everson Veloso </v>
      </c>
    </row>
    <row r="642" spans="1:23" ht="15.75" customHeight="1">
      <c r="A642" s="149">
        <f t="shared" si="79"/>
        <v>2937</v>
      </c>
      <c r="B642" s="76">
        <v>23165</v>
      </c>
      <c r="C642" s="68">
        <v>2</v>
      </c>
      <c r="D642" s="67" t="str">
        <f t="shared" si="81"/>
        <v>275/80R22.5</v>
      </c>
      <c r="E642" s="69">
        <v>11154</v>
      </c>
      <c r="F642" s="70" t="s">
        <v>99</v>
      </c>
      <c r="G642" s="68">
        <v>870</v>
      </c>
      <c r="H642" s="67" t="str">
        <f t="shared" si="80"/>
        <v>JUSTINOPOLIS</v>
      </c>
      <c r="I642" s="71">
        <v>45229</v>
      </c>
      <c r="J642" s="72">
        <v>45259</v>
      </c>
      <c r="K642" s="68">
        <v>2</v>
      </c>
      <c r="L642" s="68">
        <v>1705</v>
      </c>
      <c r="M642" s="68">
        <v>127377</v>
      </c>
      <c r="N642" s="73">
        <f t="shared" si="82"/>
        <v>600</v>
      </c>
      <c r="O642" s="74"/>
      <c r="P642" s="68"/>
      <c r="Q642" s="198"/>
      <c r="R642" s="68" t="s">
        <v>116</v>
      </c>
      <c r="S642" s="73" t="str">
        <f t="shared" si="83"/>
        <v>Desenrolamento do retorno da lona carcaça no talão.</v>
      </c>
      <c r="T642" s="67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642" s="73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42" s="68">
        <v>16196</v>
      </c>
      <c r="W642" s="67" t="str">
        <f t="shared" si="86"/>
        <v xml:space="preserve">Everson Veloso </v>
      </c>
    </row>
    <row r="643" spans="1:23" ht="15.75" customHeight="1">
      <c r="A643" s="150">
        <f t="shared" si="79"/>
        <v>2938</v>
      </c>
      <c r="B643" s="75">
        <v>44700</v>
      </c>
      <c r="C643" s="60">
        <v>2</v>
      </c>
      <c r="D643" s="59" t="str">
        <f t="shared" si="81"/>
        <v>275/80R22.5</v>
      </c>
      <c r="E643" s="61">
        <v>10991</v>
      </c>
      <c r="F643" s="62" t="s">
        <v>198</v>
      </c>
      <c r="G643" s="60">
        <v>870</v>
      </c>
      <c r="H643" s="59" t="str">
        <f t="shared" si="80"/>
        <v>JUSTINOPOLIS</v>
      </c>
      <c r="I643" s="63">
        <v>45226</v>
      </c>
      <c r="J643" s="64">
        <v>45259</v>
      </c>
      <c r="K643" s="60">
        <v>2</v>
      </c>
      <c r="L643" s="60">
        <v>7982</v>
      </c>
      <c r="M643" s="60">
        <v>99478</v>
      </c>
      <c r="N643" s="65">
        <f t="shared" si="82"/>
        <v>600</v>
      </c>
      <c r="O643" s="66"/>
      <c r="P643" s="60"/>
      <c r="Q643" s="200"/>
      <c r="R643" s="77" t="s">
        <v>104</v>
      </c>
      <c r="S643" s="65" t="str">
        <f t="shared" si="83"/>
        <v>Feridas acidentais no flanco.</v>
      </c>
      <c r="T643" s="59" t="str">
        <f t="shared" si="84"/>
        <v>Objetos pontiagudos, pontas de guias, meio-fio.</v>
      </c>
      <c r="U643" s="65" t="str">
        <f t="shared" si="85"/>
        <v>Impacto lateral proveniente de erro operacional, solicito avaliação de cobrança.</v>
      </c>
      <c r="V643" s="60">
        <v>16196</v>
      </c>
      <c r="W643" s="59" t="str">
        <f t="shared" si="86"/>
        <v xml:space="preserve">Everson Veloso </v>
      </c>
    </row>
    <row r="644" spans="1:23" ht="15.75" customHeight="1">
      <c r="A644" s="149">
        <f t="shared" ref="A644:A707" si="87">IF(B644&gt;0,A643+1,"")</f>
        <v>2939</v>
      </c>
      <c r="B644" s="76">
        <v>25360</v>
      </c>
      <c r="C644" s="68">
        <v>1</v>
      </c>
      <c r="D644" s="67" t="str">
        <f t="shared" si="81"/>
        <v>295/80R22.5</v>
      </c>
      <c r="E644" s="69">
        <v>90323</v>
      </c>
      <c r="F644" s="70" t="s">
        <v>199</v>
      </c>
      <c r="G644" s="68">
        <v>870</v>
      </c>
      <c r="H644" s="67" t="str">
        <f t="shared" si="80"/>
        <v>JUSTINOPOLIS</v>
      </c>
      <c r="I644" s="71">
        <v>45225</v>
      </c>
      <c r="J644" s="72">
        <v>45259</v>
      </c>
      <c r="K644" s="68">
        <v>1</v>
      </c>
      <c r="L644" s="68">
        <v>371</v>
      </c>
      <c r="M644" s="68">
        <v>74338</v>
      </c>
      <c r="N644" s="73">
        <f t="shared" si="82"/>
        <v>650</v>
      </c>
      <c r="O644" s="74"/>
      <c r="P644" s="68"/>
      <c r="Q644" s="198"/>
      <c r="R644" s="68" t="s">
        <v>116</v>
      </c>
      <c r="S644" s="73" t="str">
        <f t="shared" si="83"/>
        <v>Desenrolamento do retorno da lona carcaça no talão.</v>
      </c>
      <c r="T644" s="67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644" s="73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44" s="68">
        <v>16196</v>
      </c>
      <c r="W644" s="67" t="str">
        <f t="shared" si="86"/>
        <v xml:space="preserve">Everson Veloso </v>
      </c>
    </row>
    <row r="645" spans="1:23" ht="15.75" customHeight="1">
      <c r="A645" s="150">
        <f t="shared" si="87"/>
        <v>2940</v>
      </c>
      <c r="B645" s="75">
        <v>22158</v>
      </c>
      <c r="C645" s="60">
        <v>2</v>
      </c>
      <c r="D645" s="59" t="str">
        <f t="shared" si="81"/>
        <v>275/80R22.5</v>
      </c>
      <c r="E645" s="61">
        <v>10557</v>
      </c>
      <c r="F645" s="62" t="s">
        <v>105</v>
      </c>
      <c r="G645" s="60">
        <v>870</v>
      </c>
      <c r="H645" s="59" t="str">
        <f t="shared" si="80"/>
        <v>JUSTINOPOLIS</v>
      </c>
      <c r="I645" s="63">
        <v>45225</v>
      </c>
      <c r="J645" s="64">
        <v>45259</v>
      </c>
      <c r="K645" s="60">
        <v>2</v>
      </c>
      <c r="L645" s="60">
        <v>329</v>
      </c>
      <c r="M645" s="60">
        <v>176670</v>
      </c>
      <c r="N645" s="65">
        <f t="shared" si="82"/>
        <v>600</v>
      </c>
      <c r="O645" s="66"/>
      <c r="P645" s="60"/>
      <c r="Q645" s="200"/>
      <c r="R645" s="77" t="s">
        <v>104</v>
      </c>
      <c r="S645" s="65" t="str">
        <f t="shared" si="83"/>
        <v>Feridas acidentais no flanco.</v>
      </c>
      <c r="T645" s="59" t="str">
        <f t="shared" si="84"/>
        <v>Objetos pontiagudos, pontas de guias, meio-fio.</v>
      </c>
      <c r="U645" s="65" t="str">
        <f t="shared" si="85"/>
        <v>Impacto lateral proveniente de erro operacional, solicito avaliação de cobrança.</v>
      </c>
      <c r="V645" s="60">
        <v>16196</v>
      </c>
      <c r="W645" s="59" t="str">
        <f t="shared" si="86"/>
        <v xml:space="preserve">Everson Veloso </v>
      </c>
    </row>
    <row r="646" spans="1:23" ht="15.75" customHeight="1">
      <c r="A646" s="149">
        <f t="shared" si="87"/>
        <v>2941</v>
      </c>
      <c r="B646" s="76">
        <v>23785</v>
      </c>
      <c r="C646" s="68">
        <v>2</v>
      </c>
      <c r="D646" s="67" t="str">
        <f t="shared" si="81"/>
        <v>275/80R22.5</v>
      </c>
      <c r="E646" s="69">
        <v>40388</v>
      </c>
      <c r="F646" s="70" t="s">
        <v>105</v>
      </c>
      <c r="G646" s="68">
        <v>98</v>
      </c>
      <c r="H646" s="67" t="str">
        <f t="shared" si="80"/>
        <v>ANA LUCIA</v>
      </c>
      <c r="I646" s="71">
        <v>45236</v>
      </c>
      <c r="J646" s="72">
        <v>45259</v>
      </c>
      <c r="K646" s="68">
        <v>2</v>
      </c>
      <c r="L646" s="68">
        <v>15441</v>
      </c>
      <c r="M646" s="68">
        <v>153210</v>
      </c>
      <c r="N646" s="73">
        <f t="shared" si="82"/>
        <v>600</v>
      </c>
      <c r="O646" s="74"/>
      <c r="P646" s="68"/>
      <c r="Q646" s="198"/>
      <c r="R646" s="68" t="s">
        <v>100</v>
      </c>
      <c r="S646" s="73" t="str">
        <f t="shared" si="83"/>
        <v>Quebra do talão durante a montagem ou desmontagem proveniente de aquecimento excessivo da roda.</v>
      </c>
      <c r="T646" s="67" t="str">
        <f t="shared" si="84"/>
        <v>Quebra do talão na montagem/desmontagem, utilização de ferramentas não adequadas, força excessiva ou desproporcional na montagem/desmontagem, pneu com talão baquelizado devido a aquecimento da roda ou baixa pressão.</v>
      </c>
      <c r="U646" s="73" t="str">
        <f t="shared" si="85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646" s="68">
        <v>16196</v>
      </c>
      <c r="W646" s="67" t="str">
        <f t="shared" si="86"/>
        <v xml:space="preserve">Everson Veloso </v>
      </c>
    </row>
    <row r="647" spans="1:23" ht="15.75" customHeight="1">
      <c r="A647" s="150">
        <f t="shared" si="87"/>
        <v>2942</v>
      </c>
      <c r="B647" s="75">
        <v>24495</v>
      </c>
      <c r="C647" s="60">
        <v>2</v>
      </c>
      <c r="D647" s="59" t="str">
        <f t="shared" si="81"/>
        <v>275/80R22.5</v>
      </c>
      <c r="E647" s="61">
        <v>90297</v>
      </c>
      <c r="F647" s="62" t="s">
        <v>105</v>
      </c>
      <c r="G647" s="60">
        <v>870</v>
      </c>
      <c r="H647" s="59" t="str">
        <f t="shared" si="80"/>
        <v>JUSTINOPOLIS</v>
      </c>
      <c r="I647" s="63">
        <v>45224</v>
      </c>
      <c r="J647" s="64">
        <v>45259</v>
      </c>
      <c r="K647" s="60">
        <v>2</v>
      </c>
      <c r="L647" s="60">
        <v>3191</v>
      </c>
      <c r="M647" s="60">
        <v>135146</v>
      </c>
      <c r="N647" s="65">
        <f t="shared" si="82"/>
        <v>600</v>
      </c>
      <c r="O647" s="66"/>
      <c r="P647" s="60"/>
      <c r="Q647" s="200"/>
      <c r="R647" s="77" t="s">
        <v>100</v>
      </c>
      <c r="S647" s="65" t="str">
        <f t="shared" si="83"/>
        <v>Quebra do talão durante a montagem ou desmontagem proveniente de aquecimento excessivo da roda.</v>
      </c>
      <c r="T647" s="59" t="str">
        <f t="shared" si="84"/>
        <v>Quebra do talão na montagem/desmontagem, utilização de ferramentas não adequadas, força excessiva ou desproporcional na montagem/desmontagem, pneu com talão baquelizado devido a aquecimento da roda ou baixa pressão.</v>
      </c>
      <c r="U647" s="65" t="str">
        <f t="shared" si="85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647" s="60">
        <v>16196</v>
      </c>
      <c r="W647" s="59" t="str">
        <f t="shared" si="86"/>
        <v xml:space="preserve">Everson Veloso </v>
      </c>
    </row>
    <row r="648" spans="1:23" ht="15.75" customHeight="1">
      <c r="A648" s="149">
        <f t="shared" si="87"/>
        <v>2943</v>
      </c>
      <c r="B648" s="76">
        <v>21558</v>
      </c>
      <c r="C648" s="68">
        <v>2</v>
      </c>
      <c r="D648" s="67" t="str">
        <f t="shared" si="81"/>
        <v>275/80R22.5</v>
      </c>
      <c r="E648" s="69">
        <v>11151</v>
      </c>
      <c r="F648" s="70" t="s">
        <v>99</v>
      </c>
      <c r="G648" s="68">
        <v>870</v>
      </c>
      <c r="H648" s="67" t="str">
        <f t="shared" si="80"/>
        <v>JUSTINOPOLIS</v>
      </c>
      <c r="I648" s="71">
        <v>45230</v>
      </c>
      <c r="J648" s="72">
        <v>45259</v>
      </c>
      <c r="K648" s="68">
        <v>2</v>
      </c>
      <c r="L648" s="68">
        <v>24227</v>
      </c>
      <c r="M648" s="68">
        <v>166013</v>
      </c>
      <c r="N648" s="73">
        <f t="shared" si="82"/>
        <v>600</v>
      </c>
      <c r="O648" s="74"/>
      <c r="P648" s="68"/>
      <c r="Q648" s="198"/>
      <c r="R648" s="68" t="s">
        <v>106</v>
      </c>
      <c r="S648" s="73" t="str">
        <f t="shared" si="83"/>
        <v>Rachadura na zona baixa do talão.</v>
      </c>
      <c r="T648" s="67" t="str">
        <f t="shared" si="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648" s="73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48" s="68">
        <v>16196</v>
      </c>
      <c r="W648" s="67" t="str">
        <f t="shared" si="86"/>
        <v xml:space="preserve">Everson Veloso </v>
      </c>
    </row>
    <row r="649" spans="1:23" ht="15.75" customHeight="1">
      <c r="A649" s="150">
        <f t="shared" si="87"/>
        <v>2944</v>
      </c>
      <c r="B649" s="75">
        <v>23175</v>
      </c>
      <c r="C649" s="60">
        <v>2</v>
      </c>
      <c r="D649" s="59" t="str">
        <f t="shared" si="81"/>
        <v>275/80R22.5</v>
      </c>
      <c r="E649" s="61">
        <v>10649</v>
      </c>
      <c r="F649" s="62" t="s">
        <v>198</v>
      </c>
      <c r="G649" s="60">
        <v>870</v>
      </c>
      <c r="H649" s="59" t="str">
        <f t="shared" si="80"/>
        <v>JUSTINOPOLIS</v>
      </c>
      <c r="I649" s="63">
        <v>45230</v>
      </c>
      <c r="J649" s="64">
        <v>45259</v>
      </c>
      <c r="K649" s="60">
        <v>2</v>
      </c>
      <c r="L649" s="60">
        <v>20607</v>
      </c>
      <c r="M649" s="60">
        <v>130588</v>
      </c>
      <c r="N649" s="65">
        <f t="shared" si="82"/>
        <v>600</v>
      </c>
      <c r="O649" s="66"/>
      <c r="P649" s="60"/>
      <c r="Q649" s="200"/>
      <c r="R649" s="77" t="s">
        <v>106</v>
      </c>
      <c r="S649" s="65" t="str">
        <f t="shared" si="83"/>
        <v>Rachadura na zona baixa do talão.</v>
      </c>
      <c r="T649" s="59" t="str">
        <f t="shared" si="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649" s="65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49" s="60">
        <v>16196</v>
      </c>
      <c r="W649" s="59" t="str">
        <f t="shared" si="86"/>
        <v xml:space="preserve">Everson Veloso </v>
      </c>
    </row>
    <row r="650" spans="1:23" ht="15.75" customHeight="1">
      <c r="A650" s="149">
        <f t="shared" si="87"/>
        <v>2945</v>
      </c>
      <c r="B650" s="76">
        <v>96564</v>
      </c>
      <c r="C650" s="68">
        <v>2</v>
      </c>
      <c r="D650" s="67" t="str">
        <f t="shared" si="81"/>
        <v>275/80R22.5</v>
      </c>
      <c r="E650" s="69">
        <v>11154</v>
      </c>
      <c r="F650" s="70" t="s">
        <v>105</v>
      </c>
      <c r="G650" s="68">
        <v>870</v>
      </c>
      <c r="H650" s="67" t="str">
        <f t="shared" si="80"/>
        <v>JUSTINOPOLIS</v>
      </c>
      <c r="I650" s="71">
        <v>45230</v>
      </c>
      <c r="J650" s="72">
        <v>45259</v>
      </c>
      <c r="K650" s="68">
        <v>2</v>
      </c>
      <c r="L650" s="68">
        <v>2080</v>
      </c>
      <c r="M650" s="68">
        <v>109725</v>
      </c>
      <c r="N650" s="73">
        <f t="shared" si="82"/>
        <v>600</v>
      </c>
      <c r="O650" s="74"/>
      <c r="P650" s="68"/>
      <c r="Q650" s="198"/>
      <c r="R650" s="68" t="s">
        <v>116</v>
      </c>
      <c r="S650" s="73" t="str">
        <f t="shared" si="83"/>
        <v>Desenrolamento do retorno da lona carcaça no talão.</v>
      </c>
      <c r="T650" s="67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650" s="73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50" s="68">
        <v>16196</v>
      </c>
      <c r="W650" s="67" t="str">
        <f t="shared" si="86"/>
        <v xml:space="preserve">Everson Veloso </v>
      </c>
    </row>
    <row r="651" spans="1:23" ht="15.75" customHeight="1">
      <c r="A651" s="150">
        <f t="shared" si="87"/>
        <v>2946</v>
      </c>
      <c r="B651" s="75">
        <v>25048</v>
      </c>
      <c r="C651" s="60">
        <v>2</v>
      </c>
      <c r="D651" s="59" t="str">
        <f t="shared" si="81"/>
        <v>275/80R22.5</v>
      </c>
      <c r="E651" s="61">
        <v>90306</v>
      </c>
      <c r="F651" s="62" t="s">
        <v>105</v>
      </c>
      <c r="G651" s="60">
        <v>870</v>
      </c>
      <c r="H651" s="59" t="str">
        <f t="shared" si="80"/>
        <v>JUSTINOPOLIS</v>
      </c>
      <c r="I651" s="63">
        <v>45225</v>
      </c>
      <c r="J651" s="64">
        <v>45259</v>
      </c>
      <c r="K651" s="60">
        <v>1</v>
      </c>
      <c r="L651" s="60">
        <v>31290</v>
      </c>
      <c r="M651" s="60">
        <v>116731</v>
      </c>
      <c r="N651" s="65">
        <f t="shared" si="82"/>
        <v>600</v>
      </c>
      <c r="O651" s="66"/>
      <c r="P651" s="60"/>
      <c r="Q651" s="200"/>
      <c r="R651" s="77" t="s">
        <v>116</v>
      </c>
      <c r="S651" s="65" t="str">
        <f t="shared" si="83"/>
        <v>Desenrolamento do retorno da lona carcaça no talão.</v>
      </c>
      <c r="T651" s="59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651" s="65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51" s="60">
        <v>16196</v>
      </c>
      <c r="W651" s="59" t="str">
        <f t="shared" si="86"/>
        <v xml:space="preserve">Everson Veloso </v>
      </c>
    </row>
    <row r="652" spans="1:23" ht="15.75" customHeight="1">
      <c r="A652" s="149">
        <f t="shared" si="87"/>
        <v>2947</v>
      </c>
      <c r="B652" s="76">
        <v>21652</v>
      </c>
      <c r="C652" s="68">
        <v>2</v>
      </c>
      <c r="D652" s="67" t="str">
        <f t="shared" si="81"/>
        <v>275/80R22.5</v>
      </c>
      <c r="E652" s="69">
        <v>11187</v>
      </c>
      <c r="F652" s="70" t="s">
        <v>105</v>
      </c>
      <c r="G652" s="68">
        <v>870</v>
      </c>
      <c r="H652" s="67" t="str">
        <f t="shared" si="80"/>
        <v>JUSTINOPOLIS</v>
      </c>
      <c r="I652" s="71">
        <v>45231</v>
      </c>
      <c r="J652" s="72">
        <v>45259</v>
      </c>
      <c r="K652" s="68">
        <v>2</v>
      </c>
      <c r="L652" s="68">
        <v>2050</v>
      </c>
      <c r="M652" s="68">
        <v>216709</v>
      </c>
      <c r="N652" s="73">
        <f t="shared" si="82"/>
        <v>600</v>
      </c>
      <c r="O652" s="74"/>
      <c r="P652" s="68"/>
      <c r="Q652" s="198"/>
      <c r="R652" s="68" t="s">
        <v>116</v>
      </c>
      <c r="S652" s="73" t="str">
        <f t="shared" si="83"/>
        <v>Desenrolamento do retorno da lona carcaça no talão.</v>
      </c>
      <c r="T652" s="67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652" s="73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52" s="68">
        <v>16196</v>
      </c>
      <c r="W652" s="67" t="str">
        <f t="shared" si="86"/>
        <v xml:space="preserve">Everson Veloso </v>
      </c>
    </row>
    <row r="653" spans="1:23" ht="15.75" customHeight="1">
      <c r="A653" s="150">
        <f t="shared" si="87"/>
        <v>2948</v>
      </c>
      <c r="B653" s="75">
        <v>25706</v>
      </c>
      <c r="C653" s="60">
        <v>2</v>
      </c>
      <c r="D653" s="59" t="str">
        <f t="shared" si="81"/>
        <v>275/80R22.5</v>
      </c>
      <c r="E653" s="61">
        <v>20716</v>
      </c>
      <c r="F653" s="62" t="s">
        <v>105</v>
      </c>
      <c r="G653" s="60">
        <v>870</v>
      </c>
      <c r="H653" s="59" t="str">
        <f t="shared" si="80"/>
        <v>JUSTINOPOLIS</v>
      </c>
      <c r="I653" s="63">
        <v>45243</v>
      </c>
      <c r="J653" s="64">
        <v>45275</v>
      </c>
      <c r="K653" s="60">
        <v>0</v>
      </c>
      <c r="L653" s="60">
        <v>9862</v>
      </c>
      <c r="M653" s="60">
        <v>85329</v>
      </c>
      <c r="N653" s="65">
        <f t="shared" si="82"/>
        <v>600</v>
      </c>
      <c r="O653" s="66"/>
      <c r="P653" s="60"/>
      <c r="Q653" s="200"/>
      <c r="R653" s="77" t="s">
        <v>109</v>
      </c>
      <c r="S653" s="65" t="str">
        <f t="shared" si="83"/>
        <v>Desgaste da Banda de Rodagem por utilização extrema.</v>
      </c>
      <c r="T653" s="59" t="str">
        <f t="shared" si="84"/>
        <v>Roda travada, "calo" no tambor de freio, utilização extrema , excessiva.</v>
      </c>
      <c r="U653" s="65" t="str">
        <f t="shared" si="85"/>
        <v>Verificar rodas e tambores de freio, verificar negligência do borracheiro e caso procedente efetuar a cobrança.</v>
      </c>
      <c r="V653" s="60">
        <v>16196</v>
      </c>
      <c r="W653" s="59" t="str">
        <f t="shared" si="86"/>
        <v xml:space="preserve">Everson Veloso </v>
      </c>
    </row>
    <row r="654" spans="1:23" ht="15.75" customHeight="1">
      <c r="A654" s="149">
        <f t="shared" si="87"/>
        <v>2949</v>
      </c>
      <c r="B654" s="76">
        <v>24781</v>
      </c>
      <c r="C654" s="68">
        <v>2</v>
      </c>
      <c r="D654" s="67" t="str">
        <f t="shared" si="81"/>
        <v>275/80R22.5</v>
      </c>
      <c r="E654" s="69">
        <v>90304</v>
      </c>
      <c r="F654" s="70" t="s">
        <v>105</v>
      </c>
      <c r="G654" s="68">
        <v>870</v>
      </c>
      <c r="H654" s="67" t="str">
        <f t="shared" ref="H654:H717" si="88">IFERROR(VLOOKUP(G654,LOCAL,2,FALSE),"")</f>
        <v>JUSTINOPOLIS</v>
      </c>
      <c r="I654" s="71">
        <v>45245</v>
      </c>
      <c r="J654" s="72">
        <v>45275</v>
      </c>
      <c r="K654" s="68">
        <v>1</v>
      </c>
      <c r="L654" s="68">
        <v>6874</v>
      </c>
      <c r="M654" s="68">
        <v>106025</v>
      </c>
      <c r="N654" s="73">
        <f t="shared" si="82"/>
        <v>600</v>
      </c>
      <c r="O654" s="74"/>
      <c r="P654" s="68"/>
      <c r="Q654" s="198"/>
      <c r="R654" s="68" t="s">
        <v>116</v>
      </c>
      <c r="S654" s="73" t="str">
        <f t="shared" si="83"/>
        <v>Desenrolamento do retorno da lona carcaça no talão.</v>
      </c>
      <c r="T654" s="67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654" s="73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54" s="68">
        <v>16196</v>
      </c>
      <c r="W654" s="67" t="str">
        <f t="shared" si="86"/>
        <v xml:space="preserve">Everson Veloso </v>
      </c>
    </row>
    <row r="655" spans="1:23" ht="15.75" customHeight="1">
      <c r="A655" s="150">
        <f t="shared" si="87"/>
        <v>2950</v>
      </c>
      <c r="B655" s="75">
        <v>23917</v>
      </c>
      <c r="C655" s="60">
        <v>2</v>
      </c>
      <c r="D655" s="59" t="str">
        <f t="shared" si="81"/>
        <v>275/80R22.5</v>
      </c>
      <c r="E655" s="61">
        <v>90297</v>
      </c>
      <c r="F655" s="62" t="s">
        <v>99</v>
      </c>
      <c r="G655" s="60">
        <v>870</v>
      </c>
      <c r="H655" s="59" t="str">
        <f t="shared" si="88"/>
        <v>JUSTINOPOLIS</v>
      </c>
      <c r="I655" s="63">
        <v>45245</v>
      </c>
      <c r="J655" s="64">
        <v>45275</v>
      </c>
      <c r="K655" s="60">
        <v>1</v>
      </c>
      <c r="L655" s="60">
        <v>25750</v>
      </c>
      <c r="M655" s="60">
        <v>135793</v>
      </c>
      <c r="N655" s="65">
        <f t="shared" si="82"/>
        <v>600</v>
      </c>
      <c r="O655" s="66"/>
      <c r="P655" s="60"/>
      <c r="Q655" s="200"/>
      <c r="R655" s="77" t="s">
        <v>116</v>
      </c>
      <c r="S655" s="65" t="str">
        <f t="shared" si="83"/>
        <v>Desenrolamento do retorno da lona carcaça no talão.</v>
      </c>
      <c r="T655" s="59" t="str">
        <f t="shared" si="84"/>
        <v>Aquecimento no talão ocasionado pelo uso excessivo do freio, má regulagem dos freios, uso excessivo dos freios devido a velocidade incompatível com a via,rodas sujas e/ou em má condições de uso, etc.</v>
      </c>
      <c r="U655" s="65" t="str">
        <f t="shared" si="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55" s="60">
        <v>16196</v>
      </c>
      <c r="W655" s="59" t="str">
        <f t="shared" si="86"/>
        <v xml:space="preserve">Everson Veloso </v>
      </c>
    </row>
    <row r="656" spans="1:23" ht="15.75" customHeight="1">
      <c r="A656" s="149">
        <f t="shared" si="87"/>
        <v>2951</v>
      </c>
      <c r="B656" s="76">
        <v>22037</v>
      </c>
      <c r="C656" s="68">
        <v>2</v>
      </c>
      <c r="D656" s="67" t="str">
        <f t="shared" ref="D656:D719" si="89">IFERROR(VLOOKUP(C656,MEDIDA,2,FALSE),"")</f>
        <v>275/80R22.5</v>
      </c>
      <c r="E656" s="69">
        <v>4010550</v>
      </c>
      <c r="F656" s="70" t="s">
        <v>198</v>
      </c>
      <c r="G656" s="68">
        <v>870</v>
      </c>
      <c r="H656" s="67" t="str">
        <f t="shared" si="88"/>
        <v>JUSTINOPOLIS</v>
      </c>
      <c r="I656" s="71">
        <v>45244</v>
      </c>
      <c r="J656" s="72">
        <v>45275</v>
      </c>
      <c r="K656" s="68">
        <v>2</v>
      </c>
      <c r="L656" s="68">
        <v>21531</v>
      </c>
      <c r="M656" s="68">
        <v>228291</v>
      </c>
      <c r="N656" s="73">
        <f t="shared" ref="N656:N719" si="90">IFERROR(VLOOKUP(C656,MEDIDA,3,FALSE),"")</f>
        <v>600</v>
      </c>
      <c r="O656" s="74"/>
      <c r="P656" s="68"/>
      <c r="Q656" s="198"/>
      <c r="R656" s="68" t="s">
        <v>104</v>
      </c>
      <c r="S656" s="73" t="str">
        <f t="shared" ref="S656:S719" si="91">IFERROR(VLOOKUP(R656,FVU,2,FALSE),"")</f>
        <v>Feridas acidentais no flanco.</v>
      </c>
      <c r="T656" s="67" t="str">
        <f t="shared" ref="T656:T719" si="92">IFERROR(VLOOKUP(R656,FVU,3,FALSE),"")</f>
        <v>Objetos pontiagudos, pontas de guias, meio-fio.</v>
      </c>
      <c r="U656" s="73" t="str">
        <f t="shared" ref="U656:U719" si="93">IFERROR(VLOOKUP(R656,FVU,4,FALSE),"")</f>
        <v>Impacto lateral proveniente de erro operacional, solicito avaliação de cobrança.</v>
      </c>
      <c r="V656" s="68">
        <v>16196</v>
      </c>
      <c r="W656" s="67" t="str">
        <f t="shared" ref="W656:W719" si="94">IFERROR(VLOOKUP(V656,RELATOR,2,FALSE),"")</f>
        <v xml:space="preserve">Everson Veloso </v>
      </c>
    </row>
    <row r="657" spans="1:23" ht="15.75" customHeight="1">
      <c r="A657" s="150">
        <f t="shared" si="87"/>
        <v>2952</v>
      </c>
      <c r="B657" s="75">
        <v>26247</v>
      </c>
      <c r="C657" s="60">
        <v>2</v>
      </c>
      <c r="D657" s="59" t="str">
        <f t="shared" si="89"/>
        <v>275/80R22.5</v>
      </c>
      <c r="E657" s="61">
        <v>90229</v>
      </c>
      <c r="F657" s="62" t="s">
        <v>197</v>
      </c>
      <c r="G657" s="60">
        <v>990</v>
      </c>
      <c r="H657" s="59" t="str">
        <f t="shared" si="88"/>
        <v>VENEZA</v>
      </c>
      <c r="I657" s="63">
        <v>45252</v>
      </c>
      <c r="J657" s="64">
        <v>45275</v>
      </c>
      <c r="K657" s="60">
        <v>0</v>
      </c>
      <c r="L657" s="60">
        <v>23414</v>
      </c>
      <c r="M657" s="60">
        <v>91041</v>
      </c>
      <c r="N657" s="65">
        <f t="shared" si="90"/>
        <v>600</v>
      </c>
      <c r="O657" s="66"/>
      <c r="P657" s="60"/>
      <c r="Q657" s="200"/>
      <c r="R657" s="77" t="s">
        <v>110</v>
      </c>
      <c r="S657" s="65" t="str">
        <f t="shared" si="91"/>
        <v>Rodagem sem ar ou com flexão importante no flanco.</v>
      </c>
      <c r="T657" s="59" t="str">
        <f t="shared" si="92"/>
        <v>Perfurações no topo ou flanco, rodas ou aros danificados, rodagem prolongada sem ar ou baixa pressão, desgaste no flanco por atrito com o solo ou entre germinados.</v>
      </c>
      <c r="U657" s="65" t="str">
        <f t="shared" si="93"/>
        <v>Condutor rodou com o pneu vazio. Solicito avaliação de cobrança.</v>
      </c>
      <c r="V657" s="60">
        <v>16196</v>
      </c>
      <c r="W657" s="59" t="str">
        <f t="shared" si="94"/>
        <v xml:space="preserve">Everson Veloso </v>
      </c>
    </row>
    <row r="658" spans="1:23" ht="15.75" customHeight="1">
      <c r="A658" s="149">
        <f t="shared" si="87"/>
        <v>2953</v>
      </c>
      <c r="B658" s="76">
        <v>22856</v>
      </c>
      <c r="C658" s="68">
        <v>2</v>
      </c>
      <c r="D658" s="67" t="str">
        <f t="shared" si="89"/>
        <v>275/80R22.5</v>
      </c>
      <c r="E658" s="69">
        <v>20862</v>
      </c>
      <c r="F658" s="70" t="s">
        <v>99</v>
      </c>
      <c r="G658" s="68">
        <v>870</v>
      </c>
      <c r="H658" s="67" t="str">
        <f t="shared" si="88"/>
        <v>JUSTINOPOLIS</v>
      </c>
      <c r="I658" s="71">
        <v>45253</v>
      </c>
      <c r="J658" s="72">
        <v>45275</v>
      </c>
      <c r="K658" s="68">
        <v>2</v>
      </c>
      <c r="L658" s="68">
        <v>122</v>
      </c>
      <c r="M658" s="68">
        <v>189113</v>
      </c>
      <c r="N658" s="73">
        <f t="shared" si="90"/>
        <v>600</v>
      </c>
      <c r="O658" s="74"/>
      <c r="P658" s="68"/>
      <c r="Q658" s="198"/>
      <c r="R658" s="68" t="s">
        <v>106</v>
      </c>
      <c r="S658" s="73" t="str">
        <f t="shared" si="91"/>
        <v>Rachadura na zona baixa do talão.</v>
      </c>
      <c r="T658" s="67" t="str">
        <f t="shared" si="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658" s="73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58" s="68">
        <v>16196</v>
      </c>
      <c r="W658" s="67" t="str">
        <f t="shared" si="94"/>
        <v xml:space="preserve">Everson Veloso </v>
      </c>
    </row>
    <row r="659" spans="1:23" ht="15.75" customHeight="1">
      <c r="A659" s="150">
        <f t="shared" si="87"/>
        <v>2954</v>
      </c>
      <c r="B659" s="75">
        <v>21882</v>
      </c>
      <c r="C659" s="60">
        <v>2</v>
      </c>
      <c r="D659" s="59" t="str">
        <f t="shared" si="89"/>
        <v>275/80R22.5</v>
      </c>
      <c r="E659" s="61">
        <v>10756</v>
      </c>
      <c r="F659" s="62" t="s">
        <v>105</v>
      </c>
      <c r="G659" s="60">
        <v>870</v>
      </c>
      <c r="H659" s="59" t="str">
        <f t="shared" si="88"/>
        <v>JUSTINOPOLIS</v>
      </c>
      <c r="I659" s="63">
        <v>45253</v>
      </c>
      <c r="J659" s="64">
        <v>45275</v>
      </c>
      <c r="K659" s="60">
        <v>1</v>
      </c>
      <c r="L659" s="60">
        <v>25280</v>
      </c>
      <c r="M659" s="60">
        <v>78211</v>
      </c>
      <c r="N659" s="65">
        <f t="shared" si="90"/>
        <v>600</v>
      </c>
      <c r="O659" s="66"/>
      <c r="P659" s="60"/>
      <c r="Q659" s="200"/>
      <c r="R659" s="77" t="s">
        <v>116</v>
      </c>
      <c r="S659" s="65" t="str">
        <f t="shared" si="91"/>
        <v>Desenrolamento do retorno da lona carcaça no talão.</v>
      </c>
      <c r="T659" s="59" t="str">
        <f t="shared" si="92"/>
        <v>Aquecimento no talão ocasionado pelo uso excessivo do freio, má regulagem dos freios, uso excessivo dos freios devido a velocidade incompatível com a via,rodas sujas e/ou em má condições de uso, etc.</v>
      </c>
      <c r="U659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59" s="60">
        <v>16196</v>
      </c>
      <c r="W659" s="59" t="str">
        <f t="shared" si="94"/>
        <v xml:space="preserve">Everson Veloso </v>
      </c>
    </row>
    <row r="660" spans="1:23" ht="15.75" customHeight="1">
      <c r="A660" s="149">
        <f t="shared" si="87"/>
        <v>2955</v>
      </c>
      <c r="B660" s="76">
        <v>22228</v>
      </c>
      <c r="C660" s="68">
        <v>2</v>
      </c>
      <c r="D660" s="67" t="str">
        <f t="shared" si="89"/>
        <v>275/80R22.5</v>
      </c>
      <c r="E660" s="69" t="s">
        <v>216</v>
      </c>
      <c r="F660" s="70" t="s">
        <v>105</v>
      </c>
      <c r="G660" s="68">
        <v>16</v>
      </c>
      <c r="H660" s="67" t="str">
        <f t="shared" si="88"/>
        <v>M.GORETTI</v>
      </c>
      <c r="I660" s="71">
        <v>45252</v>
      </c>
      <c r="J660" s="72">
        <v>45275</v>
      </c>
      <c r="K660" s="68">
        <v>2</v>
      </c>
      <c r="L660" s="68">
        <v>11251</v>
      </c>
      <c r="M660" s="68">
        <v>201943</v>
      </c>
      <c r="N660" s="73">
        <f t="shared" si="90"/>
        <v>600</v>
      </c>
      <c r="O660" s="74"/>
      <c r="P660" s="68"/>
      <c r="Q660" s="198"/>
      <c r="R660" s="68" t="s">
        <v>117</v>
      </c>
      <c r="S660" s="73" t="str">
        <f t="shared" si="91"/>
        <v>Separações no talão e rupturas dos reforços.</v>
      </c>
      <c r="T660" s="67" t="str">
        <f t="shared" si="92"/>
        <v>Aquecimento excessivo no tambor de freio, utilização com sobrecarga ou baixa pressão, mau posicionamento do pneu sobre o aro/roda, uso excessivo dos freios devido a velocidade incompatível com a via.</v>
      </c>
      <c r="U660" s="73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60" s="68">
        <v>16196</v>
      </c>
      <c r="W660" s="67" t="str">
        <f t="shared" si="94"/>
        <v xml:space="preserve">Everson Veloso </v>
      </c>
    </row>
    <row r="661" spans="1:23" ht="15.75" customHeight="1">
      <c r="A661" s="150">
        <f t="shared" si="87"/>
        <v>2956</v>
      </c>
      <c r="B661" s="75">
        <v>21982</v>
      </c>
      <c r="C661" s="60">
        <v>2</v>
      </c>
      <c r="D661" s="59" t="str">
        <f t="shared" si="89"/>
        <v>275/80R22.5</v>
      </c>
      <c r="E661" s="61">
        <v>90306</v>
      </c>
      <c r="F661" s="62" t="s">
        <v>99</v>
      </c>
      <c r="G661" s="60">
        <v>870</v>
      </c>
      <c r="H661" s="59" t="str">
        <f t="shared" si="88"/>
        <v>JUSTINOPOLIS</v>
      </c>
      <c r="I661" s="63">
        <v>45253</v>
      </c>
      <c r="J661" s="64">
        <v>45275</v>
      </c>
      <c r="K661" s="60">
        <v>1</v>
      </c>
      <c r="L661" s="60">
        <v>1587</v>
      </c>
      <c r="M661" s="60">
        <v>84521</v>
      </c>
      <c r="N661" s="65">
        <f t="shared" si="90"/>
        <v>600</v>
      </c>
      <c r="O661" s="66"/>
      <c r="P661" s="60"/>
      <c r="Q661" s="200"/>
      <c r="R661" s="77" t="s">
        <v>116</v>
      </c>
      <c r="S661" s="65" t="str">
        <f t="shared" si="91"/>
        <v>Desenrolamento do retorno da lona carcaça no talão.</v>
      </c>
      <c r="T661" s="59" t="str">
        <f t="shared" si="92"/>
        <v>Aquecimento no talão ocasionado pelo uso excessivo do freio, má regulagem dos freios, uso excessivo dos freios devido a velocidade incompatível com a via,rodas sujas e/ou em má condições de uso, etc.</v>
      </c>
      <c r="U661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61" s="60">
        <v>16196</v>
      </c>
      <c r="W661" s="59" t="str">
        <f t="shared" si="94"/>
        <v xml:space="preserve">Everson Veloso </v>
      </c>
    </row>
    <row r="662" spans="1:23" ht="15.75" customHeight="1">
      <c r="A662" s="149">
        <f t="shared" si="87"/>
        <v>2957</v>
      </c>
      <c r="B662" s="76">
        <v>22897</v>
      </c>
      <c r="C662" s="68">
        <v>2</v>
      </c>
      <c r="D662" s="67" t="str">
        <f t="shared" si="89"/>
        <v>275/80R22.5</v>
      </c>
      <c r="E662" s="69">
        <v>101</v>
      </c>
      <c r="F662" s="70" t="s">
        <v>198</v>
      </c>
      <c r="G662" s="68">
        <v>250</v>
      </c>
      <c r="H662" s="67" t="str">
        <f t="shared" si="88"/>
        <v>LAFAIETE</v>
      </c>
      <c r="I662" s="71">
        <v>45252</v>
      </c>
      <c r="J662" s="72">
        <v>45275</v>
      </c>
      <c r="K662" s="68">
        <v>1</v>
      </c>
      <c r="L662" s="68">
        <v>72651</v>
      </c>
      <c r="M662" s="68">
        <v>210997</v>
      </c>
      <c r="N662" s="73">
        <f t="shared" si="90"/>
        <v>600</v>
      </c>
      <c r="O662" s="74"/>
      <c r="P662" s="68"/>
      <c r="Q662" s="198"/>
      <c r="R662" s="68" t="s">
        <v>104</v>
      </c>
      <c r="S662" s="73" t="str">
        <f t="shared" si="91"/>
        <v>Feridas acidentais no flanco.</v>
      </c>
      <c r="T662" s="67" t="str">
        <f t="shared" si="92"/>
        <v>Objetos pontiagudos, pontas de guias, meio-fio.</v>
      </c>
      <c r="U662" s="73" t="str">
        <f t="shared" si="93"/>
        <v>Impacto lateral proveniente de erro operacional, solicito avaliação de cobrança.</v>
      </c>
      <c r="V662" s="68">
        <v>16196</v>
      </c>
      <c r="W662" s="67" t="str">
        <f t="shared" si="94"/>
        <v xml:space="preserve">Everson Veloso </v>
      </c>
    </row>
    <row r="663" spans="1:23" ht="15.75" customHeight="1">
      <c r="A663" s="150">
        <f t="shared" si="87"/>
        <v>2958</v>
      </c>
      <c r="B663" s="75">
        <v>21742</v>
      </c>
      <c r="C663" s="60">
        <v>1</v>
      </c>
      <c r="D663" s="59" t="str">
        <f t="shared" si="89"/>
        <v>295/80R22.5</v>
      </c>
      <c r="E663" s="61">
        <v>10853</v>
      </c>
      <c r="F663" s="62" t="s">
        <v>200</v>
      </c>
      <c r="G663" s="60">
        <v>870</v>
      </c>
      <c r="H663" s="59" t="str">
        <f t="shared" si="88"/>
        <v>JUSTINOPOLIS</v>
      </c>
      <c r="I663" s="63">
        <v>45253</v>
      </c>
      <c r="J663" s="64">
        <v>45275</v>
      </c>
      <c r="K663" s="60">
        <v>2</v>
      </c>
      <c r="L663" s="60">
        <v>8548</v>
      </c>
      <c r="M663" s="60">
        <v>152209</v>
      </c>
      <c r="N663" s="65">
        <f t="shared" si="90"/>
        <v>650</v>
      </c>
      <c r="O663" s="66"/>
      <c r="P663" s="60"/>
      <c r="Q663" s="200"/>
      <c r="R663" s="77" t="s">
        <v>106</v>
      </c>
      <c r="S663" s="65" t="str">
        <f t="shared" si="91"/>
        <v>Rachadura na zona baixa do talão.</v>
      </c>
      <c r="T663" s="59" t="str">
        <f t="shared" si="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663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63" s="60">
        <v>16196</v>
      </c>
      <c r="W663" s="59" t="str">
        <f t="shared" si="94"/>
        <v xml:space="preserve">Everson Veloso </v>
      </c>
    </row>
    <row r="664" spans="1:23" ht="15.75" customHeight="1">
      <c r="A664" s="149">
        <f t="shared" si="87"/>
        <v>2959</v>
      </c>
      <c r="B664" s="76">
        <v>23475</v>
      </c>
      <c r="C664" s="68">
        <v>2</v>
      </c>
      <c r="D664" s="67" t="str">
        <f t="shared" si="89"/>
        <v>275/80R22.5</v>
      </c>
      <c r="E664" s="69">
        <v>10615</v>
      </c>
      <c r="F664" s="70" t="s">
        <v>99</v>
      </c>
      <c r="G664" s="68">
        <v>870</v>
      </c>
      <c r="H664" s="67" t="str">
        <f t="shared" si="88"/>
        <v>JUSTINOPOLIS</v>
      </c>
      <c r="I664" s="71">
        <v>45253</v>
      </c>
      <c r="J664" s="72">
        <v>45275</v>
      </c>
      <c r="K664" s="68">
        <v>1</v>
      </c>
      <c r="L664" s="68">
        <v>21178</v>
      </c>
      <c r="M664" s="68">
        <v>123710</v>
      </c>
      <c r="N664" s="73">
        <f t="shared" si="90"/>
        <v>600</v>
      </c>
      <c r="O664" s="74"/>
      <c r="P664" s="68"/>
      <c r="Q664" s="198"/>
      <c r="R664" s="68" t="s">
        <v>106</v>
      </c>
      <c r="S664" s="73" t="str">
        <f t="shared" si="91"/>
        <v>Rachadura na zona baixa do talão.</v>
      </c>
      <c r="T664" s="67" t="str">
        <f t="shared" si="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664" s="73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64" s="68">
        <v>16196</v>
      </c>
      <c r="W664" s="67" t="str">
        <f t="shared" si="94"/>
        <v xml:space="preserve">Everson Veloso </v>
      </c>
    </row>
    <row r="665" spans="1:23" ht="15.75" customHeight="1">
      <c r="A665" s="150">
        <f t="shared" si="87"/>
        <v>2960</v>
      </c>
      <c r="B665" s="75">
        <v>23585</v>
      </c>
      <c r="C665" s="60">
        <v>2</v>
      </c>
      <c r="D665" s="59" t="str">
        <f t="shared" si="89"/>
        <v>275/80R22.5</v>
      </c>
      <c r="E665" s="61">
        <v>25854</v>
      </c>
      <c r="F665" s="62" t="s">
        <v>105</v>
      </c>
      <c r="G665" s="60">
        <v>16</v>
      </c>
      <c r="H665" s="59" t="str">
        <f t="shared" si="88"/>
        <v>M.GORETTI</v>
      </c>
      <c r="I665" s="63">
        <v>45262</v>
      </c>
      <c r="J665" s="64">
        <v>45275</v>
      </c>
      <c r="K665" s="60">
        <v>1</v>
      </c>
      <c r="L665" s="60">
        <v>11959</v>
      </c>
      <c r="M665" s="60">
        <v>209083</v>
      </c>
      <c r="N665" s="65">
        <f t="shared" si="90"/>
        <v>600</v>
      </c>
      <c r="O665" s="66"/>
      <c r="P665" s="60"/>
      <c r="Q665" s="200"/>
      <c r="R665" s="77" t="s">
        <v>106</v>
      </c>
      <c r="S665" s="65" t="str">
        <f t="shared" si="91"/>
        <v>Rachadura na zona baixa do talão.</v>
      </c>
      <c r="T665" s="59" t="str">
        <f t="shared" si="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665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65" s="60">
        <v>16196</v>
      </c>
      <c r="W665" s="59" t="str">
        <f t="shared" si="94"/>
        <v xml:space="preserve">Everson Veloso </v>
      </c>
    </row>
    <row r="666" spans="1:23" ht="15.75" customHeight="1">
      <c r="A666" s="149">
        <f t="shared" si="87"/>
        <v>2961</v>
      </c>
      <c r="B666" s="76">
        <v>23324</v>
      </c>
      <c r="C666" s="68">
        <v>2</v>
      </c>
      <c r="D666" s="67" t="str">
        <f t="shared" si="89"/>
        <v>275/80R22.5</v>
      </c>
      <c r="E666" s="69">
        <v>25754</v>
      </c>
      <c r="F666" s="70" t="s">
        <v>99</v>
      </c>
      <c r="G666" s="68">
        <v>16</v>
      </c>
      <c r="H666" s="67" t="str">
        <f t="shared" si="88"/>
        <v>M.GORETTI</v>
      </c>
      <c r="I666" s="71">
        <v>45254</v>
      </c>
      <c r="J666" s="72">
        <v>45275</v>
      </c>
      <c r="K666" s="68">
        <v>1</v>
      </c>
      <c r="L666" s="68">
        <v>5769</v>
      </c>
      <c r="M666" s="68">
        <v>182651</v>
      </c>
      <c r="N666" s="73">
        <f t="shared" si="90"/>
        <v>600</v>
      </c>
      <c r="O666" s="74"/>
      <c r="P666" s="68"/>
      <c r="Q666" s="198"/>
      <c r="R666" s="68" t="s">
        <v>107</v>
      </c>
      <c r="S666" s="73" t="str">
        <f t="shared" si="91"/>
        <v>Alteração na zona baixa do talão.</v>
      </c>
      <c r="T666" s="67" t="str">
        <f t="shared" si="9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666" s="73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666" s="68">
        <v>16196</v>
      </c>
      <c r="W666" s="67" t="str">
        <f t="shared" si="94"/>
        <v xml:space="preserve">Everson Veloso </v>
      </c>
    </row>
    <row r="667" spans="1:23" ht="15.75" customHeight="1">
      <c r="A667" s="150">
        <f t="shared" si="87"/>
        <v>2962</v>
      </c>
      <c r="B667" s="75">
        <v>23563</v>
      </c>
      <c r="C667" s="60">
        <v>2</v>
      </c>
      <c r="D667" s="59" t="str">
        <f t="shared" si="89"/>
        <v>275/80R22.5</v>
      </c>
      <c r="E667" s="61">
        <v>90228</v>
      </c>
      <c r="F667" s="62" t="s">
        <v>99</v>
      </c>
      <c r="G667" s="60">
        <v>990</v>
      </c>
      <c r="H667" s="59" t="str">
        <f t="shared" si="88"/>
        <v>VENEZA</v>
      </c>
      <c r="I667" s="63">
        <v>45254</v>
      </c>
      <c r="J667" s="64">
        <v>45275</v>
      </c>
      <c r="K667" s="60">
        <v>1</v>
      </c>
      <c r="L667" s="60">
        <v>12563</v>
      </c>
      <c r="M667" s="60">
        <v>258542</v>
      </c>
      <c r="N667" s="65">
        <f t="shared" si="90"/>
        <v>600</v>
      </c>
      <c r="O667" s="66"/>
      <c r="P667" s="60"/>
      <c r="Q667" s="200"/>
      <c r="R667" s="77" t="s">
        <v>107</v>
      </c>
      <c r="S667" s="65" t="str">
        <f t="shared" si="91"/>
        <v>Alteração na zona baixa do talão.</v>
      </c>
      <c r="T667" s="59" t="str">
        <f t="shared" si="9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667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667" s="60">
        <v>16196</v>
      </c>
      <c r="W667" s="59" t="str">
        <f t="shared" si="94"/>
        <v xml:space="preserve">Everson Veloso </v>
      </c>
    </row>
    <row r="668" spans="1:23" ht="15.75" customHeight="1">
      <c r="A668" s="149">
        <f t="shared" si="87"/>
        <v>2963</v>
      </c>
      <c r="B668" s="76">
        <v>25615</v>
      </c>
      <c r="C668" s="68">
        <v>2</v>
      </c>
      <c r="D668" s="67" t="str">
        <f t="shared" si="89"/>
        <v>275/80R22.5</v>
      </c>
      <c r="E668" s="69">
        <v>90342</v>
      </c>
      <c r="F668" s="70" t="s">
        <v>102</v>
      </c>
      <c r="G668" s="68">
        <v>990</v>
      </c>
      <c r="H668" s="67" t="str">
        <f t="shared" si="88"/>
        <v>VENEZA</v>
      </c>
      <c r="I668" s="71">
        <v>45265</v>
      </c>
      <c r="J668" s="72">
        <v>45275</v>
      </c>
      <c r="K668" s="68">
        <v>0</v>
      </c>
      <c r="L668" s="68">
        <v>30154</v>
      </c>
      <c r="M668" s="68">
        <v>127295</v>
      </c>
      <c r="N668" s="73">
        <f t="shared" si="90"/>
        <v>600</v>
      </c>
      <c r="O668" s="74"/>
      <c r="P668" s="68"/>
      <c r="Q668" s="198"/>
      <c r="R668" s="68" t="s">
        <v>107</v>
      </c>
      <c r="S668" s="73" t="str">
        <f t="shared" si="91"/>
        <v>Alteração na zona baixa do talão.</v>
      </c>
      <c r="T668" s="67" t="str">
        <f t="shared" si="9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668" s="73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668" s="68">
        <v>16196</v>
      </c>
      <c r="W668" s="67" t="str">
        <f t="shared" si="94"/>
        <v xml:space="preserve">Everson Veloso </v>
      </c>
    </row>
    <row r="669" spans="1:23" ht="15.75" customHeight="1">
      <c r="A669" s="150">
        <f t="shared" si="87"/>
        <v>2964</v>
      </c>
      <c r="B669" s="75">
        <v>24737</v>
      </c>
      <c r="C669" s="60">
        <v>2</v>
      </c>
      <c r="D669" s="59" t="str">
        <f t="shared" si="89"/>
        <v>275/80R22.5</v>
      </c>
      <c r="E669" s="61">
        <v>90238</v>
      </c>
      <c r="F669" s="62" t="s">
        <v>105</v>
      </c>
      <c r="G669" s="60">
        <v>990</v>
      </c>
      <c r="H669" s="59" t="str">
        <f t="shared" si="88"/>
        <v>VENEZA</v>
      </c>
      <c r="I669" s="63">
        <v>45260</v>
      </c>
      <c r="J669" s="64">
        <v>45275</v>
      </c>
      <c r="K669" s="60">
        <v>1</v>
      </c>
      <c r="L669" s="60">
        <v>28547</v>
      </c>
      <c r="M669" s="60">
        <v>140929</v>
      </c>
      <c r="N669" s="65">
        <f t="shared" si="90"/>
        <v>600</v>
      </c>
      <c r="O669" s="66"/>
      <c r="P669" s="60"/>
      <c r="Q669" s="200"/>
      <c r="R669" s="77" t="s">
        <v>107</v>
      </c>
      <c r="S669" s="65" t="str">
        <f t="shared" si="91"/>
        <v>Alteração na zona baixa do talão.</v>
      </c>
      <c r="T669" s="59" t="str">
        <f t="shared" si="9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669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669" s="60">
        <v>16196</v>
      </c>
      <c r="W669" s="59" t="str">
        <f t="shared" si="94"/>
        <v xml:space="preserve">Everson Veloso </v>
      </c>
    </row>
    <row r="670" spans="1:23" ht="15.75" customHeight="1">
      <c r="A670" s="149">
        <f t="shared" si="87"/>
        <v>2965</v>
      </c>
      <c r="B670" s="76">
        <v>24378</v>
      </c>
      <c r="C670" s="68">
        <v>2</v>
      </c>
      <c r="D670" s="67" t="str">
        <f t="shared" si="89"/>
        <v>275/80R22.5</v>
      </c>
      <c r="E670" s="69">
        <v>10754</v>
      </c>
      <c r="F670" s="70" t="s">
        <v>99</v>
      </c>
      <c r="G670" s="68">
        <v>870</v>
      </c>
      <c r="H670" s="67" t="str">
        <f t="shared" si="88"/>
        <v>JUSTINOPOLIS</v>
      </c>
      <c r="I670" s="71">
        <v>45261</v>
      </c>
      <c r="J670" s="72">
        <v>45275</v>
      </c>
      <c r="K670" s="68">
        <v>1</v>
      </c>
      <c r="L670" s="68">
        <v>36747</v>
      </c>
      <c r="M670" s="68">
        <v>133136</v>
      </c>
      <c r="N670" s="73">
        <f t="shared" si="90"/>
        <v>600</v>
      </c>
      <c r="O670" s="74"/>
      <c r="P670" s="68"/>
      <c r="Q670" s="198"/>
      <c r="R670" s="68" t="s">
        <v>116</v>
      </c>
      <c r="S670" s="73" t="str">
        <f t="shared" si="91"/>
        <v>Desenrolamento do retorno da lona carcaça no talão.</v>
      </c>
      <c r="T670" s="67" t="str">
        <f t="shared" si="92"/>
        <v>Aquecimento no talão ocasionado pelo uso excessivo do freio, má regulagem dos freios, uso excessivo dos freios devido a velocidade incompatível com a via,rodas sujas e/ou em má condições de uso, etc.</v>
      </c>
      <c r="U670" s="73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70" s="68">
        <v>16196</v>
      </c>
      <c r="W670" s="67" t="str">
        <f t="shared" si="94"/>
        <v xml:space="preserve">Everson Veloso </v>
      </c>
    </row>
    <row r="671" spans="1:23" ht="15.75" customHeight="1">
      <c r="A671" s="150">
        <f t="shared" si="87"/>
        <v>2966</v>
      </c>
      <c r="B671" s="75">
        <v>99645</v>
      </c>
      <c r="C671" s="60">
        <v>2</v>
      </c>
      <c r="D671" s="59" t="str">
        <f t="shared" si="89"/>
        <v>275/80R22.5</v>
      </c>
      <c r="E671" s="61">
        <v>10802</v>
      </c>
      <c r="F671" s="62" t="s">
        <v>99</v>
      </c>
      <c r="G671" s="60">
        <v>870</v>
      </c>
      <c r="H671" s="59" t="str">
        <f t="shared" si="88"/>
        <v>JUSTINOPOLIS</v>
      </c>
      <c r="I671" s="63">
        <v>45264</v>
      </c>
      <c r="J671" s="64">
        <v>45275</v>
      </c>
      <c r="K671" s="60">
        <v>2</v>
      </c>
      <c r="L671" s="60">
        <v>2388</v>
      </c>
      <c r="M671" s="60">
        <v>177242</v>
      </c>
      <c r="N671" s="65">
        <f t="shared" si="90"/>
        <v>600</v>
      </c>
      <c r="O671" s="66"/>
      <c r="P671" s="60"/>
      <c r="Q671" s="200"/>
      <c r="R671" s="77" t="s">
        <v>116</v>
      </c>
      <c r="S671" s="65" t="str">
        <f t="shared" si="91"/>
        <v>Desenrolamento do retorno da lona carcaça no talão.</v>
      </c>
      <c r="T671" s="59" t="str">
        <f t="shared" si="92"/>
        <v>Aquecimento no talão ocasionado pelo uso excessivo do freio, má regulagem dos freios, uso excessivo dos freios devido a velocidade incompatível com a via,rodas sujas e/ou em má condições de uso, etc.</v>
      </c>
      <c r="U671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71" s="60">
        <v>16196</v>
      </c>
      <c r="W671" s="59" t="str">
        <f t="shared" si="94"/>
        <v xml:space="preserve">Everson Veloso </v>
      </c>
    </row>
    <row r="672" spans="1:23" ht="15.75" customHeight="1">
      <c r="A672" s="149">
        <f t="shared" si="87"/>
        <v>2967</v>
      </c>
      <c r="B672" s="76">
        <v>24639</v>
      </c>
      <c r="C672" s="68">
        <v>2</v>
      </c>
      <c r="D672" s="67" t="str">
        <f t="shared" si="89"/>
        <v>275/80R22.5</v>
      </c>
      <c r="E672" s="69">
        <v>11187</v>
      </c>
      <c r="F672" s="70" t="s">
        <v>105</v>
      </c>
      <c r="G672" s="68">
        <v>870</v>
      </c>
      <c r="H672" s="67" t="str">
        <f t="shared" si="88"/>
        <v>JUSTINOPOLIS</v>
      </c>
      <c r="I672" s="71">
        <v>45265</v>
      </c>
      <c r="J672" s="72">
        <v>45275</v>
      </c>
      <c r="K672" s="68">
        <v>1</v>
      </c>
      <c r="L672" s="68">
        <v>7896</v>
      </c>
      <c r="M672" s="68">
        <v>132225</v>
      </c>
      <c r="N672" s="73">
        <f t="shared" si="90"/>
        <v>600</v>
      </c>
      <c r="O672" s="74"/>
      <c r="P672" s="68"/>
      <c r="Q672" s="198"/>
      <c r="R672" s="68" t="s">
        <v>116</v>
      </c>
      <c r="S672" s="73" t="str">
        <f t="shared" si="91"/>
        <v>Desenrolamento do retorno da lona carcaça no talão.</v>
      </c>
      <c r="T672" s="67" t="str">
        <f t="shared" si="92"/>
        <v>Aquecimento no talão ocasionado pelo uso excessivo do freio, má regulagem dos freios, uso excessivo dos freios devido a velocidade incompatível com a via,rodas sujas e/ou em má condições de uso, etc.</v>
      </c>
      <c r="U672" s="73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72" s="68">
        <v>16196</v>
      </c>
      <c r="W672" s="67" t="str">
        <f t="shared" si="94"/>
        <v xml:space="preserve">Everson Veloso </v>
      </c>
    </row>
    <row r="673" spans="1:23" ht="15.75" customHeight="1">
      <c r="A673" s="150">
        <f t="shared" si="87"/>
        <v>2968</v>
      </c>
      <c r="B673" s="75">
        <v>26794</v>
      </c>
      <c r="C673" s="60">
        <v>2</v>
      </c>
      <c r="D673" s="59" t="str">
        <f t="shared" si="89"/>
        <v>275/80R22.5</v>
      </c>
      <c r="E673" s="61">
        <v>90300</v>
      </c>
      <c r="F673" s="62" t="s">
        <v>105</v>
      </c>
      <c r="G673" s="60">
        <v>870</v>
      </c>
      <c r="H673" s="59" t="str">
        <f t="shared" si="88"/>
        <v>JUSTINOPOLIS</v>
      </c>
      <c r="I673" s="63">
        <v>45261</v>
      </c>
      <c r="J673" s="64">
        <v>45275</v>
      </c>
      <c r="K673" s="60">
        <v>0</v>
      </c>
      <c r="L673" s="60">
        <v>14887</v>
      </c>
      <c r="M673" s="60">
        <v>41793</v>
      </c>
      <c r="N673" s="65">
        <f t="shared" si="90"/>
        <v>600</v>
      </c>
      <c r="O673" s="66"/>
      <c r="P673" s="60"/>
      <c r="Q673" s="200"/>
      <c r="R673" s="77" t="s">
        <v>116</v>
      </c>
      <c r="S673" s="65" t="str">
        <f t="shared" si="91"/>
        <v>Desenrolamento do retorno da lona carcaça no talão.</v>
      </c>
      <c r="T673" s="59" t="str">
        <f t="shared" si="92"/>
        <v>Aquecimento no talão ocasionado pelo uso excessivo do freio, má regulagem dos freios, uso excessivo dos freios devido a velocidade incompatível com a via,rodas sujas e/ou em má condições de uso, etc.</v>
      </c>
      <c r="U673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73" s="60">
        <v>16196</v>
      </c>
      <c r="W673" s="59" t="str">
        <f t="shared" si="94"/>
        <v xml:space="preserve">Everson Veloso </v>
      </c>
    </row>
    <row r="674" spans="1:23" ht="15.75" customHeight="1">
      <c r="A674" s="149">
        <f t="shared" si="87"/>
        <v>2969</v>
      </c>
      <c r="B674" s="76">
        <v>26461</v>
      </c>
      <c r="C674" s="68">
        <v>2</v>
      </c>
      <c r="D674" s="67" t="str">
        <f t="shared" si="89"/>
        <v>275/80R22.5</v>
      </c>
      <c r="E674" s="69">
        <v>7445</v>
      </c>
      <c r="F674" s="70" t="s">
        <v>197</v>
      </c>
      <c r="G674" s="68">
        <v>56</v>
      </c>
      <c r="H674" s="67" t="str">
        <f t="shared" si="88"/>
        <v xml:space="preserve">UBERLANDIA </v>
      </c>
      <c r="I674" s="71">
        <v>45217</v>
      </c>
      <c r="J674" s="72">
        <v>45275</v>
      </c>
      <c r="K674" s="68">
        <v>0</v>
      </c>
      <c r="L674" s="68">
        <v>12844</v>
      </c>
      <c r="M674" s="68">
        <v>32785</v>
      </c>
      <c r="N674" s="73">
        <f t="shared" si="90"/>
        <v>600</v>
      </c>
      <c r="O674" s="74"/>
      <c r="P674" s="68"/>
      <c r="Q674" s="198"/>
      <c r="R674" s="68" t="s">
        <v>110</v>
      </c>
      <c r="S674" s="73" t="str">
        <f t="shared" si="91"/>
        <v>Rodagem sem ar ou com flexão importante no flanco.</v>
      </c>
      <c r="T674" s="67" t="str">
        <f t="shared" si="92"/>
        <v>Perfurações no topo ou flanco, rodas ou aros danificados, rodagem prolongada sem ar ou baixa pressão, desgaste no flanco por atrito com o solo ou entre germinados.</v>
      </c>
      <c r="U674" s="73" t="str">
        <f t="shared" si="93"/>
        <v>Condutor rodou com o pneu vazio. Solicito avaliação de cobrança.</v>
      </c>
      <c r="V674" s="68">
        <v>16196</v>
      </c>
      <c r="W674" s="67" t="str">
        <f t="shared" si="94"/>
        <v xml:space="preserve">Everson Veloso </v>
      </c>
    </row>
    <row r="675" spans="1:23" ht="15.75" customHeight="1">
      <c r="A675" s="150">
        <f t="shared" si="87"/>
        <v>2970</v>
      </c>
      <c r="B675" s="75">
        <v>104026</v>
      </c>
      <c r="C675" s="60">
        <v>2</v>
      </c>
      <c r="D675" s="59" t="str">
        <f t="shared" si="89"/>
        <v>275/80R22.5</v>
      </c>
      <c r="E675" s="61">
        <v>25119</v>
      </c>
      <c r="F675" s="62" t="s">
        <v>198</v>
      </c>
      <c r="G675" s="60">
        <v>61</v>
      </c>
      <c r="H675" s="59" t="str">
        <f t="shared" si="88"/>
        <v>SARZEDO</v>
      </c>
      <c r="I675" s="63">
        <v>45259</v>
      </c>
      <c r="J675" s="64">
        <v>45275</v>
      </c>
      <c r="K675" s="60">
        <v>1</v>
      </c>
      <c r="L675" s="60">
        <v>18614</v>
      </c>
      <c r="M675" s="60">
        <v>160895</v>
      </c>
      <c r="N675" s="65">
        <f t="shared" si="90"/>
        <v>600</v>
      </c>
      <c r="O675" s="66"/>
      <c r="P675" s="60"/>
      <c r="Q675" s="200"/>
      <c r="R675" s="77" t="s">
        <v>104</v>
      </c>
      <c r="S675" s="65" t="str">
        <f t="shared" si="91"/>
        <v>Feridas acidentais no flanco.</v>
      </c>
      <c r="T675" s="59" t="str">
        <f t="shared" si="92"/>
        <v>Objetos pontiagudos, pontas de guias, meio-fio.</v>
      </c>
      <c r="U675" s="65" t="str">
        <f t="shared" si="93"/>
        <v>Impacto lateral proveniente de erro operacional, solicito avaliação de cobrança.</v>
      </c>
      <c r="V675" s="60">
        <v>16196</v>
      </c>
      <c r="W675" s="59" t="str">
        <f t="shared" si="94"/>
        <v xml:space="preserve">Everson Veloso </v>
      </c>
    </row>
    <row r="676" spans="1:23" ht="15.75" customHeight="1">
      <c r="A676" s="149">
        <f t="shared" si="87"/>
        <v>2971</v>
      </c>
      <c r="B676" s="76">
        <v>24782</v>
      </c>
      <c r="C676" s="68">
        <v>2</v>
      </c>
      <c r="D676" s="67" t="str">
        <f t="shared" si="89"/>
        <v>275/80R22.5</v>
      </c>
      <c r="E676" s="69">
        <v>10992</v>
      </c>
      <c r="F676" s="70" t="s">
        <v>99</v>
      </c>
      <c r="G676" s="68">
        <v>870</v>
      </c>
      <c r="H676" s="67" t="str">
        <f t="shared" si="88"/>
        <v>JUSTINOPOLIS</v>
      </c>
      <c r="I676" s="71">
        <v>45263</v>
      </c>
      <c r="J676" s="72">
        <v>45275</v>
      </c>
      <c r="K676" s="68">
        <v>1</v>
      </c>
      <c r="L676" s="68">
        <v>27026</v>
      </c>
      <c r="M676" s="68">
        <v>91019</v>
      </c>
      <c r="N676" s="73">
        <f t="shared" si="90"/>
        <v>600</v>
      </c>
      <c r="O676" s="74"/>
      <c r="P676" s="68"/>
      <c r="Q676" s="198"/>
      <c r="R676" s="68" t="s">
        <v>106</v>
      </c>
      <c r="S676" s="73" t="str">
        <f t="shared" si="91"/>
        <v>Rachadura na zona baixa do talão.</v>
      </c>
      <c r="T676" s="67" t="str">
        <f t="shared" si="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676" s="73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76" s="68">
        <v>16196</v>
      </c>
      <c r="W676" s="67" t="str">
        <f t="shared" si="94"/>
        <v xml:space="preserve">Everson Veloso </v>
      </c>
    </row>
    <row r="677" spans="1:23" ht="15.75" customHeight="1">
      <c r="A677" s="150">
        <f t="shared" si="87"/>
        <v>2972</v>
      </c>
      <c r="B677" s="75">
        <v>24078</v>
      </c>
      <c r="C677" s="60">
        <v>2</v>
      </c>
      <c r="D677" s="59" t="str">
        <f t="shared" si="89"/>
        <v>275/80R22.5</v>
      </c>
      <c r="E677" s="61">
        <v>90308</v>
      </c>
      <c r="F677" s="62" t="s">
        <v>105</v>
      </c>
      <c r="G677" s="60">
        <v>870</v>
      </c>
      <c r="H677" s="59" t="str">
        <f t="shared" si="88"/>
        <v>JUSTINOPOLIS</v>
      </c>
      <c r="I677" s="63">
        <v>45263</v>
      </c>
      <c r="J677" s="64">
        <v>45275</v>
      </c>
      <c r="K677" s="60">
        <v>1</v>
      </c>
      <c r="L677" s="60">
        <v>6857</v>
      </c>
      <c r="M677" s="60">
        <v>113330</v>
      </c>
      <c r="N677" s="65">
        <f t="shared" si="90"/>
        <v>600</v>
      </c>
      <c r="O677" s="66"/>
      <c r="P677" s="60"/>
      <c r="Q677" s="200"/>
      <c r="R677" s="77" t="s">
        <v>116</v>
      </c>
      <c r="S677" s="65" t="str">
        <f t="shared" si="91"/>
        <v>Desenrolamento do retorno da lona carcaça no talão.</v>
      </c>
      <c r="T677" s="59" t="str">
        <f t="shared" si="92"/>
        <v>Aquecimento no talão ocasionado pelo uso excessivo do freio, má regulagem dos freios, uso excessivo dos freios devido a velocidade incompatível com a via,rodas sujas e/ou em má condições de uso, etc.</v>
      </c>
      <c r="U677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77" s="60">
        <v>16196</v>
      </c>
      <c r="W677" s="59" t="str">
        <f t="shared" si="94"/>
        <v xml:space="preserve">Everson Veloso </v>
      </c>
    </row>
    <row r="678" spans="1:23" ht="15.75" customHeight="1">
      <c r="A678" s="149">
        <f t="shared" si="87"/>
        <v>2973</v>
      </c>
      <c r="B678" s="76">
        <v>23641</v>
      </c>
      <c r="C678" s="68">
        <v>2</v>
      </c>
      <c r="D678" s="67" t="str">
        <f t="shared" si="89"/>
        <v>275/80R22.5</v>
      </c>
      <c r="E678" s="69">
        <v>10992</v>
      </c>
      <c r="F678" s="70" t="s">
        <v>105</v>
      </c>
      <c r="G678" s="68">
        <v>870</v>
      </c>
      <c r="H678" s="67" t="str">
        <f t="shared" si="88"/>
        <v>JUSTINOPOLIS</v>
      </c>
      <c r="I678" s="71">
        <v>45263</v>
      </c>
      <c r="J678" s="72">
        <v>45275</v>
      </c>
      <c r="K678" s="68">
        <v>2</v>
      </c>
      <c r="L678" s="68">
        <v>23544</v>
      </c>
      <c r="M678" s="68">
        <v>158450</v>
      </c>
      <c r="N678" s="73">
        <f t="shared" si="90"/>
        <v>600</v>
      </c>
      <c r="O678" s="74"/>
      <c r="P678" s="68"/>
      <c r="Q678" s="198"/>
      <c r="R678" s="68" t="s">
        <v>106</v>
      </c>
      <c r="S678" s="73" t="str">
        <f t="shared" si="91"/>
        <v>Rachadura na zona baixa do talão.</v>
      </c>
      <c r="T678" s="67" t="str">
        <f t="shared" si="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678" s="73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78" s="68">
        <v>16196</v>
      </c>
      <c r="W678" s="67" t="str">
        <f t="shared" si="94"/>
        <v xml:space="preserve">Everson Veloso </v>
      </c>
    </row>
    <row r="679" spans="1:23" ht="15.75" customHeight="1">
      <c r="A679" s="150">
        <f t="shared" si="87"/>
        <v>2974</v>
      </c>
      <c r="B679" s="75">
        <v>20480</v>
      </c>
      <c r="C679" s="60">
        <v>2</v>
      </c>
      <c r="D679" s="59" t="str">
        <f t="shared" si="89"/>
        <v>275/80R22.5</v>
      </c>
      <c r="E679" s="61">
        <v>11145</v>
      </c>
      <c r="F679" s="62" t="s">
        <v>101</v>
      </c>
      <c r="G679" s="60">
        <v>98</v>
      </c>
      <c r="H679" s="59" t="str">
        <f t="shared" si="88"/>
        <v>ANA LUCIA</v>
      </c>
      <c r="I679" s="63">
        <v>45264</v>
      </c>
      <c r="J679" s="64">
        <v>45275</v>
      </c>
      <c r="K679" s="60">
        <v>2</v>
      </c>
      <c r="L679" s="60">
        <v>24336</v>
      </c>
      <c r="M679" s="60">
        <v>190273</v>
      </c>
      <c r="N679" s="65">
        <f t="shared" si="90"/>
        <v>600</v>
      </c>
      <c r="O679" s="66"/>
      <c r="P679" s="60"/>
      <c r="Q679" s="200"/>
      <c r="R679" s="77" t="s">
        <v>106</v>
      </c>
      <c r="S679" s="65" t="str">
        <f t="shared" si="91"/>
        <v>Rachadura na zona baixa do talão.</v>
      </c>
      <c r="T679" s="59" t="str">
        <f t="shared" si="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679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79" s="60">
        <v>16196</v>
      </c>
      <c r="W679" s="59" t="str">
        <f t="shared" si="94"/>
        <v xml:space="preserve">Everson Veloso </v>
      </c>
    </row>
    <row r="680" spans="1:23" ht="15.75" customHeight="1">
      <c r="A680" s="149">
        <f t="shared" si="87"/>
        <v>2975</v>
      </c>
      <c r="B680" s="76">
        <v>25977</v>
      </c>
      <c r="C680" s="68">
        <v>2</v>
      </c>
      <c r="D680" s="67" t="str">
        <f t="shared" si="89"/>
        <v>275/80R22.5</v>
      </c>
      <c r="E680" s="69">
        <v>10998</v>
      </c>
      <c r="F680" s="70" t="s">
        <v>197</v>
      </c>
      <c r="G680" s="68">
        <v>98</v>
      </c>
      <c r="H680" s="67" t="str">
        <f t="shared" si="88"/>
        <v>ANA LUCIA</v>
      </c>
      <c r="I680" s="71">
        <v>45266</v>
      </c>
      <c r="J680" s="72">
        <v>45288</v>
      </c>
      <c r="K680" s="68">
        <v>0</v>
      </c>
      <c r="L680" s="68">
        <v>8679</v>
      </c>
      <c r="M680" s="68">
        <v>79587</v>
      </c>
      <c r="N680" s="73">
        <f t="shared" si="90"/>
        <v>600</v>
      </c>
      <c r="O680" s="74"/>
      <c r="P680" s="68"/>
      <c r="Q680" s="198"/>
      <c r="R680" s="68" t="s">
        <v>111</v>
      </c>
      <c r="S680" s="73" t="str">
        <f t="shared" si="91"/>
        <v>Desgaste irregular da Banda de Rodagem.</v>
      </c>
      <c r="T680" s="67" t="str">
        <f t="shared" si="92"/>
        <v>Folgas nas mangas, cubos, buchas estouradas, veículo desalinhado.</v>
      </c>
      <c r="U680" s="73" t="str">
        <f t="shared" si="9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680" s="68">
        <v>16196</v>
      </c>
      <c r="W680" s="67" t="str">
        <f t="shared" si="94"/>
        <v xml:space="preserve">Everson Veloso </v>
      </c>
    </row>
    <row r="681" spans="1:23" ht="15.75" customHeight="1">
      <c r="A681" s="150">
        <f t="shared" si="87"/>
        <v>2976</v>
      </c>
      <c r="B681" s="75">
        <v>25978</v>
      </c>
      <c r="C681" s="60">
        <v>2</v>
      </c>
      <c r="D681" s="59" t="str">
        <f t="shared" si="89"/>
        <v>275/80R22.5</v>
      </c>
      <c r="E681" s="61">
        <v>10998</v>
      </c>
      <c r="F681" s="62" t="s">
        <v>102</v>
      </c>
      <c r="G681" s="60">
        <v>98</v>
      </c>
      <c r="H681" s="59" t="str">
        <f t="shared" si="88"/>
        <v>ANA LUCIA</v>
      </c>
      <c r="I681" s="63">
        <v>45266</v>
      </c>
      <c r="J681" s="64">
        <v>45288</v>
      </c>
      <c r="K681" s="60">
        <v>0</v>
      </c>
      <c r="L681" s="60">
        <v>8679</v>
      </c>
      <c r="M681" s="60">
        <v>79587</v>
      </c>
      <c r="N681" s="65">
        <f t="shared" si="90"/>
        <v>600</v>
      </c>
      <c r="O681" s="66"/>
      <c r="P681" s="60"/>
      <c r="Q681" s="200"/>
      <c r="R681" s="77" t="s">
        <v>111</v>
      </c>
      <c r="S681" s="65" t="str">
        <f t="shared" si="91"/>
        <v>Desgaste irregular da Banda de Rodagem.</v>
      </c>
      <c r="T681" s="59" t="str">
        <f t="shared" si="92"/>
        <v>Folgas nas mangas, cubos, buchas estouradas, veículo desalinhado.</v>
      </c>
      <c r="U681" s="65" t="str">
        <f t="shared" si="9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681" s="60">
        <v>16196</v>
      </c>
      <c r="W681" s="59" t="str">
        <f t="shared" si="94"/>
        <v xml:space="preserve">Everson Veloso </v>
      </c>
    </row>
    <row r="682" spans="1:23" ht="15.75" customHeight="1">
      <c r="A682" s="149">
        <f t="shared" si="87"/>
        <v>2977</v>
      </c>
      <c r="B682" s="76">
        <v>25475</v>
      </c>
      <c r="C682" s="68">
        <v>2</v>
      </c>
      <c r="D682" s="67" t="str">
        <f t="shared" si="89"/>
        <v>275/80R22.5</v>
      </c>
      <c r="E682" s="69">
        <v>90343</v>
      </c>
      <c r="F682" s="70" t="s">
        <v>102</v>
      </c>
      <c r="G682" s="68">
        <v>990</v>
      </c>
      <c r="H682" s="67" t="str">
        <f t="shared" si="88"/>
        <v>VENEZA</v>
      </c>
      <c r="I682" s="71">
        <v>45266</v>
      </c>
      <c r="J682" s="72">
        <v>45288</v>
      </c>
      <c r="K682" s="68">
        <v>0</v>
      </c>
      <c r="L682" s="68">
        <v>20525</v>
      </c>
      <c r="M682" s="68">
        <v>108373</v>
      </c>
      <c r="N682" s="73">
        <f t="shared" si="90"/>
        <v>600</v>
      </c>
      <c r="O682" s="74"/>
      <c r="P682" s="68"/>
      <c r="Q682" s="198"/>
      <c r="R682" s="68" t="s">
        <v>111</v>
      </c>
      <c r="S682" s="73" t="str">
        <f t="shared" si="91"/>
        <v>Desgaste irregular da Banda de Rodagem.</v>
      </c>
      <c r="T682" s="67" t="str">
        <f t="shared" si="92"/>
        <v>Folgas nas mangas, cubos, buchas estouradas, veículo desalinhado.</v>
      </c>
      <c r="U682" s="73" t="str">
        <f t="shared" si="9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682" s="68">
        <v>16196</v>
      </c>
      <c r="W682" s="67" t="str">
        <f t="shared" si="94"/>
        <v xml:space="preserve">Everson Veloso </v>
      </c>
    </row>
    <row r="683" spans="1:23" ht="15.75" customHeight="1">
      <c r="A683" s="150">
        <f t="shared" si="87"/>
        <v>2978</v>
      </c>
      <c r="B683" s="75">
        <v>26812</v>
      </c>
      <c r="C683" s="60">
        <v>2</v>
      </c>
      <c r="D683" s="59" t="str">
        <f t="shared" si="89"/>
        <v>275/80R22.5</v>
      </c>
      <c r="E683" s="61">
        <v>8403</v>
      </c>
      <c r="F683" s="62" t="s">
        <v>102</v>
      </c>
      <c r="G683" s="60">
        <v>56</v>
      </c>
      <c r="H683" s="59" t="str">
        <f t="shared" si="88"/>
        <v xml:space="preserve">UBERLANDIA </v>
      </c>
      <c r="I683" s="63">
        <v>45264</v>
      </c>
      <c r="J683" s="64">
        <v>45288</v>
      </c>
      <c r="K683" s="60">
        <v>0</v>
      </c>
      <c r="L683" s="60">
        <v>18686</v>
      </c>
      <c r="M683" s="60">
        <v>41492</v>
      </c>
      <c r="N683" s="65">
        <f t="shared" si="90"/>
        <v>600</v>
      </c>
      <c r="O683" s="66"/>
      <c r="P683" s="60"/>
      <c r="Q683" s="200"/>
      <c r="R683" s="77" t="s">
        <v>111</v>
      </c>
      <c r="S683" s="65" t="str">
        <f t="shared" si="91"/>
        <v>Desgaste irregular da Banda de Rodagem.</v>
      </c>
      <c r="T683" s="59" t="str">
        <f t="shared" si="92"/>
        <v>Folgas nas mangas, cubos, buchas estouradas, veículo desalinhado.</v>
      </c>
      <c r="U683" s="65" t="str">
        <f t="shared" si="9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683" s="60">
        <v>16196</v>
      </c>
      <c r="W683" s="59" t="str">
        <f t="shared" si="94"/>
        <v xml:space="preserve">Everson Veloso </v>
      </c>
    </row>
    <row r="684" spans="1:23" ht="15.75" customHeight="1">
      <c r="A684" s="149">
        <f t="shared" si="87"/>
        <v>2979</v>
      </c>
      <c r="B684" s="76">
        <v>22728</v>
      </c>
      <c r="C684" s="68">
        <v>2</v>
      </c>
      <c r="D684" s="67" t="str">
        <f t="shared" si="89"/>
        <v>275/80R22.5</v>
      </c>
      <c r="E684" s="69">
        <v>90218</v>
      </c>
      <c r="F684" s="70" t="s">
        <v>198</v>
      </c>
      <c r="G684" s="68">
        <v>990</v>
      </c>
      <c r="H684" s="67" t="str">
        <f t="shared" si="88"/>
        <v>VENEZA</v>
      </c>
      <c r="I684" s="71">
        <v>45273</v>
      </c>
      <c r="J684" s="72">
        <v>45288</v>
      </c>
      <c r="K684" s="68">
        <v>1</v>
      </c>
      <c r="L684" s="68">
        <v>21442</v>
      </c>
      <c r="M684" s="68">
        <v>177004</v>
      </c>
      <c r="N684" s="73">
        <f t="shared" si="90"/>
        <v>600</v>
      </c>
      <c r="O684" s="74"/>
      <c r="P684" s="71">
        <v>45310</v>
      </c>
      <c r="Q684" s="198"/>
      <c r="R684" s="68" t="s">
        <v>104</v>
      </c>
      <c r="S684" s="73" t="str">
        <f t="shared" si="91"/>
        <v>Feridas acidentais no flanco.</v>
      </c>
      <c r="T684" s="67" t="str">
        <f t="shared" si="92"/>
        <v>Objetos pontiagudos, pontas de guias, meio-fio.</v>
      </c>
      <c r="U684" s="73" t="str">
        <f t="shared" si="93"/>
        <v>Impacto lateral proveniente de erro operacional, solicito avaliação de cobrança.</v>
      </c>
      <c r="V684" s="68">
        <v>16196</v>
      </c>
      <c r="W684" s="67" t="str">
        <f t="shared" si="94"/>
        <v xml:space="preserve">Everson Veloso </v>
      </c>
    </row>
    <row r="685" spans="1:23" ht="15.75" customHeight="1">
      <c r="A685" s="150">
        <f t="shared" si="87"/>
        <v>2980</v>
      </c>
      <c r="B685" s="75">
        <v>23858</v>
      </c>
      <c r="C685" s="60">
        <v>2</v>
      </c>
      <c r="D685" s="59" t="str">
        <f t="shared" si="89"/>
        <v>275/80R22.5</v>
      </c>
      <c r="E685" s="61">
        <v>20719</v>
      </c>
      <c r="F685" s="62" t="s">
        <v>105</v>
      </c>
      <c r="G685" s="60">
        <v>870</v>
      </c>
      <c r="H685" s="59" t="str">
        <f t="shared" si="88"/>
        <v>JUSTINOPOLIS</v>
      </c>
      <c r="I685" s="63">
        <v>45274</v>
      </c>
      <c r="J685" s="64">
        <v>45288</v>
      </c>
      <c r="K685" s="60">
        <v>1</v>
      </c>
      <c r="L685" s="60">
        <v>9337</v>
      </c>
      <c r="M685" s="60">
        <v>101380</v>
      </c>
      <c r="N685" s="65">
        <f t="shared" si="90"/>
        <v>600</v>
      </c>
      <c r="O685" s="66"/>
      <c r="P685" s="60"/>
      <c r="Q685" s="200"/>
      <c r="R685" s="77" t="s">
        <v>116</v>
      </c>
      <c r="S685" s="65" t="str">
        <f t="shared" si="91"/>
        <v>Desenrolamento do retorno da lona carcaça no talão.</v>
      </c>
      <c r="T685" s="59" t="str">
        <f t="shared" si="92"/>
        <v>Aquecimento no talão ocasionado pelo uso excessivo do freio, má regulagem dos freios, uso excessivo dos freios devido a velocidade incompatível com a via,rodas sujas e/ou em má condições de uso, etc.</v>
      </c>
      <c r="U685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85" s="60">
        <v>16196</v>
      </c>
      <c r="W685" s="59" t="str">
        <f t="shared" si="94"/>
        <v xml:space="preserve">Everson Veloso </v>
      </c>
    </row>
    <row r="686" spans="1:23" ht="15.75" customHeight="1">
      <c r="A686" s="149">
        <f t="shared" si="87"/>
        <v>2981</v>
      </c>
      <c r="B686" s="76">
        <v>21489</v>
      </c>
      <c r="C686" s="68">
        <v>2</v>
      </c>
      <c r="D686" s="67" t="str">
        <f t="shared" si="89"/>
        <v>275/80R22.5</v>
      </c>
      <c r="E686" s="69">
        <v>10652</v>
      </c>
      <c r="F686" s="70" t="s">
        <v>198</v>
      </c>
      <c r="G686" s="68">
        <v>870</v>
      </c>
      <c r="H686" s="67" t="str">
        <f t="shared" si="88"/>
        <v>JUSTINOPOLIS</v>
      </c>
      <c r="I686" s="71">
        <v>45271</v>
      </c>
      <c r="J686" s="72">
        <v>45288</v>
      </c>
      <c r="K686" s="68">
        <v>3</v>
      </c>
      <c r="L686" s="68">
        <v>22919</v>
      </c>
      <c r="M686" s="68">
        <v>215686</v>
      </c>
      <c r="N686" s="73">
        <f t="shared" si="90"/>
        <v>600</v>
      </c>
      <c r="O686" s="74"/>
      <c r="P686" s="68"/>
      <c r="Q686" s="198"/>
      <c r="R686" s="68" t="s">
        <v>104</v>
      </c>
      <c r="S686" s="73" t="str">
        <f t="shared" si="91"/>
        <v>Feridas acidentais no flanco.</v>
      </c>
      <c r="T686" s="67" t="str">
        <f t="shared" si="92"/>
        <v>Objetos pontiagudos, pontas de guias, meio-fio.</v>
      </c>
      <c r="U686" s="73" t="str">
        <f t="shared" si="93"/>
        <v>Impacto lateral proveniente de erro operacional, solicito avaliação de cobrança.</v>
      </c>
      <c r="V686" s="68">
        <v>16196</v>
      </c>
      <c r="W686" s="67" t="str">
        <f t="shared" si="94"/>
        <v xml:space="preserve">Everson Veloso </v>
      </c>
    </row>
    <row r="687" spans="1:23" ht="15.75" customHeight="1">
      <c r="A687" s="150">
        <f t="shared" si="87"/>
        <v>2982</v>
      </c>
      <c r="B687" s="75">
        <v>24974</v>
      </c>
      <c r="C687" s="60">
        <v>2</v>
      </c>
      <c r="D687" s="59" t="str">
        <f t="shared" si="89"/>
        <v>275/80R22.5</v>
      </c>
      <c r="E687" s="61">
        <v>90306</v>
      </c>
      <c r="F687" s="62" t="s">
        <v>99</v>
      </c>
      <c r="G687" s="60">
        <v>870</v>
      </c>
      <c r="H687" s="59" t="str">
        <f t="shared" si="88"/>
        <v>JUSTINOPOLIS</v>
      </c>
      <c r="I687" s="63">
        <v>45271</v>
      </c>
      <c r="J687" s="64">
        <v>45288</v>
      </c>
      <c r="K687" s="60">
        <v>1</v>
      </c>
      <c r="L687" s="60">
        <v>3658</v>
      </c>
      <c r="M687" s="60">
        <v>117709</v>
      </c>
      <c r="N687" s="65">
        <f t="shared" si="90"/>
        <v>600</v>
      </c>
      <c r="O687" s="66"/>
      <c r="P687" s="60"/>
      <c r="Q687" s="200"/>
      <c r="R687" s="77" t="s">
        <v>116</v>
      </c>
      <c r="S687" s="65" t="str">
        <f t="shared" si="91"/>
        <v>Desenrolamento do retorno da lona carcaça no talão.</v>
      </c>
      <c r="T687" s="59" t="str">
        <f t="shared" si="92"/>
        <v>Aquecimento no talão ocasionado pelo uso excessivo do freio, má regulagem dos freios, uso excessivo dos freios devido a velocidade incompatível com a via,rodas sujas e/ou em má condições de uso, etc.</v>
      </c>
      <c r="U687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87" s="60">
        <v>16196</v>
      </c>
      <c r="W687" s="59" t="str">
        <f t="shared" si="94"/>
        <v xml:space="preserve">Everson Veloso </v>
      </c>
    </row>
    <row r="688" spans="1:23" ht="15.75" customHeight="1">
      <c r="A688" s="149">
        <f t="shared" si="87"/>
        <v>2983</v>
      </c>
      <c r="B688" s="76">
        <v>24406</v>
      </c>
      <c r="C688" s="68">
        <v>2</v>
      </c>
      <c r="D688" s="67" t="str">
        <f t="shared" si="89"/>
        <v>275/80R22.5</v>
      </c>
      <c r="E688" s="69">
        <v>90308</v>
      </c>
      <c r="F688" s="70" t="s">
        <v>105</v>
      </c>
      <c r="G688" s="68">
        <v>870</v>
      </c>
      <c r="H688" s="67" t="str">
        <f t="shared" si="88"/>
        <v>JUSTINOPOLIS</v>
      </c>
      <c r="I688" s="71">
        <v>45272</v>
      </c>
      <c r="J688" s="72">
        <v>45288</v>
      </c>
      <c r="K688" s="68">
        <v>1</v>
      </c>
      <c r="L688" s="68">
        <v>2157</v>
      </c>
      <c r="M688" s="68">
        <v>102245</v>
      </c>
      <c r="N688" s="73">
        <f t="shared" si="90"/>
        <v>600</v>
      </c>
      <c r="O688" s="74"/>
      <c r="P688" s="68"/>
      <c r="Q688" s="198"/>
      <c r="R688" s="68" t="s">
        <v>116</v>
      </c>
      <c r="S688" s="73" t="str">
        <f t="shared" si="91"/>
        <v>Desenrolamento do retorno da lona carcaça no talão.</v>
      </c>
      <c r="T688" s="67" t="str">
        <f t="shared" si="92"/>
        <v>Aquecimento no talão ocasionado pelo uso excessivo do freio, má regulagem dos freios, uso excessivo dos freios devido a velocidade incompatível com a via,rodas sujas e/ou em má condições de uso, etc.</v>
      </c>
      <c r="U688" s="73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88" s="68">
        <v>16196</v>
      </c>
      <c r="W688" s="67" t="str">
        <f t="shared" si="94"/>
        <v xml:space="preserve">Everson Veloso </v>
      </c>
    </row>
    <row r="689" spans="1:23" ht="15.75" customHeight="1">
      <c r="A689" s="150">
        <f t="shared" si="87"/>
        <v>2984</v>
      </c>
      <c r="B689" s="75">
        <v>21518</v>
      </c>
      <c r="C689" s="60">
        <v>2</v>
      </c>
      <c r="D689" s="59" t="str">
        <f t="shared" si="89"/>
        <v>275/80R22.5</v>
      </c>
      <c r="E689" s="61">
        <v>10762</v>
      </c>
      <c r="F689" s="62" t="s">
        <v>99</v>
      </c>
      <c r="G689" s="60">
        <v>870</v>
      </c>
      <c r="H689" s="59" t="str">
        <f t="shared" si="88"/>
        <v>JUSTINOPOLIS</v>
      </c>
      <c r="I689" s="63">
        <v>45267</v>
      </c>
      <c r="J689" s="64">
        <v>45288</v>
      </c>
      <c r="K689" s="60">
        <v>2</v>
      </c>
      <c r="L689" s="60">
        <v>18234</v>
      </c>
      <c r="M689" s="60">
        <v>170877</v>
      </c>
      <c r="N689" s="65">
        <f t="shared" si="90"/>
        <v>600</v>
      </c>
      <c r="O689" s="66"/>
      <c r="P689" s="60"/>
      <c r="Q689" s="200"/>
      <c r="R689" s="77" t="s">
        <v>117</v>
      </c>
      <c r="S689" s="65" t="str">
        <f t="shared" si="91"/>
        <v>Separações no talão e rupturas dos reforços.</v>
      </c>
      <c r="T689" s="59" t="str">
        <f t="shared" si="92"/>
        <v>Aquecimento excessivo no tambor de freio, utilização com sobrecarga ou baixa pressão, mau posicionamento do pneu sobre o aro/roda, uso excessivo dos freios devido a velocidade incompatível com a via.</v>
      </c>
      <c r="U689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89" s="60">
        <v>16196</v>
      </c>
      <c r="W689" s="59" t="str">
        <f t="shared" si="94"/>
        <v xml:space="preserve">Everson Veloso </v>
      </c>
    </row>
    <row r="690" spans="1:23" ht="15.75" customHeight="1">
      <c r="A690" s="149">
        <f t="shared" si="87"/>
        <v>2985</v>
      </c>
      <c r="B690" s="76">
        <v>24286</v>
      </c>
      <c r="C690" s="68">
        <v>1</v>
      </c>
      <c r="D690" s="67" t="str">
        <f t="shared" si="89"/>
        <v>295/80R22.5</v>
      </c>
      <c r="E690" s="69">
        <v>90322</v>
      </c>
      <c r="F690" s="70" t="s">
        <v>105</v>
      </c>
      <c r="G690" s="68">
        <v>870</v>
      </c>
      <c r="H690" s="67" t="str">
        <f t="shared" si="88"/>
        <v>JUSTINOPOLIS</v>
      </c>
      <c r="I690" s="71">
        <v>45271</v>
      </c>
      <c r="J690" s="72">
        <v>45288</v>
      </c>
      <c r="K690" s="68">
        <v>0</v>
      </c>
      <c r="L690" s="68">
        <v>27761</v>
      </c>
      <c r="M690" s="68">
        <v>90021</v>
      </c>
      <c r="N690" s="73">
        <f t="shared" si="90"/>
        <v>650</v>
      </c>
      <c r="O690" s="74"/>
      <c r="P690" s="68"/>
      <c r="Q690" s="198"/>
      <c r="R690" s="68" t="s">
        <v>106</v>
      </c>
      <c r="S690" s="73" t="str">
        <f t="shared" si="91"/>
        <v>Rachadura na zona baixa do talão.</v>
      </c>
      <c r="T690" s="67" t="str">
        <f t="shared" si="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690" s="73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90" s="68">
        <v>16196</v>
      </c>
      <c r="W690" s="67" t="str">
        <f t="shared" si="94"/>
        <v xml:space="preserve">Everson Veloso </v>
      </c>
    </row>
    <row r="691" spans="1:23" ht="15.75" customHeight="1">
      <c r="A691" s="150">
        <f t="shared" si="87"/>
        <v>2986</v>
      </c>
      <c r="B691" s="75">
        <v>24174</v>
      </c>
      <c r="C691" s="60">
        <v>1</v>
      </c>
      <c r="D691" s="59" t="str">
        <f t="shared" si="89"/>
        <v>295/80R22.5</v>
      </c>
      <c r="E691" s="61">
        <v>40110</v>
      </c>
      <c r="F691" s="62" t="s">
        <v>99</v>
      </c>
      <c r="G691" s="60">
        <v>16</v>
      </c>
      <c r="H691" s="59" t="str">
        <f t="shared" si="88"/>
        <v>M.GORETTI</v>
      </c>
      <c r="I691" s="63">
        <v>45274</v>
      </c>
      <c r="J691" s="64">
        <v>45288</v>
      </c>
      <c r="K691" s="60">
        <v>1</v>
      </c>
      <c r="L691" s="60">
        <v>6995</v>
      </c>
      <c r="M691" s="60">
        <v>78110</v>
      </c>
      <c r="N691" s="65">
        <f t="shared" si="90"/>
        <v>650</v>
      </c>
      <c r="O691" s="66"/>
      <c r="P691" s="60"/>
      <c r="Q691" s="200"/>
      <c r="R691" s="77" t="s">
        <v>116</v>
      </c>
      <c r="S691" s="65" t="str">
        <f t="shared" si="91"/>
        <v>Desenrolamento do retorno da lona carcaça no talão.</v>
      </c>
      <c r="T691" s="59" t="str">
        <f t="shared" si="92"/>
        <v>Aquecimento no talão ocasionado pelo uso excessivo do freio, má regulagem dos freios, uso excessivo dos freios devido a velocidade incompatível com a via,rodas sujas e/ou em má condições de uso, etc.</v>
      </c>
      <c r="U691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691" s="60">
        <v>16196</v>
      </c>
      <c r="W691" s="59" t="str">
        <f t="shared" si="94"/>
        <v xml:space="preserve">Everson Veloso </v>
      </c>
    </row>
    <row r="692" spans="1:23" ht="15.75" customHeight="1">
      <c r="A692" s="149">
        <f t="shared" si="87"/>
        <v>2987</v>
      </c>
      <c r="B692" s="76">
        <v>22302</v>
      </c>
      <c r="C692" s="68">
        <v>2</v>
      </c>
      <c r="D692" s="67" t="str">
        <f t="shared" si="89"/>
        <v>275/80R22.5</v>
      </c>
      <c r="E692" s="69">
        <v>10639</v>
      </c>
      <c r="F692" s="70" t="s">
        <v>198</v>
      </c>
      <c r="G692" s="68">
        <v>870</v>
      </c>
      <c r="H692" s="67" t="str">
        <f t="shared" si="88"/>
        <v>JUSTINOPOLIS</v>
      </c>
      <c r="I692" s="71">
        <v>45275</v>
      </c>
      <c r="J692" s="72">
        <v>45288</v>
      </c>
      <c r="K692" s="68">
        <v>3</v>
      </c>
      <c r="L692" s="68">
        <v>7832</v>
      </c>
      <c r="M692" s="68">
        <v>210878</v>
      </c>
      <c r="N692" s="73">
        <f t="shared" si="90"/>
        <v>600</v>
      </c>
      <c r="O692" s="74"/>
      <c r="P692" s="68"/>
      <c r="Q692" s="198"/>
      <c r="R692" s="68" t="s">
        <v>104</v>
      </c>
      <c r="S692" s="73" t="str">
        <f t="shared" si="91"/>
        <v>Feridas acidentais no flanco.</v>
      </c>
      <c r="T692" s="67" t="str">
        <f t="shared" si="92"/>
        <v>Objetos pontiagudos, pontas de guias, meio-fio.</v>
      </c>
      <c r="U692" s="73" t="str">
        <f t="shared" si="93"/>
        <v>Impacto lateral proveniente de erro operacional, solicito avaliação de cobrança.</v>
      </c>
      <c r="V692" s="68">
        <v>16196</v>
      </c>
      <c r="W692" s="67" t="str">
        <f t="shared" si="94"/>
        <v xml:space="preserve">Everson Veloso </v>
      </c>
    </row>
    <row r="693" spans="1:23" ht="15.75" customHeight="1">
      <c r="A693" s="150">
        <f t="shared" si="87"/>
        <v>2988</v>
      </c>
      <c r="B693" s="75">
        <v>22211</v>
      </c>
      <c r="C693" s="60">
        <v>2</v>
      </c>
      <c r="D693" s="59" t="str">
        <f t="shared" si="89"/>
        <v>275/80R22.5</v>
      </c>
      <c r="E693" s="61">
        <v>4010550</v>
      </c>
      <c r="F693" s="62" t="s">
        <v>105</v>
      </c>
      <c r="G693" s="60">
        <v>870</v>
      </c>
      <c r="H693" s="59" t="str">
        <f t="shared" si="88"/>
        <v>JUSTINOPOLIS</v>
      </c>
      <c r="I693" s="63">
        <v>45274</v>
      </c>
      <c r="J693" s="64">
        <v>45288</v>
      </c>
      <c r="K693" s="60">
        <v>2</v>
      </c>
      <c r="L693" s="60">
        <v>25453</v>
      </c>
      <c r="M693" s="60">
        <v>244243</v>
      </c>
      <c r="N693" s="65">
        <f t="shared" si="90"/>
        <v>600</v>
      </c>
      <c r="O693" s="66"/>
      <c r="P693" s="60"/>
      <c r="Q693" s="200"/>
      <c r="R693" s="77" t="s">
        <v>106</v>
      </c>
      <c r="S693" s="65" t="str">
        <f t="shared" si="91"/>
        <v>Rachadura na zona baixa do talão.</v>
      </c>
      <c r="T693" s="59" t="str">
        <f t="shared" si="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693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93" s="60">
        <v>16196</v>
      </c>
      <c r="W693" s="59" t="str">
        <f t="shared" si="94"/>
        <v xml:space="preserve">Everson Veloso </v>
      </c>
    </row>
    <row r="694" spans="1:23" ht="15.75" customHeight="1">
      <c r="A694" s="149">
        <f t="shared" si="87"/>
        <v>2989</v>
      </c>
      <c r="B694" s="76">
        <v>23454</v>
      </c>
      <c r="C694" s="68">
        <v>2</v>
      </c>
      <c r="D694" s="67" t="str">
        <f t="shared" si="89"/>
        <v>275/80R22.5</v>
      </c>
      <c r="E694" s="69">
        <v>4010550</v>
      </c>
      <c r="F694" s="70" t="s">
        <v>198</v>
      </c>
      <c r="G694" s="68">
        <v>870</v>
      </c>
      <c r="H694" s="67" t="str">
        <f t="shared" si="88"/>
        <v>JUSTINOPOLIS</v>
      </c>
      <c r="I694" s="71">
        <v>45274</v>
      </c>
      <c r="J694" s="72">
        <v>45288</v>
      </c>
      <c r="K694" s="68">
        <v>1</v>
      </c>
      <c r="L694" s="68">
        <v>3922</v>
      </c>
      <c r="M694" s="68">
        <v>127682</v>
      </c>
      <c r="N694" s="73">
        <f t="shared" si="90"/>
        <v>600</v>
      </c>
      <c r="O694" s="74"/>
      <c r="P694" s="68"/>
      <c r="Q694" s="198"/>
      <c r="R694" s="68" t="s">
        <v>107</v>
      </c>
      <c r="S694" s="73" t="str">
        <f t="shared" si="91"/>
        <v>Alteração na zona baixa do talão.</v>
      </c>
      <c r="T694" s="67" t="str">
        <f t="shared" si="9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694" s="73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694" s="68">
        <v>16196</v>
      </c>
      <c r="W694" s="67" t="str">
        <f t="shared" si="94"/>
        <v xml:space="preserve">Everson Veloso </v>
      </c>
    </row>
    <row r="695" spans="1:23" ht="15.75" customHeight="1">
      <c r="A695" s="150">
        <f t="shared" si="87"/>
        <v>2990</v>
      </c>
      <c r="B695" s="75">
        <v>21292</v>
      </c>
      <c r="C695" s="60">
        <v>2</v>
      </c>
      <c r="D695" s="59" t="str">
        <f t="shared" si="89"/>
        <v>275/80R22.5</v>
      </c>
      <c r="E695" s="61">
        <v>11177</v>
      </c>
      <c r="F695" s="62" t="s">
        <v>99</v>
      </c>
      <c r="G695" s="60">
        <v>98</v>
      </c>
      <c r="H695" s="59" t="str">
        <f t="shared" si="88"/>
        <v>ANA LUCIA</v>
      </c>
      <c r="I695" s="63">
        <v>45275</v>
      </c>
      <c r="J695" s="64">
        <v>45288</v>
      </c>
      <c r="K695" s="60">
        <v>2</v>
      </c>
      <c r="L695" s="60">
        <v>39832</v>
      </c>
      <c r="M695" s="60">
        <v>201050</v>
      </c>
      <c r="N695" s="65">
        <f t="shared" si="90"/>
        <v>600</v>
      </c>
      <c r="O695" s="66"/>
      <c r="P695" s="60"/>
      <c r="Q695" s="200"/>
      <c r="R695" s="77" t="s">
        <v>117</v>
      </c>
      <c r="S695" s="65" t="str">
        <f t="shared" si="91"/>
        <v>Separações no talão e rupturas dos reforços.</v>
      </c>
      <c r="T695" s="59" t="str">
        <f t="shared" si="92"/>
        <v>Aquecimento excessivo no tambor de freio, utilização com sobrecarga ou baixa pressão, mau posicionamento do pneu sobre o aro/roda, uso excessivo dos freios devido a velocidade incompatível com a via.</v>
      </c>
      <c r="U695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95" s="60">
        <v>16196</v>
      </c>
      <c r="W695" s="59" t="str">
        <f t="shared" si="94"/>
        <v xml:space="preserve">Everson Veloso </v>
      </c>
    </row>
    <row r="696" spans="1:23" ht="15.75" customHeight="1">
      <c r="A696" s="149">
        <f t="shared" si="87"/>
        <v>2991</v>
      </c>
      <c r="B696" s="76">
        <v>22811</v>
      </c>
      <c r="C696" s="68">
        <v>2</v>
      </c>
      <c r="D696" s="67" t="str">
        <f t="shared" si="89"/>
        <v>275/80R22.5</v>
      </c>
      <c r="E696" s="69">
        <v>20768</v>
      </c>
      <c r="F696" s="70" t="s">
        <v>198</v>
      </c>
      <c r="G696" s="68">
        <v>98</v>
      </c>
      <c r="H696" s="67" t="str">
        <f t="shared" si="88"/>
        <v>ANA LUCIA</v>
      </c>
      <c r="I696" s="71">
        <v>45275</v>
      </c>
      <c r="J696" s="72">
        <v>45288</v>
      </c>
      <c r="K696" s="68">
        <v>2</v>
      </c>
      <c r="L696" s="68">
        <v>32141</v>
      </c>
      <c r="M696" s="68">
        <v>222546</v>
      </c>
      <c r="N696" s="73">
        <f t="shared" si="90"/>
        <v>600</v>
      </c>
      <c r="O696" s="74"/>
      <c r="P696" s="68"/>
      <c r="Q696" s="198"/>
      <c r="R696" s="68" t="s">
        <v>117</v>
      </c>
      <c r="S696" s="73" t="str">
        <f t="shared" si="91"/>
        <v>Separações no talão e rupturas dos reforços.</v>
      </c>
      <c r="T696" s="67" t="str">
        <f t="shared" si="92"/>
        <v>Aquecimento excessivo no tambor de freio, utilização com sobrecarga ou baixa pressão, mau posicionamento do pneu sobre o aro/roda, uso excessivo dos freios devido a velocidade incompatível com a via.</v>
      </c>
      <c r="U696" s="73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96" s="68">
        <v>16196</v>
      </c>
      <c r="W696" s="67" t="str">
        <f t="shared" si="94"/>
        <v xml:space="preserve">Everson Veloso </v>
      </c>
    </row>
    <row r="697" spans="1:23" ht="15.75" customHeight="1">
      <c r="A697" s="150">
        <f t="shared" si="87"/>
        <v>2992</v>
      </c>
      <c r="B697" s="75">
        <v>25386</v>
      </c>
      <c r="C697" s="60">
        <v>1</v>
      </c>
      <c r="D697" s="59" t="str">
        <f t="shared" si="89"/>
        <v>295/80R22.5</v>
      </c>
      <c r="E697" s="61">
        <v>40400</v>
      </c>
      <c r="F697" s="62" t="s">
        <v>203</v>
      </c>
      <c r="G697" s="60">
        <v>16</v>
      </c>
      <c r="H697" s="59" t="str">
        <f t="shared" si="88"/>
        <v>M.GORETTI</v>
      </c>
      <c r="I697" s="63">
        <v>45276</v>
      </c>
      <c r="J697" s="64">
        <v>45288</v>
      </c>
      <c r="K697" s="60">
        <v>0</v>
      </c>
      <c r="L697" s="60">
        <v>1098</v>
      </c>
      <c r="M697" s="60">
        <v>110485</v>
      </c>
      <c r="N697" s="65">
        <f t="shared" si="90"/>
        <v>650</v>
      </c>
      <c r="O697" s="66"/>
      <c r="P697" s="60"/>
      <c r="Q697" s="200"/>
      <c r="R697" s="77" t="s">
        <v>107</v>
      </c>
      <c r="S697" s="65" t="str">
        <f t="shared" si="91"/>
        <v>Alteração na zona baixa do talão.</v>
      </c>
      <c r="T697" s="59" t="str">
        <f t="shared" si="9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697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697" s="60">
        <v>16196</v>
      </c>
      <c r="W697" s="59" t="str">
        <f t="shared" si="94"/>
        <v xml:space="preserve">Everson Veloso </v>
      </c>
    </row>
    <row r="698" spans="1:23" ht="15.75" customHeight="1">
      <c r="A698" s="149">
        <f t="shared" si="87"/>
        <v>2993</v>
      </c>
      <c r="B698" s="76">
        <v>20711</v>
      </c>
      <c r="C698" s="68">
        <v>2</v>
      </c>
      <c r="D698" s="67" t="str">
        <f t="shared" si="89"/>
        <v>275/80R22.5</v>
      </c>
      <c r="E698" s="69" t="s">
        <v>217</v>
      </c>
      <c r="F698" s="70" t="s">
        <v>105</v>
      </c>
      <c r="G698" s="68">
        <v>16</v>
      </c>
      <c r="H698" s="67" t="str">
        <f t="shared" si="88"/>
        <v>M.GORETTI</v>
      </c>
      <c r="I698" s="71">
        <v>45276</v>
      </c>
      <c r="J698" s="72">
        <v>45288</v>
      </c>
      <c r="K698" s="68">
        <v>1</v>
      </c>
      <c r="L698" s="68">
        <v>8901</v>
      </c>
      <c r="M698" s="68">
        <v>202493</v>
      </c>
      <c r="N698" s="73">
        <f t="shared" si="90"/>
        <v>600</v>
      </c>
      <c r="O698" s="74"/>
      <c r="P698" s="68"/>
      <c r="Q698" s="198"/>
      <c r="R698" s="68" t="s">
        <v>117</v>
      </c>
      <c r="S698" s="73" t="str">
        <f t="shared" si="91"/>
        <v>Separações no talão e rupturas dos reforços.</v>
      </c>
      <c r="T698" s="67" t="str">
        <f t="shared" si="92"/>
        <v>Aquecimento excessivo no tambor de freio, utilização com sobrecarga ou baixa pressão, mau posicionamento do pneu sobre o aro/roda, uso excessivo dos freios devido a velocidade incompatível com a via.</v>
      </c>
      <c r="U698" s="73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698" s="68">
        <v>16196</v>
      </c>
      <c r="W698" s="67" t="str">
        <f t="shared" si="94"/>
        <v xml:space="preserve">Everson Veloso </v>
      </c>
    </row>
    <row r="699" spans="1:23" ht="15.75" customHeight="1">
      <c r="A699" s="150">
        <f t="shared" si="87"/>
        <v>2994</v>
      </c>
      <c r="B699" s="75">
        <v>26327</v>
      </c>
      <c r="C699" s="60">
        <v>1</v>
      </c>
      <c r="D699" s="59" t="str">
        <f t="shared" si="89"/>
        <v>295/80R22.5</v>
      </c>
      <c r="E699" s="61">
        <v>40000</v>
      </c>
      <c r="F699" s="62" t="s">
        <v>203</v>
      </c>
      <c r="G699" s="60">
        <v>16</v>
      </c>
      <c r="H699" s="59" t="str">
        <f t="shared" si="88"/>
        <v>M.GORETTI</v>
      </c>
      <c r="I699" s="63">
        <v>45276</v>
      </c>
      <c r="J699" s="64">
        <v>45288</v>
      </c>
      <c r="K699" s="60">
        <v>0</v>
      </c>
      <c r="L699" s="60">
        <v>12411</v>
      </c>
      <c r="M699" s="60">
        <v>89804</v>
      </c>
      <c r="N699" s="65">
        <f t="shared" si="90"/>
        <v>650</v>
      </c>
      <c r="O699" s="66"/>
      <c r="P699" s="60"/>
      <c r="Q699" s="200"/>
      <c r="R699" s="77" t="s">
        <v>109</v>
      </c>
      <c r="S699" s="65" t="str">
        <f t="shared" si="91"/>
        <v>Desgaste da Banda de Rodagem por utilização extrema.</v>
      </c>
      <c r="T699" s="59" t="str">
        <f t="shared" si="92"/>
        <v>Roda travada, "calo" no tambor de freio, utilização extrema , excessiva.</v>
      </c>
      <c r="U699" s="65" t="str">
        <f t="shared" si="93"/>
        <v>Verificar rodas e tambores de freio, verificar negligência do borracheiro e caso procedente efetuar a cobrança.</v>
      </c>
      <c r="V699" s="60">
        <v>16196</v>
      </c>
      <c r="W699" s="59" t="str">
        <f t="shared" si="94"/>
        <v xml:space="preserve">Everson Veloso </v>
      </c>
    </row>
    <row r="700" spans="1:23" ht="15.75" customHeight="1">
      <c r="A700" s="149">
        <f t="shared" si="87"/>
        <v>2995</v>
      </c>
      <c r="B700" s="76">
        <v>22212</v>
      </c>
      <c r="C700" s="68">
        <v>2</v>
      </c>
      <c r="D700" s="67" t="str">
        <f t="shared" si="89"/>
        <v>275/80R22.5</v>
      </c>
      <c r="E700" s="69">
        <v>8451</v>
      </c>
      <c r="F700" s="70" t="s">
        <v>99</v>
      </c>
      <c r="G700" s="68">
        <v>56</v>
      </c>
      <c r="H700" s="67" t="str">
        <f t="shared" si="88"/>
        <v xml:space="preserve">UBERLANDIA </v>
      </c>
      <c r="I700" s="71">
        <v>45273</v>
      </c>
      <c r="J700" s="72">
        <v>45288</v>
      </c>
      <c r="K700" s="68">
        <v>0</v>
      </c>
      <c r="L700" s="68">
        <v>310</v>
      </c>
      <c r="M700" s="68">
        <v>79633</v>
      </c>
      <c r="N700" s="73">
        <f t="shared" si="90"/>
        <v>600</v>
      </c>
      <c r="O700" s="74"/>
      <c r="P700" s="68"/>
      <c r="Q700" s="198"/>
      <c r="R700" s="68" t="s">
        <v>109</v>
      </c>
      <c r="S700" s="73" t="str">
        <f t="shared" si="91"/>
        <v>Desgaste da Banda de Rodagem por utilização extrema.</v>
      </c>
      <c r="T700" s="67" t="str">
        <f t="shared" si="92"/>
        <v>Roda travada, "calo" no tambor de freio, utilização extrema , excessiva.</v>
      </c>
      <c r="U700" s="73" t="str">
        <f t="shared" si="93"/>
        <v>Verificar rodas e tambores de freio, verificar negligência do borracheiro e caso procedente efetuar a cobrança.</v>
      </c>
      <c r="V700" s="68">
        <v>16196</v>
      </c>
      <c r="W700" s="67" t="str">
        <f t="shared" si="94"/>
        <v xml:space="preserve">Everson Veloso </v>
      </c>
    </row>
    <row r="701" spans="1:23" ht="15.75" customHeight="1">
      <c r="A701" s="150">
        <f t="shared" si="87"/>
        <v>2996</v>
      </c>
      <c r="B701" s="75">
        <v>20778</v>
      </c>
      <c r="C701" s="60">
        <v>2</v>
      </c>
      <c r="D701" s="59" t="str">
        <f t="shared" si="89"/>
        <v>275/80R22.5</v>
      </c>
      <c r="E701" s="61">
        <v>90190</v>
      </c>
      <c r="F701" s="62" t="s">
        <v>105</v>
      </c>
      <c r="G701" s="60">
        <v>990</v>
      </c>
      <c r="H701" s="59" t="str">
        <f t="shared" si="88"/>
        <v>VENEZA</v>
      </c>
      <c r="I701" s="63">
        <v>45275</v>
      </c>
      <c r="J701" s="64">
        <v>45288</v>
      </c>
      <c r="K701" s="60">
        <v>1</v>
      </c>
      <c r="L701" s="60">
        <v>369</v>
      </c>
      <c r="M701" s="60">
        <v>246577</v>
      </c>
      <c r="N701" s="65">
        <f t="shared" si="90"/>
        <v>600</v>
      </c>
      <c r="O701" s="66"/>
      <c r="P701" s="63">
        <v>45310</v>
      </c>
      <c r="Q701" s="200"/>
      <c r="R701" s="77" t="s">
        <v>107</v>
      </c>
      <c r="S701" s="65" t="str">
        <f t="shared" si="91"/>
        <v>Alteração na zona baixa do talão.</v>
      </c>
      <c r="T701" s="59" t="str">
        <f t="shared" si="9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701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701" s="60">
        <v>16196</v>
      </c>
      <c r="W701" s="59" t="str">
        <f t="shared" si="94"/>
        <v xml:space="preserve">Everson Veloso </v>
      </c>
    </row>
    <row r="702" spans="1:23" ht="15.75" customHeight="1">
      <c r="A702" s="149">
        <f t="shared" si="87"/>
        <v>2997</v>
      </c>
      <c r="B702" s="76">
        <v>23595</v>
      </c>
      <c r="C702" s="68">
        <v>2</v>
      </c>
      <c r="D702" s="67" t="str">
        <f t="shared" si="89"/>
        <v>275/80R22.5</v>
      </c>
      <c r="E702" s="69">
        <v>90044</v>
      </c>
      <c r="F702" s="70" t="s">
        <v>99</v>
      </c>
      <c r="G702" s="68">
        <v>520</v>
      </c>
      <c r="H702" s="67" t="str">
        <f t="shared" si="88"/>
        <v>NEVES</v>
      </c>
      <c r="I702" s="71">
        <v>45276</v>
      </c>
      <c r="J702" s="72">
        <v>45288</v>
      </c>
      <c r="K702" s="68">
        <v>1</v>
      </c>
      <c r="L702" s="68">
        <v>26199</v>
      </c>
      <c r="M702" s="68">
        <v>157327</v>
      </c>
      <c r="N702" s="73">
        <f t="shared" si="90"/>
        <v>600</v>
      </c>
      <c r="O702" s="74"/>
      <c r="P702" s="68"/>
      <c r="Q702" s="198"/>
      <c r="R702" s="68" t="s">
        <v>107</v>
      </c>
      <c r="S702" s="73" t="str">
        <f t="shared" si="91"/>
        <v>Alteração na zona baixa do talão.</v>
      </c>
      <c r="T702" s="67" t="str">
        <f t="shared" si="9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702" s="73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702" s="68">
        <v>16196</v>
      </c>
      <c r="W702" s="67" t="str">
        <f t="shared" si="94"/>
        <v xml:space="preserve">Everson Veloso </v>
      </c>
    </row>
    <row r="703" spans="1:23" ht="15.75" customHeight="1">
      <c r="A703" s="150">
        <f t="shared" si="87"/>
        <v>2998</v>
      </c>
      <c r="B703" s="75">
        <v>21306</v>
      </c>
      <c r="C703" s="60">
        <v>2</v>
      </c>
      <c r="D703" s="59" t="str">
        <f t="shared" si="89"/>
        <v>275/80R22.5</v>
      </c>
      <c r="E703" s="61">
        <v>90190</v>
      </c>
      <c r="F703" s="62" t="s">
        <v>198</v>
      </c>
      <c r="G703" s="60">
        <v>990</v>
      </c>
      <c r="H703" s="59" t="str">
        <f t="shared" si="88"/>
        <v>VENEZA</v>
      </c>
      <c r="I703" s="63">
        <v>45275</v>
      </c>
      <c r="J703" s="64">
        <v>45288</v>
      </c>
      <c r="K703" s="60">
        <v>1</v>
      </c>
      <c r="L703" s="60">
        <v>369</v>
      </c>
      <c r="M703" s="60">
        <v>210761</v>
      </c>
      <c r="N703" s="65">
        <f t="shared" si="90"/>
        <v>600</v>
      </c>
      <c r="O703" s="66"/>
      <c r="P703" s="63">
        <v>45310</v>
      </c>
      <c r="Q703" s="200"/>
      <c r="R703" s="77" t="s">
        <v>107</v>
      </c>
      <c r="S703" s="65" t="str">
        <f t="shared" si="91"/>
        <v>Alteração na zona baixa do talão.</v>
      </c>
      <c r="T703" s="59" t="str">
        <f t="shared" si="9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703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703" s="60">
        <v>16196</v>
      </c>
      <c r="W703" s="59" t="str">
        <f t="shared" si="94"/>
        <v xml:space="preserve">Everson Veloso </v>
      </c>
    </row>
    <row r="704" spans="1:23" ht="15.75" customHeight="1">
      <c r="A704" s="149">
        <f t="shared" si="87"/>
        <v>2999</v>
      </c>
      <c r="B704" s="76">
        <v>26371</v>
      </c>
      <c r="C704" s="68">
        <v>2</v>
      </c>
      <c r="D704" s="67" t="str">
        <f t="shared" si="89"/>
        <v>275/80R22.5</v>
      </c>
      <c r="E704" s="69">
        <v>10652</v>
      </c>
      <c r="F704" s="70" t="s">
        <v>99</v>
      </c>
      <c r="G704" s="68">
        <v>870</v>
      </c>
      <c r="H704" s="67" t="str">
        <f t="shared" si="88"/>
        <v>JUSTINOPOLIS</v>
      </c>
      <c r="I704" s="71">
        <v>45275</v>
      </c>
      <c r="J704" s="72">
        <v>45288</v>
      </c>
      <c r="K704" s="68">
        <v>0</v>
      </c>
      <c r="L704" s="68">
        <v>11976</v>
      </c>
      <c r="M704" s="68">
        <v>58347</v>
      </c>
      <c r="N704" s="73">
        <f t="shared" si="90"/>
        <v>600</v>
      </c>
      <c r="O704" s="74"/>
      <c r="P704" s="68"/>
      <c r="Q704" s="198"/>
      <c r="R704" s="68" t="s">
        <v>109</v>
      </c>
      <c r="S704" s="73" t="str">
        <f t="shared" si="91"/>
        <v>Desgaste da Banda de Rodagem por utilização extrema.</v>
      </c>
      <c r="T704" s="67" t="str">
        <f t="shared" si="92"/>
        <v>Roda travada, "calo" no tambor de freio, utilização extrema , excessiva.</v>
      </c>
      <c r="U704" s="73" t="str">
        <f t="shared" si="93"/>
        <v>Verificar rodas e tambores de freio, verificar negligência do borracheiro e caso procedente efetuar a cobrança.</v>
      </c>
      <c r="V704" s="68">
        <v>16196</v>
      </c>
      <c r="W704" s="67" t="str">
        <f t="shared" si="94"/>
        <v xml:space="preserve">Everson Veloso </v>
      </c>
    </row>
    <row r="705" spans="1:26" ht="15.75" customHeight="1">
      <c r="A705" s="150">
        <f t="shared" si="87"/>
        <v>3000</v>
      </c>
      <c r="B705" s="75">
        <v>26193</v>
      </c>
      <c r="C705" s="60">
        <v>2</v>
      </c>
      <c r="D705" s="59" t="str">
        <f t="shared" si="89"/>
        <v>275/80R22.5</v>
      </c>
      <c r="E705" s="61">
        <v>10992</v>
      </c>
      <c r="F705" s="62" t="s">
        <v>105</v>
      </c>
      <c r="G705" s="60">
        <v>870</v>
      </c>
      <c r="H705" s="59" t="str">
        <f t="shared" si="88"/>
        <v>JUSTINOPOLIS</v>
      </c>
      <c r="I705" s="63">
        <v>45276</v>
      </c>
      <c r="J705" s="64">
        <v>45288</v>
      </c>
      <c r="K705" s="60">
        <v>1</v>
      </c>
      <c r="L705" s="60">
        <v>1739</v>
      </c>
      <c r="M705" s="60">
        <v>61228</v>
      </c>
      <c r="N705" s="65">
        <f t="shared" si="90"/>
        <v>600</v>
      </c>
      <c r="O705" s="66"/>
      <c r="P705" s="60"/>
      <c r="Q705" s="200"/>
      <c r="R705" s="77" t="s">
        <v>116</v>
      </c>
      <c r="S705" s="65" t="str">
        <f t="shared" si="91"/>
        <v>Desenrolamento do retorno da lona carcaça no talão.</v>
      </c>
      <c r="T705" s="59" t="str">
        <f t="shared" si="92"/>
        <v>Aquecimento no talão ocasionado pelo uso excessivo do freio, má regulagem dos freios, uso excessivo dos freios devido a velocidade incompatível com a via,rodas sujas e/ou em má condições de uso, etc.</v>
      </c>
      <c r="U705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705" s="60">
        <v>16196</v>
      </c>
      <c r="W705" s="59" t="str">
        <f t="shared" si="94"/>
        <v xml:space="preserve">Everson Veloso </v>
      </c>
    </row>
    <row r="706" spans="1:26" ht="15.75" customHeight="1">
      <c r="A706" s="149">
        <f t="shared" si="87"/>
        <v>3001</v>
      </c>
      <c r="B706" s="76">
        <v>25669</v>
      </c>
      <c r="C706" s="68">
        <v>2</v>
      </c>
      <c r="D706" s="67" t="str">
        <f t="shared" si="89"/>
        <v>275/80R22.5</v>
      </c>
      <c r="E706" s="69">
        <v>90299</v>
      </c>
      <c r="F706" s="70" t="s">
        <v>105</v>
      </c>
      <c r="G706" s="68">
        <v>870</v>
      </c>
      <c r="H706" s="67" t="str">
        <f t="shared" si="88"/>
        <v>JUSTINOPOLIS</v>
      </c>
      <c r="I706" s="71">
        <v>45276</v>
      </c>
      <c r="J706" s="72">
        <v>45288</v>
      </c>
      <c r="K706" s="68">
        <v>1</v>
      </c>
      <c r="L706" s="68">
        <v>7259</v>
      </c>
      <c r="M706" s="68">
        <v>57733</v>
      </c>
      <c r="N706" s="73">
        <f t="shared" si="90"/>
        <v>600</v>
      </c>
      <c r="O706" s="74"/>
      <c r="P706" s="68"/>
      <c r="Q706" s="198"/>
      <c r="R706" s="68" t="s">
        <v>116</v>
      </c>
      <c r="S706" s="73" t="str">
        <f t="shared" si="91"/>
        <v>Desenrolamento do retorno da lona carcaça no talão.</v>
      </c>
      <c r="T706" s="67" t="str">
        <f t="shared" si="92"/>
        <v>Aquecimento no talão ocasionado pelo uso excessivo do freio, má regulagem dos freios, uso excessivo dos freios devido a velocidade incompatível com a via,rodas sujas e/ou em má condições de uso, etc.</v>
      </c>
      <c r="U706" s="73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706" s="68">
        <v>16196</v>
      </c>
      <c r="W706" s="67" t="str">
        <f t="shared" si="94"/>
        <v xml:space="preserve">Everson Veloso </v>
      </c>
    </row>
    <row r="707" spans="1:26" ht="15.75" customHeight="1">
      <c r="A707" s="150">
        <f t="shared" si="87"/>
        <v>3002</v>
      </c>
      <c r="B707" s="75">
        <v>23663</v>
      </c>
      <c r="C707" s="60">
        <v>2</v>
      </c>
      <c r="D707" s="59" t="str">
        <f t="shared" si="89"/>
        <v>275/80R22.5</v>
      </c>
      <c r="E707" s="61">
        <v>90332</v>
      </c>
      <c r="F707" s="62" t="s">
        <v>99</v>
      </c>
      <c r="G707" s="60">
        <v>990</v>
      </c>
      <c r="H707" s="59" t="str">
        <f t="shared" si="88"/>
        <v>VENEZA</v>
      </c>
      <c r="I707" s="63">
        <v>45278</v>
      </c>
      <c r="J707" s="64">
        <v>45288</v>
      </c>
      <c r="K707" s="60">
        <v>1</v>
      </c>
      <c r="L707" s="60">
        <v>13106</v>
      </c>
      <c r="M707" s="60">
        <v>175033</v>
      </c>
      <c r="N707" s="65">
        <f t="shared" si="90"/>
        <v>600</v>
      </c>
      <c r="O707" s="66"/>
      <c r="P707" s="63">
        <v>45310</v>
      </c>
      <c r="Q707" s="200"/>
      <c r="R707" s="77" t="s">
        <v>107</v>
      </c>
      <c r="S707" s="65" t="str">
        <f t="shared" si="91"/>
        <v>Alteração na zona baixa do talão.</v>
      </c>
      <c r="T707" s="59" t="str">
        <f t="shared" si="9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707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707" s="60">
        <v>16196</v>
      </c>
      <c r="W707" s="59" t="str">
        <f t="shared" si="94"/>
        <v xml:space="preserve">Everson Veloso </v>
      </c>
    </row>
    <row r="708" spans="1:26" ht="15.75" customHeight="1">
      <c r="A708" s="149">
        <f t="shared" ref="A708:A771" si="95">IF(B708&gt;0,A707+1,"")</f>
        <v>3003</v>
      </c>
      <c r="B708" s="76">
        <v>102579</v>
      </c>
      <c r="C708" s="68">
        <v>2</v>
      </c>
      <c r="D708" s="67" t="str">
        <f t="shared" si="89"/>
        <v>275/80R22.5</v>
      </c>
      <c r="E708" s="69">
        <v>11181</v>
      </c>
      <c r="F708" s="70" t="s">
        <v>198</v>
      </c>
      <c r="G708" s="68">
        <v>98</v>
      </c>
      <c r="H708" s="67" t="str">
        <f t="shared" si="88"/>
        <v>ANA LUCIA</v>
      </c>
      <c r="I708" s="71">
        <v>45278</v>
      </c>
      <c r="J708" s="72">
        <v>45288</v>
      </c>
      <c r="K708" s="68">
        <v>2</v>
      </c>
      <c r="L708" s="68">
        <v>3169</v>
      </c>
      <c r="M708" s="68">
        <v>214626</v>
      </c>
      <c r="N708" s="73">
        <f t="shared" si="90"/>
        <v>600</v>
      </c>
      <c r="O708" s="74"/>
      <c r="P708" s="68"/>
      <c r="Q708" s="198"/>
      <c r="R708" s="68" t="s">
        <v>104</v>
      </c>
      <c r="S708" s="73" t="str">
        <f t="shared" si="91"/>
        <v>Feridas acidentais no flanco.</v>
      </c>
      <c r="T708" s="67" t="str">
        <f t="shared" si="92"/>
        <v>Objetos pontiagudos, pontas de guias, meio-fio.</v>
      </c>
      <c r="U708" s="73" t="str">
        <f t="shared" si="93"/>
        <v>Impacto lateral proveniente de erro operacional, solicito avaliação de cobrança.</v>
      </c>
      <c r="V708" s="68">
        <v>16196</v>
      </c>
      <c r="W708" s="67" t="str">
        <f t="shared" si="94"/>
        <v xml:space="preserve">Everson Veloso </v>
      </c>
    </row>
    <row r="709" spans="1:26" ht="15.75" customHeight="1">
      <c r="A709" s="150">
        <f t="shared" si="95"/>
        <v>3004</v>
      </c>
      <c r="B709" s="75">
        <v>25794</v>
      </c>
      <c r="C709" s="60">
        <v>2</v>
      </c>
      <c r="D709" s="59" t="str">
        <f t="shared" si="89"/>
        <v>275/80R22.5</v>
      </c>
      <c r="E709" s="61">
        <v>8436</v>
      </c>
      <c r="F709" s="62" t="s">
        <v>105</v>
      </c>
      <c r="G709" s="60">
        <v>56</v>
      </c>
      <c r="H709" s="59" t="str">
        <f t="shared" si="88"/>
        <v xml:space="preserve">UBERLANDIA </v>
      </c>
      <c r="I709" s="63">
        <v>45286</v>
      </c>
      <c r="J709" s="64">
        <v>45288</v>
      </c>
      <c r="K709" s="60">
        <v>0</v>
      </c>
      <c r="L709" s="60">
        <v>4739</v>
      </c>
      <c r="M709" s="60">
        <v>111793</v>
      </c>
      <c r="N709" s="65">
        <f t="shared" si="90"/>
        <v>600</v>
      </c>
      <c r="O709" s="66"/>
      <c r="P709" s="60"/>
      <c r="Q709" s="200"/>
      <c r="R709" s="77" t="s">
        <v>109</v>
      </c>
      <c r="S709" s="65" t="str">
        <f t="shared" si="91"/>
        <v>Desgaste da Banda de Rodagem por utilização extrema.</v>
      </c>
      <c r="T709" s="59" t="str">
        <f t="shared" si="92"/>
        <v>Roda travada, "calo" no tambor de freio, utilização extrema , excessiva.</v>
      </c>
      <c r="U709" s="65" t="str">
        <f t="shared" si="93"/>
        <v>Verificar rodas e tambores de freio, verificar negligência do borracheiro e caso procedente efetuar a cobrança.</v>
      </c>
      <c r="V709" s="60">
        <v>16196</v>
      </c>
      <c r="W709" s="59" t="str">
        <f t="shared" si="94"/>
        <v xml:space="preserve">Everson Veloso </v>
      </c>
    </row>
    <row r="710" spans="1:26" ht="15.75" customHeight="1">
      <c r="A710" s="149">
        <f t="shared" si="95"/>
        <v>3005</v>
      </c>
      <c r="B710" s="76">
        <v>23078</v>
      </c>
      <c r="C710" s="68">
        <v>2</v>
      </c>
      <c r="D710" s="67" t="str">
        <f t="shared" si="89"/>
        <v>275/80R22.5</v>
      </c>
      <c r="E710" s="69">
        <v>90299</v>
      </c>
      <c r="F710" s="70" t="s">
        <v>99</v>
      </c>
      <c r="G710" s="68">
        <v>870</v>
      </c>
      <c r="H710" s="67" t="str">
        <f t="shared" si="88"/>
        <v>JUSTINOPOLIS</v>
      </c>
      <c r="I710" s="71">
        <v>45282</v>
      </c>
      <c r="J710" s="72">
        <v>45288</v>
      </c>
      <c r="K710" s="68">
        <v>2</v>
      </c>
      <c r="L710" s="68">
        <v>8540</v>
      </c>
      <c r="M710" s="68">
        <v>177131</v>
      </c>
      <c r="N710" s="73">
        <f t="shared" si="90"/>
        <v>600</v>
      </c>
      <c r="O710" s="74"/>
      <c r="P710" s="71"/>
      <c r="Q710" s="198"/>
      <c r="R710" s="68" t="s">
        <v>116</v>
      </c>
      <c r="S710" s="73" t="str">
        <f t="shared" si="91"/>
        <v>Desenrolamento do retorno da lona carcaça no talão.</v>
      </c>
      <c r="T710" s="67" t="str">
        <f t="shared" si="92"/>
        <v>Aquecimento no talão ocasionado pelo uso excessivo do freio, má regulagem dos freios, uso excessivo dos freios devido a velocidade incompatível com a via,rodas sujas e/ou em má condições de uso, etc.</v>
      </c>
      <c r="U710" s="73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710" s="68">
        <v>16196</v>
      </c>
      <c r="W710" s="67" t="str">
        <f t="shared" si="94"/>
        <v xml:space="preserve">Everson Veloso </v>
      </c>
    </row>
    <row r="711" spans="1:26" ht="15.75" customHeight="1">
      <c r="A711" s="150">
        <f t="shared" si="95"/>
        <v>3006</v>
      </c>
      <c r="B711" s="75">
        <v>23931</v>
      </c>
      <c r="C711" s="60">
        <v>2</v>
      </c>
      <c r="D711" s="59" t="str">
        <f t="shared" si="89"/>
        <v>275/80R22.5</v>
      </c>
      <c r="E711" s="61">
        <v>90296</v>
      </c>
      <c r="F711" s="62" t="s">
        <v>105</v>
      </c>
      <c r="G711" s="60">
        <v>870</v>
      </c>
      <c r="H711" s="59" t="str">
        <f t="shared" si="88"/>
        <v>JUSTINOPOLIS</v>
      </c>
      <c r="I711" s="63">
        <v>45281</v>
      </c>
      <c r="J711" s="64">
        <v>45294</v>
      </c>
      <c r="K711" s="60">
        <v>1</v>
      </c>
      <c r="L711" s="60">
        <v>3876</v>
      </c>
      <c r="M711" s="60">
        <v>115949</v>
      </c>
      <c r="N711" s="65">
        <f t="shared" si="90"/>
        <v>600</v>
      </c>
      <c r="O711" s="66" t="str">
        <f t="shared" ref="O711:O719" ca="1" si="96">IF(B711="","",IF(P711="",IF(TODAY()-J711&gt;=7,"PENDENTE","AGUARDANDO"),"OK"))</f>
        <v>OK</v>
      </c>
      <c r="P711" s="63">
        <v>45540</v>
      </c>
      <c r="Q711" s="200"/>
      <c r="R711" s="77" t="s">
        <v>116</v>
      </c>
      <c r="S711" s="65" t="str">
        <f t="shared" si="91"/>
        <v>Desenrolamento do retorno da lona carcaça no talão.</v>
      </c>
      <c r="T711" s="59" t="str">
        <f t="shared" si="92"/>
        <v>Aquecimento no talão ocasionado pelo uso excessivo do freio, má regulagem dos freios, uso excessivo dos freios devido a velocidade incompatível com a via,rodas sujas e/ou em má condições de uso, etc.</v>
      </c>
      <c r="U711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711" s="60">
        <v>16196</v>
      </c>
      <c r="W711" s="59" t="str">
        <f t="shared" si="94"/>
        <v xml:space="preserve">Everson Veloso </v>
      </c>
      <c r="X711" s="59"/>
      <c r="Y711" s="59">
        <f t="shared" ref="Y711:Y774" ca="1" si="97">IF(J711=0,"",IF(P711=0,TODAY()-J711,P711-J711))</f>
        <v>246</v>
      </c>
      <c r="Z711" s="59" t="str">
        <f>IFERROR(VLOOKUP(R711,FVU!B:F,5,FALSE),"")</f>
        <v>TALÃO</v>
      </c>
    </row>
    <row r="712" spans="1:26" ht="15.75" customHeight="1">
      <c r="A712" s="149">
        <f t="shared" si="95"/>
        <v>3007</v>
      </c>
      <c r="B712" s="76">
        <v>27172</v>
      </c>
      <c r="C712" s="68">
        <v>2</v>
      </c>
      <c r="D712" s="67" t="str">
        <f t="shared" si="89"/>
        <v>275/80R22.5</v>
      </c>
      <c r="E712" s="69">
        <v>7509</v>
      </c>
      <c r="F712" s="70" t="s">
        <v>102</v>
      </c>
      <c r="G712" s="68">
        <v>56</v>
      </c>
      <c r="H712" s="67" t="str">
        <f t="shared" si="88"/>
        <v xml:space="preserve">UBERLANDIA </v>
      </c>
      <c r="I712" s="71">
        <v>45277</v>
      </c>
      <c r="J712" s="72">
        <v>45294</v>
      </c>
      <c r="K712" s="68">
        <v>0</v>
      </c>
      <c r="L712" s="68">
        <v>17550</v>
      </c>
      <c r="M712" s="68">
        <v>17550</v>
      </c>
      <c r="N712" s="73">
        <f t="shared" si="90"/>
        <v>600</v>
      </c>
      <c r="O712" s="74" t="str">
        <f t="shared" ca="1" si="96"/>
        <v>OK</v>
      </c>
      <c r="P712" s="71">
        <v>45419</v>
      </c>
      <c r="Q712" s="198"/>
      <c r="R712" s="68" t="s">
        <v>111</v>
      </c>
      <c r="S712" s="73" t="str">
        <f t="shared" si="91"/>
        <v>Desgaste irregular da Banda de Rodagem.</v>
      </c>
      <c r="T712" s="67" t="str">
        <f t="shared" si="92"/>
        <v>Folgas nas mangas, cubos, buchas estouradas, veículo desalinhado.</v>
      </c>
      <c r="U712" s="73" t="str">
        <f t="shared" si="9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712" s="68">
        <v>16196</v>
      </c>
      <c r="W712" s="67" t="str">
        <f t="shared" si="94"/>
        <v xml:space="preserve">Everson Veloso </v>
      </c>
      <c r="X712" s="67"/>
      <c r="Y712" s="67">
        <f t="shared" ca="1" si="97"/>
        <v>125</v>
      </c>
      <c r="Z712" s="67" t="str">
        <f>IFERROR(VLOOKUP(R712,FVU!B:F,5,FALSE),"")</f>
        <v>BANDA DE RODAGEM</v>
      </c>
    </row>
    <row r="713" spans="1:26" ht="15.75" customHeight="1">
      <c r="A713" s="150">
        <f t="shared" si="95"/>
        <v>3008</v>
      </c>
      <c r="B713" s="75">
        <v>24779</v>
      </c>
      <c r="C713" s="60">
        <v>2</v>
      </c>
      <c r="D713" s="59" t="str">
        <f t="shared" si="89"/>
        <v>275/80R22.5</v>
      </c>
      <c r="E713" s="61">
        <v>10993</v>
      </c>
      <c r="F713" s="62" t="s">
        <v>99</v>
      </c>
      <c r="G713" s="60">
        <v>98</v>
      </c>
      <c r="H713" s="59" t="str">
        <f t="shared" si="88"/>
        <v>ANA LUCIA</v>
      </c>
      <c r="I713" s="63">
        <v>45282</v>
      </c>
      <c r="J713" s="64">
        <v>45294</v>
      </c>
      <c r="K713" s="60">
        <v>1</v>
      </c>
      <c r="L713" s="60">
        <v>29466</v>
      </c>
      <c r="M713" s="60">
        <v>115364</v>
      </c>
      <c r="N713" s="65">
        <f t="shared" si="90"/>
        <v>600</v>
      </c>
      <c r="O713" s="66" t="str">
        <f t="shared" ca="1" si="96"/>
        <v>OK</v>
      </c>
      <c r="P713" s="63">
        <v>45446</v>
      </c>
      <c r="Q713" s="200"/>
      <c r="R713" s="77" t="s">
        <v>106</v>
      </c>
      <c r="S713" s="65" t="str">
        <f t="shared" si="91"/>
        <v>Rachadura na zona baixa do talão.</v>
      </c>
      <c r="T713" s="59" t="str">
        <f t="shared" si="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713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13" s="60">
        <v>16196</v>
      </c>
      <c r="W713" s="59" t="str">
        <f t="shared" si="94"/>
        <v xml:space="preserve">Everson Veloso </v>
      </c>
      <c r="X713" s="59"/>
      <c r="Y713" s="59">
        <f t="shared" ca="1" si="97"/>
        <v>152</v>
      </c>
      <c r="Z713" s="59" t="str">
        <f>IFERROR(VLOOKUP(R713,FVU!B:F,5,FALSE),"")</f>
        <v>TALÃO</v>
      </c>
    </row>
    <row r="714" spans="1:26" ht="15.75" customHeight="1">
      <c r="A714" s="149">
        <f t="shared" si="95"/>
        <v>3009</v>
      </c>
      <c r="B714" s="76">
        <v>22810</v>
      </c>
      <c r="C714" s="68">
        <v>2</v>
      </c>
      <c r="D714" s="67" t="str">
        <f t="shared" si="89"/>
        <v>275/80R22.5</v>
      </c>
      <c r="E714" s="69">
        <v>11193</v>
      </c>
      <c r="F714" s="70" t="s">
        <v>198</v>
      </c>
      <c r="G714" s="68">
        <v>98</v>
      </c>
      <c r="H714" s="67" t="str">
        <f t="shared" si="88"/>
        <v>ANA LUCIA</v>
      </c>
      <c r="I714" s="71">
        <v>45283</v>
      </c>
      <c r="J714" s="72">
        <v>45294</v>
      </c>
      <c r="K714" s="68">
        <v>2</v>
      </c>
      <c r="L714" s="68">
        <v>28547</v>
      </c>
      <c r="M714" s="68">
        <v>230219</v>
      </c>
      <c r="N714" s="73">
        <f t="shared" si="90"/>
        <v>600</v>
      </c>
      <c r="O714" s="74" t="str">
        <f t="shared" ca="1" si="96"/>
        <v>OK</v>
      </c>
      <c r="P714" s="71">
        <v>45467</v>
      </c>
      <c r="Q714" s="198"/>
      <c r="R714" s="68" t="s">
        <v>104</v>
      </c>
      <c r="S714" s="73" t="str">
        <f t="shared" si="91"/>
        <v>Feridas acidentais no flanco.</v>
      </c>
      <c r="T714" s="67" t="str">
        <f t="shared" si="92"/>
        <v>Objetos pontiagudos, pontas de guias, meio-fio.</v>
      </c>
      <c r="U714" s="73" t="str">
        <f t="shared" si="93"/>
        <v>Impacto lateral proveniente de erro operacional, solicito avaliação de cobrança.</v>
      </c>
      <c r="V714" s="68">
        <v>16196</v>
      </c>
      <c r="W714" s="67" t="str">
        <f t="shared" si="94"/>
        <v xml:space="preserve">Everson Veloso </v>
      </c>
      <c r="X714" s="67"/>
      <c r="Y714" s="67">
        <f t="shared" ca="1" si="97"/>
        <v>173</v>
      </c>
      <c r="Z714" s="67" t="str">
        <f>IFERROR(VLOOKUP(R714,FVU!B:F,5,FALSE),"")</f>
        <v>FLANCO</v>
      </c>
    </row>
    <row r="715" spans="1:26" ht="15.75" customHeight="1">
      <c r="A715" s="150">
        <f t="shared" si="95"/>
        <v>3010</v>
      </c>
      <c r="B715" s="75">
        <v>21055</v>
      </c>
      <c r="C715" s="60">
        <v>2</v>
      </c>
      <c r="D715" s="59" t="str">
        <f t="shared" si="89"/>
        <v>275/80R22.5</v>
      </c>
      <c r="E715" s="61">
        <v>8411</v>
      </c>
      <c r="F715" s="62" t="s">
        <v>99</v>
      </c>
      <c r="G715" s="60">
        <v>56</v>
      </c>
      <c r="H715" s="59" t="str">
        <f t="shared" si="88"/>
        <v xml:space="preserve">UBERLANDIA </v>
      </c>
      <c r="I715" s="63">
        <v>45278</v>
      </c>
      <c r="J715" s="64">
        <v>45294</v>
      </c>
      <c r="K715" s="60">
        <v>1</v>
      </c>
      <c r="L715" s="60">
        <v>7544</v>
      </c>
      <c r="M715" s="60">
        <v>210602</v>
      </c>
      <c r="N715" s="65">
        <f t="shared" si="90"/>
        <v>600</v>
      </c>
      <c r="O715" s="66" t="str">
        <f t="shared" ca="1" si="96"/>
        <v>OK</v>
      </c>
      <c r="P715" s="63">
        <v>45418</v>
      </c>
      <c r="Q715" s="200"/>
      <c r="R715" s="77" t="s">
        <v>106</v>
      </c>
      <c r="S715" s="65" t="str">
        <f t="shared" si="91"/>
        <v>Rachadura na zona baixa do talão.</v>
      </c>
      <c r="T715" s="59" t="str">
        <f t="shared" si="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715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15" s="60">
        <v>16196</v>
      </c>
      <c r="W715" s="59" t="str">
        <f t="shared" si="94"/>
        <v xml:space="preserve">Everson Veloso </v>
      </c>
      <c r="X715" s="59"/>
      <c r="Y715" s="59">
        <f t="shared" ca="1" si="97"/>
        <v>124</v>
      </c>
      <c r="Z715" s="59" t="str">
        <f>IFERROR(VLOOKUP(R715,FVU!B:F,5,FALSE),"")</f>
        <v>TALÃO</v>
      </c>
    </row>
    <row r="716" spans="1:26" ht="15.75" customHeight="1">
      <c r="A716" s="149">
        <f t="shared" si="95"/>
        <v>3011</v>
      </c>
      <c r="B716" s="76">
        <v>22854</v>
      </c>
      <c r="C716" s="68">
        <v>2</v>
      </c>
      <c r="D716" s="67" t="str">
        <f t="shared" si="89"/>
        <v>275/80R22.5</v>
      </c>
      <c r="E716" s="69">
        <v>8412</v>
      </c>
      <c r="F716" s="70" t="s">
        <v>101</v>
      </c>
      <c r="G716" s="68">
        <v>56</v>
      </c>
      <c r="H716" s="67" t="str">
        <f t="shared" si="88"/>
        <v xml:space="preserve">UBERLANDIA </v>
      </c>
      <c r="I716" s="71">
        <v>45285</v>
      </c>
      <c r="J716" s="72">
        <v>45294</v>
      </c>
      <c r="K716" s="68">
        <v>1</v>
      </c>
      <c r="L716" s="68">
        <v>30758</v>
      </c>
      <c r="M716" s="68">
        <v>188473</v>
      </c>
      <c r="N716" s="73">
        <f t="shared" si="90"/>
        <v>600</v>
      </c>
      <c r="O716" s="74" t="str">
        <f t="shared" ca="1" si="96"/>
        <v>OK</v>
      </c>
      <c r="P716" s="71">
        <v>45429</v>
      </c>
      <c r="Q716" s="198"/>
      <c r="R716" s="68" t="s">
        <v>104</v>
      </c>
      <c r="S716" s="73" t="str">
        <f t="shared" si="91"/>
        <v>Feridas acidentais no flanco.</v>
      </c>
      <c r="T716" s="67" t="str">
        <f t="shared" si="92"/>
        <v>Objetos pontiagudos, pontas de guias, meio-fio.</v>
      </c>
      <c r="U716" s="73" t="str">
        <f t="shared" si="93"/>
        <v>Impacto lateral proveniente de erro operacional, solicito avaliação de cobrança.</v>
      </c>
      <c r="V716" s="68">
        <v>16196</v>
      </c>
      <c r="W716" s="67" t="str">
        <f t="shared" si="94"/>
        <v xml:space="preserve">Everson Veloso </v>
      </c>
      <c r="X716" s="67"/>
      <c r="Y716" s="67">
        <f t="shared" ca="1" si="97"/>
        <v>135</v>
      </c>
      <c r="Z716" s="67" t="str">
        <f>IFERROR(VLOOKUP(R716,FVU!B:F,5,FALSE),"")</f>
        <v>FLANCO</v>
      </c>
    </row>
    <row r="717" spans="1:26" ht="15.75" customHeight="1">
      <c r="A717" s="150">
        <f t="shared" si="95"/>
        <v>3012</v>
      </c>
      <c r="B717" s="75">
        <v>23431</v>
      </c>
      <c r="C717" s="60">
        <v>2</v>
      </c>
      <c r="D717" s="59" t="str">
        <f t="shared" si="89"/>
        <v>275/80R22.5</v>
      </c>
      <c r="E717" s="61">
        <v>7337</v>
      </c>
      <c r="F717" s="62" t="s">
        <v>99</v>
      </c>
      <c r="G717" s="60">
        <v>56</v>
      </c>
      <c r="H717" s="59" t="str">
        <f t="shared" si="88"/>
        <v xml:space="preserve">UBERLANDIA </v>
      </c>
      <c r="I717" s="63">
        <v>45279</v>
      </c>
      <c r="J717" s="64">
        <v>45294</v>
      </c>
      <c r="K717" s="60">
        <v>1</v>
      </c>
      <c r="L717" s="60">
        <v>22206</v>
      </c>
      <c r="M717" s="60">
        <v>178276</v>
      </c>
      <c r="N717" s="65">
        <f t="shared" si="90"/>
        <v>600</v>
      </c>
      <c r="O717" s="66" t="str">
        <f t="shared" ca="1" si="96"/>
        <v>OK</v>
      </c>
      <c r="P717" s="63">
        <v>45349</v>
      </c>
      <c r="Q717" s="200"/>
      <c r="R717" s="77" t="s">
        <v>117</v>
      </c>
      <c r="S717" s="65" t="str">
        <f t="shared" si="91"/>
        <v>Separações no talão e rupturas dos reforços.</v>
      </c>
      <c r="T717" s="59" t="str">
        <f t="shared" si="92"/>
        <v>Aquecimento excessivo no tambor de freio, utilização com sobrecarga ou baixa pressão, mau posicionamento do pneu sobre o aro/roda, uso excessivo dos freios devido a velocidade incompatível com a via.</v>
      </c>
      <c r="U717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17" s="60">
        <v>16196</v>
      </c>
      <c r="W717" s="59" t="str">
        <f t="shared" si="94"/>
        <v xml:space="preserve">Everson Veloso </v>
      </c>
      <c r="X717" s="59"/>
      <c r="Y717" s="59">
        <f t="shared" ca="1" si="97"/>
        <v>55</v>
      </c>
      <c r="Z717" s="59" t="str">
        <f>IFERROR(VLOOKUP(R717,FVU!B:F,5,FALSE),"")</f>
        <v>TALÃO</v>
      </c>
    </row>
    <row r="718" spans="1:26" ht="15.75" customHeight="1">
      <c r="A718" s="149">
        <f t="shared" si="95"/>
        <v>3013</v>
      </c>
      <c r="B718" s="76">
        <v>24426</v>
      </c>
      <c r="C718" s="68">
        <v>2</v>
      </c>
      <c r="D718" s="67" t="str">
        <f t="shared" si="89"/>
        <v>275/80R22.5</v>
      </c>
      <c r="E718" s="69">
        <v>90301</v>
      </c>
      <c r="F718" s="70" t="s">
        <v>105</v>
      </c>
      <c r="G718" s="68">
        <v>870</v>
      </c>
      <c r="H718" s="67" t="str">
        <f t="shared" ref="H718:H781" si="98">IFERROR(VLOOKUP(G718,LOCAL,2,FALSE),"")</f>
        <v>JUSTINOPOLIS</v>
      </c>
      <c r="I718" s="71">
        <v>45281</v>
      </c>
      <c r="J718" s="72">
        <v>45294</v>
      </c>
      <c r="K718" s="68">
        <v>2</v>
      </c>
      <c r="L718" s="68">
        <v>16953</v>
      </c>
      <c r="M718" s="68">
        <v>139004</v>
      </c>
      <c r="N718" s="73">
        <f t="shared" si="90"/>
        <v>600</v>
      </c>
      <c r="O718" s="74" t="str">
        <f t="shared" ca="1" si="96"/>
        <v>OK</v>
      </c>
      <c r="P718" s="71">
        <f>J718</f>
        <v>45294</v>
      </c>
      <c r="Q718" s="198"/>
      <c r="R718" s="68" t="s">
        <v>106</v>
      </c>
      <c r="S718" s="73" t="str">
        <f t="shared" si="91"/>
        <v>Rachadura na zona baixa do talão.</v>
      </c>
      <c r="T718" s="67" t="str">
        <f t="shared" si="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718" s="73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18" s="68">
        <v>16196</v>
      </c>
      <c r="W718" s="67" t="str">
        <f t="shared" si="94"/>
        <v xml:space="preserve">Everson Veloso </v>
      </c>
      <c r="X718" s="67"/>
      <c r="Y718" s="67">
        <f t="shared" ca="1" si="97"/>
        <v>0</v>
      </c>
      <c r="Z718" s="67" t="str">
        <f>IFERROR(VLOOKUP(R718,FVU!B:F,5,FALSE),"")</f>
        <v>TALÃO</v>
      </c>
    </row>
    <row r="719" spans="1:26" ht="15.75" customHeight="1">
      <c r="A719" s="150">
        <f t="shared" si="95"/>
        <v>3014</v>
      </c>
      <c r="B719" s="75">
        <v>23720</v>
      </c>
      <c r="C719" s="60">
        <v>2</v>
      </c>
      <c r="D719" s="59" t="str">
        <f t="shared" si="89"/>
        <v>275/80R22.5</v>
      </c>
      <c r="E719" s="61">
        <v>90390</v>
      </c>
      <c r="F719" s="62" t="s">
        <v>105</v>
      </c>
      <c r="G719" s="60">
        <v>870</v>
      </c>
      <c r="H719" s="59" t="str">
        <f t="shared" si="98"/>
        <v>JUSTINOPOLIS</v>
      </c>
      <c r="I719" s="63">
        <v>45280</v>
      </c>
      <c r="J719" s="64">
        <v>45294</v>
      </c>
      <c r="K719" s="60">
        <v>1</v>
      </c>
      <c r="L719" s="60">
        <v>45350</v>
      </c>
      <c r="M719" s="60">
        <v>141396</v>
      </c>
      <c r="N719" s="65">
        <f t="shared" si="90"/>
        <v>600</v>
      </c>
      <c r="O719" s="66" t="str">
        <f t="shared" ca="1" si="96"/>
        <v>OK</v>
      </c>
      <c r="P719" s="71">
        <f>J719</f>
        <v>45294</v>
      </c>
      <c r="Q719" s="198"/>
      <c r="R719" s="77" t="s">
        <v>106</v>
      </c>
      <c r="S719" s="65" t="str">
        <f t="shared" si="91"/>
        <v>Rachadura na zona baixa do talão.</v>
      </c>
      <c r="T719" s="59" t="str">
        <f t="shared" si="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719" s="65" t="str">
        <f t="shared" si="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19" s="60">
        <v>16196</v>
      </c>
      <c r="W719" s="59" t="str">
        <f t="shared" si="94"/>
        <v xml:space="preserve">Everson Veloso </v>
      </c>
      <c r="X719" s="59"/>
      <c r="Y719" s="59">
        <f t="shared" ca="1" si="97"/>
        <v>0</v>
      </c>
      <c r="Z719" s="59" t="str">
        <f>IFERROR(VLOOKUP(R719,FVU!B:F,5,FALSE),"")</f>
        <v>TALÃO</v>
      </c>
    </row>
    <row r="720" spans="1:26" ht="15.75" customHeight="1">
      <c r="A720" s="149">
        <f t="shared" si="95"/>
        <v>3015</v>
      </c>
      <c r="B720" s="76">
        <v>24645</v>
      </c>
      <c r="C720" s="68">
        <v>2</v>
      </c>
      <c r="D720" s="67" t="str">
        <f t="shared" ref="D720:D783" si="99">IFERROR(VLOOKUP(C720,MEDIDA,2,FALSE),"")</f>
        <v>275/80R22.5</v>
      </c>
      <c r="E720" s="69">
        <v>90204</v>
      </c>
      <c r="F720" s="70" t="s">
        <v>99</v>
      </c>
      <c r="G720" s="68">
        <v>520</v>
      </c>
      <c r="H720" s="67" t="str">
        <f t="shared" si="98"/>
        <v>NEVES</v>
      </c>
      <c r="I720" s="71">
        <v>45278</v>
      </c>
      <c r="J720" s="72">
        <v>45294</v>
      </c>
      <c r="K720" s="68">
        <v>1</v>
      </c>
      <c r="L720" s="68">
        <v>4268</v>
      </c>
      <c r="M720" s="68">
        <v>98520</v>
      </c>
      <c r="N720" s="73">
        <f t="shared" ref="N720:N783" si="100">IFERROR(VLOOKUP(C720,MEDIDA,3,FALSE),"")</f>
        <v>600</v>
      </c>
      <c r="O720" s="74" t="str">
        <f t="shared" ref="O720:O783" ca="1" si="101">IF(B720="","",IF(P720="",IF(TODAY()-J720&gt;=7,"PENDENTE","AGUARDANDO"),"OK"))</f>
        <v>OK</v>
      </c>
      <c r="P720" s="71">
        <v>45343</v>
      </c>
      <c r="Q720" s="198"/>
      <c r="R720" s="68" t="s">
        <v>116</v>
      </c>
      <c r="S720" s="73" t="str">
        <f t="shared" ref="S720:S783" si="102">IFERROR(VLOOKUP(R720,FVU,2,FALSE),"")</f>
        <v>Desenrolamento do retorno da lona carcaça no talão.</v>
      </c>
      <c r="T720" s="67" t="str">
        <f t="shared" ref="T720:T783" si="103">IFERROR(VLOOKUP(R720,FVU,3,FALSE),"")</f>
        <v>Aquecimento no talão ocasionado pelo uso excessivo do freio, má regulagem dos freios, uso excessivo dos freios devido a velocidade incompatível com a via,rodas sujas e/ou em má condições de uso, etc.</v>
      </c>
      <c r="U720" s="73" t="str">
        <f t="shared" ref="U720:U783" si="104">IFERROR(VLOOKUP(R720,FVU,4,FALSE),"")</f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720" s="68">
        <v>16196</v>
      </c>
      <c r="W720" s="67" t="str">
        <f t="shared" ref="W720:W783" si="105">IFERROR(VLOOKUP(V720,RELATOR,2,FALSE),"")</f>
        <v xml:space="preserve">Everson Veloso </v>
      </c>
      <c r="X720" s="67"/>
      <c r="Y720" s="67">
        <f t="shared" ca="1" si="97"/>
        <v>49</v>
      </c>
      <c r="Z720" s="67" t="str">
        <f>IFERROR(VLOOKUP(R720,FVU!B:F,5,FALSE),"")</f>
        <v>TALÃO</v>
      </c>
    </row>
    <row r="721" spans="1:26" ht="15.75" customHeight="1">
      <c r="A721" s="150">
        <f t="shared" si="95"/>
        <v>3016</v>
      </c>
      <c r="B721" s="75">
        <v>26667</v>
      </c>
      <c r="C721" s="60">
        <v>4</v>
      </c>
      <c r="D721" s="59" t="str">
        <f t="shared" si="99"/>
        <v>215/75R17.5</v>
      </c>
      <c r="E721" s="61">
        <v>40884</v>
      </c>
      <c r="F721" s="62" t="s">
        <v>105</v>
      </c>
      <c r="G721" s="60">
        <v>98</v>
      </c>
      <c r="H721" s="59" t="str">
        <f t="shared" si="98"/>
        <v>ANA LUCIA</v>
      </c>
      <c r="I721" s="63">
        <v>45283</v>
      </c>
      <c r="J721" s="64">
        <v>45294</v>
      </c>
      <c r="K721" s="60">
        <v>1</v>
      </c>
      <c r="L721" s="60">
        <v>4158</v>
      </c>
      <c r="M721" s="60">
        <v>20053</v>
      </c>
      <c r="N721" s="65">
        <f t="shared" si="100"/>
        <v>450</v>
      </c>
      <c r="O721" s="66" t="str">
        <f t="shared" ca="1" si="101"/>
        <v>OK</v>
      </c>
      <c r="P721" s="63">
        <v>45446</v>
      </c>
      <c r="Q721" s="200"/>
      <c r="R721" s="77" t="s">
        <v>100</v>
      </c>
      <c r="S721" s="65" t="str">
        <f t="shared" si="102"/>
        <v>Quebra do talão durante a montagem ou desmontagem proveniente de aquecimento excessivo da roda.</v>
      </c>
      <c r="T721" s="59" t="str">
        <f t="shared" si="103"/>
        <v>Quebra do talão na montagem/desmontagem, utilização de ferramentas não adequadas, força excessiva ou desproporcional na montagem/desmontagem, pneu com talão baquelizado devido a aquecimento da roda ou baixa pressão.</v>
      </c>
      <c r="U721" s="65" t="str">
        <f t="shared" si="104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721" s="60">
        <v>16196</v>
      </c>
      <c r="W721" s="59" t="str">
        <f t="shared" si="105"/>
        <v xml:space="preserve">Everson Veloso </v>
      </c>
      <c r="X721" s="59"/>
      <c r="Y721" s="59">
        <f t="shared" ca="1" si="97"/>
        <v>152</v>
      </c>
      <c r="Z721" s="59" t="str">
        <f>IFERROR(VLOOKUP(R721,FVU!B:F,5,FALSE),"")</f>
        <v>TALÃO</v>
      </c>
    </row>
    <row r="722" spans="1:26" ht="15.75" customHeight="1">
      <c r="A722" s="149">
        <f t="shared" si="95"/>
        <v>3017</v>
      </c>
      <c r="B722" s="76">
        <v>25175</v>
      </c>
      <c r="C722" s="68">
        <v>2</v>
      </c>
      <c r="D722" s="67" t="str">
        <f t="shared" si="99"/>
        <v>275/80R22.5</v>
      </c>
      <c r="E722" s="69">
        <v>8437</v>
      </c>
      <c r="F722" s="70" t="s">
        <v>99</v>
      </c>
      <c r="G722" s="68">
        <v>56</v>
      </c>
      <c r="H722" s="67" t="str">
        <f t="shared" si="98"/>
        <v xml:space="preserve">UBERLANDIA </v>
      </c>
      <c r="I722" s="71">
        <v>45286</v>
      </c>
      <c r="J722" s="72">
        <v>45294</v>
      </c>
      <c r="K722" s="68">
        <v>0</v>
      </c>
      <c r="L722" s="68">
        <v>5920</v>
      </c>
      <c r="M722" s="68">
        <v>106700</v>
      </c>
      <c r="N722" s="73">
        <f t="shared" si="100"/>
        <v>600</v>
      </c>
      <c r="O722" s="74" t="str">
        <f t="shared" ca="1" si="101"/>
        <v>OK</v>
      </c>
      <c r="P722" s="71">
        <v>45508</v>
      </c>
      <c r="Q722" s="198"/>
      <c r="R722" s="68" t="s">
        <v>104</v>
      </c>
      <c r="S722" s="73" t="str">
        <f t="shared" si="102"/>
        <v>Feridas acidentais no flanco.</v>
      </c>
      <c r="T722" s="67" t="str">
        <f t="shared" si="103"/>
        <v>Objetos pontiagudos, pontas de guias, meio-fio.</v>
      </c>
      <c r="U722" s="73" t="str">
        <f t="shared" si="104"/>
        <v>Impacto lateral proveniente de erro operacional, solicito avaliação de cobrança.</v>
      </c>
      <c r="V722" s="68">
        <v>16196</v>
      </c>
      <c r="W722" s="67" t="str">
        <f t="shared" si="105"/>
        <v xml:space="preserve">Everson Veloso </v>
      </c>
      <c r="X722" s="67"/>
      <c r="Y722" s="67">
        <f t="shared" ca="1" si="97"/>
        <v>214</v>
      </c>
      <c r="Z722" s="67" t="str">
        <f>IFERROR(VLOOKUP(R722,FVU!B:F,5,FALSE),"")</f>
        <v>FLANCO</v>
      </c>
    </row>
    <row r="723" spans="1:26" ht="15.75" customHeight="1">
      <c r="A723" s="150">
        <f t="shared" si="95"/>
        <v>3018</v>
      </c>
      <c r="B723" s="75">
        <v>25454</v>
      </c>
      <c r="C723" s="60">
        <v>2</v>
      </c>
      <c r="D723" s="59" t="str">
        <f t="shared" si="99"/>
        <v>275/80R22.5</v>
      </c>
      <c r="E723" s="61">
        <v>8442</v>
      </c>
      <c r="F723" s="62" t="s">
        <v>105</v>
      </c>
      <c r="G723" s="60">
        <v>56</v>
      </c>
      <c r="H723" s="59" t="str">
        <f t="shared" si="98"/>
        <v xml:space="preserve">UBERLANDIA </v>
      </c>
      <c r="I723" s="63">
        <v>45285</v>
      </c>
      <c r="J723" s="64">
        <v>45294</v>
      </c>
      <c r="K723" s="60">
        <v>1</v>
      </c>
      <c r="L723" s="60">
        <v>17513</v>
      </c>
      <c r="M723" s="60">
        <v>122087</v>
      </c>
      <c r="N723" s="65">
        <f t="shared" si="100"/>
        <v>600</v>
      </c>
      <c r="O723" s="66" t="str">
        <f t="shared" ca="1" si="101"/>
        <v>OK</v>
      </c>
      <c r="P723" s="63">
        <v>45351</v>
      </c>
      <c r="Q723" s="200"/>
      <c r="R723" s="77" t="s">
        <v>107</v>
      </c>
      <c r="S723" s="65" t="str">
        <f t="shared" si="102"/>
        <v>Alteração na zona baixa do talão.</v>
      </c>
      <c r="T723" s="59" t="str">
        <f t="shared" si="10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723" s="65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723" s="60">
        <v>16196</v>
      </c>
      <c r="W723" s="59" t="str">
        <f t="shared" si="105"/>
        <v xml:space="preserve">Everson Veloso </v>
      </c>
      <c r="X723" s="59"/>
      <c r="Y723" s="59">
        <f t="shared" ca="1" si="97"/>
        <v>57</v>
      </c>
      <c r="Z723" s="59" t="str">
        <f>IFERROR(VLOOKUP(R723,FVU!B:F,5,FALSE),"")</f>
        <v>TALÃO</v>
      </c>
    </row>
    <row r="724" spans="1:26" ht="15.75" customHeight="1">
      <c r="A724" s="149">
        <f t="shared" si="95"/>
        <v>3019</v>
      </c>
      <c r="B724" s="76">
        <v>26049</v>
      </c>
      <c r="C724" s="68">
        <v>4</v>
      </c>
      <c r="D724" s="67" t="str">
        <f t="shared" si="99"/>
        <v>215/75R17.5</v>
      </c>
      <c r="E724" s="69">
        <v>40892</v>
      </c>
      <c r="F724" s="70" t="s">
        <v>101</v>
      </c>
      <c r="G724" s="68">
        <v>98</v>
      </c>
      <c r="H724" s="67" t="str">
        <f t="shared" si="98"/>
        <v>ANA LUCIA</v>
      </c>
      <c r="I724" s="71">
        <v>45285</v>
      </c>
      <c r="J724" s="72">
        <v>45294</v>
      </c>
      <c r="K724" s="68">
        <v>1</v>
      </c>
      <c r="L724" s="68">
        <v>13396</v>
      </c>
      <c r="M724" s="68">
        <v>33072</v>
      </c>
      <c r="N724" s="73">
        <f t="shared" si="100"/>
        <v>450</v>
      </c>
      <c r="O724" s="74" t="str">
        <f t="shared" ca="1" si="101"/>
        <v>OK</v>
      </c>
      <c r="P724" s="71">
        <v>45686</v>
      </c>
      <c r="Q724" s="198"/>
      <c r="R724" s="68" t="s">
        <v>119</v>
      </c>
      <c r="S724" s="73" t="str">
        <f t="shared" si="102"/>
        <v>Agressões físicas ou químicas.</v>
      </c>
      <c r="T724" s="67" t="str">
        <f t="shared" si="103"/>
        <v>Pneu em contato com hidrocarbonetos (óleo diesel, graxa, gasolina, etc. , pneu exposto a fontes de calor soldas, descargas elétricas etc.).</v>
      </c>
      <c r="U724" s="73" t="str">
        <f t="shared" si="104"/>
        <v>Verificar origem da contaminação e tomar as atitudes cabíveis.</v>
      </c>
      <c r="V724" s="68">
        <v>16196</v>
      </c>
      <c r="W724" s="67" t="str">
        <f t="shared" si="105"/>
        <v xml:space="preserve">Everson Veloso </v>
      </c>
      <c r="X724" s="67"/>
      <c r="Y724" s="67">
        <f t="shared" ca="1" si="97"/>
        <v>392</v>
      </c>
      <c r="Z724" s="67" t="str">
        <f>IFERROR(VLOOKUP(R724,FVU!B:F,5,FALSE),"")</f>
        <v>FLANCO</v>
      </c>
    </row>
    <row r="725" spans="1:26" ht="15.75" customHeight="1">
      <c r="A725" s="150">
        <f t="shared" si="95"/>
        <v>3020</v>
      </c>
      <c r="B725" s="75">
        <v>24172</v>
      </c>
      <c r="C725" s="60">
        <v>1</v>
      </c>
      <c r="D725" s="59" t="str">
        <f t="shared" si="99"/>
        <v>295/80R22.5</v>
      </c>
      <c r="E725" s="61">
        <v>10801</v>
      </c>
      <c r="F725" s="62" t="s">
        <v>105</v>
      </c>
      <c r="G725" s="60">
        <v>870</v>
      </c>
      <c r="H725" s="59" t="str">
        <f t="shared" si="98"/>
        <v>JUSTINOPOLIS</v>
      </c>
      <c r="I725" s="63">
        <v>45286</v>
      </c>
      <c r="J725" s="64">
        <v>45294</v>
      </c>
      <c r="K725" s="60">
        <v>0</v>
      </c>
      <c r="L725" s="60">
        <v>12860</v>
      </c>
      <c r="M725" s="60">
        <v>109244</v>
      </c>
      <c r="N725" s="65">
        <f t="shared" si="100"/>
        <v>650</v>
      </c>
      <c r="O725" s="66" t="str">
        <f t="shared" ca="1" si="101"/>
        <v>OK</v>
      </c>
      <c r="P725" s="71">
        <f>J725</f>
        <v>45294</v>
      </c>
      <c r="Q725" s="198"/>
      <c r="R725" s="77" t="s">
        <v>107</v>
      </c>
      <c r="S725" s="65" t="str">
        <f t="shared" si="102"/>
        <v>Alteração na zona baixa do talão.</v>
      </c>
      <c r="T725" s="59" t="str">
        <f t="shared" si="10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725" s="65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725" s="60">
        <v>16196</v>
      </c>
      <c r="W725" s="59" t="str">
        <f t="shared" si="105"/>
        <v xml:space="preserve">Everson Veloso </v>
      </c>
      <c r="X725" s="59"/>
      <c r="Y725" s="59">
        <f t="shared" ca="1" si="97"/>
        <v>0</v>
      </c>
      <c r="Z725" s="59" t="str">
        <f>IFERROR(VLOOKUP(R725,FVU!B:F,5,FALSE),"")</f>
        <v>TALÃO</v>
      </c>
    </row>
    <row r="726" spans="1:26" ht="15.75" customHeight="1">
      <c r="A726" s="149">
        <f t="shared" si="95"/>
        <v>3021</v>
      </c>
      <c r="B726" s="76">
        <v>24188</v>
      </c>
      <c r="C726" s="68">
        <v>1</v>
      </c>
      <c r="D726" s="67" t="str">
        <f t="shared" si="99"/>
        <v>295/80R22.5</v>
      </c>
      <c r="E726" s="69">
        <v>90309</v>
      </c>
      <c r="F726" s="70" t="s">
        <v>101</v>
      </c>
      <c r="G726" s="68">
        <v>870</v>
      </c>
      <c r="H726" s="67" t="str">
        <f t="shared" si="98"/>
        <v>JUSTINOPOLIS</v>
      </c>
      <c r="I726" s="71">
        <v>45287</v>
      </c>
      <c r="J726" s="72">
        <v>45294</v>
      </c>
      <c r="K726" s="68">
        <v>0</v>
      </c>
      <c r="L726" s="68">
        <v>3549</v>
      </c>
      <c r="M726" s="68">
        <v>85697</v>
      </c>
      <c r="N726" s="73">
        <f t="shared" si="100"/>
        <v>650</v>
      </c>
      <c r="O726" s="74" t="str">
        <f t="shared" ca="1" si="101"/>
        <v>OK</v>
      </c>
      <c r="P726" s="71">
        <v>45540</v>
      </c>
      <c r="Q726" s="198"/>
      <c r="R726" s="68" t="s">
        <v>107</v>
      </c>
      <c r="S726" s="73" t="str">
        <f t="shared" si="102"/>
        <v>Alteração na zona baixa do talão.</v>
      </c>
      <c r="T726" s="67" t="str">
        <f t="shared" si="10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726" s="73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726" s="68">
        <v>16196</v>
      </c>
      <c r="W726" s="67" t="str">
        <f t="shared" si="105"/>
        <v xml:space="preserve">Everson Veloso </v>
      </c>
      <c r="X726" s="67"/>
      <c r="Y726" s="67">
        <f t="shared" ca="1" si="97"/>
        <v>246</v>
      </c>
      <c r="Z726" s="67" t="str">
        <f>IFERROR(VLOOKUP(R726,FVU!B:F,5,FALSE),"")</f>
        <v>TALÃO</v>
      </c>
    </row>
    <row r="727" spans="1:26" ht="15.75" customHeight="1">
      <c r="A727" s="150">
        <f t="shared" si="95"/>
        <v>3022</v>
      </c>
      <c r="B727" s="75">
        <v>23139</v>
      </c>
      <c r="C727" s="60">
        <v>2</v>
      </c>
      <c r="D727" s="59" t="str">
        <f t="shared" si="99"/>
        <v>275/80R22.5</v>
      </c>
      <c r="E727" s="61">
        <v>90243</v>
      </c>
      <c r="F727" s="62" t="s">
        <v>105</v>
      </c>
      <c r="G727" s="60">
        <v>990</v>
      </c>
      <c r="H727" s="59" t="str">
        <f t="shared" si="98"/>
        <v>VENEZA</v>
      </c>
      <c r="I727" s="63">
        <v>45281</v>
      </c>
      <c r="J727" s="64">
        <v>45294</v>
      </c>
      <c r="K727" s="60">
        <v>1</v>
      </c>
      <c r="L727" s="60">
        <v>28502</v>
      </c>
      <c r="M727" s="60">
        <v>228159</v>
      </c>
      <c r="N727" s="65">
        <f t="shared" si="100"/>
        <v>600</v>
      </c>
      <c r="O727" s="66" t="str">
        <f t="shared" ca="1" si="101"/>
        <v>OK</v>
      </c>
      <c r="P727" s="63">
        <v>45310</v>
      </c>
      <c r="Q727" s="200"/>
      <c r="R727" s="77" t="s">
        <v>107</v>
      </c>
      <c r="S727" s="65" t="str">
        <f t="shared" si="102"/>
        <v>Alteração na zona baixa do talão.</v>
      </c>
      <c r="T727" s="59" t="str">
        <f t="shared" si="10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727" s="65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727" s="60">
        <v>16196</v>
      </c>
      <c r="W727" s="59" t="str">
        <f t="shared" si="105"/>
        <v xml:space="preserve">Everson Veloso </v>
      </c>
      <c r="X727" s="59"/>
      <c r="Y727" s="59">
        <f t="shared" ca="1" si="97"/>
        <v>16</v>
      </c>
      <c r="Z727" s="59" t="str">
        <f>IFERROR(VLOOKUP(R727,FVU!B:F,5,FALSE),"")</f>
        <v>TALÃO</v>
      </c>
    </row>
    <row r="728" spans="1:26" ht="15.75" customHeight="1">
      <c r="A728" s="149">
        <f t="shared" si="95"/>
        <v>3023</v>
      </c>
      <c r="B728" s="76">
        <v>22644</v>
      </c>
      <c r="C728" s="68">
        <v>2</v>
      </c>
      <c r="D728" s="67" t="str">
        <f t="shared" si="99"/>
        <v>275/80R22.5</v>
      </c>
      <c r="E728" s="69">
        <v>90456</v>
      </c>
      <c r="F728" s="70" t="s">
        <v>105</v>
      </c>
      <c r="G728" s="68">
        <v>990</v>
      </c>
      <c r="H728" s="67" t="str">
        <f t="shared" si="98"/>
        <v>VENEZA</v>
      </c>
      <c r="I728" s="71">
        <v>45282</v>
      </c>
      <c r="J728" s="72">
        <v>45294</v>
      </c>
      <c r="K728" s="68">
        <v>1</v>
      </c>
      <c r="L728" s="68">
        <v>17966</v>
      </c>
      <c r="M728" s="68">
        <v>227155</v>
      </c>
      <c r="N728" s="73">
        <f t="shared" si="100"/>
        <v>600</v>
      </c>
      <c r="O728" s="74" t="str">
        <f t="shared" ca="1" si="101"/>
        <v>OK</v>
      </c>
      <c r="P728" s="71">
        <v>45310</v>
      </c>
      <c r="Q728" s="198"/>
      <c r="R728" s="68" t="s">
        <v>107</v>
      </c>
      <c r="S728" s="73" t="str">
        <f t="shared" si="102"/>
        <v>Alteração na zona baixa do talão.</v>
      </c>
      <c r="T728" s="67" t="str">
        <f t="shared" si="10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728" s="73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728" s="68">
        <v>16196</v>
      </c>
      <c r="W728" s="67" t="str">
        <f t="shared" si="105"/>
        <v xml:space="preserve">Everson Veloso </v>
      </c>
      <c r="X728" s="67"/>
      <c r="Y728" s="67">
        <f t="shared" ca="1" si="97"/>
        <v>16</v>
      </c>
      <c r="Z728" s="67" t="str">
        <f>IFERROR(VLOOKUP(R728,FVU!B:F,5,FALSE),"")</f>
        <v>TALÃO</v>
      </c>
    </row>
    <row r="729" spans="1:26" ht="15.75" customHeight="1">
      <c r="A729" s="150">
        <f t="shared" si="95"/>
        <v>3024</v>
      </c>
      <c r="B729" s="75">
        <v>27631</v>
      </c>
      <c r="C729" s="60">
        <v>2</v>
      </c>
      <c r="D729" s="59" t="str">
        <f t="shared" si="99"/>
        <v>275/80R22.5</v>
      </c>
      <c r="E729" s="61">
        <v>90306</v>
      </c>
      <c r="F729" s="62" t="s">
        <v>102</v>
      </c>
      <c r="G729" s="60">
        <v>870</v>
      </c>
      <c r="H729" s="59" t="str">
        <f t="shared" si="98"/>
        <v>JUSTINOPOLIS</v>
      </c>
      <c r="I729" s="63">
        <v>45282</v>
      </c>
      <c r="J729" s="64">
        <v>45294</v>
      </c>
      <c r="K729" s="60">
        <v>0</v>
      </c>
      <c r="L729" s="60">
        <v>3518</v>
      </c>
      <c r="M729" s="60">
        <v>3518</v>
      </c>
      <c r="N729" s="65">
        <f t="shared" si="100"/>
        <v>600</v>
      </c>
      <c r="O729" s="66" t="str">
        <f t="shared" ca="1" si="101"/>
        <v>OK</v>
      </c>
      <c r="P729" s="63">
        <v>45540</v>
      </c>
      <c r="Q729" s="200"/>
      <c r="R729" s="77" t="s">
        <v>110</v>
      </c>
      <c r="S729" s="65" t="str">
        <f t="shared" si="102"/>
        <v>Rodagem sem ar ou com flexão importante no flanco.</v>
      </c>
      <c r="T729" s="59" t="str">
        <f t="shared" si="103"/>
        <v>Perfurações no topo ou flanco, rodas ou aros danificados, rodagem prolongada sem ar ou baixa pressão, desgaste no flanco por atrito com o solo ou entre germinados.</v>
      </c>
      <c r="U729" s="65" t="str">
        <f t="shared" si="104"/>
        <v>Condutor rodou com o pneu vazio. Solicito avaliação de cobrança.</v>
      </c>
      <c r="V729" s="60">
        <v>16196</v>
      </c>
      <c r="W729" s="59" t="str">
        <f t="shared" si="105"/>
        <v xml:space="preserve">Everson Veloso </v>
      </c>
      <c r="X729" s="59"/>
      <c r="Y729" s="59">
        <f t="shared" ca="1" si="97"/>
        <v>246</v>
      </c>
      <c r="Z729" s="59" t="str">
        <f>IFERROR(VLOOKUP(R729,FVU!B:F,5,FALSE),"")</f>
        <v>FLANCO</v>
      </c>
    </row>
    <row r="730" spans="1:26" ht="15.75" customHeight="1">
      <c r="A730" s="149">
        <f t="shared" si="95"/>
        <v>3025</v>
      </c>
      <c r="B730" s="76">
        <v>24231</v>
      </c>
      <c r="C730" s="68">
        <v>1</v>
      </c>
      <c r="D730" s="67" t="str">
        <f t="shared" si="99"/>
        <v>295/80R22.5</v>
      </c>
      <c r="E730" s="69">
        <v>10699</v>
      </c>
      <c r="F730" s="70" t="s">
        <v>101</v>
      </c>
      <c r="G730" s="68">
        <v>870</v>
      </c>
      <c r="H730" s="67" t="str">
        <f t="shared" si="98"/>
        <v>JUSTINOPOLIS</v>
      </c>
      <c r="I730" s="71">
        <v>45286</v>
      </c>
      <c r="J730" s="72">
        <v>45294</v>
      </c>
      <c r="K730" s="68">
        <v>0</v>
      </c>
      <c r="L730" s="68">
        <v>12714</v>
      </c>
      <c r="M730" s="68">
        <v>125777</v>
      </c>
      <c r="N730" s="73">
        <f t="shared" si="100"/>
        <v>650</v>
      </c>
      <c r="O730" s="74" t="str">
        <f t="shared" ca="1" si="101"/>
        <v>OK</v>
      </c>
      <c r="P730" s="71">
        <v>45462</v>
      </c>
      <c r="Q730" s="198"/>
      <c r="R730" s="68" t="s">
        <v>109</v>
      </c>
      <c r="S730" s="73" t="str">
        <f t="shared" si="102"/>
        <v>Desgaste da Banda de Rodagem por utilização extrema.</v>
      </c>
      <c r="T730" s="67" t="str">
        <f t="shared" si="103"/>
        <v>Roda travada, "calo" no tambor de freio, utilização extrema , excessiva.</v>
      </c>
      <c r="U730" s="73" t="str">
        <f t="shared" si="104"/>
        <v>Verificar rodas e tambores de freio, verificar negligência do borracheiro e caso procedente efetuar a cobrança.</v>
      </c>
      <c r="V730" s="68">
        <v>16196</v>
      </c>
      <c r="W730" s="67" t="str">
        <f t="shared" si="105"/>
        <v xml:space="preserve">Everson Veloso </v>
      </c>
      <c r="X730" s="67"/>
      <c r="Y730" s="67">
        <f t="shared" ca="1" si="97"/>
        <v>168</v>
      </c>
      <c r="Z730" s="67" t="str">
        <f>IFERROR(VLOOKUP(R730,FVU!B:F,5,FALSE),"")</f>
        <v>BANDA DE RODAGEM</v>
      </c>
    </row>
    <row r="731" spans="1:26" ht="15.75" customHeight="1">
      <c r="A731" s="150">
        <f t="shared" si="95"/>
        <v>3026</v>
      </c>
      <c r="B731" s="75">
        <v>23619</v>
      </c>
      <c r="C731" s="60">
        <v>2</v>
      </c>
      <c r="D731" s="59" t="str">
        <f t="shared" si="99"/>
        <v>275/80R22.5</v>
      </c>
      <c r="E731" s="61">
        <v>10754</v>
      </c>
      <c r="F731" s="62" t="s">
        <v>101</v>
      </c>
      <c r="G731" s="60">
        <v>870</v>
      </c>
      <c r="H731" s="59" t="str">
        <f t="shared" si="98"/>
        <v>JUSTINOPOLIS</v>
      </c>
      <c r="I731" s="63">
        <v>45285</v>
      </c>
      <c r="J731" s="64">
        <v>45294</v>
      </c>
      <c r="K731" s="60">
        <v>2</v>
      </c>
      <c r="L731" s="60">
        <v>2953</v>
      </c>
      <c r="M731" s="60">
        <v>130546</v>
      </c>
      <c r="N731" s="65">
        <f t="shared" si="100"/>
        <v>600</v>
      </c>
      <c r="O731" s="66" t="str">
        <f t="shared" ca="1" si="101"/>
        <v>OK</v>
      </c>
      <c r="P731" s="71">
        <f>J731</f>
        <v>45294</v>
      </c>
      <c r="Q731" s="198"/>
      <c r="R731" s="77" t="s">
        <v>104</v>
      </c>
      <c r="S731" s="65" t="str">
        <f t="shared" si="102"/>
        <v>Feridas acidentais no flanco.</v>
      </c>
      <c r="T731" s="59" t="str">
        <f t="shared" si="103"/>
        <v>Objetos pontiagudos, pontas de guias, meio-fio.</v>
      </c>
      <c r="U731" s="65" t="str">
        <f t="shared" si="104"/>
        <v>Impacto lateral proveniente de erro operacional, solicito avaliação de cobrança.</v>
      </c>
      <c r="V731" s="60">
        <v>16196</v>
      </c>
      <c r="W731" s="59" t="str">
        <f t="shared" si="105"/>
        <v xml:space="preserve">Everson Veloso </v>
      </c>
      <c r="X731" s="59"/>
      <c r="Y731" s="59">
        <f t="shared" ca="1" si="97"/>
        <v>0</v>
      </c>
      <c r="Z731" s="59" t="str">
        <f>IFERROR(VLOOKUP(R731,FVU!B:F,5,FALSE),"")</f>
        <v>FLANCO</v>
      </c>
    </row>
    <row r="732" spans="1:26" ht="15.75" customHeight="1">
      <c r="A732" s="149">
        <f t="shared" si="95"/>
        <v>3027</v>
      </c>
      <c r="B732" s="76">
        <v>24885</v>
      </c>
      <c r="C732" s="68">
        <v>2</v>
      </c>
      <c r="D732" s="67" t="str">
        <f t="shared" si="99"/>
        <v>275/80R22.5</v>
      </c>
      <c r="E732" s="69">
        <v>90437</v>
      </c>
      <c r="F732" s="70" t="s">
        <v>198</v>
      </c>
      <c r="G732" s="68">
        <v>990</v>
      </c>
      <c r="H732" s="67" t="str">
        <f t="shared" si="98"/>
        <v>VENEZA</v>
      </c>
      <c r="I732" s="71">
        <v>45286</v>
      </c>
      <c r="J732" s="72">
        <v>45294</v>
      </c>
      <c r="K732" s="68">
        <v>1</v>
      </c>
      <c r="L732" s="68">
        <v>6118</v>
      </c>
      <c r="M732" s="68">
        <v>153246</v>
      </c>
      <c r="N732" s="73">
        <f t="shared" si="100"/>
        <v>600</v>
      </c>
      <c r="O732" s="74" t="str">
        <f t="shared" ca="1" si="101"/>
        <v>OK</v>
      </c>
      <c r="P732" s="71">
        <v>45310</v>
      </c>
      <c r="Q732" s="198"/>
      <c r="R732" s="68" t="s">
        <v>104</v>
      </c>
      <c r="S732" s="73" t="str">
        <f t="shared" si="102"/>
        <v>Feridas acidentais no flanco.</v>
      </c>
      <c r="T732" s="67" t="str">
        <f t="shared" si="103"/>
        <v>Objetos pontiagudos, pontas de guias, meio-fio.</v>
      </c>
      <c r="U732" s="73" t="str">
        <f t="shared" si="104"/>
        <v>Impacto lateral proveniente de erro operacional, solicito avaliação de cobrança.</v>
      </c>
      <c r="V732" s="68">
        <v>16196</v>
      </c>
      <c r="W732" s="67" t="str">
        <f t="shared" si="105"/>
        <v xml:space="preserve">Everson Veloso </v>
      </c>
      <c r="X732" s="67"/>
      <c r="Y732" s="67">
        <f t="shared" ca="1" si="97"/>
        <v>16</v>
      </c>
      <c r="Z732" s="67" t="str">
        <f>IFERROR(VLOOKUP(R732,FVU!B:F,5,FALSE),"")</f>
        <v>FLANCO</v>
      </c>
    </row>
    <row r="733" spans="1:26" ht="15.75" customHeight="1">
      <c r="A733" s="150">
        <f t="shared" si="95"/>
        <v>3028</v>
      </c>
      <c r="B733" s="75">
        <v>23503</v>
      </c>
      <c r="C733" s="60">
        <v>2</v>
      </c>
      <c r="D733" s="59" t="str">
        <f t="shared" si="99"/>
        <v>275/80R22.5</v>
      </c>
      <c r="E733" s="61">
        <v>11194</v>
      </c>
      <c r="F733" s="62" t="s">
        <v>99</v>
      </c>
      <c r="G733" s="60">
        <v>98</v>
      </c>
      <c r="H733" s="59" t="str">
        <f t="shared" si="98"/>
        <v>ANA LUCIA</v>
      </c>
      <c r="I733" s="63">
        <v>45289</v>
      </c>
      <c r="J733" s="64">
        <v>45308</v>
      </c>
      <c r="K733" s="60">
        <v>2</v>
      </c>
      <c r="L733" s="60">
        <v>21465</v>
      </c>
      <c r="M733" s="60">
        <v>217671</v>
      </c>
      <c r="N733" s="65">
        <f t="shared" si="100"/>
        <v>600</v>
      </c>
      <c r="O733" s="66" t="str">
        <f t="shared" ca="1" si="101"/>
        <v>OK</v>
      </c>
      <c r="P733" s="63">
        <v>45467</v>
      </c>
      <c r="Q733" s="200"/>
      <c r="R733" s="77" t="s">
        <v>106</v>
      </c>
      <c r="S733" s="65" t="str">
        <f t="shared" si="102"/>
        <v>Rachadura na zona baixa do talão.</v>
      </c>
      <c r="T733" s="59" t="str">
        <f t="shared" si="10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733" s="65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33" s="60">
        <v>16196</v>
      </c>
      <c r="W733" s="59" t="str">
        <f t="shared" si="105"/>
        <v xml:space="preserve">Everson Veloso </v>
      </c>
      <c r="X733" s="59"/>
      <c r="Y733" s="59">
        <f t="shared" ca="1" si="97"/>
        <v>159</v>
      </c>
      <c r="Z733" s="59" t="str">
        <f>IFERROR(VLOOKUP(R733,FVU!B:F,5,FALSE),"")</f>
        <v>TALÃO</v>
      </c>
    </row>
    <row r="734" spans="1:26" ht="15.75" customHeight="1">
      <c r="A734" s="149">
        <f t="shared" si="95"/>
        <v>3029</v>
      </c>
      <c r="B734" s="76">
        <v>20819</v>
      </c>
      <c r="C734" s="68">
        <v>2</v>
      </c>
      <c r="D734" s="67" t="str">
        <f t="shared" si="99"/>
        <v>275/80R22.5</v>
      </c>
      <c r="E734" s="69">
        <v>40773</v>
      </c>
      <c r="F734" s="70" t="s">
        <v>101</v>
      </c>
      <c r="G734" s="68">
        <v>98</v>
      </c>
      <c r="H734" s="67" t="str">
        <f t="shared" si="98"/>
        <v>ANA LUCIA</v>
      </c>
      <c r="I734" s="71">
        <v>45288</v>
      </c>
      <c r="J734" s="72">
        <v>45308</v>
      </c>
      <c r="K734" s="68">
        <v>2</v>
      </c>
      <c r="L734" s="68">
        <v>36051</v>
      </c>
      <c r="M734" s="68">
        <v>240479</v>
      </c>
      <c r="N734" s="73">
        <f t="shared" si="100"/>
        <v>600</v>
      </c>
      <c r="O734" s="74" t="str">
        <f t="shared" ca="1" si="101"/>
        <v>OK</v>
      </c>
      <c r="P734" s="71">
        <v>45352</v>
      </c>
      <c r="Q734" s="198"/>
      <c r="R734" s="68" t="s">
        <v>106</v>
      </c>
      <c r="S734" s="73" t="str">
        <f t="shared" si="102"/>
        <v>Rachadura na zona baixa do talão.</v>
      </c>
      <c r="T734" s="67" t="str">
        <f t="shared" si="10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734" s="73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34" s="68">
        <v>16196</v>
      </c>
      <c r="W734" s="67" t="str">
        <f t="shared" si="105"/>
        <v xml:space="preserve">Everson Veloso </v>
      </c>
      <c r="X734" s="67"/>
      <c r="Y734" s="67">
        <f t="shared" ca="1" si="97"/>
        <v>44</v>
      </c>
      <c r="Z734" s="67" t="str">
        <f>IFERROR(VLOOKUP(R734,FVU!B:F,5,FALSE),"")</f>
        <v>TALÃO</v>
      </c>
    </row>
    <row r="735" spans="1:26" ht="15.75" customHeight="1">
      <c r="A735" s="150">
        <f t="shared" si="95"/>
        <v>3030</v>
      </c>
      <c r="B735" s="75">
        <v>22122</v>
      </c>
      <c r="C735" s="60">
        <v>2</v>
      </c>
      <c r="D735" s="59" t="str">
        <f t="shared" si="99"/>
        <v>275/80R22.5</v>
      </c>
      <c r="E735" s="61">
        <v>20717</v>
      </c>
      <c r="F735" s="62" t="s">
        <v>99</v>
      </c>
      <c r="G735" s="60">
        <v>98</v>
      </c>
      <c r="H735" s="59" t="str">
        <f t="shared" si="98"/>
        <v>ANA LUCIA</v>
      </c>
      <c r="I735" s="63">
        <v>45289</v>
      </c>
      <c r="J735" s="64">
        <v>45308</v>
      </c>
      <c r="K735" s="60">
        <v>2</v>
      </c>
      <c r="L735" s="60">
        <v>42424</v>
      </c>
      <c r="M735" s="60">
        <v>227751</v>
      </c>
      <c r="N735" s="65">
        <f t="shared" si="100"/>
        <v>600</v>
      </c>
      <c r="O735" s="66" t="str">
        <f t="shared" ca="1" si="101"/>
        <v>OK</v>
      </c>
      <c r="P735" s="63">
        <v>45352</v>
      </c>
      <c r="Q735" s="200"/>
      <c r="R735" s="77" t="s">
        <v>117</v>
      </c>
      <c r="S735" s="65" t="str">
        <f t="shared" si="102"/>
        <v>Separações no talão e rupturas dos reforços.</v>
      </c>
      <c r="T735" s="59" t="str">
        <f t="shared" si="103"/>
        <v>Aquecimento excessivo no tambor de freio, utilização com sobrecarga ou baixa pressão, mau posicionamento do pneu sobre o aro/roda, uso excessivo dos freios devido a velocidade incompatível com a via.</v>
      </c>
      <c r="U735" s="65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35" s="60">
        <v>16196</v>
      </c>
      <c r="W735" s="59" t="str">
        <f t="shared" si="105"/>
        <v xml:space="preserve">Everson Veloso </v>
      </c>
      <c r="X735" s="59"/>
      <c r="Y735" s="59">
        <f t="shared" ca="1" si="97"/>
        <v>44</v>
      </c>
      <c r="Z735" s="59" t="str">
        <f>IFERROR(VLOOKUP(R735,FVU!B:F,5,FALSE),"")</f>
        <v>TALÃO</v>
      </c>
    </row>
    <row r="736" spans="1:26" ht="15.75" customHeight="1">
      <c r="A736" s="149">
        <f t="shared" si="95"/>
        <v>3031</v>
      </c>
      <c r="B736" s="76">
        <v>24362</v>
      </c>
      <c r="C736" s="68">
        <v>1</v>
      </c>
      <c r="D736" s="67" t="str">
        <f t="shared" si="99"/>
        <v>295/80R22.5</v>
      </c>
      <c r="E736" s="69">
        <v>24440</v>
      </c>
      <c r="F736" s="70" t="s">
        <v>205</v>
      </c>
      <c r="G736" s="68">
        <v>16</v>
      </c>
      <c r="H736" s="67" t="str">
        <f t="shared" si="98"/>
        <v>M.GORETTI</v>
      </c>
      <c r="I736" s="71">
        <v>45290</v>
      </c>
      <c r="J736" s="72">
        <v>45308</v>
      </c>
      <c r="K736" s="68">
        <v>0</v>
      </c>
      <c r="L736" s="68">
        <v>17411</v>
      </c>
      <c r="M736" s="68">
        <v>93090</v>
      </c>
      <c r="N736" s="73">
        <f t="shared" si="100"/>
        <v>650</v>
      </c>
      <c r="O736" s="74" t="str">
        <f t="shared" ca="1" si="101"/>
        <v>OK</v>
      </c>
      <c r="P736" s="71">
        <v>45425</v>
      </c>
      <c r="Q736" s="198"/>
      <c r="R736" s="68" t="s">
        <v>107</v>
      </c>
      <c r="S736" s="73" t="str">
        <f t="shared" si="102"/>
        <v>Alteração na zona baixa do talão.</v>
      </c>
      <c r="T736" s="67" t="str">
        <f t="shared" si="10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736" s="73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736" s="68">
        <v>16196</v>
      </c>
      <c r="W736" s="67" t="str">
        <f t="shared" si="105"/>
        <v xml:space="preserve">Everson Veloso </v>
      </c>
      <c r="X736" s="67"/>
      <c r="Y736" s="67">
        <f t="shared" ca="1" si="97"/>
        <v>117</v>
      </c>
      <c r="Z736" s="67" t="str">
        <f>IFERROR(VLOOKUP(R736,FVU!B:F,5,FALSE),"")</f>
        <v>TALÃO</v>
      </c>
    </row>
    <row r="737" spans="1:26" ht="15.75" customHeight="1">
      <c r="A737" s="150">
        <f t="shared" si="95"/>
        <v>3032</v>
      </c>
      <c r="B737" s="75">
        <v>22216</v>
      </c>
      <c r="C737" s="60">
        <v>2</v>
      </c>
      <c r="D737" s="59" t="str">
        <f t="shared" si="99"/>
        <v>275/80R22.5</v>
      </c>
      <c r="E737" s="61">
        <v>11146</v>
      </c>
      <c r="F737" s="62" t="s">
        <v>99</v>
      </c>
      <c r="G737" s="60">
        <v>98</v>
      </c>
      <c r="H737" s="59" t="str">
        <f t="shared" si="98"/>
        <v>ANA LUCIA</v>
      </c>
      <c r="I737" s="63">
        <v>45286</v>
      </c>
      <c r="J737" s="64">
        <v>45308</v>
      </c>
      <c r="K737" s="60">
        <v>2</v>
      </c>
      <c r="L737" s="60">
        <v>12581</v>
      </c>
      <c r="M737" s="60">
        <v>176738</v>
      </c>
      <c r="N737" s="65">
        <f t="shared" si="100"/>
        <v>600</v>
      </c>
      <c r="O737" s="66" t="str">
        <f t="shared" ca="1" si="101"/>
        <v>OK</v>
      </c>
      <c r="P737" s="63">
        <v>45352</v>
      </c>
      <c r="Q737" s="200"/>
      <c r="R737" s="77" t="s">
        <v>117</v>
      </c>
      <c r="S737" s="65" t="str">
        <f t="shared" si="102"/>
        <v>Separações no talão e rupturas dos reforços.</v>
      </c>
      <c r="T737" s="59" t="str">
        <f t="shared" si="103"/>
        <v>Aquecimento excessivo no tambor de freio, utilização com sobrecarga ou baixa pressão, mau posicionamento do pneu sobre o aro/roda, uso excessivo dos freios devido a velocidade incompatível com a via.</v>
      </c>
      <c r="U737" s="65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37" s="60">
        <v>16196</v>
      </c>
      <c r="W737" s="59" t="str">
        <f t="shared" si="105"/>
        <v xml:space="preserve">Everson Veloso </v>
      </c>
      <c r="X737" s="59"/>
      <c r="Y737" s="59">
        <f t="shared" ca="1" si="97"/>
        <v>44</v>
      </c>
      <c r="Z737" s="59" t="str">
        <f>IFERROR(VLOOKUP(R737,FVU!B:F,5,FALSE),"")</f>
        <v>TALÃO</v>
      </c>
    </row>
    <row r="738" spans="1:26" ht="15.75" customHeight="1">
      <c r="A738" s="149">
        <f t="shared" si="95"/>
        <v>3033</v>
      </c>
      <c r="B738" s="76">
        <v>24192</v>
      </c>
      <c r="C738" s="68">
        <v>1</v>
      </c>
      <c r="D738" s="67" t="str">
        <f t="shared" si="99"/>
        <v>295/80R22.5</v>
      </c>
      <c r="E738" s="69">
        <v>12660</v>
      </c>
      <c r="F738" s="70" t="s">
        <v>105</v>
      </c>
      <c r="G738" s="68">
        <v>16</v>
      </c>
      <c r="H738" s="67" t="str">
        <f t="shared" si="98"/>
        <v>M.GORETTI</v>
      </c>
      <c r="I738" s="71">
        <v>45288</v>
      </c>
      <c r="J738" s="72">
        <v>45308</v>
      </c>
      <c r="K738" s="68">
        <v>1</v>
      </c>
      <c r="L738" s="68">
        <v>2656</v>
      </c>
      <c r="M738" s="68">
        <v>98544</v>
      </c>
      <c r="N738" s="73">
        <f t="shared" si="100"/>
        <v>650</v>
      </c>
      <c r="O738" s="74" t="str">
        <f t="shared" ca="1" si="101"/>
        <v>OK</v>
      </c>
      <c r="P738" s="71">
        <v>45362</v>
      </c>
      <c r="Q738" s="198"/>
      <c r="R738" s="68" t="s">
        <v>116</v>
      </c>
      <c r="S738" s="73" t="str">
        <f t="shared" si="102"/>
        <v>Desenrolamento do retorno da lona carcaça no talão.</v>
      </c>
      <c r="T738" s="67" t="str">
        <f t="shared" si="103"/>
        <v>Aquecimento no talão ocasionado pelo uso excessivo do freio, má regulagem dos freios, uso excessivo dos freios devido a velocidade incompatível com a via,rodas sujas e/ou em má condições de uso, etc.</v>
      </c>
      <c r="U738" s="73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738" s="68">
        <v>16196</v>
      </c>
      <c r="W738" s="67" t="str">
        <f t="shared" si="105"/>
        <v xml:space="preserve">Everson Veloso </v>
      </c>
      <c r="X738" s="67"/>
      <c r="Y738" s="67">
        <f t="shared" ca="1" si="97"/>
        <v>54</v>
      </c>
      <c r="Z738" s="67" t="str">
        <f>IFERROR(VLOOKUP(R738,FVU!B:F,5,FALSE),"")</f>
        <v>TALÃO</v>
      </c>
    </row>
    <row r="739" spans="1:26" ht="15.75" customHeight="1">
      <c r="A739" s="150">
        <f t="shared" si="95"/>
        <v>3034</v>
      </c>
      <c r="B739" s="75">
        <v>25139</v>
      </c>
      <c r="C739" s="60">
        <v>2</v>
      </c>
      <c r="D739" s="59" t="str">
        <f t="shared" si="99"/>
        <v>275/80R22.5</v>
      </c>
      <c r="E739" s="61">
        <v>20719</v>
      </c>
      <c r="F739" s="62" t="s">
        <v>198</v>
      </c>
      <c r="G739" s="60">
        <v>870</v>
      </c>
      <c r="H739" s="59" t="str">
        <f t="shared" si="98"/>
        <v>JUSTINOPOLIS</v>
      </c>
      <c r="I739" s="63">
        <v>45278</v>
      </c>
      <c r="J739" s="64">
        <v>45308</v>
      </c>
      <c r="K739" s="60">
        <v>1</v>
      </c>
      <c r="L739" s="60">
        <v>10048</v>
      </c>
      <c r="M739" s="60">
        <v>90228</v>
      </c>
      <c r="N739" s="65">
        <f t="shared" si="100"/>
        <v>600</v>
      </c>
      <c r="O739" s="66" t="str">
        <f t="shared" ca="1" si="101"/>
        <v>OK</v>
      </c>
      <c r="P739" s="71">
        <f>J739</f>
        <v>45308</v>
      </c>
      <c r="Q739" s="198"/>
      <c r="R739" s="77" t="s">
        <v>104</v>
      </c>
      <c r="S739" s="65" t="str">
        <f t="shared" si="102"/>
        <v>Feridas acidentais no flanco.</v>
      </c>
      <c r="T739" s="59" t="str">
        <f t="shared" si="103"/>
        <v>Objetos pontiagudos, pontas de guias, meio-fio.</v>
      </c>
      <c r="U739" s="65" t="str">
        <f t="shared" si="104"/>
        <v>Impacto lateral proveniente de erro operacional, solicito avaliação de cobrança.</v>
      </c>
      <c r="V739" s="60">
        <v>16196</v>
      </c>
      <c r="W739" s="59" t="str">
        <f t="shared" si="105"/>
        <v xml:space="preserve">Everson Veloso </v>
      </c>
      <c r="X739" s="59"/>
      <c r="Y739" s="59">
        <f t="shared" ca="1" si="97"/>
        <v>0</v>
      </c>
      <c r="Z739" s="59" t="str">
        <f>IFERROR(VLOOKUP(R739,FVU!B:F,5,FALSE),"")</f>
        <v>FLANCO</v>
      </c>
    </row>
    <row r="740" spans="1:26" ht="15.75" customHeight="1">
      <c r="A740" s="149">
        <f t="shared" si="95"/>
        <v>3035</v>
      </c>
      <c r="B740" s="76">
        <v>25004</v>
      </c>
      <c r="C740" s="68">
        <v>2</v>
      </c>
      <c r="D740" s="67" t="str">
        <f t="shared" si="99"/>
        <v>275/80R22.5</v>
      </c>
      <c r="E740" s="69">
        <v>90300</v>
      </c>
      <c r="F740" s="70" t="s">
        <v>101</v>
      </c>
      <c r="G740" s="68">
        <v>870</v>
      </c>
      <c r="H740" s="67" t="str">
        <f t="shared" si="98"/>
        <v>JUSTINOPOLIS</v>
      </c>
      <c r="I740" s="71">
        <v>45289</v>
      </c>
      <c r="J740" s="72">
        <v>45308</v>
      </c>
      <c r="K740" s="68">
        <v>1</v>
      </c>
      <c r="L740" s="68">
        <v>17002</v>
      </c>
      <c r="M740" s="68">
        <v>90100</v>
      </c>
      <c r="N740" s="73">
        <f t="shared" si="100"/>
        <v>600</v>
      </c>
      <c r="O740" s="74" t="str">
        <f t="shared" ca="1" si="101"/>
        <v>OK</v>
      </c>
      <c r="P740" s="71">
        <f>J740</f>
        <v>45308</v>
      </c>
      <c r="Q740" s="198"/>
      <c r="R740" s="68" t="s">
        <v>106</v>
      </c>
      <c r="S740" s="73" t="str">
        <f t="shared" si="102"/>
        <v>Rachadura na zona baixa do talão.</v>
      </c>
      <c r="T740" s="67" t="str">
        <f t="shared" si="10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740" s="73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40" s="68">
        <v>16196</v>
      </c>
      <c r="W740" s="67" t="str">
        <f t="shared" si="105"/>
        <v xml:space="preserve">Everson Veloso </v>
      </c>
      <c r="X740" s="67"/>
      <c r="Y740" s="67">
        <f t="shared" ca="1" si="97"/>
        <v>0</v>
      </c>
      <c r="Z740" s="67" t="str">
        <f>IFERROR(VLOOKUP(R740,FVU!B:F,5,FALSE),"")</f>
        <v>TALÃO</v>
      </c>
    </row>
    <row r="741" spans="1:26" ht="15.75" customHeight="1">
      <c r="A741" s="150">
        <f t="shared" si="95"/>
        <v>3036</v>
      </c>
      <c r="B741" s="75">
        <v>23750</v>
      </c>
      <c r="C741" s="60">
        <v>2</v>
      </c>
      <c r="D741" s="59" t="str">
        <f t="shared" si="99"/>
        <v>275/80R22.5</v>
      </c>
      <c r="E741" s="61">
        <v>8454</v>
      </c>
      <c r="F741" s="62" t="s">
        <v>101</v>
      </c>
      <c r="G741" s="60">
        <v>56</v>
      </c>
      <c r="H741" s="59" t="str">
        <f t="shared" si="98"/>
        <v xml:space="preserve">UBERLANDIA </v>
      </c>
      <c r="I741" s="63">
        <v>45294</v>
      </c>
      <c r="J741" s="64">
        <v>45308</v>
      </c>
      <c r="K741" s="60">
        <v>1</v>
      </c>
      <c r="L741" s="60">
        <v>10676</v>
      </c>
      <c r="M741" s="60">
        <v>140328</v>
      </c>
      <c r="N741" s="65">
        <f t="shared" si="100"/>
        <v>600</v>
      </c>
      <c r="O741" s="66" t="str">
        <f t="shared" ca="1" si="101"/>
        <v>OK</v>
      </c>
      <c r="P741" s="63">
        <v>45341</v>
      </c>
      <c r="Q741" s="200"/>
      <c r="R741" s="77" t="s">
        <v>104</v>
      </c>
      <c r="S741" s="65" t="str">
        <f t="shared" si="102"/>
        <v>Feridas acidentais no flanco.</v>
      </c>
      <c r="T741" s="59" t="str">
        <f t="shared" si="103"/>
        <v>Objetos pontiagudos, pontas de guias, meio-fio.</v>
      </c>
      <c r="U741" s="65" t="str">
        <f t="shared" si="104"/>
        <v>Impacto lateral proveniente de erro operacional, solicito avaliação de cobrança.</v>
      </c>
      <c r="V741" s="60">
        <v>16196</v>
      </c>
      <c r="W741" s="59" t="str">
        <f t="shared" si="105"/>
        <v xml:space="preserve">Everson Veloso </v>
      </c>
      <c r="X741" s="59"/>
      <c r="Y741" s="59">
        <f t="shared" ca="1" si="97"/>
        <v>33</v>
      </c>
      <c r="Z741" s="59" t="str">
        <f>IFERROR(VLOOKUP(R741,FVU!B:F,5,FALSE),"")</f>
        <v>FLANCO</v>
      </c>
    </row>
    <row r="742" spans="1:26" ht="15.75" customHeight="1">
      <c r="A742" s="149">
        <f t="shared" si="95"/>
        <v>3037</v>
      </c>
      <c r="B742" s="76">
        <v>25811</v>
      </c>
      <c r="C742" s="68">
        <v>2</v>
      </c>
      <c r="D742" s="67" t="str">
        <f t="shared" si="99"/>
        <v>275/80R22.5</v>
      </c>
      <c r="E742" s="69">
        <v>8444</v>
      </c>
      <c r="F742" s="70" t="s">
        <v>198</v>
      </c>
      <c r="G742" s="68">
        <v>56</v>
      </c>
      <c r="H742" s="67" t="str">
        <f t="shared" si="98"/>
        <v xml:space="preserve">UBERLANDIA </v>
      </c>
      <c r="I742" s="71">
        <v>45294</v>
      </c>
      <c r="J742" s="72">
        <v>45308</v>
      </c>
      <c r="K742" s="68">
        <v>0</v>
      </c>
      <c r="L742" s="68">
        <v>14456</v>
      </c>
      <c r="M742" s="68">
        <v>68269</v>
      </c>
      <c r="N742" s="73">
        <f t="shared" si="100"/>
        <v>600</v>
      </c>
      <c r="O742" s="74" t="str">
        <f t="shared" ca="1" si="101"/>
        <v>OK</v>
      </c>
      <c r="P742" s="71">
        <v>45341</v>
      </c>
      <c r="Q742" s="198"/>
      <c r="R742" s="68" t="s">
        <v>114</v>
      </c>
      <c r="S742" s="73" t="str">
        <f t="shared" si="102"/>
        <v>Pneu não ressulcado</v>
      </c>
      <c r="T742" s="67" t="str">
        <f t="shared" si="103"/>
        <v>Negligência e/ou não realização do serviço de ressulcagem.</v>
      </c>
      <c r="U742" s="73" t="str">
        <f t="shared" si="104"/>
        <v>Realizar a ressulcagem dos pneus respeitando os procedimentos conforme manual de ressulcagem.</v>
      </c>
      <c r="V742" s="68">
        <v>16196</v>
      </c>
      <c r="W742" s="67" t="str">
        <f t="shared" si="105"/>
        <v xml:space="preserve">Everson Veloso </v>
      </c>
      <c r="X742" s="67"/>
      <c r="Y742" s="67">
        <f t="shared" ca="1" si="97"/>
        <v>33</v>
      </c>
      <c r="Z742" s="67" t="str">
        <f>IFERROR(VLOOKUP(R742,FVU!B:F,5,FALSE),"")</f>
        <v>BANDA DE RODAGEM</v>
      </c>
    </row>
    <row r="743" spans="1:26" ht="15.75" customHeight="1">
      <c r="A743" s="150">
        <f t="shared" si="95"/>
        <v>3038</v>
      </c>
      <c r="B743" s="75">
        <v>26225</v>
      </c>
      <c r="C743" s="60">
        <v>2</v>
      </c>
      <c r="D743" s="59" t="str">
        <f t="shared" si="99"/>
        <v>275/80R22.5</v>
      </c>
      <c r="E743" s="61">
        <v>8418</v>
      </c>
      <c r="F743" s="62" t="s">
        <v>197</v>
      </c>
      <c r="G743" s="60">
        <v>56</v>
      </c>
      <c r="H743" s="59" t="str">
        <f t="shared" si="98"/>
        <v xml:space="preserve">UBERLANDIA </v>
      </c>
      <c r="I743" s="63">
        <v>45294</v>
      </c>
      <c r="J743" s="64">
        <v>45308</v>
      </c>
      <c r="K743" s="60">
        <v>0</v>
      </c>
      <c r="L743" s="60">
        <v>23390</v>
      </c>
      <c r="M743" s="60">
        <v>87558</v>
      </c>
      <c r="N743" s="65">
        <f t="shared" si="100"/>
        <v>600</v>
      </c>
      <c r="O743" s="66" t="str">
        <f t="shared" ca="1" si="101"/>
        <v>OK</v>
      </c>
      <c r="P743" s="63">
        <v>45341</v>
      </c>
      <c r="Q743" s="200"/>
      <c r="R743" s="77" t="s">
        <v>111</v>
      </c>
      <c r="S743" s="65" t="str">
        <f t="shared" si="102"/>
        <v>Desgaste irregular da Banda de Rodagem.</v>
      </c>
      <c r="T743" s="59" t="str">
        <f t="shared" si="103"/>
        <v>Folgas nas mangas, cubos, buchas estouradas, veículo desalinhado.</v>
      </c>
      <c r="U743" s="65" t="str">
        <f t="shared" si="10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743" s="60">
        <v>16196</v>
      </c>
      <c r="W743" s="59" t="str">
        <f t="shared" si="105"/>
        <v xml:space="preserve">Everson Veloso </v>
      </c>
      <c r="X743" s="59"/>
      <c r="Y743" s="59">
        <f t="shared" ca="1" si="97"/>
        <v>33</v>
      </c>
      <c r="Z743" s="59" t="str">
        <f>IFERROR(VLOOKUP(R743,FVU!B:F,5,FALSE),"")</f>
        <v>BANDA DE RODAGEM</v>
      </c>
    </row>
    <row r="744" spans="1:26" ht="15.75" customHeight="1">
      <c r="A744" s="149">
        <f t="shared" si="95"/>
        <v>3039</v>
      </c>
      <c r="B744" s="76">
        <v>14942</v>
      </c>
      <c r="C744" s="68">
        <v>2</v>
      </c>
      <c r="D744" s="67" t="str">
        <f t="shared" si="99"/>
        <v>275/80R22.5</v>
      </c>
      <c r="E744" s="69">
        <v>7337</v>
      </c>
      <c r="F744" s="70" t="s">
        <v>99</v>
      </c>
      <c r="G744" s="68">
        <v>56</v>
      </c>
      <c r="H744" s="67" t="str">
        <f t="shared" si="98"/>
        <v xml:space="preserve">UBERLANDIA </v>
      </c>
      <c r="I744" s="71">
        <v>45289</v>
      </c>
      <c r="J744" s="72">
        <v>45308</v>
      </c>
      <c r="K744" s="68">
        <v>1</v>
      </c>
      <c r="L744" s="68">
        <v>3162</v>
      </c>
      <c r="M744" s="68">
        <v>107502</v>
      </c>
      <c r="N744" s="73">
        <f t="shared" si="100"/>
        <v>600</v>
      </c>
      <c r="O744" s="74" t="str">
        <f t="shared" ca="1" si="101"/>
        <v>OK</v>
      </c>
      <c r="P744" s="71">
        <v>45341</v>
      </c>
      <c r="Q744" s="198"/>
      <c r="R744" s="68" t="s">
        <v>106</v>
      </c>
      <c r="S744" s="73" t="str">
        <f t="shared" si="102"/>
        <v>Rachadura na zona baixa do talão.</v>
      </c>
      <c r="T744" s="67" t="str">
        <f t="shared" si="10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744" s="73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44" s="68">
        <v>16196</v>
      </c>
      <c r="W744" s="67" t="str">
        <f t="shared" si="105"/>
        <v xml:space="preserve">Everson Veloso </v>
      </c>
      <c r="X744" s="67"/>
      <c r="Y744" s="67">
        <f t="shared" ca="1" si="97"/>
        <v>33</v>
      </c>
      <c r="Z744" s="67" t="str">
        <f>IFERROR(VLOOKUP(R744,FVU!B:F,5,FALSE),"")</f>
        <v>TALÃO</v>
      </c>
    </row>
    <row r="745" spans="1:26" ht="15.75" customHeight="1">
      <c r="A745" s="150">
        <f t="shared" si="95"/>
        <v>3040</v>
      </c>
      <c r="B745" s="75">
        <v>26355</v>
      </c>
      <c r="C745" s="60">
        <v>2</v>
      </c>
      <c r="D745" s="59" t="str">
        <f t="shared" si="99"/>
        <v>275/80R22.5</v>
      </c>
      <c r="E745" s="61">
        <v>8407</v>
      </c>
      <c r="F745" s="62" t="s">
        <v>102</v>
      </c>
      <c r="G745" s="60">
        <v>56</v>
      </c>
      <c r="H745" s="59" t="str">
        <f t="shared" si="98"/>
        <v xml:space="preserve">UBERLANDIA </v>
      </c>
      <c r="I745" s="63">
        <v>45293</v>
      </c>
      <c r="J745" s="64">
        <v>45308</v>
      </c>
      <c r="K745" s="60">
        <v>0</v>
      </c>
      <c r="L745" s="60">
        <v>24875</v>
      </c>
      <c r="M745" s="60">
        <v>64014</v>
      </c>
      <c r="N745" s="65">
        <f t="shared" si="100"/>
        <v>600</v>
      </c>
      <c r="O745" s="66" t="str">
        <f t="shared" ca="1" si="101"/>
        <v>OK</v>
      </c>
      <c r="P745" s="63">
        <v>45364</v>
      </c>
      <c r="Q745" s="200"/>
      <c r="R745" s="77" t="s">
        <v>111</v>
      </c>
      <c r="S745" s="65" t="str">
        <f t="shared" si="102"/>
        <v>Desgaste irregular da Banda de Rodagem.</v>
      </c>
      <c r="T745" s="59" t="str">
        <f t="shared" si="103"/>
        <v>Folgas nas mangas, cubos, buchas estouradas, veículo desalinhado.</v>
      </c>
      <c r="U745" s="65" t="str">
        <f t="shared" si="10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745" s="60">
        <v>16196</v>
      </c>
      <c r="W745" s="59" t="str">
        <f t="shared" si="105"/>
        <v xml:space="preserve">Everson Veloso </v>
      </c>
      <c r="X745" s="59"/>
      <c r="Y745" s="59">
        <f t="shared" ca="1" si="97"/>
        <v>56</v>
      </c>
      <c r="Z745" s="59" t="str">
        <f>IFERROR(VLOOKUP(R745,FVU!B:F,5,FALSE),"")</f>
        <v>BANDA DE RODAGEM</v>
      </c>
    </row>
    <row r="746" spans="1:26" ht="15.75" customHeight="1">
      <c r="A746" s="149">
        <f t="shared" si="95"/>
        <v>3041</v>
      </c>
      <c r="B746" s="76">
        <v>27031</v>
      </c>
      <c r="C746" s="68">
        <v>2</v>
      </c>
      <c r="D746" s="67" t="str">
        <f t="shared" si="99"/>
        <v>275/80R22.5</v>
      </c>
      <c r="E746" s="69">
        <v>8438</v>
      </c>
      <c r="F746" s="70" t="s">
        <v>197</v>
      </c>
      <c r="G746" s="68">
        <v>56</v>
      </c>
      <c r="H746" s="67" t="str">
        <f t="shared" si="98"/>
        <v xml:space="preserve">UBERLANDIA </v>
      </c>
      <c r="I746" s="71">
        <v>45284</v>
      </c>
      <c r="J746" s="72">
        <v>45308</v>
      </c>
      <c r="K746" s="68">
        <v>0</v>
      </c>
      <c r="L746" s="68">
        <v>32603</v>
      </c>
      <c r="M746" s="68">
        <v>57015</v>
      </c>
      <c r="N746" s="73">
        <f t="shared" si="100"/>
        <v>600</v>
      </c>
      <c r="O746" s="74" t="str">
        <f t="shared" ca="1" si="101"/>
        <v>OK</v>
      </c>
      <c r="P746" s="71">
        <v>45733</v>
      </c>
      <c r="Q746" s="198"/>
      <c r="R746" s="68" t="s">
        <v>110</v>
      </c>
      <c r="S746" s="73" t="str">
        <f t="shared" si="102"/>
        <v>Rodagem sem ar ou com flexão importante no flanco.</v>
      </c>
      <c r="T746" s="67" t="str">
        <f t="shared" si="103"/>
        <v>Perfurações no topo ou flanco, rodas ou aros danificados, rodagem prolongada sem ar ou baixa pressão, desgaste no flanco por atrito com o solo ou entre germinados.</v>
      </c>
      <c r="U746" s="73" t="str">
        <f t="shared" si="104"/>
        <v>Condutor rodou com o pneu vazio. Solicito avaliação de cobrança.</v>
      </c>
      <c r="V746" s="68">
        <v>16196</v>
      </c>
      <c r="W746" s="67" t="str">
        <f t="shared" si="105"/>
        <v xml:space="preserve">Everson Veloso </v>
      </c>
      <c r="X746" s="67"/>
      <c r="Y746" s="67">
        <f t="shared" ca="1" si="97"/>
        <v>425</v>
      </c>
      <c r="Z746" s="67" t="str">
        <f>IFERROR(VLOOKUP(R746,FVU!B:F,5,FALSE),"")</f>
        <v>FLANCO</v>
      </c>
    </row>
    <row r="747" spans="1:26" ht="15.75" customHeight="1">
      <c r="A747" s="150">
        <f t="shared" si="95"/>
        <v>3042</v>
      </c>
      <c r="B747" s="75">
        <v>23321</v>
      </c>
      <c r="C747" s="60">
        <v>2</v>
      </c>
      <c r="D747" s="59" t="str">
        <f t="shared" si="99"/>
        <v>275/80R22.5</v>
      </c>
      <c r="E747" s="61">
        <v>8439</v>
      </c>
      <c r="F747" s="62" t="s">
        <v>198</v>
      </c>
      <c r="G747" s="60">
        <v>56</v>
      </c>
      <c r="H747" s="59" t="str">
        <f t="shared" si="98"/>
        <v xml:space="preserve">UBERLANDIA </v>
      </c>
      <c r="I747" s="63">
        <v>45289</v>
      </c>
      <c r="J747" s="64">
        <v>45308</v>
      </c>
      <c r="K747" s="60">
        <v>1</v>
      </c>
      <c r="L747" s="60">
        <v>24444</v>
      </c>
      <c r="M747" s="60">
        <v>157826</v>
      </c>
      <c r="N747" s="65">
        <f t="shared" si="100"/>
        <v>600</v>
      </c>
      <c r="O747" s="66" t="str">
        <f t="shared" ca="1" si="101"/>
        <v>OK</v>
      </c>
      <c r="P747" s="63">
        <v>45341</v>
      </c>
      <c r="Q747" s="200"/>
      <c r="R747" s="77" t="s">
        <v>104</v>
      </c>
      <c r="S747" s="65" t="str">
        <f t="shared" si="102"/>
        <v>Feridas acidentais no flanco.</v>
      </c>
      <c r="T747" s="59" t="str">
        <f t="shared" si="103"/>
        <v>Objetos pontiagudos, pontas de guias, meio-fio.</v>
      </c>
      <c r="U747" s="65" t="str">
        <f t="shared" si="104"/>
        <v>Impacto lateral proveniente de erro operacional, solicito avaliação de cobrança.</v>
      </c>
      <c r="V747" s="60">
        <v>16196</v>
      </c>
      <c r="W747" s="59" t="str">
        <f t="shared" si="105"/>
        <v xml:space="preserve">Everson Veloso </v>
      </c>
      <c r="X747" s="59"/>
      <c r="Y747" s="59">
        <f t="shared" ca="1" si="97"/>
        <v>33</v>
      </c>
      <c r="Z747" s="59" t="str">
        <f>IFERROR(VLOOKUP(R747,FVU!B:F,5,FALSE),"")</f>
        <v>FLANCO</v>
      </c>
    </row>
    <row r="748" spans="1:26" ht="15.75" customHeight="1">
      <c r="A748" s="149">
        <f t="shared" si="95"/>
        <v>3043</v>
      </c>
      <c r="B748" s="76">
        <v>24201</v>
      </c>
      <c r="C748" s="68">
        <v>1</v>
      </c>
      <c r="D748" s="67" t="str">
        <f t="shared" si="99"/>
        <v>295/80R22.5</v>
      </c>
      <c r="E748" s="69">
        <v>10797</v>
      </c>
      <c r="F748" s="70" t="s">
        <v>207</v>
      </c>
      <c r="G748" s="68">
        <v>870</v>
      </c>
      <c r="H748" s="67" t="str">
        <f t="shared" si="98"/>
        <v>JUSTINOPOLIS</v>
      </c>
      <c r="I748" s="71">
        <v>45290</v>
      </c>
      <c r="J748" s="72">
        <v>45308</v>
      </c>
      <c r="K748" s="68">
        <v>0</v>
      </c>
      <c r="L748" s="68">
        <v>31253</v>
      </c>
      <c r="M748" s="68">
        <v>98580</v>
      </c>
      <c r="N748" s="73">
        <f t="shared" si="100"/>
        <v>650</v>
      </c>
      <c r="O748" s="74" t="str">
        <f t="shared" ca="1" si="101"/>
        <v>OK</v>
      </c>
      <c r="P748" s="71">
        <v>45362</v>
      </c>
      <c r="Q748" s="198"/>
      <c r="R748" s="68" t="s">
        <v>114</v>
      </c>
      <c r="S748" s="73" t="str">
        <f t="shared" si="102"/>
        <v>Pneu não ressulcado</v>
      </c>
      <c r="T748" s="67" t="str">
        <f t="shared" si="103"/>
        <v>Negligência e/ou não realização do serviço de ressulcagem.</v>
      </c>
      <c r="U748" s="73" t="str">
        <f t="shared" si="104"/>
        <v>Realizar a ressulcagem dos pneus respeitando os procedimentos conforme manual de ressulcagem.</v>
      </c>
      <c r="V748" s="68">
        <v>16196</v>
      </c>
      <c r="W748" s="67" t="str">
        <f t="shared" si="105"/>
        <v xml:space="preserve">Everson Veloso </v>
      </c>
      <c r="X748" s="67"/>
      <c r="Y748" s="67">
        <f t="shared" ca="1" si="97"/>
        <v>54</v>
      </c>
      <c r="Z748" s="67" t="str">
        <f>IFERROR(VLOOKUP(R748,FVU!B:F,5,FALSE),"")</f>
        <v>BANDA DE RODAGEM</v>
      </c>
    </row>
    <row r="749" spans="1:26" ht="15.75" customHeight="1">
      <c r="A749" s="150">
        <f t="shared" si="95"/>
        <v>3044</v>
      </c>
      <c r="B749" s="75">
        <v>27013</v>
      </c>
      <c r="C749" s="60">
        <v>2</v>
      </c>
      <c r="D749" s="59" t="str">
        <f t="shared" si="99"/>
        <v>275/80R22.5</v>
      </c>
      <c r="E749" s="61">
        <v>20721</v>
      </c>
      <c r="F749" s="62" t="s">
        <v>197</v>
      </c>
      <c r="G749" s="60">
        <v>870</v>
      </c>
      <c r="H749" s="59" t="str">
        <f t="shared" si="98"/>
        <v>JUSTINOPOLIS</v>
      </c>
      <c r="I749" s="63">
        <v>45295</v>
      </c>
      <c r="J749" s="64">
        <v>45308</v>
      </c>
      <c r="K749" s="60">
        <v>0</v>
      </c>
      <c r="L749" s="60">
        <v>7946</v>
      </c>
      <c r="M749" s="60">
        <v>42634</v>
      </c>
      <c r="N749" s="65">
        <f t="shared" si="100"/>
        <v>600</v>
      </c>
      <c r="O749" s="66" t="str">
        <f t="shared" ca="1" si="101"/>
        <v>OK</v>
      </c>
      <c r="P749" s="63">
        <v>45369</v>
      </c>
      <c r="Q749" s="200"/>
      <c r="R749" s="77" t="s">
        <v>111</v>
      </c>
      <c r="S749" s="65" t="str">
        <f t="shared" si="102"/>
        <v>Desgaste irregular da Banda de Rodagem.</v>
      </c>
      <c r="T749" s="59" t="str">
        <f t="shared" si="103"/>
        <v>Folgas nas mangas, cubos, buchas estouradas, veículo desalinhado.</v>
      </c>
      <c r="U749" s="65" t="str">
        <f t="shared" si="10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749" s="60">
        <v>16196</v>
      </c>
      <c r="W749" s="59" t="str">
        <f t="shared" si="105"/>
        <v xml:space="preserve">Everson Veloso </v>
      </c>
      <c r="X749" s="59"/>
      <c r="Y749" s="59">
        <f t="shared" ca="1" si="97"/>
        <v>61</v>
      </c>
      <c r="Z749" s="59" t="str">
        <f>IFERROR(VLOOKUP(R749,FVU!B:F,5,FALSE),"")</f>
        <v>BANDA DE RODAGEM</v>
      </c>
    </row>
    <row r="750" spans="1:26" ht="15.75" customHeight="1">
      <c r="A750" s="149">
        <f t="shared" si="95"/>
        <v>3045</v>
      </c>
      <c r="B750" s="76">
        <v>26864</v>
      </c>
      <c r="C750" s="68">
        <v>2</v>
      </c>
      <c r="D750" s="67" t="str">
        <f t="shared" si="99"/>
        <v>275/80R22.5</v>
      </c>
      <c r="E750" s="69">
        <v>10762</v>
      </c>
      <c r="F750" s="70" t="s">
        <v>99</v>
      </c>
      <c r="G750" s="68">
        <v>870</v>
      </c>
      <c r="H750" s="67" t="str">
        <f t="shared" si="98"/>
        <v>JUSTINOPOLIS</v>
      </c>
      <c r="I750" s="71">
        <v>45294</v>
      </c>
      <c r="J750" s="72">
        <v>45308</v>
      </c>
      <c r="K750" s="68">
        <v>0</v>
      </c>
      <c r="L750" s="68">
        <v>3961</v>
      </c>
      <c r="M750" s="68">
        <v>52373</v>
      </c>
      <c r="N750" s="73">
        <f t="shared" si="100"/>
        <v>600</v>
      </c>
      <c r="O750" s="74" t="str">
        <f t="shared" ca="1" si="101"/>
        <v>OK</v>
      </c>
      <c r="P750" s="71">
        <v>45362</v>
      </c>
      <c r="Q750" s="198"/>
      <c r="R750" s="68" t="s">
        <v>114</v>
      </c>
      <c r="S750" s="73" t="str">
        <f t="shared" si="102"/>
        <v>Pneu não ressulcado</v>
      </c>
      <c r="T750" s="67" t="str">
        <f t="shared" si="103"/>
        <v>Negligência e/ou não realização do serviço de ressulcagem.</v>
      </c>
      <c r="U750" s="73" t="str">
        <f t="shared" si="104"/>
        <v>Realizar a ressulcagem dos pneus respeitando os procedimentos conforme manual de ressulcagem.</v>
      </c>
      <c r="V750" s="68">
        <v>16196</v>
      </c>
      <c r="W750" s="67" t="str">
        <f t="shared" si="105"/>
        <v xml:space="preserve">Everson Veloso </v>
      </c>
      <c r="X750" s="67"/>
      <c r="Y750" s="67">
        <f t="shared" ca="1" si="97"/>
        <v>54</v>
      </c>
      <c r="Z750" s="67" t="str">
        <f>IFERROR(VLOOKUP(R750,FVU!B:F,5,FALSE),"")</f>
        <v>BANDA DE RODAGEM</v>
      </c>
    </row>
    <row r="751" spans="1:26" ht="15.75" customHeight="1">
      <c r="A751" s="150">
        <f t="shared" si="95"/>
        <v>3046</v>
      </c>
      <c r="B751" s="75">
        <v>26613</v>
      </c>
      <c r="C751" s="60">
        <v>2</v>
      </c>
      <c r="D751" s="59" t="str">
        <f t="shared" si="99"/>
        <v>275/80R22.5</v>
      </c>
      <c r="E751" s="61">
        <v>10762</v>
      </c>
      <c r="F751" s="62" t="s">
        <v>101</v>
      </c>
      <c r="G751" s="60">
        <v>870</v>
      </c>
      <c r="H751" s="59" t="str">
        <f t="shared" si="98"/>
        <v>JUSTINOPOLIS</v>
      </c>
      <c r="I751" s="63">
        <v>45294</v>
      </c>
      <c r="J751" s="64">
        <v>45308</v>
      </c>
      <c r="K751" s="60">
        <v>0</v>
      </c>
      <c r="L751" s="60">
        <v>3961</v>
      </c>
      <c r="M751" s="60">
        <v>56196</v>
      </c>
      <c r="N751" s="65">
        <f t="shared" si="100"/>
        <v>600</v>
      </c>
      <c r="O751" s="66" t="str">
        <f t="shared" ca="1" si="101"/>
        <v>OK</v>
      </c>
      <c r="P751" s="63">
        <v>45362</v>
      </c>
      <c r="Q751" s="200"/>
      <c r="R751" s="77" t="s">
        <v>114</v>
      </c>
      <c r="S751" s="65" t="str">
        <f t="shared" si="102"/>
        <v>Pneu não ressulcado</v>
      </c>
      <c r="T751" s="59" t="str">
        <f t="shared" si="103"/>
        <v>Negligência e/ou não realização do serviço de ressulcagem.</v>
      </c>
      <c r="U751" s="65" t="str">
        <f t="shared" si="104"/>
        <v>Realizar a ressulcagem dos pneus respeitando os procedimentos conforme manual de ressulcagem.</v>
      </c>
      <c r="V751" s="60">
        <v>16196</v>
      </c>
      <c r="W751" s="59" t="str">
        <f t="shared" si="105"/>
        <v xml:space="preserve">Everson Veloso </v>
      </c>
      <c r="X751" s="59"/>
      <c r="Y751" s="59">
        <f t="shared" ca="1" si="97"/>
        <v>54</v>
      </c>
      <c r="Z751" s="59" t="str">
        <f>IFERROR(VLOOKUP(R751,FVU!B:F,5,FALSE),"")</f>
        <v>BANDA DE RODAGEM</v>
      </c>
    </row>
    <row r="752" spans="1:26" ht="15.75" customHeight="1">
      <c r="A752" s="149">
        <f t="shared" si="95"/>
        <v>3047</v>
      </c>
      <c r="B752" s="76">
        <v>22735</v>
      </c>
      <c r="C752" s="68">
        <v>2</v>
      </c>
      <c r="D752" s="67" t="str">
        <f t="shared" si="99"/>
        <v>275/80R22.5</v>
      </c>
      <c r="E752" s="69">
        <v>20861</v>
      </c>
      <c r="F752" s="70" t="s">
        <v>99</v>
      </c>
      <c r="G752" s="68">
        <v>870</v>
      </c>
      <c r="H752" s="67" t="str">
        <f t="shared" si="98"/>
        <v>JUSTINOPOLIS</v>
      </c>
      <c r="I752" s="71">
        <v>45293</v>
      </c>
      <c r="J752" s="72">
        <v>45308</v>
      </c>
      <c r="K752" s="68">
        <v>1</v>
      </c>
      <c r="L752" s="68">
        <v>3220</v>
      </c>
      <c r="M752" s="68">
        <v>96219</v>
      </c>
      <c r="N752" s="73">
        <f t="shared" si="100"/>
        <v>600</v>
      </c>
      <c r="O752" s="74" t="str">
        <f t="shared" ca="1" si="101"/>
        <v>OK</v>
      </c>
      <c r="P752" s="71">
        <v>45376</v>
      </c>
      <c r="Q752" s="198"/>
      <c r="R752" s="68" t="s">
        <v>106</v>
      </c>
      <c r="S752" s="73" t="str">
        <f t="shared" si="102"/>
        <v>Rachadura na zona baixa do talão.</v>
      </c>
      <c r="T752" s="67" t="str">
        <f t="shared" si="10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752" s="73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52" s="68">
        <v>16196</v>
      </c>
      <c r="W752" s="67" t="str">
        <f t="shared" si="105"/>
        <v xml:space="preserve">Everson Veloso </v>
      </c>
      <c r="X752" s="67"/>
      <c r="Y752" s="67">
        <f t="shared" ca="1" si="97"/>
        <v>68</v>
      </c>
      <c r="Z752" s="67" t="str">
        <f>IFERROR(VLOOKUP(R752,FVU!B:F,5,FALSE),"")</f>
        <v>TALÃO</v>
      </c>
    </row>
    <row r="753" spans="1:26" ht="15.75" customHeight="1">
      <c r="A753" s="150">
        <f t="shared" si="95"/>
        <v>3048</v>
      </c>
      <c r="B753" s="75">
        <v>25371</v>
      </c>
      <c r="C753" s="60">
        <v>1</v>
      </c>
      <c r="D753" s="59" t="str">
        <f t="shared" si="99"/>
        <v>295/80R22.5</v>
      </c>
      <c r="E753" s="61">
        <v>90309</v>
      </c>
      <c r="F753" s="62" t="s">
        <v>99</v>
      </c>
      <c r="G753" s="60">
        <v>870</v>
      </c>
      <c r="H753" s="59" t="str">
        <f t="shared" si="98"/>
        <v>JUSTINOPOLIS</v>
      </c>
      <c r="I753" s="63">
        <v>45287</v>
      </c>
      <c r="J753" s="64">
        <v>45308</v>
      </c>
      <c r="K753" s="60">
        <v>0</v>
      </c>
      <c r="L753" s="60">
        <v>3802</v>
      </c>
      <c r="M753" s="60">
        <v>64923</v>
      </c>
      <c r="N753" s="65">
        <f t="shared" si="100"/>
        <v>650</v>
      </c>
      <c r="O753" s="66" t="str">
        <f t="shared" ca="1" si="101"/>
        <v>OK</v>
      </c>
      <c r="P753" s="63">
        <v>45540</v>
      </c>
      <c r="Q753" s="200"/>
      <c r="R753" s="77" t="s">
        <v>106</v>
      </c>
      <c r="S753" s="65" t="str">
        <f t="shared" si="102"/>
        <v>Rachadura na zona baixa do talão.</v>
      </c>
      <c r="T753" s="59" t="str">
        <f t="shared" si="10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753" s="65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53" s="60">
        <v>16196</v>
      </c>
      <c r="W753" s="59" t="str">
        <f t="shared" si="105"/>
        <v xml:space="preserve">Everson Veloso </v>
      </c>
      <c r="X753" s="59"/>
      <c r="Y753" s="59">
        <f t="shared" ca="1" si="97"/>
        <v>232</v>
      </c>
      <c r="Z753" s="59" t="str">
        <f>IFERROR(VLOOKUP(R753,FVU!B:F,5,FALSE),"")</f>
        <v>TALÃO</v>
      </c>
    </row>
    <row r="754" spans="1:26" ht="15.75" customHeight="1">
      <c r="A754" s="149">
        <f t="shared" si="95"/>
        <v>3049</v>
      </c>
      <c r="B754" s="76">
        <v>25371</v>
      </c>
      <c r="C754" s="68">
        <v>1</v>
      </c>
      <c r="D754" s="67" t="str">
        <f t="shared" si="99"/>
        <v>295/80R22.5</v>
      </c>
      <c r="E754" s="69">
        <v>90309</v>
      </c>
      <c r="F754" s="70" t="s">
        <v>99</v>
      </c>
      <c r="G754" s="68">
        <v>870</v>
      </c>
      <c r="H754" s="67" t="str">
        <f t="shared" si="98"/>
        <v>JUSTINOPOLIS</v>
      </c>
      <c r="I754" s="71">
        <v>45287</v>
      </c>
      <c r="J754" s="72">
        <v>45308</v>
      </c>
      <c r="K754" s="68">
        <v>0</v>
      </c>
      <c r="L754" s="68">
        <v>3802</v>
      </c>
      <c r="M754" s="68">
        <v>64923</v>
      </c>
      <c r="N754" s="73">
        <f t="shared" si="100"/>
        <v>650</v>
      </c>
      <c r="O754" s="74" t="str">
        <f t="shared" ca="1" si="101"/>
        <v>OK</v>
      </c>
      <c r="P754" s="71">
        <v>45540</v>
      </c>
      <c r="Q754" s="198"/>
      <c r="R754" s="68" t="s">
        <v>106</v>
      </c>
      <c r="S754" s="73" t="str">
        <f t="shared" si="102"/>
        <v>Rachadura na zona baixa do talão.</v>
      </c>
      <c r="T754" s="67" t="str">
        <f t="shared" si="10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754" s="73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54" s="68">
        <v>16196</v>
      </c>
      <c r="W754" s="67" t="str">
        <f t="shared" si="105"/>
        <v xml:space="preserve">Everson Veloso </v>
      </c>
      <c r="X754" s="67"/>
      <c r="Y754" s="67">
        <f t="shared" ca="1" si="97"/>
        <v>232</v>
      </c>
      <c r="Z754" s="67" t="str">
        <f>IFERROR(VLOOKUP(R754,FVU!B:F,5,FALSE),"")</f>
        <v>TALÃO</v>
      </c>
    </row>
    <row r="755" spans="1:26" ht="15.75" customHeight="1">
      <c r="A755" s="150">
        <f t="shared" si="95"/>
        <v>3050</v>
      </c>
      <c r="B755" s="75">
        <v>23782</v>
      </c>
      <c r="C755" s="60">
        <v>2</v>
      </c>
      <c r="D755" s="59" t="str">
        <f t="shared" si="99"/>
        <v>275/80R22.5</v>
      </c>
      <c r="E755" s="61">
        <v>90461</v>
      </c>
      <c r="F755" s="62" t="s">
        <v>99</v>
      </c>
      <c r="G755" s="60">
        <v>990</v>
      </c>
      <c r="H755" s="59" t="str">
        <f t="shared" si="98"/>
        <v>VENEZA</v>
      </c>
      <c r="I755" s="63">
        <v>45293</v>
      </c>
      <c r="J755" s="64">
        <v>45308</v>
      </c>
      <c r="K755" s="60">
        <v>1</v>
      </c>
      <c r="L755" s="60">
        <v>19334</v>
      </c>
      <c r="M755" s="60">
        <v>189469</v>
      </c>
      <c r="N755" s="65">
        <f t="shared" si="100"/>
        <v>600</v>
      </c>
      <c r="O755" s="66" t="str">
        <f t="shared" ca="1" si="101"/>
        <v>OK</v>
      </c>
      <c r="P755" s="63">
        <v>45331</v>
      </c>
      <c r="Q755" s="200"/>
      <c r="R755" s="77" t="s">
        <v>100</v>
      </c>
      <c r="S755" s="65" t="str">
        <f t="shared" si="102"/>
        <v>Quebra do talão durante a montagem ou desmontagem proveniente de aquecimento excessivo da roda.</v>
      </c>
      <c r="T755" s="59" t="str">
        <f t="shared" si="103"/>
        <v>Quebra do talão na montagem/desmontagem, utilização de ferramentas não adequadas, força excessiva ou desproporcional na montagem/desmontagem, pneu com talão baquelizado devido a aquecimento da roda ou baixa pressão.</v>
      </c>
      <c r="U755" s="65" t="str">
        <f t="shared" si="104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755" s="60">
        <v>16196</v>
      </c>
      <c r="W755" s="59" t="str">
        <f t="shared" si="105"/>
        <v xml:space="preserve">Everson Veloso </v>
      </c>
      <c r="X755" s="59"/>
      <c r="Y755" s="59">
        <f t="shared" ca="1" si="97"/>
        <v>23</v>
      </c>
      <c r="Z755" s="59" t="str">
        <f>IFERROR(VLOOKUP(R755,FVU!B:F,5,FALSE),"")</f>
        <v>TALÃO</v>
      </c>
    </row>
    <row r="756" spans="1:26" ht="15.75" customHeight="1">
      <c r="A756" s="149">
        <f t="shared" si="95"/>
        <v>3051</v>
      </c>
      <c r="B756" s="76">
        <v>24600</v>
      </c>
      <c r="C756" s="68">
        <v>2</v>
      </c>
      <c r="D756" s="67" t="str">
        <f t="shared" si="99"/>
        <v>275/80R22.5</v>
      </c>
      <c r="E756" s="69">
        <v>90237</v>
      </c>
      <c r="F756" s="70" t="s">
        <v>99</v>
      </c>
      <c r="G756" s="68">
        <v>990</v>
      </c>
      <c r="H756" s="67" t="str">
        <f t="shared" si="98"/>
        <v>VENEZA</v>
      </c>
      <c r="I756" s="71">
        <v>45287</v>
      </c>
      <c r="J756" s="72">
        <v>45308</v>
      </c>
      <c r="K756" s="68">
        <v>1</v>
      </c>
      <c r="L756" s="68">
        <v>10519</v>
      </c>
      <c r="M756" s="68">
        <v>168701</v>
      </c>
      <c r="N756" s="73">
        <f t="shared" si="100"/>
        <v>600</v>
      </c>
      <c r="O756" s="74" t="str">
        <f t="shared" ca="1" si="101"/>
        <v>OK</v>
      </c>
      <c r="P756" s="71">
        <v>45331</v>
      </c>
      <c r="Q756" s="198"/>
      <c r="R756" s="68" t="s">
        <v>106</v>
      </c>
      <c r="S756" s="73" t="str">
        <f t="shared" si="102"/>
        <v>Rachadura na zona baixa do talão.</v>
      </c>
      <c r="T756" s="67" t="str">
        <f t="shared" si="10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756" s="73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56" s="68">
        <v>16196</v>
      </c>
      <c r="W756" s="67" t="str">
        <f t="shared" si="105"/>
        <v xml:space="preserve">Everson Veloso </v>
      </c>
      <c r="X756" s="67"/>
      <c r="Y756" s="67">
        <f t="shared" ca="1" si="97"/>
        <v>23</v>
      </c>
      <c r="Z756" s="67" t="str">
        <f>IFERROR(VLOOKUP(R756,FVU!B:F,5,FALSE),"")</f>
        <v>TALÃO</v>
      </c>
    </row>
    <row r="757" spans="1:26" ht="15.75" customHeight="1">
      <c r="A757" s="150">
        <f t="shared" si="95"/>
        <v>3052</v>
      </c>
      <c r="B757" s="75">
        <v>22941</v>
      </c>
      <c r="C757" s="60">
        <v>2</v>
      </c>
      <c r="D757" s="59" t="str">
        <f t="shared" si="99"/>
        <v>275/80R22.5</v>
      </c>
      <c r="E757" s="61">
        <v>90217</v>
      </c>
      <c r="F757" s="62" t="s">
        <v>99</v>
      </c>
      <c r="G757" s="60">
        <v>990</v>
      </c>
      <c r="H757" s="59" t="str">
        <f t="shared" si="98"/>
        <v>VENEZA</v>
      </c>
      <c r="I757" s="63">
        <v>45288</v>
      </c>
      <c r="J757" s="64">
        <v>45308</v>
      </c>
      <c r="K757" s="60">
        <v>1</v>
      </c>
      <c r="L757" s="60">
        <v>47844</v>
      </c>
      <c r="M757" s="60">
        <v>202073</v>
      </c>
      <c r="N757" s="65">
        <f t="shared" si="100"/>
        <v>600</v>
      </c>
      <c r="O757" s="66" t="str">
        <f t="shared" ca="1" si="101"/>
        <v>OK</v>
      </c>
      <c r="P757" s="63">
        <v>45331</v>
      </c>
      <c r="Q757" s="200"/>
      <c r="R757" s="77" t="s">
        <v>107</v>
      </c>
      <c r="S757" s="65" t="str">
        <f t="shared" si="102"/>
        <v>Alteração na zona baixa do talão.</v>
      </c>
      <c r="T757" s="59" t="str">
        <f t="shared" si="10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757" s="65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757" s="60">
        <v>16196</v>
      </c>
      <c r="W757" s="59" t="str">
        <f t="shared" si="105"/>
        <v xml:space="preserve">Everson Veloso </v>
      </c>
      <c r="X757" s="59"/>
      <c r="Y757" s="59">
        <f t="shared" ca="1" si="97"/>
        <v>23</v>
      </c>
      <c r="Z757" s="59" t="str">
        <f>IFERROR(VLOOKUP(R757,FVU!B:F,5,FALSE),"")</f>
        <v>TALÃO</v>
      </c>
    </row>
    <row r="758" spans="1:26" ht="15.75" customHeight="1">
      <c r="A758" s="149">
        <f t="shared" si="95"/>
        <v>3053</v>
      </c>
      <c r="B758" s="76">
        <v>23746</v>
      </c>
      <c r="C758" s="68">
        <v>2</v>
      </c>
      <c r="D758" s="67" t="str">
        <f t="shared" si="99"/>
        <v>275/80R22.5</v>
      </c>
      <c r="E758" s="69">
        <v>90438</v>
      </c>
      <c r="F758" s="70" t="s">
        <v>105</v>
      </c>
      <c r="G758" s="68">
        <v>990</v>
      </c>
      <c r="H758" s="67" t="str">
        <f t="shared" si="98"/>
        <v>VENEZA</v>
      </c>
      <c r="I758" s="71">
        <v>45289</v>
      </c>
      <c r="J758" s="72">
        <v>45308</v>
      </c>
      <c r="K758" s="68">
        <v>1</v>
      </c>
      <c r="L758" s="68">
        <v>29445</v>
      </c>
      <c r="M758" s="68">
        <v>202979</v>
      </c>
      <c r="N758" s="73">
        <f t="shared" si="100"/>
        <v>600</v>
      </c>
      <c r="O758" s="74" t="str">
        <f t="shared" ca="1" si="101"/>
        <v>OK</v>
      </c>
      <c r="P758" s="71">
        <v>45331</v>
      </c>
      <c r="Q758" s="198"/>
      <c r="R758" s="68" t="s">
        <v>107</v>
      </c>
      <c r="S758" s="73" t="str">
        <f t="shared" si="102"/>
        <v>Alteração na zona baixa do talão.</v>
      </c>
      <c r="T758" s="67" t="str">
        <f t="shared" si="10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758" s="73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758" s="68">
        <v>16196</v>
      </c>
      <c r="W758" s="67" t="str">
        <f t="shared" si="105"/>
        <v xml:space="preserve">Everson Veloso </v>
      </c>
      <c r="X758" s="67"/>
      <c r="Y758" s="67">
        <f t="shared" ca="1" si="97"/>
        <v>23</v>
      </c>
      <c r="Z758" s="67" t="str">
        <f>IFERROR(VLOOKUP(R758,FVU!B:F,5,FALSE),"")</f>
        <v>TALÃO</v>
      </c>
    </row>
    <row r="759" spans="1:26" ht="15.75" customHeight="1">
      <c r="A759" s="150">
        <f t="shared" si="95"/>
        <v>3054</v>
      </c>
      <c r="B759" s="75">
        <v>22628</v>
      </c>
      <c r="C759" s="60">
        <v>2</v>
      </c>
      <c r="D759" s="59" t="str">
        <f t="shared" si="99"/>
        <v>275/80R22.5</v>
      </c>
      <c r="E759" s="61">
        <v>90438</v>
      </c>
      <c r="F759" s="62" t="s">
        <v>198</v>
      </c>
      <c r="G759" s="60">
        <v>990</v>
      </c>
      <c r="H759" s="59" t="str">
        <f t="shared" si="98"/>
        <v>VENEZA</v>
      </c>
      <c r="I759" s="63">
        <v>45289</v>
      </c>
      <c r="J759" s="64">
        <v>45308</v>
      </c>
      <c r="K759" s="60">
        <v>1</v>
      </c>
      <c r="L759" s="60">
        <v>29445</v>
      </c>
      <c r="M759" s="60">
        <v>226741</v>
      </c>
      <c r="N759" s="65">
        <f t="shared" si="100"/>
        <v>600</v>
      </c>
      <c r="O759" s="66" t="str">
        <f t="shared" ca="1" si="101"/>
        <v>OK</v>
      </c>
      <c r="P759" s="63">
        <v>45331</v>
      </c>
      <c r="Q759" s="200"/>
      <c r="R759" s="77" t="s">
        <v>107</v>
      </c>
      <c r="S759" s="65" t="str">
        <f t="shared" si="102"/>
        <v>Alteração na zona baixa do talão.</v>
      </c>
      <c r="T759" s="59" t="str">
        <f t="shared" si="10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759" s="65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759" s="60">
        <v>16196</v>
      </c>
      <c r="W759" s="59" t="str">
        <f t="shared" si="105"/>
        <v xml:space="preserve">Everson Veloso </v>
      </c>
      <c r="X759" s="59"/>
      <c r="Y759" s="59">
        <f t="shared" ca="1" si="97"/>
        <v>23</v>
      </c>
      <c r="Z759" s="59" t="str">
        <f>IFERROR(VLOOKUP(R759,FVU!B:F,5,FALSE),"")</f>
        <v>TALÃO</v>
      </c>
    </row>
    <row r="760" spans="1:26" ht="15.75" customHeight="1">
      <c r="A760" s="149">
        <f t="shared" si="95"/>
        <v>3055</v>
      </c>
      <c r="B760" s="76">
        <v>22490</v>
      </c>
      <c r="C760" s="68">
        <v>1</v>
      </c>
      <c r="D760" s="67" t="str">
        <f t="shared" si="99"/>
        <v>295/80R22.5</v>
      </c>
      <c r="E760" s="69">
        <v>40400</v>
      </c>
      <c r="F760" s="70" t="s">
        <v>99</v>
      </c>
      <c r="G760" s="68">
        <v>16</v>
      </c>
      <c r="H760" s="67" t="str">
        <f t="shared" si="98"/>
        <v>M.GORETTI</v>
      </c>
      <c r="I760" s="71">
        <v>45295</v>
      </c>
      <c r="J760" s="72">
        <v>45308</v>
      </c>
      <c r="K760" s="68">
        <v>1</v>
      </c>
      <c r="L760" s="68">
        <v>8834</v>
      </c>
      <c r="M760" s="68">
        <v>177520</v>
      </c>
      <c r="N760" s="73">
        <f t="shared" si="100"/>
        <v>650</v>
      </c>
      <c r="O760" s="74" t="str">
        <f t="shared" ca="1" si="101"/>
        <v>OK</v>
      </c>
      <c r="P760" s="71">
        <v>45362</v>
      </c>
      <c r="Q760" s="198"/>
      <c r="R760" s="68" t="s">
        <v>117</v>
      </c>
      <c r="S760" s="73" t="str">
        <f t="shared" si="102"/>
        <v>Separações no talão e rupturas dos reforços.</v>
      </c>
      <c r="T760" s="67" t="str">
        <f t="shared" si="103"/>
        <v>Aquecimento excessivo no tambor de freio, utilização com sobrecarga ou baixa pressão, mau posicionamento do pneu sobre o aro/roda, uso excessivo dos freios devido a velocidade incompatível com a via.</v>
      </c>
      <c r="U760" s="73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60" s="68">
        <v>16196</v>
      </c>
      <c r="W760" s="67" t="str">
        <f t="shared" si="105"/>
        <v xml:space="preserve">Everson Veloso </v>
      </c>
      <c r="X760" s="67"/>
      <c r="Y760" s="67">
        <f t="shared" ca="1" si="97"/>
        <v>54</v>
      </c>
      <c r="Z760" s="67" t="str">
        <f>IFERROR(VLOOKUP(R760,FVU!B:F,5,FALSE),"")</f>
        <v>TALÃO</v>
      </c>
    </row>
    <row r="761" spans="1:26" ht="15.75" customHeight="1">
      <c r="A761" s="150">
        <f t="shared" si="95"/>
        <v>3056</v>
      </c>
      <c r="B761" s="75">
        <v>23780</v>
      </c>
      <c r="C761" s="60">
        <v>2</v>
      </c>
      <c r="D761" s="59" t="str">
        <f t="shared" si="99"/>
        <v>275/80R22.5</v>
      </c>
      <c r="E761" s="61">
        <v>10649</v>
      </c>
      <c r="F761" s="62" t="s">
        <v>99</v>
      </c>
      <c r="G761" s="60">
        <v>870</v>
      </c>
      <c r="H761" s="59" t="str">
        <f t="shared" si="98"/>
        <v>JUSTINOPOLIS</v>
      </c>
      <c r="I761" s="63">
        <v>45294</v>
      </c>
      <c r="J761" s="64">
        <v>45308</v>
      </c>
      <c r="K761" s="60">
        <v>2</v>
      </c>
      <c r="L761" s="60">
        <v>5079</v>
      </c>
      <c r="M761" s="60">
        <v>208047</v>
      </c>
      <c r="N761" s="65">
        <f t="shared" si="100"/>
        <v>600</v>
      </c>
      <c r="O761" s="66" t="str">
        <f t="shared" ca="1" si="101"/>
        <v>OK</v>
      </c>
      <c r="P761" s="63">
        <v>45362</v>
      </c>
      <c r="Q761" s="200"/>
      <c r="R761" s="77" t="s">
        <v>106</v>
      </c>
      <c r="S761" s="65" t="str">
        <f t="shared" si="102"/>
        <v>Rachadura na zona baixa do talão.</v>
      </c>
      <c r="T761" s="59" t="str">
        <f t="shared" si="10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761" s="65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61" s="60">
        <v>16196</v>
      </c>
      <c r="W761" s="59" t="str">
        <f t="shared" si="105"/>
        <v xml:space="preserve">Everson Veloso </v>
      </c>
      <c r="X761" s="59"/>
      <c r="Y761" s="59">
        <f t="shared" ca="1" si="97"/>
        <v>54</v>
      </c>
      <c r="Z761" s="59" t="str">
        <f>IFERROR(VLOOKUP(R761,FVU!B:F,5,FALSE),"")</f>
        <v>TALÃO</v>
      </c>
    </row>
    <row r="762" spans="1:26" ht="15.75" customHeight="1">
      <c r="A762" s="149">
        <f t="shared" si="95"/>
        <v>3057</v>
      </c>
      <c r="B762" s="76">
        <v>21811</v>
      </c>
      <c r="C762" s="68">
        <v>2</v>
      </c>
      <c r="D762" s="67" t="str">
        <f t="shared" si="99"/>
        <v>275/80R22.5</v>
      </c>
      <c r="E762" s="69">
        <v>20838</v>
      </c>
      <c r="F762" s="70" t="s">
        <v>105</v>
      </c>
      <c r="G762" s="68">
        <v>98</v>
      </c>
      <c r="H762" s="67" t="str">
        <f t="shared" si="98"/>
        <v>ANA LUCIA</v>
      </c>
      <c r="I762" s="71">
        <v>45296</v>
      </c>
      <c r="J762" s="72">
        <v>45308</v>
      </c>
      <c r="K762" s="68">
        <v>2</v>
      </c>
      <c r="L762" s="68">
        <v>11944</v>
      </c>
      <c r="M762" s="68">
        <v>273553</v>
      </c>
      <c r="N762" s="73">
        <f t="shared" si="100"/>
        <v>600</v>
      </c>
      <c r="O762" s="74" t="str">
        <f t="shared" ca="1" si="101"/>
        <v>OK</v>
      </c>
      <c r="P762" s="71">
        <v>45352</v>
      </c>
      <c r="Q762" s="198"/>
      <c r="R762" s="68" t="s">
        <v>117</v>
      </c>
      <c r="S762" s="73" t="str">
        <f t="shared" si="102"/>
        <v>Separações no talão e rupturas dos reforços.</v>
      </c>
      <c r="T762" s="67" t="str">
        <f t="shared" si="103"/>
        <v>Aquecimento excessivo no tambor de freio, utilização com sobrecarga ou baixa pressão, mau posicionamento do pneu sobre o aro/roda, uso excessivo dos freios devido a velocidade incompatível com a via.</v>
      </c>
      <c r="U762" s="73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62" s="68">
        <v>16196</v>
      </c>
      <c r="W762" s="67" t="str">
        <f t="shared" si="105"/>
        <v xml:space="preserve">Everson Veloso </v>
      </c>
      <c r="X762" s="67"/>
      <c r="Y762" s="67">
        <f t="shared" ca="1" si="97"/>
        <v>44</v>
      </c>
      <c r="Z762" s="67" t="str">
        <f>IFERROR(VLOOKUP(R762,FVU!B:F,5,FALSE),"")</f>
        <v>TALÃO</v>
      </c>
    </row>
    <row r="763" spans="1:26" ht="15.75" customHeight="1">
      <c r="A763" s="150">
        <f t="shared" si="95"/>
        <v>3058</v>
      </c>
      <c r="B763" s="75">
        <v>21703</v>
      </c>
      <c r="C763" s="60">
        <v>2</v>
      </c>
      <c r="D763" s="59" t="str">
        <f t="shared" si="99"/>
        <v>275/80R22.5</v>
      </c>
      <c r="E763" s="61">
        <v>30565</v>
      </c>
      <c r="F763" s="62" t="s">
        <v>105</v>
      </c>
      <c r="G763" s="60">
        <v>98</v>
      </c>
      <c r="H763" s="59" t="str">
        <f t="shared" si="98"/>
        <v>ANA LUCIA</v>
      </c>
      <c r="I763" s="63">
        <v>45294</v>
      </c>
      <c r="J763" s="64">
        <v>45308</v>
      </c>
      <c r="K763" s="60">
        <v>2</v>
      </c>
      <c r="L763" s="60">
        <v>39197</v>
      </c>
      <c r="M763" s="60">
        <v>167071</v>
      </c>
      <c r="N763" s="65">
        <f t="shared" si="100"/>
        <v>600</v>
      </c>
      <c r="O763" s="66" t="str">
        <f t="shared" ca="1" si="101"/>
        <v>OK</v>
      </c>
      <c r="P763" s="63">
        <v>45352</v>
      </c>
      <c r="Q763" s="200"/>
      <c r="R763" s="77" t="s">
        <v>106</v>
      </c>
      <c r="S763" s="65" t="str">
        <f t="shared" si="102"/>
        <v>Rachadura na zona baixa do talão.</v>
      </c>
      <c r="T763" s="59" t="str">
        <f t="shared" si="10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763" s="65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63" s="60">
        <v>16196</v>
      </c>
      <c r="W763" s="59" t="str">
        <f t="shared" si="105"/>
        <v xml:space="preserve">Everson Veloso </v>
      </c>
      <c r="X763" s="59"/>
      <c r="Y763" s="59">
        <f t="shared" ca="1" si="97"/>
        <v>44</v>
      </c>
      <c r="Z763" s="59" t="str">
        <f>IFERROR(VLOOKUP(R763,FVU!B:F,5,FALSE),"")</f>
        <v>TALÃO</v>
      </c>
    </row>
    <row r="764" spans="1:26" ht="15.75" customHeight="1">
      <c r="A764" s="149">
        <f t="shared" si="95"/>
        <v>3059</v>
      </c>
      <c r="B764" s="76">
        <v>25984</v>
      </c>
      <c r="C764" s="68">
        <v>2</v>
      </c>
      <c r="D764" s="67" t="str">
        <f t="shared" si="99"/>
        <v>275/80R22.5</v>
      </c>
      <c r="E764" s="69">
        <v>40391</v>
      </c>
      <c r="F764" s="70" t="s">
        <v>102</v>
      </c>
      <c r="G764" s="68">
        <v>98</v>
      </c>
      <c r="H764" s="67" t="str">
        <f t="shared" si="98"/>
        <v>ANA LUCIA</v>
      </c>
      <c r="I764" s="71">
        <v>45296</v>
      </c>
      <c r="J764" s="72">
        <v>45308</v>
      </c>
      <c r="K764" s="68">
        <v>0</v>
      </c>
      <c r="L764" s="68">
        <v>19349</v>
      </c>
      <c r="M764" s="68">
        <v>74473</v>
      </c>
      <c r="N764" s="73">
        <f t="shared" si="100"/>
        <v>600</v>
      </c>
      <c r="O764" s="74" t="str">
        <f t="shared" ca="1" si="101"/>
        <v>OK</v>
      </c>
      <c r="P764" s="71">
        <v>45352</v>
      </c>
      <c r="Q764" s="198"/>
      <c r="R764" s="68" t="s">
        <v>114</v>
      </c>
      <c r="S764" s="73" t="str">
        <f t="shared" si="102"/>
        <v>Pneu não ressulcado</v>
      </c>
      <c r="T764" s="67" t="str">
        <f t="shared" si="103"/>
        <v>Negligência e/ou não realização do serviço de ressulcagem.</v>
      </c>
      <c r="U764" s="73" t="str">
        <f t="shared" si="104"/>
        <v>Realizar a ressulcagem dos pneus respeitando os procedimentos conforme manual de ressulcagem.</v>
      </c>
      <c r="V764" s="68">
        <v>16196</v>
      </c>
      <c r="W764" s="67" t="str">
        <f t="shared" si="105"/>
        <v xml:space="preserve">Everson Veloso </v>
      </c>
      <c r="X764" s="67"/>
      <c r="Y764" s="67">
        <f t="shared" ca="1" si="97"/>
        <v>44</v>
      </c>
      <c r="Z764" s="67" t="str">
        <f>IFERROR(VLOOKUP(R764,FVU!B:F,5,FALSE),"")</f>
        <v>BANDA DE RODAGEM</v>
      </c>
    </row>
    <row r="765" spans="1:26" ht="15.75" customHeight="1">
      <c r="A765" s="150">
        <f t="shared" si="95"/>
        <v>3060</v>
      </c>
      <c r="B765" s="75">
        <v>21768</v>
      </c>
      <c r="C765" s="60">
        <v>2</v>
      </c>
      <c r="D765" s="59" t="str">
        <f t="shared" si="99"/>
        <v>275/80R22.5</v>
      </c>
      <c r="E765" s="61">
        <v>11187</v>
      </c>
      <c r="F765" s="62" t="s">
        <v>101</v>
      </c>
      <c r="G765" s="60">
        <v>870</v>
      </c>
      <c r="H765" s="59" t="str">
        <f t="shared" si="98"/>
        <v>JUSTINOPOLIS</v>
      </c>
      <c r="I765" s="63">
        <v>45297</v>
      </c>
      <c r="J765" s="64">
        <v>45308</v>
      </c>
      <c r="K765" s="60">
        <v>2</v>
      </c>
      <c r="L765" s="60">
        <v>28952</v>
      </c>
      <c r="M765" s="60">
        <v>288255</v>
      </c>
      <c r="N765" s="65">
        <f t="shared" si="100"/>
        <v>600</v>
      </c>
      <c r="O765" s="66" t="str">
        <f t="shared" ca="1" si="101"/>
        <v>OK</v>
      </c>
      <c r="P765" s="71">
        <f>J765</f>
        <v>45308</v>
      </c>
      <c r="Q765" s="198"/>
      <c r="R765" s="77" t="s">
        <v>117</v>
      </c>
      <c r="S765" s="65" t="str">
        <f t="shared" si="102"/>
        <v>Separações no talão e rupturas dos reforços.</v>
      </c>
      <c r="T765" s="59" t="str">
        <f t="shared" si="103"/>
        <v>Aquecimento excessivo no tambor de freio, utilização com sobrecarga ou baixa pressão, mau posicionamento do pneu sobre o aro/roda, uso excessivo dos freios devido a velocidade incompatível com a via.</v>
      </c>
      <c r="U765" s="65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65" s="60">
        <v>16196</v>
      </c>
      <c r="W765" s="59" t="str">
        <f t="shared" si="105"/>
        <v xml:space="preserve">Everson Veloso </v>
      </c>
      <c r="X765" s="59"/>
      <c r="Y765" s="59">
        <f t="shared" ca="1" si="97"/>
        <v>0</v>
      </c>
      <c r="Z765" s="59" t="str">
        <f>IFERROR(VLOOKUP(R765,FVU!B:F,5,FALSE),"")</f>
        <v>TALÃO</v>
      </c>
    </row>
    <row r="766" spans="1:26" ht="15.75" customHeight="1">
      <c r="A766" s="149">
        <f t="shared" si="95"/>
        <v>3061</v>
      </c>
      <c r="B766" s="76">
        <v>24502</v>
      </c>
      <c r="C766" s="68">
        <v>2</v>
      </c>
      <c r="D766" s="67" t="str">
        <f t="shared" si="99"/>
        <v>275/80R22.5</v>
      </c>
      <c r="E766" s="69">
        <v>20720</v>
      </c>
      <c r="F766" s="70" t="s">
        <v>198</v>
      </c>
      <c r="G766" s="68">
        <v>870</v>
      </c>
      <c r="H766" s="67" t="str">
        <f t="shared" si="98"/>
        <v>JUSTINOPOLIS</v>
      </c>
      <c r="I766" s="71">
        <v>45296</v>
      </c>
      <c r="J766" s="72">
        <v>45308</v>
      </c>
      <c r="K766" s="68">
        <v>1</v>
      </c>
      <c r="L766" s="68">
        <v>11085</v>
      </c>
      <c r="M766" s="68">
        <v>111185</v>
      </c>
      <c r="N766" s="73">
        <f t="shared" si="100"/>
        <v>600</v>
      </c>
      <c r="O766" s="74" t="str">
        <f t="shared" ca="1" si="101"/>
        <v>OK</v>
      </c>
      <c r="P766" s="71">
        <v>45369</v>
      </c>
      <c r="Q766" s="198"/>
      <c r="R766" s="68" t="s">
        <v>100</v>
      </c>
      <c r="S766" s="73" t="str">
        <f t="shared" si="102"/>
        <v>Quebra do talão durante a montagem ou desmontagem proveniente de aquecimento excessivo da roda.</v>
      </c>
      <c r="T766" s="67" t="str">
        <f t="shared" si="103"/>
        <v>Quebra do talão na montagem/desmontagem, utilização de ferramentas não adequadas, força excessiva ou desproporcional na montagem/desmontagem, pneu com talão baquelizado devido a aquecimento da roda ou baixa pressão.</v>
      </c>
      <c r="U766" s="73" t="str">
        <f t="shared" si="104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766" s="68">
        <v>16196</v>
      </c>
      <c r="W766" s="67" t="str">
        <f t="shared" si="105"/>
        <v xml:space="preserve">Everson Veloso </v>
      </c>
      <c r="X766" s="67"/>
      <c r="Y766" s="67">
        <f t="shared" ca="1" si="97"/>
        <v>61</v>
      </c>
      <c r="Z766" s="67" t="str">
        <f>IFERROR(VLOOKUP(R766,FVU!B:F,5,FALSE),"")</f>
        <v>TALÃO</v>
      </c>
    </row>
    <row r="767" spans="1:26" ht="15.75" customHeight="1">
      <c r="A767" s="150">
        <f t="shared" si="95"/>
        <v>3062</v>
      </c>
      <c r="B767" s="75">
        <v>24928</v>
      </c>
      <c r="C767" s="60">
        <v>2</v>
      </c>
      <c r="D767" s="59" t="str">
        <f t="shared" si="99"/>
        <v>275/80R22.5</v>
      </c>
      <c r="E767" s="61">
        <v>20722</v>
      </c>
      <c r="F767" s="62" t="s">
        <v>105</v>
      </c>
      <c r="G767" s="60">
        <v>870</v>
      </c>
      <c r="H767" s="59" t="str">
        <f t="shared" si="98"/>
        <v>JUSTINOPOLIS</v>
      </c>
      <c r="I767" s="63">
        <v>45296</v>
      </c>
      <c r="J767" s="64">
        <v>45308</v>
      </c>
      <c r="K767" s="60">
        <v>2</v>
      </c>
      <c r="L767" s="60">
        <v>3324</v>
      </c>
      <c r="M767" s="60">
        <v>123441</v>
      </c>
      <c r="N767" s="65">
        <f t="shared" si="100"/>
        <v>600</v>
      </c>
      <c r="O767" s="66" t="str">
        <f t="shared" ca="1" si="101"/>
        <v>OK</v>
      </c>
      <c r="P767" s="63">
        <v>45376</v>
      </c>
      <c r="Q767" s="200"/>
      <c r="R767" s="77" t="s">
        <v>116</v>
      </c>
      <c r="S767" s="65" t="str">
        <f t="shared" si="102"/>
        <v>Desenrolamento do retorno da lona carcaça no talão.</v>
      </c>
      <c r="T767" s="59" t="str">
        <f t="shared" si="103"/>
        <v>Aquecimento no talão ocasionado pelo uso excessivo do freio, má regulagem dos freios, uso excessivo dos freios devido a velocidade incompatível com a via,rodas sujas e/ou em má condições de uso, etc.</v>
      </c>
      <c r="U767" s="65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767" s="60">
        <v>16196</v>
      </c>
      <c r="W767" s="59" t="str">
        <f t="shared" si="105"/>
        <v xml:space="preserve">Everson Veloso </v>
      </c>
      <c r="X767" s="59"/>
      <c r="Y767" s="59">
        <f t="shared" ca="1" si="97"/>
        <v>68</v>
      </c>
      <c r="Z767" s="59" t="str">
        <f>IFERROR(VLOOKUP(R767,FVU!B:F,5,FALSE),"")</f>
        <v>TALÃO</v>
      </c>
    </row>
    <row r="768" spans="1:26" ht="15.75" customHeight="1">
      <c r="A768" s="149">
        <f t="shared" si="95"/>
        <v>3063</v>
      </c>
      <c r="B768" s="76">
        <v>26973</v>
      </c>
      <c r="C768" s="68">
        <v>2</v>
      </c>
      <c r="D768" s="67" t="str">
        <f t="shared" si="99"/>
        <v>275/80R22.5</v>
      </c>
      <c r="E768" s="69">
        <v>10616</v>
      </c>
      <c r="F768" s="70" t="s">
        <v>197</v>
      </c>
      <c r="G768" s="68">
        <v>870</v>
      </c>
      <c r="H768" s="67" t="str">
        <f t="shared" si="98"/>
        <v>JUSTINOPOLIS</v>
      </c>
      <c r="I768" s="71">
        <v>45297</v>
      </c>
      <c r="J768" s="72">
        <v>45313</v>
      </c>
      <c r="K768" s="68">
        <v>0</v>
      </c>
      <c r="L768" s="68">
        <v>18390</v>
      </c>
      <c r="M768" s="68">
        <v>46836</v>
      </c>
      <c r="N768" s="73">
        <f t="shared" si="100"/>
        <v>600</v>
      </c>
      <c r="O768" s="74" t="str">
        <f t="shared" ca="1" si="101"/>
        <v>OK</v>
      </c>
      <c r="P768" s="71">
        <v>45362</v>
      </c>
      <c r="Q768" s="198"/>
      <c r="R768" s="68" t="s">
        <v>114</v>
      </c>
      <c r="S768" s="73" t="str">
        <f t="shared" si="102"/>
        <v>Pneu não ressulcado</v>
      </c>
      <c r="T768" s="67" t="str">
        <f t="shared" si="103"/>
        <v>Negligência e/ou não realização do serviço de ressulcagem.</v>
      </c>
      <c r="U768" s="73" t="str">
        <f t="shared" si="104"/>
        <v>Realizar a ressulcagem dos pneus respeitando os procedimentos conforme manual de ressulcagem.</v>
      </c>
      <c r="V768" s="68">
        <v>16196</v>
      </c>
      <c r="W768" s="67" t="str">
        <f t="shared" si="105"/>
        <v xml:space="preserve">Everson Veloso </v>
      </c>
      <c r="X768" s="67"/>
      <c r="Y768" s="67">
        <f t="shared" ca="1" si="97"/>
        <v>49</v>
      </c>
      <c r="Z768" s="67" t="str">
        <f>IFERROR(VLOOKUP(R768,FVU!B:F,5,FALSE),"")</f>
        <v>BANDA DE RODAGEM</v>
      </c>
    </row>
    <row r="769" spans="1:26" ht="15.75" customHeight="1">
      <c r="A769" s="150">
        <f t="shared" si="95"/>
        <v>3064</v>
      </c>
      <c r="B769" s="75">
        <v>26843</v>
      </c>
      <c r="C769" s="60">
        <v>2</v>
      </c>
      <c r="D769" s="59" t="str">
        <f t="shared" si="99"/>
        <v>275/80R22.5</v>
      </c>
      <c r="E769" s="61">
        <v>10754</v>
      </c>
      <c r="F769" s="62" t="s">
        <v>99</v>
      </c>
      <c r="G769" s="60">
        <v>870</v>
      </c>
      <c r="H769" s="59" t="str">
        <f t="shared" si="98"/>
        <v>JUSTINOPOLIS</v>
      </c>
      <c r="I769" s="63">
        <v>45289</v>
      </c>
      <c r="J769" s="64">
        <v>45313</v>
      </c>
      <c r="K769" s="60">
        <v>0</v>
      </c>
      <c r="L769" s="60">
        <v>934</v>
      </c>
      <c r="M769" s="60">
        <v>37761</v>
      </c>
      <c r="N769" s="65">
        <f t="shared" si="100"/>
        <v>600</v>
      </c>
      <c r="O769" s="66" t="str">
        <f t="shared" ca="1" si="101"/>
        <v>OK</v>
      </c>
      <c r="P769" s="71">
        <f>J769</f>
        <v>45313</v>
      </c>
      <c r="Q769" s="198"/>
      <c r="R769" s="77" t="s">
        <v>110</v>
      </c>
      <c r="S769" s="65" t="str">
        <f t="shared" si="102"/>
        <v>Rodagem sem ar ou com flexão importante no flanco.</v>
      </c>
      <c r="T769" s="59" t="str">
        <f t="shared" si="103"/>
        <v>Perfurações no topo ou flanco, rodas ou aros danificados, rodagem prolongada sem ar ou baixa pressão, desgaste no flanco por atrito com o solo ou entre germinados.</v>
      </c>
      <c r="U769" s="65" t="str">
        <f t="shared" si="104"/>
        <v>Condutor rodou com o pneu vazio. Solicito avaliação de cobrança.</v>
      </c>
      <c r="V769" s="60">
        <v>16196</v>
      </c>
      <c r="W769" s="59" t="str">
        <f t="shared" si="105"/>
        <v xml:space="preserve">Everson Veloso </v>
      </c>
      <c r="X769" s="59"/>
      <c r="Y769" s="59">
        <f t="shared" ca="1" si="97"/>
        <v>0</v>
      </c>
      <c r="Z769" s="59" t="str">
        <f>IFERROR(VLOOKUP(R769,FVU!B:F,5,FALSE),"")</f>
        <v>FLANCO</v>
      </c>
    </row>
    <row r="770" spans="1:26" ht="15.75" customHeight="1">
      <c r="A770" s="149">
        <f t="shared" si="95"/>
        <v>3065</v>
      </c>
      <c r="B770" s="76">
        <v>23160</v>
      </c>
      <c r="C770" s="68">
        <v>2</v>
      </c>
      <c r="D770" s="67" t="str">
        <f t="shared" si="99"/>
        <v>275/80R22.5</v>
      </c>
      <c r="E770" s="69">
        <v>11187</v>
      </c>
      <c r="F770" s="70" t="s">
        <v>99</v>
      </c>
      <c r="G770" s="68">
        <v>870</v>
      </c>
      <c r="H770" s="67" t="str">
        <f t="shared" si="98"/>
        <v>JUSTINOPOLIS</v>
      </c>
      <c r="I770" s="71">
        <v>45297</v>
      </c>
      <c r="J770" s="72">
        <v>45313</v>
      </c>
      <c r="K770" s="68">
        <v>2</v>
      </c>
      <c r="L770" s="68">
        <v>28952</v>
      </c>
      <c r="M770" s="68">
        <v>149581</v>
      </c>
      <c r="N770" s="73">
        <f t="shared" si="100"/>
        <v>600</v>
      </c>
      <c r="O770" s="74" t="str">
        <f t="shared" ca="1" si="101"/>
        <v>OK</v>
      </c>
      <c r="P770" s="71">
        <f>J770</f>
        <v>45313</v>
      </c>
      <c r="Q770" s="198"/>
      <c r="R770" s="68" t="s">
        <v>106</v>
      </c>
      <c r="S770" s="73" t="str">
        <f t="shared" si="102"/>
        <v>Rachadura na zona baixa do talão.</v>
      </c>
      <c r="T770" s="67" t="str">
        <f t="shared" si="10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770" s="73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70" s="68">
        <v>16196</v>
      </c>
      <c r="W770" s="67" t="str">
        <f t="shared" si="105"/>
        <v xml:space="preserve">Everson Veloso </v>
      </c>
      <c r="X770" s="67"/>
      <c r="Y770" s="67">
        <f t="shared" ca="1" si="97"/>
        <v>0</v>
      </c>
      <c r="Z770" s="67" t="str">
        <f>IFERROR(VLOOKUP(R770,FVU!B:F,5,FALSE),"")</f>
        <v>TALÃO</v>
      </c>
    </row>
    <row r="771" spans="1:26" ht="15.75" customHeight="1">
      <c r="A771" s="150">
        <f t="shared" si="95"/>
        <v>3066</v>
      </c>
      <c r="B771" s="75">
        <v>22923</v>
      </c>
      <c r="C771" s="60">
        <v>2</v>
      </c>
      <c r="D771" s="59" t="str">
        <f t="shared" si="99"/>
        <v>275/80R22.5</v>
      </c>
      <c r="E771" s="61">
        <v>90297</v>
      </c>
      <c r="F771" s="62" t="s">
        <v>99</v>
      </c>
      <c r="G771" s="60">
        <v>870</v>
      </c>
      <c r="H771" s="59" t="str">
        <f t="shared" si="98"/>
        <v>JUSTINOPOLIS</v>
      </c>
      <c r="I771" s="63">
        <v>45296</v>
      </c>
      <c r="J771" s="64">
        <v>45313</v>
      </c>
      <c r="K771" s="60">
        <v>2</v>
      </c>
      <c r="L771" s="60">
        <v>9062</v>
      </c>
      <c r="M771" s="60">
        <v>189107</v>
      </c>
      <c r="N771" s="65">
        <f t="shared" si="100"/>
        <v>600</v>
      </c>
      <c r="O771" s="66" t="str">
        <f t="shared" ca="1" si="101"/>
        <v>OK</v>
      </c>
      <c r="P771" s="71">
        <f>J771</f>
        <v>45313</v>
      </c>
      <c r="Q771" s="198"/>
      <c r="R771" s="77" t="s">
        <v>116</v>
      </c>
      <c r="S771" s="65" t="str">
        <f t="shared" si="102"/>
        <v>Desenrolamento do retorno da lona carcaça no talão.</v>
      </c>
      <c r="T771" s="59" t="str">
        <f t="shared" si="103"/>
        <v>Aquecimento no talão ocasionado pelo uso excessivo do freio, má regulagem dos freios, uso excessivo dos freios devido a velocidade incompatível com a via,rodas sujas e/ou em má condições de uso, etc.</v>
      </c>
      <c r="U771" s="65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771" s="60">
        <v>16196</v>
      </c>
      <c r="W771" s="59" t="str">
        <f t="shared" si="105"/>
        <v xml:space="preserve">Everson Veloso </v>
      </c>
      <c r="X771" s="59"/>
      <c r="Y771" s="59">
        <f t="shared" ca="1" si="97"/>
        <v>0</v>
      </c>
      <c r="Z771" s="59" t="str">
        <f>IFERROR(VLOOKUP(R771,FVU!B:F,5,FALSE),"")</f>
        <v>TALÃO</v>
      </c>
    </row>
    <row r="772" spans="1:26" ht="15.75" customHeight="1">
      <c r="A772" s="149">
        <f t="shared" ref="A772:A835" si="106">IF(B772&gt;0,A771+1,"")</f>
        <v>3067</v>
      </c>
      <c r="B772" s="76">
        <v>22566</v>
      </c>
      <c r="C772" s="68">
        <v>2</v>
      </c>
      <c r="D772" s="67" t="str">
        <f t="shared" si="99"/>
        <v>275/80R22.5</v>
      </c>
      <c r="E772" s="69">
        <v>90401</v>
      </c>
      <c r="F772" s="70" t="s">
        <v>198</v>
      </c>
      <c r="G772" s="68">
        <v>520</v>
      </c>
      <c r="H772" s="67" t="str">
        <f t="shared" si="98"/>
        <v>NEVES</v>
      </c>
      <c r="I772" s="71">
        <v>45291</v>
      </c>
      <c r="J772" s="72">
        <v>45313</v>
      </c>
      <c r="K772" s="68">
        <v>1</v>
      </c>
      <c r="L772" s="68">
        <v>21722</v>
      </c>
      <c r="M772" s="68">
        <v>153856</v>
      </c>
      <c r="N772" s="73">
        <f t="shared" si="100"/>
        <v>600</v>
      </c>
      <c r="O772" s="74" t="str">
        <f t="shared" ca="1" si="101"/>
        <v>OK</v>
      </c>
      <c r="P772" s="71">
        <v>45343</v>
      </c>
      <c r="Q772" s="198"/>
      <c r="R772" s="68" t="s">
        <v>107</v>
      </c>
      <c r="S772" s="73" t="str">
        <f t="shared" si="102"/>
        <v>Alteração na zona baixa do talão.</v>
      </c>
      <c r="T772" s="67" t="str">
        <f t="shared" si="10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772" s="73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772" s="68">
        <v>16196</v>
      </c>
      <c r="W772" s="67" t="str">
        <f t="shared" si="105"/>
        <v xml:space="preserve">Everson Veloso </v>
      </c>
      <c r="X772" s="67"/>
      <c r="Y772" s="67">
        <f t="shared" ca="1" si="97"/>
        <v>30</v>
      </c>
      <c r="Z772" s="67" t="str">
        <f>IFERROR(VLOOKUP(R772,FVU!B:F,5,FALSE),"")</f>
        <v>TALÃO</v>
      </c>
    </row>
    <row r="773" spans="1:26" ht="15.75" customHeight="1">
      <c r="A773" s="150">
        <f t="shared" si="106"/>
        <v>3068</v>
      </c>
      <c r="B773" s="75">
        <v>22867</v>
      </c>
      <c r="C773" s="60">
        <v>2</v>
      </c>
      <c r="D773" s="59" t="str">
        <f t="shared" si="99"/>
        <v>275/80R22.5</v>
      </c>
      <c r="E773" s="61">
        <v>20720</v>
      </c>
      <c r="F773" s="62" t="s">
        <v>105</v>
      </c>
      <c r="G773" s="60">
        <v>870</v>
      </c>
      <c r="H773" s="59" t="str">
        <f t="shared" si="98"/>
        <v>JUSTINOPOLIS</v>
      </c>
      <c r="I773" s="63">
        <v>45296</v>
      </c>
      <c r="J773" s="64">
        <v>45313</v>
      </c>
      <c r="K773" s="60">
        <v>2</v>
      </c>
      <c r="L773" s="60">
        <v>7217</v>
      </c>
      <c r="M773" s="60">
        <v>210736</v>
      </c>
      <c r="N773" s="65">
        <f t="shared" si="100"/>
        <v>600</v>
      </c>
      <c r="O773" s="66" t="str">
        <f t="shared" ca="1" si="101"/>
        <v>OK</v>
      </c>
      <c r="P773" s="63">
        <v>45369</v>
      </c>
      <c r="Q773" s="200"/>
      <c r="R773" s="77" t="s">
        <v>106</v>
      </c>
      <c r="S773" s="65" t="str">
        <f t="shared" si="102"/>
        <v>Rachadura na zona baixa do talão.</v>
      </c>
      <c r="T773" s="59" t="str">
        <f t="shared" si="10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773" s="65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73" s="60">
        <v>16196</v>
      </c>
      <c r="W773" s="59" t="str">
        <f t="shared" si="105"/>
        <v xml:space="preserve">Everson Veloso </v>
      </c>
      <c r="X773" s="59"/>
      <c r="Y773" s="59">
        <f t="shared" ca="1" si="97"/>
        <v>56</v>
      </c>
      <c r="Z773" s="59" t="str">
        <f>IFERROR(VLOOKUP(R773,FVU!B:F,5,FALSE),"")</f>
        <v>TALÃO</v>
      </c>
    </row>
    <row r="774" spans="1:26" ht="15.75" customHeight="1">
      <c r="A774" s="149">
        <f t="shared" si="106"/>
        <v>3069</v>
      </c>
      <c r="B774" s="76">
        <v>23299</v>
      </c>
      <c r="C774" s="68">
        <v>2</v>
      </c>
      <c r="D774" s="67" t="str">
        <f t="shared" si="99"/>
        <v>275/80R22.5</v>
      </c>
      <c r="E774" s="69">
        <v>90452</v>
      </c>
      <c r="F774" s="70" t="s">
        <v>198</v>
      </c>
      <c r="G774" s="68">
        <v>990</v>
      </c>
      <c r="H774" s="67" t="str">
        <f t="shared" si="98"/>
        <v>VENEZA</v>
      </c>
      <c r="I774" s="71">
        <v>45296</v>
      </c>
      <c r="J774" s="72">
        <v>45313</v>
      </c>
      <c r="K774" s="68">
        <v>1</v>
      </c>
      <c r="L774" s="68">
        <v>11447</v>
      </c>
      <c r="M774" s="68">
        <v>192482</v>
      </c>
      <c r="N774" s="73">
        <f t="shared" si="100"/>
        <v>600</v>
      </c>
      <c r="O774" s="74" t="str">
        <f t="shared" ca="1" si="101"/>
        <v>OK</v>
      </c>
      <c r="P774" s="71">
        <v>45338</v>
      </c>
      <c r="Q774" s="198"/>
      <c r="R774" s="68" t="s">
        <v>104</v>
      </c>
      <c r="S774" s="73" t="str">
        <f t="shared" si="102"/>
        <v>Feridas acidentais no flanco.</v>
      </c>
      <c r="T774" s="67" t="str">
        <f t="shared" si="103"/>
        <v>Objetos pontiagudos, pontas de guias, meio-fio.</v>
      </c>
      <c r="U774" s="73" t="str">
        <f t="shared" si="104"/>
        <v>Impacto lateral proveniente de erro operacional, solicito avaliação de cobrança.</v>
      </c>
      <c r="V774" s="68">
        <v>16196</v>
      </c>
      <c r="W774" s="67" t="str">
        <f t="shared" si="105"/>
        <v xml:space="preserve">Everson Veloso </v>
      </c>
      <c r="X774" s="67"/>
      <c r="Y774" s="67">
        <f t="shared" ca="1" si="97"/>
        <v>25</v>
      </c>
      <c r="Z774" s="67" t="str">
        <f>IFERROR(VLOOKUP(R774,FVU!B:F,5,FALSE),"")</f>
        <v>FLANCO</v>
      </c>
    </row>
    <row r="775" spans="1:26" ht="15.75" customHeight="1">
      <c r="A775" s="150">
        <f t="shared" si="106"/>
        <v>3070</v>
      </c>
      <c r="B775" s="75">
        <v>27085</v>
      </c>
      <c r="C775" s="60">
        <v>4</v>
      </c>
      <c r="D775" s="59" t="str">
        <f t="shared" si="99"/>
        <v>215/75R17.5</v>
      </c>
      <c r="E775" s="61">
        <v>40885</v>
      </c>
      <c r="F775" s="62" t="s">
        <v>102</v>
      </c>
      <c r="G775" s="60">
        <v>98</v>
      </c>
      <c r="H775" s="59" t="str">
        <f t="shared" si="98"/>
        <v>ANA LUCIA</v>
      </c>
      <c r="I775" s="63">
        <v>45306</v>
      </c>
      <c r="J775" s="64">
        <v>45313</v>
      </c>
      <c r="K775" s="60">
        <v>0</v>
      </c>
      <c r="L775" s="60">
        <v>20415</v>
      </c>
      <c r="M775" s="60">
        <v>20415</v>
      </c>
      <c r="N775" s="65">
        <f t="shared" si="100"/>
        <v>450</v>
      </c>
      <c r="O775" s="66" t="str">
        <f t="shared" ca="1" si="101"/>
        <v>OK</v>
      </c>
      <c r="P775" s="63">
        <v>45352</v>
      </c>
      <c r="Q775" s="200"/>
      <c r="R775" s="77" t="s">
        <v>111</v>
      </c>
      <c r="S775" s="65" t="str">
        <f t="shared" si="102"/>
        <v>Desgaste irregular da Banda de Rodagem.</v>
      </c>
      <c r="T775" s="59" t="str">
        <f t="shared" si="103"/>
        <v>Folgas nas mangas, cubos, buchas estouradas, veículo desalinhado.</v>
      </c>
      <c r="U775" s="65" t="str">
        <f t="shared" si="10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775" s="60">
        <v>16196</v>
      </c>
      <c r="W775" s="59" t="str">
        <f t="shared" si="105"/>
        <v xml:space="preserve">Everson Veloso </v>
      </c>
      <c r="X775" s="59"/>
      <c r="Y775" s="59">
        <f t="shared" ref="Y775:Y838" ca="1" si="107">IF(J775=0,"",IF(P775=0,TODAY()-J775,P775-J775))</f>
        <v>39</v>
      </c>
      <c r="Z775" s="59" t="str">
        <f>IFERROR(VLOOKUP(R775,FVU!B:F,5,FALSE),"")</f>
        <v>BANDA DE RODAGEM</v>
      </c>
    </row>
    <row r="776" spans="1:26" ht="15.75" customHeight="1">
      <c r="A776" s="149">
        <f t="shared" si="106"/>
        <v>3071</v>
      </c>
      <c r="B776" s="76">
        <v>27084</v>
      </c>
      <c r="C776" s="68">
        <v>4</v>
      </c>
      <c r="D776" s="67" t="str">
        <f t="shared" si="99"/>
        <v>215/75R17.5</v>
      </c>
      <c r="E776" s="69">
        <v>40885</v>
      </c>
      <c r="F776" s="70" t="s">
        <v>197</v>
      </c>
      <c r="G776" s="68">
        <v>98</v>
      </c>
      <c r="H776" s="67" t="str">
        <f t="shared" si="98"/>
        <v>ANA LUCIA</v>
      </c>
      <c r="I776" s="71">
        <v>45306</v>
      </c>
      <c r="J776" s="72">
        <v>45313</v>
      </c>
      <c r="K776" s="68">
        <v>0</v>
      </c>
      <c r="L776" s="68">
        <v>20415</v>
      </c>
      <c r="M776" s="68">
        <v>20415</v>
      </c>
      <c r="N776" s="73">
        <f t="shared" si="100"/>
        <v>450</v>
      </c>
      <c r="O776" s="74" t="str">
        <f t="shared" ca="1" si="101"/>
        <v>OK</v>
      </c>
      <c r="P776" s="71">
        <v>45352</v>
      </c>
      <c r="Q776" s="198"/>
      <c r="R776" s="68" t="s">
        <v>111</v>
      </c>
      <c r="S776" s="73" t="str">
        <f t="shared" si="102"/>
        <v>Desgaste irregular da Banda de Rodagem.</v>
      </c>
      <c r="T776" s="67" t="str">
        <f t="shared" si="103"/>
        <v>Folgas nas mangas, cubos, buchas estouradas, veículo desalinhado.</v>
      </c>
      <c r="U776" s="73" t="str">
        <f t="shared" si="10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776" s="68">
        <v>16196</v>
      </c>
      <c r="W776" s="67" t="str">
        <f t="shared" si="105"/>
        <v xml:space="preserve">Everson Veloso </v>
      </c>
      <c r="X776" s="67"/>
      <c r="Y776" s="67">
        <f t="shared" ca="1" si="107"/>
        <v>39</v>
      </c>
      <c r="Z776" s="67" t="str">
        <f>IFERROR(VLOOKUP(R776,FVU!B:F,5,FALSE),"")</f>
        <v>BANDA DE RODAGEM</v>
      </c>
    </row>
    <row r="777" spans="1:26" ht="15.75" customHeight="1">
      <c r="A777" s="150">
        <f t="shared" si="106"/>
        <v>3072</v>
      </c>
      <c r="B777" s="75">
        <v>2878</v>
      </c>
      <c r="C777" s="60">
        <v>2</v>
      </c>
      <c r="D777" s="59" t="str">
        <f t="shared" si="99"/>
        <v>275/80R22.5</v>
      </c>
      <c r="E777" s="61">
        <v>20717</v>
      </c>
      <c r="F777" s="62" t="s">
        <v>105</v>
      </c>
      <c r="G777" s="60">
        <v>98</v>
      </c>
      <c r="H777" s="59" t="str">
        <f t="shared" si="98"/>
        <v>ANA LUCIA</v>
      </c>
      <c r="I777" s="63">
        <v>45306</v>
      </c>
      <c r="J777" s="64">
        <v>45313</v>
      </c>
      <c r="K777" s="60">
        <v>1</v>
      </c>
      <c r="L777" s="60">
        <v>25981</v>
      </c>
      <c r="M777" s="60">
        <v>69424</v>
      </c>
      <c r="N777" s="65">
        <f t="shared" si="100"/>
        <v>600</v>
      </c>
      <c r="O777" s="66" t="str">
        <f t="shared" ca="1" si="101"/>
        <v>OK</v>
      </c>
      <c r="P777" s="63">
        <v>45352</v>
      </c>
      <c r="Q777" s="200"/>
      <c r="R777" s="77" t="s">
        <v>106</v>
      </c>
      <c r="S777" s="65" t="str">
        <f t="shared" si="102"/>
        <v>Rachadura na zona baixa do talão.</v>
      </c>
      <c r="T777" s="59" t="str">
        <f t="shared" si="10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777" s="65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77" s="60">
        <v>16196</v>
      </c>
      <c r="W777" s="59" t="str">
        <f t="shared" si="105"/>
        <v xml:space="preserve">Everson Veloso </v>
      </c>
      <c r="X777" s="59"/>
      <c r="Y777" s="59">
        <f t="shared" ca="1" si="107"/>
        <v>39</v>
      </c>
      <c r="Z777" s="59" t="str">
        <f>IFERROR(VLOOKUP(R777,FVU!B:F,5,FALSE),"")</f>
        <v>TALÃO</v>
      </c>
    </row>
    <row r="778" spans="1:26" ht="15.75" customHeight="1">
      <c r="A778" s="149">
        <f t="shared" si="106"/>
        <v>3073</v>
      </c>
      <c r="B778" s="76">
        <v>97571</v>
      </c>
      <c r="C778" s="68">
        <v>2</v>
      </c>
      <c r="D778" s="67" t="str">
        <f t="shared" si="99"/>
        <v>275/80R22.5</v>
      </c>
      <c r="E778" s="69">
        <v>10658</v>
      </c>
      <c r="F778" s="70" t="s">
        <v>198</v>
      </c>
      <c r="G778" s="68">
        <v>870</v>
      </c>
      <c r="H778" s="67" t="str">
        <f t="shared" si="98"/>
        <v>JUSTINOPOLIS</v>
      </c>
      <c r="I778" s="71">
        <v>45303</v>
      </c>
      <c r="J778" s="72">
        <v>45313</v>
      </c>
      <c r="K778" s="68">
        <v>2</v>
      </c>
      <c r="L778" s="68">
        <v>17765</v>
      </c>
      <c r="M778" s="68">
        <v>174492</v>
      </c>
      <c r="N778" s="73">
        <f t="shared" si="100"/>
        <v>600</v>
      </c>
      <c r="O778" s="74" t="str">
        <f t="shared" ca="1" si="101"/>
        <v>OK</v>
      </c>
      <c r="P778" s="71">
        <v>45362</v>
      </c>
      <c r="Q778" s="198"/>
      <c r="R778" s="68" t="s">
        <v>117</v>
      </c>
      <c r="S778" s="73" t="str">
        <f t="shared" si="102"/>
        <v>Separações no talão e rupturas dos reforços.</v>
      </c>
      <c r="T778" s="67" t="str">
        <f t="shared" si="103"/>
        <v>Aquecimento excessivo no tambor de freio, utilização com sobrecarga ou baixa pressão, mau posicionamento do pneu sobre o aro/roda, uso excessivo dos freios devido a velocidade incompatível com a via.</v>
      </c>
      <c r="U778" s="73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78" s="68">
        <v>16196</v>
      </c>
      <c r="W778" s="67" t="str">
        <f t="shared" si="105"/>
        <v xml:space="preserve">Everson Veloso </v>
      </c>
      <c r="X778" s="67"/>
      <c r="Y778" s="67">
        <f t="shared" ca="1" si="107"/>
        <v>49</v>
      </c>
      <c r="Z778" s="67" t="str">
        <f>IFERROR(VLOOKUP(R778,FVU!B:F,5,FALSE),"")</f>
        <v>TALÃO</v>
      </c>
    </row>
    <row r="779" spans="1:26" ht="15.75" customHeight="1">
      <c r="A779" s="150">
        <f t="shared" si="106"/>
        <v>3074</v>
      </c>
      <c r="B779" s="75">
        <v>14686</v>
      </c>
      <c r="C779" s="60">
        <v>2</v>
      </c>
      <c r="D779" s="59" t="str">
        <f t="shared" si="99"/>
        <v>275/80R22.5</v>
      </c>
      <c r="E779" s="61">
        <v>90295</v>
      </c>
      <c r="F779" s="62" t="s">
        <v>99</v>
      </c>
      <c r="G779" s="60">
        <v>870</v>
      </c>
      <c r="H779" s="59" t="str">
        <f t="shared" si="98"/>
        <v>JUSTINOPOLIS</v>
      </c>
      <c r="I779" s="63">
        <v>45305</v>
      </c>
      <c r="J779" s="64">
        <v>45313</v>
      </c>
      <c r="K779" s="60">
        <v>2</v>
      </c>
      <c r="L779" s="60">
        <v>703</v>
      </c>
      <c r="M779" s="60">
        <v>77055</v>
      </c>
      <c r="N779" s="65">
        <f t="shared" si="100"/>
        <v>600</v>
      </c>
      <c r="O779" s="66" t="str">
        <f t="shared" ca="1" si="101"/>
        <v>OK</v>
      </c>
      <c r="P779" s="63">
        <v>45540</v>
      </c>
      <c r="Q779" s="200"/>
      <c r="R779" s="77" t="s">
        <v>116</v>
      </c>
      <c r="S779" s="65" t="str">
        <f t="shared" si="102"/>
        <v>Desenrolamento do retorno da lona carcaça no talão.</v>
      </c>
      <c r="T779" s="59" t="str">
        <f t="shared" si="103"/>
        <v>Aquecimento no talão ocasionado pelo uso excessivo do freio, má regulagem dos freios, uso excessivo dos freios devido a velocidade incompatível com a via,rodas sujas e/ou em má condições de uso, etc.</v>
      </c>
      <c r="U779" s="65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779" s="60">
        <v>16196</v>
      </c>
      <c r="W779" s="59" t="str">
        <f t="shared" si="105"/>
        <v xml:space="preserve">Everson Veloso </v>
      </c>
      <c r="X779" s="59"/>
      <c r="Y779" s="59">
        <f t="shared" ca="1" si="107"/>
        <v>227</v>
      </c>
      <c r="Z779" s="59" t="str">
        <f>IFERROR(VLOOKUP(R779,FVU!B:F,5,FALSE),"")</f>
        <v>TALÃO</v>
      </c>
    </row>
    <row r="780" spans="1:26" ht="15.75" customHeight="1">
      <c r="A780" s="149">
        <f t="shared" si="106"/>
        <v>3075</v>
      </c>
      <c r="B780" s="76">
        <v>22371</v>
      </c>
      <c r="C780" s="68">
        <v>2</v>
      </c>
      <c r="D780" s="67" t="str">
        <f t="shared" si="99"/>
        <v>275/80R22.5</v>
      </c>
      <c r="E780" s="69">
        <v>90299</v>
      </c>
      <c r="F780" s="70" t="s">
        <v>105</v>
      </c>
      <c r="G780" s="68">
        <v>870</v>
      </c>
      <c r="H780" s="67" t="str">
        <f t="shared" si="98"/>
        <v>JUSTINOPOLIS</v>
      </c>
      <c r="I780" s="71">
        <v>45306</v>
      </c>
      <c r="J780" s="72">
        <v>45313</v>
      </c>
      <c r="K780" s="68">
        <v>2</v>
      </c>
      <c r="L780" s="68">
        <v>7316</v>
      </c>
      <c r="M780" s="68">
        <v>159866</v>
      </c>
      <c r="N780" s="73">
        <f t="shared" si="100"/>
        <v>600</v>
      </c>
      <c r="O780" s="74" t="str">
        <f t="shared" ca="1" si="101"/>
        <v>OK</v>
      </c>
      <c r="P780" s="71">
        <v>45540</v>
      </c>
      <c r="Q780" s="198"/>
      <c r="R780" s="68" t="s">
        <v>106</v>
      </c>
      <c r="S780" s="73" t="str">
        <f t="shared" si="102"/>
        <v>Rachadura na zona baixa do talão.</v>
      </c>
      <c r="T780" s="67" t="str">
        <f t="shared" si="10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780" s="73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80" s="68">
        <v>16196</v>
      </c>
      <c r="W780" s="67" t="str">
        <f t="shared" si="105"/>
        <v xml:space="preserve">Everson Veloso </v>
      </c>
      <c r="X780" s="67"/>
      <c r="Y780" s="67">
        <f t="shared" ca="1" si="107"/>
        <v>227</v>
      </c>
      <c r="Z780" s="67" t="str">
        <f>IFERROR(VLOOKUP(R780,FVU!B:F,5,FALSE),"")</f>
        <v>TALÃO</v>
      </c>
    </row>
    <row r="781" spans="1:26" ht="15.75" customHeight="1">
      <c r="A781" s="150">
        <f t="shared" si="106"/>
        <v>3076</v>
      </c>
      <c r="B781" s="75">
        <v>26845</v>
      </c>
      <c r="C781" s="60">
        <v>2</v>
      </c>
      <c r="D781" s="59" t="str">
        <f t="shared" si="99"/>
        <v>275/80R22.5</v>
      </c>
      <c r="E781" s="61">
        <v>20722</v>
      </c>
      <c r="F781" s="62" t="s">
        <v>197</v>
      </c>
      <c r="G781" s="60">
        <v>870</v>
      </c>
      <c r="H781" s="59" t="str">
        <f t="shared" si="98"/>
        <v>JUSTINOPOLIS</v>
      </c>
      <c r="I781" s="63">
        <v>45302</v>
      </c>
      <c r="J781" s="64">
        <v>45313</v>
      </c>
      <c r="K781" s="60">
        <v>0</v>
      </c>
      <c r="L781" s="60">
        <v>13015</v>
      </c>
      <c r="M781" s="60">
        <v>39606</v>
      </c>
      <c r="N781" s="65">
        <f t="shared" si="100"/>
        <v>600</v>
      </c>
      <c r="O781" s="66" t="str">
        <f t="shared" ca="1" si="101"/>
        <v>OK</v>
      </c>
      <c r="P781" s="63">
        <v>45369</v>
      </c>
      <c r="Q781" s="200"/>
      <c r="R781" s="77" t="s">
        <v>111</v>
      </c>
      <c r="S781" s="65" t="str">
        <f t="shared" si="102"/>
        <v>Desgaste irregular da Banda de Rodagem.</v>
      </c>
      <c r="T781" s="59" t="str">
        <f t="shared" si="103"/>
        <v>Folgas nas mangas, cubos, buchas estouradas, veículo desalinhado.</v>
      </c>
      <c r="U781" s="65" t="str">
        <f t="shared" si="10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781" s="60">
        <v>16196</v>
      </c>
      <c r="W781" s="59" t="str">
        <f t="shared" si="105"/>
        <v xml:space="preserve">Everson Veloso </v>
      </c>
      <c r="X781" s="59"/>
      <c r="Y781" s="59">
        <f t="shared" ca="1" si="107"/>
        <v>56</v>
      </c>
      <c r="Z781" s="59" t="str">
        <f>IFERROR(VLOOKUP(R781,FVU!B:F,5,FALSE),"")</f>
        <v>BANDA DE RODAGEM</v>
      </c>
    </row>
    <row r="782" spans="1:26" ht="15.75" customHeight="1">
      <c r="A782" s="149">
        <f t="shared" si="106"/>
        <v>3077</v>
      </c>
      <c r="B782" s="76">
        <v>23857</v>
      </c>
      <c r="C782" s="68">
        <v>2</v>
      </c>
      <c r="D782" s="67" t="str">
        <f t="shared" si="99"/>
        <v>275/80R22.5</v>
      </c>
      <c r="E782" s="69">
        <v>90298</v>
      </c>
      <c r="F782" s="70" t="s">
        <v>99</v>
      </c>
      <c r="G782" s="68">
        <v>870</v>
      </c>
      <c r="H782" s="67" t="str">
        <f t="shared" ref="H782:H845" si="108">IFERROR(VLOOKUP(G782,LOCAL,2,FALSE),"")</f>
        <v>JUSTINOPOLIS</v>
      </c>
      <c r="I782" s="71">
        <v>45302</v>
      </c>
      <c r="J782" s="72">
        <v>45313</v>
      </c>
      <c r="K782" s="68">
        <v>2</v>
      </c>
      <c r="L782" s="68">
        <v>2684</v>
      </c>
      <c r="M782" s="68">
        <v>169998</v>
      </c>
      <c r="N782" s="73">
        <f t="shared" si="100"/>
        <v>600</v>
      </c>
      <c r="O782" s="74" t="str">
        <f t="shared" ca="1" si="101"/>
        <v>OK</v>
      </c>
      <c r="P782" s="71">
        <v>45393</v>
      </c>
      <c r="Q782" s="198"/>
      <c r="R782" s="68" t="s">
        <v>116</v>
      </c>
      <c r="S782" s="73" t="str">
        <f t="shared" si="102"/>
        <v>Desenrolamento do retorno da lona carcaça no talão.</v>
      </c>
      <c r="T782" s="67" t="str">
        <f t="shared" si="103"/>
        <v>Aquecimento no talão ocasionado pelo uso excessivo do freio, má regulagem dos freios, uso excessivo dos freios devido a velocidade incompatível com a via,rodas sujas e/ou em má condições de uso, etc.</v>
      </c>
      <c r="U782" s="73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782" s="68">
        <v>16196</v>
      </c>
      <c r="W782" s="67" t="str">
        <f t="shared" si="105"/>
        <v xml:space="preserve">Everson Veloso </v>
      </c>
      <c r="X782" s="67"/>
      <c r="Y782" s="67">
        <f t="shared" ca="1" si="107"/>
        <v>80</v>
      </c>
      <c r="Z782" s="67" t="str">
        <f>IFERROR(VLOOKUP(R782,FVU!B:F,5,FALSE),"")</f>
        <v>TALÃO</v>
      </c>
    </row>
    <row r="783" spans="1:26" ht="15.75" customHeight="1">
      <c r="A783" s="150">
        <f t="shared" si="106"/>
        <v>3078</v>
      </c>
      <c r="B783" s="75">
        <v>26203</v>
      </c>
      <c r="C783" s="60">
        <v>2</v>
      </c>
      <c r="D783" s="59" t="str">
        <f t="shared" si="99"/>
        <v>275/80R22.5</v>
      </c>
      <c r="E783" s="61">
        <v>90295</v>
      </c>
      <c r="F783" s="62" t="s">
        <v>99</v>
      </c>
      <c r="G783" s="60">
        <v>870</v>
      </c>
      <c r="H783" s="59" t="str">
        <f t="shared" si="108"/>
        <v>JUSTINOPOLIS</v>
      </c>
      <c r="I783" s="63">
        <v>45303</v>
      </c>
      <c r="J783" s="64">
        <v>45313</v>
      </c>
      <c r="K783" s="60">
        <v>1</v>
      </c>
      <c r="L783" s="60">
        <v>1181</v>
      </c>
      <c r="M783" s="60">
        <v>39343</v>
      </c>
      <c r="N783" s="65">
        <f t="shared" si="100"/>
        <v>600</v>
      </c>
      <c r="O783" s="66" t="str">
        <f t="shared" ca="1" si="101"/>
        <v>OK</v>
      </c>
      <c r="P783" s="63">
        <v>45540</v>
      </c>
      <c r="Q783" s="200"/>
      <c r="R783" s="77" t="s">
        <v>116</v>
      </c>
      <c r="S783" s="65" t="str">
        <f t="shared" si="102"/>
        <v>Desenrolamento do retorno da lona carcaça no talão.</v>
      </c>
      <c r="T783" s="59" t="str">
        <f t="shared" si="103"/>
        <v>Aquecimento no talão ocasionado pelo uso excessivo do freio, má regulagem dos freios, uso excessivo dos freios devido a velocidade incompatível com a via,rodas sujas e/ou em má condições de uso, etc.</v>
      </c>
      <c r="U783" s="65" t="str">
        <f t="shared" si="10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783" s="60">
        <v>16196</v>
      </c>
      <c r="W783" s="59" t="str">
        <f t="shared" si="105"/>
        <v xml:space="preserve">Everson Veloso </v>
      </c>
      <c r="X783" s="59"/>
      <c r="Y783" s="59">
        <f t="shared" ca="1" si="107"/>
        <v>227</v>
      </c>
      <c r="Z783" s="59" t="str">
        <f>IFERROR(VLOOKUP(R783,FVU!B:F,5,FALSE),"")</f>
        <v>TALÃO</v>
      </c>
    </row>
    <row r="784" spans="1:26" ht="15.75" customHeight="1">
      <c r="A784" s="149">
        <f t="shared" si="106"/>
        <v>3079</v>
      </c>
      <c r="B784" s="76">
        <v>20880</v>
      </c>
      <c r="C784" s="68">
        <v>2</v>
      </c>
      <c r="D784" s="67" t="str">
        <f t="shared" ref="D784:D847" si="109">IFERROR(VLOOKUP(C784,MEDIDA,2,FALSE),"")</f>
        <v>275/80R22.5</v>
      </c>
      <c r="E784" s="69">
        <v>90295</v>
      </c>
      <c r="F784" s="70" t="s">
        <v>99</v>
      </c>
      <c r="G784" s="68">
        <v>870</v>
      </c>
      <c r="H784" s="67" t="str">
        <f t="shared" si="108"/>
        <v>JUSTINOPOLIS</v>
      </c>
      <c r="I784" s="71">
        <v>45306</v>
      </c>
      <c r="J784" s="72">
        <v>45313</v>
      </c>
      <c r="K784" s="68">
        <v>3</v>
      </c>
      <c r="L784" s="68">
        <v>796</v>
      </c>
      <c r="M784" s="68">
        <v>210113</v>
      </c>
      <c r="N784" s="73">
        <f t="shared" ref="N784:N847" si="110">IFERROR(VLOOKUP(C784,MEDIDA,3,FALSE),"")</f>
        <v>600</v>
      </c>
      <c r="O784" s="74" t="str">
        <f t="shared" ref="O784:O847" ca="1" si="111">IF(B784="","",IF(P784="",IF(TODAY()-J784&gt;=7,"PENDENTE","AGUARDANDO"),"OK"))</f>
        <v>OK</v>
      </c>
      <c r="P784" s="71">
        <v>45540</v>
      </c>
      <c r="Q784" s="198"/>
      <c r="R784" s="68" t="s">
        <v>116</v>
      </c>
      <c r="S784" s="73" t="str">
        <f t="shared" ref="S784:S847" si="112">IFERROR(VLOOKUP(R784,FVU,2,FALSE),"")</f>
        <v>Desenrolamento do retorno da lona carcaça no talão.</v>
      </c>
      <c r="T784" s="67" t="str">
        <f t="shared" ref="T784:T847" si="113">IFERROR(VLOOKUP(R784,FVU,3,FALSE),"")</f>
        <v>Aquecimento no talão ocasionado pelo uso excessivo do freio, má regulagem dos freios, uso excessivo dos freios devido a velocidade incompatível com a via,rodas sujas e/ou em má condições de uso, etc.</v>
      </c>
      <c r="U784" s="73" t="str">
        <f t="shared" ref="U784:U847" si="114">IFERROR(VLOOKUP(R784,FVU,4,FALSE),"")</f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784" s="68">
        <v>16196</v>
      </c>
      <c r="W784" s="67" t="str">
        <f t="shared" ref="W784:W847" si="115">IFERROR(VLOOKUP(V784,RELATOR,2,FALSE),"")</f>
        <v xml:space="preserve">Everson Veloso </v>
      </c>
      <c r="X784" s="67"/>
      <c r="Y784" s="67">
        <f t="shared" ca="1" si="107"/>
        <v>227</v>
      </c>
      <c r="Z784" s="67" t="str">
        <f>IFERROR(VLOOKUP(R784,FVU!B:F,5,FALSE),"")</f>
        <v>TALÃO</v>
      </c>
    </row>
    <row r="785" spans="1:26" ht="15.75" customHeight="1">
      <c r="A785" s="150">
        <f t="shared" si="106"/>
        <v>3080</v>
      </c>
      <c r="B785" s="75">
        <v>20931</v>
      </c>
      <c r="C785" s="60">
        <v>2</v>
      </c>
      <c r="D785" s="59" t="str">
        <f t="shared" si="109"/>
        <v>275/80R22.5</v>
      </c>
      <c r="E785" s="61">
        <v>90306</v>
      </c>
      <c r="F785" s="62" t="s">
        <v>99</v>
      </c>
      <c r="G785" s="60">
        <v>870</v>
      </c>
      <c r="H785" s="59" t="str">
        <f t="shared" si="108"/>
        <v>JUSTINOPOLIS</v>
      </c>
      <c r="I785" s="63">
        <v>45306</v>
      </c>
      <c r="J785" s="64">
        <v>45313</v>
      </c>
      <c r="K785" s="60">
        <v>2</v>
      </c>
      <c r="L785" s="60">
        <v>7195</v>
      </c>
      <c r="M785" s="60">
        <v>194829</v>
      </c>
      <c r="N785" s="65">
        <f t="shared" si="110"/>
        <v>600</v>
      </c>
      <c r="O785" s="66" t="str">
        <f t="shared" ca="1" si="111"/>
        <v>OK</v>
      </c>
      <c r="P785" s="63">
        <v>45540</v>
      </c>
      <c r="Q785" s="200"/>
      <c r="R785" s="77" t="s">
        <v>117</v>
      </c>
      <c r="S785" s="65" t="str">
        <f t="shared" si="112"/>
        <v>Separações no talão e rupturas dos reforços.</v>
      </c>
      <c r="T785" s="59" t="str">
        <f t="shared" si="113"/>
        <v>Aquecimento excessivo no tambor de freio, utilização com sobrecarga ou baixa pressão, mau posicionamento do pneu sobre o aro/roda, uso excessivo dos freios devido a velocidade incompatível com a via.</v>
      </c>
      <c r="U785" s="65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85" s="60">
        <v>16196</v>
      </c>
      <c r="W785" s="59" t="str">
        <f t="shared" si="115"/>
        <v xml:space="preserve">Everson Veloso </v>
      </c>
      <c r="X785" s="59"/>
      <c r="Y785" s="59">
        <f t="shared" ca="1" si="107"/>
        <v>227</v>
      </c>
      <c r="Z785" s="59" t="str">
        <f>IFERROR(VLOOKUP(R785,FVU!B:F,5,FALSE),"")</f>
        <v>TALÃO</v>
      </c>
    </row>
    <row r="786" spans="1:26" ht="15.75" customHeight="1">
      <c r="A786" s="149">
        <f t="shared" si="106"/>
        <v>3081</v>
      </c>
      <c r="B786" s="76">
        <v>22355</v>
      </c>
      <c r="C786" s="68">
        <v>1</v>
      </c>
      <c r="D786" s="67" t="str">
        <f t="shared" si="109"/>
        <v>295/80R22.5</v>
      </c>
      <c r="E786" s="69">
        <v>10702</v>
      </c>
      <c r="F786" s="70" t="s">
        <v>101</v>
      </c>
      <c r="G786" s="68">
        <v>870</v>
      </c>
      <c r="H786" s="67" t="str">
        <f t="shared" si="108"/>
        <v>JUSTINOPOLIS</v>
      </c>
      <c r="I786" s="71">
        <v>45240</v>
      </c>
      <c r="J786" s="72">
        <v>45313</v>
      </c>
      <c r="K786" s="68">
        <v>1</v>
      </c>
      <c r="L786" s="68">
        <v>11884</v>
      </c>
      <c r="M786" s="68">
        <v>143910</v>
      </c>
      <c r="N786" s="73">
        <f t="shared" si="110"/>
        <v>650</v>
      </c>
      <c r="O786" s="74" t="str">
        <f t="shared" ca="1" si="111"/>
        <v>OK</v>
      </c>
      <c r="P786" s="71">
        <v>45362</v>
      </c>
      <c r="Q786" s="198"/>
      <c r="R786" s="68" t="s">
        <v>106</v>
      </c>
      <c r="S786" s="73" t="str">
        <f t="shared" si="112"/>
        <v>Rachadura na zona baixa do talão.</v>
      </c>
      <c r="T786" s="67" t="str">
        <f t="shared" si="1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786" s="73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86" s="68">
        <v>16196</v>
      </c>
      <c r="W786" s="67" t="str">
        <f t="shared" si="115"/>
        <v xml:space="preserve">Everson Veloso </v>
      </c>
      <c r="X786" s="67"/>
      <c r="Y786" s="67">
        <f t="shared" ca="1" si="107"/>
        <v>49</v>
      </c>
      <c r="Z786" s="67" t="str">
        <f>IFERROR(VLOOKUP(R786,FVU!B:F,5,FALSE),"")</f>
        <v>TALÃO</v>
      </c>
    </row>
    <row r="787" spans="1:26" ht="15.75" customHeight="1">
      <c r="A787" s="150">
        <f t="shared" si="106"/>
        <v>3082</v>
      </c>
      <c r="B787" s="75">
        <v>25363</v>
      </c>
      <c r="C787" s="60">
        <v>1</v>
      </c>
      <c r="D787" s="59" t="str">
        <f t="shared" si="109"/>
        <v>295/80R22.5</v>
      </c>
      <c r="E787" s="61">
        <v>90309</v>
      </c>
      <c r="F787" s="62" t="s">
        <v>199</v>
      </c>
      <c r="G787" s="60">
        <v>870</v>
      </c>
      <c r="H787" s="59" t="str">
        <f t="shared" si="108"/>
        <v>JUSTINOPOLIS</v>
      </c>
      <c r="I787" s="63">
        <v>45300</v>
      </c>
      <c r="J787" s="64">
        <v>45313</v>
      </c>
      <c r="K787" s="60">
        <v>1</v>
      </c>
      <c r="L787" s="60">
        <v>1009</v>
      </c>
      <c r="M787" s="60">
        <v>50415</v>
      </c>
      <c r="N787" s="65">
        <f t="shared" si="110"/>
        <v>650</v>
      </c>
      <c r="O787" s="66" t="str">
        <f t="shared" ca="1" si="111"/>
        <v>OK</v>
      </c>
      <c r="P787" s="63">
        <v>45540</v>
      </c>
      <c r="Q787" s="200"/>
      <c r="R787" s="77" t="s">
        <v>116</v>
      </c>
      <c r="S787" s="65" t="str">
        <f t="shared" si="112"/>
        <v>Desenrolamento do retorno da lona carcaça no talão.</v>
      </c>
      <c r="T787" s="59" t="str">
        <f t="shared" si="113"/>
        <v>Aquecimento no talão ocasionado pelo uso excessivo do freio, má regulagem dos freios, uso excessivo dos freios devido a velocidade incompatível com a via,rodas sujas e/ou em má condições de uso, etc.</v>
      </c>
      <c r="U787" s="65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787" s="60">
        <v>16196</v>
      </c>
      <c r="W787" s="59" t="str">
        <f t="shared" si="115"/>
        <v xml:space="preserve">Everson Veloso </v>
      </c>
      <c r="X787" s="59"/>
      <c r="Y787" s="59">
        <f t="shared" ca="1" si="107"/>
        <v>227</v>
      </c>
      <c r="Z787" s="59" t="str">
        <f>IFERROR(VLOOKUP(R787,FVU!B:F,5,FALSE),"")</f>
        <v>TALÃO</v>
      </c>
    </row>
    <row r="788" spans="1:26" ht="15.75" customHeight="1">
      <c r="A788" s="149">
        <f t="shared" si="106"/>
        <v>3083</v>
      </c>
      <c r="B788" s="76">
        <v>20519</v>
      </c>
      <c r="C788" s="68">
        <v>2</v>
      </c>
      <c r="D788" s="67" t="str">
        <f t="shared" si="109"/>
        <v>275/80R22.5</v>
      </c>
      <c r="E788" s="69">
        <v>20861</v>
      </c>
      <c r="F788" s="70" t="s">
        <v>99</v>
      </c>
      <c r="G788" s="68">
        <v>870</v>
      </c>
      <c r="H788" s="67" t="str">
        <f t="shared" si="108"/>
        <v>JUSTINOPOLIS</v>
      </c>
      <c r="I788" s="71">
        <v>45302</v>
      </c>
      <c r="J788" s="72">
        <v>45313</v>
      </c>
      <c r="K788" s="68">
        <v>3</v>
      </c>
      <c r="L788" s="68">
        <v>1514</v>
      </c>
      <c r="M788" s="68">
        <v>281312</v>
      </c>
      <c r="N788" s="73">
        <f t="shared" si="110"/>
        <v>600</v>
      </c>
      <c r="O788" s="74" t="str">
        <f t="shared" ca="1" si="111"/>
        <v>OK</v>
      </c>
      <c r="P788" s="71">
        <v>45376</v>
      </c>
      <c r="Q788" s="198"/>
      <c r="R788" s="68" t="s">
        <v>116</v>
      </c>
      <c r="S788" s="73" t="str">
        <f t="shared" si="112"/>
        <v>Desenrolamento do retorno da lona carcaça no talão.</v>
      </c>
      <c r="T788" s="67" t="str">
        <f t="shared" si="113"/>
        <v>Aquecimento no talão ocasionado pelo uso excessivo do freio, má regulagem dos freios, uso excessivo dos freios devido a velocidade incompatível com a via,rodas sujas e/ou em má condições de uso, etc.</v>
      </c>
      <c r="U788" s="73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788" s="68">
        <v>16196</v>
      </c>
      <c r="W788" s="67" t="str">
        <f t="shared" si="115"/>
        <v xml:space="preserve">Everson Veloso </v>
      </c>
      <c r="X788" s="67"/>
      <c r="Y788" s="67">
        <f t="shared" ca="1" si="107"/>
        <v>63</v>
      </c>
      <c r="Z788" s="67" t="str">
        <f>IFERROR(VLOOKUP(R788,FVU!B:F,5,FALSE),"")</f>
        <v>TALÃO</v>
      </c>
    </row>
    <row r="789" spans="1:26" ht="15.75" customHeight="1">
      <c r="A789" s="150">
        <f t="shared" si="106"/>
        <v>3084</v>
      </c>
      <c r="B789" s="75">
        <v>26244</v>
      </c>
      <c r="C789" s="60">
        <v>2</v>
      </c>
      <c r="D789" s="59" t="str">
        <f t="shared" si="109"/>
        <v>275/80R22.5</v>
      </c>
      <c r="E789" s="61">
        <v>20862</v>
      </c>
      <c r="F789" s="62" t="s">
        <v>105</v>
      </c>
      <c r="G789" s="60">
        <v>870</v>
      </c>
      <c r="H789" s="59" t="str">
        <f t="shared" si="108"/>
        <v>JUSTINOPOLIS</v>
      </c>
      <c r="I789" s="63">
        <v>45302</v>
      </c>
      <c r="J789" s="64">
        <v>45313</v>
      </c>
      <c r="K789" s="60">
        <v>1</v>
      </c>
      <c r="L789" s="60">
        <v>8805</v>
      </c>
      <c r="M789" s="60">
        <v>72495</v>
      </c>
      <c r="N789" s="65">
        <f t="shared" si="110"/>
        <v>600</v>
      </c>
      <c r="O789" s="66" t="str">
        <f t="shared" ca="1" si="111"/>
        <v>OK</v>
      </c>
      <c r="P789" s="71">
        <f>J789</f>
        <v>45313</v>
      </c>
      <c r="Q789" s="198"/>
      <c r="R789" s="77" t="s">
        <v>116</v>
      </c>
      <c r="S789" s="65" t="str">
        <f t="shared" si="112"/>
        <v>Desenrolamento do retorno da lona carcaça no talão.</v>
      </c>
      <c r="T789" s="59" t="str">
        <f t="shared" si="113"/>
        <v>Aquecimento no talão ocasionado pelo uso excessivo do freio, má regulagem dos freios, uso excessivo dos freios devido a velocidade incompatível com a via,rodas sujas e/ou em má condições de uso, etc.</v>
      </c>
      <c r="U789" s="65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789" s="60">
        <v>16196</v>
      </c>
      <c r="W789" s="59" t="str">
        <f t="shared" si="115"/>
        <v xml:space="preserve">Everson Veloso </v>
      </c>
      <c r="X789" s="59"/>
      <c r="Y789" s="59">
        <f t="shared" ca="1" si="107"/>
        <v>0</v>
      </c>
      <c r="Z789" s="59" t="str">
        <f>IFERROR(VLOOKUP(R789,FVU!B:F,5,FALSE),"")</f>
        <v>TALÃO</v>
      </c>
    </row>
    <row r="790" spans="1:26" ht="15.75" customHeight="1">
      <c r="A790" s="149">
        <f t="shared" si="106"/>
        <v>3085</v>
      </c>
      <c r="B790" s="76">
        <v>23391</v>
      </c>
      <c r="C790" s="68">
        <v>1</v>
      </c>
      <c r="D790" s="67" t="str">
        <f t="shared" si="109"/>
        <v>295/80R22.5</v>
      </c>
      <c r="E790" s="69">
        <v>10702</v>
      </c>
      <c r="F790" s="70" t="s">
        <v>99</v>
      </c>
      <c r="G790" s="68">
        <v>870</v>
      </c>
      <c r="H790" s="67" t="str">
        <f t="shared" si="108"/>
        <v>JUSTINOPOLIS</v>
      </c>
      <c r="I790" s="71">
        <v>45240</v>
      </c>
      <c r="J790" s="72">
        <v>45313</v>
      </c>
      <c r="K790" s="68">
        <v>1</v>
      </c>
      <c r="L790" s="68">
        <v>11884</v>
      </c>
      <c r="M790" s="68">
        <v>119671</v>
      </c>
      <c r="N790" s="73">
        <f t="shared" si="110"/>
        <v>650</v>
      </c>
      <c r="O790" s="74" t="str">
        <f t="shared" ca="1" si="111"/>
        <v>OK</v>
      </c>
      <c r="P790" s="71">
        <v>45362</v>
      </c>
      <c r="Q790" s="198"/>
      <c r="R790" s="68" t="s">
        <v>117</v>
      </c>
      <c r="S790" s="73" t="str">
        <f t="shared" si="112"/>
        <v>Separações no talão e rupturas dos reforços.</v>
      </c>
      <c r="T790" s="67" t="str">
        <f t="shared" si="113"/>
        <v>Aquecimento excessivo no tambor de freio, utilização com sobrecarga ou baixa pressão, mau posicionamento do pneu sobre o aro/roda, uso excessivo dos freios devido a velocidade incompatível com a via.</v>
      </c>
      <c r="U790" s="73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90" s="68">
        <v>16196</v>
      </c>
      <c r="W790" s="67" t="str">
        <f t="shared" si="115"/>
        <v xml:space="preserve">Everson Veloso </v>
      </c>
      <c r="X790" s="67"/>
      <c r="Y790" s="67">
        <f t="shared" ca="1" si="107"/>
        <v>49</v>
      </c>
      <c r="Z790" s="67" t="str">
        <f>IFERROR(VLOOKUP(R790,FVU!B:F,5,FALSE),"")</f>
        <v>TALÃO</v>
      </c>
    </row>
    <row r="791" spans="1:26" ht="15.75" customHeight="1">
      <c r="A791" s="150">
        <f t="shared" si="106"/>
        <v>3086</v>
      </c>
      <c r="B791" s="75">
        <v>24066</v>
      </c>
      <c r="C791" s="60">
        <v>2</v>
      </c>
      <c r="D791" s="59" t="str">
        <f t="shared" si="109"/>
        <v>275/80R22.5</v>
      </c>
      <c r="E791" s="61">
        <v>90298</v>
      </c>
      <c r="F791" s="62" t="s">
        <v>105</v>
      </c>
      <c r="G791" s="60">
        <v>870</v>
      </c>
      <c r="H791" s="59" t="str">
        <f t="shared" si="108"/>
        <v>JUSTINOPOLIS</v>
      </c>
      <c r="I791" s="63">
        <v>45302</v>
      </c>
      <c r="J791" s="64">
        <v>45313</v>
      </c>
      <c r="K791" s="60">
        <v>1</v>
      </c>
      <c r="L791" s="60">
        <v>29642</v>
      </c>
      <c r="M791" s="60">
        <v>126332</v>
      </c>
      <c r="N791" s="65">
        <f t="shared" si="110"/>
        <v>600</v>
      </c>
      <c r="O791" s="66" t="str">
        <f t="shared" ca="1" si="111"/>
        <v>OK</v>
      </c>
      <c r="P791" s="63">
        <v>45393</v>
      </c>
      <c r="Q791" s="200"/>
      <c r="R791" s="77" t="s">
        <v>106</v>
      </c>
      <c r="S791" s="65" t="str">
        <f t="shared" si="112"/>
        <v>Rachadura na zona baixa do talão.</v>
      </c>
      <c r="T791" s="59" t="str">
        <f t="shared" si="1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791" s="65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91" s="60">
        <v>16196</v>
      </c>
      <c r="W791" s="59" t="str">
        <f t="shared" si="115"/>
        <v xml:space="preserve">Everson Veloso </v>
      </c>
      <c r="X791" s="59"/>
      <c r="Y791" s="59">
        <f t="shared" ca="1" si="107"/>
        <v>80</v>
      </c>
      <c r="Z791" s="59" t="str">
        <f>IFERROR(VLOOKUP(R791,FVU!B:F,5,FALSE),"")</f>
        <v>TALÃO</v>
      </c>
    </row>
    <row r="792" spans="1:26" ht="15.75" customHeight="1">
      <c r="A792" s="149">
        <f t="shared" si="106"/>
        <v>3087</v>
      </c>
      <c r="B792" s="76">
        <v>23112</v>
      </c>
      <c r="C792" s="68">
        <v>2</v>
      </c>
      <c r="D792" s="67" t="str">
        <f t="shared" si="109"/>
        <v>275/80R22.5</v>
      </c>
      <c r="E792" s="69">
        <v>8419</v>
      </c>
      <c r="F792" s="70" t="s">
        <v>105</v>
      </c>
      <c r="G792" s="68">
        <v>56</v>
      </c>
      <c r="H792" s="67" t="str">
        <f t="shared" si="108"/>
        <v xml:space="preserve">UBERLANDIA </v>
      </c>
      <c r="I792" s="71">
        <v>45293</v>
      </c>
      <c r="J792" s="72">
        <v>45313</v>
      </c>
      <c r="K792" s="68">
        <v>1</v>
      </c>
      <c r="L792" s="68">
        <v>9955</v>
      </c>
      <c r="M792" s="68">
        <v>231704</v>
      </c>
      <c r="N792" s="73">
        <f t="shared" si="110"/>
        <v>600</v>
      </c>
      <c r="O792" s="74" t="str">
        <f t="shared" ca="1" si="111"/>
        <v>OK</v>
      </c>
      <c r="P792" s="71">
        <v>45341</v>
      </c>
      <c r="Q792" s="198"/>
      <c r="R792" s="68" t="s">
        <v>106</v>
      </c>
      <c r="S792" s="73" t="str">
        <f t="shared" si="112"/>
        <v>Rachadura na zona baixa do talão.</v>
      </c>
      <c r="T792" s="67" t="str">
        <f t="shared" si="1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792" s="73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792" s="68">
        <v>16196</v>
      </c>
      <c r="W792" s="67" t="str">
        <f t="shared" si="115"/>
        <v xml:space="preserve">Everson Veloso </v>
      </c>
      <c r="X792" s="67"/>
      <c r="Y792" s="67">
        <f t="shared" ca="1" si="107"/>
        <v>28</v>
      </c>
      <c r="Z792" s="67" t="str">
        <f>IFERROR(VLOOKUP(R792,FVU!B:F,5,FALSE),"")</f>
        <v>TALÃO</v>
      </c>
    </row>
    <row r="793" spans="1:26" ht="15.75" customHeight="1">
      <c r="A793" s="150">
        <f t="shared" si="106"/>
        <v>3088</v>
      </c>
      <c r="B793" s="75">
        <v>27399</v>
      </c>
      <c r="C793" s="60">
        <v>2</v>
      </c>
      <c r="D793" s="59" t="str">
        <f t="shared" si="109"/>
        <v>275/80R22.5</v>
      </c>
      <c r="E793" s="61">
        <v>8421</v>
      </c>
      <c r="F793" s="62" t="s">
        <v>102</v>
      </c>
      <c r="G793" s="60">
        <v>56</v>
      </c>
      <c r="H793" s="59" t="str">
        <f t="shared" si="108"/>
        <v xml:space="preserve">UBERLANDIA </v>
      </c>
      <c r="I793" s="63">
        <v>45300</v>
      </c>
      <c r="J793" s="64">
        <v>45316</v>
      </c>
      <c r="K793" s="60">
        <v>0</v>
      </c>
      <c r="L793" s="60">
        <v>34636</v>
      </c>
      <c r="M793" s="60">
        <v>34636</v>
      </c>
      <c r="N793" s="65">
        <f t="shared" si="110"/>
        <v>600</v>
      </c>
      <c r="O793" s="66" t="str">
        <f t="shared" ca="1" si="111"/>
        <v>OK</v>
      </c>
      <c r="P793" s="63">
        <v>45364</v>
      </c>
      <c r="Q793" s="200"/>
      <c r="R793" s="77" t="s">
        <v>111</v>
      </c>
      <c r="S793" s="65" t="str">
        <f t="shared" si="112"/>
        <v>Desgaste irregular da Banda de Rodagem.</v>
      </c>
      <c r="T793" s="59" t="str">
        <f t="shared" si="113"/>
        <v>Folgas nas mangas, cubos, buchas estouradas, veículo desalinhado.</v>
      </c>
      <c r="U793" s="65" t="str">
        <f t="shared" si="1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793" s="60">
        <v>16196</v>
      </c>
      <c r="W793" s="59" t="str">
        <f t="shared" si="115"/>
        <v xml:space="preserve">Everson Veloso </v>
      </c>
      <c r="X793" s="59"/>
      <c r="Y793" s="59">
        <f t="shared" ca="1" si="107"/>
        <v>48</v>
      </c>
      <c r="Z793" s="59" t="str">
        <f>IFERROR(VLOOKUP(R793,FVU!B:F,5,FALSE),"")</f>
        <v>BANDA DE RODAGEM</v>
      </c>
    </row>
    <row r="794" spans="1:26" ht="15.75" customHeight="1">
      <c r="A794" s="149">
        <f t="shared" si="106"/>
        <v>3089</v>
      </c>
      <c r="B794" s="76">
        <v>25712</v>
      </c>
      <c r="C794" s="68">
        <v>2</v>
      </c>
      <c r="D794" s="67" t="str">
        <f t="shared" si="109"/>
        <v>275/80R22.5</v>
      </c>
      <c r="E794" s="69">
        <v>7324</v>
      </c>
      <c r="F794" s="70" t="s">
        <v>105</v>
      </c>
      <c r="G794" s="68">
        <v>56</v>
      </c>
      <c r="H794" s="67" t="str">
        <f t="shared" si="108"/>
        <v xml:space="preserve">UBERLANDIA </v>
      </c>
      <c r="I794" s="71">
        <v>45256</v>
      </c>
      <c r="J794" s="72">
        <v>45316</v>
      </c>
      <c r="K794" s="68">
        <v>0</v>
      </c>
      <c r="L794" s="68">
        <v>458</v>
      </c>
      <c r="M794" s="68">
        <v>93544</v>
      </c>
      <c r="N794" s="73">
        <f t="shared" si="110"/>
        <v>600</v>
      </c>
      <c r="O794" s="74" t="str">
        <f t="shared" ca="1" si="111"/>
        <v>OK</v>
      </c>
      <c r="P794" s="71">
        <v>45349</v>
      </c>
      <c r="Q794" s="198"/>
      <c r="R794" s="68" t="s">
        <v>111</v>
      </c>
      <c r="S794" s="73" t="str">
        <f t="shared" si="112"/>
        <v>Desgaste irregular da Banda de Rodagem.</v>
      </c>
      <c r="T794" s="67" t="str">
        <f t="shared" si="113"/>
        <v>Folgas nas mangas, cubos, buchas estouradas, veículo desalinhado.</v>
      </c>
      <c r="U794" s="73" t="str">
        <f t="shared" si="1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794" s="68">
        <v>16196</v>
      </c>
      <c r="W794" s="67" t="str">
        <f t="shared" si="115"/>
        <v xml:space="preserve">Everson Veloso </v>
      </c>
      <c r="X794" s="67"/>
      <c r="Y794" s="67">
        <f t="shared" ca="1" si="107"/>
        <v>33</v>
      </c>
      <c r="Z794" s="67" t="str">
        <f>IFERROR(VLOOKUP(R794,FVU!B:F,5,FALSE),"")</f>
        <v>BANDA DE RODAGEM</v>
      </c>
    </row>
    <row r="795" spans="1:26" ht="15.75" customHeight="1">
      <c r="A795" s="150">
        <f t="shared" si="106"/>
        <v>3090</v>
      </c>
      <c r="B795" s="75">
        <v>27175</v>
      </c>
      <c r="C795" s="60">
        <v>2</v>
      </c>
      <c r="D795" s="59" t="str">
        <f t="shared" si="109"/>
        <v>275/80R22.5</v>
      </c>
      <c r="E795" s="61">
        <v>8426</v>
      </c>
      <c r="F795" s="62" t="s">
        <v>197</v>
      </c>
      <c r="G795" s="60">
        <v>56</v>
      </c>
      <c r="H795" s="59" t="str">
        <f t="shared" si="108"/>
        <v xml:space="preserve">UBERLANDIA </v>
      </c>
      <c r="I795" s="63">
        <v>45296</v>
      </c>
      <c r="J795" s="64">
        <v>45316</v>
      </c>
      <c r="K795" s="60">
        <v>0</v>
      </c>
      <c r="L795" s="60">
        <v>6509</v>
      </c>
      <c r="M795" s="60">
        <v>52122</v>
      </c>
      <c r="N795" s="65">
        <f t="shared" si="110"/>
        <v>600</v>
      </c>
      <c r="O795" s="66" t="str">
        <f t="shared" ca="1" si="111"/>
        <v>OK</v>
      </c>
      <c r="P795" s="63">
        <v>45341</v>
      </c>
      <c r="Q795" s="200"/>
      <c r="R795" s="77" t="s">
        <v>111</v>
      </c>
      <c r="S795" s="65" t="str">
        <f t="shared" si="112"/>
        <v>Desgaste irregular da Banda de Rodagem.</v>
      </c>
      <c r="T795" s="59" t="str">
        <f t="shared" si="113"/>
        <v>Folgas nas mangas, cubos, buchas estouradas, veículo desalinhado.</v>
      </c>
      <c r="U795" s="65" t="str">
        <f t="shared" si="1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795" s="60">
        <v>16196</v>
      </c>
      <c r="W795" s="59" t="str">
        <f t="shared" si="115"/>
        <v xml:space="preserve">Everson Veloso </v>
      </c>
      <c r="X795" s="59"/>
      <c r="Y795" s="59">
        <f t="shared" ca="1" si="107"/>
        <v>25</v>
      </c>
      <c r="Z795" s="59" t="str">
        <f>IFERROR(VLOOKUP(R795,FVU!B:F,5,FALSE),"")</f>
        <v>BANDA DE RODAGEM</v>
      </c>
    </row>
    <row r="796" spans="1:26" ht="15.75" customHeight="1">
      <c r="A796" s="149">
        <f t="shared" si="106"/>
        <v>3091</v>
      </c>
      <c r="B796" s="76">
        <v>25573</v>
      </c>
      <c r="C796" s="68">
        <v>2</v>
      </c>
      <c r="D796" s="67" t="str">
        <f t="shared" si="109"/>
        <v>275/80R22.5</v>
      </c>
      <c r="E796" s="69">
        <v>7335</v>
      </c>
      <c r="F796" s="70" t="s">
        <v>101</v>
      </c>
      <c r="G796" s="68">
        <v>56</v>
      </c>
      <c r="H796" s="67" t="str">
        <f t="shared" si="108"/>
        <v xml:space="preserve">UBERLANDIA </v>
      </c>
      <c r="I796" s="71">
        <v>45299</v>
      </c>
      <c r="J796" s="72">
        <v>45316</v>
      </c>
      <c r="K796" s="68">
        <v>0</v>
      </c>
      <c r="L796" s="68">
        <v>12529</v>
      </c>
      <c r="M796" s="68">
        <v>74140</v>
      </c>
      <c r="N796" s="73">
        <f t="shared" si="110"/>
        <v>600</v>
      </c>
      <c r="O796" s="74" t="str">
        <f t="shared" ca="1" si="111"/>
        <v>OK</v>
      </c>
      <c r="P796" s="71">
        <v>45349</v>
      </c>
      <c r="Q796" s="198"/>
      <c r="R796" s="68" t="s">
        <v>114</v>
      </c>
      <c r="S796" s="73" t="str">
        <f t="shared" si="112"/>
        <v>Pneu não ressulcado</v>
      </c>
      <c r="T796" s="67" t="str">
        <f t="shared" si="113"/>
        <v>Negligência e/ou não realização do serviço de ressulcagem.</v>
      </c>
      <c r="U796" s="73" t="str">
        <f t="shared" si="114"/>
        <v>Realizar a ressulcagem dos pneus respeitando os procedimentos conforme manual de ressulcagem.</v>
      </c>
      <c r="V796" s="68">
        <v>16196</v>
      </c>
      <c r="W796" s="67" t="str">
        <f t="shared" si="115"/>
        <v xml:space="preserve">Everson Veloso </v>
      </c>
      <c r="X796" s="67"/>
      <c r="Y796" s="67">
        <f t="shared" ca="1" si="107"/>
        <v>33</v>
      </c>
      <c r="Z796" s="67" t="str">
        <f>IFERROR(VLOOKUP(R796,FVU!B:F,5,FALSE),"")</f>
        <v>BANDA DE RODAGEM</v>
      </c>
    </row>
    <row r="797" spans="1:26" ht="15.75" customHeight="1">
      <c r="A797" s="150">
        <f t="shared" si="106"/>
        <v>3092</v>
      </c>
      <c r="B797" s="75">
        <v>24672</v>
      </c>
      <c r="C797" s="60">
        <v>2</v>
      </c>
      <c r="D797" s="59" t="str">
        <f t="shared" si="109"/>
        <v>275/80R22.5</v>
      </c>
      <c r="E797" s="61">
        <v>8459</v>
      </c>
      <c r="F797" s="62" t="s">
        <v>105</v>
      </c>
      <c r="G797" s="60">
        <v>56</v>
      </c>
      <c r="H797" s="59" t="str">
        <f t="shared" si="108"/>
        <v xml:space="preserve">UBERLANDIA </v>
      </c>
      <c r="I797" s="63">
        <v>45299</v>
      </c>
      <c r="J797" s="64">
        <v>45316</v>
      </c>
      <c r="K797" s="60">
        <v>0</v>
      </c>
      <c r="L797" s="60">
        <v>380</v>
      </c>
      <c r="M797" s="60">
        <v>116792</v>
      </c>
      <c r="N797" s="65">
        <f t="shared" si="110"/>
        <v>600</v>
      </c>
      <c r="O797" s="66" t="str">
        <f t="shared" ca="1" si="111"/>
        <v>OK</v>
      </c>
      <c r="P797" s="63">
        <v>45349</v>
      </c>
      <c r="Q797" s="200"/>
      <c r="R797" s="77" t="s">
        <v>114</v>
      </c>
      <c r="S797" s="65" t="str">
        <f t="shared" si="112"/>
        <v>Pneu não ressulcado</v>
      </c>
      <c r="T797" s="59" t="str">
        <f t="shared" si="113"/>
        <v>Negligência e/ou não realização do serviço de ressulcagem.</v>
      </c>
      <c r="U797" s="65" t="str">
        <f t="shared" si="114"/>
        <v>Realizar a ressulcagem dos pneus respeitando os procedimentos conforme manual de ressulcagem.</v>
      </c>
      <c r="V797" s="60">
        <v>16196</v>
      </c>
      <c r="W797" s="59" t="str">
        <f t="shared" si="115"/>
        <v xml:space="preserve">Everson Veloso </v>
      </c>
      <c r="X797" s="59"/>
      <c r="Y797" s="59">
        <f t="shared" ca="1" si="107"/>
        <v>33</v>
      </c>
      <c r="Z797" s="59" t="str">
        <f>IFERROR(VLOOKUP(R797,FVU!B:F,5,FALSE),"")</f>
        <v>BANDA DE RODAGEM</v>
      </c>
    </row>
    <row r="798" spans="1:26" ht="15.75" customHeight="1">
      <c r="A798" s="149">
        <f t="shared" si="106"/>
        <v>3093</v>
      </c>
      <c r="B798" s="76">
        <v>25621</v>
      </c>
      <c r="C798" s="68">
        <v>2</v>
      </c>
      <c r="D798" s="67" t="str">
        <f t="shared" si="109"/>
        <v>275/80R22.5</v>
      </c>
      <c r="E798" s="69">
        <v>7335</v>
      </c>
      <c r="F798" s="70" t="s">
        <v>105</v>
      </c>
      <c r="G798" s="68">
        <v>56</v>
      </c>
      <c r="H798" s="67" t="str">
        <f t="shared" si="108"/>
        <v xml:space="preserve">UBERLANDIA </v>
      </c>
      <c r="I798" s="71">
        <v>45299</v>
      </c>
      <c r="J798" s="72">
        <v>45316</v>
      </c>
      <c r="K798" s="68">
        <v>0</v>
      </c>
      <c r="L798" s="68">
        <v>12529</v>
      </c>
      <c r="M798" s="68">
        <v>101216</v>
      </c>
      <c r="N798" s="73">
        <f t="shared" si="110"/>
        <v>600</v>
      </c>
      <c r="O798" s="74" t="str">
        <f t="shared" ca="1" si="111"/>
        <v>OK</v>
      </c>
      <c r="P798" s="71">
        <v>45349</v>
      </c>
      <c r="Q798" s="198"/>
      <c r="R798" s="68" t="s">
        <v>114</v>
      </c>
      <c r="S798" s="73" t="str">
        <f t="shared" si="112"/>
        <v>Pneu não ressulcado</v>
      </c>
      <c r="T798" s="67" t="str">
        <f t="shared" si="113"/>
        <v>Negligência e/ou não realização do serviço de ressulcagem.</v>
      </c>
      <c r="U798" s="73" t="str">
        <f t="shared" si="114"/>
        <v>Realizar a ressulcagem dos pneus respeitando os procedimentos conforme manual de ressulcagem.</v>
      </c>
      <c r="V798" s="68">
        <v>16196</v>
      </c>
      <c r="W798" s="67" t="str">
        <f t="shared" si="115"/>
        <v xml:space="preserve">Everson Veloso </v>
      </c>
      <c r="X798" s="67"/>
      <c r="Y798" s="67">
        <f t="shared" ca="1" si="107"/>
        <v>33</v>
      </c>
      <c r="Z798" s="67" t="str">
        <f>IFERROR(VLOOKUP(R798,FVU!B:F,5,FALSE),"")</f>
        <v>BANDA DE RODAGEM</v>
      </c>
    </row>
    <row r="799" spans="1:26" ht="15.75" customHeight="1">
      <c r="A799" s="150">
        <f t="shared" si="106"/>
        <v>3094</v>
      </c>
      <c r="B799" s="75">
        <v>26345</v>
      </c>
      <c r="C799" s="60">
        <v>2</v>
      </c>
      <c r="D799" s="59" t="str">
        <f t="shared" si="109"/>
        <v>275/80R22.5</v>
      </c>
      <c r="E799" s="61">
        <v>8413</v>
      </c>
      <c r="F799" s="62" t="s">
        <v>197</v>
      </c>
      <c r="G799" s="60">
        <v>56</v>
      </c>
      <c r="H799" s="59" t="str">
        <f t="shared" si="108"/>
        <v xml:space="preserve">UBERLANDIA </v>
      </c>
      <c r="I799" s="63">
        <v>45300</v>
      </c>
      <c r="J799" s="64">
        <v>45316</v>
      </c>
      <c r="K799" s="60">
        <v>0</v>
      </c>
      <c r="L799" s="60">
        <v>10906</v>
      </c>
      <c r="M799" s="60">
        <v>51989</v>
      </c>
      <c r="N799" s="65">
        <f t="shared" si="110"/>
        <v>600</v>
      </c>
      <c r="O799" s="66" t="str">
        <f t="shared" ca="1" si="111"/>
        <v>OK</v>
      </c>
      <c r="P799" s="63">
        <v>45364</v>
      </c>
      <c r="Q799" s="200"/>
      <c r="R799" s="77" t="s">
        <v>111</v>
      </c>
      <c r="S799" s="65" t="str">
        <f t="shared" si="112"/>
        <v>Desgaste irregular da Banda de Rodagem.</v>
      </c>
      <c r="T799" s="59" t="str">
        <f t="shared" si="113"/>
        <v>Folgas nas mangas, cubos, buchas estouradas, veículo desalinhado.</v>
      </c>
      <c r="U799" s="65" t="str">
        <f t="shared" si="1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799" s="60">
        <v>16196</v>
      </c>
      <c r="W799" s="59" t="str">
        <f t="shared" si="115"/>
        <v xml:space="preserve">Everson Veloso </v>
      </c>
      <c r="X799" s="59"/>
      <c r="Y799" s="59">
        <f t="shared" ca="1" si="107"/>
        <v>48</v>
      </c>
      <c r="Z799" s="59" t="str">
        <f>IFERROR(VLOOKUP(R799,FVU!B:F,5,FALSE),"")</f>
        <v>BANDA DE RODAGEM</v>
      </c>
    </row>
    <row r="800" spans="1:26" ht="15.75" customHeight="1">
      <c r="A800" s="149">
        <f t="shared" si="106"/>
        <v>3095</v>
      </c>
      <c r="B800" s="76">
        <v>25527</v>
      </c>
      <c r="C800" s="68">
        <v>2</v>
      </c>
      <c r="D800" s="67" t="str">
        <f t="shared" si="109"/>
        <v>275/80R22.5</v>
      </c>
      <c r="E800" s="69">
        <v>11087</v>
      </c>
      <c r="F800" s="70" t="s">
        <v>99</v>
      </c>
      <c r="G800" s="68">
        <v>870</v>
      </c>
      <c r="H800" s="67" t="str">
        <f t="shared" si="108"/>
        <v>JUSTINOPOLIS</v>
      </c>
      <c r="I800" s="71">
        <v>45308</v>
      </c>
      <c r="J800" s="72">
        <v>45316</v>
      </c>
      <c r="K800" s="68">
        <v>1</v>
      </c>
      <c r="L800" s="68">
        <v>14835</v>
      </c>
      <c r="M800" s="68">
        <v>103791</v>
      </c>
      <c r="N800" s="73">
        <f t="shared" si="110"/>
        <v>600</v>
      </c>
      <c r="O800" s="74" t="str">
        <f t="shared" ca="1" si="111"/>
        <v>OK</v>
      </c>
      <c r="P800" s="71">
        <v>45364</v>
      </c>
      <c r="Q800" s="198"/>
      <c r="R800" s="68" t="s">
        <v>100</v>
      </c>
      <c r="S800" s="73" t="str">
        <f t="shared" si="112"/>
        <v>Quebra do talão durante a montagem ou desmontagem proveniente de aquecimento excessivo da roda.</v>
      </c>
      <c r="T800" s="67" t="str">
        <f t="shared" si="113"/>
        <v>Quebra do talão na montagem/desmontagem, utilização de ferramentas não adequadas, força excessiva ou desproporcional na montagem/desmontagem, pneu com talão baquelizado devido a aquecimento da roda ou baixa pressão.</v>
      </c>
      <c r="U800" s="73" t="str">
        <f t="shared" si="114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800" s="68">
        <v>16196</v>
      </c>
      <c r="W800" s="67" t="str">
        <f t="shared" si="115"/>
        <v xml:space="preserve">Everson Veloso </v>
      </c>
      <c r="X800" s="67"/>
      <c r="Y800" s="67">
        <f t="shared" ca="1" si="107"/>
        <v>48</v>
      </c>
      <c r="Z800" s="67" t="str">
        <f>IFERROR(VLOOKUP(R800,FVU!B:F,5,FALSE),"")</f>
        <v>TALÃO</v>
      </c>
    </row>
    <row r="801" spans="1:26" ht="15.75" customHeight="1">
      <c r="A801" s="150">
        <f t="shared" si="106"/>
        <v>3096</v>
      </c>
      <c r="B801" s="75">
        <v>25757</v>
      </c>
      <c r="C801" s="60">
        <v>2</v>
      </c>
      <c r="D801" s="59" t="str">
        <f t="shared" si="109"/>
        <v>275/80R22.5</v>
      </c>
      <c r="E801" s="61">
        <v>11087</v>
      </c>
      <c r="F801" s="62" t="s">
        <v>105</v>
      </c>
      <c r="G801" s="60">
        <v>870</v>
      </c>
      <c r="H801" s="59" t="str">
        <f t="shared" si="108"/>
        <v>JUSTINOPOLIS</v>
      </c>
      <c r="I801" s="63">
        <v>45308</v>
      </c>
      <c r="J801" s="64">
        <v>45316</v>
      </c>
      <c r="K801" s="60">
        <v>1</v>
      </c>
      <c r="L801" s="60">
        <v>14835</v>
      </c>
      <c r="M801" s="60">
        <v>88018</v>
      </c>
      <c r="N801" s="65">
        <f t="shared" si="110"/>
        <v>600</v>
      </c>
      <c r="O801" s="66" t="str">
        <f t="shared" ca="1" si="111"/>
        <v>OK</v>
      </c>
      <c r="P801" s="63">
        <v>45364</v>
      </c>
      <c r="Q801" s="200"/>
      <c r="R801" s="77" t="s">
        <v>106</v>
      </c>
      <c r="S801" s="65" t="str">
        <f t="shared" si="112"/>
        <v>Rachadura na zona baixa do talão.</v>
      </c>
      <c r="T801" s="59" t="str">
        <f t="shared" si="1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801" s="65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01" s="60">
        <v>16196</v>
      </c>
      <c r="W801" s="59" t="str">
        <f t="shared" si="115"/>
        <v xml:space="preserve">Everson Veloso </v>
      </c>
      <c r="X801" s="59"/>
      <c r="Y801" s="59">
        <f t="shared" ca="1" si="107"/>
        <v>48</v>
      </c>
      <c r="Z801" s="59" t="str">
        <f>IFERROR(VLOOKUP(R801,FVU!B:F,5,FALSE),"")</f>
        <v>TALÃO</v>
      </c>
    </row>
    <row r="802" spans="1:26" ht="15.75" customHeight="1">
      <c r="A802" s="149">
        <f t="shared" si="106"/>
        <v>3097</v>
      </c>
      <c r="B802" s="76">
        <v>26230</v>
      </c>
      <c r="C802" s="68">
        <v>2</v>
      </c>
      <c r="D802" s="67" t="str">
        <f t="shared" si="109"/>
        <v>275/80R22.5</v>
      </c>
      <c r="E802" s="69">
        <v>90308</v>
      </c>
      <c r="F802" s="70" t="s">
        <v>99</v>
      </c>
      <c r="G802" s="68">
        <v>870</v>
      </c>
      <c r="H802" s="67" t="str">
        <f t="shared" si="108"/>
        <v>JUSTINOPOLIS</v>
      </c>
      <c r="I802" s="71">
        <v>45308</v>
      </c>
      <c r="J802" s="72">
        <v>45316</v>
      </c>
      <c r="K802" s="68">
        <v>1</v>
      </c>
      <c r="L802" s="68">
        <v>29447</v>
      </c>
      <c r="M802" s="68">
        <v>65183</v>
      </c>
      <c r="N802" s="73">
        <f t="shared" si="110"/>
        <v>600</v>
      </c>
      <c r="O802" s="74" t="str">
        <f t="shared" ca="1" si="111"/>
        <v>OK</v>
      </c>
      <c r="P802" s="71">
        <v>45540</v>
      </c>
      <c r="Q802" s="198"/>
      <c r="R802" s="68" t="s">
        <v>116</v>
      </c>
      <c r="S802" s="73" t="str">
        <f t="shared" si="112"/>
        <v>Desenrolamento do retorno da lona carcaça no talão.</v>
      </c>
      <c r="T802" s="67" t="str">
        <f t="shared" si="113"/>
        <v>Aquecimento no talão ocasionado pelo uso excessivo do freio, má regulagem dos freios, uso excessivo dos freios devido a velocidade incompatível com a via,rodas sujas e/ou em má condições de uso, etc.</v>
      </c>
      <c r="U802" s="73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802" s="68">
        <v>16196</v>
      </c>
      <c r="W802" s="67" t="str">
        <f t="shared" si="115"/>
        <v xml:space="preserve">Everson Veloso </v>
      </c>
      <c r="X802" s="67"/>
      <c r="Y802" s="67">
        <f t="shared" ca="1" si="107"/>
        <v>224</v>
      </c>
      <c r="Z802" s="67" t="str">
        <f>IFERROR(VLOOKUP(R802,FVU!B:F,5,FALSE),"")</f>
        <v>TALÃO</v>
      </c>
    </row>
    <row r="803" spans="1:26" ht="15.75" customHeight="1">
      <c r="A803" s="150">
        <f t="shared" si="106"/>
        <v>3098</v>
      </c>
      <c r="B803" s="75">
        <v>23499</v>
      </c>
      <c r="C803" s="60">
        <v>2</v>
      </c>
      <c r="D803" s="59" t="str">
        <f t="shared" si="109"/>
        <v>275/80R22.5</v>
      </c>
      <c r="E803" s="61">
        <v>10994</v>
      </c>
      <c r="F803" s="62" t="s">
        <v>99</v>
      </c>
      <c r="G803" s="60">
        <v>870</v>
      </c>
      <c r="H803" s="59" t="str">
        <f t="shared" si="108"/>
        <v>JUSTINOPOLIS</v>
      </c>
      <c r="I803" s="63">
        <v>45308</v>
      </c>
      <c r="J803" s="64">
        <v>45316</v>
      </c>
      <c r="K803" s="60">
        <v>2</v>
      </c>
      <c r="L803" s="60">
        <v>15081</v>
      </c>
      <c r="M803" s="60">
        <v>199709</v>
      </c>
      <c r="N803" s="65">
        <f t="shared" si="110"/>
        <v>600</v>
      </c>
      <c r="O803" s="66" t="str">
        <f t="shared" ca="1" si="111"/>
        <v>OK</v>
      </c>
      <c r="P803" s="71">
        <f>J803</f>
        <v>45316</v>
      </c>
      <c r="Q803" s="198"/>
      <c r="R803" s="77" t="s">
        <v>116</v>
      </c>
      <c r="S803" s="65" t="str">
        <f t="shared" si="112"/>
        <v>Desenrolamento do retorno da lona carcaça no talão.</v>
      </c>
      <c r="T803" s="59" t="str">
        <f t="shared" si="113"/>
        <v>Aquecimento no talão ocasionado pelo uso excessivo do freio, má regulagem dos freios, uso excessivo dos freios devido a velocidade incompatível com a via,rodas sujas e/ou em má condições de uso, etc.</v>
      </c>
      <c r="U803" s="65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803" s="60">
        <v>16196</v>
      </c>
      <c r="W803" s="59" t="str">
        <f t="shared" si="115"/>
        <v xml:space="preserve">Everson Veloso </v>
      </c>
      <c r="X803" s="59"/>
      <c r="Y803" s="59">
        <f t="shared" ca="1" si="107"/>
        <v>0</v>
      </c>
      <c r="Z803" s="59" t="str">
        <f>IFERROR(VLOOKUP(R803,FVU!B:F,5,FALSE),"")</f>
        <v>TALÃO</v>
      </c>
    </row>
    <row r="804" spans="1:26" ht="15.75" customHeight="1">
      <c r="A804" s="149">
        <f t="shared" si="106"/>
        <v>3099</v>
      </c>
      <c r="B804" s="76">
        <v>23325</v>
      </c>
      <c r="C804" s="68">
        <v>2</v>
      </c>
      <c r="D804" s="67" t="str">
        <f t="shared" si="109"/>
        <v>275/80R22.5</v>
      </c>
      <c r="E804" s="69">
        <v>90209</v>
      </c>
      <c r="F804" s="70" t="s">
        <v>99</v>
      </c>
      <c r="G804" s="68">
        <v>520</v>
      </c>
      <c r="H804" s="67" t="str">
        <f t="shared" si="108"/>
        <v>NEVES</v>
      </c>
      <c r="I804" s="71">
        <v>45308</v>
      </c>
      <c r="J804" s="72">
        <v>45316</v>
      </c>
      <c r="K804" s="68">
        <v>1</v>
      </c>
      <c r="L804" s="68">
        <v>17881</v>
      </c>
      <c r="M804" s="68">
        <v>142959</v>
      </c>
      <c r="N804" s="73">
        <f t="shared" si="110"/>
        <v>600</v>
      </c>
      <c r="O804" s="74" t="str">
        <f t="shared" ca="1" si="111"/>
        <v>OK</v>
      </c>
      <c r="P804" s="71">
        <v>45343</v>
      </c>
      <c r="Q804" s="198"/>
      <c r="R804" s="68" t="s">
        <v>107</v>
      </c>
      <c r="S804" s="73" t="str">
        <f t="shared" si="112"/>
        <v>Alteração na zona baixa do talão.</v>
      </c>
      <c r="T804" s="67" t="str">
        <f t="shared" si="11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804" s="73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804" s="68">
        <v>16196</v>
      </c>
      <c r="W804" s="67" t="str">
        <f t="shared" si="115"/>
        <v xml:space="preserve">Everson Veloso </v>
      </c>
      <c r="X804" s="67"/>
      <c r="Y804" s="67">
        <f t="shared" ca="1" si="107"/>
        <v>27</v>
      </c>
      <c r="Z804" s="67" t="str">
        <f>IFERROR(VLOOKUP(R804,FVU!B:F,5,FALSE),"")</f>
        <v>TALÃO</v>
      </c>
    </row>
    <row r="805" spans="1:26" ht="15.75" customHeight="1">
      <c r="A805" s="150">
        <f t="shared" si="106"/>
        <v>3100</v>
      </c>
      <c r="B805" s="75">
        <v>24396</v>
      </c>
      <c r="C805" s="60">
        <v>2</v>
      </c>
      <c r="D805" s="59" t="str">
        <f t="shared" si="109"/>
        <v>275/80R22.5</v>
      </c>
      <c r="E805" s="61">
        <v>90472</v>
      </c>
      <c r="F805" s="62" t="s">
        <v>99</v>
      </c>
      <c r="G805" s="60">
        <v>520</v>
      </c>
      <c r="H805" s="59" t="str">
        <f t="shared" si="108"/>
        <v>NEVES</v>
      </c>
      <c r="I805" s="63">
        <v>45307</v>
      </c>
      <c r="J805" s="64">
        <v>45316</v>
      </c>
      <c r="K805" s="60">
        <v>0</v>
      </c>
      <c r="L805" s="60">
        <v>8174</v>
      </c>
      <c r="M805" s="60">
        <v>178562</v>
      </c>
      <c r="N805" s="65">
        <f t="shared" si="110"/>
        <v>600</v>
      </c>
      <c r="O805" s="66" t="str">
        <f t="shared" ca="1" si="111"/>
        <v>OK</v>
      </c>
      <c r="P805" s="63">
        <v>45343</v>
      </c>
      <c r="Q805" s="200"/>
      <c r="R805" s="77" t="s">
        <v>116</v>
      </c>
      <c r="S805" s="65" t="str">
        <f t="shared" si="112"/>
        <v>Desenrolamento do retorno da lona carcaça no talão.</v>
      </c>
      <c r="T805" s="59" t="str">
        <f t="shared" si="113"/>
        <v>Aquecimento no talão ocasionado pelo uso excessivo do freio, má regulagem dos freios, uso excessivo dos freios devido a velocidade incompatível com a via,rodas sujas e/ou em má condições de uso, etc.</v>
      </c>
      <c r="U805" s="65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805" s="60">
        <v>16196</v>
      </c>
      <c r="W805" s="59" t="str">
        <f t="shared" si="115"/>
        <v xml:space="preserve">Everson Veloso </v>
      </c>
      <c r="X805" s="59"/>
      <c r="Y805" s="59">
        <f t="shared" ca="1" si="107"/>
        <v>27</v>
      </c>
      <c r="Z805" s="59" t="str">
        <f>IFERROR(VLOOKUP(R805,FVU!B:F,5,FALSE),"")</f>
        <v>TALÃO</v>
      </c>
    </row>
    <row r="806" spans="1:26" ht="15.75" customHeight="1">
      <c r="A806" s="149">
        <f t="shared" si="106"/>
        <v>3101</v>
      </c>
      <c r="B806" s="76">
        <v>27397</v>
      </c>
      <c r="C806" s="68">
        <v>2</v>
      </c>
      <c r="D806" s="67" t="str">
        <f t="shared" si="109"/>
        <v>275/80R22.5</v>
      </c>
      <c r="E806" s="69">
        <v>90487</v>
      </c>
      <c r="F806" s="70" t="s">
        <v>102</v>
      </c>
      <c r="G806" s="68">
        <v>990</v>
      </c>
      <c r="H806" s="67" t="str">
        <f t="shared" si="108"/>
        <v>VENEZA</v>
      </c>
      <c r="I806" s="71">
        <v>45293</v>
      </c>
      <c r="J806" s="72">
        <v>45316</v>
      </c>
      <c r="K806" s="68">
        <v>0</v>
      </c>
      <c r="L806" s="68">
        <v>20950</v>
      </c>
      <c r="M806" s="68">
        <v>20950</v>
      </c>
      <c r="N806" s="73">
        <f t="shared" si="110"/>
        <v>600</v>
      </c>
      <c r="O806" s="74" t="str">
        <f t="shared" ca="1" si="111"/>
        <v>OK</v>
      </c>
      <c r="P806" s="71">
        <v>45338</v>
      </c>
      <c r="Q806" s="198"/>
      <c r="R806" s="68" t="s">
        <v>110</v>
      </c>
      <c r="S806" s="73" t="str">
        <f t="shared" si="112"/>
        <v>Rodagem sem ar ou com flexão importante no flanco.</v>
      </c>
      <c r="T806" s="67" t="str">
        <f t="shared" si="113"/>
        <v>Perfurações no topo ou flanco, rodas ou aros danificados, rodagem prolongada sem ar ou baixa pressão, desgaste no flanco por atrito com o solo ou entre germinados.</v>
      </c>
      <c r="U806" s="73" t="str">
        <f t="shared" si="114"/>
        <v>Condutor rodou com o pneu vazio. Solicito avaliação de cobrança.</v>
      </c>
      <c r="V806" s="68">
        <v>16196</v>
      </c>
      <c r="W806" s="67" t="str">
        <f t="shared" si="115"/>
        <v xml:space="preserve">Everson Veloso </v>
      </c>
      <c r="X806" s="67"/>
      <c r="Y806" s="67">
        <f t="shared" ca="1" si="107"/>
        <v>22</v>
      </c>
      <c r="Z806" s="67" t="str">
        <f>IFERROR(VLOOKUP(R806,FVU!B:F,5,FALSE),"")</f>
        <v>FLANCO</v>
      </c>
    </row>
    <row r="807" spans="1:26" ht="15.75" customHeight="1">
      <c r="A807" s="150">
        <f t="shared" si="106"/>
        <v>3102</v>
      </c>
      <c r="B807" s="75">
        <v>23478</v>
      </c>
      <c r="C807" s="60">
        <v>2</v>
      </c>
      <c r="D807" s="59" t="str">
        <f t="shared" si="109"/>
        <v>275/80R22.5</v>
      </c>
      <c r="E807" s="61">
        <v>25854</v>
      </c>
      <c r="F807" s="62" t="s">
        <v>198</v>
      </c>
      <c r="G807" s="60">
        <v>16</v>
      </c>
      <c r="H807" s="59" t="str">
        <f t="shared" si="108"/>
        <v>M.GORETTI</v>
      </c>
      <c r="I807" s="63">
        <v>45306</v>
      </c>
      <c r="J807" s="64">
        <v>45316</v>
      </c>
      <c r="K807" s="60">
        <v>1</v>
      </c>
      <c r="L807" s="60">
        <v>8665</v>
      </c>
      <c r="M807" s="60">
        <v>114797</v>
      </c>
      <c r="N807" s="65">
        <f t="shared" si="110"/>
        <v>600</v>
      </c>
      <c r="O807" s="66" t="str">
        <f t="shared" ca="1" si="111"/>
        <v>OK</v>
      </c>
      <c r="P807" s="63">
        <v>45362</v>
      </c>
      <c r="Q807" s="200"/>
      <c r="R807" s="77" t="s">
        <v>104</v>
      </c>
      <c r="S807" s="65" t="str">
        <f t="shared" si="112"/>
        <v>Feridas acidentais no flanco.</v>
      </c>
      <c r="T807" s="59" t="str">
        <f t="shared" si="113"/>
        <v>Objetos pontiagudos, pontas de guias, meio-fio.</v>
      </c>
      <c r="U807" s="65" t="str">
        <f t="shared" si="114"/>
        <v>Impacto lateral proveniente de erro operacional, solicito avaliação de cobrança.</v>
      </c>
      <c r="V807" s="60">
        <v>16196</v>
      </c>
      <c r="W807" s="59" t="str">
        <f t="shared" si="115"/>
        <v xml:space="preserve">Everson Veloso </v>
      </c>
      <c r="X807" s="59"/>
      <c r="Y807" s="59">
        <f t="shared" ca="1" si="107"/>
        <v>46</v>
      </c>
      <c r="Z807" s="59" t="str">
        <f>IFERROR(VLOOKUP(R807,FVU!B:F,5,FALSE),"")</f>
        <v>FLANCO</v>
      </c>
    </row>
    <row r="808" spans="1:26" ht="15.75" customHeight="1">
      <c r="A808" s="149">
        <f t="shared" si="106"/>
        <v>3103</v>
      </c>
      <c r="B808" s="76">
        <v>27500</v>
      </c>
      <c r="C808" s="68">
        <v>4</v>
      </c>
      <c r="D808" s="67" t="str">
        <f t="shared" si="109"/>
        <v>215/75R17.5</v>
      </c>
      <c r="E808" s="69">
        <v>40882</v>
      </c>
      <c r="F808" s="70" t="s">
        <v>197</v>
      </c>
      <c r="G808" s="68">
        <v>98</v>
      </c>
      <c r="H808" s="67" t="str">
        <f t="shared" si="108"/>
        <v>ANA LUCIA</v>
      </c>
      <c r="I808" s="71">
        <v>45313</v>
      </c>
      <c r="J808" s="72">
        <v>45316</v>
      </c>
      <c r="K808" s="68">
        <v>0</v>
      </c>
      <c r="L808" s="68">
        <v>6235</v>
      </c>
      <c r="M808" s="68">
        <v>6235</v>
      </c>
      <c r="N808" s="73">
        <f t="shared" si="110"/>
        <v>450</v>
      </c>
      <c r="O808" s="74" t="str">
        <f t="shared" ca="1" si="111"/>
        <v>OK</v>
      </c>
      <c r="P808" s="71">
        <v>45352</v>
      </c>
      <c r="Q808" s="198"/>
      <c r="R808" s="68" t="s">
        <v>110</v>
      </c>
      <c r="S808" s="73" t="str">
        <f t="shared" si="112"/>
        <v>Rodagem sem ar ou com flexão importante no flanco.</v>
      </c>
      <c r="T808" s="67" t="str">
        <f t="shared" si="113"/>
        <v>Perfurações no topo ou flanco, rodas ou aros danificados, rodagem prolongada sem ar ou baixa pressão, desgaste no flanco por atrito com o solo ou entre germinados.</v>
      </c>
      <c r="U808" s="73" t="str">
        <f t="shared" si="114"/>
        <v>Condutor rodou com o pneu vazio. Solicito avaliação de cobrança.</v>
      </c>
      <c r="V808" s="68">
        <v>16196</v>
      </c>
      <c r="W808" s="67" t="str">
        <f t="shared" si="115"/>
        <v xml:space="preserve">Everson Veloso </v>
      </c>
      <c r="X808" s="67"/>
      <c r="Y808" s="67">
        <f t="shared" ca="1" si="107"/>
        <v>36</v>
      </c>
      <c r="Z808" s="67" t="str">
        <f>IFERROR(VLOOKUP(R808,FVU!B:F,5,FALSE),"")</f>
        <v>FLANCO</v>
      </c>
    </row>
    <row r="809" spans="1:26" ht="15.75" customHeight="1">
      <c r="A809" s="150">
        <f t="shared" si="106"/>
        <v>3104</v>
      </c>
      <c r="B809" s="75">
        <v>24956</v>
      </c>
      <c r="C809" s="60">
        <v>2</v>
      </c>
      <c r="D809" s="59" t="str">
        <f t="shared" si="109"/>
        <v>275/80R22.5</v>
      </c>
      <c r="E809" s="61">
        <v>20722</v>
      </c>
      <c r="F809" s="62" t="s">
        <v>105</v>
      </c>
      <c r="G809" s="60">
        <v>870</v>
      </c>
      <c r="H809" s="59" t="str">
        <f t="shared" si="108"/>
        <v>JUSTINOPOLIS</v>
      </c>
      <c r="I809" s="63">
        <v>45313</v>
      </c>
      <c r="J809" s="64">
        <v>45316</v>
      </c>
      <c r="K809" s="60">
        <v>2</v>
      </c>
      <c r="L809" s="60">
        <v>3045</v>
      </c>
      <c r="M809" s="60">
        <v>137753</v>
      </c>
      <c r="N809" s="65">
        <f t="shared" si="110"/>
        <v>600</v>
      </c>
      <c r="O809" s="66" t="str">
        <f t="shared" ca="1" si="111"/>
        <v>OK</v>
      </c>
      <c r="P809" s="63">
        <v>45533</v>
      </c>
      <c r="Q809" s="200"/>
      <c r="R809" s="77" t="s">
        <v>116</v>
      </c>
      <c r="S809" s="65" t="str">
        <f t="shared" si="112"/>
        <v>Desenrolamento do retorno da lona carcaça no talão.</v>
      </c>
      <c r="T809" s="59" t="str">
        <f t="shared" si="113"/>
        <v>Aquecimento no talão ocasionado pelo uso excessivo do freio, má regulagem dos freios, uso excessivo dos freios devido a velocidade incompatível com a via,rodas sujas e/ou em má condições de uso, etc.</v>
      </c>
      <c r="U809" s="65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809" s="60">
        <v>16196</v>
      </c>
      <c r="W809" s="59" t="str">
        <f t="shared" si="115"/>
        <v xml:space="preserve">Everson Veloso </v>
      </c>
      <c r="X809" s="59"/>
      <c r="Y809" s="59">
        <f t="shared" ca="1" si="107"/>
        <v>217</v>
      </c>
      <c r="Z809" s="59" t="str">
        <f>IFERROR(VLOOKUP(R809,FVU!B:F,5,FALSE),"")</f>
        <v>TALÃO</v>
      </c>
    </row>
    <row r="810" spans="1:26" ht="15.75" customHeight="1">
      <c r="A810" s="149">
        <f t="shared" si="106"/>
        <v>3105</v>
      </c>
      <c r="B810" s="76">
        <v>27166</v>
      </c>
      <c r="C810" s="68">
        <v>2</v>
      </c>
      <c r="D810" s="67" t="str">
        <f t="shared" si="109"/>
        <v>275/80R22.5</v>
      </c>
      <c r="E810" s="69">
        <v>8430</v>
      </c>
      <c r="F810" s="70" t="s">
        <v>102</v>
      </c>
      <c r="G810" s="68">
        <v>56</v>
      </c>
      <c r="H810" s="67" t="str">
        <f t="shared" si="108"/>
        <v xml:space="preserve">UBERLANDIA </v>
      </c>
      <c r="I810" s="71">
        <v>45305</v>
      </c>
      <c r="J810" s="72">
        <v>45316</v>
      </c>
      <c r="K810" s="68">
        <v>0</v>
      </c>
      <c r="L810" s="68">
        <v>39563</v>
      </c>
      <c r="M810" s="68">
        <v>39563</v>
      </c>
      <c r="N810" s="73">
        <f t="shared" si="110"/>
        <v>600</v>
      </c>
      <c r="O810" s="74" t="str">
        <f t="shared" ca="1" si="111"/>
        <v>OK</v>
      </c>
      <c r="P810" s="71">
        <v>45364</v>
      </c>
      <c r="Q810" s="198"/>
      <c r="R810" s="68" t="s">
        <v>111</v>
      </c>
      <c r="S810" s="73" t="str">
        <f t="shared" si="112"/>
        <v>Desgaste irregular da Banda de Rodagem.</v>
      </c>
      <c r="T810" s="67" t="str">
        <f t="shared" si="113"/>
        <v>Folgas nas mangas, cubos, buchas estouradas, veículo desalinhado.</v>
      </c>
      <c r="U810" s="73" t="str">
        <f t="shared" si="1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810" s="68">
        <v>16196</v>
      </c>
      <c r="W810" s="67" t="str">
        <f t="shared" si="115"/>
        <v xml:space="preserve">Everson Veloso </v>
      </c>
      <c r="X810" s="67"/>
      <c r="Y810" s="67">
        <f t="shared" ca="1" si="107"/>
        <v>48</v>
      </c>
      <c r="Z810" s="67" t="str">
        <f>IFERROR(VLOOKUP(R810,FVU!B:F,5,FALSE),"")</f>
        <v>BANDA DE RODAGEM</v>
      </c>
    </row>
    <row r="811" spans="1:26" ht="15.75" customHeight="1">
      <c r="A811" s="150">
        <f t="shared" si="106"/>
        <v>3106</v>
      </c>
      <c r="B811" s="75">
        <v>23368</v>
      </c>
      <c r="C811" s="60">
        <v>1</v>
      </c>
      <c r="D811" s="59" t="str">
        <f t="shared" si="109"/>
        <v>295/80R22.5</v>
      </c>
      <c r="E811" s="61">
        <v>90321</v>
      </c>
      <c r="F811" s="62" t="s">
        <v>200</v>
      </c>
      <c r="G811" s="60">
        <v>870</v>
      </c>
      <c r="H811" s="59" t="str">
        <f t="shared" si="108"/>
        <v>JUSTINOPOLIS</v>
      </c>
      <c r="I811" s="63">
        <v>45311</v>
      </c>
      <c r="J811" s="64">
        <v>45316</v>
      </c>
      <c r="K811" s="60">
        <v>1</v>
      </c>
      <c r="L811" s="60">
        <v>11326</v>
      </c>
      <c r="M811" s="60">
        <v>103383</v>
      </c>
      <c r="N811" s="65">
        <f t="shared" si="110"/>
        <v>650</v>
      </c>
      <c r="O811" s="66" t="str">
        <f t="shared" ca="1" si="111"/>
        <v>OK</v>
      </c>
      <c r="P811" s="71">
        <f>J811</f>
        <v>45316</v>
      </c>
      <c r="Q811" s="198"/>
      <c r="R811" s="77" t="s">
        <v>117</v>
      </c>
      <c r="S811" s="65" t="str">
        <f t="shared" si="112"/>
        <v>Separações no talão e rupturas dos reforços.</v>
      </c>
      <c r="T811" s="59" t="str">
        <f t="shared" si="113"/>
        <v>Aquecimento excessivo no tambor de freio, utilização com sobrecarga ou baixa pressão, mau posicionamento do pneu sobre o aro/roda, uso excessivo dos freios devido a velocidade incompatível com a via.</v>
      </c>
      <c r="U811" s="65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11" s="60">
        <v>16196</v>
      </c>
      <c r="W811" s="59" t="str">
        <f t="shared" si="115"/>
        <v xml:space="preserve">Everson Veloso </v>
      </c>
      <c r="X811" s="59"/>
      <c r="Y811" s="59">
        <f t="shared" ca="1" si="107"/>
        <v>0</v>
      </c>
      <c r="Z811" s="59" t="str">
        <f>IFERROR(VLOOKUP(R811,FVU!B:F,5,FALSE),"")</f>
        <v>TALÃO</v>
      </c>
    </row>
    <row r="812" spans="1:26" ht="15.75" customHeight="1">
      <c r="A812" s="149">
        <f t="shared" si="106"/>
        <v>3107</v>
      </c>
      <c r="B812" s="76">
        <v>26646</v>
      </c>
      <c r="C812" s="68">
        <v>2</v>
      </c>
      <c r="D812" s="67" t="str">
        <f t="shared" si="109"/>
        <v>275/80R22.5</v>
      </c>
      <c r="E812" s="69">
        <v>8429</v>
      </c>
      <c r="F812" s="70" t="s">
        <v>105</v>
      </c>
      <c r="G812" s="68">
        <v>56</v>
      </c>
      <c r="H812" s="67" t="str">
        <f t="shared" si="108"/>
        <v xml:space="preserve">UBERLANDIA </v>
      </c>
      <c r="I812" s="71">
        <v>45307</v>
      </c>
      <c r="J812" s="72">
        <v>45316</v>
      </c>
      <c r="K812" s="68">
        <v>0</v>
      </c>
      <c r="L812" s="68">
        <v>10686</v>
      </c>
      <c r="M812" s="68">
        <v>52860</v>
      </c>
      <c r="N812" s="73">
        <f t="shared" si="110"/>
        <v>600</v>
      </c>
      <c r="O812" s="74" t="str">
        <f t="shared" ca="1" si="111"/>
        <v>OK</v>
      </c>
      <c r="P812" s="71">
        <v>45349</v>
      </c>
      <c r="Q812" s="198"/>
      <c r="R812" s="68" t="s">
        <v>114</v>
      </c>
      <c r="S812" s="73" t="str">
        <f t="shared" si="112"/>
        <v>Pneu não ressulcado</v>
      </c>
      <c r="T812" s="67" t="str">
        <f t="shared" si="113"/>
        <v>Negligência e/ou não realização do serviço de ressulcagem.</v>
      </c>
      <c r="U812" s="73" t="str">
        <f t="shared" si="114"/>
        <v>Realizar a ressulcagem dos pneus respeitando os procedimentos conforme manual de ressulcagem.</v>
      </c>
      <c r="V812" s="68">
        <v>16196</v>
      </c>
      <c r="W812" s="67" t="str">
        <f t="shared" si="115"/>
        <v xml:space="preserve">Everson Veloso </v>
      </c>
      <c r="X812" s="67"/>
      <c r="Y812" s="67">
        <f t="shared" ca="1" si="107"/>
        <v>33</v>
      </c>
      <c r="Z812" s="67" t="str">
        <f>IFERROR(VLOOKUP(R812,FVU!B:F,5,FALSE),"")</f>
        <v>BANDA DE RODAGEM</v>
      </c>
    </row>
    <row r="813" spans="1:26" ht="15.75" customHeight="1">
      <c r="A813" s="150">
        <f t="shared" si="106"/>
        <v>3108</v>
      </c>
      <c r="B813" s="75">
        <v>26895</v>
      </c>
      <c r="C813" s="60">
        <v>2</v>
      </c>
      <c r="D813" s="59" t="str">
        <f t="shared" si="109"/>
        <v>275/80R22.5</v>
      </c>
      <c r="E813" s="61">
        <v>90445</v>
      </c>
      <c r="F813" s="62" t="s">
        <v>102</v>
      </c>
      <c r="G813" s="60">
        <v>990</v>
      </c>
      <c r="H813" s="59" t="str">
        <f t="shared" si="108"/>
        <v>VENEZA</v>
      </c>
      <c r="I813" s="63">
        <v>45310</v>
      </c>
      <c r="J813" s="64">
        <v>45316</v>
      </c>
      <c r="K813" s="60">
        <v>0</v>
      </c>
      <c r="L813" s="60">
        <v>27775</v>
      </c>
      <c r="M813" s="60">
        <v>66677</v>
      </c>
      <c r="N813" s="65">
        <f t="shared" si="110"/>
        <v>600</v>
      </c>
      <c r="O813" s="66" t="str">
        <f t="shared" ca="1" si="111"/>
        <v>OK</v>
      </c>
      <c r="P813" s="63">
        <v>45341</v>
      </c>
      <c r="Q813" s="200"/>
      <c r="R813" s="77" t="s">
        <v>111</v>
      </c>
      <c r="S813" s="65" t="str">
        <f t="shared" si="112"/>
        <v>Desgaste irregular da Banda de Rodagem.</v>
      </c>
      <c r="T813" s="59" t="str">
        <f t="shared" si="113"/>
        <v>Folgas nas mangas, cubos, buchas estouradas, veículo desalinhado.</v>
      </c>
      <c r="U813" s="65" t="str">
        <f t="shared" si="1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813" s="60">
        <v>16196</v>
      </c>
      <c r="W813" s="59" t="str">
        <f t="shared" si="115"/>
        <v xml:space="preserve">Everson Veloso </v>
      </c>
      <c r="X813" s="59"/>
      <c r="Y813" s="59">
        <f t="shared" ca="1" si="107"/>
        <v>25</v>
      </c>
      <c r="Z813" s="59" t="str">
        <f>IFERROR(VLOOKUP(R813,FVU!B:F,5,FALSE),"")</f>
        <v>BANDA DE RODAGEM</v>
      </c>
    </row>
    <row r="814" spans="1:26" ht="15.75" customHeight="1">
      <c r="A814" s="149">
        <f t="shared" si="106"/>
        <v>3109</v>
      </c>
      <c r="B814" s="76">
        <v>94886</v>
      </c>
      <c r="C814" s="68">
        <v>2</v>
      </c>
      <c r="D814" s="67" t="str">
        <f t="shared" si="109"/>
        <v>275/80R22.5</v>
      </c>
      <c r="E814" s="69">
        <v>20861</v>
      </c>
      <c r="F814" s="70" t="s">
        <v>198</v>
      </c>
      <c r="G814" s="68">
        <v>870</v>
      </c>
      <c r="H814" s="67" t="str">
        <f t="shared" si="108"/>
        <v>JUSTINOPOLIS</v>
      </c>
      <c r="I814" s="71">
        <v>45310</v>
      </c>
      <c r="J814" s="72">
        <v>45316</v>
      </c>
      <c r="K814" s="68">
        <v>2</v>
      </c>
      <c r="L814" s="68">
        <v>6204</v>
      </c>
      <c r="M814" s="68">
        <v>231090</v>
      </c>
      <c r="N814" s="73">
        <f t="shared" si="110"/>
        <v>600</v>
      </c>
      <c r="O814" s="74" t="str">
        <f t="shared" ca="1" si="111"/>
        <v>OK</v>
      </c>
      <c r="P814" s="71">
        <f>J814</f>
        <v>45316</v>
      </c>
      <c r="Q814" s="198"/>
      <c r="R814" s="68" t="s">
        <v>104</v>
      </c>
      <c r="S814" s="73" t="str">
        <f t="shared" si="112"/>
        <v>Feridas acidentais no flanco.</v>
      </c>
      <c r="T814" s="67" t="str">
        <f t="shared" si="113"/>
        <v>Objetos pontiagudos, pontas de guias, meio-fio.</v>
      </c>
      <c r="U814" s="73" t="str">
        <f t="shared" si="114"/>
        <v>Impacto lateral proveniente de erro operacional, solicito avaliação de cobrança.</v>
      </c>
      <c r="V814" s="68">
        <v>16196</v>
      </c>
      <c r="W814" s="67" t="str">
        <f t="shared" si="115"/>
        <v xml:space="preserve">Everson Veloso </v>
      </c>
      <c r="X814" s="67"/>
      <c r="Y814" s="67">
        <f t="shared" ca="1" si="107"/>
        <v>0</v>
      </c>
      <c r="Z814" s="67" t="str">
        <f>IFERROR(VLOOKUP(R814,FVU!B:F,5,FALSE),"")</f>
        <v>FLANCO</v>
      </c>
    </row>
    <row r="815" spans="1:26" ht="15.75" customHeight="1">
      <c r="A815" s="150">
        <f t="shared" si="106"/>
        <v>3110</v>
      </c>
      <c r="B815" s="75">
        <v>22242</v>
      </c>
      <c r="C815" s="60">
        <v>2</v>
      </c>
      <c r="D815" s="59" t="str">
        <f t="shared" si="109"/>
        <v>275/80R22.5</v>
      </c>
      <c r="E815" s="61">
        <v>7331</v>
      </c>
      <c r="F815" s="62" t="s">
        <v>105</v>
      </c>
      <c r="G815" s="60">
        <v>56</v>
      </c>
      <c r="H815" s="59" t="str">
        <f t="shared" si="108"/>
        <v xml:space="preserve">UBERLANDIA </v>
      </c>
      <c r="I815" s="63">
        <v>45308</v>
      </c>
      <c r="J815" s="64">
        <v>45316</v>
      </c>
      <c r="K815" s="60">
        <v>1</v>
      </c>
      <c r="L815" s="60">
        <v>16442</v>
      </c>
      <c r="M815" s="60">
        <v>278973</v>
      </c>
      <c r="N815" s="65">
        <f t="shared" si="110"/>
        <v>600</v>
      </c>
      <c r="O815" s="66" t="str">
        <f t="shared" ca="1" si="111"/>
        <v>OK</v>
      </c>
      <c r="P815" s="63">
        <v>45341</v>
      </c>
      <c r="Q815" s="200"/>
      <c r="R815" s="77" t="s">
        <v>117</v>
      </c>
      <c r="S815" s="65" t="str">
        <f t="shared" si="112"/>
        <v>Separações no talão e rupturas dos reforços.</v>
      </c>
      <c r="T815" s="59" t="str">
        <f t="shared" si="113"/>
        <v>Aquecimento excessivo no tambor de freio, utilização com sobrecarga ou baixa pressão, mau posicionamento do pneu sobre o aro/roda, uso excessivo dos freios devido a velocidade incompatível com a via.</v>
      </c>
      <c r="U815" s="65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15" s="60">
        <v>16196</v>
      </c>
      <c r="W815" s="59" t="str">
        <f t="shared" si="115"/>
        <v xml:space="preserve">Everson Veloso </v>
      </c>
      <c r="X815" s="59"/>
      <c r="Y815" s="59">
        <f t="shared" ca="1" si="107"/>
        <v>25</v>
      </c>
      <c r="Z815" s="59" t="str">
        <f>IFERROR(VLOOKUP(R815,FVU!B:F,5,FALSE),"")</f>
        <v>TALÃO</v>
      </c>
    </row>
    <row r="816" spans="1:26" ht="15.75" customHeight="1">
      <c r="A816" s="149">
        <f t="shared" si="106"/>
        <v>3111</v>
      </c>
      <c r="B816" s="76">
        <v>24948</v>
      </c>
      <c r="C816" s="68">
        <v>2</v>
      </c>
      <c r="D816" s="67" t="str">
        <f t="shared" si="109"/>
        <v>275/80R22.5</v>
      </c>
      <c r="E816" s="69">
        <v>90484</v>
      </c>
      <c r="F816" s="70" t="s">
        <v>105</v>
      </c>
      <c r="G816" s="68">
        <v>990</v>
      </c>
      <c r="H816" s="67" t="str">
        <f t="shared" si="108"/>
        <v>VENEZA</v>
      </c>
      <c r="I816" s="71">
        <v>45310</v>
      </c>
      <c r="J816" s="72">
        <v>45316</v>
      </c>
      <c r="K816" s="68">
        <v>1</v>
      </c>
      <c r="L816" s="68">
        <v>16052</v>
      </c>
      <c r="M816" s="68">
        <v>106355</v>
      </c>
      <c r="N816" s="73">
        <f t="shared" si="110"/>
        <v>600</v>
      </c>
      <c r="O816" s="74" t="str">
        <f t="shared" ca="1" si="111"/>
        <v>OK</v>
      </c>
      <c r="P816" s="71">
        <v>45341</v>
      </c>
      <c r="Q816" s="198"/>
      <c r="R816" s="68" t="s">
        <v>116</v>
      </c>
      <c r="S816" s="73" t="str">
        <f t="shared" si="112"/>
        <v>Desenrolamento do retorno da lona carcaça no talão.</v>
      </c>
      <c r="T816" s="67" t="str">
        <f t="shared" si="113"/>
        <v>Aquecimento no talão ocasionado pelo uso excessivo do freio, má regulagem dos freios, uso excessivo dos freios devido a velocidade incompatível com a via,rodas sujas e/ou em má condições de uso, etc.</v>
      </c>
      <c r="U816" s="73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816" s="68">
        <v>16196</v>
      </c>
      <c r="W816" s="67" t="str">
        <f t="shared" si="115"/>
        <v xml:space="preserve">Everson Veloso </v>
      </c>
      <c r="X816" s="67"/>
      <c r="Y816" s="67">
        <f t="shared" ca="1" si="107"/>
        <v>25</v>
      </c>
      <c r="Z816" s="67" t="str">
        <f>IFERROR(VLOOKUP(R816,FVU!B:F,5,FALSE),"")</f>
        <v>TALÃO</v>
      </c>
    </row>
    <row r="817" spans="1:26" ht="15.75" customHeight="1">
      <c r="A817" s="150">
        <f t="shared" si="106"/>
        <v>3112</v>
      </c>
      <c r="B817" s="75">
        <v>25266</v>
      </c>
      <c r="C817" s="60">
        <v>2</v>
      </c>
      <c r="D817" s="59" t="str">
        <f t="shared" si="109"/>
        <v>275/80R22.5</v>
      </c>
      <c r="E817" s="61">
        <v>10651</v>
      </c>
      <c r="F817" s="62" t="s">
        <v>198</v>
      </c>
      <c r="G817" s="60">
        <v>870</v>
      </c>
      <c r="H817" s="59" t="str">
        <f t="shared" si="108"/>
        <v>JUSTINOPOLIS</v>
      </c>
      <c r="I817" s="63">
        <v>45313</v>
      </c>
      <c r="J817" s="64">
        <v>45316</v>
      </c>
      <c r="K817" s="60">
        <v>1</v>
      </c>
      <c r="L817" s="60">
        <v>20060</v>
      </c>
      <c r="M817" s="60">
        <v>150709</v>
      </c>
      <c r="N817" s="65">
        <f t="shared" si="110"/>
        <v>600</v>
      </c>
      <c r="O817" s="66" t="str">
        <f t="shared" ca="1" si="111"/>
        <v>OK</v>
      </c>
      <c r="P817" s="71">
        <f>J817</f>
        <v>45316</v>
      </c>
      <c r="Q817" s="198"/>
      <c r="R817" s="77" t="s">
        <v>104</v>
      </c>
      <c r="S817" s="65" t="str">
        <f t="shared" si="112"/>
        <v>Feridas acidentais no flanco.</v>
      </c>
      <c r="T817" s="59" t="str">
        <f t="shared" si="113"/>
        <v>Objetos pontiagudos, pontas de guias, meio-fio.</v>
      </c>
      <c r="U817" s="65" t="str">
        <f t="shared" si="114"/>
        <v>Impacto lateral proveniente de erro operacional, solicito avaliação de cobrança.</v>
      </c>
      <c r="V817" s="60">
        <v>16196</v>
      </c>
      <c r="W817" s="59" t="str">
        <f t="shared" si="115"/>
        <v xml:space="preserve">Everson Veloso </v>
      </c>
      <c r="X817" s="59"/>
      <c r="Y817" s="59">
        <f t="shared" ca="1" si="107"/>
        <v>0</v>
      </c>
      <c r="Z817" s="59" t="str">
        <f>IFERROR(VLOOKUP(R817,FVU!B:F,5,FALSE),"")</f>
        <v>FLANCO</v>
      </c>
    </row>
    <row r="818" spans="1:26" ht="15.75" customHeight="1">
      <c r="A818" s="149">
        <f t="shared" si="106"/>
        <v>3113</v>
      </c>
      <c r="B818" s="76">
        <v>26349</v>
      </c>
      <c r="C818" s="68">
        <v>2</v>
      </c>
      <c r="D818" s="67" t="str">
        <f t="shared" si="109"/>
        <v>275/80R22.5</v>
      </c>
      <c r="E818" s="69">
        <v>7519</v>
      </c>
      <c r="F818" s="70" t="s">
        <v>99</v>
      </c>
      <c r="G818" s="68">
        <v>56</v>
      </c>
      <c r="H818" s="67" t="str">
        <f t="shared" si="108"/>
        <v xml:space="preserve">UBERLANDIA </v>
      </c>
      <c r="I818" s="71">
        <v>45308</v>
      </c>
      <c r="J818" s="72">
        <v>45316</v>
      </c>
      <c r="K818" s="68">
        <v>0</v>
      </c>
      <c r="L818" s="68">
        <v>20386</v>
      </c>
      <c r="M818" s="68">
        <v>79796</v>
      </c>
      <c r="N818" s="73">
        <f t="shared" si="110"/>
        <v>600</v>
      </c>
      <c r="O818" s="74" t="str">
        <f t="shared" ca="1" si="111"/>
        <v>OK</v>
      </c>
      <c r="P818" s="71">
        <v>45349</v>
      </c>
      <c r="Q818" s="198"/>
      <c r="R818" s="68" t="s">
        <v>114</v>
      </c>
      <c r="S818" s="73" t="str">
        <f t="shared" si="112"/>
        <v>Pneu não ressulcado</v>
      </c>
      <c r="T818" s="67" t="str">
        <f t="shared" si="113"/>
        <v>Negligência e/ou não realização do serviço de ressulcagem.</v>
      </c>
      <c r="U818" s="73" t="str">
        <f t="shared" si="114"/>
        <v>Realizar a ressulcagem dos pneus respeitando os procedimentos conforme manual de ressulcagem.</v>
      </c>
      <c r="V818" s="68">
        <v>16196</v>
      </c>
      <c r="W818" s="67" t="str">
        <f t="shared" si="115"/>
        <v xml:space="preserve">Everson Veloso </v>
      </c>
      <c r="X818" s="67"/>
      <c r="Y818" s="67">
        <f t="shared" ca="1" si="107"/>
        <v>33</v>
      </c>
      <c r="Z818" s="67" t="str">
        <f>IFERROR(VLOOKUP(R818,FVU!B:F,5,FALSE),"")</f>
        <v>BANDA DE RODAGEM</v>
      </c>
    </row>
    <row r="819" spans="1:26" ht="15.75" customHeight="1">
      <c r="A819" s="150">
        <f t="shared" si="106"/>
        <v>3114</v>
      </c>
      <c r="B819" s="75">
        <v>24324</v>
      </c>
      <c r="C819" s="60">
        <v>1</v>
      </c>
      <c r="D819" s="59" t="str">
        <f t="shared" si="109"/>
        <v>295/80R22.5</v>
      </c>
      <c r="E819" s="61">
        <v>90444</v>
      </c>
      <c r="F819" s="62" t="s">
        <v>201</v>
      </c>
      <c r="G819" s="60">
        <v>870</v>
      </c>
      <c r="H819" s="59" t="str">
        <f t="shared" si="108"/>
        <v>JUSTINOPOLIS</v>
      </c>
      <c r="I819" s="63">
        <v>45313</v>
      </c>
      <c r="J819" s="64">
        <v>45316</v>
      </c>
      <c r="K819" s="60">
        <v>1</v>
      </c>
      <c r="L819" s="60">
        <v>35258</v>
      </c>
      <c r="M819" s="60">
        <v>101086</v>
      </c>
      <c r="N819" s="65">
        <f t="shared" si="110"/>
        <v>650</v>
      </c>
      <c r="O819" s="66" t="str">
        <f t="shared" ca="1" si="111"/>
        <v>OK</v>
      </c>
      <c r="P819" s="71">
        <f>J819</f>
        <v>45316</v>
      </c>
      <c r="Q819" s="198"/>
      <c r="R819" s="77" t="s">
        <v>111</v>
      </c>
      <c r="S819" s="65" t="str">
        <f t="shared" si="112"/>
        <v>Desgaste irregular da Banda de Rodagem.</v>
      </c>
      <c r="T819" s="59" t="str">
        <f t="shared" si="113"/>
        <v>Folgas nas mangas, cubos, buchas estouradas, veículo desalinhado.</v>
      </c>
      <c r="U819" s="65" t="str">
        <f t="shared" si="11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819" s="60">
        <v>16196</v>
      </c>
      <c r="W819" s="59" t="str">
        <f t="shared" si="115"/>
        <v xml:space="preserve">Everson Veloso </v>
      </c>
      <c r="X819" s="59"/>
      <c r="Y819" s="59">
        <f t="shared" ca="1" si="107"/>
        <v>0</v>
      </c>
      <c r="Z819" s="59" t="str">
        <f>IFERROR(VLOOKUP(R819,FVU!B:F,5,FALSE),"")</f>
        <v>BANDA DE RODAGEM</v>
      </c>
    </row>
    <row r="820" spans="1:26" ht="15.75" customHeight="1">
      <c r="A820" s="149">
        <f t="shared" si="106"/>
        <v>3115</v>
      </c>
      <c r="B820" s="76">
        <v>25805</v>
      </c>
      <c r="C820" s="68">
        <v>2</v>
      </c>
      <c r="D820" s="67" t="str">
        <f t="shared" si="109"/>
        <v>275/80R22.5</v>
      </c>
      <c r="E820" s="69">
        <v>90296</v>
      </c>
      <c r="F820" s="70" t="s">
        <v>99</v>
      </c>
      <c r="G820" s="68">
        <v>870</v>
      </c>
      <c r="H820" s="67" t="str">
        <f t="shared" si="108"/>
        <v>JUSTINOPOLIS</v>
      </c>
      <c r="I820" s="71">
        <v>45311</v>
      </c>
      <c r="J820" s="72">
        <v>45316</v>
      </c>
      <c r="K820" s="68">
        <v>1</v>
      </c>
      <c r="L820" s="68">
        <v>9035</v>
      </c>
      <c r="M820" s="68">
        <v>77719</v>
      </c>
      <c r="N820" s="73">
        <f t="shared" si="110"/>
        <v>600</v>
      </c>
      <c r="O820" s="74" t="str">
        <f t="shared" ca="1" si="111"/>
        <v>OK</v>
      </c>
      <c r="P820" s="71">
        <v>45540</v>
      </c>
      <c r="Q820" s="198"/>
      <c r="R820" s="68" t="s">
        <v>116</v>
      </c>
      <c r="S820" s="73" t="str">
        <f t="shared" si="112"/>
        <v>Desenrolamento do retorno da lona carcaça no talão.</v>
      </c>
      <c r="T820" s="67" t="str">
        <f t="shared" si="113"/>
        <v>Aquecimento no talão ocasionado pelo uso excessivo do freio, má regulagem dos freios, uso excessivo dos freios devido a velocidade incompatível com a via,rodas sujas e/ou em má condições de uso, etc.</v>
      </c>
      <c r="U820" s="73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820" s="68">
        <v>16196</v>
      </c>
      <c r="W820" s="67" t="str">
        <f t="shared" si="115"/>
        <v xml:space="preserve">Everson Veloso </v>
      </c>
      <c r="X820" s="67"/>
      <c r="Y820" s="67">
        <f t="shared" ca="1" si="107"/>
        <v>224</v>
      </c>
      <c r="Z820" s="67" t="str">
        <f>IFERROR(VLOOKUP(R820,FVU!B:F,5,FALSE),"")</f>
        <v>TALÃO</v>
      </c>
    </row>
    <row r="821" spans="1:26" ht="15.75" customHeight="1">
      <c r="A821" s="150">
        <f t="shared" si="106"/>
        <v>3116</v>
      </c>
      <c r="B821" s="75">
        <v>22724</v>
      </c>
      <c r="C821" s="60">
        <v>2</v>
      </c>
      <c r="D821" s="59" t="str">
        <f t="shared" si="109"/>
        <v>275/80R22.5</v>
      </c>
      <c r="E821" s="61">
        <v>25300</v>
      </c>
      <c r="F821" s="62" t="s">
        <v>198</v>
      </c>
      <c r="G821" s="60">
        <v>61</v>
      </c>
      <c r="H821" s="59" t="str">
        <f t="shared" si="108"/>
        <v>SARZEDO</v>
      </c>
      <c r="I821" s="63">
        <v>45312</v>
      </c>
      <c r="J821" s="64">
        <v>45316</v>
      </c>
      <c r="K821" s="60">
        <v>3</v>
      </c>
      <c r="L821" s="60">
        <v>28605</v>
      </c>
      <c r="M821" s="60">
        <v>195422</v>
      </c>
      <c r="N821" s="65">
        <f t="shared" si="110"/>
        <v>600</v>
      </c>
      <c r="O821" s="66" t="str">
        <f t="shared" ca="1" si="111"/>
        <v>OK</v>
      </c>
      <c r="P821" s="63">
        <v>45328</v>
      </c>
      <c r="Q821" s="200"/>
      <c r="R821" s="77" t="s">
        <v>104</v>
      </c>
      <c r="S821" s="65" t="str">
        <f t="shared" si="112"/>
        <v>Feridas acidentais no flanco.</v>
      </c>
      <c r="T821" s="59" t="str">
        <f t="shared" si="113"/>
        <v>Objetos pontiagudos, pontas de guias, meio-fio.</v>
      </c>
      <c r="U821" s="65" t="str">
        <f t="shared" si="114"/>
        <v>Impacto lateral proveniente de erro operacional, solicito avaliação de cobrança.</v>
      </c>
      <c r="V821" s="60">
        <v>16196</v>
      </c>
      <c r="W821" s="59" t="str">
        <f t="shared" si="115"/>
        <v xml:space="preserve">Everson Veloso </v>
      </c>
      <c r="X821" s="59"/>
      <c r="Y821" s="59">
        <f t="shared" ca="1" si="107"/>
        <v>12</v>
      </c>
      <c r="Z821" s="59" t="str">
        <f>IFERROR(VLOOKUP(R821,FVU!B:F,5,FALSE),"")</f>
        <v>FLANCO</v>
      </c>
    </row>
    <row r="822" spans="1:26" ht="15.75" customHeight="1">
      <c r="A822" s="149">
        <f t="shared" si="106"/>
        <v>3117</v>
      </c>
      <c r="B822" s="76">
        <v>27872</v>
      </c>
      <c r="C822" s="68">
        <v>2</v>
      </c>
      <c r="D822" s="67" t="str">
        <f t="shared" si="109"/>
        <v>275/80R22.5</v>
      </c>
      <c r="E822" s="69">
        <v>25414</v>
      </c>
      <c r="F822" s="76" t="s">
        <v>197</v>
      </c>
      <c r="G822" s="68">
        <v>16</v>
      </c>
      <c r="H822" s="67" t="str">
        <f t="shared" si="108"/>
        <v>M.GORETTI</v>
      </c>
      <c r="I822" s="71">
        <v>45315</v>
      </c>
      <c r="J822" s="72">
        <v>45327</v>
      </c>
      <c r="K822" s="68">
        <v>0</v>
      </c>
      <c r="L822" s="68">
        <v>12135</v>
      </c>
      <c r="M822" s="68">
        <v>12135</v>
      </c>
      <c r="N822" s="73">
        <f t="shared" si="110"/>
        <v>600</v>
      </c>
      <c r="O822" s="74" t="str">
        <f t="shared" ca="1" si="111"/>
        <v>OK</v>
      </c>
      <c r="P822" s="71">
        <v>45362</v>
      </c>
      <c r="Q822" s="198"/>
      <c r="R822" s="68" t="s">
        <v>109</v>
      </c>
      <c r="S822" s="73" t="str">
        <f t="shared" si="112"/>
        <v>Desgaste da Banda de Rodagem por utilização extrema.</v>
      </c>
      <c r="T822" s="67" t="str">
        <f t="shared" si="113"/>
        <v>Roda travada, "calo" no tambor de freio, utilização extrema , excessiva.</v>
      </c>
      <c r="U822" s="73" t="str">
        <f t="shared" si="114"/>
        <v>Verificar rodas e tambores de freio, verificar negligência do borracheiro e caso procedente efetuar a cobrança.</v>
      </c>
      <c r="V822" s="68">
        <v>16196</v>
      </c>
      <c r="W822" s="67" t="str">
        <f t="shared" si="115"/>
        <v xml:space="preserve">Everson Veloso </v>
      </c>
      <c r="X822" s="67"/>
      <c r="Y822" s="67">
        <f t="shared" ca="1" si="107"/>
        <v>35</v>
      </c>
      <c r="Z822" s="67" t="str">
        <f>IFERROR(VLOOKUP(R822,FVU!B:F,5,FALSE),"")</f>
        <v>BANDA DE RODAGEM</v>
      </c>
    </row>
    <row r="823" spans="1:26" ht="15.75" customHeight="1">
      <c r="A823" s="150">
        <f t="shared" si="106"/>
        <v>3118</v>
      </c>
      <c r="B823" s="75">
        <v>23618</v>
      </c>
      <c r="C823" s="60">
        <v>2</v>
      </c>
      <c r="D823" s="59" t="str">
        <f t="shared" si="109"/>
        <v>275/80R22.5</v>
      </c>
      <c r="E823" s="61">
        <v>10562</v>
      </c>
      <c r="F823" s="75" t="s">
        <v>198</v>
      </c>
      <c r="G823" s="60">
        <v>98</v>
      </c>
      <c r="H823" s="59" t="str">
        <f t="shared" si="108"/>
        <v>ANA LUCIA</v>
      </c>
      <c r="I823" s="63">
        <v>45313</v>
      </c>
      <c r="J823" s="64">
        <v>45327</v>
      </c>
      <c r="K823" s="60">
        <v>2</v>
      </c>
      <c r="L823" s="60">
        <v>9203</v>
      </c>
      <c r="M823" s="60">
        <v>152133</v>
      </c>
      <c r="N823" s="65">
        <f t="shared" si="110"/>
        <v>600</v>
      </c>
      <c r="O823" s="66" t="str">
        <f t="shared" ca="1" si="111"/>
        <v>OK</v>
      </c>
      <c r="P823" s="63">
        <v>45341</v>
      </c>
      <c r="Q823" s="200"/>
      <c r="R823" s="148" t="s">
        <v>104</v>
      </c>
      <c r="S823" s="65" t="str">
        <f t="shared" si="112"/>
        <v>Feridas acidentais no flanco.</v>
      </c>
      <c r="T823" s="59" t="str">
        <f t="shared" si="113"/>
        <v>Objetos pontiagudos, pontas de guias, meio-fio.</v>
      </c>
      <c r="U823" s="65" t="str">
        <f t="shared" si="114"/>
        <v>Impacto lateral proveniente de erro operacional, solicito avaliação de cobrança.</v>
      </c>
      <c r="V823" s="60">
        <v>16196</v>
      </c>
      <c r="W823" s="59" t="str">
        <f t="shared" si="115"/>
        <v xml:space="preserve">Everson Veloso </v>
      </c>
      <c r="X823" s="59"/>
      <c r="Y823" s="59">
        <f t="shared" ca="1" si="107"/>
        <v>14</v>
      </c>
      <c r="Z823" s="59" t="str">
        <f>IFERROR(VLOOKUP(R823,FVU!B:F,5,FALSE),"")</f>
        <v>FLANCO</v>
      </c>
    </row>
    <row r="824" spans="1:26" ht="15.75" customHeight="1">
      <c r="A824" s="149">
        <f t="shared" si="106"/>
        <v>3119</v>
      </c>
      <c r="B824" s="76">
        <v>23513</v>
      </c>
      <c r="C824" s="68">
        <v>2</v>
      </c>
      <c r="D824" s="67" t="str">
        <f t="shared" si="109"/>
        <v>275/80R22.5</v>
      </c>
      <c r="E824" s="69">
        <v>30565</v>
      </c>
      <c r="F824" s="76" t="s">
        <v>99</v>
      </c>
      <c r="G824" s="68">
        <v>98</v>
      </c>
      <c r="H824" s="67" t="str">
        <f t="shared" si="108"/>
        <v>ANA LUCIA</v>
      </c>
      <c r="I824" s="71">
        <v>45314</v>
      </c>
      <c r="J824" s="72">
        <v>45327</v>
      </c>
      <c r="K824" s="68">
        <v>2</v>
      </c>
      <c r="L824" s="68">
        <v>42539</v>
      </c>
      <c r="M824" s="68">
        <v>176125</v>
      </c>
      <c r="N824" s="73">
        <f t="shared" si="110"/>
        <v>600</v>
      </c>
      <c r="O824" s="74" t="str">
        <f t="shared" ca="1" si="111"/>
        <v>OK</v>
      </c>
      <c r="P824" s="71">
        <v>45341</v>
      </c>
      <c r="Q824" s="198"/>
      <c r="R824" s="68" t="s">
        <v>106</v>
      </c>
      <c r="S824" s="73" t="str">
        <f t="shared" si="112"/>
        <v>Rachadura na zona baixa do talão.</v>
      </c>
      <c r="T824" s="67" t="str">
        <f t="shared" si="1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824" s="73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24" s="68">
        <v>16196</v>
      </c>
      <c r="W824" s="67" t="str">
        <f t="shared" si="115"/>
        <v xml:space="preserve">Everson Veloso </v>
      </c>
      <c r="X824" s="67"/>
      <c r="Y824" s="67">
        <f t="shared" ca="1" si="107"/>
        <v>14</v>
      </c>
      <c r="Z824" s="67" t="str">
        <f>IFERROR(VLOOKUP(R824,FVU!B:F,5,FALSE),"")</f>
        <v>TALÃO</v>
      </c>
    </row>
    <row r="825" spans="1:26" ht="15.75" customHeight="1">
      <c r="A825" s="150">
        <f t="shared" si="106"/>
        <v>3120</v>
      </c>
      <c r="B825" s="75">
        <v>23021</v>
      </c>
      <c r="C825" s="60">
        <v>2</v>
      </c>
      <c r="D825" s="59" t="str">
        <f t="shared" si="109"/>
        <v>275/80R22.5</v>
      </c>
      <c r="E825" s="61">
        <v>90295</v>
      </c>
      <c r="F825" s="75" t="s">
        <v>101</v>
      </c>
      <c r="G825" s="60">
        <v>870</v>
      </c>
      <c r="H825" s="59" t="str">
        <f t="shared" si="108"/>
        <v>JUSTINOPOLIS</v>
      </c>
      <c r="I825" s="63">
        <v>45317</v>
      </c>
      <c r="J825" s="64">
        <v>45327</v>
      </c>
      <c r="K825" s="60">
        <v>2</v>
      </c>
      <c r="L825" s="60">
        <v>1596</v>
      </c>
      <c r="M825" s="60">
        <v>156793</v>
      </c>
      <c r="N825" s="65">
        <f t="shared" si="110"/>
        <v>600</v>
      </c>
      <c r="O825" s="66" t="str">
        <f t="shared" ca="1" si="111"/>
        <v>OK</v>
      </c>
      <c r="P825" s="63">
        <v>45540</v>
      </c>
      <c r="Q825" s="200"/>
      <c r="R825" s="148" t="s">
        <v>116</v>
      </c>
      <c r="S825" s="65" t="str">
        <f t="shared" si="112"/>
        <v>Desenrolamento do retorno da lona carcaça no talão.</v>
      </c>
      <c r="T825" s="59" t="str">
        <f t="shared" si="113"/>
        <v>Aquecimento no talão ocasionado pelo uso excessivo do freio, má regulagem dos freios, uso excessivo dos freios devido a velocidade incompatível com a via,rodas sujas e/ou em má condições de uso, etc.</v>
      </c>
      <c r="U825" s="65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825" s="60">
        <v>16196</v>
      </c>
      <c r="W825" s="59" t="str">
        <f t="shared" si="115"/>
        <v xml:space="preserve">Everson Veloso </v>
      </c>
      <c r="X825" s="59"/>
      <c r="Y825" s="59">
        <f t="shared" ca="1" si="107"/>
        <v>213</v>
      </c>
      <c r="Z825" s="59" t="str">
        <f>IFERROR(VLOOKUP(R825,FVU!B:F,5,FALSE),"")</f>
        <v>TALÃO</v>
      </c>
    </row>
    <row r="826" spans="1:26" ht="15.75" customHeight="1">
      <c r="A826" s="149">
        <f t="shared" si="106"/>
        <v>3121</v>
      </c>
      <c r="B826" s="76">
        <v>23189</v>
      </c>
      <c r="C826" s="68">
        <v>2</v>
      </c>
      <c r="D826" s="67" t="str">
        <f t="shared" si="109"/>
        <v>275/80R22.5</v>
      </c>
      <c r="E826" s="69">
        <v>10992</v>
      </c>
      <c r="F826" s="76" t="s">
        <v>105</v>
      </c>
      <c r="G826" s="68">
        <v>870</v>
      </c>
      <c r="H826" s="67" t="str">
        <f t="shared" si="108"/>
        <v>JUSTINOPOLIS</v>
      </c>
      <c r="I826" s="71">
        <v>45317</v>
      </c>
      <c r="J826" s="72">
        <v>45327</v>
      </c>
      <c r="K826" s="68">
        <v>2</v>
      </c>
      <c r="L826" s="68">
        <v>5652</v>
      </c>
      <c r="M826" s="68">
        <v>184972</v>
      </c>
      <c r="N826" s="73">
        <f t="shared" si="110"/>
        <v>600</v>
      </c>
      <c r="O826" s="74" t="str">
        <f t="shared" ca="1" si="111"/>
        <v>OK</v>
      </c>
      <c r="P826" s="71">
        <f>J826</f>
        <v>45327</v>
      </c>
      <c r="Q826" s="198"/>
      <c r="R826" s="68" t="s">
        <v>107</v>
      </c>
      <c r="S826" s="73" t="str">
        <f t="shared" si="112"/>
        <v>Alteração na zona baixa do talão.</v>
      </c>
      <c r="T826" s="67" t="str">
        <f t="shared" si="11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826" s="73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826" s="68">
        <v>16196</v>
      </c>
      <c r="W826" s="67" t="str">
        <f t="shared" si="115"/>
        <v xml:space="preserve">Everson Veloso </v>
      </c>
      <c r="X826" s="67"/>
      <c r="Y826" s="67">
        <f t="shared" ca="1" si="107"/>
        <v>0</v>
      </c>
      <c r="Z826" s="67" t="str">
        <f>IFERROR(VLOOKUP(R826,FVU!B:F,5,FALSE),"")</f>
        <v>TALÃO</v>
      </c>
    </row>
    <row r="827" spans="1:26" ht="15.75" customHeight="1">
      <c r="A827" s="150">
        <f t="shared" si="106"/>
        <v>3122</v>
      </c>
      <c r="B827" s="75">
        <v>24652</v>
      </c>
      <c r="C827" s="60">
        <v>2</v>
      </c>
      <c r="D827" s="59" t="str">
        <f t="shared" si="109"/>
        <v>275/80R22.5</v>
      </c>
      <c r="E827" s="61">
        <v>20720</v>
      </c>
      <c r="F827" s="75" t="s">
        <v>99</v>
      </c>
      <c r="G827" s="60">
        <v>870</v>
      </c>
      <c r="H827" s="59" t="str">
        <f t="shared" si="108"/>
        <v>JUSTINOPOLIS</v>
      </c>
      <c r="I827" s="63">
        <v>45317</v>
      </c>
      <c r="J827" s="64">
        <v>45327</v>
      </c>
      <c r="K827" s="60">
        <v>1</v>
      </c>
      <c r="L827" s="60">
        <v>15737</v>
      </c>
      <c r="M827" s="60">
        <v>93025</v>
      </c>
      <c r="N827" s="65">
        <f t="shared" si="110"/>
        <v>600</v>
      </c>
      <c r="O827" s="66" t="str">
        <f t="shared" ca="1" si="111"/>
        <v>OK</v>
      </c>
      <c r="P827" s="63">
        <v>45369</v>
      </c>
      <c r="Q827" s="200"/>
      <c r="R827" s="148" t="s">
        <v>106</v>
      </c>
      <c r="S827" s="65" t="str">
        <f t="shared" si="112"/>
        <v>Rachadura na zona baixa do talão.</v>
      </c>
      <c r="T827" s="59" t="str">
        <f t="shared" si="1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827" s="65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27" s="60">
        <v>16196</v>
      </c>
      <c r="W827" s="59" t="str">
        <f t="shared" si="115"/>
        <v xml:space="preserve">Everson Veloso </v>
      </c>
      <c r="X827" s="59"/>
      <c r="Y827" s="59">
        <f t="shared" ca="1" si="107"/>
        <v>42</v>
      </c>
      <c r="Z827" s="59" t="str">
        <f>IFERROR(VLOOKUP(R827,FVU!B:F,5,FALSE),"")</f>
        <v>TALÃO</v>
      </c>
    </row>
    <row r="828" spans="1:26" ht="15.75" customHeight="1">
      <c r="A828" s="149">
        <f t="shared" si="106"/>
        <v>3123</v>
      </c>
      <c r="B828" s="76">
        <v>22877</v>
      </c>
      <c r="C828" s="68">
        <v>2</v>
      </c>
      <c r="D828" s="67" t="str">
        <f t="shared" si="109"/>
        <v>275/80R22.5</v>
      </c>
      <c r="E828" s="69">
        <v>90306</v>
      </c>
      <c r="F828" s="76" t="s">
        <v>198</v>
      </c>
      <c r="G828" s="68">
        <v>870</v>
      </c>
      <c r="H828" s="67" t="str">
        <f t="shared" si="108"/>
        <v>JUSTINOPOLIS</v>
      </c>
      <c r="I828" s="71">
        <v>45317</v>
      </c>
      <c r="J828" s="72">
        <v>45327</v>
      </c>
      <c r="K828" s="68">
        <v>2</v>
      </c>
      <c r="L828" s="68">
        <v>15296</v>
      </c>
      <c r="M828" s="68">
        <v>183767</v>
      </c>
      <c r="N828" s="73">
        <f t="shared" si="110"/>
        <v>600</v>
      </c>
      <c r="O828" s="74" t="str">
        <f t="shared" ca="1" si="111"/>
        <v>OK</v>
      </c>
      <c r="P828" s="71">
        <v>45540</v>
      </c>
      <c r="Q828" s="198"/>
      <c r="R828" s="68" t="s">
        <v>106</v>
      </c>
      <c r="S828" s="73" t="str">
        <f t="shared" si="112"/>
        <v>Rachadura na zona baixa do talão.</v>
      </c>
      <c r="T828" s="67" t="str">
        <f t="shared" si="1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828" s="73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28" s="68">
        <v>16196</v>
      </c>
      <c r="W828" s="67" t="str">
        <f t="shared" si="115"/>
        <v xml:space="preserve">Everson Veloso </v>
      </c>
      <c r="X828" s="67"/>
      <c r="Y828" s="67">
        <f t="shared" ca="1" si="107"/>
        <v>213</v>
      </c>
      <c r="Z828" s="67" t="str">
        <f>IFERROR(VLOOKUP(R828,FVU!B:F,5,FALSE),"")</f>
        <v>TALÃO</v>
      </c>
    </row>
    <row r="829" spans="1:26" ht="15.75" customHeight="1">
      <c r="A829" s="150">
        <f t="shared" si="106"/>
        <v>3124</v>
      </c>
      <c r="B829" s="75">
        <v>25237</v>
      </c>
      <c r="C829" s="60">
        <v>2</v>
      </c>
      <c r="D829" s="59" t="str">
        <f t="shared" si="109"/>
        <v>275/80R22.5</v>
      </c>
      <c r="E829" s="61">
        <v>90295</v>
      </c>
      <c r="F829" s="75" t="s">
        <v>99</v>
      </c>
      <c r="G829" s="60">
        <v>870</v>
      </c>
      <c r="H829" s="59" t="str">
        <f t="shared" si="108"/>
        <v>JUSTINOPOLIS</v>
      </c>
      <c r="I829" s="63">
        <v>45317</v>
      </c>
      <c r="J829" s="64">
        <v>45327</v>
      </c>
      <c r="K829" s="60">
        <v>2</v>
      </c>
      <c r="L829" s="60">
        <v>1596</v>
      </c>
      <c r="M829" s="60">
        <v>205494</v>
      </c>
      <c r="N829" s="65">
        <f t="shared" si="110"/>
        <v>600</v>
      </c>
      <c r="O829" s="66" t="str">
        <f t="shared" ca="1" si="111"/>
        <v>OK</v>
      </c>
      <c r="P829" s="63">
        <v>45540</v>
      </c>
      <c r="Q829" s="200"/>
      <c r="R829" s="148" t="s">
        <v>116</v>
      </c>
      <c r="S829" s="65" t="str">
        <f t="shared" si="112"/>
        <v>Desenrolamento do retorno da lona carcaça no talão.</v>
      </c>
      <c r="T829" s="59" t="str">
        <f t="shared" si="113"/>
        <v>Aquecimento no talão ocasionado pelo uso excessivo do freio, má regulagem dos freios, uso excessivo dos freios devido a velocidade incompatível com a via,rodas sujas e/ou em má condições de uso, etc.</v>
      </c>
      <c r="U829" s="65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829" s="60">
        <v>16196</v>
      </c>
      <c r="W829" s="59" t="str">
        <f t="shared" si="115"/>
        <v xml:space="preserve">Everson Veloso </v>
      </c>
      <c r="X829" s="59"/>
      <c r="Y829" s="59">
        <f t="shared" ca="1" si="107"/>
        <v>213</v>
      </c>
      <c r="Z829" s="59" t="str">
        <f>IFERROR(VLOOKUP(R829,FVU!B:F,5,FALSE),"")</f>
        <v>TALÃO</v>
      </c>
    </row>
    <row r="830" spans="1:26" ht="15.75" customHeight="1">
      <c r="A830" s="149">
        <f t="shared" si="106"/>
        <v>3125</v>
      </c>
      <c r="B830" s="76">
        <v>23634</v>
      </c>
      <c r="C830" s="68">
        <v>2</v>
      </c>
      <c r="D830" s="67" t="str">
        <f t="shared" si="109"/>
        <v>275/80R22.5</v>
      </c>
      <c r="E830" s="69">
        <v>11087</v>
      </c>
      <c r="F830" s="76" t="s">
        <v>198</v>
      </c>
      <c r="G830" s="68">
        <v>870</v>
      </c>
      <c r="H830" s="67" t="str">
        <f t="shared" si="108"/>
        <v>JUSTINOPOLIS</v>
      </c>
      <c r="I830" s="71">
        <v>45318</v>
      </c>
      <c r="J830" s="72">
        <v>45327</v>
      </c>
      <c r="K830" s="68">
        <v>2</v>
      </c>
      <c r="L830" s="68">
        <v>1832</v>
      </c>
      <c r="M830" s="68">
        <v>171402</v>
      </c>
      <c r="N830" s="73">
        <f t="shared" si="110"/>
        <v>600</v>
      </c>
      <c r="O830" s="74" t="str">
        <f t="shared" ca="1" si="111"/>
        <v>OK</v>
      </c>
      <c r="P830" s="71">
        <f>J830</f>
        <v>45327</v>
      </c>
      <c r="Q830" s="198"/>
      <c r="R830" s="68" t="s">
        <v>104</v>
      </c>
      <c r="S830" s="73" t="str">
        <f t="shared" si="112"/>
        <v>Feridas acidentais no flanco.</v>
      </c>
      <c r="T830" s="67" t="str">
        <f t="shared" si="113"/>
        <v>Objetos pontiagudos, pontas de guias, meio-fio.</v>
      </c>
      <c r="U830" s="73" t="str">
        <f t="shared" si="114"/>
        <v>Impacto lateral proveniente de erro operacional, solicito avaliação de cobrança.</v>
      </c>
      <c r="V830" s="68">
        <v>16196</v>
      </c>
      <c r="W830" s="67" t="str">
        <f t="shared" si="115"/>
        <v xml:space="preserve">Everson Veloso </v>
      </c>
      <c r="X830" s="67"/>
      <c r="Y830" s="67">
        <f t="shared" ca="1" si="107"/>
        <v>0</v>
      </c>
      <c r="Z830" s="67" t="str">
        <f>IFERROR(VLOOKUP(R830,FVU!B:F,5,FALSE),"")</f>
        <v>FLANCO</v>
      </c>
    </row>
    <row r="831" spans="1:26" ht="15.75" customHeight="1">
      <c r="A831" s="150">
        <f t="shared" si="106"/>
        <v>3126</v>
      </c>
      <c r="B831" s="75">
        <v>4505</v>
      </c>
      <c r="C831" s="60">
        <v>2</v>
      </c>
      <c r="D831" s="59" t="str">
        <f t="shared" si="109"/>
        <v>275/80R22.5</v>
      </c>
      <c r="E831" s="61">
        <v>11193</v>
      </c>
      <c r="F831" s="75" t="s">
        <v>99</v>
      </c>
      <c r="G831" s="60">
        <v>98</v>
      </c>
      <c r="H831" s="59" t="str">
        <f t="shared" si="108"/>
        <v>ANA LUCIA</v>
      </c>
      <c r="I831" s="63">
        <v>45320</v>
      </c>
      <c r="J831" s="64">
        <v>45327</v>
      </c>
      <c r="K831" s="60">
        <v>2</v>
      </c>
      <c r="L831" s="60">
        <v>3947</v>
      </c>
      <c r="M831" s="60">
        <v>166811</v>
      </c>
      <c r="N831" s="65">
        <f t="shared" si="110"/>
        <v>600</v>
      </c>
      <c r="O831" s="66" t="str">
        <f t="shared" ca="1" si="111"/>
        <v>OK</v>
      </c>
      <c r="P831" s="63">
        <v>45341</v>
      </c>
      <c r="Q831" s="200"/>
      <c r="R831" s="148" t="s">
        <v>106</v>
      </c>
      <c r="S831" s="65" t="str">
        <f t="shared" si="112"/>
        <v>Rachadura na zona baixa do talão.</v>
      </c>
      <c r="T831" s="59" t="str">
        <f t="shared" si="1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831" s="65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31" s="60">
        <v>16196</v>
      </c>
      <c r="W831" s="59" t="str">
        <f t="shared" si="115"/>
        <v xml:space="preserve">Everson Veloso </v>
      </c>
      <c r="X831" s="59"/>
      <c r="Y831" s="59">
        <f t="shared" ca="1" si="107"/>
        <v>14</v>
      </c>
      <c r="Z831" s="59" t="str">
        <f>IFERROR(VLOOKUP(R831,FVU!B:F,5,FALSE),"")</f>
        <v>TALÃO</v>
      </c>
    </row>
    <row r="832" spans="1:26" ht="15.75" customHeight="1">
      <c r="A832" s="149">
        <f t="shared" si="106"/>
        <v>3127</v>
      </c>
      <c r="B832" s="76">
        <v>23698</v>
      </c>
      <c r="C832" s="68">
        <v>2</v>
      </c>
      <c r="D832" s="67" t="str">
        <f t="shared" si="109"/>
        <v>275/80R22.5</v>
      </c>
      <c r="E832" s="69">
        <v>11147</v>
      </c>
      <c r="F832" s="76" t="s">
        <v>99</v>
      </c>
      <c r="G832" s="68">
        <v>98</v>
      </c>
      <c r="H832" s="67" t="str">
        <f t="shared" si="108"/>
        <v>ANA LUCIA</v>
      </c>
      <c r="I832" s="71">
        <v>45318</v>
      </c>
      <c r="J832" s="72">
        <v>45327</v>
      </c>
      <c r="K832" s="68">
        <v>2</v>
      </c>
      <c r="L832" s="68">
        <v>10530</v>
      </c>
      <c r="M832" s="68">
        <v>121692</v>
      </c>
      <c r="N832" s="73">
        <f t="shared" si="110"/>
        <v>600</v>
      </c>
      <c r="O832" s="74" t="str">
        <f t="shared" ca="1" si="111"/>
        <v>OK</v>
      </c>
      <c r="P832" s="71">
        <v>45331</v>
      </c>
      <c r="Q832" s="198"/>
      <c r="R832" s="68" t="s">
        <v>116</v>
      </c>
      <c r="S832" s="73" t="str">
        <f t="shared" si="112"/>
        <v>Desenrolamento do retorno da lona carcaça no talão.</v>
      </c>
      <c r="T832" s="67" t="str">
        <f t="shared" si="113"/>
        <v>Aquecimento no talão ocasionado pelo uso excessivo do freio, má regulagem dos freios, uso excessivo dos freios devido a velocidade incompatível com a via,rodas sujas e/ou em má condições de uso, etc.</v>
      </c>
      <c r="U832" s="73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832" s="68">
        <v>16196</v>
      </c>
      <c r="W832" s="67" t="str">
        <f t="shared" si="115"/>
        <v xml:space="preserve">Everson Veloso </v>
      </c>
      <c r="X832" s="67"/>
      <c r="Y832" s="67">
        <f t="shared" ca="1" si="107"/>
        <v>4</v>
      </c>
      <c r="Z832" s="67" t="str">
        <f>IFERROR(VLOOKUP(R832,FVU!B:F,5,FALSE),"")</f>
        <v>TALÃO</v>
      </c>
    </row>
    <row r="833" spans="1:26" ht="15.75" customHeight="1">
      <c r="A833" s="150">
        <f t="shared" si="106"/>
        <v>3128</v>
      </c>
      <c r="B833" s="75">
        <v>24796</v>
      </c>
      <c r="C833" s="60">
        <v>2</v>
      </c>
      <c r="D833" s="59" t="str">
        <f t="shared" si="109"/>
        <v>275/80R22.5</v>
      </c>
      <c r="E833" s="61">
        <v>90490</v>
      </c>
      <c r="F833" s="75" t="s">
        <v>198</v>
      </c>
      <c r="G833" s="60">
        <v>520</v>
      </c>
      <c r="H833" s="59" t="str">
        <f t="shared" si="108"/>
        <v>NEVES</v>
      </c>
      <c r="I833" s="63">
        <v>45316</v>
      </c>
      <c r="J833" s="64">
        <v>45327</v>
      </c>
      <c r="K833" s="60">
        <v>1</v>
      </c>
      <c r="L833" s="60">
        <v>8952</v>
      </c>
      <c r="M833" s="60">
        <v>173687</v>
      </c>
      <c r="N833" s="65">
        <f t="shared" si="110"/>
        <v>600</v>
      </c>
      <c r="O833" s="66" t="str">
        <f t="shared" ca="1" si="111"/>
        <v>OK</v>
      </c>
      <c r="P833" s="63">
        <v>45331</v>
      </c>
      <c r="Q833" s="200"/>
      <c r="R833" s="148" t="s">
        <v>104</v>
      </c>
      <c r="S833" s="65" t="str">
        <f t="shared" si="112"/>
        <v>Feridas acidentais no flanco.</v>
      </c>
      <c r="T833" s="59" t="str">
        <f t="shared" si="113"/>
        <v>Objetos pontiagudos, pontas de guias, meio-fio.</v>
      </c>
      <c r="U833" s="65" t="str">
        <f t="shared" si="114"/>
        <v>Impacto lateral proveniente de erro operacional, solicito avaliação de cobrança.</v>
      </c>
      <c r="V833" s="60">
        <v>16196</v>
      </c>
      <c r="W833" s="59" t="str">
        <f t="shared" si="115"/>
        <v xml:space="preserve">Everson Veloso </v>
      </c>
      <c r="X833" s="59"/>
      <c r="Y833" s="59">
        <f t="shared" ca="1" si="107"/>
        <v>4</v>
      </c>
      <c r="Z833" s="59" t="str">
        <f>IFERROR(VLOOKUP(R833,FVU!B:F,5,FALSE),"")</f>
        <v>FLANCO</v>
      </c>
    </row>
    <row r="834" spans="1:26" ht="15.75" customHeight="1">
      <c r="A834" s="149">
        <f t="shared" si="106"/>
        <v>3129</v>
      </c>
      <c r="B834" s="76">
        <v>23716</v>
      </c>
      <c r="C834" s="68">
        <v>2</v>
      </c>
      <c r="D834" s="67" t="str">
        <f t="shared" si="109"/>
        <v>275/80R22.5</v>
      </c>
      <c r="E834" s="69">
        <v>90342</v>
      </c>
      <c r="F834" s="76" t="s">
        <v>105</v>
      </c>
      <c r="G834" s="68">
        <v>990</v>
      </c>
      <c r="H834" s="67" t="str">
        <f t="shared" si="108"/>
        <v>VENEZA</v>
      </c>
      <c r="I834" s="71">
        <v>45318</v>
      </c>
      <c r="J834" s="72">
        <v>45327</v>
      </c>
      <c r="K834" s="68">
        <v>1</v>
      </c>
      <c r="L834" s="68">
        <v>53356</v>
      </c>
      <c r="M834" s="68">
        <v>223356</v>
      </c>
      <c r="N834" s="73">
        <f t="shared" si="110"/>
        <v>600</v>
      </c>
      <c r="O834" s="74" t="str">
        <f t="shared" ca="1" si="111"/>
        <v>OK</v>
      </c>
      <c r="P834" s="71">
        <v>45341</v>
      </c>
      <c r="Q834" s="198"/>
      <c r="R834" s="68" t="s">
        <v>107</v>
      </c>
      <c r="S834" s="73" t="str">
        <f t="shared" si="112"/>
        <v>Alteração na zona baixa do talão.</v>
      </c>
      <c r="T834" s="67" t="str">
        <f t="shared" si="11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834" s="73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834" s="68">
        <v>16196</v>
      </c>
      <c r="W834" s="67" t="str">
        <f t="shared" si="115"/>
        <v xml:space="preserve">Everson Veloso </v>
      </c>
      <c r="X834" s="67"/>
      <c r="Y834" s="67">
        <f t="shared" ca="1" si="107"/>
        <v>14</v>
      </c>
      <c r="Z834" s="67" t="str">
        <f>IFERROR(VLOOKUP(R834,FVU!B:F,5,FALSE),"")</f>
        <v>TALÃO</v>
      </c>
    </row>
    <row r="835" spans="1:26" ht="15.75" customHeight="1">
      <c r="A835" s="150">
        <f t="shared" si="106"/>
        <v>3130</v>
      </c>
      <c r="B835" s="75">
        <v>26249</v>
      </c>
      <c r="C835" s="60">
        <v>2</v>
      </c>
      <c r="D835" s="59" t="str">
        <f t="shared" si="109"/>
        <v>275/80R22.5</v>
      </c>
      <c r="E835" s="61">
        <v>8429</v>
      </c>
      <c r="F835" s="75" t="s">
        <v>101</v>
      </c>
      <c r="G835" s="60">
        <v>56</v>
      </c>
      <c r="H835" s="59" t="str">
        <f t="shared" si="108"/>
        <v xml:space="preserve">UBERLANDIA </v>
      </c>
      <c r="I835" s="63">
        <v>45315</v>
      </c>
      <c r="J835" s="64">
        <v>45327</v>
      </c>
      <c r="K835" s="60">
        <v>0</v>
      </c>
      <c r="L835" s="60">
        <v>12085</v>
      </c>
      <c r="M835" s="60">
        <v>80976</v>
      </c>
      <c r="N835" s="65">
        <f t="shared" si="110"/>
        <v>600</v>
      </c>
      <c r="O835" s="66" t="str">
        <f t="shared" ca="1" si="111"/>
        <v>OK</v>
      </c>
      <c r="P835" s="63">
        <v>45418</v>
      </c>
      <c r="Q835" s="200"/>
      <c r="R835" s="148" t="s">
        <v>118</v>
      </c>
      <c r="S835" s="65" t="str">
        <f t="shared" si="112"/>
        <v>Pneu ressulcado incorretamente</v>
      </c>
      <c r="T835" s="59" t="str">
        <f t="shared" si="113"/>
        <v>Falhas ou não realização dos procedimentos conforme manual de ressulcagem.</v>
      </c>
      <c r="U835" s="65" t="str">
        <f t="shared" si="114"/>
        <v>Solicito avaliação de cobrança</v>
      </c>
      <c r="V835" s="60">
        <v>16196</v>
      </c>
      <c r="W835" s="59" t="str">
        <f t="shared" si="115"/>
        <v xml:space="preserve">Everson Veloso </v>
      </c>
      <c r="X835" s="59"/>
      <c r="Y835" s="59">
        <f t="shared" ca="1" si="107"/>
        <v>91</v>
      </c>
      <c r="Z835" s="59" t="str">
        <f>IFERROR(VLOOKUP(R835,FVU!B:F,5,FALSE),"")</f>
        <v>BANDA DE RODAGEM</v>
      </c>
    </row>
    <row r="836" spans="1:26" ht="15.75" customHeight="1">
      <c r="A836" s="149">
        <f t="shared" ref="A836:A899" si="116">IF(B836&gt;0,A835+1,"")</f>
        <v>3131</v>
      </c>
      <c r="B836" s="76">
        <v>27921</v>
      </c>
      <c r="C836" s="68">
        <v>2</v>
      </c>
      <c r="D836" s="67" t="str">
        <f t="shared" si="109"/>
        <v>275/80R22.5</v>
      </c>
      <c r="E836" s="69">
        <v>8448</v>
      </c>
      <c r="F836" s="76" t="s">
        <v>197</v>
      </c>
      <c r="G836" s="68">
        <v>56</v>
      </c>
      <c r="H836" s="67" t="str">
        <f t="shared" si="108"/>
        <v xml:space="preserve">UBERLANDIA </v>
      </c>
      <c r="I836" s="71">
        <v>45314</v>
      </c>
      <c r="J836" s="72">
        <v>45327</v>
      </c>
      <c r="K836" s="68">
        <v>0</v>
      </c>
      <c r="L836" s="68">
        <v>5657</v>
      </c>
      <c r="M836" s="68">
        <v>5657</v>
      </c>
      <c r="N836" s="73">
        <f t="shared" si="110"/>
        <v>600</v>
      </c>
      <c r="O836" s="74" t="str">
        <f t="shared" ca="1" si="111"/>
        <v>OK</v>
      </c>
      <c r="P836" s="71">
        <v>45421</v>
      </c>
      <c r="Q836" s="198"/>
      <c r="R836" s="68" t="s">
        <v>110</v>
      </c>
      <c r="S836" s="73" t="str">
        <f t="shared" si="112"/>
        <v>Rodagem sem ar ou com flexão importante no flanco.</v>
      </c>
      <c r="T836" s="67" t="str">
        <f t="shared" si="113"/>
        <v>Perfurações no topo ou flanco, rodas ou aros danificados, rodagem prolongada sem ar ou baixa pressão, desgaste no flanco por atrito com o solo ou entre germinados.</v>
      </c>
      <c r="U836" s="73" t="str">
        <f t="shared" si="114"/>
        <v>Condutor rodou com o pneu vazio. Solicito avaliação de cobrança.</v>
      </c>
      <c r="V836" s="68">
        <v>16196</v>
      </c>
      <c r="W836" s="67" t="str">
        <f t="shared" si="115"/>
        <v xml:space="preserve">Everson Veloso </v>
      </c>
      <c r="X836" s="67"/>
      <c r="Y836" s="67">
        <f t="shared" ca="1" si="107"/>
        <v>94</v>
      </c>
      <c r="Z836" s="67" t="str">
        <f>IFERROR(VLOOKUP(R836,FVU!B:F,5,FALSE),"")</f>
        <v>FLANCO</v>
      </c>
    </row>
    <row r="837" spans="1:26" ht="15.75" customHeight="1">
      <c r="A837" s="150">
        <f t="shared" si="116"/>
        <v>3132</v>
      </c>
      <c r="B837" s="75">
        <v>26110</v>
      </c>
      <c r="C837" s="60">
        <v>4</v>
      </c>
      <c r="D837" s="59" t="str">
        <f t="shared" si="109"/>
        <v>215/75R17.5</v>
      </c>
      <c r="E837" s="61">
        <v>40882</v>
      </c>
      <c r="F837" s="75" t="s">
        <v>105</v>
      </c>
      <c r="G837" s="60">
        <v>98</v>
      </c>
      <c r="H837" s="59" t="str">
        <f t="shared" si="108"/>
        <v>ANA LUCIA</v>
      </c>
      <c r="I837" s="63">
        <v>45321</v>
      </c>
      <c r="J837" s="64">
        <v>45329</v>
      </c>
      <c r="K837" s="60">
        <v>1</v>
      </c>
      <c r="L837" s="60">
        <v>13202</v>
      </c>
      <c r="M837" s="60">
        <v>28027</v>
      </c>
      <c r="N837" s="65">
        <f t="shared" si="110"/>
        <v>450</v>
      </c>
      <c r="O837" s="66" t="str">
        <f t="shared" ca="1" si="111"/>
        <v>OK</v>
      </c>
      <c r="P837" s="63">
        <v>45341</v>
      </c>
      <c r="Q837" s="200"/>
      <c r="R837" s="148" t="s">
        <v>100</v>
      </c>
      <c r="S837" s="65" t="str">
        <f t="shared" si="112"/>
        <v>Quebra do talão durante a montagem ou desmontagem proveniente de aquecimento excessivo da roda.</v>
      </c>
      <c r="T837" s="59" t="str">
        <f t="shared" si="113"/>
        <v>Quebra do talão na montagem/desmontagem, utilização de ferramentas não adequadas, força excessiva ou desproporcional na montagem/desmontagem, pneu com talão baquelizado devido a aquecimento da roda ou baixa pressão.</v>
      </c>
      <c r="U837" s="65" t="str">
        <f t="shared" si="114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837" s="60">
        <v>16196</v>
      </c>
      <c r="W837" s="59" t="str">
        <f t="shared" si="115"/>
        <v xml:space="preserve">Everson Veloso </v>
      </c>
      <c r="X837" s="59"/>
      <c r="Y837" s="59">
        <f t="shared" ca="1" si="107"/>
        <v>12</v>
      </c>
      <c r="Z837" s="59" t="str">
        <f>IFERROR(VLOOKUP(R837,FVU!B:F,5,FALSE),"")</f>
        <v>TALÃO</v>
      </c>
    </row>
    <row r="838" spans="1:26" ht="15.75" customHeight="1">
      <c r="A838" s="149">
        <f t="shared" si="116"/>
        <v>3133</v>
      </c>
      <c r="B838" s="76">
        <v>22650</v>
      </c>
      <c r="C838" s="68">
        <v>2</v>
      </c>
      <c r="D838" s="67" t="str">
        <f t="shared" si="109"/>
        <v>275/80R22.5</v>
      </c>
      <c r="E838" s="69">
        <v>10995</v>
      </c>
      <c r="F838" s="76" t="s">
        <v>101</v>
      </c>
      <c r="G838" s="68">
        <v>98</v>
      </c>
      <c r="H838" s="67" t="str">
        <f t="shared" si="108"/>
        <v>ANA LUCIA</v>
      </c>
      <c r="I838" s="71">
        <v>45322</v>
      </c>
      <c r="J838" s="72">
        <v>45329</v>
      </c>
      <c r="K838" s="68">
        <v>2</v>
      </c>
      <c r="L838" s="68">
        <v>6110</v>
      </c>
      <c r="M838" s="68">
        <v>240750</v>
      </c>
      <c r="N838" s="73">
        <f t="shared" si="110"/>
        <v>600</v>
      </c>
      <c r="O838" s="74" t="str">
        <f t="shared" ca="1" si="111"/>
        <v>OK</v>
      </c>
      <c r="P838" s="71">
        <v>45331</v>
      </c>
      <c r="Q838" s="198"/>
      <c r="R838" s="68" t="s">
        <v>117</v>
      </c>
      <c r="S838" s="73" t="str">
        <f t="shared" si="112"/>
        <v>Separações no talão e rupturas dos reforços.</v>
      </c>
      <c r="T838" s="67" t="str">
        <f t="shared" si="113"/>
        <v>Aquecimento excessivo no tambor de freio, utilização com sobrecarga ou baixa pressão, mau posicionamento do pneu sobre o aro/roda, uso excessivo dos freios devido a velocidade incompatível com a via.</v>
      </c>
      <c r="U838" s="73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38" s="68">
        <v>16196</v>
      </c>
      <c r="W838" s="67" t="str">
        <f t="shared" si="115"/>
        <v xml:space="preserve">Everson Veloso </v>
      </c>
      <c r="X838" s="67"/>
      <c r="Y838" s="67">
        <f t="shared" ca="1" si="107"/>
        <v>2</v>
      </c>
      <c r="Z838" s="67" t="str">
        <f>IFERROR(VLOOKUP(R838,FVU!B:F,5,FALSE),"")</f>
        <v>TALÃO</v>
      </c>
    </row>
    <row r="839" spans="1:26" ht="15.75" customHeight="1">
      <c r="A839" s="150">
        <f t="shared" si="116"/>
        <v>3134</v>
      </c>
      <c r="B839" s="75">
        <v>23276</v>
      </c>
      <c r="C839" s="60">
        <v>2</v>
      </c>
      <c r="D839" s="59" t="str">
        <f t="shared" si="109"/>
        <v>275/80R22.5</v>
      </c>
      <c r="E839" s="61">
        <v>20839</v>
      </c>
      <c r="F839" s="75" t="s">
        <v>105</v>
      </c>
      <c r="G839" s="60">
        <v>98</v>
      </c>
      <c r="H839" s="59" t="str">
        <f t="shared" si="108"/>
        <v>ANA LUCIA</v>
      </c>
      <c r="I839" s="63">
        <v>45324</v>
      </c>
      <c r="J839" s="64">
        <v>45329</v>
      </c>
      <c r="K839" s="60">
        <v>2</v>
      </c>
      <c r="L839" s="60">
        <v>1501</v>
      </c>
      <c r="M839" s="60">
        <v>168078</v>
      </c>
      <c r="N839" s="65">
        <f t="shared" si="110"/>
        <v>600</v>
      </c>
      <c r="O839" s="66" t="str">
        <f t="shared" ca="1" si="111"/>
        <v>OK</v>
      </c>
      <c r="P839" s="63">
        <v>45341</v>
      </c>
      <c r="Q839" s="200"/>
      <c r="R839" s="148" t="s">
        <v>106</v>
      </c>
      <c r="S839" s="65" t="str">
        <f t="shared" si="112"/>
        <v>Rachadura na zona baixa do talão.</v>
      </c>
      <c r="T839" s="59" t="str">
        <f t="shared" si="1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839" s="65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39" s="60">
        <v>16196</v>
      </c>
      <c r="W839" s="59" t="str">
        <f t="shared" si="115"/>
        <v xml:space="preserve">Everson Veloso </v>
      </c>
      <c r="X839" s="59"/>
      <c r="Y839" s="59">
        <f t="shared" ref="Y839:Y902" ca="1" si="117">IF(J839=0,"",IF(P839=0,TODAY()-J839,P839-J839))</f>
        <v>12</v>
      </c>
      <c r="Z839" s="59" t="str">
        <f>IFERROR(VLOOKUP(R839,FVU!B:F,5,FALSE),"")</f>
        <v>TALÃO</v>
      </c>
    </row>
    <row r="840" spans="1:26" ht="15.75" customHeight="1">
      <c r="A840" s="149">
        <f t="shared" si="116"/>
        <v>3135</v>
      </c>
      <c r="B840" s="76">
        <v>22551</v>
      </c>
      <c r="C840" s="68">
        <v>2</v>
      </c>
      <c r="D840" s="67" t="str">
        <f t="shared" si="109"/>
        <v>275/80R22.5</v>
      </c>
      <c r="E840" s="69">
        <v>11153</v>
      </c>
      <c r="F840" s="76" t="s">
        <v>101</v>
      </c>
      <c r="G840" s="68">
        <v>98</v>
      </c>
      <c r="H840" s="67" t="str">
        <f t="shared" si="108"/>
        <v>ANA LUCIA</v>
      </c>
      <c r="I840" s="71">
        <v>45322</v>
      </c>
      <c r="J840" s="72">
        <v>45329</v>
      </c>
      <c r="K840" s="68">
        <v>2</v>
      </c>
      <c r="L840" s="68">
        <v>8494</v>
      </c>
      <c r="M840" s="68">
        <v>166952</v>
      </c>
      <c r="N840" s="73">
        <f t="shared" si="110"/>
        <v>600</v>
      </c>
      <c r="O840" s="74" t="str">
        <f t="shared" ca="1" si="111"/>
        <v>OK</v>
      </c>
      <c r="P840" s="71">
        <v>45341</v>
      </c>
      <c r="Q840" s="198"/>
      <c r="R840" s="68" t="s">
        <v>106</v>
      </c>
      <c r="S840" s="73" t="str">
        <f t="shared" si="112"/>
        <v>Rachadura na zona baixa do talão.</v>
      </c>
      <c r="T840" s="67" t="str">
        <f t="shared" si="11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840" s="73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40" s="68">
        <v>16196</v>
      </c>
      <c r="W840" s="67" t="str">
        <f t="shared" si="115"/>
        <v xml:space="preserve">Everson Veloso </v>
      </c>
      <c r="X840" s="67"/>
      <c r="Y840" s="67">
        <f t="shared" ca="1" si="117"/>
        <v>12</v>
      </c>
      <c r="Z840" s="67" t="str">
        <f>IFERROR(VLOOKUP(R840,FVU!B:F,5,FALSE),"")</f>
        <v>TALÃO</v>
      </c>
    </row>
    <row r="841" spans="1:26" ht="15.75" customHeight="1">
      <c r="A841" s="150">
        <f t="shared" si="116"/>
        <v>3136</v>
      </c>
      <c r="B841" s="75">
        <v>21696</v>
      </c>
      <c r="C841" s="60">
        <v>2</v>
      </c>
      <c r="D841" s="59" t="str">
        <f t="shared" si="109"/>
        <v>275/80R22.5</v>
      </c>
      <c r="E841" s="61">
        <v>20839</v>
      </c>
      <c r="F841" s="75" t="s">
        <v>198</v>
      </c>
      <c r="G841" s="60">
        <v>98</v>
      </c>
      <c r="H841" s="59" t="str">
        <f t="shared" si="108"/>
        <v>ANA LUCIA</v>
      </c>
      <c r="I841" s="63">
        <v>45324</v>
      </c>
      <c r="J841" s="64">
        <v>45329</v>
      </c>
      <c r="K841" s="60">
        <v>2</v>
      </c>
      <c r="L841" s="60">
        <v>1501</v>
      </c>
      <c r="M841" s="60">
        <v>204786</v>
      </c>
      <c r="N841" s="65">
        <f t="shared" si="110"/>
        <v>600</v>
      </c>
      <c r="O841" s="66" t="str">
        <f t="shared" ca="1" si="111"/>
        <v>OK</v>
      </c>
      <c r="P841" s="63">
        <v>45341</v>
      </c>
      <c r="Q841" s="200"/>
      <c r="R841" s="148" t="s">
        <v>117</v>
      </c>
      <c r="S841" s="65" t="str">
        <f t="shared" si="112"/>
        <v>Separações no talão e rupturas dos reforços.</v>
      </c>
      <c r="T841" s="59" t="str">
        <f t="shared" si="113"/>
        <v>Aquecimento excessivo no tambor de freio, utilização com sobrecarga ou baixa pressão, mau posicionamento do pneu sobre o aro/roda, uso excessivo dos freios devido a velocidade incompatível com a via.</v>
      </c>
      <c r="U841" s="65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41" s="60">
        <v>16196</v>
      </c>
      <c r="W841" s="59" t="str">
        <f t="shared" si="115"/>
        <v xml:space="preserve">Everson Veloso </v>
      </c>
      <c r="X841" s="59"/>
      <c r="Y841" s="59">
        <f t="shared" ca="1" si="117"/>
        <v>12</v>
      </c>
      <c r="Z841" s="59" t="str">
        <f>IFERROR(VLOOKUP(R841,FVU!B:F,5,FALSE),"")</f>
        <v>TALÃO</v>
      </c>
    </row>
    <row r="842" spans="1:26" ht="15.75" customHeight="1">
      <c r="A842" s="149">
        <f t="shared" si="116"/>
        <v>3137</v>
      </c>
      <c r="B842" s="76">
        <v>21887</v>
      </c>
      <c r="C842" s="68">
        <v>2</v>
      </c>
      <c r="D842" s="67" t="str">
        <f t="shared" si="109"/>
        <v>275/80R22.5</v>
      </c>
      <c r="E842" s="69">
        <v>10995</v>
      </c>
      <c r="F842" s="76" t="s">
        <v>99</v>
      </c>
      <c r="G842" s="68">
        <v>98</v>
      </c>
      <c r="H842" s="67" t="str">
        <f t="shared" si="108"/>
        <v>ANA LUCIA</v>
      </c>
      <c r="I842" s="71">
        <v>45322</v>
      </c>
      <c r="J842" s="72">
        <v>45329</v>
      </c>
      <c r="K842" s="68">
        <v>2</v>
      </c>
      <c r="L842" s="68">
        <v>6110</v>
      </c>
      <c r="M842" s="68">
        <v>220473</v>
      </c>
      <c r="N842" s="73">
        <f t="shared" si="110"/>
        <v>600</v>
      </c>
      <c r="O842" s="74" t="str">
        <f t="shared" ca="1" si="111"/>
        <v>OK</v>
      </c>
      <c r="P842" s="71">
        <v>45341</v>
      </c>
      <c r="Q842" s="198"/>
      <c r="R842" s="68" t="s">
        <v>104</v>
      </c>
      <c r="S842" s="73" t="str">
        <f t="shared" si="112"/>
        <v>Feridas acidentais no flanco.</v>
      </c>
      <c r="T842" s="67" t="str">
        <f t="shared" si="113"/>
        <v>Objetos pontiagudos, pontas de guias, meio-fio.</v>
      </c>
      <c r="U842" s="73" t="str">
        <f t="shared" si="114"/>
        <v>Impacto lateral proveniente de erro operacional, solicito avaliação de cobrança.</v>
      </c>
      <c r="V842" s="68">
        <v>16196</v>
      </c>
      <c r="W842" s="67" t="str">
        <f t="shared" si="115"/>
        <v xml:space="preserve">Everson Veloso </v>
      </c>
      <c r="X842" s="67"/>
      <c r="Y842" s="67">
        <f t="shared" ca="1" si="117"/>
        <v>12</v>
      </c>
      <c r="Z842" s="67" t="str">
        <f>IFERROR(VLOOKUP(R842,FVU!B:F,5,FALSE),"")</f>
        <v>FLANCO</v>
      </c>
    </row>
    <row r="843" spans="1:26" ht="15.75" customHeight="1">
      <c r="A843" s="150">
        <f t="shared" si="116"/>
        <v>3138</v>
      </c>
      <c r="B843" s="75">
        <v>26742</v>
      </c>
      <c r="C843" s="60">
        <v>2</v>
      </c>
      <c r="D843" s="59" t="str">
        <f t="shared" si="109"/>
        <v>275/80R22.5</v>
      </c>
      <c r="E843" s="61">
        <v>40773</v>
      </c>
      <c r="F843" s="75" t="s">
        <v>99</v>
      </c>
      <c r="G843" s="60">
        <v>98</v>
      </c>
      <c r="H843" s="59" t="str">
        <f t="shared" si="108"/>
        <v>ANA LUCIA</v>
      </c>
      <c r="I843" s="63">
        <v>45324</v>
      </c>
      <c r="J843" s="64">
        <v>45329</v>
      </c>
      <c r="K843" s="60">
        <v>0</v>
      </c>
      <c r="L843" s="60">
        <v>5764</v>
      </c>
      <c r="M843" s="60">
        <v>53777</v>
      </c>
      <c r="N843" s="65">
        <f t="shared" si="110"/>
        <v>600</v>
      </c>
      <c r="O843" s="66" t="str">
        <f t="shared" ca="1" si="111"/>
        <v>OK</v>
      </c>
      <c r="P843" s="63">
        <v>45341</v>
      </c>
      <c r="Q843" s="200"/>
      <c r="R843" s="148" t="s">
        <v>114</v>
      </c>
      <c r="S843" s="65" t="str">
        <f t="shared" si="112"/>
        <v>Pneu não ressulcado</v>
      </c>
      <c r="T843" s="59" t="str">
        <f t="shared" si="113"/>
        <v>Negligência e/ou não realização do serviço de ressulcagem.</v>
      </c>
      <c r="U843" s="65" t="str">
        <f t="shared" si="114"/>
        <v>Realizar a ressulcagem dos pneus respeitando os procedimentos conforme manual de ressulcagem.</v>
      </c>
      <c r="V843" s="60">
        <v>16196</v>
      </c>
      <c r="W843" s="59" t="str">
        <f t="shared" si="115"/>
        <v xml:space="preserve">Everson Veloso </v>
      </c>
      <c r="X843" s="59"/>
      <c r="Y843" s="59">
        <f t="shared" ca="1" si="117"/>
        <v>12</v>
      </c>
      <c r="Z843" s="59" t="str">
        <f>IFERROR(VLOOKUP(R843,FVU!B:F,5,FALSE),"")</f>
        <v>BANDA DE RODAGEM</v>
      </c>
    </row>
    <row r="844" spans="1:26" ht="15.75" customHeight="1">
      <c r="A844" s="149">
        <f t="shared" si="116"/>
        <v>3139</v>
      </c>
      <c r="B844" s="76">
        <v>27429</v>
      </c>
      <c r="C844" s="68">
        <v>4</v>
      </c>
      <c r="D844" s="67" t="str">
        <f t="shared" si="109"/>
        <v>215/75R17.5</v>
      </c>
      <c r="E844" s="69">
        <v>40883</v>
      </c>
      <c r="F844" s="76" t="s">
        <v>102</v>
      </c>
      <c r="G844" s="68">
        <v>98</v>
      </c>
      <c r="H844" s="67" t="str">
        <f t="shared" si="108"/>
        <v>ANA LUCIA</v>
      </c>
      <c r="I844" s="71">
        <v>45327</v>
      </c>
      <c r="J844" s="72">
        <v>45329</v>
      </c>
      <c r="K844" s="68">
        <v>0</v>
      </c>
      <c r="L844" s="68">
        <v>14700</v>
      </c>
      <c r="M844" s="68">
        <v>14700</v>
      </c>
      <c r="N844" s="73">
        <f t="shared" si="110"/>
        <v>450</v>
      </c>
      <c r="O844" s="74" t="str">
        <f t="shared" ca="1" si="111"/>
        <v>OK</v>
      </c>
      <c r="P844" s="71">
        <v>45341</v>
      </c>
      <c r="Q844" s="198"/>
      <c r="R844" s="68" t="s">
        <v>104</v>
      </c>
      <c r="S844" s="73" t="str">
        <f t="shared" si="112"/>
        <v>Feridas acidentais no flanco.</v>
      </c>
      <c r="T844" s="67" t="str">
        <f t="shared" si="113"/>
        <v>Objetos pontiagudos, pontas de guias, meio-fio.</v>
      </c>
      <c r="U844" s="73" t="str">
        <f t="shared" si="114"/>
        <v>Impacto lateral proveniente de erro operacional, solicito avaliação de cobrança.</v>
      </c>
      <c r="V844" s="68">
        <v>16196</v>
      </c>
      <c r="W844" s="67" t="str">
        <f t="shared" si="115"/>
        <v xml:space="preserve">Everson Veloso </v>
      </c>
      <c r="X844" s="67"/>
      <c r="Y844" s="67">
        <f t="shared" ca="1" si="117"/>
        <v>12</v>
      </c>
      <c r="Z844" s="67" t="str">
        <f>IFERROR(VLOOKUP(R844,FVU!B:F,5,FALSE),"")</f>
        <v>FLANCO</v>
      </c>
    </row>
    <row r="845" spans="1:26" ht="15.75" customHeight="1">
      <c r="A845" s="150">
        <f t="shared" si="116"/>
        <v>3140</v>
      </c>
      <c r="B845" s="75">
        <v>26990</v>
      </c>
      <c r="C845" s="60">
        <v>2</v>
      </c>
      <c r="D845" s="59" t="str">
        <f t="shared" si="109"/>
        <v>275/80R22.5</v>
      </c>
      <c r="E845" s="61">
        <v>8433</v>
      </c>
      <c r="F845" s="75" t="s">
        <v>105</v>
      </c>
      <c r="G845" s="60">
        <v>56</v>
      </c>
      <c r="H845" s="59" t="str">
        <f t="shared" si="108"/>
        <v xml:space="preserve">UBERLANDIA </v>
      </c>
      <c r="I845" s="63">
        <v>45321</v>
      </c>
      <c r="J845" s="64">
        <v>45330</v>
      </c>
      <c r="K845" s="60">
        <v>0</v>
      </c>
      <c r="L845" s="60">
        <v>1961</v>
      </c>
      <c r="M845" s="60">
        <v>56750</v>
      </c>
      <c r="N845" s="65">
        <f t="shared" si="110"/>
        <v>600</v>
      </c>
      <c r="O845" s="66" t="str">
        <f t="shared" ca="1" si="111"/>
        <v>OK</v>
      </c>
      <c r="P845" s="63">
        <v>45418</v>
      </c>
      <c r="Q845" s="200"/>
      <c r="R845" s="148" t="s">
        <v>112</v>
      </c>
      <c r="S845" s="65" t="str">
        <f t="shared" si="112"/>
        <v>Agressões durante a montagem ou desmontagem.</v>
      </c>
      <c r="T845" s="59" t="str">
        <f t="shared" si="113"/>
        <v>Cortes provocados por ferramentas ou máquinas de montagem/desmontagem, utilização de ferramentas não adequadas, força excessiva ou desproporcional na montagem/desmontagem.</v>
      </c>
      <c r="U845" s="65" t="str">
        <f t="shared" si="114"/>
        <v>Falha na desmontagem do pneu. Solicito avaliação de cobrança.</v>
      </c>
      <c r="V845" s="60">
        <v>16196</v>
      </c>
      <c r="W845" s="59" t="str">
        <f t="shared" si="115"/>
        <v xml:space="preserve">Everson Veloso </v>
      </c>
      <c r="X845" s="59"/>
      <c r="Y845" s="59">
        <f t="shared" ca="1" si="117"/>
        <v>88</v>
      </c>
      <c r="Z845" s="59" t="str">
        <f>IFERROR(VLOOKUP(R845,FVU!B:F,5,FALSE),"")</f>
        <v>TALÃO</v>
      </c>
    </row>
    <row r="846" spans="1:26" ht="15.75" customHeight="1">
      <c r="A846" s="149">
        <f t="shared" si="116"/>
        <v>3141</v>
      </c>
      <c r="B846" s="76">
        <v>23982</v>
      </c>
      <c r="C846" s="68">
        <v>2</v>
      </c>
      <c r="D846" s="67" t="str">
        <f t="shared" si="109"/>
        <v>275/80R22.5</v>
      </c>
      <c r="E846" s="69">
        <v>8439</v>
      </c>
      <c r="F846" s="76" t="s">
        <v>105</v>
      </c>
      <c r="G846" s="68">
        <v>56</v>
      </c>
      <c r="H846" s="67" t="str">
        <f t="shared" ref="H846:H909" si="118">IFERROR(VLOOKUP(G846,LOCAL,2,FALSE),"")</f>
        <v xml:space="preserve">UBERLANDIA </v>
      </c>
      <c r="I846" s="71">
        <v>45322</v>
      </c>
      <c r="J846" s="72">
        <v>45330</v>
      </c>
      <c r="K846" s="68">
        <v>1</v>
      </c>
      <c r="L846" s="68">
        <v>35617</v>
      </c>
      <c r="M846" s="68">
        <v>129335</v>
      </c>
      <c r="N846" s="73">
        <f t="shared" si="110"/>
        <v>600</v>
      </c>
      <c r="O846" s="74" t="str">
        <f t="shared" ca="1" si="111"/>
        <v>OK</v>
      </c>
      <c r="P846" s="71">
        <v>45421</v>
      </c>
      <c r="Q846" s="198"/>
      <c r="R846" s="68" t="s">
        <v>100</v>
      </c>
      <c r="S846" s="73" t="str">
        <f t="shared" si="112"/>
        <v>Quebra do talão durante a montagem ou desmontagem proveniente de aquecimento excessivo da roda.</v>
      </c>
      <c r="T846" s="67" t="str">
        <f t="shared" si="113"/>
        <v>Quebra do talão na montagem/desmontagem, utilização de ferramentas não adequadas, força excessiva ou desproporcional na montagem/desmontagem, pneu com talão baquelizado devido a aquecimento da roda ou baixa pressão.</v>
      </c>
      <c r="U846" s="73" t="str">
        <f t="shared" si="114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846" s="68">
        <v>16196</v>
      </c>
      <c r="W846" s="67" t="str">
        <f t="shared" si="115"/>
        <v xml:space="preserve">Everson Veloso </v>
      </c>
      <c r="X846" s="67"/>
      <c r="Y846" s="67">
        <f t="shared" ca="1" si="117"/>
        <v>91</v>
      </c>
      <c r="Z846" s="67" t="str">
        <f>IFERROR(VLOOKUP(R846,FVU!B:F,5,FALSE),"")</f>
        <v>TALÃO</v>
      </c>
    </row>
    <row r="847" spans="1:26" ht="15.75" customHeight="1">
      <c r="A847" s="150">
        <f t="shared" si="116"/>
        <v>3142</v>
      </c>
      <c r="B847" s="75">
        <v>24812</v>
      </c>
      <c r="C847" s="60">
        <v>2</v>
      </c>
      <c r="D847" s="59" t="str">
        <f t="shared" si="109"/>
        <v>275/80R22.5</v>
      </c>
      <c r="E847" s="61">
        <v>8426</v>
      </c>
      <c r="F847" s="75" t="s">
        <v>105</v>
      </c>
      <c r="G847" s="60">
        <v>56</v>
      </c>
      <c r="H847" s="59" t="str">
        <f t="shared" si="118"/>
        <v xml:space="preserve">UBERLANDIA </v>
      </c>
      <c r="I847" s="63">
        <v>45323</v>
      </c>
      <c r="J847" s="64">
        <v>45330</v>
      </c>
      <c r="K847" s="60">
        <v>1</v>
      </c>
      <c r="L847" s="60">
        <v>7473</v>
      </c>
      <c r="M847" s="60">
        <v>105830</v>
      </c>
      <c r="N847" s="65">
        <f t="shared" si="110"/>
        <v>600</v>
      </c>
      <c r="O847" s="66" t="str">
        <f t="shared" ca="1" si="111"/>
        <v>OK</v>
      </c>
      <c r="P847" s="63">
        <v>45421</v>
      </c>
      <c r="Q847" s="200"/>
      <c r="R847" s="148" t="s">
        <v>107</v>
      </c>
      <c r="S847" s="65" t="str">
        <f t="shared" si="112"/>
        <v>Alteração na zona baixa do talão.</v>
      </c>
      <c r="T847" s="59" t="str">
        <f t="shared" si="11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847" s="65" t="str">
        <f t="shared" si="11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847" s="60">
        <v>16196</v>
      </c>
      <c r="W847" s="59" t="str">
        <f t="shared" si="115"/>
        <v xml:space="preserve">Everson Veloso </v>
      </c>
      <c r="X847" s="59"/>
      <c r="Y847" s="59">
        <f t="shared" ca="1" si="117"/>
        <v>91</v>
      </c>
      <c r="Z847" s="59" t="str">
        <f>IFERROR(VLOOKUP(R847,FVU!B:F,5,FALSE),"")</f>
        <v>TALÃO</v>
      </c>
    </row>
    <row r="848" spans="1:26" ht="15.75" customHeight="1">
      <c r="A848" s="149">
        <f t="shared" si="116"/>
        <v>3143</v>
      </c>
      <c r="B848" s="76">
        <v>24777</v>
      </c>
      <c r="C848" s="68">
        <v>2</v>
      </c>
      <c r="D848" s="67" t="str">
        <f t="shared" ref="D848:D911" si="119">IFERROR(VLOOKUP(C848,MEDIDA,2,FALSE),"")</f>
        <v>275/80R22.5</v>
      </c>
      <c r="E848" s="69">
        <v>10996</v>
      </c>
      <c r="F848" s="76" t="s">
        <v>99</v>
      </c>
      <c r="G848" s="68">
        <v>98</v>
      </c>
      <c r="H848" s="67" t="str">
        <f t="shared" si="118"/>
        <v>ANA LUCIA</v>
      </c>
      <c r="I848" s="71">
        <v>45325</v>
      </c>
      <c r="J848" s="72">
        <v>45330</v>
      </c>
      <c r="K848" s="68">
        <v>1</v>
      </c>
      <c r="L848" s="68">
        <v>7653</v>
      </c>
      <c r="M848" s="68">
        <v>103048</v>
      </c>
      <c r="N848" s="73">
        <f t="shared" ref="N848:N911" si="120">IFERROR(VLOOKUP(C848,MEDIDA,3,FALSE),"")</f>
        <v>600</v>
      </c>
      <c r="O848" s="74" t="str">
        <f t="shared" ref="O848:O911" ca="1" si="121">IF(B848="","",IF(P848="",IF(TODAY()-J848&gt;=7,"PENDENTE","AGUARDANDO"),"OK"))</f>
        <v>OK</v>
      </c>
      <c r="P848" s="71">
        <v>45341</v>
      </c>
      <c r="Q848" s="198"/>
      <c r="R848" s="68" t="s">
        <v>107</v>
      </c>
      <c r="S848" s="73" t="str">
        <f t="shared" ref="S848:S911" si="122">IFERROR(VLOOKUP(R848,FVU,2,FALSE),"")</f>
        <v>Alteração na zona baixa do talão.</v>
      </c>
      <c r="T848" s="67" t="str">
        <f t="shared" ref="T848:T911" si="123">IFERROR(VLOOKUP(R848,FVU,3,FALSE),"")</f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848" s="73" t="str">
        <f t="shared" ref="U848:U911" si="124">IFERROR(VLOOKUP(R848,FVU,4,FALSE),"")</f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848" s="68">
        <v>16196</v>
      </c>
      <c r="W848" s="67" t="str">
        <f t="shared" ref="W848:W911" si="125">IFERROR(VLOOKUP(V848,RELATOR,2,FALSE),"")</f>
        <v xml:space="preserve">Everson Veloso </v>
      </c>
      <c r="X848" s="67"/>
      <c r="Y848" s="67">
        <f t="shared" ca="1" si="117"/>
        <v>11</v>
      </c>
      <c r="Z848" s="67" t="str">
        <f>IFERROR(VLOOKUP(R848,FVU!B:F,5,FALSE),"")</f>
        <v>TALÃO</v>
      </c>
    </row>
    <row r="849" spans="1:26" ht="15.75" customHeight="1">
      <c r="A849" s="150">
        <f t="shared" si="116"/>
        <v>3144</v>
      </c>
      <c r="B849" s="75">
        <v>26300</v>
      </c>
      <c r="C849" s="60">
        <v>2</v>
      </c>
      <c r="D849" s="59" t="str">
        <f t="shared" si="119"/>
        <v>275/80R22.5</v>
      </c>
      <c r="E849" s="61">
        <v>11158</v>
      </c>
      <c r="F849" s="75" t="s">
        <v>198</v>
      </c>
      <c r="G849" s="60">
        <v>98</v>
      </c>
      <c r="H849" s="59" t="str">
        <f t="shared" si="118"/>
        <v>ANA LUCIA</v>
      </c>
      <c r="I849" s="63">
        <v>45327</v>
      </c>
      <c r="J849" s="64">
        <v>45330</v>
      </c>
      <c r="K849" s="60">
        <v>1</v>
      </c>
      <c r="L849" s="60">
        <v>30011</v>
      </c>
      <c r="M849" s="60">
        <v>77221</v>
      </c>
      <c r="N849" s="65">
        <f t="shared" si="120"/>
        <v>600</v>
      </c>
      <c r="O849" s="66" t="str">
        <f t="shared" ca="1" si="121"/>
        <v>OK</v>
      </c>
      <c r="P849" s="63">
        <v>45341</v>
      </c>
      <c r="Q849" s="200"/>
      <c r="R849" s="148" t="s">
        <v>110</v>
      </c>
      <c r="S849" s="65" t="str">
        <f t="shared" si="122"/>
        <v>Rodagem sem ar ou com flexão importante no flanco.</v>
      </c>
      <c r="T849" s="59" t="str">
        <f t="shared" si="123"/>
        <v>Perfurações no topo ou flanco, rodas ou aros danificados, rodagem prolongada sem ar ou baixa pressão, desgaste no flanco por atrito com o solo ou entre germinados.</v>
      </c>
      <c r="U849" s="65" t="str">
        <f t="shared" si="124"/>
        <v>Condutor rodou com o pneu vazio. Solicito avaliação de cobrança.</v>
      </c>
      <c r="V849" s="60">
        <v>16196</v>
      </c>
      <c r="W849" s="59" t="str">
        <f t="shared" si="125"/>
        <v xml:space="preserve">Everson Veloso </v>
      </c>
      <c r="X849" s="59"/>
      <c r="Y849" s="59">
        <f t="shared" ca="1" si="117"/>
        <v>11</v>
      </c>
      <c r="Z849" s="59" t="str">
        <f>IFERROR(VLOOKUP(R849,FVU!B:F,5,FALSE),"")</f>
        <v>FLANCO</v>
      </c>
    </row>
    <row r="850" spans="1:26" ht="15.75" customHeight="1">
      <c r="A850" s="149">
        <f t="shared" si="116"/>
        <v>3145</v>
      </c>
      <c r="B850" s="76">
        <v>25700</v>
      </c>
      <c r="C850" s="68">
        <v>2</v>
      </c>
      <c r="D850" s="67" t="str">
        <f t="shared" si="119"/>
        <v>275/80R22.5</v>
      </c>
      <c r="E850" s="69">
        <v>25755</v>
      </c>
      <c r="F850" s="76" t="s">
        <v>198</v>
      </c>
      <c r="G850" s="68">
        <v>16</v>
      </c>
      <c r="H850" s="67" t="str">
        <f t="shared" si="118"/>
        <v>M.GORETTI</v>
      </c>
      <c r="I850" s="71">
        <v>45328</v>
      </c>
      <c r="J850" s="72">
        <v>45330</v>
      </c>
      <c r="K850" s="68">
        <v>1</v>
      </c>
      <c r="L850" s="68">
        <v>19278</v>
      </c>
      <c r="M850" s="68">
        <v>81041</v>
      </c>
      <c r="N850" s="73">
        <f t="shared" si="120"/>
        <v>600</v>
      </c>
      <c r="O850" s="74" t="str">
        <f t="shared" ca="1" si="121"/>
        <v>OK</v>
      </c>
      <c r="P850" s="71">
        <v>45362</v>
      </c>
      <c r="Q850" s="198"/>
      <c r="R850" s="68" t="s">
        <v>110</v>
      </c>
      <c r="S850" s="73" t="str">
        <f t="shared" si="122"/>
        <v>Rodagem sem ar ou com flexão importante no flanco.</v>
      </c>
      <c r="T850" s="67" t="str">
        <f t="shared" si="123"/>
        <v>Perfurações no topo ou flanco, rodas ou aros danificados, rodagem prolongada sem ar ou baixa pressão, desgaste no flanco por atrito com o solo ou entre germinados.</v>
      </c>
      <c r="U850" s="73" t="str">
        <f t="shared" si="124"/>
        <v>Condutor rodou com o pneu vazio. Solicito avaliação de cobrança.</v>
      </c>
      <c r="V850" s="68">
        <v>16196</v>
      </c>
      <c r="W850" s="67" t="str">
        <f t="shared" si="125"/>
        <v xml:space="preserve">Everson Veloso </v>
      </c>
      <c r="X850" s="67"/>
      <c r="Y850" s="67">
        <f t="shared" ca="1" si="117"/>
        <v>32</v>
      </c>
      <c r="Z850" s="67" t="str">
        <f>IFERROR(VLOOKUP(R850,FVU!B:F,5,FALSE),"")</f>
        <v>FLANCO</v>
      </c>
    </row>
    <row r="851" spans="1:26" ht="15.75" customHeight="1">
      <c r="A851" s="150">
        <f t="shared" si="116"/>
        <v>3146</v>
      </c>
      <c r="B851" s="75">
        <v>25616</v>
      </c>
      <c r="C851" s="60">
        <v>2</v>
      </c>
      <c r="D851" s="59" t="str">
        <f t="shared" si="119"/>
        <v>275/80R22.5</v>
      </c>
      <c r="E851" s="61">
        <v>25755</v>
      </c>
      <c r="F851" s="75" t="s">
        <v>105</v>
      </c>
      <c r="G851" s="60">
        <v>16</v>
      </c>
      <c r="H851" s="59" t="str">
        <f t="shared" si="118"/>
        <v>M.GORETTI</v>
      </c>
      <c r="I851" s="63">
        <v>45328</v>
      </c>
      <c r="J851" s="64">
        <v>45330</v>
      </c>
      <c r="K851" s="60">
        <v>1</v>
      </c>
      <c r="L851" s="60">
        <v>19278</v>
      </c>
      <c r="M851" s="60">
        <v>145458</v>
      </c>
      <c r="N851" s="65">
        <f t="shared" si="120"/>
        <v>600</v>
      </c>
      <c r="O851" s="66" t="str">
        <f t="shared" ca="1" si="121"/>
        <v>OK</v>
      </c>
      <c r="P851" s="63">
        <v>45362</v>
      </c>
      <c r="Q851" s="200"/>
      <c r="R851" s="148" t="s">
        <v>110</v>
      </c>
      <c r="S851" s="65" t="str">
        <f t="shared" si="122"/>
        <v>Rodagem sem ar ou com flexão importante no flanco.</v>
      </c>
      <c r="T851" s="59" t="str">
        <f t="shared" si="123"/>
        <v>Perfurações no topo ou flanco, rodas ou aros danificados, rodagem prolongada sem ar ou baixa pressão, desgaste no flanco por atrito com o solo ou entre germinados.</v>
      </c>
      <c r="U851" s="65" t="str">
        <f t="shared" si="124"/>
        <v>Condutor rodou com o pneu vazio. Solicito avaliação de cobrança.</v>
      </c>
      <c r="V851" s="60">
        <v>16196</v>
      </c>
      <c r="W851" s="59" t="str">
        <f t="shared" si="125"/>
        <v xml:space="preserve">Everson Veloso </v>
      </c>
      <c r="X851" s="59"/>
      <c r="Y851" s="59">
        <f t="shared" ca="1" si="117"/>
        <v>32</v>
      </c>
      <c r="Z851" s="59" t="str">
        <f>IFERROR(VLOOKUP(R851,FVU!B:F,5,FALSE),"")</f>
        <v>FLANCO</v>
      </c>
    </row>
    <row r="852" spans="1:26" ht="15.75" customHeight="1">
      <c r="A852" s="149">
        <f t="shared" si="116"/>
        <v>3147</v>
      </c>
      <c r="B852" s="76">
        <v>27322</v>
      </c>
      <c r="C852" s="68">
        <v>2</v>
      </c>
      <c r="D852" s="67" t="str">
        <f t="shared" si="119"/>
        <v>275/80R22.5</v>
      </c>
      <c r="E852" s="69">
        <v>90391</v>
      </c>
      <c r="F852" s="76" t="s">
        <v>197</v>
      </c>
      <c r="G852" s="68">
        <v>520</v>
      </c>
      <c r="H852" s="67" t="str">
        <f t="shared" si="118"/>
        <v>NEVES</v>
      </c>
      <c r="I852" s="71">
        <v>45311</v>
      </c>
      <c r="J852" s="72">
        <v>45330</v>
      </c>
      <c r="K852" s="68">
        <v>0</v>
      </c>
      <c r="L852" s="68">
        <v>13081</v>
      </c>
      <c r="M852" s="68">
        <v>38102</v>
      </c>
      <c r="N852" s="73">
        <f t="shared" si="120"/>
        <v>600</v>
      </c>
      <c r="O852" s="74" t="str">
        <f t="shared" ca="1" si="121"/>
        <v>OK</v>
      </c>
      <c r="P852" s="71">
        <v>45343</v>
      </c>
      <c r="Q852" s="198"/>
      <c r="R852" s="68" t="s">
        <v>98</v>
      </c>
      <c r="S852" s="73" t="str">
        <f t="shared" si="122"/>
        <v>Flexões importantes no interior.</v>
      </c>
      <c r="T852" s="67" t="str">
        <f t="shared" si="123"/>
        <v>Sobrecarga e/ou baixa pressão, vazamento de ar pela válvula ou pela roda, perfurações no topo ou flanco.</v>
      </c>
      <c r="U852" s="73" t="str">
        <f t="shared" si="124"/>
        <v>Conferir e efetuar as calibragens periodicamente conforme tabela.</v>
      </c>
      <c r="V852" s="68">
        <v>16196</v>
      </c>
      <c r="W852" s="67" t="str">
        <f t="shared" si="125"/>
        <v xml:space="preserve">Everson Veloso </v>
      </c>
      <c r="X852" s="67"/>
      <c r="Y852" s="67">
        <f t="shared" ca="1" si="117"/>
        <v>13</v>
      </c>
      <c r="Z852" s="67" t="str">
        <f>IFERROR(VLOOKUP(R852,FVU!B:F,5,FALSE),"")</f>
        <v>FLANCO</v>
      </c>
    </row>
    <row r="853" spans="1:26" ht="15.75" customHeight="1">
      <c r="A853" s="150">
        <f t="shared" si="116"/>
        <v>3148</v>
      </c>
      <c r="B853" s="75">
        <v>28138</v>
      </c>
      <c r="C853" s="60">
        <v>4</v>
      </c>
      <c r="D853" s="59" t="str">
        <f t="shared" si="119"/>
        <v>215/75R17.5</v>
      </c>
      <c r="E853" s="61">
        <v>40885</v>
      </c>
      <c r="F853" s="75" t="s">
        <v>105</v>
      </c>
      <c r="G853" s="60">
        <v>98</v>
      </c>
      <c r="H853" s="59" t="str">
        <f t="shared" si="118"/>
        <v>ANA LUCIA</v>
      </c>
      <c r="I853" s="63">
        <v>45325</v>
      </c>
      <c r="J853" s="64">
        <v>45330</v>
      </c>
      <c r="K853" s="60">
        <v>0</v>
      </c>
      <c r="L853" s="60">
        <v>1545</v>
      </c>
      <c r="M853" s="60">
        <v>1545</v>
      </c>
      <c r="N853" s="65">
        <f t="shared" si="120"/>
        <v>450</v>
      </c>
      <c r="O853" s="66" t="str">
        <f t="shared" ca="1" si="121"/>
        <v>OK</v>
      </c>
      <c r="P853" s="63">
        <v>45341</v>
      </c>
      <c r="Q853" s="200"/>
      <c r="R853" s="148" t="s">
        <v>104</v>
      </c>
      <c r="S853" s="65" t="str">
        <f t="shared" si="122"/>
        <v>Feridas acidentais no flanco.</v>
      </c>
      <c r="T853" s="59" t="str">
        <f t="shared" si="123"/>
        <v>Objetos pontiagudos, pontas de guias, meio-fio.</v>
      </c>
      <c r="U853" s="65" t="str">
        <f t="shared" si="124"/>
        <v>Impacto lateral proveniente de erro operacional, solicito avaliação de cobrança.</v>
      </c>
      <c r="V853" s="60">
        <v>16196</v>
      </c>
      <c r="W853" s="59" t="str">
        <f t="shared" si="125"/>
        <v xml:space="preserve">Everson Veloso </v>
      </c>
      <c r="X853" s="59"/>
      <c r="Y853" s="59">
        <f t="shared" ca="1" si="117"/>
        <v>11</v>
      </c>
      <c r="Z853" s="59" t="str">
        <f>IFERROR(VLOOKUP(R853,FVU!B:F,5,FALSE),"")</f>
        <v>FLANCO</v>
      </c>
    </row>
    <row r="854" spans="1:26" ht="15.75" customHeight="1">
      <c r="A854" s="149">
        <f t="shared" si="116"/>
        <v>3149</v>
      </c>
      <c r="B854" s="76">
        <v>27895</v>
      </c>
      <c r="C854" s="68">
        <v>2</v>
      </c>
      <c r="D854" s="67" t="str">
        <f t="shared" si="119"/>
        <v>275/80R22.5</v>
      </c>
      <c r="E854" s="69">
        <v>7510</v>
      </c>
      <c r="F854" s="76" t="s">
        <v>198</v>
      </c>
      <c r="G854" s="68">
        <v>56</v>
      </c>
      <c r="H854" s="67" t="str">
        <f t="shared" si="118"/>
        <v xml:space="preserve">UBERLANDIA </v>
      </c>
      <c r="I854" s="71">
        <v>45327</v>
      </c>
      <c r="J854" s="72">
        <v>45330</v>
      </c>
      <c r="K854" s="68">
        <v>0</v>
      </c>
      <c r="L854" s="68">
        <v>4949</v>
      </c>
      <c r="M854" s="68">
        <v>4949</v>
      </c>
      <c r="N854" s="73">
        <f t="shared" si="120"/>
        <v>600</v>
      </c>
      <c r="O854" s="74" t="str">
        <f t="shared" ca="1" si="121"/>
        <v>OK</v>
      </c>
      <c r="P854" s="71">
        <v>45508</v>
      </c>
      <c r="Q854" s="198"/>
      <c r="R854" s="68" t="s">
        <v>104</v>
      </c>
      <c r="S854" s="73" t="str">
        <f t="shared" si="122"/>
        <v>Feridas acidentais no flanco.</v>
      </c>
      <c r="T854" s="67" t="str">
        <f t="shared" si="123"/>
        <v>Objetos pontiagudos, pontas de guias, meio-fio.</v>
      </c>
      <c r="U854" s="73" t="str">
        <f t="shared" si="124"/>
        <v>Impacto lateral proveniente de erro operacional, solicito avaliação de cobrança.</v>
      </c>
      <c r="V854" s="68">
        <v>16196</v>
      </c>
      <c r="W854" s="67" t="str">
        <f t="shared" si="125"/>
        <v xml:space="preserve">Everson Veloso </v>
      </c>
      <c r="X854" s="67"/>
      <c r="Y854" s="67">
        <f t="shared" ca="1" si="117"/>
        <v>178</v>
      </c>
      <c r="Z854" s="67" t="str">
        <f>IFERROR(VLOOKUP(R854,FVU!B:F,5,FALSE),"")</f>
        <v>FLANCO</v>
      </c>
    </row>
    <row r="855" spans="1:26" ht="15.75" customHeight="1">
      <c r="A855" s="150">
        <f t="shared" si="116"/>
        <v>3150</v>
      </c>
      <c r="B855" s="75">
        <v>26571</v>
      </c>
      <c r="C855" s="60">
        <v>1</v>
      </c>
      <c r="D855" s="59" t="str">
        <f t="shared" si="119"/>
        <v>295/80R22.5</v>
      </c>
      <c r="E855" s="61">
        <v>7611</v>
      </c>
      <c r="F855" s="75" t="s">
        <v>199</v>
      </c>
      <c r="G855" s="60">
        <v>56</v>
      </c>
      <c r="H855" s="59" t="str">
        <f t="shared" si="118"/>
        <v xml:space="preserve">UBERLANDIA </v>
      </c>
      <c r="I855" s="63">
        <v>45327</v>
      </c>
      <c r="J855" s="64">
        <v>45330</v>
      </c>
      <c r="K855" s="60">
        <v>0</v>
      </c>
      <c r="L855" s="60">
        <v>2207</v>
      </c>
      <c r="M855" s="60">
        <v>16871</v>
      </c>
      <c r="N855" s="65">
        <f t="shared" si="120"/>
        <v>650</v>
      </c>
      <c r="O855" s="66" t="str">
        <f t="shared" ca="1" si="121"/>
        <v>OK</v>
      </c>
      <c r="P855" s="63">
        <v>45421</v>
      </c>
      <c r="Q855" s="200"/>
      <c r="R855" s="148" t="s">
        <v>106</v>
      </c>
      <c r="S855" s="65" t="str">
        <f t="shared" si="122"/>
        <v>Rachadura na zona baixa do talão.</v>
      </c>
      <c r="T855" s="59" t="str">
        <f t="shared" si="12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855" s="65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55" s="60">
        <v>16196</v>
      </c>
      <c r="W855" s="59" t="str">
        <f t="shared" si="125"/>
        <v xml:space="preserve">Everson Veloso </v>
      </c>
      <c r="X855" s="59"/>
      <c r="Y855" s="59">
        <f t="shared" ca="1" si="117"/>
        <v>91</v>
      </c>
      <c r="Z855" s="59" t="str">
        <f>IFERROR(VLOOKUP(R855,FVU!B:F,5,FALSE),"")</f>
        <v>TALÃO</v>
      </c>
    </row>
    <row r="856" spans="1:26" ht="15.75" customHeight="1">
      <c r="A856" s="149">
        <f t="shared" si="116"/>
        <v>3151</v>
      </c>
      <c r="B856" s="76">
        <v>22668</v>
      </c>
      <c r="C856" s="68">
        <v>2</v>
      </c>
      <c r="D856" s="67" t="str">
        <f t="shared" si="119"/>
        <v>275/80R22.5</v>
      </c>
      <c r="E856" s="69">
        <v>8469</v>
      </c>
      <c r="F856" s="76" t="s">
        <v>105</v>
      </c>
      <c r="G856" s="68">
        <v>56</v>
      </c>
      <c r="H856" s="67" t="str">
        <f t="shared" si="118"/>
        <v xml:space="preserve">UBERLANDIA </v>
      </c>
      <c r="I856" s="71">
        <v>45327</v>
      </c>
      <c r="J856" s="72">
        <v>45330</v>
      </c>
      <c r="K856" s="68">
        <v>1</v>
      </c>
      <c r="L856" s="68">
        <v>12918</v>
      </c>
      <c r="M856" s="68">
        <v>152976</v>
      </c>
      <c r="N856" s="73">
        <f t="shared" si="120"/>
        <v>600</v>
      </c>
      <c r="O856" s="74" t="str">
        <f t="shared" ca="1" si="121"/>
        <v>OK</v>
      </c>
      <c r="P856" s="71">
        <v>45421</v>
      </c>
      <c r="Q856" s="198"/>
      <c r="R856" s="68" t="s">
        <v>106</v>
      </c>
      <c r="S856" s="73" t="str">
        <f t="shared" si="122"/>
        <v>Rachadura na zona baixa do talão.</v>
      </c>
      <c r="T856" s="67" t="str">
        <f t="shared" si="12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856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56" s="68">
        <v>16196</v>
      </c>
      <c r="W856" s="67" t="str">
        <f t="shared" si="125"/>
        <v xml:space="preserve">Everson Veloso </v>
      </c>
      <c r="X856" s="67"/>
      <c r="Y856" s="67">
        <f t="shared" ca="1" si="117"/>
        <v>91</v>
      </c>
      <c r="Z856" s="67" t="str">
        <f>IFERROR(VLOOKUP(R856,FVU!B:F,5,FALSE),"")</f>
        <v>TALÃO</v>
      </c>
    </row>
    <row r="857" spans="1:26" ht="15.75" customHeight="1">
      <c r="A857" s="150">
        <f t="shared" si="116"/>
        <v>3152</v>
      </c>
      <c r="B857" s="75">
        <v>22876</v>
      </c>
      <c r="C857" s="60">
        <v>2</v>
      </c>
      <c r="D857" s="59" t="str">
        <f t="shared" si="119"/>
        <v>275/80R22.5</v>
      </c>
      <c r="E857" s="61">
        <v>8427</v>
      </c>
      <c r="F857" s="75" t="s">
        <v>198</v>
      </c>
      <c r="G857" s="60">
        <v>56</v>
      </c>
      <c r="H857" s="59" t="str">
        <f t="shared" si="118"/>
        <v xml:space="preserve">UBERLANDIA </v>
      </c>
      <c r="I857" s="63">
        <v>45327</v>
      </c>
      <c r="J857" s="64">
        <v>45330</v>
      </c>
      <c r="K857" s="60">
        <v>1</v>
      </c>
      <c r="L857" s="60">
        <v>17716</v>
      </c>
      <c r="M857" s="60">
        <v>228973</v>
      </c>
      <c r="N857" s="65">
        <f t="shared" si="120"/>
        <v>600</v>
      </c>
      <c r="O857" s="66" t="str">
        <f t="shared" ca="1" si="121"/>
        <v>OK</v>
      </c>
      <c r="P857" s="63">
        <v>45421</v>
      </c>
      <c r="Q857" s="200"/>
      <c r="R857" s="148" t="s">
        <v>116</v>
      </c>
      <c r="S857" s="65" t="str">
        <f t="shared" si="122"/>
        <v>Desenrolamento do retorno da lona carcaça no talão.</v>
      </c>
      <c r="T857" s="59" t="str">
        <f t="shared" si="123"/>
        <v>Aquecimento no talão ocasionado pelo uso excessivo do freio, má regulagem dos freios, uso excessivo dos freios devido a velocidade incompatível com a via,rodas sujas e/ou em má condições de uso, etc.</v>
      </c>
      <c r="U857" s="65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857" s="60">
        <v>16196</v>
      </c>
      <c r="W857" s="59" t="str">
        <f t="shared" si="125"/>
        <v xml:space="preserve">Everson Veloso </v>
      </c>
      <c r="X857" s="59"/>
      <c r="Y857" s="59">
        <f t="shared" ca="1" si="117"/>
        <v>91</v>
      </c>
      <c r="Z857" s="59" t="str">
        <f>IFERROR(VLOOKUP(R857,FVU!B:F,5,FALSE),"")</f>
        <v>TALÃO</v>
      </c>
    </row>
    <row r="858" spans="1:26" ht="15.75" customHeight="1">
      <c r="A858" s="149">
        <f t="shared" si="116"/>
        <v>3153</v>
      </c>
      <c r="B858" s="76">
        <v>20662</v>
      </c>
      <c r="C858" s="68">
        <v>2</v>
      </c>
      <c r="D858" s="67" t="str">
        <f t="shared" si="119"/>
        <v>275/80R22.5</v>
      </c>
      <c r="E858" s="69">
        <v>8418</v>
      </c>
      <c r="F858" s="76" t="s">
        <v>99</v>
      </c>
      <c r="G858" s="68">
        <v>56</v>
      </c>
      <c r="H858" s="67" t="str">
        <f t="shared" si="118"/>
        <v xml:space="preserve">UBERLANDIA </v>
      </c>
      <c r="I858" s="71">
        <v>45323</v>
      </c>
      <c r="J858" s="72">
        <v>45330</v>
      </c>
      <c r="K858" s="68">
        <v>2</v>
      </c>
      <c r="L858" s="68">
        <v>19569</v>
      </c>
      <c r="M858" s="68">
        <v>181716</v>
      </c>
      <c r="N858" s="73">
        <f t="shared" si="120"/>
        <v>600</v>
      </c>
      <c r="O858" s="74" t="str">
        <f t="shared" ca="1" si="121"/>
        <v>OK</v>
      </c>
      <c r="P858" s="71">
        <v>45419</v>
      </c>
      <c r="Q858" s="198"/>
      <c r="R858" s="68" t="s">
        <v>117</v>
      </c>
      <c r="S858" s="73" t="str">
        <f t="shared" si="122"/>
        <v>Separações no talão e rupturas dos reforços.</v>
      </c>
      <c r="T858" s="67" t="str">
        <f t="shared" si="123"/>
        <v>Aquecimento excessivo no tambor de freio, utilização com sobrecarga ou baixa pressão, mau posicionamento do pneu sobre o aro/roda, uso excessivo dos freios devido a velocidade incompatível com a via.</v>
      </c>
      <c r="U858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58" s="68">
        <v>16196</v>
      </c>
      <c r="W858" s="67" t="str">
        <f t="shared" si="125"/>
        <v xml:space="preserve">Everson Veloso </v>
      </c>
      <c r="X858" s="67"/>
      <c r="Y858" s="67">
        <f t="shared" ca="1" si="117"/>
        <v>89</v>
      </c>
      <c r="Z858" s="67" t="str">
        <f>IFERROR(VLOOKUP(R858,FVU!B:F,5,FALSE),"")</f>
        <v>TALÃO</v>
      </c>
    </row>
    <row r="859" spans="1:26" ht="15.75" customHeight="1">
      <c r="A859" s="150">
        <f t="shared" si="116"/>
        <v>3154</v>
      </c>
      <c r="B859" s="75">
        <v>21731</v>
      </c>
      <c r="C859" s="60">
        <v>2</v>
      </c>
      <c r="D859" s="59" t="str">
        <f t="shared" si="119"/>
        <v>275/80R22.5</v>
      </c>
      <c r="E859" s="151" t="s">
        <v>220</v>
      </c>
      <c r="F859" s="75" t="s">
        <v>101</v>
      </c>
      <c r="G859" s="60">
        <v>61</v>
      </c>
      <c r="H859" s="59" t="str">
        <f t="shared" si="118"/>
        <v>SARZEDO</v>
      </c>
      <c r="I859" s="63">
        <v>45323</v>
      </c>
      <c r="J859" s="64">
        <v>45338</v>
      </c>
      <c r="K859" s="60">
        <v>2</v>
      </c>
      <c r="L859" s="60">
        <v>3129</v>
      </c>
      <c r="M859" s="60">
        <v>130045</v>
      </c>
      <c r="N859" s="65">
        <f t="shared" si="120"/>
        <v>600</v>
      </c>
      <c r="O859" s="66" t="str">
        <f t="shared" ca="1" si="121"/>
        <v>OK</v>
      </c>
      <c r="P859" s="63">
        <v>45341</v>
      </c>
      <c r="Q859" s="200"/>
      <c r="R859" s="148" t="s">
        <v>104</v>
      </c>
      <c r="S859" s="65" t="str">
        <f t="shared" si="122"/>
        <v>Feridas acidentais no flanco.</v>
      </c>
      <c r="T859" s="59" t="str">
        <f t="shared" si="123"/>
        <v>Objetos pontiagudos, pontas de guias, meio-fio.</v>
      </c>
      <c r="U859" s="65" t="str">
        <f t="shared" si="124"/>
        <v>Impacto lateral proveniente de erro operacional, solicito avaliação de cobrança.</v>
      </c>
      <c r="V859" s="60">
        <v>16196</v>
      </c>
      <c r="W859" s="59" t="str">
        <f t="shared" si="125"/>
        <v xml:space="preserve">Everson Veloso </v>
      </c>
      <c r="X859" s="59"/>
      <c r="Y859" s="59">
        <f t="shared" ca="1" si="117"/>
        <v>3</v>
      </c>
      <c r="Z859" s="59" t="str">
        <f>IFERROR(VLOOKUP(R859,FVU!B:F,5,FALSE),"")</f>
        <v>FLANCO</v>
      </c>
    </row>
    <row r="860" spans="1:26" ht="15.75" customHeight="1">
      <c r="A860" s="149">
        <f t="shared" si="116"/>
        <v>3155</v>
      </c>
      <c r="B860" s="76">
        <v>23990</v>
      </c>
      <c r="C860" s="68">
        <v>2</v>
      </c>
      <c r="D860" s="67" t="str">
        <f t="shared" si="119"/>
        <v>275/80R22.5</v>
      </c>
      <c r="E860" s="69">
        <v>90495</v>
      </c>
      <c r="F860" s="76" t="s">
        <v>105</v>
      </c>
      <c r="G860" s="68">
        <v>990</v>
      </c>
      <c r="H860" s="67" t="str">
        <f t="shared" si="118"/>
        <v>VENEZA</v>
      </c>
      <c r="I860" s="71">
        <v>45322</v>
      </c>
      <c r="J860" s="72">
        <v>45338</v>
      </c>
      <c r="K860" s="68">
        <v>1</v>
      </c>
      <c r="L860" s="68">
        <v>27819</v>
      </c>
      <c r="M860" s="68">
        <v>170356</v>
      </c>
      <c r="N860" s="73">
        <f t="shared" si="120"/>
        <v>600</v>
      </c>
      <c r="O860" s="74" t="str">
        <f t="shared" ca="1" si="121"/>
        <v>OK</v>
      </c>
      <c r="P860" s="71">
        <v>45341</v>
      </c>
      <c r="Q860" s="198"/>
      <c r="R860" s="68" t="s">
        <v>116</v>
      </c>
      <c r="S860" s="73" t="str">
        <f t="shared" si="122"/>
        <v>Desenrolamento do retorno da lona carcaça no talão.</v>
      </c>
      <c r="T860" s="67" t="str">
        <f t="shared" si="123"/>
        <v>Aquecimento no talão ocasionado pelo uso excessivo do freio, má regulagem dos freios, uso excessivo dos freios devido a velocidade incompatível com a via,rodas sujas e/ou em má condições de uso, etc.</v>
      </c>
      <c r="U860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860" s="68">
        <v>16196</v>
      </c>
      <c r="W860" s="67" t="str">
        <f t="shared" si="125"/>
        <v xml:space="preserve">Everson Veloso </v>
      </c>
      <c r="X860" s="67"/>
      <c r="Y860" s="67">
        <f t="shared" ca="1" si="117"/>
        <v>3</v>
      </c>
      <c r="Z860" s="67" t="str">
        <f>IFERROR(VLOOKUP(R860,FVU!B:F,5,FALSE),"")</f>
        <v>TALÃO</v>
      </c>
    </row>
    <row r="861" spans="1:26" ht="15.75" customHeight="1">
      <c r="A861" s="150">
        <f t="shared" si="116"/>
        <v>3156</v>
      </c>
      <c r="B861" s="75">
        <v>25331</v>
      </c>
      <c r="C861" s="60">
        <v>2</v>
      </c>
      <c r="D861" s="59" t="str">
        <f t="shared" si="119"/>
        <v>275/80R22.5</v>
      </c>
      <c r="E861" s="151" t="s">
        <v>221</v>
      </c>
      <c r="F861" s="75" t="s">
        <v>99</v>
      </c>
      <c r="G861" s="60">
        <v>61</v>
      </c>
      <c r="H861" s="59" t="str">
        <f t="shared" si="118"/>
        <v>SARZEDO</v>
      </c>
      <c r="I861" s="63">
        <v>45326</v>
      </c>
      <c r="J861" s="64">
        <v>45338</v>
      </c>
      <c r="K861" s="60">
        <v>1</v>
      </c>
      <c r="L861" s="60">
        <v>9308</v>
      </c>
      <c r="M861" s="60">
        <v>97378</v>
      </c>
      <c r="N861" s="65">
        <f t="shared" si="120"/>
        <v>600</v>
      </c>
      <c r="O861" s="66" t="str">
        <f t="shared" ca="1" si="121"/>
        <v>OK</v>
      </c>
      <c r="P861" s="63">
        <v>45348</v>
      </c>
      <c r="Q861" s="200"/>
      <c r="R861" s="148" t="s">
        <v>106</v>
      </c>
      <c r="S861" s="65" t="str">
        <f t="shared" si="122"/>
        <v>Rachadura na zona baixa do talão.</v>
      </c>
      <c r="T861" s="59" t="str">
        <f t="shared" si="12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861" s="65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61" s="60">
        <v>16196</v>
      </c>
      <c r="W861" s="59" t="str">
        <f t="shared" si="125"/>
        <v xml:space="preserve">Everson Veloso </v>
      </c>
      <c r="X861" s="59"/>
      <c r="Y861" s="59">
        <f t="shared" ca="1" si="117"/>
        <v>10</v>
      </c>
      <c r="Z861" s="59" t="str">
        <f>IFERROR(VLOOKUP(R861,FVU!B:F,5,FALSE),"")</f>
        <v>TALÃO</v>
      </c>
    </row>
    <row r="862" spans="1:26" ht="15.75" customHeight="1">
      <c r="A862" s="149">
        <f t="shared" si="116"/>
        <v>3157</v>
      </c>
      <c r="B862" s="76">
        <v>101366</v>
      </c>
      <c r="C862" s="68">
        <v>2</v>
      </c>
      <c r="D862" s="67" t="str">
        <f t="shared" si="119"/>
        <v>275/80R22.5</v>
      </c>
      <c r="E862" s="69">
        <v>90224</v>
      </c>
      <c r="F862" s="76" t="s">
        <v>99</v>
      </c>
      <c r="G862" s="68">
        <v>990</v>
      </c>
      <c r="H862" s="67" t="str">
        <f t="shared" si="118"/>
        <v>VENEZA</v>
      </c>
      <c r="I862" s="71">
        <v>45321</v>
      </c>
      <c r="J862" s="72">
        <v>45344</v>
      </c>
      <c r="K862" s="68">
        <v>1</v>
      </c>
      <c r="L862" s="68">
        <v>37851</v>
      </c>
      <c r="M862" s="68">
        <v>100652</v>
      </c>
      <c r="N862" s="73">
        <f t="shared" si="120"/>
        <v>600</v>
      </c>
      <c r="O862" s="74" t="str">
        <f t="shared" ca="1" si="121"/>
        <v>OK</v>
      </c>
      <c r="P862" s="71">
        <v>45345</v>
      </c>
      <c r="Q862" s="198"/>
      <c r="R862" s="68" t="s">
        <v>116</v>
      </c>
      <c r="S862" s="73" t="str">
        <f t="shared" si="122"/>
        <v>Desenrolamento do retorno da lona carcaça no talão.</v>
      </c>
      <c r="T862" s="67" t="str">
        <f t="shared" si="123"/>
        <v>Aquecimento no talão ocasionado pelo uso excessivo do freio, má regulagem dos freios, uso excessivo dos freios devido a velocidade incompatível com a via,rodas sujas e/ou em má condições de uso, etc.</v>
      </c>
      <c r="U862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862" s="68">
        <v>16196</v>
      </c>
      <c r="W862" s="67" t="str">
        <f t="shared" si="125"/>
        <v xml:space="preserve">Everson Veloso </v>
      </c>
      <c r="X862" s="67"/>
      <c r="Y862" s="67">
        <f t="shared" ca="1" si="117"/>
        <v>1</v>
      </c>
      <c r="Z862" s="67" t="str">
        <f>IFERROR(VLOOKUP(R862,FVU!B:F,5,FALSE),"")</f>
        <v>TALÃO</v>
      </c>
    </row>
    <row r="863" spans="1:26" ht="15.75" customHeight="1">
      <c r="A863" s="150">
        <f t="shared" si="116"/>
        <v>3158</v>
      </c>
      <c r="B863" s="75">
        <v>27584</v>
      </c>
      <c r="C863" s="60">
        <v>2</v>
      </c>
      <c r="D863" s="59" t="str">
        <f t="shared" si="119"/>
        <v>275/80R22.5</v>
      </c>
      <c r="E863" s="61">
        <v>90218</v>
      </c>
      <c r="F863" s="75" t="s">
        <v>197</v>
      </c>
      <c r="G863" s="60">
        <v>990</v>
      </c>
      <c r="H863" s="59" t="str">
        <f t="shared" si="118"/>
        <v>VENEZA</v>
      </c>
      <c r="I863" s="63">
        <v>45328</v>
      </c>
      <c r="J863" s="64">
        <v>45338</v>
      </c>
      <c r="K863" s="60">
        <v>0</v>
      </c>
      <c r="L863" s="60">
        <v>23202</v>
      </c>
      <c r="M863" s="60">
        <v>23202</v>
      </c>
      <c r="N863" s="65">
        <f t="shared" si="120"/>
        <v>600</v>
      </c>
      <c r="O863" s="66" t="str">
        <f t="shared" ca="1" si="121"/>
        <v>OK</v>
      </c>
      <c r="P863" s="63">
        <v>45341</v>
      </c>
      <c r="Q863" s="200"/>
      <c r="R863" s="148" t="s">
        <v>111</v>
      </c>
      <c r="S863" s="65" t="str">
        <f t="shared" si="122"/>
        <v>Desgaste irregular da Banda de Rodagem.</v>
      </c>
      <c r="T863" s="59" t="str">
        <f t="shared" si="123"/>
        <v>Folgas nas mangas, cubos, buchas estouradas, veículo desalinhado.</v>
      </c>
      <c r="U863" s="65" t="str">
        <f t="shared" si="12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863" s="60">
        <v>16196</v>
      </c>
      <c r="W863" s="59" t="str">
        <f t="shared" si="125"/>
        <v xml:space="preserve">Everson Veloso </v>
      </c>
      <c r="X863" s="59"/>
      <c r="Y863" s="59">
        <f t="shared" ca="1" si="117"/>
        <v>3</v>
      </c>
      <c r="Z863" s="59" t="str">
        <f>IFERROR(VLOOKUP(R863,FVU!B:F,5,FALSE),"")</f>
        <v>BANDA DE RODAGEM</v>
      </c>
    </row>
    <row r="864" spans="1:26" ht="15.75" customHeight="1">
      <c r="A864" s="149">
        <f t="shared" si="116"/>
        <v>3159</v>
      </c>
      <c r="B864" s="76">
        <v>26668</v>
      </c>
      <c r="C864" s="68">
        <v>2</v>
      </c>
      <c r="D864" s="67" t="str">
        <f t="shared" si="119"/>
        <v>275/80R22.5</v>
      </c>
      <c r="E864" s="69">
        <v>10651</v>
      </c>
      <c r="F864" s="76" t="s">
        <v>197</v>
      </c>
      <c r="G864" s="68">
        <v>870</v>
      </c>
      <c r="H864" s="67" t="str">
        <f t="shared" si="118"/>
        <v>JUSTINOPOLIS</v>
      </c>
      <c r="I864" s="71">
        <v>45325</v>
      </c>
      <c r="J864" s="72">
        <v>45338</v>
      </c>
      <c r="K864" s="68">
        <v>0</v>
      </c>
      <c r="L864" s="68">
        <v>13709</v>
      </c>
      <c r="M864" s="68">
        <v>51464</v>
      </c>
      <c r="N864" s="73">
        <f t="shared" si="120"/>
        <v>600</v>
      </c>
      <c r="O864" s="74" t="str">
        <f t="shared" ca="1" si="121"/>
        <v>OK</v>
      </c>
      <c r="P864" s="71">
        <v>45362</v>
      </c>
      <c r="Q864" s="198"/>
      <c r="R864" s="68" t="s">
        <v>111</v>
      </c>
      <c r="S864" s="73" t="str">
        <f t="shared" si="122"/>
        <v>Desgaste irregular da Banda de Rodagem.</v>
      </c>
      <c r="T864" s="67" t="str">
        <f t="shared" si="123"/>
        <v>Folgas nas mangas, cubos, buchas estouradas, veículo desalinhado.</v>
      </c>
      <c r="U864" s="73" t="str">
        <f t="shared" si="12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864" s="68">
        <v>16196</v>
      </c>
      <c r="W864" s="67" t="str">
        <f t="shared" si="125"/>
        <v xml:space="preserve">Everson Veloso </v>
      </c>
      <c r="X864" s="67"/>
      <c r="Y864" s="67">
        <f t="shared" ca="1" si="117"/>
        <v>24</v>
      </c>
      <c r="Z864" s="67" t="str">
        <f>IFERROR(VLOOKUP(R864,FVU!B:F,5,FALSE),"")</f>
        <v>BANDA DE RODAGEM</v>
      </c>
    </row>
    <row r="865" spans="1:26" ht="15.75" customHeight="1">
      <c r="A865" s="150">
        <f t="shared" si="116"/>
        <v>3160</v>
      </c>
      <c r="B865" s="75">
        <v>25178</v>
      </c>
      <c r="C865" s="60">
        <v>2</v>
      </c>
      <c r="D865" s="59" t="str">
        <f t="shared" si="119"/>
        <v>275/80R22.5</v>
      </c>
      <c r="E865" s="61" t="s">
        <v>211</v>
      </c>
      <c r="F865" s="75" t="s">
        <v>99</v>
      </c>
      <c r="G865" s="60">
        <v>870</v>
      </c>
      <c r="H865" s="59" t="str">
        <f t="shared" si="118"/>
        <v>JUSTINOPOLIS</v>
      </c>
      <c r="I865" s="63">
        <v>45327</v>
      </c>
      <c r="J865" s="64">
        <v>45338</v>
      </c>
      <c r="K865" s="60">
        <v>1</v>
      </c>
      <c r="L865" s="60">
        <v>30472</v>
      </c>
      <c r="M865" s="60">
        <v>114775</v>
      </c>
      <c r="N865" s="65">
        <f t="shared" si="120"/>
        <v>600</v>
      </c>
      <c r="O865" s="66" t="str">
        <f t="shared" ca="1" si="121"/>
        <v>OK</v>
      </c>
      <c r="P865" s="71">
        <f>J865</f>
        <v>45338</v>
      </c>
      <c r="Q865" s="198"/>
      <c r="R865" s="148" t="s">
        <v>106</v>
      </c>
      <c r="S865" s="65" t="str">
        <f t="shared" si="122"/>
        <v>Rachadura na zona baixa do talão.</v>
      </c>
      <c r="T865" s="59" t="str">
        <f t="shared" si="12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865" s="65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65" s="60">
        <v>16196</v>
      </c>
      <c r="W865" s="59" t="str">
        <f t="shared" si="125"/>
        <v xml:space="preserve">Everson Veloso </v>
      </c>
      <c r="X865" s="59"/>
      <c r="Y865" s="59">
        <f t="shared" ca="1" si="117"/>
        <v>0</v>
      </c>
      <c r="Z865" s="59" t="str">
        <f>IFERROR(VLOOKUP(R865,FVU!B:F,5,FALSE),"")</f>
        <v>TALÃO</v>
      </c>
    </row>
    <row r="866" spans="1:26" ht="15.75" customHeight="1">
      <c r="A866" s="149">
        <f t="shared" si="116"/>
        <v>3161</v>
      </c>
      <c r="B866" s="76">
        <v>21994</v>
      </c>
      <c r="C866" s="68">
        <v>2</v>
      </c>
      <c r="D866" s="67" t="str">
        <f t="shared" si="119"/>
        <v>275/80R22.5</v>
      </c>
      <c r="E866" s="69">
        <v>11152</v>
      </c>
      <c r="F866" s="76" t="s">
        <v>99</v>
      </c>
      <c r="G866" s="68">
        <v>870</v>
      </c>
      <c r="H866" s="67" t="str">
        <f t="shared" si="118"/>
        <v>JUSTINOPOLIS</v>
      </c>
      <c r="I866" s="71">
        <v>45329</v>
      </c>
      <c r="J866" s="72">
        <v>45338</v>
      </c>
      <c r="K866" s="68">
        <v>2</v>
      </c>
      <c r="L866" s="68">
        <v>7005</v>
      </c>
      <c r="M866" s="68">
        <v>129150</v>
      </c>
      <c r="N866" s="73">
        <f t="shared" si="120"/>
        <v>600</v>
      </c>
      <c r="O866" s="74" t="str">
        <f t="shared" ca="1" si="121"/>
        <v>OK</v>
      </c>
      <c r="P866" s="71">
        <f>J866</f>
        <v>45338</v>
      </c>
      <c r="Q866" s="198"/>
      <c r="R866" s="68" t="s">
        <v>106</v>
      </c>
      <c r="S866" s="73" t="str">
        <f t="shared" si="122"/>
        <v>Rachadura na zona baixa do talão.</v>
      </c>
      <c r="T866" s="67" t="str">
        <f t="shared" si="12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866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66" s="68">
        <v>16196</v>
      </c>
      <c r="W866" s="67" t="str">
        <f t="shared" si="125"/>
        <v xml:space="preserve">Everson Veloso </v>
      </c>
      <c r="X866" s="67"/>
      <c r="Y866" s="67">
        <f t="shared" ca="1" si="117"/>
        <v>0</v>
      </c>
      <c r="Z866" s="67" t="str">
        <f>IFERROR(VLOOKUP(R866,FVU!B:F,5,FALSE),"")</f>
        <v>TALÃO</v>
      </c>
    </row>
    <row r="867" spans="1:26" ht="15.75" customHeight="1">
      <c r="A867" s="150">
        <f t="shared" si="116"/>
        <v>3162</v>
      </c>
      <c r="B867" s="75">
        <v>23252</v>
      </c>
      <c r="C867" s="60">
        <v>2</v>
      </c>
      <c r="D867" s="59" t="str">
        <f t="shared" si="119"/>
        <v>275/80R22.5</v>
      </c>
      <c r="E867" s="61">
        <v>4010660</v>
      </c>
      <c r="F867" s="75" t="s">
        <v>99</v>
      </c>
      <c r="G867" s="60">
        <v>870</v>
      </c>
      <c r="H867" s="59" t="str">
        <f t="shared" si="118"/>
        <v>JUSTINOPOLIS</v>
      </c>
      <c r="I867" s="63">
        <v>45329</v>
      </c>
      <c r="J867" s="64">
        <v>45338</v>
      </c>
      <c r="K867" s="60">
        <v>1</v>
      </c>
      <c r="L867" s="60">
        <v>17339</v>
      </c>
      <c r="M867" s="60">
        <v>207428</v>
      </c>
      <c r="N867" s="65">
        <f t="shared" si="120"/>
        <v>600</v>
      </c>
      <c r="O867" s="66" t="str">
        <f t="shared" ca="1" si="121"/>
        <v>OK</v>
      </c>
      <c r="P867" s="71">
        <f>J867</f>
        <v>45338</v>
      </c>
      <c r="Q867" s="198"/>
      <c r="R867" s="148" t="s">
        <v>106</v>
      </c>
      <c r="S867" s="65" t="str">
        <f t="shared" si="122"/>
        <v>Rachadura na zona baixa do talão.</v>
      </c>
      <c r="T867" s="59" t="str">
        <f t="shared" si="12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867" s="65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67" s="60">
        <v>16196</v>
      </c>
      <c r="W867" s="59" t="str">
        <f t="shared" si="125"/>
        <v xml:space="preserve">Everson Veloso </v>
      </c>
      <c r="X867" s="59"/>
      <c r="Y867" s="59">
        <f t="shared" ca="1" si="117"/>
        <v>0</v>
      </c>
      <c r="Z867" s="59" t="str">
        <f>IFERROR(VLOOKUP(R867,FVU!B:F,5,FALSE),"")</f>
        <v>TALÃO</v>
      </c>
    </row>
    <row r="868" spans="1:26" ht="15.75" customHeight="1">
      <c r="A868" s="149">
        <f t="shared" si="116"/>
        <v>3163</v>
      </c>
      <c r="B868" s="76">
        <v>23854</v>
      </c>
      <c r="C868" s="68">
        <v>2</v>
      </c>
      <c r="D868" s="67" t="str">
        <f t="shared" si="119"/>
        <v>275/80R22.5</v>
      </c>
      <c r="E868" s="69">
        <v>20862</v>
      </c>
      <c r="F868" s="76" t="s">
        <v>99</v>
      </c>
      <c r="G868" s="68">
        <v>870</v>
      </c>
      <c r="H868" s="67" t="str">
        <f t="shared" si="118"/>
        <v>JUSTINOPOLIS</v>
      </c>
      <c r="I868" s="71">
        <v>45329</v>
      </c>
      <c r="J868" s="72">
        <v>45338</v>
      </c>
      <c r="K868" s="68">
        <v>1</v>
      </c>
      <c r="L868" s="68">
        <v>15014</v>
      </c>
      <c r="M868" s="68">
        <v>231888</v>
      </c>
      <c r="N868" s="73">
        <f t="shared" si="120"/>
        <v>600</v>
      </c>
      <c r="O868" s="74" t="str">
        <f t="shared" ca="1" si="121"/>
        <v>OK</v>
      </c>
      <c r="P868" s="71">
        <f>J868</f>
        <v>45338</v>
      </c>
      <c r="Q868" s="198"/>
      <c r="R868" s="68" t="s">
        <v>116</v>
      </c>
      <c r="S868" s="73" t="str">
        <f t="shared" si="122"/>
        <v>Desenrolamento do retorno da lona carcaça no talão.</v>
      </c>
      <c r="T868" s="67" t="str">
        <f t="shared" si="123"/>
        <v>Aquecimento no talão ocasionado pelo uso excessivo do freio, má regulagem dos freios, uso excessivo dos freios devido a velocidade incompatível com a via,rodas sujas e/ou em má condições de uso, etc.</v>
      </c>
      <c r="U868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868" s="68">
        <v>16196</v>
      </c>
      <c r="W868" s="67" t="str">
        <f t="shared" si="125"/>
        <v xml:space="preserve">Everson Veloso </v>
      </c>
      <c r="X868" s="67"/>
      <c r="Y868" s="67">
        <f t="shared" ca="1" si="117"/>
        <v>0</v>
      </c>
      <c r="Z868" s="67" t="str">
        <f>IFERROR(VLOOKUP(R868,FVU!B:F,5,FALSE),"")</f>
        <v>TALÃO</v>
      </c>
    </row>
    <row r="869" spans="1:26" ht="15.75" customHeight="1">
      <c r="A869" s="150">
        <f t="shared" si="116"/>
        <v>3164</v>
      </c>
      <c r="B869" s="75">
        <v>24578</v>
      </c>
      <c r="C869" s="60">
        <v>2</v>
      </c>
      <c r="D869" s="59" t="str">
        <f t="shared" si="119"/>
        <v>275/80R22.5</v>
      </c>
      <c r="E869" s="61">
        <v>11088</v>
      </c>
      <c r="F869" s="75" t="s">
        <v>99</v>
      </c>
      <c r="G869" s="60">
        <v>870</v>
      </c>
      <c r="H869" s="59" t="str">
        <f t="shared" si="118"/>
        <v>JUSTINOPOLIS</v>
      </c>
      <c r="I869" s="63">
        <v>45330</v>
      </c>
      <c r="J869" s="64">
        <v>45338</v>
      </c>
      <c r="K869" s="60">
        <v>1</v>
      </c>
      <c r="L869" s="60">
        <v>21845</v>
      </c>
      <c r="M869" s="60">
        <v>182476</v>
      </c>
      <c r="N869" s="65">
        <f t="shared" si="120"/>
        <v>600</v>
      </c>
      <c r="O869" s="66" t="str">
        <f t="shared" ca="1" si="121"/>
        <v>OK</v>
      </c>
      <c r="P869" s="71">
        <f>J869</f>
        <v>45338</v>
      </c>
      <c r="Q869" s="198"/>
      <c r="R869" s="148" t="s">
        <v>116</v>
      </c>
      <c r="S869" s="65" t="str">
        <f t="shared" si="122"/>
        <v>Desenrolamento do retorno da lona carcaça no talão.</v>
      </c>
      <c r="T869" s="59" t="str">
        <f t="shared" si="123"/>
        <v>Aquecimento no talão ocasionado pelo uso excessivo do freio, má regulagem dos freios, uso excessivo dos freios devido a velocidade incompatível com a via,rodas sujas e/ou em má condições de uso, etc.</v>
      </c>
      <c r="U869" s="65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869" s="60">
        <v>16196</v>
      </c>
      <c r="W869" s="59" t="str">
        <f t="shared" si="125"/>
        <v xml:space="preserve">Everson Veloso </v>
      </c>
      <c r="X869" s="59"/>
      <c r="Y869" s="59">
        <f t="shared" ca="1" si="117"/>
        <v>0</v>
      </c>
      <c r="Z869" s="59" t="str">
        <f>IFERROR(VLOOKUP(R869,FVU!B:F,5,FALSE),"")</f>
        <v>TALÃO</v>
      </c>
    </row>
    <row r="870" spans="1:26" ht="15.75" customHeight="1">
      <c r="A870" s="149">
        <f t="shared" si="116"/>
        <v>3165</v>
      </c>
      <c r="B870" s="76">
        <v>45938</v>
      </c>
      <c r="C870" s="68">
        <v>2</v>
      </c>
      <c r="D870" s="67" t="str">
        <f t="shared" si="119"/>
        <v>275/80R22.5</v>
      </c>
      <c r="E870" s="69">
        <v>31091</v>
      </c>
      <c r="F870" s="76" t="s">
        <v>105</v>
      </c>
      <c r="G870" s="68">
        <v>98</v>
      </c>
      <c r="H870" s="67" t="str">
        <f t="shared" si="118"/>
        <v>ANA LUCIA</v>
      </c>
      <c r="I870" s="71">
        <v>45336</v>
      </c>
      <c r="J870" s="72">
        <v>45338</v>
      </c>
      <c r="K870" s="68">
        <v>1</v>
      </c>
      <c r="L870" s="68">
        <v>27057</v>
      </c>
      <c r="M870" s="68">
        <v>79626</v>
      </c>
      <c r="N870" s="73">
        <f t="shared" si="120"/>
        <v>600</v>
      </c>
      <c r="O870" s="74" t="str">
        <f t="shared" ca="1" si="121"/>
        <v>OK</v>
      </c>
      <c r="P870" s="71">
        <v>45352</v>
      </c>
      <c r="Q870" s="198"/>
      <c r="R870" s="68" t="s">
        <v>106</v>
      </c>
      <c r="S870" s="73" t="str">
        <f t="shared" si="122"/>
        <v>Rachadura na zona baixa do talão.</v>
      </c>
      <c r="T870" s="67" t="str">
        <f t="shared" si="12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870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70" s="68">
        <v>16196</v>
      </c>
      <c r="W870" s="67" t="str">
        <f t="shared" si="125"/>
        <v xml:space="preserve">Everson Veloso </v>
      </c>
      <c r="X870" s="67"/>
      <c r="Y870" s="67">
        <f t="shared" ca="1" si="117"/>
        <v>14</v>
      </c>
      <c r="Z870" s="67" t="str">
        <f>IFERROR(VLOOKUP(R870,FVU!B:F,5,FALSE),"")</f>
        <v>TALÃO</v>
      </c>
    </row>
    <row r="871" spans="1:26" ht="15.75" customHeight="1">
      <c r="A871" s="150">
        <f t="shared" si="116"/>
        <v>3166</v>
      </c>
      <c r="B871" s="75">
        <v>24957</v>
      </c>
      <c r="C871" s="60">
        <v>2</v>
      </c>
      <c r="D871" s="59" t="str">
        <f t="shared" si="119"/>
        <v>275/80R22.5</v>
      </c>
      <c r="E871" s="61">
        <v>90297</v>
      </c>
      <c r="F871" s="75" t="s">
        <v>198</v>
      </c>
      <c r="G871" s="60">
        <v>870</v>
      </c>
      <c r="H871" s="59" t="str">
        <f t="shared" si="118"/>
        <v>JUSTINOPOLIS</v>
      </c>
      <c r="I871" s="63">
        <v>45331</v>
      </c>
      <c r="J871" s="64">
        <v>45338</v>
      </c>
      <c r="K871" s="60">
        <v>1</v>
      </c>
      <c r="L871" s="60">
        <v>16364</v>
      </c>
      <c r="M871" s="60">
        <v>153537</v>
      </c>
      <c r="N871" s="65">
        <f t="shared" si="120"/>
        <v>600</v>
      </c>
      <c r="O871" s="66" t="str">
        <f t="shared" ca="1" si="121"/>
        <v>OK</v>
      </c>
      <c r="P871" s="71">
        <f>J871</f>
        <v>45338</v>
      </c>
      <c r="Q871" s="198"/>
      <c r="R871" s="148" t="s">
        <v>107</v>
      </c>
      <c r="S871" s="65" t="str">
        <f t="shared" si="122"/>
        <v>Alteração na zona baixa do talão.</v>
      </c>
      <c r="T871" s="59" t="str">
        <f t="shared" si="12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871" s="65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871" s="60">
        <v>16196</v>
      </c>
      <c r="W871" s="59" t="str">
        <f t="shared" si="125"/>
        <v xml:space="preserve">Everson Veloso </v>
      </c>
      <c r="X871" s="59"/>
      <c r="Y871" s="59">
        <f t="shared" ca="1" si="117"/>
        <v>0</v>
      </c>
      <c r="Z871" s="59" t="str">
        <f>IFERROR(VLOOKUP(R871,FVU!B:F,5,FALSE),"")</f>
        <v>TALÃO</v>
      </c>
    </row>
    <row r="872" spans="1:26" ht="15.75" customHeight="1">
      <c r="A872" s="149">
        <f t="shared" si="116"/>
        <v>3167</v>
      </c>
      <c r="B872" s="76">
        <v>27870</v>
      </c>
      <c r="C872" s="68">
        <v>2</v>
      </c>
      <c r="D872" s="67" t="str">
        <f t="shared" si="119"/>
        <v>275/80R22.5</v>
      </c>
      <c r="E872" s="69">
        <v>25413</v>
      </c>
      <c r="F872" s="76" t="s">
        <v>102</v>
      </c>
      <c r="G872" s="68">
        <v>16</v>
      </c>
      <c r="H872" s="67" t="str">
        <f t="shared" si="118"/>
        <v>M.GORETTI</v>
      </c>
      <c r="I872" s="71">
        <v>45331</v>
      </c>
      <c r="J872" s="72">
        <v>45338</v>
      </c>
      <c r="K872" s="68">
        <v>0</v>
      </c>
      <c r="L872" s="68">
        <v>1337</v>
      </c>
      <c r="M872" s="68">
        <v>16177</v>
      </c>
      <c r="N872" s="73">
        <f t="shared" si="120"/>
        <v>600</v>
      </c>
      <c r="O872" s="74" t="str">
        <f t="shared" ca="1" si="121"/>
        <v>OK</v>
      </c>
      <c r="P872" s="71">
        <v>45366</v>
      </c>
      <c r="Q872" s="198"/>
      <c r="R872" s="68" t="s">
        <v>110</v>
      </c>
      <c r="S872" s="73" t="str">
        <f t="shared" si="122"/>
        <v>Rodagem sem ar ou com flexão importante no flanco.</v>
      </c>
      <c r="T872" s="67" t="str">
        <f t="shared" si="123"/>
        <v>Perfurações no topo ou flanco, rodas ou aros danificados, rodagem prolongada sem ar ou baixa pressão, desgaste no flanco por atrito com o solo ou entre germinados.</v>
      </c>
      <c r="U872" s="73" t="str">
        <f t="shared" si="124"/>
        <v>Condutor rodou com o pneu vazio. Solicito avaliação de cobrança.</v>
      </c>
      <c r="V872" s="68">
        <v>16196</v>
      </c>
      <c r="W872" s="67" t="str">
        <f t="shared" si="125"/>
        <v xml:space="preserve">Everson Veloso </v>
      </c>
      <c r="X872" s="67"/>
      <c r="Y872" s="67">
        <f t="shared" ca="1" si="117"/>
        <v>28</v>
      </c>
      <c r="Z872" s="67" t="str">
        <f>IFERROR(VLOOKUP(R872,FVU!B:F,5,FALSE),"")</f>
        <v>FLANCO</v>
      </c>
    </row>
    <row r="873" spans="1:26" ht="15.75" customHeight="1">
      <c r="A873" s="150">
        <f t="shared" si="116"/>
        <v>3168</v>
      </c>
      <c r="B873" s="75">
        <v>22929</v>
      </c>
      <c r="C873" s="60">
        <v>2</v>
      </c>
      <c r="D873" s="59" t="str">
        <f t="shared" si="119"/>
        <v>275/80R22.5</v>
      </c>
      <c r="E873" s="61">
        <v>25414</v>
      </c>
      <c r="F873" s="75" t="s">
        <v>99</v>
      </c>
      <c r="G873" s="60">
        <v>16</v>
      </c>
      <c r="H873" s="59" t="str">
        <f t="shared" si="118"/>
        <v>M.GORETTI</v>
      </c>
      <c r="I873" s="63">
        <v>45333</v>
      </c>
      <c r="J873" s="64">
        <v>45338</v>
      </c>
      <c r="K873" s="60">
        <v>1</v>
      </c>
      <c r="L873" s="60">
        <v>4901</v>
      </c>
      <c r="M873" s="60">
        <v>119533</v>
      </c>
      <c r="N873" s="65">
        <f t="shared" si="120"/>
        <v>600</v>
      </c>
      <c r="O873" s="66" t="str">
        <f t="shared" ca="1" si="121"/>
        <v>OK</v>
      </c>
      <c r="P873" s="63">
        <v>45362</v>
      </c>
      <c r="Q873" s="200"/>
      <c r="R873" s="148" t="s">
        <v>106</v>
      </c>
      <c r="S873" s="65" t="str">
        <f t="shared" si="122"/>
        <v>Rachadura na zona baixa do talão.</v>
      </c>
      <c r="T873" s="59" t="str">
        <f t="shared" si="12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873" s="65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73" s="60">
        <v>16196</v>
      </c>
      <c r="W873" s="59" t="str">
        <f t="shared" si="125"/>
        <v xml:space="preserve">Everson Veloso </v>
      </c>
      <c r="X873" s="59"/>
      <c r="Y873" s="59">
        <f t="shared" ca="1" si="117"/>
        <v>24</v>
      </c>
      <c r="Z873" s="59" t="str">
        <f>IFERROR(VLOOKUP(R873,FVU!B:F,5,FALSE),"")</f>
        <v>TALÃO</v>
      </c>
    </row>
    <row r="874" spans="1:26" ht="15.75" customHeight="1">
      <c r="A874" s="149">
        <f t="shared" si="116"/>
        <v>3169</v>
      </c>
      <c r="B874" s="76">
        <v>25690</v>
      </c>
      <c r="C874" s="68">
        <v>2</v>
      </c>
      <c r="D874" s="67" t="str">
        <f t="shared" si="119"/>
        <v>275/80R22.5</v>
      </c>
      <c r="E874" s="69">
        <v>25758</v>
      </c>
      <c r="F874" s="76" t="s">
        <v>105</v>
      </c>
      <c r="G874" s="68">
        <v>16</v>
      </c>
      <c r="H874" s="67" t="str">
        <f t="shared" si="118"/>
        <v>M.GORETTI</v>
      </c>
      <c r="I874" s="71">
        <v>45331</v>
      </c>
      <c r="J874" s="72">
        <v>45338</v>
      </c>
      <c r="K874" s="68">
        <v>0</v>
      </c>
      <c r="L874" s="68">
        <v>15837</v>
      </c>
      <c r="M874" s="68">
        <v>73680</v>
      </c>
      <c r="N874" s="73">
        <f t="shared" si="120"/>
        <v>600</v>
      </c>
      <c r="O874" s="74" t="str">
        <f t="shared" ca="1" si="121"/>
        <v>OK</v>
      </c>
      <c r="P874" s="71">
        <v>45362</v>
      </c>
      <c r="Q874" s="198"/>
      <c r="R874" s="68" t="s">
        <v>106</v>
      </c>
      <c r="S874" s="73" t="str">
        <f t="shared" si="122"/>
        <v>Rachadura na zona baixa do talão.</v>
      </c>
      <c r="T874" s="67" t="str">
        <f t="shared" si="12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874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74" s="68">
        <v>16196</v>
      </c>
      <c r="W874" s="67" t="str">
        <f t="shared" si="125"/>
        <v xml:space="preserve">Everson Veloso </v>
      </c>
      <c r="X874" s="67"/>
      <c r="Y874" s="67">
        <f t="shared" ca="1" si="117"/>
        <v>24</v>
      </c>
      <c r="Z874" s="67" t="str">
        <f>IFERROR(VLOOKUP(R874,FVU!B:F,5,FALSE),"")</f>
        <v>TALÃO</v>
      </c>
    </row>
    <row r="875" spans="1:26" ht="15.75" customHeight="1">
      <c r="A875" s="150">
        <f t="shared" si="116"/>
        <v>3170</v>
      </c>
      <c r="B875" s="75">
        <v>20915</v>
      </c>
      <c r="C875" s="60">
        <v>2</v>
      </c>
      <c r="D875" s="59" t="str">
        <f t="shared" si="119"/>
        <v>275/80R22.5</v>
      </c>
      <c r="E875" s="61">
        <v>7519</v>
      </c>
      <c r="F875" s="75" t="s">
        <v>198</v>
      </c>
      <c r="G875" s="60">
        <v>56</v>
      </c>
      <c r="H875" s="59" t="str">
        <f t="shared" si="118"/>
        <v xml:space="preserve">UBERLANDIA </v>
      </c>
      <c r="I875" s="63">
        <v>45330</v>
      </c>
      <c r="J875" s="64">
        <v>45338</v>
      </c>
      <c r="K875" s="60">
        <v>1</v>
      </c>
      <c r="L875" s="60">
        <v>25239</v>
      </c>
      <c r="M875" s="60">
        <v>190075</v>
      </c>
      <c r="N875" s="65">
        <f t="shared" si="120"/>
        <v>600</v>
      </c>
      <c r="O875" s="66" t="str">
        <f t="shared" ca="1" si="121"/>
        <v>OK</v>
      </c>
      <c r="P875" s="63">
        <v>45421</v>
      </c>
      <c r="Q875" s="200"/>
      <c r="R875" s="148" t="s">
        <v>117</v>
      </c>
      <c r="S875" s="65" t="str">
        <f t="shared" si="122"/>
        <v>Separações no talão e rupturas dos reforços.</v>
      </c>
      <c r="T875" s="59" t="str">
        <f t="shared" si="123"/>
        <v>Aquecimento excessivo no tambor de freio, utilização com sobrecarga ou baixa pressão, mau posicionamento do pneu sobre o aro/roda, uso excessivo dos freios devido a velocidade incompatível com a via.</v>
      </c>
      <c r="U875" s="65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75" s="60">
        <v>16196</v>
      </c>
      <c r="W875" s="59" t="str">
        <f t="shared" si="125"/>
        <v xml:space="preserve">Everson Veloso </v>
      </c>
      <c r="X875" s="59"/>
      <c r="Y875" s="59">
        <f t="shared" ca="1" si="117"/>
        <v>83</v>
      </c>
      <c r="Z875" s="59" t="str">
        <f>IFERROR(VLOOKUP(R875,FVU!B:F,5,FALSE),"")</f>
        <v>TALÃO</v>
      </c>
    </row>
    <row r="876" spans="1:26" ht="15.75" customHeight="1">
      <c r="A876" s="149">
        <f t="shared" si="116"/>
        <v>3171</v>
      </c>
      <c r="B876" s="76">
        <v>24603</v>
      </c>
      <c r="C876" s="68">
        <v>2</v>
      </c>
      <c r="D876" s="67" t="str">
        <f t="shared" si="119"/>
        <v>275/80R22.5</v>
      </c>
      <c r="E876" s="69">
        <v>8441</v>
      </c>
      <c r="F876" s="76" t="s">
        <v>105</v>
      </c>
      <c r="G876" s="68">
        <v>56</v>
      </c>
      <c r="H876" s="67" t="str">
        <f t="shared" si="118"/>
        <v xml:space="preserve">UBERLANDIA </v>
      </c>
      <c r="I876" s="71">
        <v>45330</v>
      </c>
      <c r="J876" s="72">
        <v>45338</v>
      </c>
      <c r="K876" s="68">
        <v>1</v>
      </c>
      <c r="L876" s="68">
        <v>27433</v>
      </c>
      <c r="M876" s="68">
        <v>137870</v>
      </c>
      <c r="N876" s="73">
        <f t="shared" si="120"/>
        <v>600</v>
      </c>
      <c r="O876" s="74" t="str">
        <f t="shared" ca="1" si="121"/>
        <v>OK</v>
      </c>
      <c r="P876" s="71">
        <v>45421</v>
      </c>
      <c r="Q876" s="198"/>
      <c r="R876" s="68" t="s">
        <v>106</v>
      </c>
      <c r="S876" s="73" t="str">
        <f t="shared" si="122"/>
        <v>Rachadura na zona baixa do talão.</v>
      </c>
      <c r="T876" s="67" t="str">
        <f t="shared" si="12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876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76" s="68">
        <v>16196</v>
      </c>
      <c r="W876" s="67" t="str">
        <f t="shared" si="125"/>
        <v xml:space="preserve">Everson Veloso </v>
      </c>
      <c r="X876" s="67"/>
      <c r="Y876" s="67">
        <f t="shared" ca="1" si="117"/>
        <v>83</v>
      </c>
      <c r="Z876" s="67" t="str">
        <f>IFERROR(VLOOKUP(R876,FVU!B:F,5,FALSE),"")</f>
        <v>TALÃO</v>
      </c>
    </row>
    <row r="877" spans="1:26" ht="15.75" customHeight="1">
      <c r="A877" s="150">
        <f t="shared" si="116"/>
        <v>3172</v>
      </c>
      <c r="B877" s="75">
        <v>22719</v>
      </c>
      <c r="C877" s="60">
        <v>2</v>
      </c>
      <c r="D877" s="59" t="str">
        <f t="shared" si="119"/>
        <v>275/80R22.5</v>
      </c>
      <c r="E877" s="61">
        <v>7519</v>
      </c>
      <c r="F877" s="75" t="s">
        <v>105</v>
      </c>
      <c r="G877" s="60">
        <v>56</v>
      </c>
      <c r="H877" s="59" t="str">
        <f t="shared" si="118"/>
        <v xml:space="preserve">UBERLANDIA </v>
      </c>
      <c r="I877" s="63">
        <v>45330</v>
      </c>
      <c r="J877" s="64">
        <v>45338</v>
      </c>
      <c r="K877" s="60">
        <v>1</v>
      </c>
      <c r="L877" s="60">
        <v>3678</v>
      </c>
      <c r="M877" s="60">
        <v>197691</v>
      </c>
      <c r="N877" s="65">
        <f t="shared" si="120"/>
        <v>600</v>
      </c>
      <c r="O877" s="66" t="str">
        <f t="shared" ca="1" si="121"/>
        <v>OK</v>
      </c>
      <c r="P877" s="63">
        <v>45419</v>
      </c>
      <c r="Q877" s="200"/>
      <c r="R877" s="148" t="s">
        <v>106</v>
      </c>
      <c r="S877" s="65" t="str">
        <f t="shared" si="122"/>
        <v>Rachadura na zona baixa do talão.</v>
      </c>
      <c r="T877" s="59" t="str">
        <f t="shared" si="12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877" s="65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77" s="60">
        <v>16196</v>
      </c>
      <c r="W877" s="59" t="str">
        <f t="shared" si="125"/>
        <v xml:space="preserve">Everson Veloso </v>
      </c>
      <c r="X877" s="59"/>
      <c r="Y877" s="59">
        <f t="shared" ca="1" si="117"/>
        <v>81</v>
      </c>
      <c r="Z877" s="59" t="str">
        <f>IFERROR(VLOOKUP(R877,FVU!B:F,5,FALSE),"")</f>
        <v>TALÃO</v>
      </c>
    </row>
    <row r="878" spans="1:26" ht="15.75" customHeight="1">
      <c r="A878" s="149">
        <f t="shared" si="116"/>
        <v>3173</v>
      </c>
      <c r="B878" s="76">
        <v>21588</v>
      </c>
      <c r="C878" s="68">
        <v>2</v>
      </c>
      <c r="D878" s="67" t="str">
        <f t="shared" si="119"/>
        <v>275/80R22.5</v>
      </c>
      <c r="E878" s="69">
        <v>25109</v>
      </c>
      <c r="F878" s="76" t="s">
        <v>105</v>
      </c>
      <c r="G878" s="68">
        <v>16</v>
      </c>
      <c r="H878" s="67" t="str">
        <f t="shared" si="118"/>
        <v>M.GORETTI</v>
      </c>
      <c r="I878" s="71">
        <v>45335</v>
      </c>
      <c r="J878" s="72">
        <v>45338</v>
      </c>
      <c r="K878" s="68">
        <v>1</v>
      </c>
      <c r="L878" s="68">
        <v>2948</v>
      </c>
      <c r="M878" s="68">
        <v>197308</v>
      </c>
      <c r="N878" s="73">
        <f t="shared" si="120"/>
        <v>600</v>
      </c>
      <c r="O878" s="74" t="str">
        <f t="shared" ca="1" si="121"/>
        <v>OK</v>
      </c>
      <c r="P878" s="71">
        <v>45362</v>
      </c>
      <c r="Q878" s="198"/>
      <c r="R878" s="68" t="s">
        <v>106</v>
      </c>
      <c r="S878" s="73" t="str">
        <f t="shared" si="122"/>
        <v>Rachadura na zona baixa do talão.</v>
      </c>
      <c r="T878" s="67" t="str">
        <f t="shared" si="12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878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78" s="68">
        <v>16196</v>
      </c>
      <c r="W878" s="67" t="str">
        <f t="shared" si="125"/>
        <v xml:space="preserve">Everson Veloso </v>
      </c>
      <c r="X878" s="67"/>
      <c r="Y878" s="67">
        <f t="shared" ca="1" si="117"/>
        <v>24</v>
      </c>
      <c r="Z878" s="67" t="str">
        <f>IFERROR(VLOOKUP(R878,FVU!B:F,5,FALSE),"")</f>
        <v>TALÃO</v>
      </c>
    </row>
    <row r="879" spans="1:26" ht="15.75" customHeight="1">
      <c r="A879" s="150">
        <f t="shared" si="116"/>
        <v>3174</v>
      </c>
      <c r="B879" s="75">
        <v>21357</v>
      </c>
      <c r="C879" s="60">
        <v>2</v>
      </c>
      <c r="D879" s="59" t="str">
        <f t="shared" si="119"/>
        <v>275/80R22.5</v>
      </c>
      <c r="E879" s="61">
        <v>11160</v>
      </c>
      <c r="F879" s="75" t="s">
        <v>105</v>
      </c>
      <c r="G879" s="60">
        <v>98</v>
      </c>
      <c r="H879" s="59" t="str">
        <f t="shared" si="118"/>
        <v>ANA LUCIA</v>
      </c>
      <c r="I879" s="63">
        <v>45331</v>
      </c>
      <c r="J879" s="64">
        <v>45338</v>
      </c>
      <c r="K879" s="60">
        <v>2</v>
      </c>
      <c r="L879" s="60">
        <v>28428</v>
      </c>
      <c r="M879" s="60">
        <v>186820</v>
      </c>
      <c r="N879" s="65">
        <f t="shared" si="120"/>
        <v>600</v>
      </c>
      <c r="O879" s="66" t="str">
        <f t="shared" ca="1" si="121"/>
        <v>OK</v>
      </c>
      <c r="P879" s="63">
        <v>45352</v>
      </c>
      <c r="Q879" s="200"/>
      <c r="R879" s="148" t="s">
        <v>116</v>
      </c>
      <c r="S879" s="65" t="str">
        <f t="shared" si="122"/>
        <v>Desenrolamento do retorno da lona carcaça no talão.</v>
      </c>
      <c r="T879" s="59" t="str">
        <f t="shared" si="123"/>
        <v>Aquecimento no talão ocasionado pelo uso excessivo do freio, má regulagem dos freios, uso excessivo dos freios devido a velocidade incompatível com a via,rodas sujas e/ou em má condições de uso, etc.</v>
      </c>
      <c r="U879" s="65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879" s="60">
        <v>16196</v>
      </c>
      <c r="W879" s="59" t="str">
        <f t="shared" si="125"/>
        <v xml:space="preserve">Everson Veloso </v>
      </c>
      <c r="X879" s="59"/>
      <c r="Y879" s="59">
        <f t="shared" ca="1" si="117"/>
        <v>14</v>
      </c>
      <c r="Z879" s="59" t="str">
        <f>IFERROR(VLOOKUP(R879,FVU!B:F,5,FALSE),"")</f>
        <v>TALÃO</v>
      </c>
    </row>
    <row r="880" spans="1:26" ht="15.75" customHeight="1">
      <c r="A880" s="149">
        <f t="shared" si="116"/>
        <v>3175</v>
      </c>
      <c r="B880" s="76">
        <v>24711</v>
      </c>
      <c r="C880" s="68">
        <v>2</v>
      </c>
      <c r="D880" s="67" t="str">
        <f t="shared" si="119"/>
        <v>275/80R22.5</v>
      </c>
      <c r="E880" s="69">
        <v>90296</v>
      </c>
      <c r="F880" s="76" t="s">
        <v>99</v>
      </c>
      <c r="G880" s="68">
        <v>870</v>
      </c>
      <c r="H880" s="67" t="str">
        <f t="shared" si="118"/>
        <v>JUSTINOPOLIS</v>
      </c>
      <c r="I880" s="71">
        <v>45335</v>
      </c>
      <c r="J880" s="72">
        <v>45338</v>
      </c>
      <c r="K880" s="68">
        <v>1</v>
      </c>
      <c r="L880" s="68">
        <v>4486</v>
      </c>
      <c r="M880" s="68">
        <v>174466</v>
      </c>
      <c r="N880" s="73">
        <f t="shared" si="120"/>
        <v>600</v>
      </c>
      <c r="O880" s="74" t="str">
        <f t="shared" ca="1" si="121"/>
        <v>OK</v>
      </c>
      <c r="P880" s="71">
        <v>45540</v>
      </c>
      <c r="Q880" s="198"/>
      <c r="R880" s="68" t="s">
        <v>116</v>
      </c>
      <c r="S880" s="73" t="str">
        <f t="shared" si="122"/>
        <v>Desenrolamento do retorno da lona carcaça no talão.</v>
      </c>
      <c r="T880" s="67" t="str">
        <f t="shared" si="123"/>
        <v>Aquecimento no talão ocasionado pelo uso excessivo do freio, má regulagem dos freios, uso excessivo dos freios devido a velocidade incompatível com a via,rodas sujas e/ou em má condições de uso, etc.</v>
      </c>
      <c r="U880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880" s="68">
        <v>16196</v>
      </c>
      <c r="W880" s="67" t="str">
        <f t="shared" si="125"/>
        <v xml:space="preserve">Everson Veloso </v>
      </c>
      <c r="X880" s="67"/>
      <c r="Y880" s="67">
        <f t="shared" ca="1" si="117"/>
        <v>202</v>
      </c>
      <c r="Z880" s="67" t="str">
        <f>IFERROR(VLOOKUP(R880,FVU!B:F,5,FALSE),"")</f>
        <v>TALÃO</v>
      </c>
    </row>
    <row r="881" spans="1:26" ht="15.75" customHeight="1">
      <c r="A881" s="150">
        <f t="shared" si="116"/>
        <v>3176</v>
      </c>
      <c r="B881" s="75">
        <v>21850</v>
      </c>
      <c r="C881" s="60">
        <v>2</v>
      </c>
      <c r="D881" s="59" t="str">
        <f t="shared" si="119"/>
        <v>275/80R22.5</v>
      </c>
      <c r="E881" s="61">
        <v>10753</v>
      </c>
      <c r="F881" s="75" t="s">
        <v>101</v>
      </c>
      <c r="G881" s="60">
        <v>870</v>
      </c>
      <c r="H881" s="59" t="str">
        <f t="shared" si="118"/>
        <v>JUSTINOPOLIS</v>
      </c>
      <c r="I881" s="63">
        <v>45335</v>
      </c>
      <c r="J881" s="64">
        <v>45338</v>
      </c>
      <c r="K881" s="60">
        <v>2</v>
      </c>
      <c r="L881" s="60">
        <v>19690</v>
      </c>
      <c r="M881" s="60">
        <v>165793</v>
      </c>
      <c r="N881" s="65">
        <f t="shared" si="120"/>
        <v>600</v>
      </c>
      <c r="O881" s="66" t="str">
        <f t="shared" ca="1" si="121"/>
        <v>OK</v>
      </c>
      <c r="P881" s="71">
        <f>J881</f>
        <v>45338</v>
      </c>
      <c r="Q881" s="198"/>
      <c r="R881" s="148" t="s">
        <v>104</v>
      </c>
      <c r="S881" s="65" t="str">
        <f t="shared" si="122"/>
        <v>Feridas acidentais no flanco.</v>
      </c>
      <c r="T881" s="59" t="str">
        <f t="shared" si="123"/>
        <v>Objetos pontiagudos, pontas de guias, meio-fio.</v>
      </c>
      <c r="U881" s="65" t="str">
        <f t="shared" si="124"/>
        <v>Impacto lateral proveniente de erro operacional, solicito avaliação de cobrança.</v>
      </c>
      <c r="V881" s="60">
        <v>16196</v>
      </c>
      <c r="W881" s="59" t="str">
        <f t="shared" si="125"/>
        <v xml:space="preserve">Everson Veloso </v>
      </c>
      <c r="X881" s="59"/>
      <c r="Y881" s="59">
        <f t="shared" ca="1" si="117"/>
        <v>0</v>
      </c>
      <c r="Z881" s="59" t="str">
        <f>IFERROR(VLOOKUP(R881,FVU!B:F,5,FALSE),"")</f>
        <v>FLANCO</v>
      </c>
    </row>
    <row r="882" spans="1:26" ht="15.75" customHeight="1">
      <c r="A882" s="149">
        <f t="shared" si="116"/>
        <v>3177</v>
      </c>
      <c r="B882" s="76">
        <v>95691</v>
      </c>
      <c r="C882" s="68">
        <v>2</v>
      </c>
      <c r="D882" s="67" t="str">
        <f t="shared" si="119"/>
        <v>275/80R22.5</v>
      </c>
      <c r="E882" s="69">
        <v>20860</v>
      </c>
      <c r="F882" s="76" t="s">
        <v>99</v>
      </c>
      <c r="G882" s="68">
        <v>870</v>
      </c>
      <c r="H882" s="67" t="str">
        <f t="shared" si="118"/>
        <v>JUSTINOPOLIS</v>
      </c>
      <c r="I882" s="71">
        <v>45334</v>
      </c>
      <c r="J882" s="72">
        <v>45338</v>
      </c>
      <c r="K882" s="68">
        <v>2</v>
      </c>
      <c r="L882" s="68">
        <v>20232</v>
      </c>
      <c r="M882" s="68">
        <v>226057</v>
      </c>
      <c r="N882" s="73">
        <f t="shared" si="120"/>
        <v>600</v>
      </c>
      <c r="O882" s="74" t="str">
        <f t="shared" ca="1" si="121"/>
        <v>OK</v>
      </c>
      <c r="P882" s="71">
        <v>45376</v>
      </c>
      <c r="Q882" s="198"/>
      <c r="R882" s="68" t="s">
        <v>116</v>
      </c>
      <c r="S882" s="73" t="str">
        <f t="shared" si="122"/>
        <v>Desenrolamento do retorno da lona carcaça no talão.</v>
      </c>
      <c r="T882" s="67" t="str">
        <f t="shared" si="123"/>
        <v>Aquecimento no talão ocasionado pelo uso excessivo do freio, má regulagem dos freios, uso excessivo dos freios devido a velocidade incompatível com a via,rodas sujas e/ou em má condições de uso, etc.</v>
      </c>
      <c r="U882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882" s="68">
        <v>16196</v>
      </c>
      <c r="W882" s="67" t="str">
        <f t="shared" si="125"/>
        <v xml:space="preserve">Everson Veloso </v>
      </c>
      <c r="X882" s="67"/>
      <c r="Y882" s="67">
        <f t="shared" ca="1" si="117"/>
        <v>38</v>
      </c>
      <c r="Z882" s="67" t="str">
        <f>IFERROR(VLOOKUP(R882,FVU!B:F,5,FALSE),"")</f>
        <v>TALÃO</v>
      </c>
    </row>
    <row r="883" spans="1:26" ht="15.75" customHeight="1">
      <c r="A883" s="150">
        <f t="shared" si="116"/>
        <v>3178</v>
      </c>
      <c r="B883" s="75">
        <v>22590</v>
      </c>
      <c r="C883" s="60">
        <v>1</v>
      </c>
      <c r="D883" s="59" t="str">
        <f t="shared" si="119"/>
        <v>295/80R22.5</v>
      </c>
      <c r="E883" s="61">
        <v>90375</v>
      </c>
      <c r="F883" s="75" t="s">
        <v>200</v>
      </c>
      <c r="G883" s="60">
        <v>870</v>
      </c>
      <c r="H883" s="59" t="str">
        <f t="shared" si="118"/>
        <v>JUSTINOPOLIS</v>
      </c>
      <c r="I883" s="63">
        <v>45331</v>
      </c>
      <c r="J883" s="64">
        <v>45338</v>
      </c>
      <c r="K883" s="60">
        <v>1</v>
      </c>
      <c r="L883" s="60">
        <v>5090</v>
      </c>
      <c r="M883" s="60">
        <v>148972</v>
      </c>
      <c r="N883" s="65">
        <f t="shared" si="120"/>
        <v>650</v>
      </c>
      <c r="O883" s="66" t="str">
        <f t="shared" ca="1" si="121"/>
        <v>OK</v>
      </c>
      <c r="P883" s="63">
        <v>45540</v>
      </c>
      <c r="Q883" s="200"/>
      <c r="R883" s="148" t="s">
        <v>106</v>
      </c>
      <c r="S883" s="65" t="str">
        <f t="shared" si="122"/>
        <v>Rachadura na zona baixa do talão.</v>
      </c>
      <c r="T883" s="59" t="str">
        <f t="shared" si="12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883" s="65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83" s="60">
        <v>16196</v>
      </c>
      <c r="W883" s="59" t="str">
        <f t="shared" si="125"/>
        <v xml:space="preserve">Everson Veloso </v>
      </c>
      <c r="X883" s="59"/>
      <c r="Y883" s="59">
        <f t="shared" ca="1" si="117"/>
        <v>202</v>
      </c>
      <c r="Z883" s="59" t="str">
        <f>IFERROR(VLOOKUP(R883,FVU!B:F,5,FALSE),"")</f>
        <v>TALÃO</v>
      </c>
    </row>
    <row r="884" spans="1:26" ht="15.75" customHeight="1">
      <c r="A884" s="149">
        <f t="shared" si="116"/>
        <v>3179</v>
      </c>
      <c r="B884" s="76">
        <v>23694</v>
      </c>
      <c r="C884" s="68">
        <v>2</v>
      </c>
      <c r="D884" s="67" t="str">
        <f t="shared" si="119"/>
        <v>275/80R22.5</v>
      </c>
      <c r="E884" s="69">
        <v>20722</v>
      </c>
      <c r="F884" s="76" t="s">
        <v>99</v>
      </c>
      <c r="G884" s="68">
        <v>870</v>
      </c>
      <c r="H884" s="67" t="str">
        <f t="shared" si="118"/>
        <v>JUSTINOPOLIS</v>
      </c>
      <c r="I884" s="71">
        <v>45331</v>
      </c>
      <c r="J884" s="72">
        <v>45338</v>
      </c>
      <c r="K884" s="68">
        <v>2</v>
      </c>
      <c r="L884" s="68">
        <v>15360</v>
      </c>
      <c r="M884" s="68">
        <v>218096</v>
      </c>
      <c r="N884" s="73">
        <f t="shared" si="120"/>
        <v>600</v>
      </c>
      <c r="O884" s="74" t="str">
        <f t="shared" ca="1" si="121"/>
        <v>OK</v>
      </c>
      <c r="P884" s="71">
        <f>J884</f>
        <v>45338</v>
      </c>
      <c r="Q884" s="198"/>
      <c r="R884" s="68" t="s">
        <v>106</v>
      </c>
      <c r="S884" s="73" t="str">
        <f t="shared" si="122"/>
        <v>Rachadura na zona baixa do talão.</v>
      </c>
      <c r="T884" s="67" t="str">
        <f t="shared" si="12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884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84" s="68">
        <v>16196</v>
      </c>
      <c r="W884" s="67" t="str">
        <f t="shared" si="125"/>
        <v xml:space="preserve">Everson Veloso </v>
      </c>
      <c r="X884" s="67"/>
      <c r="Y884" s="67">
        <f t="shared" ca="1" si="117"/>
        <v>0</v>
      </c>
      <c r="Z884" s="67" t="str">
        <f>IFERROR(VLOOKUP(R884,FVU!B:F,5,FALSE),"")</f>
        <v>TALÃO</v>
      </c>
    </row>
    <row r="885" spans="1:26" ht="15.75" customHeight="1">
      <c r="A885" s="150">
        <f t="shared" si="116"/>
        <v>3180</v>
      </c>
      <c r="B885" s="75">
        <v>23920</v>
      </c>
      <c r="C885" s="60">
        <v>2</v>
      </c>
      <c r="D885" s="59" t="str">
        <f t="shared" si="119"/>
        <v>275/80R22.5</v>
      </c>
      <c r="E885" s="61">
        <v>40520</v>
      </c>
      <c r="F885" s="75" t="s">
        <v>99</v>
      </c>
      <c r="G885" s="60">
        <v>870</v>
      </c>
      <c r="H885" s="59" t="str">
        <f t="shared" si="118"/>
        <v>JUSTINOPOLIS</v>
      </c>
      <c r="I885" s="63">
        <v>45331</v>
      </c>
      <c r="J885" s="64">
        <v>45338</v>
      </c>
      <c r="K885" s="60">
        <v>1</v>
      </c>
      <c r="L885" s="60">
        <v>23824</v>
      </c>
      <c r="M885" s="60">
        <v>152840</v>
      </c>
      <c r="N885" s="65">
        <f t="shared" si="120"/>
        <v>600</v>
      </c>
      <c r="O885" s="66" t="str">
        <f t="shared" ca="1" si="121"/>
        <v>OK</v>
      </c>
      <c r="P885" s="63">
        <v>45385</v>
      </c>
      <c r="Q885" s="200"/>
      <c r="R885" s="148" t="s">
        <v>106</v>
      </c>
      <c r="S885" s="65" t="str">
        <f t="shared" si="122"/>
        <v>Rachadura na zona baixa do talão.</v>
      </c>
      <c r="T885" s="59" t="str">
        <f t="shared" si="12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885" s="65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885" s="60">
        <v>16196</v>
      </c>
      <c r="W885" s="59" t="str">
        <f t="shared" si="125"/>
        <v xml:space="preserve">Everson Veloso </v>
      </c>
      <c r="X885" s="59"/>
      <c r="Y885" s="59">
        <f t="shared" ca="1" si="117"/>
        <v>47</v>
      </c>
      <c r="Z885" s="59" t="str">
        <f>IFERROR(VLOOKUP(R885,FVU!B:F,5,FALSE),"")</f>
        <v>TALÃO</v>
      </c>
    </row>
    <row r="886" spans="1:26" ht="15.75" customHeight="1">
      <c r="A886" s="149">
        <f t="shared" si="116"/>
        <v>3181</v>
      </c>
      <c r="B886" s="76">
        <v>22764</v>
      </c>
      <c r="C886" s="68">
        <v>1</v>
      </c>
      <c r="D886" s="67" t="str">
        <f t="shared" si="119"/>
        <v>295/80R22.5</v>
      </c>
      <c r="E886" s="69">
        <v>90309</v>
      </c>
      <c r="F886" s="76" t="s">
        <v>105</v>
      </c>
      <c r="G886" s="68">
        <v>870</v>
      </c>
      <c r="H886" s="67" t="str">
        <f t="shared" si="118"/>
        <v>JUSTINOPOLIS</v>
      </c>
      <c r="I886" s="71">
        <v>45335</v>
      </c>
      <c r="J886" s="72">
        <v>45338</v>
      </c>
      <c r="K886" s="68">
        <v>1</v>
      </c>
      <c r="L886" s="68">
        <v>4883</v>
      </c>
      <c r="M886" s="68">
        <v>171190</v>
      </c>
      <c r="N886" s="73">
        <f t="shared" si="120"/>
        <v>650</v>
      </c>
      <c r="O886" s="74" t="str">
        <f t="shared" ca="1" si="121"/>
        <v>OK</v>
      </c>
      <c r="P886" s="71">
        <v>45540</v>
      </c>
      <c r="Q886" s="198"/>
      <c r="R886" s="68" t="s">
        <v>116</v>
      </c>
      <c r="S886" s="73" t="str">
        <f t="shared" si="122"/>
        <v>Desenrolamento do retorno da lona carcaça no talão.</v>
      </c>
      <c r="T886" s="67" t="str">
        <f t="shared" si="123"/>
        <v>Aquecimento no talão ocasionado pelo uso excessivo do freio, má regulagem dos freios, uso excessivo dos freios devido a velocidade incompatível com a via,rodas sujas e/ou em má condições de uso, etc.</v>
      </c>
      <c r="U886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886" s="68">
        <v>16196</v>
      </c>
      <c r="W886" s="67" t="str">
        <f t="shared" si="125"/>
        <v xml:space="preserve">Everson Veloso </v>
      </c>
      <c r="X886" s="67"/>
      <c r="Y886" s="67">
        <f t="shared" ca="1" si="117"/>
        <v>202</v>
      </c>
      <c r="Z886" s="67" t="str">
        <f>IFERROR(VLOOKUP(R886,FVU!B:F,5,FALSE),"")</f>
        <v>TALÃO</v>
      </c>
    </row>
    <row r="887" spans="1:26" ht="15.75" customHeight="1">
      <c r="A887" s="150">
        <f t="shared" si="116"/>
        <v>3182</v>
      </c>
      <c r="B887" s="75">
        <v>25068</v>
      </c>
      <c r="C887" s="60">
        <v>2</v>
      </c>
      <c r="D887" s="59" t="str">
        <f t="shared" si="119"/>
        <v>275/80R22.5</v>
      </c>
      <c r="E887" s="61">
        <v>31091</v>
      </c>
      <c r="F887" s="75" t="s">
        <v>101</v>
      </c>
      <c r="G887" s="60">
        <v>98</v>
      </c>
      <c r="H887" s="59" t="str">
        <f t="shared" si="118"/>
        <v>ANA LUCIA</v>
      </c>
      <c r="I887" s="63">
        <v>45335</v>
      </c>
      <c r="J887" s="64">
        <v>45341</v>
      </c>
      <c r="K887" s="60">
        <v>1</v>
      </c>
      <c r="L887" s="60">
        <v>24033</v>
      </c>
      <c r="M887" s="60">
        <v>136911</v>
      </c>
      <c r="N887" s="65">
        <f t="shared" si="120"/>
        <v>600</v>
      </c>
      <c r="O887" s="66" t="str">
        <f t="shared" ca="1" si="121"/>
        <v>OK</v>
      </c>
      <c r="P887" s="63">
        <v>45352</v>
      </c>
      <c r="Q887" s="200"/>
      <c r="R887" s="148" t="s">
        <v>104</v>
      </c>
      <c r="S887" s="65" t="str">
        <f t="shared" si="122"/>
        <v>Feridas acidentais no flanco.</v>
      </c>
      <c r="T887" s="59" t="str">
        <f t="shared" si="123"/>
        <v>Objetos pontiagudos, pontas de guias, meio-fio.</v>
      </c>
      <c r="U887" s="65" t="str">
        <f t="shared" si="124"/>
        <v>Impacto lateral proveniente de erro operacional, solicito avaliação de cobrança.</v>
      </c>
      <c r="V887" s="60">
        <v>16196</v>
      </c>
      <c r="W887" s="59" t="str">
        <f t="shared" si="125"/>
        <v xml:space="preserve">Everson Veloso </v>
      </c>
      <c r="X887" s="59"/>
      <c r="Y887" s="59">
        <f t="shared" ca="1" si="117"/>
        <v>11</v>
      </c>
      <c r="Z887" s="59" t="str">
        <f>IFERROR(VLOOKUP(R887,FVU!B:F,5,FALSE),"")</f>
        <v>FLANCO</v>
      </c>
    </row>
    <row r="888" spans="1:26" ht="15.75" customHeight="1">
      <c r="A888" s="149">
        <f t="shared" si="116"/>
        <v>3183</v>
      </c>
      <c r="B888" s="76">
        <v>24681</v>
      </c>
      <c r="C888" s="68">
        <v>2</v>
      </c>
      <c r="D888" s="67" t="str">
        <f t="shared" si="119"/>
        <v>275/80R22.5</v>
      </c>
      <c r="E888" s="69">
        <v>10838</v>
      </c>
      <c r="F888" s="76" t="s">
        <v>198</v>
      </c>
      <c r="G888" s="68">
        <v>870</v>
      </c>
      <c r="H888" s="67" t="str">
        <f t="shared" si="118"/>
        <v>JUSTINOPOLIS</v>
      </c>
      <c r="I888" s="71">
        <v>45334</v>
      </c>
      <c r="J888" s="72">
        <v>45341</v>
      </c>
      <c r="K888" s="68">
        <v>1</v>
      </c>
      <c r="L888" s="68">
        <v>10157</v>
      </c>
      <c r="M888" s="68">
        <v>133820</v>
      </c>
      <c r="N888" s="73">
        <f t="shared" si="120"/>
        <v>600</v>
      </c>
      <c r="O888" s="74" t="str">
        <f t="shared" ca="1" si="121"/>
        <v>OK</v>
      </c>
      <c r="P888" s="71">
        <v>45362</v>
      </c>
      <c r="Q888" s="198"/>
      <c r="R888" s="68" t="s">
        <v>107</v>
      </c>
      <c r="S888" s="73" t="str">
        <f t="shared" si="122"/>
        <v>Alteração na zona baixa do talão.</v>
      </c>
      <c r="T888" s="67" t="str">
        <f t="shared" si="12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888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888" s="68">
        <v>16196</v>
      </c>
      <c r="W888" s="67" t="str">
        <f t="shared" si="125"/>
        <v xml:space="preserve">Everson Veloso </v>
      </c>
      <c r="X888" s="67"/>
      <c r="Y888" s="67">
        <f t="shared" ca="1" si="117"/>
        <v>21</v>
      </c>
      <c r="Z888" s="67" t="str">
        <f>IFERROR(VLOOKUP(R888,FVU!B:F,5,FALSE),"")</f>
        <v>TALÃO</v>
      </c>
    </row>
    <row r="889" spans="1:26" ht="15.75" customHeight="1">
      <c r="A889" s="150">
        <f t="shared" si="116"/>
        <v>3184</v>
      </c>
      <c r="B889" s="75">
        <v>914371</v>
      </c>
      <c r="C889" s="60">
        <v>2</v>
      </c>
      <c r="D889" s="59" t="str">
        <f t="shared" si="119"/>
        <v>275/80R22.5</v>
      </c>
      <c r="E889" s="61">
        <v>11144</v>
      </c>
      <c r="F889" s="75" t="s">
        <v>198</v>
      </c>
      <c r="G889" s="60">
        <v>98</v>
      </c>
      <c r="H889" s="59" t="str">
        <f t="shared" si="118"/>
        <v>ANA LUCIA</v>
      </c>
      <c r="I889" s="63">
        <v>45331</v>
      </c>
      <c r="J889" s="64">
        <v>45341</v>
      </c>
      <c r="K889" s="60">
        <v>0</v>
      </c>
      <c r="L889" s="60">
        <v>8134</v>
      </c>
      <c r="M889" s="60">
        <v>91042</v>
      </c>
      <c r="N889" s="65">
        <f t="shared" si="120"/>
        <v>600</v>
      </c>
      <c r="O889" s="66" t="str">
        <f t="shared" ca="1" si="121"/>
        <v>OK</v>
      </c>
      <c r="P889" s="63">
        <v>45355</v>
      </c>
      <c r="Q889" s="200"/>
      <c r="R889" s="148" t="s">
        <v>107</v>
      </c>
      <c r="S889" s="65" t="str">
        <f t="shared" si="122"/>
        <v>Alteração na zona baixa do talão.</v>
      </c>
      <c r="T889" s="59" t="str">
        <f t="shared" si="12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889" s="65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889" s="60">
        <v>16196</v>
      </c>
      <c r="W889" s="59" t="str">
        <f t="shared" si="125"/>
        <v xml:space="preserve">Everson Veloso </v>
      </c>
      <c r="X889" s="59"/>
      <c r="Y889" s="59">
        <f t="shared" ca="1" si="117"/>
        <v>14</v>
      </c>
      <c r="Z889" s="59" t="str">
        <f>IFERROR(VLOOKUP(R889,FVU!B:F,5,FALSE),"")</f>
        <v>TALÃO</v>
      </c>
    </row>
    <row r="890" spans="1:26" ht="15.75" customHeight="1">
      <c r="A890" s="149">
        <f t="shared" si="116"/>
        <v>3185</v>
      </c>
      <c r="B890" s="76">
        <v>26375</v>
      </c>
      <c r="C890" s="68">
        <v>2</v>
      </c>
      <c r="D890" s="67" t="str">
        <f t="shared" si="119"/>
        <v>275/80R22.5</v>
      </c>
      <c r="E890" s="69">
        <v>10756</v>
      </c>
      <c r="F890" s="76" t="s">
        <v>197</v>
      </c>
      <c r="G890" s="68">
        <v>870</v>
      </c>
      <c r="H890" s="67" t="str">
        <f t="shared" si="118"/>
        <v>JUSTINOPOLIS</v>
      </c>
      <c r="I890" s="71">
        <v>45331</v>
      </c>
      <c r="J890" s="72">
        <v>45341</v>
      </c>
      <c r="K890" s="68">
        <v>0</v>
      </c>
      <c r="L890" s="68">
        <v>15728</v>
      </c>
      <c r="M890" s="68">
        <v>71969</v>
      </c>
      <c r="N890" s="73">
        <f t="shared" si="120"/>
        <v>600</v>
      </c>
      <c r="O890" s="74" t="str">
        <f t="shared" ca="1" si="121"/>
        <v>OK</v>
      </c>
      <c r="P890" s="71">
        <v>45362</v>
      </c>
      <c r="Q890" s="198"/>
      <c r="R890" s="68" t="s">
        <v>114</v>
      </c>
      <c r="S890" s="73" t="str">
        <f t="shared" si="122"/>
        <v>Pneu não ressulcado</v>
      </c>
      <c r="T890" s="67" t="str">
        <f t="shared" si="123"/>
        <v>Negligência e/ou não realização do serviço de ressulcagem.</v>
      </c>
      <c r="U890" s="73" t="str">
        <f t="shared" si="124"/>
        <v>Realizar a ressulcagem dos pneus respeitando os procedimentos conforme manual de ressulcagem.</v>
      </c>
      <c r="V890" s="68">
        <v>16196</v>
      </c>
      <c r="W890" s="67" t="str">
        <f t="shared" si="125"/>
        <v xml:space="preserve">Everson Veloso </v>
      </c>
      <c r="X890" s="67"/>
      <c r="Y890" s="67">
        <f t="shared" ca="1" si="117"/>
        <v>21</v>
      </c>
      <c r="Z890" s="67" t="str">
        <f>IFERROR(VLOOKUP(R890,FVU!B:F,5,FALSE),"")</f>
        <v>BANDA DE RODAGEM</v>
      </c>
    </row>
    <row r="891" spans="1:26" ht="15.75" customHeight="1">
      <c r="A891" s="150">
        <f t="shared" si="116"/>
        <v>3186</v>
      </c>
      <c r="B891" s="75">
        <v>26801</v>
      </c>
      <c r="C891" s="60">
        <v>2</v>
      </c>
      <c r="D891" s="59" t="str">
        <f t="shared" si="119"/>
        <v>275/80R22.5</v>
      </c>
      <c r="E891" s="61">
        <v>25403</v>
      </c>
      <c r="F891" s="75" t="s">
        <v>105</v>
      </c>
      <c r="G891" s="60">
        <v>61</v>
      </c>
      <c r="H891" s="59" t="str">
        <f t="shared" si="118"/>
        <v>SARZEDO</v>
      </c>
      <c r="I891" s="63">
        <v>45334</v>
      </c>
      <c r="J891" s="64">
        <v>45341</v>
      </c>
      <c r="K891" s="60">
        <v>0</v>
      </c>
      <c r="L891" s="60">
        <v>19146</v>
      </c>
      <c r="M891" s="60">
        <v>36730</v>
      </c>
      <c r="N891" s="65">
        <f t="shared" si="120"/>
        <v>600</v>
      </c>
      <c r="O891" s="66" t="str">
        <f t="shared" ca="1" si="121"/>
        <v>OK</v>
      </c>
      <c r="P891" s="63">
        <v>45355</v>
      </c>
      <c r="Q891" s="200"/>
      <c r="R891" s="148" t="s">
        <v>107</v>
      </c>
      <c r="S891" s="65" t="str">
        <f t="shared" si="122"/>
        <v>Alteração na zona baixa do talão.</v>
      </c>
      <c r="T891" s="59" t="str">
        <f t="shared" si="12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891" s="65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891" s="60">
        <v>16196</v>
      </c>
      <c r="W891" s="59" t="str">
        <f t="shared" si="125"/>
        <v xml:space="preserve">Everson Veloso </v>
      </c>
      <c r="X891" s="59"/>
      <c r="Y891" s="59">
        <f t="shared" ca="1" si="117"/>
        <v>14</v>
      </c>
      <c r="Z891" s="59" t="str">
        <f>IFERROR(VLOOKUP(R891,FVU!B:F,5,FALSE),"")</f>
        <v>TALÃO</v>
      </c>
    </row>
    <row r="892" spans="1:26" ht="15.75" customHeight="1">
      <c r="A892" s="149">
        <f t="shared" si="116"/>
        <v>3187</v>
      </c>
      <c r="B892" s="76">
        <v>26632</v>
      </c>
      <c r="C892" s="68">
        <v>2</v>
      </c>
      <c r="D892" s="67" t="str">
        <f t="shared" si="119"/>
        <v>275/80R22.5</v>
      </c>
      <c r="E892" s="69">
        <v>25121</v>
      </c>
      <c r="F892" s="76" t="s">
        <v>99</v>
      </c>
      <c r="G892" s="68">
        <v>61</v>
      </c>
      <c r="H892" s="67" t="str">
        <f t="shared" si="118"/>
        <v>SARZEDO</v>
      </c>
      <c r="I892" s="71">
        <v>45334</v>
      </c>
      <c r="J892" s="72">
        <v>45341</v>
      </c>
      <c r="K892" s="68">
        <v>0</v>
      </c>
      <c r="L892" s="68">
        <v>4780</v>
      </c>
      <c r="M892" s="68">
        <v>59319</v>
      </c>
      <c r="N892" s="73">
        <f t="shared" si="120"/>
        <v>600</v>
      </c>
      <c r="O892" s="74" t="str">
        <f t="shared" ca="1" si="121"/>
        <v>OK</v>
      </c>
      <c r="P892" s="71">
        <v>45343</v>
      </c>
      <c r="Q892" s="198"/>
      <c r="R892" s="68" t="s">
        <v>114</v>
      </c>
      <c r="S892" s="73" t="str">
        <f t="shared" si="122"/>
        <v>Pneu não ressulcado</v>
      </c>
      <c r="T892" s="67" t="str">
        <f t="shared" si="123"/>
        <v>Negligência e/ou não realização do serviço de ressulcagem.</v>
      </c>
      <c r="U892" s="73" t="str">
        <f t="shared" si="124"/>
        <v>Realizar a ressulcagem dos pneus respeitando os procedimentos conforme manual de ressulcagem.</v>
      </c>
      <c r="V892" s="68">
        <v>16196</v>
      </c>
      <c r="W892" s="67" t="str">
        <f t="shared" si="125"/>
        <v xml:space="preserve">Everson Veloso </v>
      </c>
      <c r="X892" s="67"/>
      <c r="Y892" s="67">
        <f t="shared" ca="1" si="117"/>
        <v>2</v>
      </c>
      <c r="Z892" s="67" t="str">
        <f>IFERROR(VLOOKUP(R892,FVU!B:F,5,FALSE),"")</f>
        <v>BANDA DE RODAGEM</v>
      </c>
    </row>
    <row r="893" spans="1:26" ht="15.75" customHeight="1">
      <c r="A893" s="150">
        <f t="shared" si="116"/>
        <v>3188</v>
      </c>
      <c r="B893" s="75">
        <v>26643</v>
      </c>
      <c r="C893" s="60">
        <v>2</v>
      </c>
      <c r="D893" s="59" t="str">
        <f t="shared" si="119"/>
        <v>275/80R22.5</v>
      </c>
      <c r="E893" s="61">
        <v>25121</v>
      </c>
      <c r="F893" s="75" t="s">
        <v>198</v>
      </c>
      <c r="G893" s="60">
        <v>61</v>
      </c>
      <c r="H893" s="59" t="str">
        <f t="shared" si="118"/>
        <v>SARZEDO</v>
      </c>
      <c r="I893" s="63">
        <v>45334</v>
      </c>
      <c r="J893" s="64">
        <v>45341</v>
      </c>
      <c r="K893" s="60">
        <v>0</v>
      </c>
      <c r="L893" s="60">
        <v>4779</v>
      </c>
      <c r="M893" s="60">
        <v>56232</v>
      </c>
      <c r="N893" s="65">
        <f t="shared" si="120"/>
        <v>600</v>
      </c>
      <c r="O893" s="66" t="str">
        <f t="shared" ca="1" si="121"/>
        <v>OK</v>
      </c>
      <c r="P893" s="63">
        <v>45343</v>
      </c>
      <c r="Q893" s="200"/>
      <c r="R893" s="148" t="s">
        <v>114</v>
      </c>
      <c r="S893" s="65" t="str">
        <f t="shared" si="122"/>
        <v>Pneu não ressulcado</v>
      </c>
      <c r="T893" s="59" t="str">
        <f t="shared" si="123"/>
        <v>Negligência e/ou não realização do serviço de ressulcagem.</v>
      </c>
      <c r="U893" s="65" t="str">
        <f t="shared" si="124"/>
        <v>Realizar a ressulcagem dos pneus respeitando os procedimentos conforme manual de ressulcagem.</v>
      </c>
      <c r="V893" s="60">
        <v>16196</v>
      </c>
      <c r="W893" s="59" t="str">
        <f t="shared" si="125"/>
        <v xml:space="preserve">Everson Veloso </v>
      </c>
      <c r="X893" s="59"/>
      <c r="Y893" s="59">
        <f t="shared" ca="1" si="117"/>
        <v>2</v>
      </c>
      <c r="Z893" s="59" t="str">
        <f>IFERROR(VLOOKUP(R893,FVU!B:F,5,FALSE),"")</f>
        <v>BANDA DE RODAGEM</v>
      </c>
    </row>
    <row r="894" spans="1:26" ht="15.75" customHeight="1">
      <c r="A894" s="149">
        <f t="shared" si="116"/>
        <v>3189</v>
      </c>
      <c r="B894" s="76">
        <v>25830</v>
      </c>
      <c r="C894" s="68">
        <v>2</v>
      </c>
      <c r="D894" s="67" t="str">
        <f t="shared" si="119"/>
        <v>275/80R22.5</v>
      </c>
      <c r="E894" s="69">
        <v>25894</v>
      </c>
      <c r="F894" s="76" t="s">
        <v>198</v>
      </c>
      <c r="G894" s="68">
        <v>61</v>
      </c>
      <c r="H894" s="67" t="str">
        <f t="shared" si="118"/>
        <v>SARZEDO</v>
      </c>
      <c r="I894" s="71">
        <v>45329</v>
      </c>
      <c r="J894" s="72">
        <v>45341</v>
      </c>
      <c r="K894" s="68">
        <v>0</v>
      </c>
      <c r="L894" s="68">
        <v>3459</v>
      </c>
      <c r="M894" s="68">
        <v>69453</v>
      </c>
      <c r="N894" s="73">
        <f t="shared" si="120"/>
        <v>600</v>
      </c>
      <c r="O894" s="74" t="str">
        <f t="shared" ca="1" si="121"/>
        <v>OK</v>
      </c>
      <c r="P894" s="71">
        <v>45348</v>
      </c>
      <c r="Q894" s="198"/>
      <c r="R894" s="68" t="s">
        <v>107</v>
      </c>
      <c r="S894" s="73" t="str">
        <f t="shared" si="122"/>
        <v>Alteração na zona baixa do talão.</v>
      </c>
      <c r="T894" s="67" t="str">
        <f t="shared" si="12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894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894" s="68">
        <v>16196</v>
      </c>
      <c r="W894" s="67" t="str">
        <f t="shared" si="125"/>
        <v xml:space="preserve">Everson Veloso </v>
      </c>
      <c r="X894" s="67"/>
      <c r="Y894" s="67">
        <f t="shared" ca="1" si="117"/>
        <v>7</v>
      </c>
      <c r="Z894" s="67" t="str">
        <f>IFERROR(VLOOKUP(R894,FVU!B:F,5,FALSE),"")</f>
        <v>TALÃO</v>
      </c>
    </row>
    <row r="895" spans="1:26" ht="15.75" customHeight="1">
      <c r="A895" s="150">
        <f t="shared" si="116"/>
        <v>3190</v>
      </c>
      <c r="B895" s="75">
        <v>25831</v>
      </c>
      <c r="C895" s="60">
        <v>2</v>
      </c>
      <c r="D895" s="59" t="str">
        <f t="shared" si="119"/>
        <v>275/80R22.5</v>
      </c>
      <c r="E895" s="61">
        <v>25894</v>
      </c>
      <c r="F895" s="75" t="s">
        <v>105</v>
      </c>
      <c r="G895" s="60">
        <v>61</v>
      </c>
      <c r="H895" s="59" t="str">
        <f t="shared" si="118"/>
        <v>SARZEDO</v>
      </c>
      <c r="I895" s="63">
        <v>45329</v>
      </c>
      <c r="J895" s="64">
        <v>45341</v>
      </c>
      <c r="K895" s="60">
        <v>0</v>
      </c>
      <c r="L895" s="60">
        <v>3459</v>
      </c>
      <c r="M895" s="60">
        <v>69453</v>
      </c>
      <c r="N895" s="65">
        <f t="shared" si="120"/>
        <v>600</v>
      </c>
      <c r="O895" s="66" t="str">
        <f t="shared" ca="1" si="121"/>
        <v>OK</v>
      </c>
      <c r="P895" s="63">
        <v>45349</v>
      </c>
      <c r="Q895" s="200"/>
      <c r="R895" s="148" t="s">
        <v>107</v>
      </c>
      <c r="S895" s="65" t="str">
        <f t="shared" si="122"/>
        <v>Alteração na zona baixa do talão.</v>
      </c>
      <c r="T895" s="59" t="str">
        <f t="shared" si="12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895" s="65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895" s="60">
        <v>16196</v>
      </c>
      <c r="W895" s="59" t="str">
        <f t="shared" si="125"/>
        <v xml:space="preserve">Everson Veloso </v>
      </c>
      <c r="X895" s="59"/>
      <c r="Y895" s="59">
        <f t="shared" ca="1" si="117"/>
        <v>8</v>
      </c>
      <c r="Z895" s="59" t="str">
        <f>IFERROR(VLOOKUP(R895,FVU!B:F,5,FALSE),"")</f>
        <v>TALÃO</v>
      </c>
    </row>
    <row r="896" spans="1:26" ht="15.75" customHeight="1">
      <c r="A896" s="149">
        <f t="shared" si="116"/>
        <v>3191</v>
      </c>
      <c r="B896" s="76">
        <v>25626</v>
      </c>
      <c r="C896" s="68">
        <v>2</v>
      </c>
      <c r="D896" s="67" t="str">
        <f t="shared" si="119"/>
        <v>275/80R22.5</v>
      </c>
      <c r="E896" s="152" t="s">
        <v>222</v>
      </c>
      <c r="F896" s="76" t="s">
        <v>105</v>
      </c>
      <c r="G896" s="68">
        <v>61</v>
      </c>
      <c r="H896" s="67" t="str">
        <f t="shared" si="118"/>
        <v>SARZEDO</v>
      </c>
      <c r="I896" s="71">
        <v>45336</v>
      </c>
      <c r="J896" s="72">
        <v>45341</v>
      </c>
      <c r="K896" s="68">
        <v>0</v>
      </c>
      <c r="L896" s="68">
        <v>11812</v>
      </c>
      <c r="M896" s="68">
        <v>87092</v>
      </c>
      <c r="N896" s="73">
        <f t="shared" si="120"/>
        <v>600</v>
      </c>
      <c r="O896" s="74" t="str">
        <f t="shared" ca="1" si="121"/>
        <v>OK</v>
      </c>
      <c r="P896" s="71">
        <v>45356</v>
      </c>
      <c r="Q896" s="198"/>
      <c r="R896" s="68" t="s">
        <v>107</v>
      </c>
      <c r="S896" s="73" t="str">
        <f t="shared" si="122"/>
        <v>Alteração na zona baixa do talão.</v>
      </c>
      <c r="T896" s="67" t="str">
        <f t="shared" si="12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896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896" s="68">
        <v>16196</v>
      </c>
      <c r="W896" s="67" t="str">
        <f t="shared" si="125"/>
        <v xml:space="preserve">Everson Veloso </v>
      </c>
      <c r="X896" s="67"/>
      <c r="Y896" s="67">
        <f t="shared" ca="1" si="117"/>
        <v>15</v>
      </c>
      <c r="Z896" s="67" t="str">
        <f>IFERROR(VLOOKUP(R896,FVU!B:F,5,FALSE),"")</f>
        <v>TALÃO</v>
      </c>
    </row>
    <row r="897" spans="1:26" ht="15.75" customHeight="1">
      <c r="A897" s="150">
        <f t="shared" si="116"/>
        <v>3192</v>
      </c>
      <c r="B897" s="75">
        <v>25020</v>
      </c>
      <c r="C897" s="60">
        <v>2</v>
      </c>
      <c r="D897" s="59" t="str">
        <f t="shared" si="119"/>
        <v>275/80R22.5</v>
      </c>
      <c r="E897" s="61">
        <v>90208</v>
      </c>
      <c r="F897" s="75" t="s">
        <v>101</v>
      </c>
      <c r="G897" s="60">
        <v>520</v>
      </c>
      <c r="H897" s="59" t="str">
        <f t="shared" si="118"/>
        <v>NEVES</v>
      </c>
      <c r="I897" s="63">
        <v>45334</v>
      </c>
      <c r="J897" s="64">
        <v>45344</v>
      </c>
      <c r="K897" s="60">
        <v>0</v>
      </c>
      <c r="L897" s="60">
        <v>3195</v>
      </c>
      <c r="M897" s="60">
        <v>95348</v>
      </c>
      <c r="N897" s="65">
        <f t="shared" si="120"/>
        <v>600</v>
      </c>
      <c r="O897" s="66" t="str">
        <f t="shared" ca="1" si="121"/>
        <v>OK</v>
      </c>
      <c r="P897" s="63">
        <v>45350</v>
      </c>
      <c r="Q897" s="200"/>
      <c r="R897" s="148" t="s">
        <v>107</v>
      </c>
      <c r="S897" s="65" t="str">
        <f t="shared" si="122"/>
        <v>Alteração na zona baixa do talão.</v>
      </c>
      <c r="T897" s="59" t="str">
        <f t="shared" si="12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897" s="65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897" s="60">
        <v>16196</v>
      </c>
      <c r="W897" s="59" t="str">
        <f t="shared" si="125"/>
        <v xml:space="preserve">Everson Veloso </v>
      </c>
      <c r="X897" s="59"/>
      <c r="Y897" s="59">
        <f t="shared" ca="1" si="117"/>
        <v>6</v>
      </c>
      <c r="Z897" s="59" t="str">
        <f>IFERROR(VLOOKUP(R897,FVU!B:F,5,FALSE),"")</f>
        <v>TALÃO</v>
      </c>
    </row>
    <row r="898" spans="1:26" ht="15.75" customHeight="1">
      <c r="A898" s="149">
        <f t="shared" si="116"/>
        <v>3193</v>
      </c>
      <c r="B898" s="76">
        <v>25008</v>
      </c>
      <c r="C898" s="68">
        <v>2</v>
      </c>
      <c r="D898" s="67" t="str">
        <f t="shared" si="119"/>
        <v>275/80R22.5</v>
      </c>
      <c r="E898" s="69">
        <v>90416</v>
      </c>
      <c r="F898" s="76" t="s">
        <v>197</v>
      </c>
      <c r="G898" s="68">
        <v>520</v>
      </c>
      <c r="H898" s="67" t="str">
        <f t="shared" si="118"/>
        <v>NEVES</v>
      </c>
      <c r="I898" s="71">
        <v>45334</v>
      </c>
      <c r="J898" s="72">
        <v>45344</v>
      </c>
      <c r="K898" s="68">
        <v>0</v>
      </c>
      <c r="L898" s="68">
        <v>10762</v>
      </c>
      <c r="M898" s="68">
        <v>102519</v>
      </c>
      <c r="N898" s="73">
        <f t="shared" si="120"/>
        <v>600</v>
      </c>
      <c r="O898" s="74" t="str">
        <f t="shared" ca="1" si="121"/>
        <v>OK</v>
      </c>
      <c r="P898" s="71">
        <v>45350</v>
      </c>
      <c r="Q898" s="198"/>
      <c r="R898" s="68" t="s">
        <v>107</v>
      </c>
      <c r="S898" s="73" t="str">
        <f t="shared" si="122"/>
        <v>Alteração na zona baixa do talão.</v>
      </c>
      <c r="T898" s="67" t="str">
        <f t="shared" si="12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898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898" s="68">
        <v>16196</v>
      </c>
      <c r="W898" s="67" t="str">
        <f t="shared" si="125"/>
        <v xml:space="preserve">Everson Veloso </v>
      </c>
      <c r="X898" s="67"/>
      <c r="Y898" s="67">
        <f t="shared" ca="1" si="117"/>
        <v>6</v>
      </c>
      <c r="Z898" s="67" t="str">
        <f>IFERROR(VLOOKUP(R898,FVU!B:F,5,FALSE),"")</f>
        <v>TALÃO</v>
      </c>
    </row>
    <row r="899" spans="1:26" ht="15.75" customHeight="1">
      <c r="A899" s="150">
        <f t="shared" si="116"/>
        <v>3194</v>
      </c>
      <c r="B899" s="75">
        <v>26366</v>
      </c>
      <c r="C899" s="60">
        <v>2</v>
      </c>
      <c r="D899" s="59" t="str">
        <f t="shared" si="119"/>
        <v>275/80R22.5</v>
      </c>
      <c r="E899" s="61">
        <v>90473</v>
      </c>
      <c r="F899" s="75" t="s">
        <v>102</v>
      </c>
      <c r="G899" s="60">
        <v>520</v>
      </c>
      <c r="H899" s="59" t="str">
        <f t="shared" si="118"/>
        <v>NEVES</v>
      </c>
      <c r="I899" s="63">
        <v>45335</v>
      </c>
      <c r="J899" s="64">
        <v>45344</v>
      </c>
      <c r="K899" s="60">
        <v>0</v>
      </c>
      <c r="L899" s="60">
        <v>13119</v>
      </c>
      <c r="M899" s="60">
        <v>108454</v>
      </c>
      <c r="N899" s="65">
        <f t="shared" si="120"/>
        <v>600</v>
      </c>
      <c r="O899" s="66" t="str">
        <f t="shared" ca="1" si="121"/>
        <v>OK</v>
      </c>
      <c r="P899" s="63">
        <v>45350</v>
      </c>
      <c r="Q899" s="200"/>
      <c r="R899" s="148" t="s">
        <v>107</v>
      </c>
      <c r="S899" s="65" t="str">
        <f t="shared" si="122"/>
        <v>Alteração na zona baixa do talão.</v>
      </c>
      <c r="T899" s="59" t="str">
        <f t="shared" si="12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899" s="65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899" s="60">
        <v>16196</v>
      </c>
      <c r="W899" s="59" t="str">
        <f t="shared" si="125"/>
        <v xml:space="preserve">Everson Veloso </v>
      </c>
      <c r="X899" s="59"/>
      <c r="Y899" s="59">
        <f t="shared" ca="1" si="117"/>
        <v>6</v>
      </c>
      <c r="Z899" s="59" t="str">
        <f>IFERROR(VLOOKUP(R899,FVU!B:F,5,FALSE),"")</f>
        <v>TALÃO</v>
      </c>
    </row>
    <row r="900" spans="1:26" ht="15.75" customHeight="1">
      <c r="A900" s="149">
        <f t="shared" ref="A900:A963" si="126">IF(B900&gt;0,A899+1,"")</f>
        <v>3195</v>
      </c>
      <c r="B900" s="76">
        <v>23778</v>
      </c>
      <c r="C900" s="68">
        <v>2</v>
      </c>
      <c r="D900" s="67" t="str">
        <f t="shared" si="119"/>
        <v>275/80R22.5</v>
      </c>
      <c r="E900" s="69">
        <v>90493</v>
      </c>
      <c r="F900" s="76" t="s">
        <v>99</v>
      </c>
      <c r="G900" s="68">
        <v>520</v>
      </c>
      <c r="H900" s="67" t="str">
        <f t="shared" si="118"/>
        <v>NEVES</v>
      </c>
      <c r="I900" s="71">
        <v>45322</v>
      </c>
      <c r="J900" s="72">
        <v>45344</v>
      </c>
      <c r="K900" s="68">
        <v>1</v>
      </c>
      <c r="L900" s="68">
        <v>15927</v>
      </c>
      <c r="M900" s="68">
        <v>132947</v>
      </c>
      <c r="N900" s="73">
        <f t="shared" si="120"/>
        <v>600</v>
      </c>
      <c r="O900" s="74" t="str">
        <f t="shared" ca="1" si="121"/>
        <v>OK</v>
      </c>
      <c r="P900" s="71">
        <v>45350</v>
      </c>
      <c r="Q900" s="198"/>
      <c r="R900" s="68" t="s">
        <v>107</v>
      </c>
      <c r="S900" s="73" t="str">
        <f t="shared" si="122"/>
        <v>Alteração na zona baixa do talão.</v>
      </c>
      <c r="T900" s="67" t="str">
        <f t="shared" si="12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900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900" s="68">
        <v>16196</v>
      </c>
      <c r="W900" s="67" t="str">
        <f t="shared" si="125"/>
        <v xml:space="preserve">Everson Veloso </v>
      </c>
      <c r="X900" s="67"/>
      <c r="Y900" s="67">
        <f t="shared" ca="1" si="117"/>
        <v>6</v>
      </c>
      <c r="Z900" s="67" t="str">
        <f>IFERROR(VLOOKUP(R900,FVU!B:F,5,FALSE),"")</f>
        <v>TALÃO</v>
      </c>
    </row>
    <row r="901" spans="1:26" ht="15.75" customHeight="1">
      <c r="A901" s="150">
        <f t="shared" si="126"/>
        <v>3196</v>
      </c>
      <c r="B901" s="75">
        <v>22686</v>
      </c>
      <c r="C901" s="60">
        <v>2</v>
      </c>
      <c r="D901" s="59" t="str">
        <f t="shared" si="119"/>
        <v>275/80R22.5</v>
      </c>
      <c r="E901" s="61">
        <v>11148</v>
      </c>
      <c r="F901" s="75" t="s">
        <v>105</v>
      </c>
      <c r="G901" s="60">
        <v>98</v>
      </c>
      <c r="H901" s="59" t="str">
        <f t="shared" si="118"/>
        <v>ANA LUCIA</v>
      </c>
      <c r="I901" s="63">
        <v>45338</v>
      </c>
      <c r="J901" s="64">
        <v>45344</v>
      </c>
      <c r="K901" s="60">
        <v>2</v>
      </c>
      <c r="L901" s="60">
        <v>16224</v>
      </c>
      <c r="M901" s="60">
        <v>187097</v>
      </c>
      <c r="N901" s="65">
        <f t="shared" si="120"/>
        <v>600</v>
      </c>
      <c r="O901" s="66" t="str">
        <f t="shared" ca="1" si="121"/>
        <v>OK</v>
      </c>
      <c r="P901" s="63">
        <v>45467</v>
      </c>
      <c r="Q901" s="200"/>
      <c r="R901" s="148" t="s">
        <v>106</v>
      </c>
      <c r="S901" s="65" t="str">
        <f t="shared" si="122"/>
        <v>Rachadura na zona baixa do talão.</v>
      </c>
      <c r="T901" s="59" t="str">
        <f t="shared" si="12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01" s="65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01" s="60">
        <v>16196</v>
      </c>
      <c r="W901" s="59" t="str">
        <f t="shared" si="125"/>
        <v xml:space="preserve">Everson Veloso </v>
      </c>
      <c r="X901" s="59"/>
      <c r="Y901" s="59">
        <f t="shared" ca="1" si="117"/>
        <v>123</v>
      </c>
      <c r="Z901" s="59" t="str">
        <f>IFERROR(VLOOKUP(R901,FVU!B:F,5,FALSE),"")</f>
        <v>TALÃO</v>
      </c>
    </row>
    <row r="902" spans="1:26" ht="15.75" customHeight="1">
      <c r="A902" s="149">
        <f t="shared" si="126"/>
        <v>3197</v>
      </c>
      <c r="B902" s="76">
        <v>20553</v>
      </c>
      <c r="C902" s="68">
        <v>2</v>
      </c>
      <c r="D902" s="67" t="str">
        <f t="shared" si="119"/>
        <v>275/80R22.5</v>
      </c>
      <c r="E902" s="69">
        <v>7508</v>
      </c>
      <c r="F902" s="76" t="s">
        <v>105</v>
      </c>
      <c r="G902" s="68">
        <v>56</v>
      </c>
      <c r="H902" s="67" t="str">
        <f t="shared" si="118"/>
        <v xml:space="preserve">UBERLANDIA </v>
      </c>
      <c r="I902" s="71">
        <v>45334</v>
      </c>
      <c r="J902" s="72">
        <v>45344</v>
      </c>
      <c r="K902" s="68">
        <v>1</v>
      </c>
      <c r="L902" s="68">
        <v>14541</v>
      </c>
      <c r="M902" s="68">
        <v>156021</v>
      </c>
      <c r="N902" s="73">
        <f t="shared" si="120"/>
        <v>600</v>
      </c>
      <c r="O902" s="74" t="str">
        <f t="shared" ca="1" si="121"/>
        <v>OK</v>
      </c>
      <c r="P902" s="71">
        <v>45421</v>
      </c>
      <c r="Q902" s="198"/>
      <c r="R902" s="68" t="s">
        <v>106</v>
      </c>
      <c r="S902" s="73" t="str">
        <f t="shared" si="122"/>
        <v>Rachadura na zona baixa do talão.</v>
      </c>
      <c r="T902" s="67" t="str">
        <f t="shared" si="12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02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02" s="68">
        <v>16196</v>
      </c>
      <c r="W902" s="67" t="str">
        <f t="shared" si="125"/>
        <v xml:space="preserve">Everson Veloso </v>
      </c>
      <c r="X902" s="67"/>
      <c r="Y902" s="67">
        <f t="shared" ca="1" si="117"/>
        <v>77</v>
      </c>
      <c r="Z902" s="67" t="str">
        <f>IFERROR(VLOOKUP(R902,FVU!B:F,5,FALSE),"")</f>
        <v>TALÃO</v>
      </c>
    </row>
    <row r="903" spans="1:26" ht="15.75" customHeight="1">
      <c r="A903" s="150">
        <f t="shared" si="126"/>
        <v>3198</v>
      </c>
      <c r="B903" s="75">
        <v>26564</v>
      </c>
      <c r="C903" s="60">
        <v>1</v>
      </c>
      <c r="D903" s="59" t="str">
        <f t="shared" si="119"/>
        <v>295/80R22.5</v>
      </c>
      <c r="E903" s="61">
        <v>7611</v>
      </c>
      <c r="F903" s="75" t="s">
        <v>207</v>
      </c>
      <c r="G903" s="60">
        <v>56</v>
      </c>
      <c r="H903" s="59" t="str">
        <f t="shared" si="118"/>
        <v xml:space="preserve">UBERLANDIA </v>
      </c>
      <c r="I903" s="63">
        <v>45337</v>
      </c>
      <c r="J903" s="64">
        <v>45344</v>
      </c>
      <c r="K903" s="60">
        <v>0</v>
      </c>
      <c r="L903" s="60">
        <v>21399</v>
      </c>
      <c r="M903" s="60">
        <v>37396</v>
      </c>
      <c r="N903" s="65">
        <f t="shared" si="120"/>
        <v>650</v>
      </c>
      <c r="O903" s="66" t="str">
        <f t="shared" ca="1" si="121"/>
        <v>OK</v>
      </c>
      <c r="P903" s="63">
        <v>45508</v>
      </c>
      <c r="Q903" s="200"/>
      <c r="R903" s="148" t="s">
        <v>104</v>
      </c>
      <c r="S903" s="65" t="str">
        <f t="shared" si="122"/>
        <v>Feridas acidentais no flanco.</v>
      </c>
      <c r="T903" s="59" t="str">
        <f t="shared" si="123"/>
        <v>Objetos pontiagudos, pontas de guias, meio-fio.</v>
      </c>
      <c r="U903" s="65" t="str">
        <f t="shared" si="124"/>
        <v>Impacto lateral proveniente de erro operacional, solicito avaliação de cobrança.</v>
      </c>
      <c r="V903" s="60">
        <v>16196</v>
      </c>
      <c r="W903" s="59" t="str">
        <f t="shared" si="125"/>
        <v xml:space="preserve">Everson Veloso </v>
      </c>
      <c r="X903" s="59"/>
      <c r="Y903" s="59">
        <f t="shared" ref="Y903:Y966" ca="1" si="127">IF(J903=0,"",IF(P903=0,TODAY()-J903,P903-J903))</f>
        <v>164</v>
      </c>
      <c r="Z903" s="59" t="str">
        <f>IFERROR(VLOOKUP(R903,FVU!B:F,5,FALSE),"")</f>
        <v>FLANCO</v>
      </c>
    </row>
    <row r="904" spans="1:26" ht="15.75" customHeight="1">
      <c r="A904" s="149">
        <f t="shared" si="126"/>
        <v>3199</v>
      </c>
      <c r="B904" s="76">
        <v>25153</v>
      </c>
      <c r="C904" s="68">
        <v>2</v>
      </c>
      <c r="D904" s="67" t="str">
        <f t="shared" si="119"/>
        <v>275/80R22.5</v>
      </c>
      <c r="E904" s="69">
        <v>90297</v>
      </c>
      <c r="F904" s="76" t="s">
        <v>105</v>
      </c>
      <c r="G904" s="68">
        <v>870</v>
      </c>
      <c r="H904" s="67" t="str">
        <f t="shared" si="118"/>
        <v>JUSTINOPOLIS</v>
      </c>
      <c r="I904" s="71">
        <v>45331</v>
      </c>
      <c r="J904" s="72">
        <v>45344</v>
      </c>
      <c r="K904" s="68">
        <v>1</v>
      </c>
      <c r="L904" s="68">
        <v>16364</v>
      </c>
      <c r="M904" s="68">
        <v>142819</v>
      </c>
      <c r="N904" s="73">
        <f t="shared" si="120"/>
        <v>600</v>
      </c>
      <c r="O904" s="74" t="str">
        <f t="shared" ca="1" si="121"/>
        <v>OK</v>
      </c>
      <c r="P904" s="71">
        <f>J904</f>
        <v>45344</v>
      </c>
      <c r="Q904" s="198"/>
      <c r="R904" s="68" t="s">
        <v>106</v>
      </c>
      <c r="S904" s="73" t="str">
        <f t="shared" si="122"/>
        <v>Rachadura na zona baixa do talão.</v>
      </c>
      <c r="T904" s="67" t="str">
        <f t="shared" si="12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04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04" s="68">
        <v>16196</v>
      </c>
      <c r="W904" s="67" t="str">
        <f t="shared" si="125"/>
        <v xml:space="preserve">Everson Veloso </v>
      </c>
      <c r="X904" s="67"/>
      <c r="Y904" s="67">
        <f t="shared" ca="1" si="127"/>
        <v>0</v>
      </c>
      <c r="Z904" s="67" t="str">
        <f>IFERROR(VLOOKUP(R904,FVU!B:F,5,FALSE),"")</f>
        <v>TALÃO</v>
      </c>
    </row>
    <row r="905" spans="1:26" ht="15.75" customHeight="1">
      <c r="A905" s="150">
        <f t="shared" si="126"/>
        <v>3200</v>
      </c>
      <c r="B905" s="75">
        <v>26064</v>
      </c>
      <c r="C905" s="60">
        <v>2</v>
      </c>
      <c r="D905" s="59" t="str">
        <f t="shared" si="119"/>
        <v>275/80R22.5</v>
      </c>
      <c r="E905" s="61">
        <v>11088</v>
      </c>
      <c r="F905" s="75" t="s">
        <v>105</v>
      </c>
      <c r="G905" s="60">
        <v>870</v>
      </c>
      <c r="H905" s="59" t="str">
        <f t="shared" si="118"/>
        <v>JUSTINOPOLIS</v>
      </c>
      <c r="I905" s="63">
        <v>45341</v>
      </c>
      <c r="J905" s="64">
        <v>45344</v>
      </c>
      <c r="K905" s="60">
        <v>1</v>
      </c>
      <c r="L905" s="60">
        <v>9633</v>
      </c>
      <c r="M905" s="60">
        <v>73538</v>
      </c>
      <c r="N905" s="65">
        <f t="shared" si="120"/>
        <v>600</v>
      </c>
      <c r="O905" s="66" t="str">
        <f t="shared" ca="1" si="121"/>
        <v>OK</v>
      </c>
      <c r="P905" s="71">
        <f>J905</f>
        <v>45344</v>
      </c>
      <c r="Q905" s="198"/>
      <c r="R905" s="148" t="s">
        <v>116</v>
      </c>
      <c r="S905" s="65" t="str">
        <f t="shared" si="122"/>
        <v>Desenrolamento do retorno da lona carcaça no talão.</v>
      </c>
      <c r="T905" s="59" t="str">
        <f t="shared" si="123"/>
        <v>Aquecimento no talão ocasionado pelo uso excessivo do freio, má regulagem dos freios, uso excessivo dos freios devido a velocidade incompatível com a via,rodas sujas e/ou em má condições de uso, etc.</v>
      </c>
      <c r="U905" s="65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05" s="60">
        <v>16196</v>
      </c>
      <c r="W905" s="59" t="str">
        <f t="shared" si="125"/>
        <v xml:space="preserve">Everson Veloso </v>
      </c>
      <c r="X905" s="59"/>
      <c r="Y905" s="59">
        <f t="shared" ca="1" si="127"/>
        <v>0</v>
      </c>
      <c r="Z905" s="59" t="str">
        <f>IFERROR(VLOOKUP(R905,FVU!B:F,5,FALSE),"")</f>
        <v>TALÃO</v>
      </c>
    </row>
    <row r="906" spans="1:26" ht="15.75" customHeight="1">
      <c r="A906" s="149">
        <f t="shared" si="126"/>
        <v>3201</v>
      </c>
      <c r="B906" s="76">
        <v>23498</v>
      </c>
      <c r="C906" s="68">
        <v>2</v>
      </c>
      <c r="D906" s="67" t="str">
        <f t="shared" si="119"/>
        <v>275/80R22.5</v>
      </c>
      <c r="E906" s="69">
        <v>10994</v>
      </c>
      <c r="F906" s="76" t="s">
        <v>105</v>
      </c>
      <c r="G906" s="68">
        <v>870</v>
      </c>
      <c r="H906" s="67" t="str">
        <f t="shared" si="118"/>
        <v>JUSTINOPOLIS</v>
      </c>
      <c r="I906" s="71">
        <v>45341</v>
      </c>
      <c r="J906" s="72">
        <v>45344</v>
      </c>
      <c r="K906" s="68">
        <v>1</v>
      </c>
      <c r="L906" s="68">
        <v>3543</v>
      </c>
      <c r="M906" s="68">
        <v>15090</v>
      </c>
      <c r="N906" s="73">
        <f t="shared" si="120"/>
        <v>600</v>
      </c>
      <c r="O906" s="74" t="str">
        <f t="shared" ca="1" si="121"/>
        <v>OK</v>
      </c>
      <c r="P906" s="71">
        <f>J906</f>
        <v>45344</v>
      </c>
      <c r="Q906" s="198"/>
      <c r="R906" s="68" t="s">
        <v>116</v>
      </c>
      <c r="S906" s="73" t="str">
        <f t="shared" si="122"/>
        <v>Desenrolamento do retorno da lona carcaça no talão.</v>
      </c>
      <c r="T906" s="67" t="str">
        <f t="shared" si="123"/>
        <v>Aquecimento no talão ocasionado pelo uso excessivo do freio, má regulagem dos freios, uso excessivo dos freios devido a velocidade incompatível com a via,rodas sujas e/ou em má condições de uso, etc.</v>
      </c>
      <c r="U906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06" s="68">
        <v>16196</v>
      </c>
      <c r="W906" s="67" t="str">
        <f t="shared" si="125"/>
        <v xml:space="preserve">Everson Veloso </v>
      </c>
      <c r="X906" s="67"/>
      <c r="Y906" s="67">
        <f t="shared" ca="1" si="127"/>
        <v>0</v>
      </c>
      <c r="Z906" s="67" t="str">
        <f>IFERROR(VLOOKUP(R906,FVU!B:F,5,FALSE),"")</f>
        <v>TALÃO</v>
      </c>
    </row>
    <row r="907" spans="1:26" ht="15.75" customHeight="1">
      <c r="A907" s="150">
        <f t="shared" si="126"/>
        <v>3202</v>
      </c>
      <c r="B907" s="75">
        <v>24958</v>
      </c>
      <c r="C907" s="60">
        <v>2</v>
      </c>
      <c r="D907" s="59" t="str">
        <f t="shared" si="119"/>
        <v>275/80R22.5</v>
      </c>
      <c r="E907" s="61">
        <v>90299</v>
      </c>
      <c r="F907" s="75" t="s">
        <v>99</v>
      </c>
      <c r="G907" s="60">
        <v>870</v>
      </c>
      <c r="H907" s="59" t="str">
        <f t="shared" si="118"/>
        <v>JUSTINOPOLIS</v>
      </c>
      <c r="I907" s="63">
        <v>45339</v>
      </c>
      <c r="J907" s="64">
        <v>45344</v>
      </c>
      <c r="K907" s="60">
        <v>2</v>
      </c>
      <c r="L907" s="60">
        <v>13918</v>
      </c>
      <c r="M907" s="60">
        <v>117744</v>
      </c>
      <c r="N907" s="65">
        <f t="shared" si="120"/>
        <v>600</v>
      </c>
      <c r="O907" s="66" t="str">
        <f t="shared" ca="1" si="121"/>
        <v>OK</v>
      </c>
      <c r="P907" s="63">
        <v>45540</v>
      </c>
      <c r="Q907" s="200"/>
      <c r="R907" s="148" t="s">
        <v>106</v>
      </c>
      <c r="S907" s="65" t="str">
        <f t="shared" si="122"/>
        <v>Rachadura na zona baixa do talão.</v>
      </c>
      <c r="T907" s="59" t="str">
        <f t="shared" si="12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07" s="65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07" s="60">
        <v>16196</v>
      </c>
      <c r="W907" s="59" t="str">
        <f t="shared" si="125"/>
        <v xml:space="preserve">Everson Veloso </v>
      </c>
      <c r="X907" s="59"/>
      <c r="Y907" s="59">
        <f t="shared" ca="1" si="127"/>
        <v>196</v>
      </c>
      <c r="Z907" s="59" t="str">
        <f>IFERROR(VLOOKUP(R907,FVU!B:F,5,FALSE),"")</f>
        <v>TALÃO</v>
      </c>
    </row>
    <row r="908" spans="1:26" ht="15.75" customHeight="1">
      <c r="A908" s="149">
        <f t="shared" si="126"/>
        <v>3203</v>
      </c>
      <c r="B908" s="76">
        <v>22623</v>
      </c>
      <c r="C908" s="68">
        <v>2</v>
      </c>
      <c r="D908" s="67" t="str">
        <f t="shared" si="119"/>
        <v>275/80R22.5</v>
      </c>
      <c r="E908" s="69" t="s">
        <v>211</v>
      </c>
      <c r="F908" s="76" t="s">
        <v>105</v>
      </c>
      <c r="G908" s="68">
        <v>870</v>
      </c>
      <c r="H908" s="67" t="str">
        <f t="shared" si="118"/>
        <v>JUSTINOPOLIS</v>
      </c>
      <c r="I908" s="71">
        <v>45341</v>
      </c>
      <c r="J908" s="72">
        <v>45344</v>
      </c>
      <c r="K908" s="68">
        <v>3</v>
      </c>
      <c r="L908" s="68">
        <v>15541</v>
      </c>
      <c r="M908" s="68">
        <v>190674</v>
      </c>
      <c r="N908" s="73">
        <f t="shared" si="120"/>
        <v>600</v>
      </c>
      <c r="O908" s="74" t="str">
        <f t="shared" ca="1" si="121"/>
        <v>OK</v>
      </c>
      <c r="P908" s="71">
        <f>J908</f>
        <v>45344</v>
      </c>
      <c r="Q908" s="198"/>
      <c r="R908" s="68" t="s">
        <v>106</v>
      </c>
      <c r="S908" s="73" t="str">
        <f t="shared" si="122"/>
        <v>Rachadura na zona baixa do talão.</v>
      </c>
      <c r="T908" s="67" t="str">
        <f t="shared" si="12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08" s="73" t="str">
        <f t="shared" si="12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08" s="68">
        <v>16196</v>
      </c>
      <c r="W908" s="67" t="str">
        <f t="shared" si="125"/>
        <v xml:space="preserve">Everson Veloso </v>
      </c>
      <c r="X908" s="67"/>
      <c r="Y908" s="67">
        <f t="shared" ca="1" si="127"/>
        <v>0</v>
      </c>
      <c r="Z908" s="67" t="str">
        <f>IFERROR(VLOOKUP(R908,FVU!B:F,5,FALSE),"")</f>
        <v>TALÃO</v>
      </c>
    </row>
    <row r="909" spans="1:26" ht="15.75" customHeight="1">
      <c r="A909" s="150">
        <f t="shared" si="126"/>
        <v>3204</v>
      </c>
      <c r="B909" s="75">
        <v>24397</v>
      </c>
      <c r="C909" s="60">
        <v>2</v>
      </c>
      <c r="D909" s="59" t="str">
        <f t="shared" si="119"/>
        <v>275/80R22.5</v>
      </c>
      <c r="E909" s="61">
        <v>10761</v>
      </c>
      <c r="F909" s="75" t="s">
        <v>198</v>
      </c>
      <c r="G909" s="60">
        <v>870</v>
      </c>
      <c r="H909" s="59" t="str">
        <f t="shared" si="118"/>
        <v>JUSTINOPOLIS</v>
      </c>
      <c r="I909" s="63">
        <v>45341</v>
      </c>
      <c r="J909" s="64">
        <v>45344</v>
      </c>
      <c r="K909" s="60">
        <v>1</v>
      </c>
      <c r="L909" s="60">
        <v>17401</v>
      </c>
      <c r="M909" s="60">
        <v>165144</v>
      </c>
      <c r="N909" s="65">
        <f t="shared" si="120"/>
        <v>600</v>
      </c>
      <c r="O909" s="66" t="str">
        <f t="shared" ca="1" si="121"/>
        <v>OK</v>
      </c>
      <c r="P909" s="71">
        <f>J909</f>
        <v>45344</v>
      </c>
      <c r="Q909" s="198"/>
      <c r="R909" s="148" t="s">
        <v>104</v>
      </c>
      <c r="S909" s="65" t="str">
        <f t="shared" si="122"/>
        <v>Feridas acidentais no flanco.</v>
      </c>
      <c r="T909" s="59" t="str">
        <f t="shared" si="123"/>
        <v>Objetos pontiagudos, pontas de guias, meio-fio.</v>
      </c>
      <c r="U909" s="65" t="str">
        <f t="shared" si="124"/>
        <v>Impacto lateral proveniente de erro operacional, solicito avaliação de cobrança.</v>
      </c>
      <c r="V909" s="60">
        <v>16196</v>
      </c>
      <c r="W909" s="59" t="str">
        <f t="shared" si="125"/>
        <v xml:space="preserve">Everson Veloso </v>
      </c>
      <c r="X909" s="59"/>
      <c r="Y909" s="59">
        <f t="shared" ca="1" si="127"/>
        <v>0</v>
      </c>
      <c r="Z909" s="59" t="str">
        <f>IFERROR(VLOOKUP(R909,FVU!B:F,5,FALSE),"")</f>
        <v>FLANCO</v>
      </c>
    </row>
    <row r="910" spans="1:26" ht="15.75" customHeight="1">
      <c r="A910" s="149">
        <f t="shared" si="126"/>
        <v>3205</v>
      </c>
      <c r="B910" s="76">
        <v>24256</v>
      </c>
      <c r="C910" s="68">
        <v>1</v>
      </c>
      <c r="D910" s="67" t="str">
        <f t="shared" si="119"/>
        <v>295/80R22.5</v>
      </c>
      <c r="E910" s="69">
        <v>40220</v>
      </c>
      <c r="F910" s="76" t="s">
        <v>101</v>
      </c>
      <c r="G910" s="68">
        <v>16</v>
      </c>
      <c r="H910" s="67" t="str">
        <f t="shared" ref="H910:H973" si="128">IFERROR(VLOOKUP(G910,LOCAL,2,FALSE),"")</f>
        <v>M.GORETTI</v>
      </c>
      <c r="I910" s="71">
        <v>45343</v>
      </c>
      <c r="J910" s="72">
        <v>45344</v>
      </c>
      <c r="K910" s="68">
        <v>1</v>
      </c>
      <c r="L910" s="68">
        <v>7324</v>
      </c>
      <c r="M910" s="68">
        <v>163286</v>
      </c>
      <c r="N910" s="73">
        <f t="shared" si="120"/>
        <v>650</v>
      </c>
      <c r="O910" s="74" t="str">
        <f t="shared" ca="1" si="121"/>
        <v>OK</v>
      </c>
      <c r="P910" s="71">
        <v>45362</v>
      </c>
      <c r="Q910" s="198"/>
      <c r="R910" s="68" t="s">
        <v>104</v>
      </c>
      <c r="S910" s="73" t="str">
        <f t="shared" si="122"/>
        <v>Feridas acidentais no flanco.</v>
      </c>
      <c r="T910" s="67" t="str">
        <f t="shared" si="123"/>
        <v>Objetos pontiagudos, pontas de guias, meio-fio.</v>
      </c>
      <c r="U910" s="73" t="str">
        <f t="shared" si="124"/>
        <v>Impacto lateral proveniente de erro operacional, solicito avaliação de cobrança.</v>
      </c>
      <c r="V910" s="68">
        <v>16196</v>
      </c>
      <c r="W910" s="67" t="str">
        <f t="shared" si="125"/>
        <v xml:space="preserve">Everson Veloso </v>
      </c>
      <c r="X910" s="67"/>
      <c r="Y910" s="67">
        <f t="shared" ca="1" si="127"/>
        <v>18</v>
      </c>
      <c r="Z910" s="67" t="str">
        <f>IFERROR(VLOOKUP(R910,FVU!B:F,5,FALSE),"")</f>
        <v>FLANCO</v>
      </c>
    </row>
    <row r="911" spans="1:26" ht="15.75" customHeight="1">
      <c r="A911" s="150">
        <f t="shared" si="126"/>
        <v>3206</v>
      </c>
      <c r="B911" s="75">
        <v>27885</v>
      </c>
      <c r="C911" s="60">
        <v>2</v>
      </c>
      <c r="D911" s="59" t="str">
        <f t="shared" si="119"/>
        <v>275/80R22.5</v>
      </c>
      <c r="E911" s="61">
        <v>41039</v>
      </c>
      <c r="F911" s="75" t="s">
        <v>105</v>
      </c>
      <c r="G911" s="60">
        <v>98</v>
      </c>
      <c r="H911" s="59" t="str">
        <f t="shared" si="128"/>
        <v>ANA LUCIA</v>
      </c>
      <c r="I911" s="63">
        <v>45341</v>
      </c>
      <c r="J911" s="64">
        <v>45344</v>
      </c>
      <c r="K911" s="60">
        <v>0</v>
      </c>
      <c r="L911" s="60">
        <v>13595</v>
      </c>
      <c r="M911" s="60">
        <v>13595</v>
      </c>
      <c r="N911" s="65">
        <f t="shared" si="120"/>
        <v>600</v>
      </c>
      <c r="O911" s="66" t="str">
        <f t="shared" ca="1" si="121"/>
        <v>OK</v>
      </c>
      <c r="P911" s="63">
        <v>45355</v>
      </c>
      <c r="Q911" s="200"/>
      <c r="R911" s="148" t="s">
        <v>114</v>
      </c>
      <c r="S911" s="65" t="str">
        <f t="shared" si="122"/>
        <v>Pneu não ressulcado</v>
      </c>
      <c r="T911" s="59" t="str">
        <f t="shared" si="123"/>
        <v>Negligência e/ou não realização do serviço de ressulcagem.</v>
      </c>
      <c r="U911" s="65" t="str">
        <f t="shared" si="124"/>
        <v>Realizar a ressulcagem dos pneus respeitando os procedimentos conforme manual de ressulcagem.</v>
      </c>
      <c r="V911" s="60">
        <v>16196</v>
      </c>
      <c r="W911" s="59" t="str">
        <f t="shared" si="125"/>
        <v xml:space="preserve">Everson Veloso </v>
      </c>
      <c r="X911" s="59"/>
      <c r="Y911" s="59">
        <f t="shared" ca="1" si="127"/>
        <v>11</v>
      </c>
      <c r="Z911" s="59" t="str">
        <f>IFERROR(VLOOKUP(R911,FVU!B:F,5,FALSE),"")</f>
        <v>BANDA DE RODAGEM</v>
      </c>
    </row>
    <row r="912" spans="1:26" ht="15.75" customHeight="1">
      <c r="A912" s="149">
        <f t="shared" si="126"/>
        <v>3207</v>
      </c>
      <c r="B912" s="76">
        <v>25305</v>
      </c>
      <c r="C912" s="68">
        <v>1</v>
      </c>
      <c r="D912" s="67" t="str">
        <f t="shared" ref="D912:D975" si="129">IFERROR(VLOOKUP(C912,MEDIDA,2,FALSE),"")</f>
        <v>295/80R22.5</v>
      </c>
      <c r="E912" s="69">
        <v>40220</v>
      </c>
      <c r="F912" s="76" t="s">
        <v>105</v>
      </c>
      <c r="G912" s="68">
        <v>16</v>
      </c>
      <c r="H912" s="67" t="str">
        <f t="shared" si="128"/>
        <v>M.GORETTI</v>
      </c>
      <c r="I912" s="71">
        <v>45338</v>
      </c>
      <c r="J912" s="72">
        <v>45344</v>
      </c>
      <c r="K912" s="68">
        <v>1</v>
      </c>
      <c r="L912" s="68">
        <v>5115</v>
      </c>
      <c r="M912" s="68">
        <v>177266</v>
      </c>
      <c r="N912" s="73">
        <f t="shared" ref="N912:N975" si="130">IFERROR(VLOOKUP(C912,MEDIDA,3,FALSE),"")</f>
        <v>650</v>
      </c>
      <c r="O912" s="74" t="str">
        <f t="shared" ref="O912:O975" ca="1" si="131">IF(B912="","",IF(P912="",IF(TODAY()-J912&gt;=7,"PENDENTE","AGUARDANDO"),"OK"))</f>
        <v>OK</v>
      </c>
      <c r="P912" s="71">
        <v>45356</v>
      </c>
      <c r="Q912" s="198"/>
      <c r="R912" s="68" t="s">
        <v>116</v>
      </c>
      <c r="S912" s="73" t="str">
        <f t="shared" ref="S912:S975" si="132">IFERROR(VLOOKUP(R912,FVU,2,FALSE),"")</f>
        <v>Desenrolamento do retorno da lona carcaça no talão.</v>
      </c>
      <c r="T912" s="67" t="str">
        <f t="shared" ref="T912:T975" si="133">IFERROR(VLOOKUP(R912,FVU,3,FALSE),"")</f>
        <v>Aquecimento no talão ocasionado pelo uso excessivo do freio, má regulagem dos freios, uso excessivo dos freios devido a velocidade incompatível com a via,rodas sujas e/ou em má condições de uso, etc.</v>
      </c>
      <c r="U912" s="73" t="str">
        <f t="shared" ref="U912:U975" si="134">IFERROR(VLOOKUP(R912,FVU,4,FALSE),"")</f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12" s="68">
        <v>16196</v>
      </c>
      <c r="W912" s="67" t="str">
        <f t="shared" ref="W912:W975" si="135">IFERROR(VLOOKUP(V912,RELATOR,2,FALSE),"")</f>
        <v xml:space="preserve">Everson Veloso </v>
      </c>
      <c r="X912" s="67"/>
      <c r="Y912" s="67">
        <f t="shared" ca="1" si="127"/>
        <v>12</v>
      </c>
      <c r="Z912" s="67" t="str">
        <f>IFERROR(VLOOKUP(R912,FVU!B:F,5,FALSE),"")</f>
        <v>TALÃO</v>
      </c>
    </row>
    <row r="913" spans="1:26" ht="15.75" customHeight="1">
      <c r="A913" s="150">
        <f t="shared" si="126"/>
        <v>3208</v>
      </c>
      <c r="B913" s="75">
        <v>22644</v>
      </c>
      <c r="C913" s="60">
        <v>2</v>
      </c>
      <c r="D913" s="59" t="str">
        <f t="shared" si="129"/>
        <v>275/80R22.5</v>
      </c>
      <c r="E913" s="61">
        <v>20861</v>
      </c>
      <c r="F913" s="75" t="s">
        <v>101</v>
      </c>
      <c r="G913" s="60">
        <v>870</v>
      </c>
      <c r="H913" s="59" t="str">
        <f t="shared" si="128"/>
        <v>JUSTINOPOLIS</v>
      </c>
      <c r="I913" s="63">
        <v>45343</v>
      </c>
      <c r="J913" s="64">
        <v>45344</v>
      </c>
      <c r="K913" s="60">
        <v>2</v>
      </c>
      <c r="L913" s="60">
        <v>7052</v>
      </c>
      <c r="M913" s="60">
        <v>236177</v>
      </c>
      <c r="N913" s="65">
        <f t="shared" si="130"/>
        <v>600</v>
      </c>
      <c r="O913" s="66" t="str">
        <f t="shared" ca="1" si="131"/>
        <v>OK</v>
      </c>
      <c r="P913" s="63">
        <v>45376</v>
      </c>
      <c r="Q913" s="200"/>
      <c r="R913" s="148" t="s">
        <v>106</v>
      </c>
      <c r="S913" s="65" t="str">
        <f t="shared" si="132"/>
        <v>Rachadura na zona baixa do talão.</v>
      </c>
      <c r="T913" s="59" t="str">
        <f t="shared" si="13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13" s="65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13" s="60">
        <v>16196</v>
      </c>
      <c r="W913" s="59" t="str">
        <f t="shared" si="135"/>
        <v xml:space="preserve">Everson Veloso </v>
      </c>
      <c r="X913" s="59"/>
      <c r="Y913" s="59">
        <f t="shared" ca="1" si="127"/>
        <v>32</v>
      </c>
      <c r="Z913" s="59" t="str">
        <f>IFERROR(VLOOKUP(R913,FVU!B:F,5,FALSE),"")</f>
        <v>TALÃO</v>
      </c>
    </row>
    <row r="914" spans="1:26" ht="15.75" customHeight="1">
      <c r="A914" s="149">
        <f t="shared" si="126"/>
        <v>3209</v>
      </c>
      <c r="B914" s="76">
        <v>24065</v>
      </c>
      <c r="C914" s="68">
        <v>2</v>
      </c>
      <c r="D914" s="67" t="str">
        <f t="shared" si="129"/>
        <v>275/80R22.5</v>
      </c>
      <c r="E914" s="69">
        <v>90390</v>
      </c>
      <c r="F914" s="76" t="s">
        <v>105</v>
      </c>
      <c r="G914" s="68">
        <v>870</v>
      </c>
      <c r="H914" s="67" t="str">
        <f t="shared" si="128"/>
        <v>JUSTINOPOLIS</v>
      </c>
      <c r="I914" s="71">
        <v>45342</v>
      </c>
      <c r="J914" s="72">
        <v>45344</v>
      </c>
      <c r="K914" s="68">
        <v>2</v>
      </c>
      <c r="L914" s="68">
        <v>18395</v>
      </c>
      <c r="M914" s="68">
        <v>137637</v>
      </c>
      <c r="N914" s="73">
        <f t="shared" si="130"/>
        <v>600</v>
      </c>
      <c r="O914" s="74" t="str">
        <f t="shared" ca="1" si="131"/>
        <v>OK</v>
      </c>
      <c r="P914" s="71">
        <f>J914</f>
        <v>45344</v>
      </c>
      <c r="Q914" s="198"/>
      <c r="R914" s="68" t="s">
        <v>116</v>
      </c>
      <c r="S914" s="73" t="str">
        <f t="shared" si="132"/>
        <v>Desenrolamento do retorno da lona carcaça no talão.</v>
      </c>
      <c r="T914" s="67" t="str">
        <f t="shared" si="133"/>
        <v>Aquecimento no talão ocasionado pelo uso excessivo do freio, má regulagem dos freios, uso excessivo dos freios devido a velocidade incompatível com a via,rodas sujas e/ou em má condições de uso, etc.</v>
      </c>
      <c r="U914" s="73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14" s="68">
        <v>16196</v>
      </c>
      <c r="W914" s="67" t="str">
        <f t="shared" si="135"/>
        <v xml:space="preserve">Everson Veloso </v>
      </c>
      <c r="X914" s="67"/>
      <c r="Y914" s="67">
        <f t="shared" ca="1" si="127"/>
        <v>0</v>
      </c>
      <c r="Z914" s="67" t="str">
        <f>IFERROR(VLOOKUP(R914,FVU!B:F,5,FALSE),"")</f>
        <v>TALÃO</v>
      </c>
    </row>
    <row r="915" spans="1:26" ht="15.75" customHeight="1">
      <c r="A915" s="150">
        <f t="shared" si="126"/>
        <v>3210</v>
      </c>
      <c r="B915" s="75">
        <v>23783</v>
      </c>
      <c r="C915" s="60">
        <v>2</v>
      </c>
      <c r="D915" s="59" t="str">
        <f t="shared" si="129"/>
        <v>275/80R22.5</v>
      </c>
      <c r="E915" s="61">
        <v>10756</v>
      </c>
      <c r="F915" s="75" t="s">
        <v>198</v>
      </c>
      <c r="G915" s="60">
        <v>870</v>
      </c>
      <c r="H915" s="59" t="str">
        <f t="shared" si="128"/>
        <v>JUSTINOPOLIS</v>
      </c>
      <c r="I915" s="63">
        <v>45343</v>
      </c>
      <c r="J915" s="64">
        <v>45344</v>
      </c>
      <c r="K915" s="60">
        <v>1</v>
      </c>
      <c r="L915" s="60">
        <v>2185</v>
      </c>
      <c r="M915" s="60">
        <v>171836</v>
      </c>
      <c r="N915" s="65">
        <f t="shared" si="130"/>
        <v>600</v>
      </c>
      <c r="O915" s="66" t="str">
        <f t="shared" ca="1" si="131"/>
        <v>OK</v>
      </c>
      <c r="P915" s="63">
        <v>45362</v>
      </c>
      <c r="Q915" s="200"/>
      <c r="R915" s="148" t="s">
        <v>107</v>
      </c>
      <c r="S915" s="65" t="str">
        <f t="shared" si="132"/>
        <v>Alteração na zona baixa do talão.</v>
      </c>
      <c r="T915" s="59" t="str">
        <f t="shared" si="13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915" s="65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915" s="60">
        <v>16196</v>
      </c>
      <c r="W915" s="59" t="str">
        <f t="shared" si="135"/>
        <v xml:space="preserve">Everson Veloso </v>
      </c>
      <c r="X915" s="59"/>
      <c r="Y915" s="59">
        <f t="shared" ca="1" si="127"/>
        <v>18</v>
      </c>
      <c r="Z915" s="59" t="str">
        <f>IFERROR(VLOOKUP(R915,FVU!B:F,5,FALSE),"")</f>
        <v>TALÃO</v>
      </c>
    </row>
    <row r="916" spans="1:26" ht="15.75" customHeight="1">
      <c r="A916" s="149">
        <f t="shared" si="126"/>
        <v>3211</v>
      </c>
      <c r="B916" s="76">
        <v>27600</v>
      </c>
      <c r="C916" s="68">
        <v>2</v>
      </c>
      <c r="D916" s="67" t="str">
        <f t="shared" si="129"/>
        <v>275/80R22.5</v>
      </c>
      <c r="E916" s="69">
        <v>10633</v>
      </c>
      <c r="F916" s="76" t="s">
        <v>102</v>
      </c>
      <c r="G916" s="68">
        <v>870</v>
      </c>
      <c r="H916" s="67" t="str">
        <f t="shared" si="128"/>
        <v>JUSTINOPOLIS</v>
      </c>
      <c r="I916" s="71">
        <v>45339</v>
      </c>
      <c r="J916" s="72">
        <v>45344</v>
      </c>
      <c r="K916" s="68">
        <v>0</v>
      </c>
      <c r="L916" s="68">
        <v>6443</v>
      </c>
      <c r="M916" s="68">
        <v>6810</v>
      </c>
      <c r="N916" s="73">
        <f t="shared" si="130"/>
        <v>600</v>
      </c>
      <c r="O916" s="74" t="str">
        <f t="shared" ca="1" si="131"/>
        <v>OK</v>
      </c>
      <c r="P916" s="71">
        <f>J916</f>
        <v>45344</v>
      </c>
      <c r="Q916" s="198"/>
      <c r="R916" s="68" t="s">
        <v>116</v>
      </c>
      <c r="S916" s="73" t="str">
        <f t="shared" si="132"/>
        <v>Desenrolamento do retorno da lona carcaça no talão.</v>
      </c>
      <c r="T916" s="67" t="str">
        <f t="shared" si="133"/>
        <v>Aquecimento no talão ocasionado pelo uso excessivo do freio, má regulagem dos freios, uso excessivo dos freios devido a velocidade incompatível com a via,rodas sujas e/ou em má condições de uso, etc.</v>
      </c>
      <c r="U916" s="73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16" s="68">
        <v>16196</v>
      </c>
      <c r="W916" s="67" t="str">
        <f t="shared" si="135"/>
        <v xml:space="preserve">Everson Veloso </v>
      </c>
      <c r="X916" s="67"/>
      <c r="Y916" s="67">
        <f t="shared" ca="1" si="127"/>
        <v>0</v>
      </c>
      <c r="Z916" s="67" t="str">
        <f>IFERROR(VLOOKUP(R916,FVU!B:F,5,FALSE),"")</f>
        <v>TALÃO</v>
      </c>
    </row>
    <row r="917" spans="1:26" ht="15.75" customHeight="1">
      <c r="A917" s="150">
        <f t="shared" si="126"/>
        <v>3212</v>
      </c>
      <c r="B917" s="75">
        <v>83996</v>
      </c>
      <c r="C917" s="60">
        <v>2</v>
      </c>
      <c r="D917" s="59" t="str">
        <f t="shared" si="129"/>
        <v>275/80R22.5</v>
      </c>
      <c r="E917" s="61">
        <v>20861</v>
      </c>
      <c r="F917" s="75" t="s">
        <v>99</v>
      </c>
      <c r="G917" s="60">
        <v>870</v>
      </c>
      <c r="H917" s="59" t="str">
        <f t="shared" si="128"/>
        <v>JUSTINOPOLIS</v>
      </c>
      <c r="I917" s="63">
        <v>45343</v>
      </c>
      <c r="J917" s="64">
        <v>45344</v>
      </c>
      <c r="K917" s="60">
        <v>2</v>
      </c>
      <c r="L917" s="60">
        <v>7052</v>
      </c>
      <c r="M917" s="60">
        <v>92545</v>
      </c>
      <c r="N917" s="65">
        <f t="shared" si="130"/>
        <v>600</v>
      </c>
      <c r="O917" s="66" t="str">
        <f t="shared" ca="1" si="131"/>
        <v>OK</v>
      </c>
      <c r="P917" s="63">
        <v>45376</v>
      </c>
      <c r="Q917" s="200"/>
      <c r="R917" s="148" t="s">
        <v>116</v>
      </c>
      <c r="S917" s="65" t="str">
        <f t="shared" si="132"/>
        <v>Desenrolamento do retorno da lona carcaça no talão.</v>
      </c>
      <c r="T917" s="59" t="str">
        <f t="shared" si="133"/>
        <v>Aquecimento no talão ocasionado pelo uso excessivo do freio, má regulagem dos freios, uso excessivo dos freios devido a velocidade incompatível com a via,rodas sujas e/ou em má condições de uso, etc.</v>
      </c>
      <c r="U917" s="65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17" s="60">
        <v>16196</v>
      </c>
      <c r="W917" s="59" t="str">
        <f t="shared" si="135"/>
        <v xml:space="preserve">Everson Veloso </v>
      </c>
      <c r="X917" s="59"/>
      <c r="Y917" s="59">
        <f t="shared" ca="1" si="127"/>
        <v>32</v>
      </c>
      <c r="Z917" s="59" t="str">
        <f>IFERROR(VLOOKUP(R917,FVU!B:F,5,FALSE),"")</f>
        <v>TALÃO</v>
      </c>
    </row>
    <row r="918" spans="1:26" ht="15.75" customHeight="1">
      <c r="A918" s="149">
        <f t="shared" si="126"/>
        <v>3213</v>
      </c>
      <c r="B918" s="76">
        <v>24316</v>
      </c>
      <c r="C918" s="68">
        <v>1</v>
      </c>
      <c r="D918" s="67" t="str">
        <f t="shared" si="129"/>
        <v>295/80R22.5</v>
      </c>
      <c r="E918" s="69">
        <v>10853</v>
      </c>
      <c r="F918" s="76" t="s">
        <v>105</v>
      </c>
      <c r="G918" s="68">
        <v>870</v>
      </c>
      <c r="H918" s="67" t="str">
        <f t="shared" si="128"/>
        <v>JUSTINOPOLIS</v>
      </c>
      <c r="I918" s="71">
        <v>45343</v>
      </c>
      <c r="J918" s="72">
        <v>45344</v>
      </c>
      <c r="K918" s="68">
        <v>1</v>
      </c>
      <c r="L918" s="68">
        <v>1279</v>
      </c>
      <c r="M918" s="68">
        <v>106808</v>
      </c>
      <c r="N918" s="73">
        <f t="shared" si="130"/>
        <v>650</v>
      </c>
      <c r="O918" s="74" t="str">
        <f t="shared" ca="1" si="131"/>
        <v>OK</v>
      </c>
      <c r="P918" s="71">
        <v>45364</v>
      </c>
      <c r="Q918" s="198"/>
      <c r="R918" s="68" t="s">
        <v>116</v>
      </c>
      <c r="S918" s="73" t="str">
        <f t="shared" si="132"/>
        <v>Desenrolamento do retorno da lona carcaça no talão.</v>
      </c>
      <c r="T918" s="67" t="str">
        <f t="shared" si="133"/>
        <v>Aquecimento no talão ocasionado pelo uso excessivo do freio, má regulagem dos freios, uso excessivo dos freios devido a velocidade incompatível com a via,rodas sujas e/ou em má condições de uso, etc.</v>
      </c>
      <c r="U918" s="73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18" s="68">
        <v>16196</v>
      </c>
      <c r="W918" s="67" t="str">
        <f t="shared" si="135"/>
        <v xml:space="preserve">Everson Veloso </v>
      </c>
      <c r="X918" s="67"/>
      <c r="Y918" s="67">
        <f t="shared" ca="1" si="127"/>
        <v>20</v>
      </c>
      <c r="Z918" s="67" t="str">
        <f>IFERROR(VLOOKUP(R918,FVU!B:F,5,FALSE),"")</f>
        <v>TALÃO</v>
      </c>
    </row>
    <row r="919" spans="1:26" ht="15.75" customHeight="1">
      <c r="A919" s="150">
        <f t="shared" si="126"/>
        <v>3214</v>
      </c>
      <c r="B919" s="75">
        <v>25181</v>
      </c>
      <c r="C919" s="60">
        <v>2</v>
      </c>
      <c r="D919" s="59" t="str">
        <f t="shared" si="129"/>
        <v>275/80R22.5</v>
      </c>
      <c r="E919" s="61">
        <v>20722</v>
      </c>
      <c r="F919" s="75" t="s">
        <v>99</v>
      </c>
      <c r="G919" s="60">
        <v>870</v>
      </c>
      <c r="H919" s="59" t="str">
        <f t="shared" si="128"/>
        <v>JUSTINOPOLIS</v>
      </c>
      <c r="I919" s="63">
        <v>45346</v>
      </c>
      <c r="J919" s="64">
        <v>45350</v>
      </c>
      <c r="K919" s="60">
        <v>1</v>
      </c>
      <c r="L919" s="60">
        <v>2409</v>
      </c>
      <c r="M919" s="60">
        <v>92358</v>
      </c>
      <c r="N919" s="65">
        <f t="shared" si="130"/>
        <v>600</v>
      </c>
      <c r="O919" s="66" t="str">
        <f t="shared" ca="1" si="131"/>
        <v>OK</v>
      </c>
      <c r="P919" s="71">
        <f>J919</f>
        <v>45350</v>
      </c>
      <c r="Q919" s="198"/>
      <c r="R919" s="148" t="s">
        <v>116</v>
      </c>
      <c r="S919" s="65" t="str">
        <f t="shared" si="132"/>
        <v>Desenrolamento do retorno da lona carcaça no talão.</v>
      </c>
      <c r="T919" s="59" t="str">
        <f t="shared" si="133"/>
        <v>Aquecimento no talão ocasionado pelo uso excessivo do freio, má regulagem dos freios, uso excessivo dos freios devido a velocidade incompatível com a via,rodas sujas e/ou em má condições de uso, etc.</v>
      </c>
      <c r="U919" s="65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19" s="60">
        <v>16196</v>
      </c>
      <c r="W919" s="59" t="str">
        <f t="shared" si="135"/>
        <v xml:space="preserve">Everson Veloso </v>
      </c>
      <c r="X919" s="59"/>
      <c r="Y919" s="59">
        <f t="shared" ca="1" si="127"/>
        <v>0</v>
      </c>
      <c r="Z919" s="59" t="str">
        <f>IFERROR(VLOOKUP(R919,FVU!B:F,5,FALSE),"")</f>
        <v>TALÃO</v>
      </c>
    </row>
    <row r="920" spans="1:26" ht="15.75" customHeight="1">
      <c r="A920" s="149">
        <f t="shared" si="126"/>
        <v>3215</v>
      </c>
      <c r="B920" s="76">
        <v>26550</v>
      </c>
      <c r="C920" s="68">
        <v>2</v>
      </c>
      <c r="D920" s="67" t="str">
        <f t="shared" si="129"/>
        <v>275/80R22.5</v>
      </c>
      <c r="E920" s="69">
        <v>90424</v>
      </c>
      <c r="F920" s="76" t="s">
        <v>197</v>
      </c>
      <c r="G920" s="68">
        <v>990</v>
      </c>
      <c r="H920" s="67" t="str">
        <f t="shared" si="128"/>
        <v>VENEZA</v>
      </c>
      <c r="I920" s="71">
        <v>45343</v>
      </c>
      <c r="J920" s="72">
        <v>45350</v>
      </c>
      <c r="K920" s="68">
        <v>0</v>
      </c>
      <c r="L920" s="68">
        <v>45427</v>
      </c>
      <c r="M920" s="68">
        <v>96225</v>
      </c>
      <c r="N920" s="73">
        <f t="shared" si="130"/>
        <v>600</v>
      </c>
      <c r="O920" s="74" t="str">
        <f t="shared" ca="1" si="131"/>
        <v>OK</v>
      </c>
      <c r="P920" s="71">
        <v>45352</v>
      </c>
      <c r="Q920" s="198"/>
      <c r="R920" s="68" t="s">
        <v>110</v>
      </c>
      <c r="S920" s="73" t="str">
        <f t="shared" si="132"/>
        <v>Rodagem sem ar ou com flexão importante no flanco.</v>
      </c>
      <c r="T920" s="67" t="str">
        <f t="shared" si="133"/>
        <v>Perfurações no topo ou flanco, rodas ou aros danificados, rodagem prolongada sem ar ou baixa pressão, desgaste no flanco por atrito com o solo ou entre germinados.</v>
      </c>
      <c r="U920" s="73" t="str">
        <f t="shared" si="134"/>
        <v>Condutor rodou com o pneu vazio. Solicito avaliação de cobrança.</v>
      </c>
      <c r="V920" s="68">
        <v>16196</v>
      </c>
      <c r="W920" s="67" t="str">
        <f t="shared" si="135"/>
        <v xml:space="preserve">Everson Veloso </v>
      </c>
      <c r="X920" s="67"/>
      <c r="Y920" s="67">
        <f t="shared" ca="1" si="127"/>
        <v>2</v>
      </c>
      <c r="Z920" s="67" t="str">
        <f>IFERROR(VLOOKUP(R920,FVU!B:F,5,FALSE),"")</f>
        <v>FLANCO</v>
      </c>
    </row>
    <row r="921" spans="1:26" ht="15.75" customHeight="1">
      <c r="A921" s="150">
        <f t="shared" si="126"/>
        <v>3216</v>
      </c>
      <c r="B921" s="75">
        <v>22357</v>
      </c>
      <c r="C921" s="60">
        <v>1</v>
      </c>
      <c r="D921" s="59" t="str">
        <f t="shared" si="129"/>
        <v>295/80R22.5</v>
      </c>
      <c r="E921" s="61">
        <v>10829</v>
      </c>
      <c r="F921" s="75" t="s">
        <v>200</v>
      </c>
      <c r="G921" s="60">
        <v>870</v>
      </c>
      <c r="H921" s="59" t="str">
        <f t="shared" si="128"/>
        <v>JUSTINOPOLIS</v>
      </c>
      <c r="I921" s="63">
        <v>45344</v>
      </c>
      <c r="J921" s="64">
        <v>45350</v>
      </c>
      <c r="K921" s="60">
        <v>1</v>
      </c>
      <c r="L921" s="60">
        <v>27964</v>
      </c>
      <c r="M921" s="60">
        <v>164179</v>
      </c>
      <c r="N921" s="65">
        <f t="shared" si="130"/>
        <v>650</v>
      </c>
      <c r="O921" s="66" t="str">
        <f t="shared" ca="1" si="131"/>
        <v>OK</v>
      </c>
      <c r="P921" s="71">
        <f>J921</f>
        <v>45350</v>
      </c>
      <c r="Q921" s="198"/>
      <c r="R921" s="148" t="s">
        <v>106</v>
      </c>
      <c r="S921" s="65" t="str">
        <f t="shared" si="132"/>
        <v>Rachadura na zona baixa do talão.</v>
      </c>
      <c r="T921" s="59" t="str">
        <f t="shared" si="13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21" s="65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21" s="60">
        <v>16196</v>
      </c>
      <c r="W921" s="59" t="str">
        <f t="shared" si="135"/>
        <v xml:space="preserve">Everson Veloso </v>
      </c>
      <c r="X921" s="59"/>
      <c r="Y921" s="59">
        <f t="shared" ca="1" si="127"/>
        <v>0</v>
      </c>
      <c r="Z921" s="59" t="str">
        <f>IFERROR(VLOOKUP(R921,FVU!B:F,5,FALSE),"")</f>
        <v>TALÃO</v>
      </c>
    </row>
    <row r="922" spans="1:26" ht="15.75" customHeight="1">
      <c r="A922" s="149">
        <f t="shared" si="126"/>
        <v>3217</v>
      </c>
      <c r="B922" s="76">
        <v>26148</v>
      </c>
      <c r="C922" s="68">
        <v>2</v>
      </c>
      <c r="D922" s="67" t="str">
        <f t="shared" si="129"/>
        <v>275/80R22.5</v>
      </c>
      <c r="E922" s="69" t="s">
        <v>204</v>
      </c>
      <c r="F922" s="76" t="s">
        <v>197</v>
      </c>
      <c r="G922" s="68">
        <v>990</v>
      </c>
      <c r="H922" s="67" t="str">
        <f t="shared" si="128"/>
        <v>VENEZA</v>
      </c>
      <c r="I922" s="71">
        <v>45336</v>
      </c>
      <c r="J922" s="72">
        <v>45350</v>
      </c>
      <c r="K922" s="68">
        <v>0</v>
      </c>
      <c r="L922" s="68">
        <v>9744</v>
      </c>
      <c r="M922" s="68">
        <v>117808</v>
      </c>
      <c r="N922" s="73">
        <f t="shared" si="130"/>
        <v>600</v>
      </c>
      <c r="O922" s="74" t="str">
        <f t="shared" ca="1" si="131"/>
        <v>OK</v>
      </c>
      <c r="P922" s="71">
        <v>45352</v>
      </c>
      <c r="Q922" s="198"/>
      <c r="R922" s="68" t="s">
        <v>113</v>
      </c>
      <c r="S922" s="73" t="str">
        <f t="shared" si="132"/>
        <v>Deterioração do topo por choque.</v>
      </c>
      <c r="T922" s="67" t="str">
        <f t="shared" si="133"/>
        <v>Impacto contra obstáculos, excesso de pressão.</v>
      </c>
      <c r="U922" s="73" t="str">
        <f t="shared" si="134"/>
        <v xml:space="preserve">Impacto  na banda de rodagem proveniente de erro operacional, solicito avaliação de cobrança. </v>
      </c>
      <c r="V922" s="68">
        <v>16196</v>
      </c>
      <c r="W922" s="67" t="str">
        <f t="shared" si="135"/>
        <v xml:space="preserve">Everson Veloso </v>
      </c>
      <c r="X922" s="67"/>
      <c r="Y922" s="67">
        <f t="shared" ca="1" si="127"/>
        <v>2</v>
      </c>
      <c r="Z922" s="67" t="str">
        <f>IFERROR(VLOOKUP(R922,FVU!B:F,5,FALSE),"")</f>
        <v>BANDA DE RODAGEM</v>
      </c>
    </row>
    <row r="923" spans="1:26" ht="15.75" customHeight="1">
      <c r="A923" s="150">
        <f t="shared" si="126"/>
        <v>3218</v>
      </c>
      <c r="B923" s="75">
        <v>25741</v>
      </c>
      <c r="C923" s="60">
        <v>2</v>
      </c>
      <c r="D923" s="59" t="str">
        <f t="shared" si="129"/>
        <v>275/80R22.5</v>
      </c>
      <c r="E923" s="61">
        <v>90439</v>
      </c>
      <c r="F923" s="75" t="s">
        <v>102</v>
      </c>
      <c r="G923" s="60">
        <v>990</v>
      </c>
      <c r="H923" s="59" t="str">
        <f t="shared" si="128"/>
        <v>VENEZA</v>
      </c>
      <c r="I923" s="63">
        <v>45338</v>
      </c>
      <c r="J923" s="64">
        <v>45350</v>
      </c>
      <c r="K923" s="60">
        <v>0</v>
      </c>
      <c r="L923" s="60">
        <v>36085</v>
      </c>
      <c r="M923" s="60">
        <v>162392</v>
      </c>
      <c r="N923" s="65">
        <f t="shared" si="130"/>
        <v>600</v>
      </c>
      <c r="O923" s="66" t="str">
        <f t="shared" ca="1" si="131"/>
        <v>OK</v>
      </c>
      <c r="P923" s="63">
        <v>45352</v>
      </c>
      <c r="Q923" s="200"/>
      <c r="R923" s="148" t="s">
        <v>114</v>
      </c>
      <c r="S923" s="65" t="str">
        <f t="shared" si="132"/>
        <v>Pneu não ressulcado</v>
      </c>
      <c r="T923" s="59" t="str">
        <f t="shared" si="133"/>
        <v>Negligência e/ou não realização do serviço de ressulcagem.</v>
      </c>
      <c r="U923" s="65" t="str">
        <f t="shared" si="134"/>
        <v>Realizar a ressulcagem dos pneus respeitando os procedimentos conforme manual de ressulcagem.</v>
      </c>
      <c r="V923" s="60">
        <v>16196</v>
      </c>
      <c r="W923" s="59" t="str">
        <f t="shared" si="135"/>
        <v xml:space="preserve">Everson Veloso </v>
      </c>
      <c r="X923" s="59"/>
      <c r="Y923" s="59">
        <f t="shared" ca="1" si="127"/>
        <v>2</v>
      </c>
      <c r="Z923" s="59" t="str">
        <f>IFERROR(VLOOKUP(R923,FVU!B:F,5,FALSE),"")</f>
        <v>BANDA DE RODAGEM</v>
      </c>
    </row>
    <row r="924" spans="1:26" ht="15.75" customHeight="1">
      <c r="A924" s="149">
        <f t="shared" si="126"/>
        <v>3219</v>
      </c>
      <c r="B924" s="76">
        <v>23470</v>
      </c>
      <c r="C924" s="68">
        <v>2</v>
      </c>
      <c r="D924" s="67" t="str">
        <f t="shared" si="129"/>
        <v>275/80R22.5</v>
      </c>
      <c r="E924" s="69">
        <v>90469</v>
      </c>
      <c r="F924" s="76" t="s">
        <v>101</v>
      </c>
      <c r="G924" s="68">
        <v>990</v>
      </c>
      <c r="H924" s="67" t="str">
        <f t="shared" si="128"/>
        <v>VENEZA</v>
      </c>
      <c r="I924" s="71">
        <v>45339</v>
      </c>
      <c r="J924" s="72">
        <v>45350</v>
      </c>
      <c r="K924" s="68">
        <v>1</v>
      </c>
      <c r="L924" s="68">
        <v>18630</v>
      </c>
      <c r="M924" s="68">
        <v>240227</v>
      </c>
      <c r="N924" s="73">
        <f t="shared" si="130"/>
        <v>600</v>
      </c>
      <c r="O924" s="74" t="str">
        <f t="shared" ca="1" si="131"/>
        <v>OK</v>
      </c>
      <c r="P924" s="71">
        <v>45376</v>
      </c>
      <c r="Q924" s="198"/>
      <c r="R924" s="68" t="s">
        <v>107</v>
      </c>
      <c r="S924" s="73" t="str">
        <f t="shared" si="132"/>
        <v>Alteração na zona baixa do talão.</v>
      </c>
      <c r="T924" s="67" t="str">
        <f t="shared" si="13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924" s="73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924" s="68">
        <v>16196</v>
      </c>
      <c r="W924" s="67" t="str">
        <f t="shared" si="135"/>
        <v xml:space="preserve">Everson Veloso </v>
      </c>
      <c r="X924" s="67"/>
      <c r="Y924" s="67">
        <f t="shared" ca="1" si="127"/>
        <v>26</v>
      </c>
      <c r="Z924" s="67" t="str">
        <f>IFERROR(VLOOKUP(R924,FVU!B:F,5,FALSE),"")</f>
        <v>TALÃO</v>
      </c>
    </row>
    <row r="925" spans="1:26" ht="15.75" customHeight="1">
      <c r="A925" s="150">
        <f t="shared" si="126"/>
        <v>3220</v>
      </c>
      <c r="B925" s="75">
        <v>25574</v>
      </c>
      <c r="C925" s="60">
        <v>2</v>
      </c>
      <c r="D925" s="59" t="str">
        <f t="shared" si="129"/>
        <v>275/80R22.5</v>
      </c>
      <c r="E925" s="61">
        <v>90495</v>
      </c>
      <c r="F925" s="75" t="s">
        <v>99</v>
      </c>
      <c r="G925" s="60">
        <v>990</v>
      </c>
      <c r="H925" s="59" t="str">
        <f t="shared" si="128"/>
        <v>VENEZA</v>
      </c>
      <c r="I925" s="63">
        <v>45341</v>
      </c>
      <c r="J925" s="64">
        <v>45350</v>
      </c>
      <c r="K925" s="60">
        <v>1</v>
      </c>
      <c r="L925" s="60">
        <v>31219</v>
      </c>
      <c r="M925" s="60">
        <v>85138</v>
      </c>
      <c r="N925" s="65">
        <f t="shared" si="130"/>
        <v>600</v>
      </c>
      <c r="O925" s="66" t="str">
        <f t="shared" ca="1" si="131"/>
        <v>OK</v>
      </c>
      <c r="P925" s="63">
        <v>45377</v>
      </c>
      <c r="Q925" s="200"/>
      <c r="R925" s="148" t="s">
        <v>107</v>
      </c>
      <c r="S925" s="65" t="str">
        <f t="shared" si="132"/>
        <v>Alteração na zona baixa do talão.</v>
      </c>
      <c r="T925" s="59" t="str">
        <f t="shared" si="13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925" s="65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925" s="60">
        <v>16196</v>
      </c>
      <c r="W925" s="59" t="str">
        <f t="shared" si="135"/>
        <v xml:space="preserve">Everson Veloso </v>
      </c>
      <c r="X925" s="59"/>
      <c r="Y925" s="59">
        <f t="shared" ca="1" si="127"/>
        <v>27</v>
      </c>
      <c r="Z925" s="59" t="str">
        <f>IFERROR(VLOOKUP(R925,FVU!B:F,5,FALSE),"")</f>
        <v>TALÃO</v>
      </c>
    </row>
    <row r="926" spans="1:26" ht="15.75" customHeight="1">
      <c r="A926" s="149">
        <f t="shared" si="126"/>
        <v>3221</v>
      </c>
      <c r="B926" s="76">
        <v>27823</v>
      </c>
      <c r="C926" s="68">
        <v>2</v>
      </c>
      <c r="D926" s="67" t="str">
        <f t="shared" si="129"/>
        <v>275/80R22.5</v>
      </c>
      <c r="E926" s="69">
        <v>11190</v>
      </c>
      <c r="F926" s="76" t="s">
        <v>99</v>
      </c>
      <c r="G926" s="68">
        <v>98</v>
      </c>
      <c r="H926" s="67" t="str">
        <f t="shared" si="128"/>
        <v>ANA LUCIA</v>
      </c>
      <c r="I926" s="71">
        <v>45343</v>
      </c>
      <c r="J926" s="72">
        <v>45350</v>
      </c>
      <c r="K926" s="68">
        <v>0</v>
      </c>
      <c r="L926" s="68">
        <v>15007</v>
      </c>
      <c r="M926" s="68">
        <v>15007</v>
      </c>
      <c r="N926" s="73">
        <f t="shared" si="130"/>
        <v>600</v>
      </c>
      <c r="O926" s="74" t="str">
        <f t="shared" ca="1" si="131"/>
        <v>OK</v>
      </c>
      <c r="P926" s="71">
        <v>45352</v>
      </c>
      <c r="Q926" s="198"/>
      <c r="R926" s="68" t="s">
        <v>114</v>
      </c>
      <c r="S926" s="73" t="str">
        <f t="shared" si="132"/>
        <v>Pneu não ressulcado</v>
      </c>
      <c r="T926" s="67" t="str">
        <f t="shared" si="133"/>
        <v>Negligência e/ou não realização do serviço de ressulcagem.</v>
      </c>
      <c r="U926" s="73" t="str">
        <f t="shared" si="134"/>
        <v>Realizar a ressulcagem dos pneus respeitando os procedimentos conforme manual de ressulcagem.</v>
      </c>
      <c r="V926" s="68">
        <v>16196</v>
      </c>
      <c r="W926" s="67" t="str">
        <f t="shared" si="135"/>
        <v xml:space="preserve">Everson Veloso </v>
      </c>
      <c r="X926" s="67"/>
      <c r="Y926" s="67">
        <f t="shared" ca="1" si="127"/>
        <v>2</v>
      </c>
      <c r="Z926" s="67" t="str">
        <f>IFERROR(VLOOKUP(R926,FVU!B:F,5,FALSE),"")</f>
        <v>BANDA DE RODAGEM</v>
      </c>
    </row>
    <row r="927" spans="1:26" ht="15.75" customHeight="1">
      <c r="A927" s="150">
        <f t="shared" si="126"/>
        <v>3222</v>
      </c>
      <c r="B927" s="75">
        <v>44443</v>
      </c>
      <c r="C927" s="60">
        <v>2</v>
      </c>
      <c r="D927" s="59" t="str">
        <f t="shared" si="129"/>
        <v>275/80R22.5</v>
      </c>
      <c r="E927" s="61">
        <v>11160</v>
      </c>
      <c r="F927" s="75" t="s">
        <v>198</v>
      </c>
      <c r="G927" s="60">
        <v>98</v>
      </c>
      <c r="H927" s="59" t="str">
        <f t="shared" si="128"/>
        <v>ANA LUCIA</v>
      </c>
      <c r="I927" s="63">
        <v>45343</v>
      </c>
      <c r="J927" s="64">
        <v>45350</v>
      </c>
      <c r="K927" s="60">
        <v>2</v>
      </c>
      <c r="L927" s="60">
        <v>30732</v>
      </c>
      <c r="M927" s="60">
        <v>112228</v>
      </c>
      <c r="N927" s="65">
        <f t="shared" si="130"/>
        <v>600</v>
      </c>
      <c r="O927" s="66" t="str">
        <f t="shared" ca="1" si="131"/>
        <v>OK</v>
      </c>
      <c r="P927" s="63">
        <v>45352</v>
      </c>
      <c r="Q927" s="200"/>
      <c r="R927" s="148" t="s">
        <v>104</v>
      </c>
      <c r="S927" s="65" t="str">
        <f t="shared" si="132"/>
        <v>Feridas acidentais no flanco.</v>
      </c>
      <c r="T927" s="59" t="str">
        <f t="shared" si="133"/>
        <v>Objetos pontiagudos, pontas de guias, meio-fio.</v>
      </c>
      <c r="U927" s="65" t="str">
        <f t="shared" si="134"/>
        <v>Impacto lateral proveniente de erro operacional, solicito avaliação de cobrança.</v>
      </c>
      <c r="V927" s="60">
        <v>16196</v>
      </c>
      <c r="W927" s="59" t="str">
        <f t="shared" si="135"/>
        <v xml:space="preserve">Everson Veloso </v>
      </c>
      <c r="X927" s="59"/>
      <c r="Y927" s="59">
        <f t="shared" ca="1" si="127"/>
        <v>2</v>
      </c>
      <c r="Z927" s="59" t="str">
        <f>IFERROR(VLOOKUP(R927,FVU!B:F,5,FALSE),"")</f>
        <v>FLANCO</v>
      </c>
    </row>
    <row r="928" spans="1:26" ht="15.75" customHeight="1">
      <c r="A928" s="149">
        <f t="shared" si="126"/>
        <v>3223</v>
      </c>
      <c r="B928" s="76">
        <v>27833</v>
      </c>
      <c r="C928" s="68">
        <v>2</v>
      </c>
      <c r="D928" s="67" t="str">
        <f t="shared" si="129"/>
        <v>275/80R22.5</v>
      </c>
      <c r="E928" s="69">
        <v>10993</v>
      </c>
      <c r="F928" s="76" t="s">
        <v>99</v>
      </c>
      <c r="G928" s="68">
        <v>98</v>
      </c>
      <c r="H928" s="67" t="str">
        <f t="shared" si="128"/>
        <v>ANA LUCIA</v>
      </c>
      <c r="I928" s="71">
        <v>45353</v>
      </c>
      <c r="J928" s="72">
        <v>45356</v>
      </c>
      <c r="K928" s="68">
        <v>0</v>
      </c>
      <c r="L928" s="68">
        <v>13676</v>
      </c>
      <c r="M928" s="68">
        <v>13676</v>
      </c>
      <c r="N928" s="73">
        <f t="shared" si="130"/>
        <v>600</v>
      </c>
      <c r="O928" s="74" t="str">
        <f t="shared" ca="1" si="131"/>
        <v>OK</v>
      </c>
      <c r="P928" s="71">
        <v>45686</v>
      </c>
      <c r="Q928" s="198"/>
      <c r="R928" s="68" t="s">
        <v>114</v>
      </c>
      <c r="S928" s="73" t="str">
        <f t="shared" si="132"/>
        <v>Pneu não ressulcado</v>
      </c>
      <c r="T928" s="67" t="str">
        <f t="shared" si="133"/>
        <v>Negligência e/ou não realização do serviço de ressulcagem.</v>
      </c>
      <c r="U928" s="73" t="str">
        <f t="shared" si="134"/>
        <v>Realizar a ressulcagem dos pneus respeitando os procedimentos conforme manual de ressulcagem.</v>
      </c>
      <c r="V928" s="68">
        <v>16196</v>
      </c>
      <c r="W928" s="67" t="str">
        <f t="shared" si="135"/>
        <v xml:space="preserve">Everson Veloso </v>
      </c>
      <c r="X928" s="67"/>
      <c r="Y928" s="67">
        <f t="shared" ca="1" si="127"/>
        <v>330</v>
      </c>
      <c r="Z928" s="67" t="str">
        <f>IFERROR(VLOOKUP(R928,FVU!B:F,5,FALSE),"")</f>
        <v>BANDA DE RODAGEM</v>
      </c>
    </row>
    <row r="929" spans="1:26" ht="15.75" customHeight="1">
      <c r="A929" s="150">
        <f t="shared" si="126"/>
        <v>3224</v>
      </c>
      <c r="B929" s="75">
        <v>25246</v>
      </c>
      <c r="C929" s="60">
        <v>2</v>
      </c>
      <c r="D929" s="59" t="str">
        <f t="shared" si="129"/>
        <v>275/80R22.5</v>
      </c>
      <c r="E929" s="61">
        <v>25998</v>
      </c>
      <c r="F929" s="75" t="s">
        <v>198</v>
      </c>
      <c r="G929" s="60">
        <v>16</v>
      </c>
      <c r="H929" s="59" t="str">
        <f t="shared" si="128"/>
        <v>M.GORETTI</v>
      </c>
      <c r="I929" s="63">
        <v>45349</v>
      </c>
      <c r="J929" s="64">
        <v>45356</v>
      </c>
      <c r="K929" s="60">
        <v>0</v>
      </c>
      <c r="L929" s="60">
        <v>12127</v>
      </c>
      <c r="M929" s="60">
        <v>108558</v>
      </c>
      <c r="N929" s="65">
        <f t="shared" si="130"/>
        <v>600</v>
      </c>
      <c r="O929" s="66" t="str">
        <f t="shared" ca="1" si="131"/>
        <v>OK</v>
      </c>
      <c r="P929" s="63">
        <v>45366</v>
      </c>
      <c r="Q929" s="200"/>
      <c r="R929" s="148" t="s">
        <v>114</v>
      </c>
      <c r="S929" s="65" t="str">
        <f t="shared" si="132"/>
        <v>Pneu não ressulcado</v>
      </c>
      <c r="T929" s="59" t="str">
        <f t="shared" si="133"/>
        <v>Negligência e/ou não realização do serviço de ressulcagem.</v>
      </c>
      <c r="U929" s="65" t="str">
        <f t="shared" si="134"/>
        <v>Realizar a ressulcagem dos pneus respeitando os procedimentos conforme manual de ressulcagem.</v>
      </c>
      <c r="V929" s="60">
        <v>16196</v>
      </c>
      <c r="W929" s="59" t="str">
        <f t="shared" si="135"/>
        <v xml:space="preserve">Everson Veloso </v>
      </c>
      <c r="X929" s="59"/>
      <c r="Y929" s="59">
        <f t="shared" ca="1" si="127"/>
        <v>10</v>
      </c>
      <c r="Z929" s="59" t="str">
        <f>IFERROR(VLOOKUP(R929,FVU!B:F,5,FALSE),"")</f>
        <v>BANDA DE RODAGEM</v>
      </c>
    </row>
    <row r="930" spans="1:26" ht="15.75" customHeight="1">
      <c r="A930" s="149">
        <f t="shared" si="126"/>
        <v>3225</v>
      </c>
      <c r="B930" s="76">
        <v>25562</v>
      </c>
      <c r="C930" s="68">
        <v>2</v>
      </c>
      <c r="D930" s="67" t="str">
        <f t="shared" si="129"/>
        <v>275/80R22.5</v>
      </c>
      <c r="E930" s="69">
        <v>8466</v>
      </c>
      <c r="F930" s="76" t="s">
        <v>101</v>
      </c>
      <c r="G930" s="68">
        <v>56</v>
      </c>
      <c r="H930" s="67" t="str">
        <f t="shared" si="128"/>
        <v xml:space="preserve">UBERLANDIA </v>
      </c>
      <c r="I930" s="71">
        <v>45348</v>
      </c>
      <c r="J930" s="72">
        <v>45356</v>
      </c>
      <c r="K930" s="68">
        <v>0</v>
      </c>
      <c r="L930" s="68">
        <v>23189</v>
      </c>
      <c r="M930" s="68">
        <v>72613</v>
      </c>
      <c r="N930" s="73">
        <f t="shared" si="130"/>
        <v>600</v>
      </c>
      <c r="O930" s="74" t="str">
        <f t="shared" ca="1" si="131"/>
        <v>OK</v>
      </c>
      <c r="P930" s="71">
        <v>45364</v>
      </c>
      <c r="Q930" s="198"/>
      <c r="R930" s="68" t="s">
        <v>114</v>
      </c>
      <c r="S930" s="73" t="str">
        <f t="shared" si="132"/>
        <v>Pneu não ressulcado</v>
      </c>
      <c r="T930" s="67" t="str">
        <f t="shared" si="133"/>
        <v>Negligência e/ou não realização do serviço de ressulcagem.</v>
      </c>
      <c r="U930" s="73" t="str">
        <f t="shared" si="134"/>
        <v>Realizar a ressulcagem dos pneus respeitando os procedimentos conforme manual de ressulcagem.</v>
      </c>
      <c r="V930" s="68">
        <v>16196</v>
      </c>
      <c r="W930" s="67" t="str">
        <f t="shared" si="135"/>
        <v xml:space="preserve">Everson Veloso </v>
      </c>
      <c r="X930" s="67"/>
      <c r="Y930" s="67">
        <f t="shared" ca="1" si="127"/>
        <v>8</v>
      </c>
      <c r="Z930" s="67" t="str">
        <f>IFERROR(VLOOKUP(R930,FVU!B:F,5,FALSE),"")</f>
        <v>BANDA DE RODAGEM</v>
      </c>
    </row>
    <row r="931" spans="1:26" ht="15.75" customHeight="1">
      <c r="A931" s="150">
        <f t="shared" si="126"/>
        <v>3226</v>
      </c>
      <c r="B931" s="75">
        <v>27825</v>
      </c>
      <c r="C931" s="60">
        <v>2</v>
      </c>
      <c r="D931" s="59" t="str">
        <f t="shared" si="129"/>
        <v>275/80R22.5</v>
      </c>
      <c r="E931" s="61">
        <v>11159</v>
      </c>
      <c r="F931" s="75" t="s">
        <v>99</v>
      </c>
      <c r="G931" s="60">
        <v>98</v>
      </c>
      <c r="H931" s="59" t="str">
        <f t="shared" si="128"/>
        <v>ANA LUCIA</v>
      </c>
      <c r="I931" s="63">
        <v>45350</v>
      </c>
      <c r="J931" s="64">
        <v>45356</v>
      </c>
      <c r="K931" s="60">
        <v>0</v>
      </c>
      <c r="L931" s="60">
        <v>15779</v>
      </c>
      <c r="M931" s="60">
        <v>15779</v>
      </c>
      <c r="N931" s="65">
        <f t="shared" si="130"/>
        <v>600</v>
      </c>
      <c r="O931" s="66" t="str">
        <f t="shared" ca="1" si="131"/>
        <v>OK</v>
      </c>
      <c r="P931" s="63">
        <v>45686</v>
      </c>
      <c r="Q931" s="200"/>
      <c r="R931" s="148" t="s">
        <v>114</v>
      </c>
      <c r="S931" s="65" t="str">
        <f t="shared" si="132"/>
        <v>Pneu não ressulcado</v>
      </c>
      <c r="T931" s="59" t="str">
        <f t="shared" si="133"/>
        <v>Negligência e/ou não realização do serviço de ressulcagem.</v>
      </c>
      <c r="U931" s="65" t="str">
        <f t="shared" si="134"/>
        <v>Realizar a ressulcagem dos pneus respeitando os procedimentos conforme manual de ressulcagem.</v>
      </c>
      <c r="V931" s="60">
        <v>16196</v>
      </c>
      <c r="W931" s="59" t="str">
        <f t="shared" si="135"/>
        <v xml:space="preserve">Everson Veloso </v>
      </c>
      <c r="X931" s="59"/>
      <c r="Y931" s="59">
        <f t="shared" ca="1" si="127"/>
        <v>330</v>
      </c>
      <c r="Z931" s="59" t="str">
        <f>IFERROR(VLOOKUP(R931,FVU!B:F,5,FALSE),"")</f>
        <v>BANDA DE RODAGEM</v>
      </c>
    </row>
    <row r="932" spans="1:26" ht="15.75" customHeight="1">
      <c r="A932" s="149">
        <f t="shared" si="126"/>
        <v>3227</v>
      </c>
      <c r="B932" s="76">
        <v>25307</v>
      </c>
      <c r="C932" s="68">
        <v>1</v>
      </c>
      <c r="D932" s="67" t="str">
        <f t="shared" si="129"/>
        <v>295/80R22.5</v>
      </c>
      <c r="E932" s="69">
        <v>7615</v>
      </c>
      <c r="F932" s="76" t="s">
        <v>199</v>
      </c>
      <c r="G932" s="68">
        <v>56</v>
      </c>
      <c r="H932" s="67" t="str">
        <f t="shared" si="128"/>
        <v xml:space="preserve">UBERLANDIA </v>
      </c>
      <c r="I932" s="71">
        <v>45348</v>
      </c>
      <c r="J932" s="72">
        <v>45356</v>
      </c>
      <c r="K932" s="68">
        <v>0</v>
      </c>
      <c r="L932" s="68">
        <v>15614</v>
      </c>
      <c r="M932" s="68">
        <v>71191</v>
      </c>
      <c r="N932" s="73">
        <f t="shared" si="130"/>
        <v>650</v>
      </c>
      <c r="O932" s="74" t="str">
        <f t="shared" ca="1" si="131"/>
        <v>OK</v>
      </c>
      <c r="P932" s="71">
        <v>45419</v>
      </c>
      <c r="Q932" s="198"/>
      <c r="R932" s="68" t="s">
        <v>111</v>
      </c>
      <c r="S932" s="73" t="str">
        <f t="shared" si="132"/>
        <v>Desgaste irregular da Banda de Rodagem.</v>
      </c>
      <c r="T932" s="67" t="str">
        <f t="shared" si="133"/>
        <v>Folgas nas mangas, cubos, buchas estouradas, veículo desalinhado.</v>
      </c>
      <c r="U932" s="73" t="str">
        <f t="shared" si="13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932" s="68">
        <v>16196</v>
      </c>
      <c r="W932" s="67" t="str">
        <f t="shared" si="135"/>
        <v xml:space="preserve">Everson Veloso </v>
      </c>
      <c r="X932" s="67"/>
      <c r="Y932" s="67">
        <f t="shared" ca="1" si="127"/>
        <v>63</v>
      </c>
      <c r="Z932" s="67" t="str">
        <f>IFERROR(VLOOKUP(R932,FVU!B:F,5,FALSE),"")</f>
        <v>BANDA DE RODAGEM</v>
      </c>
    </row>
    <row r="933" spans="1:26" ht="15.75" customHeight="1">
      <c r="A933" s="150">
        <f t="shared" si="126"/>
        <v>3228</v>
      </c>
      <c r="B933" s="75">
        <v>24819</v>
      </c>
      <c r="C933" s="60">
        <v>2</v>
      </c>
      <c r="D933" s="59" t="str">
        <f t="shared" si="129"/>
        <v>275/80R22.5</v>
      </c>
      <c r="E933" s="61">
        <v>11184</v>
      </c>
      <c r="F933" s="75" t="s">
        <v>99</v>
      </c>
      <c r="G933" s="60">
        <v>98</v>
      </c>
      <c r="H933" s="59" t="str">
        <f t="shared" si="128"/>
        <v>ANA LUCIA</v>
      </c>
      <c r="I933" s="63">
        <v>45353</v>
      </c>
      <c r="J933" s="64">
        <v>45356</v>
      </c>
      <c r="K933" s="60">
        <v>1</v>
      </c>
      <c r="L933" s="60">
        <v>22620</v>
      </c>
      <c r="M933" s="60">
        <v>165661</v>
      </c>
      <c r="N933" s="65">
        <f t="shared" si="130"/>
        <v>600</v>
      </c>
      <c r="O933" s="66" t="str">
        <f t="shared" ca="1" si="131"/>
        <v>OK</v>
      </c>
      <c r="P933" s="63">
        <v>45446</v>
      </c>
      <c r="Q933" s="200"/>
      <c r="R933" s="148" t="s">
        <v>107</v>
      </c>
      <c r="S933" s="65" t="str">
        <f t="shared" si="132"/>
        <v>Alteração na zona baixa do talão.</v>
      </c>
      <c r="T933" s="59" t="str">
        <f t="shared" si="13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933" s="65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933" s="60">
        <v>16196</v>
      </c>
      <c r="W933" s="59" t="str">
        <f t="shared" si="135"/>
        <v xml:space="preserve">Everson Veloso </v>
      </c>
      <c r="X933" s="59"/>
      <c r="Y933" s="59">
        <f t="shared" ca="1" si="127"/>
        <v>90</v>
      </c>
      <c r="Z933" s="59" t="str">
        <f>IFERROR(VLOOKUP(R933,FVU!B:F,5,FALSE),"")</f>
        <v>TALÃO</v>
      </c>
    </row>
    <row r="934" spans="1:26" ht="15.75" customHeight="1">
      <c r="A934" s="149">
        <f t="shared" si="126"/>
        <v>3229</v>
      </c>
      <c r="B934" s="76">
        <v>25649</v>
      </c>
      <c r="C934" s="68">
        <v>2</v>
      </c>
      <c r="D934" s="67" t="str">
        <f t="shared" si="129"/>
        <v>275/80R22.5</v>
      </c>
      <c r="E934" s="69">
        <v>90305</v>
      </c>
      <c r="F934" s="76" t="s">
        <v>105</v>
      </c>
      <c r="G934" s="68">
        <v>870</v>
      </c>
      <c r="H934" s="67" t="str">
        <f t="shared" si="128"/>
        <v>JUSTINOPOLIS</v>
      </c>
      <c r="I934" s="71">
        <v>45350</v>
      </c>
      <c r="J934" s="72">
        <v>45356</v>
      </c>
      <c r="K934" s="68">
        <v>1</v>
      </c>
      <c r="L934" s="68">
        <v>19788</v>
      </c>
      <c r="M934" s="68">
        <v>103391</v>
      </c>
      <c r="N934" s="73">
        <f t="shared" si="130"/>
        <v>600</v>
      </c>
      <c r="O934" s="74" t="str">
        <f t="shared" ca="1" si="131"/>
        <v>OK</v>
      </c>
      <c r="P934" s="71">
        <f>J934</f>
        <v>45356</v>
      </c>
      <c r="Q934" s="198"/>
      <c r="R934" s="68" t="s">
        <v>116</v>
      </c>
      <c r="S934" s="73" t="str">
        <f t="shared" si="132"/>
        <v>Desenrolamento do retorno da lona carcaça no talão.</v>
      </c>
      <c r="T934" s="67" t="str">
        <f t="shared" si="133"/>
        <v>Aquecimento no talão ocasionado pelo uso excessivo do freio, má regulagem dos freios, uso excessivo dos freios devido a velocidade incompatível com a via,rodas sujas e/ou em má condições de uso, etc.</v>
      </c>
      <c r="U934" s="73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34" s="68">
        <v>16196</v>
      </c>
      <c r="W934" s="67" t="str">
        <f t="shared" si="135"/>
        <v xml:space="preserve">Everson Veloso </v>
      </c>
      <c r="X934" s="67"/>
      <c r="Y934" s="67">
        <f t="shared" ca="1" si="127"/>
        <v>0</v>
      </c>
      <c r="Z934" s="67" t="str">
        <f>IFERROR(VLOOKUP(R934,FVU!B:F,5,FALSE),"")</f>
        <v>TALÃO</v>
      </c>
    </row>
    <row r="935" spans="1:26" ht="15.75" customHeight="1">
      <c r="A935" s="150">
        <f t="shared" si="126"/>
        <v>3230</v>
      </c>
      <c r="B935" s="75">
        <v>23872</v>
      </c>
      <c r="C935" s="60">
        <v>2</v>
      </c>
      <c r="D935" s="59" t="str">
        <f t="shared" si="129"/>
        <v>275/80R22.5</v>
      </c>
      <c r="E935" s="61">
        <v>10762</v>
      </c>
      <c r="F935" s="75" t="s">
        <v>198</v>
      </c>
      <c r="G935" s="60">
        <v>870</v>
      </c>
      <c r="H935" s="59" t="str">
        <f t="shared" si="128"/>
        <v>JUSTINOPOLIS</v>
      </c>
      <c r="I935" s="63">
        <v>45350</v>
      </c>
      <c r="J935" s="64">
        <v>45356</v>
      </c>
      <c r="K935" s="60">
        <v>2</v>
      </c>
      <c r="L935" s="60">
        <v>7457</v>
      </c>
      <c r="M935" s="60">
        <v>162340</v>
      </c>
      <c r="N935" s="65">
        <f t="shared" si="130"/>
        <v>600</v>
      </c>
      <c r="O935" s="66" t="str">
        <f t="shared" ca="1" si="131"/>
        <v>OK</v>
      </c>
      <c r="P935" s="71">
        <f>J935</f>
        <v>45356</v>
      </c>
      <c r="Q935" s="198"/>
      <c r="R935" s="148" t="s">
        <v>104</v>
      </c>
      <c r="S935" s="65" t="str">
        <f t="shared" si="132"/>
        <v>Feridas acidentais no flanco.</v>
      </c>
      <c r="T935" s="59" t="str">
        <f t="shared" si="133"/>
        <v>Objetos pontiagudos, pontas de guias, meio-fio.</v>
      </c>
      <c r="U935" s="65" t="str">
        <f t="shared" si="134"/>
        <v>Impacto lateral proveniente de erro operacional, solicito avaliação de cobrança.</v>
      </c>
      <c r="V935" s="60">
        <v>16196</v>
      </c>
      <c r="W935" s="59" t="str">
        <f t="shared" si="135"/>
        <v xml:space="preserve">Everson Veloso </v>
      </c>
      <c r="X935" s="59"/>
      <c r="Y935" s="59">
        <f t="shared" ca="1" si="127"/>
        <v>0</v>
      </c>
      <c r="Z935" s="59" t="str">
        <f>IFERROR(VLOOKUP(R935,FVU!B:F,5,FALSE),"")</f>
        <v>FLANCO</v>
      </c>
    </row>
    <row r="936" spans="1:26" ht="15.75" customHeight="1">
      <c r="A936" s="149">
        <f t="shared" si="126"/>
        <v>3231</v>
      </c>
      <c r="B936" s="76">
        <v>26466</v>
      </c>
      <c r="C936" s="68">
        <v>2</v>
      </c>
      <c r="D936" s="67" t="str">
        <f t="shared" si="129"/>
        <v>275/80R22.5</v>
      </c>
      <c r="E936" s="69">
        <v>8446</v>
      </c>
      <c r="F936" s="76" t="s">
        <v>99</v>
      </c>
      <c r="G936" s="68">
        <v>56</v>
      </c>
      <c r="H936" s="67" t="str">
        <f t="shared" si="128"/>
        <v xml:space="preserve">UBERLANDIA </v>
      </c>
      <c r="I936" s="71">
        <v>45348</v>
      </c>
      <c r="J936" s="72">
        <v>45356</v>
      </c>
      <c r="K936" s="68">
        <v>0</v>
      </c>
      <c r="L936" s="68">
        <v>32339</v>
      </c>
      <c r="M936" s="68">
        <v>65392</v>
      </c>
      <c r="N936" s="73">
        <f t="shared" si="130"/>
        <v>600</v>
      </c>
      <c r="O936" s="74" t="str">
        <f t="shared" ca="1" si="131"/>
        <v>OK</v>
      </c>
      <c r="P936" s="71">
        <v>45419</v>
      </c>
      <c r="Q936" s="198"/>
      <c r="R936" s="68" t="s">
        <v>116</v>
      </c>
      <c r="S936" s="73" t="str">
        <f t="shared" si="132"/>
        <v>Desenrolamento do retorno da lona carcaça no talão.</v>
      </c>
      <c r="T936" s="67" t="str">
        <f t="shared" si="133"/>
        <v>Aquecimento no talão ocasionado pelo uso excessivo do freio, má regulagem dos freios, uso excessivo dos freios devido a velocidade incompatível com a via,rodas sujas e/ou em má condições de uso, etc.</v>
      </c>
      <c r="U936" s="73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36" s="68">
        <v>16196</v>
      </c>
      <c r="W936" s="67" t="str">
        <f t="shared" si="135"/>
        <v xml:space="preserve">Everson Veloso </v>
      </c>
      <c r="X936" s="67"/>
      <c r="Y936" s="67">
        <f t="shared" ca="1" si="127"/>
        <v>63</v>
      </c>
      <c r="Z936" s="67" t="str">
        <f>IFERROR(VLOOKUP(R936,FVU!B:F,5,FALSE),"")</f>
        <v>TALÃO</v>
      </c>
    </row>
    <row r="937" spans="1:26" ht="15.75" customHeight="1">
      <c r="A937" s="150">
        <f t="shared" si="126"/>
        <v>3232</v>
      </c>
      <c r="B937" s="75">
        <v>20930</v>
      </c>
      <c r="C937" s="60">
        <v>2</v>
      </c>
      <c r="D937" s="59" t="str">
        <f t="shared" si="129"/>
        <v>275/80R22.5</v>
      </c>
      <c r="E937" s="61">
        <v>90358</v>
      </c>
      <c r="F937" s="75" t="s">
        <v>99</v>
      </c>
      <c r="G937" s="60">
        <v>520</v>
      </c>
      <c r="H937" s="59" t="str">
        <f t="shared" si="128"/>
        <v>NEVES</v>
      </c>
      <c r="I937" s="63">
        <v>45346</v>
      </c>
      <c r="J937" s="64">
        <v>45356</v>
      </c>
      <c r="K937" s="60">
        <v>1</v>
      </c>
      <c r="L937" s="60">
        <v>11242</v>
      </c>
      <c r="M937" s="60">
        <v>236719</v>
      </c>
      <c r="N937" s="65">
        <f t="shared" si="130"/>
        <v>600</v>
      </c>
      <c r="O937" s="66" t="str">
        <f t="shared" ca="1" si="131"/>
        <v>OK</v>
      </c>
      <c r="P937" s="63">
        <v>45359</v>
      </c>
      <c r="Q937" s="200"/>
      <c r="R937" s="148" t="s">
        <v>104</v>
      </c>
      <c r="S937" s="65" t="str">
        <f t="shared" si="132"/>
        <v>Feridas acidentais no flanco.</v>
      </c>
      <c r="T937" s="59" t="str">
        <f t="shared" si="133"/>
        <v>Objetos pontiagudos, pontas de guias, meio-fio.</v>
      </c>
      <c r="U937" s="65" t="str">
        <f t="shared" si="134"/>
        <v>Impacto lateral proveniente de erro operacional, solicito avaliação de cobrança.</v>
      </c>
      <c r="V937" s="60">
        <v>16196</v>
      </c>
      <c r="W937" s="59" t="str">
        <f t="shared" si="135"/>
        <v xml:space="preserve">Everson Veloso </v>
      </c>
      <c r="X937" s="59"/>
      <c r="Y937" s="59">
        <f t="shared" ca="1" si="127"/>
        <v>3</v>
      </c>
      <c r="Z937" s="59" t="str">
        <f>IFERROR(VLOOKUP(R937,FVU!B:F,5,FALSE),"")</f>
        <v>FLANCO</v>
      </c>
    </row>
    <row r="938" spans="1:26" ht="15.75" customHeight="1">
      <c r="A938" s="149">
        <f t="shared" si="126"/>
        <v>3233</v>
      </c>
      <c r="B938" s="76">
        <v>22322</v>
      </c>
      <c r="C938" s="68">
        <v>2</v>
      </c>
      <c r="D938" s="67" t="str">
        <f t="shared" si="129"/>
        <v>275/80R22.5</v>
      </c>
      <c r="E938" s="69">
        <v>7321</v>
      </c>
      <c r="F938" s="76" t="s">
        <v>99</v>
      </c>
      <c r="G938" s="68">
        <v>56</v>
      </c>
      <c r="H938" s="67" t="str">
        <f t="shared" si="128"/>
        <v xml:space="preserve">UBERLANDIA </v>
      </c>
      <c r="I938" s="71">
        <v>45343</v>
      </c>
      <c r="J938" s="72">
        <v>45356</v>
      </c>
      <c r="K938" s="68">
        <v>1</v>
      </c>
      <c r="L938" s="68">
        <v>12162</v>
      </c>
      <c r="M938" s="68">
        <v>195547</v>
      </c>
      <c r="N938" s="73">
        <f t="shared" si="130"/>
        <v>600</v>
      </c>
      <c r="O938" s="74" t="str">
        <f t="shared" ca="1" si="131"/>
        <v>OK</v>
      </c>
      <c r="P938" s="71">
        <v>45421</v>
      </c>
      <c r="Q938" s="198"/>
      <c r="R938" s="68" t="s">
        <v>109</v>
      </c>
      <c r="S938" s="73" t="str">
        <f t="shared" si="132"/>
        <v>Desgaste da Banda de Rodagem por utilização extrema.</v>
      </c>
      <c r="T938" s="67" t="str">
        <f t="shared" si="133"/>
        <v>Roda travada, "calo" no tambor de freio, utilização extrema , excessiva.</v>
      </c>
      <c r="U938" s="73" t="str">
        <f t="shared" si="134"/>
        <v>Verificar rodas e tambores de freio, verificar negligência do borracheiro e caso procedente efetuar a cobrança.</v>
      </c>
      <c r="V938" s="68">
        <v>16196</v>
      </c>
      <c r="W938" s="67" t="str">
        <f t="shared" si="135"/>
        <v xml:space="preserve">Everson Veloso </v>
      </c>
      <c r="X938" s="67"/>
      <c r="Y938" s="67">
        <f t="shared" ca="1" si="127"/>
        <v>65</v>
      </c>
      <c r="Z938" s="67" t="str">
        <f>IFERROR(VLOOKUP(R938,FVU!B:F,5,FALSE),"")</f>
        <v>BANDA DE RODAGEM</v>
      </c>
    </row>
    <row r="939" spans="1:26" ht="15.75" customHeight="1">
      <c r="A939" s="150">
        <f t="shared" si="126"/>
        <v>3234</v>
      </c>
      <c r="B939" s="75">
        <v>25855</v>
      </c>
      <c r="C939" s="60">
        <v>4</v>
      </c>
      <c r="D939" s="59" t="str">
        <f t="shared" si="129"/>
        <v>215/75R17.5</v>
      </c>
      <c r="E939" s="61">
        <v>40884</v>
      </c>
      <c r="F939" s="75" t="s">
        <v>101</v>
      </c>
      <c r="G939" s="60">
        <v>98</v>
      </c>
      <c r="H939" s="59" t="str">
        <f t="shared" si="128"/>
        <v>ANA LUCIA</v>
      </c>
      <c r="I939" s="63">
        <v>45351</v>
      </c>
      <c r="J939" s="64">
        <v>45356</v>
      </c>
      <c r="K939" s="60">
        <v>2</v>
      </c>
      <c r="L939" s="60">
        <v>11470</v>
      </c>
      <c r="M939" s="60">
        <v>62463</v>
      </c>
      <c r="N939" s="65">
        <f t="shared" si="130"/>
        <v>450</v>
      </c>
      <c r="O939" s="66" t="str">
        <f t="shared" ca="1" si="131"/>
        <v>OK</v>
      </c>
      <c r="P939" s="63">
        <v>45446</v>
      </c>
      <c r="Q939" s="200"/>
      <c r="R939" s="148" t="s">
        <v>104</v>
      </c>
      <c r="S939" s="65" t="str">
        <f t="shared" si="132"/>
        <v>Feridas acidentais no flanco.</v>
      </c>
      <c r="T939" s="59" t="str">
        <f t="shared" si="133"/>
        <v>Objetos pontiagudos, pontas de guias, meio-fio.</v>
      </c>
      <c r="U939" s="65" t="str">
        <f t="shared" si="134"/>
        <v>Impacto lateral proveniente de erro operacional, solicito avaliação de cobrança.</v>
      </c>
      <c r="V939" s="60">
        <v>16196</v>
      </c>
      <c r="W939" s="59" t="str">
        <f t="shared" si="135"/>
        <v xml:space="preserve">Everson Veloso </v>
      </c>
      <c r="X939" s="59"/>
      <c r="Y939" s="59">
        <f t="shared" ca="1" si="127"/>
        <v>90</v>
      </c>
      <c r="Z939" s="59" t="str">
        <f>IFERROR(VLOOKUP(R939,FVU!B:F,5,FALSE),"")</f>
        <v>FLANCO</v>
      </c>
    </row>
    <row r="940" spans="1:26" ht="15.75" customHeight="1">
      <c r="A940" s="149">
        <f t="shared" si="126"/>
        <v>3235</v>
      </c>
      <c r="B940" s="76">
        <v>24383</v>
      </c>
      <c r="C940" s="68">
        <v>2</v>
      </c>
      <c r="D940" s="67" t="str">
        <f t="shared" si="129"/>
        <v>275/80R22.5</v>
      </c>
      <c r="E940" s="69">
        <v>20491</v>
      </c>
      <c r="F940" s="76" t="s">
        <v>105</v>
      </c>
      <c r="G940" s="68">
        <v>98</v>
      </c>
      <c r="H940" s="67" t="str">
        <f t="shared" si="128"/>
        <v>ANA LUCIA</v>
      </c>
      <c r="I940" s="71">
        <v>45353</v>
      </c>
      <c r="J940" s="72">
        <v>45356</v>
      </c>
      <c r="K940" s="68">
        <v>1</v>
      </c>
      <c r="L940" s="68">
        <v>11290</v>
      </c>
      <c r="M940" s="68">
        <v>146282</v>
      </c>
      <c r="N940" s="73">
        <f t="shared" si="130"/>
        <v>600</v>
      </c>
      <c r="O940" s="74" t="str">
        <f t="shared" ca="1" si="131"/>
        <v>OK</v>
      </c>
      <c r="P940" s="71">
        <v>45446</v>
      </c>
      <c r="Q940" s="198"/>
      <c r="R940" s="68" t="s">
        <v>107</v>
      </c>
      <c r="S940" s="73" t="str">
        <f t="shared" si="132"/>
        <v>Alteração na zona baixa do talão.</v>
      </c>
      <c r="T940" s="67" t="str">
        <f t="shared" si="13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940" s="73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940" s="68">
        <v>16196</v>
      </c>
      <c r="W940" s="67" t="str">
        <f t="shared" si="135"/>
        <v xml:space="preserve">Everson Veloso </v>
      </c>
      <c r="X940" s="67"/>
      <c r="Y940" s="67">
        <f t="shared" ca="1" si="127"/>
        <v>90</v>
      </c>
      <c r="Z940" s="67" t="str">
        <f>IFERROR(VLOOKUP(R940,FVU!B:F,5,FALSE),"")</f>
        <v>TALÃO</v>
      </c>
    </row>
    <row r="941" spans="1:26" ht="15.75" customHeight="1">
      <c r="A941" s="150">
        <f t="shared" si="126"/>
        <v>3236</v>
      </c>
      <c r="B941" s="75">
        <v>23540</v>
      </c>
      <c r="C941" s="60">
        <v>2</v>
      </c>
      <c r="D941" s="59" t="str">
        <f t="shared" si="129"/>
        <v>275/80R22.5</v>
      </c>
      <c r="E941" s="61">
        <v>90082</v>
      </c>
      <c r="F941" s="75" t="s">
        <v>198</v>
      </c>
      <c r="G941" s="60">
        <v>990</v>
      </c>
      <c r="H941" s="59" t="str">
        <f t="shared" si="128"/>
        <v>VENEZA</v>
      </c>
      <c r="I941" s="63">
        <v>45333</v>
      </c>
      <c r="J941" s="64">
        <v>45356</v>
      </c>
      <c r="K941" s="60">
        <v>1</v>
      </c>
      <c r="L941" s="60">
        <v>8348</v>
      </c>
      <c r="M941" s="60">
        <v>200517</v>
      </c>
      <c r="N941" s="65">
        <f t="shared" si="130"/>
        <v>600</v>
      </c>
      <c r="O941" s="66" t="str">
        <f t="shared" ca="1" si="131"/>
        <v>OK</v>
      </c>
      <c r="P941" s="63">
        <v>45376</v>
      </c>
      <c r="Q941" s="200"/>
      <c r="R941" s="148" t="s">
        <v>107</v>
      </c>
      <c r="S941" s="65" t="str">
        <f t="shared" si="132"/>
        <v>Alteração na zona baixa do talão.</v>
      </c>
      <c r="T941" s="59" t="str">
        <f t="shared" si="13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941" s="65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941" s="60">
        <v>16196</v>
      </c>
      <c r="W941" s="59" t="str">
        <f t="shared" si="135"/>
        <v xml:space="preserve">Everson Veloso </v>
      </c>
      <c r="X941" s="59"/>
      <c r="Y941" s="59">
        <f t="shared" ca="1" si="127"/>
        <v>20</v>
      </c>
      <c r="Z941" s="59" t="str">
        <f>IFERROR(VLOOKUP(R941,FVU!B:F,5,FALSE),"")</f>
        <v>TALÃO</v>
      </c>
    </row>
    <row r="942" spans="1:26" ht="15.75" customHeight="1">
      <c r="A942" s="149">
        <f t="shared" si="126"/>
        <v>3237</v>
      </c>
      <c r="B942" s="76">
        <v>23696</v>
      </c>
      <c r="C942" s="68">
        <v>2</v>
      </c>
      <c r="D942" s="67" t="str">
        <f t="shared" si="129"/>
        <v>275/80R22.5</v>
      </c>
      <c r="E942" s="69">
        <v>90435</v>
      </c>
      <c r="F942" s="76" t="s">
        <v>105</v>
      </c>
      <c r="G942" s="68">
        <v>990</v>
      </c>
      <c r="H942" s="67" t="str">
        <f t="shared" si="128"/>
        <v>VENEZA</v>
      </c>
      <c r="I942" s="71">
        <v>45350</v>
      </c>
      <c r="J942" s="72">
        <v>45356</v>
      </c>
      <c r="K942" s="68">
        <v>1</v>
      </c>
      <c r="L942" s="68">
        <v>37570</v>
      </c>
      <c r="M942" s="68">
        <v>224893</v>
      </c>
      <c r="N942" s="73">
        <f t="shared" si="130"/>
        <v>600</v>
      </c>
      <c r="O942" s="74" t="str">
        <f t="shared" ca="1" si="131"/>
        <v>OK</v>
      </c>
      <c r="P942" s="71">
        <v>45391</v>
      </c>
      <c r="Q942" s="198"/>
      <c r="R942" s="68" t="s">
        <v>107</v>
      </c>
      <c r="S942" s="73" t="str">
        <f t="shared" si="132"/>
        <v>Alteração na zona baixa do talão.</v>
      </c>
      <c r="T942" s="67" t="str">
        <f t="shared" si="13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942" s="73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942" s="68">
        <v>16196</v>
      </c>
      <c r="W942" s="67" t="str">
        <f t="shared" si="135"/>
        <v xml:space="preserve">Everson Veloso </v>
      </c>
      <c r="X942" s="67"/>
      <c r="Y942" s="67">
        <f t="shared" ca="1" si="127"/>
        <v>35</v>
      </c>
      <c r="Z942" s="67" t="str">
        <f>IFERROR(VLOOKUP(R942,FVU!B:F,5,FALSE),"")</f>
        <v>TALÃO</v>
      </c>
    </row>
    <row r="943" spans="1:26" ht="15.75" customHeight="1">
      <c r="A943" s="150">
        <f t="shared" si="126"/>
        <v>3238</v>
      </c>
      <c r="B943" s="75">
        <v>22258</v>
      </c>
      <c r="C943" s="60">
        <v>2</v>
      </c>
      <c r="D943" s="59" t="str">
        <f t="shared" si="129"/>
        <v>275/80R22.5</v>
      </c>
      <c r="E943" s="61">
        <v>31093</v>
      </c>
      <c r="F943" s="75" t="s">
        <v>101</v>
      </c>
      <c r="G943" s="60">
        <v>98</v>
      </c>
      <c r="H943" s="59" t="str">
        <f t="shared" si="128"/>
        <v>ANA LUCIA</v>
      </c>
      <c r="I943" s="63">
        <v>45350</v>
      </c>
      <c r="J943" s="64">
        <v>45356</v>
      </c>
      <c r="K943" s="60">
        <v>1</v>
      </c>
      <c r="L943" s="60">
        <v>12714</v>
      </c>
      <c r="M943" s="60">
        <v>128199</v>
      </c>
      <c r="N943" s="65">
        <f t="shared" si="130"/>
        <v>600</v>
      </c>
      <c r="O943" s="66" t="str">
        <f t="shared" ca="1" si="131"/>
        <v>OK</v>
      </c>
      <c r="P943" s="63">
        <v>45446</v>
      </c>
      <c r="Q943" s="200"/>
      <c r="R943" s="148" t="s">
        <v>107</v>
      </c>
      <c r="S943" s="65" t="str">
        <f t="shared" si="132"/>
        <v>Alteração na zona baixa do talão.</v>
      </c>
      <c r="T943" s="59" t="str">
        <f t="shared" si="13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943" s="65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943" s="60">
        <v>16196</v>
      </c>
      <c r="W943" s="59" t="str">
        <f t="shared" si="135"/>
        <v xml:space="preserve">Everson Veloso </v>
      </c>
      <c r="X943" s="59"/>
      <c r="Y943" s="59">
        <f t="shared" ca="1" si="127"/>
        <v>90</v>
      </c>
      <c r="Z943" s="59" t="str">
        <f>IFERROR(VLOOKUP(R943,FVU!B:F,5,FALSE),"")</f>
        <v>TALÃO</v>
      </c>
    </row>
    <row r="944" spans="1:26" ht="15.75" customHeight="1">
      <c r="A944" s="149">
        <f t="shared" si="126"/>
        <v>3239</v>
      </c>
      <c r="B944" s="76">
        <v>24046</v>
      </c>
      <c r="C944" s="68">
        <v>2</v>
      </c>
      <c r="D944" s="67" t="str">
        <f t="shared" si="129"/>
        <v>275/80R22.5</v>
      </c>
      <c r="E944" s="69">
        <v>90431</v>
      </c>
      <c r="F944" s="76" t="s">
        <v>99</v>
      </c>
      <c r="G944" s="68">
        <v>520</v>
      </c>
      <c r="H944" s="67" t="str">
        <f t="shared" si="128"/>
        <v>NEVES</v>
      </c>
      <c r="I944" s="71">
        <v>45338</v>
      </c>
      <c r="J944" s="72">
        <v>45356</v>
      </c>
      <c r="K944" s="68">
        <v>1</v>
      </c>
      <c r="L944" s="68">
        <v>19300</v>
      </c>
      <c r="M944" s="68">
        <v>102103</v>
      </c>
      <c r="N944" s="73">
        <f t="shared" si="130"/>
        <v>600</v>
      </c>
      <c r="O944" s="74" t="str">
        <f t="shared" ca="1" si="131"/>
        <v>OK</v>
      </c>
      <c r="P944" s="71">
        <v>45359</v>
      </c>
      <c r="Q944" s="198"/>
      <c r="R944" s="68" t="s">
        <v>107</v>
      </c>
      <c r="S944" s="73" t="str">
        <f t="shared" si="132"/>
        <v>Alteração na zona baixa do talão.</v>
      </c>
      <c r="T944" s="67" t="str">
        <f t="shared" si="13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944" s="73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944" s="68">
        <v>16196</v>
      </c>
      <c r="W944" s="67" t="str">
        <f t="shared" si="135"/>
        <v xml:space="preserve">Everson Veloso </v>
      </c>
      <c r="X944" s="67"/>
      <c r="Y944" s="67">
        <f t="shared" ca="1" si="127"/>
        <v>3</v>
      </c>
      <c r="Z944" s="67" t="str">
        <f>IFERROR(VLOOKUP(R944,FVU!B:F,5,FALSE),"")</f>
        <v>TALÃO</v>
      </c>
    </row>
    <row r="945" spans="1:26" ht="15.75" customHeight="1">
      <c r="A945" s="150">
        <f t="shared" si="126"/>
        <v>3240</v>
      </c>
      <c r="B945" s="75">
        <v>23233</v>
      </c>
      <c r="C945" s="60">
        <v>2</v>
      </c>
      <c r="D945" s="59" t="str">
        <f t="shared" si="129"/>
        <v>275/80R22.5</v>
      </c>
      <c r="E945" s="61">
        <v>90056</v>
      </c>
      <c r="F945" s="75" t="s">
        <v>99</v>
      </c>
      <c r="G945" s="60">
        <v>520</v>
      </c>
      <c r="H945" s="59" t="str">
        <f t="shared" si="128"/>
        <v>NEVES</v>
      </c>
      <c r="I945" s="63">
        <v>45343</v>
      </c>
      <c r="J945" s="64">
        <v>45356</v>
      </c>
      <c r="K945" s="60">
        <v>1</v>
      </c>
      <c r="L945" s="60">
        <v>17217</v>
      </c>
      <c r="M945" s="60">
        <v>194879</v>
      </c>
      <c r="N945" s="65">
        <f t="shared" si="130"/>
        <v>600</v>
      </c>
      <c r="O945" s="66" t="str">
        <f t="shared" ca="1" si="131"/>
        <v>OK</v>
      </c>
      <c r="P945" s="63">
        <v>45359</v>
      </c>
      <c r="Q945" s="200"/>
      <c r="R945" s="148" t="s">
        <v>107</v>
      </c>
      <c r="S945" s="65" t="str">
        <f t="shared" si="132"/>
        <v>Alteração na zona baixa do talão.</v>
      </c>
      <c r="T945" s="59" t="str">
        <f t="shared" si="13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945" s="65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945" s="60">
        <v>16196</v>
      </c>
      <c r="W945" s="59" t="str">
        <f t="shared" si="135"/>
        <v xml:space="preserve">Everson Veloso </v>
      </c>
      <c r="X945" s="59"/>
      <c r="Y945" s="59">
        <f t="shared" ca="1" si="127"/>
        <v>3</v>
      </c>
      <c r="Z945" s="59" t="str">
        <f>IFERROR(VLOOKUP(R945,FVU!B:F,5,FALSE),"")</f>
        <v>TALÃO</v>
      </c>
    </row>
    <row r="946" spans="1:26" ht="15.75" customHeight="1">
      <c r="A946" s="149">
        <f t="shared" si="126"/>
        <v>3241</v>
      </c>
      <c r="B946" s="76">
        <v>27835</v>
      </c>
      <c r="C946" s="68">
        <v>2</v>
      </c>
      <c r="D946" s="67" t="str">
        <f t="shared" si="129"/>
        <v>275/80R22.5</v>
      </c>
      <c r="E946" s="69">
        <v>10993</v>
      </c>
      <c r="F946" s="76" t="s">
        <v>101</v>
      </c>
      <c r="G946" s="68">
        <v>98</v>
      </c>
      <c r="H946" s="67" t="str">
        <f t="shared" si="128"/>
        <v>ANA LUCIA</v>
      </c>
      <c r="I946" s="71">
        <v>45353</v>
      </c>
      <c r="J946" s="72">
        <v>45356</v>
      </c>
      <c r="K946" s="68">
        <v>0</v>
      </c>
      <c r="L946" s="68">
        <v>13676</v>
      </c>
      <c r="M946" s="68">
        <v>13676</v>
      </c>
      <c r="N946" s="73">
        <f t="shared" si="130"/>
        <v>600</v>
      </c>
      <c r="O946" s="74" t="str">
        <f t="shared" ca="1" si="131"/>
        <v>OK</v>
      </c>
      <c r="P946" s="71">
        <v>45446</v>
      </c>
      <c r="Q946" s="198"/>
      <c r="R946" s="68" t="s">
        <v>114</v>
      </c>
      <c r="S946" s="73" t="str">
        <f t="shared" si="132"/>
        <v>Pneu não ressulcado</v>
      </c>
      <c r="T946" s="67" t="str">
        <f t="shared" si="133"/>
        <v>Negligência e/ou não realização do serviço de ressulcagem.</v>
      </c>
      <c r="U946" s="73" t="str">
        <f t="shared" si="134"/>
        <v>Realizar a ressulcagem dos pneus respeitando os procedimentos conforme manual de ressulcagem.</v>
      </c>
      <c r="V946" s="68">
        <v>16196</v>
      </c>
      <c r="W946" s="67" t="str">
        <f t="shared" si="135"/>
        <v xml:space="preserve">Everson Veloso </v>
      </c>
      <c r="X946" s="67"/>
      <c r="Y946" s="67">
        <f t="shared" ca="1" si="127"/>
        <v>90</v>
      </c>
      <c r="Z946" s="67" t="str">
        <f>IFERROR(VLOOKUP(R946,FVU!B:F,5,FALSE),"")</f>
        <v>BANDA DE RODAGEM</v>
      </c>
    </row>
    <row r="947" spans="1:26" ht="15.75" customHeight="1">
      <c r="A947" s="150">
        <f t="shared" si="126"/>
        <v>3242</v>
      </c>
      <c r="B947" s="75">
        <v>22160</v>
      </c>
      <c r="C947" s="60">
        <v>2</v>
      </c>
      <c r="D947" s="59" t="str">
        <f t="shared" si="129"/>
        <v>275/80R22.5</v>
      </c>
      <c r="E947" s="61">
        <v>7509</v>
      </c>
      <c r="F947" s="75" t="s">
        <v>105</v>
      </c>
      <c r="G947" s="60">
        <v>56</v>
      </c>
      <c r="H947" s="59" t="str">
        <f t="shared" si="128"/>
        <v xml:space="preserve">UBERLANDIA </v>
      </c>
      <c r="I947" s="63">
        <v>45350</v>
      </c>
      <c r="J947" s="64">
        <v>45359</v>
      </c>
      <c r="K947" s="60">
        <v>1</v>
      </c>
      <c r="L947" s="60">
        <v>12878</v>
      </c>
      <c r="M947" s="60">
        <v>168172</v>
      </c>
      <c r="N947" s="65">
        <f t="shared" si="130"/>
        <v>600</v>
      </c>
      <c r="O947" s="66" t="str">
        <f t="shared" ca="1" si="131"/>
        <v>OK</v>
      </c>
      <c r="P947" s="63">
        <v>45421</v>
      </c>
      <c r="Q947" s="200"/>
      <c r="R947" s="148" t="s">
        <v>117</v>
      </c>
      <c r="S947" s="65" t="str">
        <f t="shared" si="132"/>
        <v>Separações no talão e rupturas dos reforços.</v>
      </c>
      <c r="T947" s="59" t="str">
        <f t="shared" si="133"/>
        <v>Aquecimento excessivo no tambor de freio, utilização com sobrecarga ou baixa pressão, mau posicionamento do pneu sobre o aro/roda, uso excessivo dos freios devido a velocidade incompatível com a via.</v>
      </c>
      <c r="U947" s="65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47" s="60">
        <v>16196</v>
      </c>
      <c r="W947" s="59" t="str">
        <f t="shared" si="135"/>
        <v xml:space="preserve">Everson Veloso </v>
      </c>
      <c r="X947" s="59"/>
      <c r="Y947" s="59">
        <f t="shared" ca="1" si="127"/>
        <v>62</v>
      </c>
      <c r="Z947" s="59" t="str">
        <f>IFERROR(VLOOKUP(R947,FVU!B:F,5,FALSE),"")</f>
        <v>TALÃO</v>
      </c>
    </row>
    <row r="948" spans="1:26" ht="15.75" customHeight="1">
      <c r="A948" s="149">
        <f t="shared" si="126"/>
        <v>3243</v>
      </c>
      <c r="B948" s="76">
        <v>27416</v>
      </c>
      <c r="C948" s="68">
        <v>2</v>
      </c>
      <c r="D948" s="67" t="str">
        <f t="shared" si="129"/>
        <v>275/80R22.5</v>
      </c>
      <c r="E948" s="69">
        <v>7505</v>
      </c>
      <c r="F948" s="76" t="s">
        <v>197</v>
      </c>
      <c r="G948" s="68">
        <v>56</v>
      </c>
      <c r="H948" s="67" t="str">
        <f t="shared" si="128"/>
        <v xml:space="preserve">UBERLANDIA </v>
      </c>
      <c r="I948" s="71">
        <v>45353</v>
      </c>
      <c r="J948" s="72">
        <v>45359</v>
      </c>
      <c r="K948" s="68">
        <v>0</v>
      </c>
      <c r="L948" s="68">
        <v>39359</v>
      </c>
      <c r="M948" s="68">
        <v>39359</v>
      </c>
      <c r="N948" s="73">
        <f t="shared" si="130"/>
        <v>600</v>
      </c>
      <c r="O948" s="74" t="str">
        <f t="shared" ca="1" si="131"/>
        <v>OK</v>
      </c>
      <c r="P948" s="71">
        <v>45421</v>
      </c>
      <c r="Q948" s="198"/>
      <c r="R948" s="68" t="s">
        <v>111</v>
      </c>
      <c r="S948" s="73" t="str">
        <f t="shared" si="132"/>
        <v>Desgaste irregular da Banda de Rodagem.</v>
      </c>
      <c r="T948" s="67" t="str">
        <f t="shared" si="133"/>
        <v>Folgas nas mangas, cubos, buchas estouradas, veículo desalinhado.</v>
      </c>
      <c r="U948" s="73" t="str">
        <f t="shared" si="13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948" s="68">
        <v>16196</v>
      </c>
      <c r="W948" s="67" t="str">
        <f t="shared" si="135"/>
        <v xml:space="preserve">Everson Veloso </v>
      </c>
      <c r="X948" s="67"/>
      <c r="Y948" s="67">
        <f t="shared" ca="1" si="127"/>
        <v>62</v>
      </c>
      <c r="Z948" s="67" t="str">
        <f>IFERROR(VLOOKUP(R948,FVU!B:F,5,FALSE),"")</f>
        <v>BANDA DE RODAGEM</v>
      </c>
    </row>
    <row r="949" spans="1:26" ht="15.75" customHeight="1">
      <c r="A949" s="150">
        <f t="shared" si="126"/>
        <v>3244</v>
      </c>
      <c r="B949" s="75">
        <v>27239</v>
      </c>
      <c r="C949" s="60">
        <v>2</v>
      </c>
      <c r="D949" s="59" t="str">
        <f t="shared" si="129"/>
        <v>275/80R22.5</v>
      </c>
      <c r="E949" s="61">
        <v>7336</v>
      </c>
      <c r="F949" s="75" t="s">
        <v>102</v>
      </c>
      <c r="G949" s="60">
        <v>56</v>
      </c>
      <c r="H949" s="59" t="str">
        <f t="shared" si="128"/>
        <v xml:space="preserve">UBERLANDIA </v>
      </c>
      <c r="I949" s="63">
        <v>45352</v>
      </c>
      <c r="J949" s="64">
        <v>45359</v>
      </c>
      <c r="K949" s="60">
        <v>0</v>
      </c>
      <c r="L949" s="60">
        <v>46272</v>
      </c>
      <c r="M949" s="60">
        <v>46272</v>
      </c>
      <c r="N949" s="65">
        <f t="shared" si="130"/>
        <v>600</v>
      </c>
      <c r="O949" s="66" t="str">
        <f t="shared" ca="1" si="131"/>
        <v>OK</v>
      </c>
      <c r="P949" s="63">
        <v>45421</v>
      </c>
      <c r="Q949" s="200"/>
      <c r="R949" s="148" t="s">
        <v>111</v>
      </c>
      <c r="S949" s="65" t="str">
        <f t="shared" si="132"/>
        <v>Desgaste irregular da Banda de Rodagem.</v>
      </c>
      <c r="T949" s="59" t="str">
        <f t="shared" si="133"/>
        <v>Folgas nas mangas, cubos, buchas estouradas, veículo desalinhado.</v>
      </c>
      <c r="U949" s="65" t="str">
        <f t="shared" si="13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949" s="60">
        <v>16196</v>
      </c>
      <c r="W949" s="59" t="str">
        <f t="shared" si="135"/>
        <v xml:space="preserve">Everson Veloso </v>
      </c>
      <c r="X949" s="59"/>
      <c r="Y949" s="59">
        <f t="shared" ca="1" si="127"/>
        <v>62</v>
      </c>
      <c r="Z949" s="59" t="str">
        <f>IFERROR(VLOOKUP(R949,FVU!B:F,5,FALSE),"")</f>
        <v>BANDA DE RODAGEM</v>
      </c>
    </row>
    <row r="950" spans="1:26" ht="15.75" customHeight="1">
      <c r="A950" s="149">
        <f t="shared" si="126"/>
        <v>3245</v>
      </c>
      <c r="B950" s="76">
        <v>25976</v>
      </c>
      <c r="C950" s="68">
        <v>2</v>
      </c>
      <c r="D950" s="67" t="str">
        <f t="shared" si="129"/>
        <v>275/80R22.5</v>
      </c>
      <c r="E950" s="69">
        <v>20720</v>
      </c>
      <c r="F950" s="76" t="s">
        <v>198</v>
      </c>
      <c r="G950" s="68">
        <v>870</v>
      </c>
      <c r="H950" s="67" t="str">
        <f t="shared" si="128"/>
        <v>JUSTINOPOLIS</v>
      </c>
      <c r="I950" s="71">
        <v>45353</v>
      </c>
      <c r="J950" s="72">
        <v>45359</v>
      </c>
      <c r="K950" s="68">
        <v>1</v>
      </c>
      <c r="L950" s="68">
        <v>10924</v>
      </c>
      <c r="M950" s="68">
        <v>80840</v>
      </c>
      <c r="N950" s="73">
        <f t="shared" si="130"/>
        <v>600</v>
      </c>
      <c r="O950" s="74" t="str">
        <f t="shared" ca="1" si="131"/>
        <v>OK</v>
      </c>
      <c r="P950" s="71">
        <f>J950</f>
        <v>45359</v>
      </c>
      <c r="Q950" s="198"/>
      <c r="R950" s="68" t="s">
        <v>104</v>
      </c>
      <c r="S950" s="73" t="str">
        <f t="shared" si="132"/>
        <v>Feridas acidentais no flanco.</v>
      </c>
      <c r="T950" s="67" t="str">
        <f t="shared" si="133"/>
        <v>Objetos pontiagudos, pontas de guias, meio-fio.</v>
      </c>
      <c r="U950" s="73" t="str">
        <f t="shared" si="134"/>
        <v>Impacto lateral proveniente de erro operacional, solicito avaliação de cobrança.</v>
      </c>
      <c r="V950" s="68">
        <v>16196</v>
      </c>
      <c r="W950" s="67" t="str">
        <f t="shared" si="135"/>
        <v xml:space="preserve">Everson Veloso </v>
      </c>
      <c r="X950" s="67"/>
      <c r="Y950" s="67">
        <f t="shared" ca="1" si="127"/>
        <v>0</v>
      </c>
      <c r="Z950" s="67" t="str">
        <f>IFERROR(VLOOKUP(R950,FVU!B:F,5,FALSE),"")</f>
        <v>FLANCO</v>
      </c>
    </row>
    <row r="951" spans="1:26" ht="15.75" customHeight="1">
      <c r="A951" s="150">
        <f t="shared" si="126"/>
        <v>3246</v>
      </c>
      <c r="B951" s="75">
        <v>45833</v>
      </c>
      <c r="C951" s="60">
        <v>2</v>
      </c>
      <c r="D951" s="59" t="str">
        <f t="shared" si="129"/>
        <v>275/80R22.5</v>
      </c>
      <c r="E951" s="61">
        <v>10992</v>
      </c>
      <c r="F951" s="75" t="s">
        <v>105</v>
      </c>
      <c r="G951" s="60">
        <v>870</v>
      </c>
      <c r="H951" s="59" t="str">
        <f t="shared" si="128"/>
        <v>JUSTINOPOLIS</v>
      </c>
      <c r="I951" s="63">
        <v>45353</v>
      </c>
      <c r="J951" s="64">
        <v>45359</v>
      </c>
      <c r="K951" s="60">
        <v>1</v>
      </c>
      <c r="L951" s="60">
        <v>4778</v>
      </c>
      <c r="M951" s="60">
        <v>60759</v>
      </c>
      <c r="N951" s="65">
        <f t="shared" si="130"/>
        <v>600</v>
      </c>
      <c r="O951" s="66" t="str">
        <f t="shared" ca="1" si="131"/>
        <v>OK</v>
      </c>
      <c r="P951" s="63">
        <v>45364</v>
      </c>
      <c r="Q951" s="200"/>
      <c r="R951" s="148" t="s">
        <v>116</v>
      </c>
      <c r="S951" s="65" t="str">
        <f t="shared" si="132"/>
        <v>Desenrolamento do retorno da lona carcaça no talão.</v>
      </c>
      <c r="T951" s="59" t="str">
        <f t="shared" si="133"/>
        <v>Aquecimento no talão ocasionado pelo uso excessivo do freio, má regulagem dos freios, uso excessivo dos freios devido a velocidade incompatível com a via,rodas sujas e/ou em má condições de uso, etc.</v>
      </c>
      <c r="U951" s="65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51" s="60">
        <v>16196</v>
      </c>
      <c r="W951" s="59" t="str">
        <f t="shared" si="135"/>
        <v xml:space="preserve">Everson Veloso </v>
      </c>
      <c r="X951" s="59"/>
      <c r="Y951" s="59">
        <f t="shared" ca="1" si="127"/>
        <v>5</v>
      </c>
      <c r="Z951" s="59" t="str">
        <f>IFERROR(VLOOKUP(R951,FVU!B:F,5,FALSE),"")</f>
        <v>TALÃO</v>
      </c>
    </row>
    <row r="952" spans="1:26" ht="15.75" customHeight="1">
      <c r="A952" s="149">
        <f t="shared" si="126"/>
        <v>3247</v>
      </c>
      <c r="B952" s="76">
        <v>23223</v>
      </c>
      <c r="C952" s="68">
        <v>2</v>
      </c>
      <c r="D952" s="67" t="str">
        <f t="shared" si="129"/>
        <v>275/80R22.5</v>
      </c>
      <c r="E952" s="69">
        <v>4010660</v>
      </c>
      <c r="F952" s="76" t="s">
        <v>105</v>
      </c>
      <c r="G952" s="68">
        <v>870</v>
      </c>
      <c r="H952" s="67" t="str">
        <f t="shared" si="128"/>
        <v>JUSTINOPOLIS</v>
      </c>
      <c r="I952" s="71">
        <v>45357</v>
      </c>
      <c r="J952" s="72">
        <v>45359</v>
      </c>
      <c r="K952" s="68">
        <v>2</v>
      </c>
      <c r="L952" s="68">
        <v>37161</v>
      </c>
      <c r="M952" s="68">
        <v>205126</v>
      </c>
      <c r="N952" s="73">
        <f t="shared" si="130"/>
        <v>600</v>
      </c>
      <c r="O952" s="74" t="str">
        <f t="shared" ca="1" si="131"/>
        <v>OK</v>
      </c>
      <c r="P952" s="71">
        <f>J952</f>
        <v>45359</v>
      </c>
      <c r="Q952" s="198"/>
      <c r="R952" s="68" t="s">
        <v>106</v>
      </c>
      <c r="S952" s="73" t="str">
        <f t="shared" si="132"/>
        <v>Rachadura na zona baixa do talão.</v>
      </c>
      <c r="T952" s="67" t="str">
        <f t="shared" si="13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52" s="73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52" s="68">
        <v>16196</v>
      </c>
      <c r="W952" s="67" t="str">
        <f t="shared" si="135"/>
        <v xml:space="preserve">Everson Veloso </v>
      </c>
      <c r="X952" s="67"/>
      <c r="Y952" s="67">
        <f t="shared" ca="1" si="127"/>
        <v>0</v>
      </c>
      <c r="Z952" s="67" t="str">
        <f>IFERROR(VLOOKUP(R952,FVU!B:F,5,FALSE),"")</f>
        <v>TALÃO</v>
      </c>
    </row>
    <row r="953" spans="1:26" ht="15.75" customHeight="1">
      <c r="A953" s="150">
        <f t="shared" si="126"/>
        <v>3248</v>
      </c>
      <c r="B953" s="75">
        <v>23297</v>
      </c>
      <c r="C953" s="60">
        <v>2</v>
      </c>
      <c r="D953" s="59" t="str">
        <f t="shared" si="129"/>
        <v>275/80R22.5</v>
      </c>
      <c r="E953" s="61">
        <v>90342</v>
      </c>
      <c r="F953" s="75" t="s">
        <v>105</v>
      </c>
      <c r="G953" s="60">
        <v>990</v>
      </c>
      <c r="H953" s="59" t="str">
        <f t="shared" si="128"/>
        <v>VENEZA</v>
      </c>
      <c r="I953" s="63">
        <v>45351</v>
      </c>
      <c r="J953" s="64">
        <v>45359</v>
      </c>
      <c r="K953" s="60">
        <v>1</v>
      </c>
      <c r="L953" s="60">
        <v>15478</v>
      </c>
      <c r="M953" s="60">
        <v>234343</v>
      </c>
      <c r="N953" s="65">
        <f t="shared" si="130"/>
        <v>600</v>
      </c>
      <c r="O953" s="66" t="str">
        <f t="shared" ca="1" si="131"/>
        <v>OK</v>
      </c>
      <c r="P953" s="63">
        <v>45376</v>
      </c>
      <c r="Q953" s="200"/>
      <c r="R953" s="148" t="s">
        <v>107</v>
      </c>
      <c r="S953" s="65" t="str">
        <f t="shared" si="132"/>
        <v>Alteração na zona baixa do talão.</v>
      </c>
      <c r="T953" s="59" t="str">
        <f t="shared" si="13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953" s="65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953" s="60">
        <v>16196</v>
      </c>
      <c r="W953" s="59" t="str">
        <f t="shared" si="135"/>
        <v xml:space="preserve">Everson Veloso </v>
      </c>
      <c r="X953" s="59"/>
      <c r="Y953" s="59">
        <f t="shared" ca="1" si="127"/>
        <v>17</v>
      </c>
      <c r="Z953" s="59" t="str">
        <f>IFERROR(VLOOKUP(R953,FVU!B:F,5,FALSE),"")</f>
        <v>TALÃO</v>
      </c>
    </row>
    <row r="954" spans="1:26" ht="15.75" customHeight="1">
      <c r="A954" s="149">
        <f t="shared" si="126"/>
        <v>3249</v>
      </c>
      <c r="B954" s="76">
        <v>21611</v>
      </c>
      <c r="C954" s="68">
        <v>2</v>
      </c>
      <c r="D954" s="67" t="str">
        <f t="shared" si="129"/>
        <v>275/80R22.5</v>
      </c>
      <c r="E954" s="69">
        <v>90106</v>
      </c>
      <c r="F954" s="76" t="s">
        <v>99</v>
      </c>
      <c r="G954" s="68">
        <v>990</v>
      </c>
      <c r="H954" s="67" t="str">
        <f t="shared" si="128"/>
        <v>VENEZA</v>
      </c>
      <c r="I954" s="71">
        <v>45339</v>
      </c>
      <c r="J954" s="72">
        <v>45371</v>
      </c>
      <c r="K954" s="68">
        <v>1</v>
      </c>
      <c r="L954" s="68">
        <v>54661</v>
      </c>
      <c r="M954" s="68">
        <v>257092</v>
      </c>
      <c r="N954" s="73">
        <f t="shared" si="130"/>
        <v>600</v>
      </c>
      <c r="O954" s="74" t="str">
        <f t="shared" ca="1" si="131"/>
        <v>OK</v>
      </c>
      <c r="P954" s="71">
        <v>45393</v>
      </c>
      <c r="Q954" s="198"/>
      <c r="R954" s="68" t="s">
        <v>106</v>
      </c>
      <c r="S954" s="73" t="str">
        <f t="shared" si="132"/>
        <v>Rachadura na zona baixa do talão.</v>
      </c>
      <c r="T954" s="67" t="str">
        <f t="shared" si="13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54" s="73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54" s="68">
        <v>16196</v>
      </c>
      <c r="W954" s="67" t="str">
        <f t="shared" si="135"/>
        <v xml:space="preserve">Everson Veloso </v>
      </c>
      <c r="X954" s="67"/>
      <c r="Y954" s="67">
        <f t="shared" ca="1" si="127"/>
        <v>22</v>
      </c>
      <c r="Z954" s="67" t="str">
        <f>IFERROR(VLOOKUP(R954,FVU!B:F,5,FALSE),"")</f>
        <v>TALÃO</v>
      </c>
    </row>
    <row r="955" spans="1:26" ht="15.75" customHeight="1">
      <c r="A955" s="150">
        <f t="shared" si="126"/>
        <v>3250</v>
      </c>
      <c r="B955" s="75">
        <v>25431</v>
      </c>
      <c r="C955" s="60">
        <v>1</v>
      </c>
      <c r="D955" s="59" t="str">
        <f t="shared" si="129"/>
        <v>295/80R22.5</v>
      </c>
      <c r="E955" s="61">
        <v>7616</v>
      </c>
      <c r="F955" s="75" t="s">
        <v>199</v>
      </c>
      <c r="G955" s="60">
        <v>56</v>
      </c>
      <c r="H955" s="59" t="str">
        <f t="shared" si="128"/>
        <v xml:space="preserve">UBERLANDIA </v>
      </c>
      <c r="I955" s="63">
        <v>45352</v>
      </c>
      <c r="J955" s="64">
        <v>45371</v>
      </c>
      <c r="K955" s="60">
        <v>0</v>
      </c>
      <c r="L955" s="60">
        <v>4890</v>
      </c>
      <c r="M955" s="60">
        <v>55629</v>
      </c>
      <c r="N955" s="65">
        <f t="shared" si="130"/>
        <v>650</v>
      </c>
      <c r="O955" s="66" t="str">
        <f t="shared" ca="1" si="131"/>
        <v>OK</v>
      </c>
      <c r="P955" s="63">
        <v>45421</v>
      </c>
      <c r="Q955" s="200"/>
      <c r="R955" s="148" t="s">
        <v>111</v>
      </c>
      <c r="S955" s="65" t="str">
        <f t="shared" si="132"/>
        <v>Desgaste irregular da Banda de Rodagem.</v>
      </c>
      <c r="T955" s="59" t="str">
        <f t="shared" si="133"/>
        <v>Folgas nas mangas, cubos, buchas estouradas, veículo desalinhado.</v>
      </c>
      <c r="U955" s="65" t="str">
        <f t="shared" si="13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955" s="60">
        <v>16196</v>
      </c>
      <c r="W955" s="59" t="str">
        <f t="shared" si="135"/>
        <v xml:space="preserve">Everson Veloso </v>
      </c>
      <c r="X955" s="59"/>
      <c r="Y955" s="59">
        <f t="shared" ca="1" si="127"/>
        <v>50</v>
      </c>
      <c r="Z955" s="59" t="str">
        <f>IFERROR(VLOOKUP(R955,FVU!B:F,5,FALSE),"")</f>
        <v>BANDA DE RODAGEM</v>
      </c>
    </row>
    <row r="956" spans="1:26" ht="15.75" customHeight="1">
      <c r="A956" s="149">
        <f t="shared" si="126"/>
        <v>3251</v>
      </c>
      <c r="B956" s="76">
        <v>24762</v>
      </c>
      <c r="C956" s="68">
        <v>2</v>
      </c>
      <c r="D956" s="67" t="str">
        <f t="shared" si="129"/>
        <v>275/80R22.5</v>
      </c>
      <c r="E956" s="69">
        <v>8430</v>
      </c>
      <c r="F956" s="76" t="s">
        <v>198</v>
      </c>
      <c r="G956" s="68">
        <v>56</v>
      </c>
      <c r="H956" s="67" t="str">
        <f t="shared" si="128"/>
        <v xml:space="preserve">UBERLANDIA </v>
      </c>
      <c r="I956" s="71">
        <v>45362</v>
      </c>
      <c r="J956" s="72">
        <v>45371</v>
      </c>
      <c r="K956" s="68">
        <v>1</v>
      </c>
      <c r="L956" s="68">
        <v>24501</v>
      </c>
      <c r="M956" s="68">
        <v>148462</v>
      </c>
      <c r="N956" s="73">
        <f t="shared" si="130"/>
        <v>600</v>
      </c>
      <c r="O956" s="74" t="str">
        <f t="shared" ca="1" si="131"/>
        <v>OK</v>
      </c>
      <c r="P956" s="71">
        <v>45508</v>
      </c>
      <c r="Q956" s="198"/>
      <c r="R956" s="68" t="s">
        <v>104</v>
      </c>
      <c r="S956" s="73" t="str">
        <f t="shared" si="132"/>
        <v>Feridas acidentais no flanco.</v>
      </c>
      <c r="T956" s="67" t="str">
        <f t="shared" si="133"/>
        <v>Objetos pontiagudos, pontas de guias, meio-fio.</v>
      </c>
      <c r="U956" s="73" t="str">
        <f t="shared" si="134"/>
        <v>Impacto lateral proveniente de erro operacional, solicito avaliação de cobrança.</v>
      </c>
      <c r="V956" s="68">
        <v>16196</v>
      </c>
      <c r="W956" s="67" t="str">
        <f t="shared" si="135"/>
        <v xml:space="preserve">Everson Veloso </v>
      </c>
      <c r="X956" s="67"/>
      <c r="Y956" s="67">
        <f t="shared" ca="1" si="127"/>
        <v>137</v>
      </c>
      <c r="Z956" s="67" t="str">
        <f>IFERROR(VLOOKUP(R956,FVU!B:F,5,FALSE),"")</f>
        <v>FLANCO</v>
      </c>
    </row>
    <row r="957" spans="1:26" ht="15.75" customHeight="1">
      <c r="A957" s="150">
        <f t="shared" si="126"/>
        <v>3252</v>
      </c>
      <c r="B957" s="75">
        <v>21079</v>
      </c>
      <c r="C957" s="60">
        <v>2</v>
      </c>
      <c r="D957" s="59" t="str">
        <f t="shared" si="129"/>
        <v>275/80R22.5</v>
      </c>
      <c r="E957" s="61">
        <v>10803</v>
      </c>
      <c r="F957" s="75" t="s">
        <v>105</v>
      </c>
      <c r="G957" s="60">
        <v>870</v>
      </c>
      <c r="H957" s="59" t="str">
        <f t="shared" si="128"/>
        <v>JUSTINOPOLIS</v>
      </c>
      <c r="I957" s="63">
        <v>45360</v>
      </c>
      <c r="J957" s="64">
        <v>45371</v>
      </c>
      <c r="K957" s="60">
        <v>2</v>
      </c>
      <c r="L957" s="60">
        <v>35971</v>
      </c>
      <c r="M957" s="60">
        <v>214048</v>
      </c>
      <c r="N957" s="65">
        <f t="shared" si="130"/>
        <v>600</v>
      </c>
      <c r="O957" s="66" t="str">
        <f t="shared" ca="1" si="131"/>
        <v>OK</v>
      </c>
      <c r="P957" s="71">
        <f>J957</f>
        <v>45371</v>
      </c>
      <c r="Q957" s="198"/>
      <c r="R957" s="148" t="s">
        <v>106</v>
      </c>
      <c r="S957" s="65" t="str">
        <f t="shared" si="132"/>
        <v>Rachadura na zona baixa do talão.</v>
      </c>
      <c r="T957" s="59" t="str">
        <f t="shared" si="13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57" s="65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57" s="60">
        <v>16196</v>
      </c>
      <c r="W957" s="59" t="str">
        <f t="shared" si="135"/>
        <v xml:space="preserve">Everson Veloso </v>
      </c>
      <c r="X957" s="59"/>
      <c r="Y957" s="59">
        <f t="shared" ca="1" si="127"/>
        <v>0</v>
      </c>
      <c r="Z957" s="59" t="str">
        <f>IFERROR(VLOOKUP(R957,FVU!B:F,5,FALSE),"")</f>
        <v>TALÃO</v>
      </c>
    </row>
    <row r="958" spans="1:26" ht="15.75" customHeight="1">
      <c r="A958" s="149">
        <f t="shared" si="126"/>
        <v>3253</v>
      </c>
      <c r="B958" s="76">
        <v>26585</v>
      </c>
      <c r="C958" s="68">
        <v>2</v>
      </c>
      <c r="D958" s="67" t="str">
        <f t="shared" si="129"/>
        <v>275/80R22.5</v>
      </c>
      <c r="E958" s="69">
        <v>20861</v>
      </c>
      <c r="F958" s="76" t="s">
        <v>99</v>
      </c>
      <c r="G958" s="68">
        <v>870</v>
      </c>
      <c r="H958" s="67" t="str">
        <f t="shared" si="128"/>
        <v>JUSTINOPOLIS</v>
      </c>
      <c r="I958" s="71">
        <v>45359</v>
      </c>
      <c r="J958" s="72">
        <v>45371</v>
      </c>
      <c r="K958" s="68">
        <v>1</v>
      </c>
      <c r="L958" s="68">
        <v>3270</v>
      </c>
      <c r="M958" s="68">
        <v>63466</v>
      </c>
      <c r="N958" s="73">
        <f t="shared" si="130"/>
        <v>600</v>
      </c>
      <c r="O958" s="74" t="str">
        <f t="shared" ca="1" si="131"/>
        <v>OK</v>
      </c>
      <c r="P958" s="71">
        <v>45376</v>
      </c>
      <c r="Q958" s="198"/>
      <c r="R958" s="68" t="s">
        <v>116</v>
      </c>
      <c r="S958" s="73" t="str">
        <f t="shared" si="132"/>
        <v>Desenrolamento do retorno da lona carcaça no talão.</v>
      </c>
      <c r="T958" s="67" t="str">
        <f t="shared" si="133"/>
        <v>Aquecimento no talão ocasionado pelo uso excessivo do freio, má regulagem dos freios, uso excessivo dos freios devido a velocidade incompatível com a via,rodas sujas e/ou em má condições de uso, etc.</v>
      </c>
      <c r="U958" s="73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58" s="68">
        <v>16196</v>
      </c>
      <c r="W958" s="67" t="str">
        <f t="shared" si="135"/>
        <v xml:space="preserve">Everson Veloso </v>
      </c>
      <c r="X958" s="67"/>
      <c r="Y958" s="67">
        <f t="shared" ca="1" si="127"/>
        <v>5</v>
      </c>
      <c r="Z958" s="67" t="str">
        <f>IFERROR(VLOOKUP(R958,FVU!B:F,5,FALSE),"")</f>
        <v>TALÃO</v>
      </c>
    </row>
    <row r="959" spans="1:26" ht="15.75" customHeight="1">
      <c r="A959" s="150">
        <f t="shared" si="126"/>
        <v>3254</v>
      </c>
      <c r="B959" s="75">
        <v>25337</v>
      </c>
      <c r="C959" s="60">
        <v>4</v>
      </c>
      <c r="D959" s="59" t="str">
        <f t="shared" si="129"/>
        <v>215/75R17.5</v>
      </c>
      <c r="E959" s="61">
        <v>40891</v>
      </c>
      <c r="F959" s="75" t="s">
        <v>99</v>
      </c>
      <c r="G959" s="60">
        <v>98</v>
      </c>
      <c r="H959" s="59" t="str">
        <f t="shared" si="128"/>
        <v>ANA LUCIA</v>
      </c>
      <c r="I959" s="63">
        <v>45363</v>
      </c>
      <c r="J959" s="64">
        <v>45371</v>
      </c>
      <c r="K959" s="60">
        <v>2</v>
      </c>
      <c r="L959" s="60">
        <v>13353</v>
      </c>
      <c r="M959" s="60">
        <v>48211</v>
      </c>
      <c r="N959" s="65">
        <f t="shared" si="130"/>
        <v>450</v>
      </c>
      <c r="O959" s="66" t="str">
        <f t="shared" ca="1" si="131"/>
        <v>OK</v>
      </c>
      <c r="P959" s="63">
        <v>45376</v>
      </c>
      <c r="Q959" s="200"/>
      <c r="R959" s="148" t="s">
        <v>106</v>
      </c>
      <c r="S959" s="65" t="str">
        <f t="shared" si="132"/>
        <v>Rachadura na zona baixa do talão.</v>
      </c>
      <c r="T959" s="59" t="str">
        <f t="shared" si="13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59" s="65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59" s="60">
        <v>16196</v>
      </c>
      <c r="W959" s="59" t="str">
        <f t="shared" si="135"/>
        <v xml:space="preserve">Everson Veloso </v>
      </c>
      <c r="X959" s="59"/>
      <c r="Y959" s="59">
        <f t="shared" ca="1" si="127"/>
        <v>5</v>
      </c>
      <c r="Z959" s="59" t="str">
        <f>IFERROR(VLOOKUP(R959,FVU!B:F,5,FALSE),"")</f>
        <v>TALÃO</v>
      </c>
    </row>
    <row r="960" spans="1:26" ht="15.75" customHeight="1">
      <c r="A960" s="149">
        <f t="shared" si="126"/>
        <v>3255</v>
      </c>
      <c r="B960" s="76">
        <v>24386</v>
      </c>
      <c r="C960" s="68">
        <v>2</v>
      </c>
      <c r="D960" s="67" t="str">
        <f t="shared" si="129"/>
        <v>275/80R22.5</v>
      </c>
      <c r="E960" s="69">
        <v>20721</v>
      </c>
      <c r="F960" s="76" t="s">
        <v>99</v>
      </c>
      <c r="G960" s="68">
        <v>870</v>
      </c>
      <c r="H960" s="67" t="str">
        <f t="shared" si="128"/>
        <v>JUSTINOPOLIS</v>
      </c>
      <c r="I960" s="71">
        <v>45359</v>
      </c>
      <c r="J960" s="72">
        <v>45371</v>
      </c>
      <c r="K960" s="68">
        <v>1</v>
      </c>
      <c r="L960" s="68">
        <v>21527</v>
      </c>
      <c r="M960" s="68">
        <v>245360</v>
      </c>
      <c r="N960" s="73">
        <f t="shared" si="130"/>
        <v>600</v>
      </c>
      <c r="O960" s="74" t="str">
        <f t="shared" ca="1" si="131"/>
        <v>OK</v>
      </c>
      <c r="P960" s="71">
        <v>45460</v>
      </c>
      <c r="Q960" s="198"/>
      <c r="R960" s="68" t="s">
        <v>100</v>
      </c>
      <c r="S960" s="73" t="str">
        <f t="shared" si="132"/>
        <v>Quebra do talão durante a montagem ou desmontagem proveniente de aquecimento excessivo da roda.</v>
      </c>
      <c r="T960" s="67" t="str">
        <f t="shared" si="133"/>
        <v>Quebra do talão na montagem/desmontagem, utilização de ferramentas não adequadas, força excessiva ou desproporcional na montagem/desmontagem, pneu com talão baquelizado devido a aquecimento da roda ou baixa pressão.</v>
      </c>
      <c r="U960" s="73" t="str">
        <f t="shared" si="134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960" s="68">
        <v>16196</v>
      </c>
      <c r="W960" s="67" t="str">
        <f t="shared" si="135"/>
        <v xml:space="preserve">Everson Veloso </v>
      </c>
      <c r="X960" s="67"/>
      <c r="Y960" s="67">
        <f t="shared" ca="1" si="127"/>
        <v>89</v>
      </c>
      <c r="Z960" s="67" t="str">
        <f>IFERROR(VLOOKUP(R960,FVU!B:F,5,FALSE),"")</f>
        <v>TALÃO</v>
      </c>
    </row>
    <row r="961" spans="1:26" ht="15.75" customHeight="1">
      <c r="A961" s="150">
        <f t="shared" si="126"/>
        <v>3256</v>
      </c>
      <c r="B961" s="75">
        <v>23367</v>
      </c>
      <c r="C961" s="60">
        <v>1</v>
      </c>
      <c r="D961" s="59" t="str">
        <f t="shared" si="129"/>
        <v>295/80R22.5</v>
      </c>
      <c r="E961" s="61" t="s">
        <v>223</v>
      </c>
      <c r="F961" s="75" t="s">
        <v>105</v>
      </c>
      <c r="G961" s="60">
        <v>16</v>
      </c>
      <c r="H961" s="59" t="str">
        <f t="shared" si="128"/>
        <v>M.GORETTI</v>
      </c>
      <c r="I961" s="63">
        <v>45357</v>
      </c>
      <c r="J961" s="64">
        <v>45371</v>
      </c>
      <c r="K961" s="60">
        <v>1</v>
      </c>
      <c r="L961" s="60">
        <v>1103</v>
      </c>
      <c r="M961" s="60">
        <v>97758</v>
      </c>
      <c r="N961" s="65">
        <f t="shared" si="130"/>
        <v>650</v>
      </c>
      <c r="O961" s="66" t="str">
        <f t="shared" ca="1" si="131"/>
        <v>OK</v>
      </c>
      <c r="P961" s="63">
        <v>45372</v>
      </c>
      <c r="Q961" s="200"/>
      <c r="R961" s="148" t="s">
        <v>116</v>
      </c>
      <c r="S961" s="65" t="str">
        <f t="shared" si="132"/>
        <v>Desenrolamento do retorno da lona carcaça no talão.</v>
      </c>
      <c r="T961" s="59" t="str">
        <f t="shared" si="133"/>
        <v>Aquecimento no talão ocasionado pelo uso excessivo do freio, má regulagem dos freios, uso excessivo dos freios devido a velocidade incompatível com a via,rodas sujas e/ou em má condições de uso, etc.</v>
      </c>
      <c r="U961" s="65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61" s="60">
        <v>16196</v>
      </c>
      <c r="W961" s="59" t="str">
        <f t="shared" si="135"/>
        <v xml:space="preserve">Everson Veloso </v>
      </c>
      <c r="X961" s="59"/>
      <c r="Y961" s="59">
        <f t="shared" ca="1" si="127"/>
        <v>1</v>
      </c>
      <c r="Z961" s="59" t="str">
        <f>IFERROR(VLOOKUP(R961,FVU!B:F,5,FALSE),"")</f>
        <v>TALÃO</v>
      </c>
    </row>
    <row r="962" spans="1:26" ht="15.75" customHeight="1">
      <c r="A962" s="149">
        <f t="shared" si="126"/>
        <v>3257</v>
      </c>
      <c r="B962" s="76">
        <v>24709</v>
      </c>
      <c r="C962" s="68">
        <v>2</v>
      </c>
      <c r="D962" s="67" t="str">
        <f t="shared" si="129"/>
        <v>275/80R22.5</v>
      </c>
      <c r="E962" s="69">
        <v>25303</v>
      </c>
      <c r="F962" s="76" t="s">
        <v>198</v>
      </c>
      <c r="G962" s="68">
        <v>990</v>
      </c>
      <c r="H962" s="67" t="str">
        <f t="shared" si="128"/>
        <v>VENEZA</v>
      </c>
      <c r="I962" s="71">
        <v>45366</v>
      </c>
      <c r="J962" s="72">
        <v>45371</v>
      </c>
      <c r="K962" s="68">
        <v>0</v>
      </c>
      <c r="L962" s="68">
        <v>10041</v>
      </c>
      <c r="M962" s="68">
        <v>120849</v>
      </c>
      <c r="N962" s="73">
        <f t="shared" si="130"/>
        <v>600</v>
      </c>
      <c r="O962" s="74" t="str">
        <f t="shared" ca="1" si="131"/>
        <v>OK</v>
      </c>
      <c r="P962" s="71">
        <v>45377</v>
      </c>
      <c r="Q962" s="198"/>
      <c r="R962" s="68" t="s">
        <v>104</v>
      </c>
      <c r="S962" s="73" t="str">
        <f t="shared" si="132"/>
        <v>Feridas acidentais no flanco.</v>
      </c>
      <c r="T962" s="67" t="str">
        <f t="shared" si="133"/>
        <v>Objetos pontiagudos, pontas de guias, meio-fio.</v>
      </c>
      <c r="U962" s="73" t="str">
        <f t="shared" si="134"/>
        <v>Impacto lateral proveniente de erro operacional, solicito avaliação de cobrança.</v>
      </c>
      <c r="V962" s="68">
        <v>16196</v>
      </c>
      <c r="W962" s="67" t="str">
        <f t="shared" si="135"/>
        <v xml:space="preserve">Everson Veloso </v>
      </c>
      <c r="X962" s="67"/>
      <c r="Y962" s="67">
        <f t="shared" ca="1" si="127"/>
        <v>6</v>
      </c>
      <c r="Z962" s="67" t="str">
        <f>IFERROR(VLOOKUP(R962,FVU!B:F,5,FALSE),"")</f>
        <v>FLANCO</v>
      </c>
    </row>
    <row r="963" spans="1:26" ht="15.75" customHeight="1">
      <c r="A963" s="150">
        <f t="shared" si="126"/>
        <v>3258</v>
      </c>
      <c r="B963" s="75">
        <v>23149</v>
      </c>
      <c r="C963" s="60">
        <v>2</v>
      </c>
      <c r="D963" s="59" t="str">
        <f t="shared" si="129"/>
        <v>275/80R22.5</v>
      </c>
      <c r="E963" s="61">
        <v>90221</v>
      </c>
      <c r="F963" s="75" t="s">
        <v>99</v>
      </c>
      <c r="G963" s="60">
        <v>990</v>
      </c>
      <c r="H963" s="59" t="str">
        <f t="shared" si="128"/>
        <v>VENEZA</v>
      </c>
      <c r="I963" s="63">
        <v>45370</v>
      </c>
      <c r="J963" s="64">
        <v>45371</v>
      </c>
      <c r="K963" s="60">
        <v>1</v>
      </c>
      <c r="L963" s="60">
        <v>19852</v>
      </c>
      <c r="M963" s="60">
        <v>152487</v>
      </c>
      <c r="N963" s="65">
        <f t="shared" si="130"/>
        <v>600</v>
      </c>
      <c r="O963" s="66" t="str">
        <f t="shared" ca="1" si="131"/>
        <v>OK</v>
      </c>
      <c r="P963" s="63">
        <v>45376</v>
      </c>
      <c r="Q963" s="200"/>
      <c r="R963" s="148" t="s">
        <v>106</v>
      </c>
      <c r="S963" s="65" t="str">
        <f t="shared" si="132"/>
        <v>Rachadura na zona baixa do talão.</v>
      </c>
      <c r="T963" s="59" t="str">
        <f t="shared" si="13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63" s="65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63" s="60">
        <v>16196</v>
      </c>
      <c r="W963" s="59" t="str">
        <f t="shared" si="135"/>
        <v xml:space="preserve">Everson Veloso </v>
      </c>
      <c r="X963" s="59"/>
      <c r="Y963" s="59">
        <f t="shared" ca="1" si="127"/>
        <v>5</v>
      </c>
      <c r="Z963" s="59" t="str">
        <f>IFERROR(VLOOKUP(R963,FVU!B:F,5,FALSE),"")</f>
        <v>TALÃO</v>
      </c>
    </row>
    <row r="964" spans="1:26" ht="15.75" customHeight="1">
      <c r="A964" s="149">
        <f t="shared" ref="A964:A1027" si="136">IF(B964&gt;0,A963+1,"")</f>
        <v>3259</v>
      </c>
      <c r="B964" s="76">
        <v>23745</v>
      </c>
      <c r="C964" s="68">
        <v>2</v>
      </c>
      <c r="D964" s="67" t="str">
        <f t="shared" si="129"/>
        <v>275/80R22.5</v>
      </c>
      <c r="E964" s="69">
        <v>11143</v>
      </c>
      <c r="F964" s="76" t="s">
        <v>105</v>
      </c>
      <c r="G964" s="68">
        <v>98</v>
      </c>
      <c r="H964" s="67" t="str">
        <f t="shared" si="128"/>
        <v>ANA LUCIA</v>
      </c>
      <c r="I964" s="71">
        <v>45362</v>
      </c>
      <c r="J964" s="72">
        <v>45371</v>
      </c>
      <c r="K964" s="68">
        <v>2</v>
      </c>
      <c r="L964" s="68">
        <v>20750</v>
      </c>
      <c r="M964" s="68">
        <v>178662</v>
      </c>
      <c r="N964" s="73">
        <f t="shared" si="130"/>
        <v>600</v>
      </c>
      <c r="O964" s="74" t="str">
        <f t="shared" ca="1" si="131"/>
        <v>OK</v>
      </c>
      <c r="P964" s="71">
        <v>45446</v>
      </c>
      <c r="Q964" s="198"/>
      <c r="R964" s="68" t="s">
        <v>104</v>
      </c>
      <c r="S964" s="73" t="str">
        <f t="shared" si="132"/>
        <v>Feridas acidentais no flanco.</v>
      </c>
      <c r="T964" s="67" t="str">
        <f t="shared" si="133"/>
        <v>Objetos pontiagudos, pontas de guias, meio-fio.</v>
      </c>
      <c r="U964" s="73" t="str">
        <f t="shared" si="134"/>
        <v>Impacto lateral proveniente de erro operacional, solicito avaliação de cobrança.</v>
      </c>
      <c r="V964" s="68">
        <v>16196</v>
      </c>
      <c r="W964" s="67" t="str">
        <f t="shared" si="135"/>
        <v xml:space="preserve">Everson Veloso </v>
      </c>
      <c r="X964" s="67"/>
      <c r="Y964" s="67">
        <f t="shared" ca="1" si="127"/>
        <v>75</v>
      </c>
      <c r="Z964" s="67" t="str">
        <f>IFERROR(VLOOKUP(R964,FVU!B:F,5,FALSE),"")</f>
        <v>FLANCO</v>
      </c>
    </row>
    <row r="965" spans="1:26" ht="15.75" customHeight="1">
      <c r="A965" s="150">
        <f t="shared" si="136"/>
        <v>3260</v>
      </c>
      <c r="B965" s="75">
        <v>22307</v>
      </c>
      <c r="C965" s="60">
        <v>2</v>
      </c>
      <c r="D965" s="59" t="str">
        <f t="shared" si="129"/>
        <v>275/80R22.5</v>
      </c>
      <c r="E965" s="61">
        <v>8410</v>
      </c>
      <c r="F965" s="75" t="s">
        <v>198</v>
      </c>
      <c r="G965" s="60">
        <v>56</v>
      </c>
      <c r="H965" s="59" t="str">
        <f t="shared" si="128"/>
        <v xml:space="preserve">UBERLANDIA </v>
      </c>
      <c r="I965" s="63">
        <v>45360</v>
      </c>
      <c r="J965" s="64">
        <v>45371</v>
      </c>
      <c r="K965" s="60">
        <v>1</v>
      </c>
      <c r="L965" s="60">
        <v>33334</v>
      </c>
      <c r="M965" s="60">
        <v>191043</v>
      </c>
      <c r="N965" s="65">
        <f t="shared" si="130"/>
        <v>600</v>
      </c>
      <c r="O965" s="66" t="str">
        <f t="shared" ca="1" si="131"/>
        <v>OK</v>
      </c>
      <c r="P965" s="63">
        <v>45429</v>
      </c>
      <c r="Q965" s="200"/>
      <c r="R965" s="148" t="s">
        <v>110</v>
      </c>
      <c r="S965" s="65" t="str">
        <f t="shared" si="132"/>
        <v>Rodagem sem ar ou com flexão importante no flanco.</v>
      </c>
      <c r="T965" s="59" t="str">
        <f t="shared" si="133"/>
        <v>Perfurações no topo ou flanco, rodas ou aros danificados, rodagem prolongada sem ar ou baixa pressão, desgaste no flanco por atrito com o solo ou entre germinados.</v>
      </c>
      <c r="U965" s="65" t="str">
        <f t="shared" si="134"/>
        <v>Condutor rodou com o pneu vazio. Solicito avaliação de cobrança.</v>
      </c>
      <c r="V965" s="60">
        <v>16196</v>
      </c>
      <c r="W965" s="59" t="str">
        <f t="shared" si="135"/>
        <v xml:space="preserve">Everson Veloso </v>
      </c>
      <c r="X965" s="59"/>
      <c r="Y965" s="59">
        <f t="shared" ca="1" si="127"/>
        <v>58</v>
      </c>
      <c r="Z965" s="59" t="str">
        <f>IFERROR(VLOOKUP(R965,FVU!B:F,5,FALSE),"")</f>
        <v>FLANCO</v>
      </c>
    </row>
    <row r="966" spans="1:26" ht="15.75" customHeight="1">
      <c r="A966" s="149">
        <f t="shared" si="136"/>
        <v>3261</v>
      </c>
      <c r="B966" s="76">
        <v>23870</v>
      </c>
      <c r="C966" s="68">
        <v>2</v>
      </c>
      <c r="D966" s="67" t="str">
        <f t="shared" si="129"/>
        <v>275/80R22.5</v>
      </c>
      <c r="E966" s="69">
        <v>11088</v>
      </c>
      <c r="F966" s="76" t="s">
        <v>99</v>
      </c>
      <c r="G966" s="68">
        <v>870</v>
      </c>
      <c r="H966" s="67" t="str">
        <f t="shared" si="128"/>
        <v>JUSTINOPOLIS</v>
      </c>
      <c r="I966" s="71">
        <v>45360</v>
      </c>
      <c r="J966" s="72">
        <v>45371</v>
      </c>
      <c r="K966" s="68">
        <v>2</v>
      </c>
      <c r="L966" s="68">
        <v>7962</v>
      </c>
      <c r="M966" s="68">
        <v>156614</v>
      </c>
      <c r="N966" s="73">
        <f t="shared" si="130"/>
        <v>600</v>
      </c>
      <c r="O966" s="74" t="str">
        <f t="shared" ca="1" si="131"/>
        <v>OK</v>
      </c>
      <c r="P966" s="71">
        <v>45463</v>
      </c>
      <c r="Q966" s="198"/>
      <c r="R966" s="68" t="s">
        <v>116</v>
      </c>
      <c r="S966" s="73" t="str">
        <f t="shared" si="132"/>
        <v>Desenrolamento do retorno da lona carcaça no talão.</v>
      </c>
      <c r="T966" s="67" t="str">
        <f t="shared" si="133"/>
        <v>Aquecimento no talão ocasionado pelo uso excessivo do freio, má regulagem dos freios, uso excessivo dos freios devido a velocidade incompatível com a via,rodas sujas e/ou em má condições de uso, etc.</v>
      </c>
      <c r="U966" s="73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66" s="68">
        <v>16196</v>
      </c>
      <c r="W966" s="67" t="str">
        <f t="shared" si="135"/>
        <v xml:space="preserve">Everson Veloso </v>
      </c>
      <c r="X966" s="67"/>
      <c r="Y966" s="67">
        <f t="shared" ca="1" si="127"/>
        <v>92</v>
      </c>
      <c r="Z966" s="67" t="str">
        <f>IFERROR(VLOOKUP(R966,FVU!B:F,5,FALSE),"")</f>
        <v>TALÃO</v>
      </c>
    </row>
    <row r="967" spans="1:26" ht="15.75" customHeight="1">
      <c r="A967" s="150">
        <f t="shared" si="136"/>
        <v>3262</v>
      </c>
      <c r="B967" s="75">
        <v>23656</v>
      </c>
      <c r="C967" s="60">
        <v>2</v>
      </c>
      <c r="D967" s="59" t="str">
        <f t="shared" si="129"/>
        <v>275/80R22.5</v>
      </c>
      <c r="E967" s="61">
        <v>90307</v>
      </c>
      <c r="F967" s="75" t="s">
        <v>105</v>
      </c>
      <c r="G967" s="60">
        <v>870</v>
      </c>
      <c r="H967" s="59" t="str">
        <f t="shared" si="128"/>
        <v>JUSTINOPOLIS</v>
      </c>
      <c r="I967" s="63">
        <v>45359</v>
      </c>
      <c r="J967" s="64">
        <v>45371</v>
      </c>
      <c r="K967" s="60">
        <v>2</v>
      </c>
      <c r="L967" s="60">
        <v>14938</v>
      </c>
      <c r="M967" s="60">
        <v>141597</v>
      </c>
      <c r="N967" s="65">
        <f t="shared" si="130"/>
        <v>600</v>
      </c>
      <c r="O967" s="66" t="str">
        <f t="shared" ca="1" si="131"/>
        <v>OK</v>
      </c>
      <c r="P967" s="71">
        <f>J967</f>
        <v>45371</v>
      </c>
      <c r="Q967" s="198"/>
      <c r="R967" s="148" t="s">
        <v>116</v>
      </c>
      <c r="S967" s="65" t="str">
        <f t="shared" si="132"/>
        <v>Desenrolamento do retorno da lona carcaça no talão.</v>
      </c>
      <c r="T967" s="59" t="str">
        <f t="shared" si="133"/>
        <v>Aquecimento no talão ocasionado pelo uso excessivo do freio, má regulagem dos freios, uso excessivo dos freios devido a velocidade incompatível com a via,rodas sujas e/ou em má condições de uso, etc.</v>
      </c>
      <c r="U967" s="65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67" s="60">
        <v>16196</v>
      </c>
      <c r="W967" s="59" t="str">
        <f t="shared" si="135"/>
        <v xml:space="preserve">Everson Veloso </v>
      </c>
      <c r="X967" s="59"/>
      <c r="Y967" s="59">
        <f t="shared" ref="Y967:Y1030" ca="1" si="137">IF(J967=0,"",IF(P967=0,TODAY()-J967,P967-J967))</f>
        <v>0</v>
      </c>
      <c r="Z967" s="59" t="str">
        <f>IFERROR(VLOOKUP(R967,FVU!B:F,5,FALSE),"")</f>
        <v>TALÃO</v>
      </c>
    </row>
    <row r="968" spans="1:26" ht="15.75" customHeight="1">
      <c r="A968" s="149">
        <f t="shared" si="136"/>
        <v>3263</v>
      </c>
      <c r="B968" s="76">
        <v>22949</v>
      </c>
      <c r="C968" s="68">
        <v>1</v>
      </c>
      <c r="D968" s="67" t="str">
        <f t="shared" si="129"/>
        <v>295/80R22.5</v>
      </c>
      <c r="E968" s="69">
        <v>40000</v>
      </c>
      <c r="F968" s="76" t="s">
        <v>101</v>
      </c>
      <c r="G968" s="68">
        <v>16</v>
      </c>
      <c r="H968" s="67" t="str">
        <f t="shared" si="128"/>
        <v>M.GORETTI</v>
      </c>
      <c r="I968" s="71">
        <v>45364</v>
      </c>
      <c r="J968" s="72">
        <v>45371</v>
      </c>
      <c r="K968" s="68">
        <v>1</v>
      </c>
      <c r="L968" s="68">
        <v>7270</v>
      </c>
      <c r="M968" s="68">
        <v>202481</v>
      </c>
      <c r="N968" s="73">
        <f t="shared" si="130"/>
        <v>650</v>
      </c>
      <c r="O968" s="74" t="str">
        <f t="shared" ca="1" si="131"/>
        <v>OK</v>
      </c>
      <c r="P968" s="71">
        <v>45372</v>
      </c>
      <c r="Q968" s="198"/>
      <c r="R968" s="68" t="s">
        <v>107</v>
      </c>
      <c r="S968" s="73" t="str">
        <f t="shared" si="132"/>
        <v>Alteração na zona baixa do talão.</v>
      </c>
      <c r="T968" s="67" t="str">
        <f t="shared" si="13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968" s="73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968" s="68">
        <v>16196</v>
      </c>
      <c r="W968" s="67" t="str">
        <f t="shared" si="135"/>
        <v xml:space="preserve">Everson Veloso </v>
      </c>
      <c r="X968" s="67"/>
      <c r="Y968" s="67">
        <f t="shared" ca="1" si="137"/>
        <v>1</v>
      </c>
      <c r="Z968" s="67" t="str">
        <f>IFERROR(VLOOKUP(R968,FVU!B:F,5,FALSE),"")</f>
        <v>TALÃO</v>
      </c>
    </row>
    <row r="969" spans="1:26" ht="15.75" customHeight="1">
      <c r="A969" s="150">
        <f t="shared" si="136"/>
        <v>3264</v>
      </c>
      <c r="B969" s="75">
        <v>22195</v>
      </c>
      <c r="C969" s="60">
        <v>2</v>
      </c>
      <c r="D969" s="59" t="str">
        <f t="shared" si="129"/>
        <v>275/80R22.5</v>
      </c>
      <c r="E969" s="61">
        <v>30565</v>
      </c>
      <c r="F969" s="75" t="s">
        <v>105</v>
      </c>
      <c r="G969" s="60">
        <v>98</v>
      </c>
      <c r="H969" s="59" t="str">
        <f t="shared" si="128"/>
        <v>ANA LUCIA</v>
      </c>
      <c r="I969" s="63">
        <v>45367</v>
      </c>
      <c r="J969" s="64">
        <v>45371</v>
      </c>
      <c r="K969" s="60">
        <v>2</v>
      </c>
      <c r="L969" s="60">
        <v>6663</v>
      </c>
      <c r="M969" s="60">
        <v>220233</v>
      </c>
      <c r="N969" s="65">
        <f t="shared" si="130"/>
        <v>600</v>
      </c>
      <c r="O969" s="66" t="str">
        <f t="shared" ca="1" si="131"/>
        <v>OK</v>
      </c>
      <c r="P969" s="63">
        <v>45446</v>
      </c>
      <c r="Q969" s="200"/>
      <c r="R969" s="148" t="s">
        <v>116</v>
      </c>
      <c r="S969" s="65" t="str">
        <f t="shared" si="132"/>
        <v>Desenrolamento do retorno da lona carcaça no talão.</v>
      </c>
      <c r="T969" s="59" t="str">
        <f t="shared" si="133"/>
        <v>Aquecimento no talão ocasionado pelo uso excessivo do freio, má regulagem dos freios, uso excessivo dos freios devido a velocidade incompatível com a via,rodas sujas e/ou em má condições de uso, etc.</v>
      </c>
      <c r="U969" s="65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69" s="60">
        <v>16196</v>
      </c>
      <c r="W969" s="59" t="str">
        <f t="shared" si="135"/>
        <v xml:space="preserve">Everson Veloso </v>
      </c>
      <c r="X969" s="59"/>
      <c r="Y969" s="59">
        <f t="shared" ca="1" si="137"/>
        <v>75</v>
      </c>
      <c r="Z969" s="59" t="str">
        <f>IFERROR(VLOOKUP(R969,FVU!B:F,5,FALSE),"")</f>
        <v>TALÃO</v>
      </c>
    </row>
    <row r="970" spans="1:26" ht="15.75" customHeight="1">
      <c r="A970" s="149">
        <f t="shared" si="136"/>
        <v>3265</v>
      </c>
      <c r="B970" s="76">
        <v>5548</v>
      </c>
      <c r="C970" s="68">
        <v>2</v>
      </c>
      <c r="D970" s="67" t="str">
        <f t="shared" si="129"/>
        <v>275/80R22.5</v>
      </c>
      <c r="E970" s="69">
        <v>11182</v>
      </c>
      <c r="F970" s="76" t="s">
        <v>99</v>
      </c>
      <c r="G970" s="68">
        <v>98</v>
      </c>
      <c r="H970" s="67" t="str">
        <f t="shared" si="128"/>
        <v>ANA LUCIA</v>
      </c>
      <c r="I970" s="71">
        <v>45364</v>
      </c>
      <c r="J970" s="72">
        <v>45371</v>
      </c>
      <c r="K970" s="68">
        <v>2</v>
      </c>
      <c r="L970" s="68">
        <v>4671</v>
      </c>
      <c r="M970" s="68">
        <v>191460</v>
      </c>
      <c r="N970" s="73">
        <f t="shared" si="130"/>
        <v>600</v>
      </c>
      <c r="O970" s="74" t="str">
        <f t="shared" ca="1" si="131"/>
        <v>OK</v>
      </c>
      <c r="P970" s="71">
        <v>45446</v>
      </c>
      <c r="Q970" s="198"/>
      <c r="R970" s="68" t="s">
        <v>106</v>
      </c>
      <c r="S970" s="73" t="str">
        <f t="shared" si="132"/>
        <v>Rachadura na zona baixa do talão.</v>
      </c>
      <c r="T970" s="67" t="str">
        <f t="shared" si="13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70" s="73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70" s="68">
        <v>16196</v>
      </c>
      <c r="W970" s="67" t="str">
        <f t="shared" si="135"/>
        <v xml:space="preserve">Everson Veloso </v>
      </c>
      <c r="X970" s="67"/>
      <c r="Y970" s="67">
        <f t="shared" ca="1" si="137"/>
        <v>75</v>
      </c>
      <c r="Z970" s="67" t="str">
        <f>IFERROR(VLOOKUP(R970,FVU!B:F,5,FALSE),"")</f>
        <v>TALÃO</v>
      </c>
    </row>
    <row r="971" spans="1:26" ht="15.75" customHeight="1">
      <c r="A971" s="150">
        <f t="shared" si="136"/>
        <v>3266</v>
      </c>
      <c r="B971" s="75">
        <v>27836</v>
      </c>
      <c r="C971" s="60">
        <v>2</v>
      </c>
      <c r="D971" s="59" t="str">
        <f t="shared" si="129"/>
        <v>275/80R22.5</v>
      </c>
      <c r="E971" s="61">
        <v>11185</v>
      </c>
      <c r="F971" s="75" t="s">
        <v>105</v>
      </c>
      <c r="G971" s="60">
        <v>98</v>
      </c>
      <c r="H971" s="59" t="str">
        <f t="shared" si="128"/>
        <v>ANA LUCIA</v>
      </c>
      <c r="I971" s="63">
        <v>45366</v>
      </c>
      <c r="J971" s="64">
        <v>45371</v>
      </c>
      <c r="K971" s="60">
        <v>0</v>
      </c>
      <c r="L971" s="60">
        <v>17633</v>
      </c>
      <c r="M971" s="60">
        <v>17633</v>
      </c>
      <c r="N971" s="65">
        <f t="shared" si="130"/>
        <v>600</v>
      </c>
      <c r="O971" s="66" t="str">
        <f t="shared" ca="1" si="131"/>
        <v>OK</v>
      </c>
      <c r="P971" s="63">
        <v>45446</v>
      </c>
      <c r="Q971" s="200"/>
      <c r="R971" s="148" t="s">
        <v>109</v>
      </c>
      <c r="S971" s="65" t="str">
        <f t="shared" si="132"/>
        <v>Desgaste da Banda de Rodagem por utilização extrema.</v>
      </c>
      <c r="T971" s="59" t="str">
        <f t="shared" si="133"/>
        <v>Roda travada, "calo" no tambor de freio, utilização extrema , excessiva.</v>
      </c>
      <c r="U971" s="65" t="str">
        <f t="shared" si="134"/>
        <v>Verificar rodas e tambores de freio, verificar negligência do borracheiro e caso procedente efetuar a cobrança.</v>
      </c>
      <c r="V971" s="60">
        <v>16196</v>
      </c>
      <c r="W971" s="59" t="str">
        <f t="shared" si="135"/>
        <v xml:space="preserve">Everson Veloso </v>
      </c>
      <c r="X971" s="59"/>
      <c r="Y971" s="59">
        <f t="shared" ca="1" si="137"/>
        <v>75</v>
      </c>
      <c r="Z971" s="59" t="str">
        <f>IFERROR(VLOOKUP(R971,FVU!B:F,5,FALSE),"")</f>
        <v>BANDA DE RODAGEM</v>
      </c>
    </row>
    <row r="972" spans="1:26" ht="15.75" customHeight="1">
      <c r="A972" s="149">
        <f t="shared" si="136"/>
        <v>3267</v>
      </c>
      <c r="B972" s="76">
        <v>23622</v>
      </c>
      <c r="C972" s="68">
        <v>2</v>
      </c>
      <c r="D972" s="67" t="str">
        <f t="shared" si="129"/>
        <v>275/80R22.5</v>
      </c>
      <c r="E972" s="69">
        <v>7511</v>
      </c>
      <c r="F972" s="76" t="s">
        <v>99</v>
      </c>
      <c r="G972" s="68">
        <v>56</v>
      </c>
      <c r="H972" s="67" t="str">
        <f t="shared" si="128"/>
        <v xml:space="preserve">UBERLANDIA </v>
      </c>
      <c r="I972" s="71">
        <v>45359</v>
      </c>
      <c r="J972" s="72">
        <v>45371</v>
      </c>
      <c r="K972" s="68">
        <v>1</v>
      </c>
      <c r="L972" s="68">
        <v>918</v>
      </c>
      <c r="M972" s="68">
        <v>147779</v>
      </c>
      <c r="N972" s="73">
        <f t="shared" si="130"/>
        <v>600</v>
      </c>
      <c r="O972" s="74" t="str">
        <f t="shared" ca="1" si="131"/>
        <v>OK</v>
      </c>
      <c r="P972" s="71">
        <v>45421</v>
      </c>
      <c r="Q972" s="198"/>
      <c r="R972" s="68" t="s">
        <v>117</v>
      </c>
      <c r="S972" s="73" t="str">
        <f t="shared" si="132"/>
        <v>Separações no talão e rupturas dos reforços.</v>
      </c>
      <c r="T972" s="67" t="str">
        <f t="shared" si="133"/>
        <v>Aquecimento excessivo no tambor de freio, utilização com sobrecarga ou baixa pressão, mau posicionamento do pneu sobre o aro/roda, uso excessivo dos freios devido a velocidade incompatível com a via.</v>
      </c>
      <c r="U972" s="73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72" s="68">
        <v>16196</v>
      </c>
      <c r="W972" s="67" t="str">
        <f t="shared" si="135"/>
        <v xml:space="preserve">Everson Veloso </v>
      </c>
      <c r="X972" s="67"/>
      <c r="Y972" s="67">
        <f t="shared" ca="1" si="137"/>
        <v>50</v>
      </c>
      <c r="Z972" s="67" t="str">
        <f>IFERROR(VLOOKUP(R972,FVU!B:F,5,FALSE),"")</f>
        <v>TALÃO</v>
      </c>
    </row>
    <row r="973" spans="1:26" ht="15.75" customHeight="1">
      <c r="A973" s="150">
        <f t="shared" si="136"/>
        <v>3268</v>
      </c>
      <c r="B973" s="75">
        <v>27593</v>
      </c>
      <c r="C973" s="60">
        <v>2</v>
      </c>
      <c r="D973" s="59" t="str">
        <f t="shared" si="129"/>
        <v>275/80R22.5</v>
      </c>
      <c r="E973" s="61">
        <v>11177</v>
      </c>
      <c r="F973" s="75" t="s">
        <v>102</v>
      </c>
      <c r="G973" s="60">
        <v>98</v>
      </c>
      <c r="H973" s="59" t="str">
        <f t="shared" si="128"/>
        <v>ANA LUCIA</v>
      </c>
      <c r="I973" s="63">
        <v>45365</v>
      </c>
      <c r="J973" s="64">
        <v>45371</v>
      </c>
      <c r="K973" s="60">
        <v>0</v>
      </c>
      <c r="L973" s="60">
        <v>22784</v>
      </c>
      <c r="M973" s="60">
        <v>22784</v>
      </c>
      <c r="N973" s="65">
        <f t="shared" si="130"/>
        <v>600</v>
      </c>
      <c r="O973" s="66" t="str">
        <f t="shared" ca="1" si="131"/>
        <v>OK</v>
      </c>
      <c r="P973" s="63">
        <v>45446</v>
      </c>
      <c r="Q973" s="200"/>
      <c r="R973" s="148" t="s">
        <v>111</v>
      </c>
      <c r="S973" s="65" t="str">
        <f t="shared" si="132"/>
        <v>Desgaste irregular da Banda de Rodagem.</v>
      </c>
      <c r="T973" s="59" t="str">
        <f t="shared" si="133"/>
        <v>Folgas nas mangas, cubos, buchas estouradas, veículo desalinhado.</v>
      </c>
      <c r="U973" s="65" t="str">
        <f t="shared" si="13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973" s="60">
        <v>16196</v>
      </c>
      <c r="W973" s="59" t="str">
        <f t="shared" si="135"/>
        <v xml:space="preserve">Everson Veloso </v>
      </c>
      <c r="X973" s="59"/>
      <c r="Y973" s="59">
        <f t="shared" ca="1" si="137"/>
        <v>75</v>
      </c>
      <c r="Z973" s="59" t="str">
        <f>IFERROR(VLOOKUP(R973,FVU!B:F,5,FALSE),"")</f>
        <v>BANDA DE RODAGEM</v>
      </c>
    </row>
    <row r="974" spans="1:26" ht="15.75" customHeight="1">
      <c r="A974" s="149">
        <f t="shared" si="136"/>
        <v>3269</v>
      </c>
      <c r="B974" s="76">
        <v>25493</v>
      </c>
      <c r="C974" s="68">
        <v>2</v>
      </c>
      <c r="D974" s="67" t="str">
        <f t="shared" si="129"/>
        <v>275/80R22.5</v>
      </c>
      <c r="E974" s="69" t="s">
        <v>211</v>
      </c>
      <c r="F974" s="76" t="s">
        <v>99</v>
      </c>
      <c r="G974" s="68">
        <v>870</v>
      </c>
      <c r="H974" s="67" t="str">
        <f t="shared" ref="H974:H1037" si="138">IFERROR(VLOOKUP(G974,LOCAL,2,FALSE),"")</f>
        <v>JUSTINOPOLIS</v>
      </c>
      <c r="I974" s="71">
        <v>45362</v>
      </c>
      <c r="J974" s="72">
        <v>45383</v>
      </c>
      <c r="K974" s="68">
        <v>1</v>
      </c>
      <c r="L974" s="68">
        <v>5834</v>
      </c>
      <c r="M974" s="68">
        <v>95398</v>
      </c>
      <c r="N974" s="73">
        <f t="shared" si="130"/>
        <v>600</v>
      </c>
      <c r="O974" s="74" t="str">
        <f t="shared" ca="1" si="131"/>
        <v>OK</v>
      </c>
      <c r="P974" s="71">
        <v>45463</v>
      </c>
      <c r="Q974" s="198"/>
      <c r="R974" s="68" t="s">
        <v>106</v>
      </c>
      <c r="S974" s="73" t="str">
        <f t="shared" si="132"/>
        <v>Rachadura na zona baixa do talão.</v>
      </c>
      <c r="T974" s="67" t="str">
        <f t="shared" si="13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74" s="73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74" s="68">
        <v>16196</v>
      </c>
      <c r="W974" s="67" t="str">
        <f t="shared" si="135"/>
        <v xml:space="preserve">Everson Veloso </v>
      </c>
      <c r="X974" s="67"/>
      <c r="Y974" s="67">
        <f t="shared" ca="1" si="137"/>
        <v>80</v>
      </c>
      <c r="Z974" s="67" t="str">
        <f>IFERROR(VLOOKUP(R974,FVU!B:F,5,FALSE),"")</f>
        <v>TALÃO</v>
      </c>
    </row>
    <row r="975" spans="1:26" ht="15.75" customHeight="1">
      <c r="A975" s="150">
        <f t="shared" si="136"/>
        <v>3270</v>
      </c>
      <c r="B975" s="75">
        <v>24282</v>
      </c>
      <c r="C975" s="60">
        <v>1</v>
      </c>
      <c r="D975" s="59" t="str">
        <f t="shared" si="129"/>
        <v>295/80R22.5</v>
      </c>
      <c r="E975" s="61">
        <v>40506</v>
      </c>
      <c r="F975" s="75" t="s">
        <v>105</v>
      </c>
      <c r="G975" s="60">
        <v>870</v>
      </c>
      <c r="H975" s="59" t="str">
        <f t="shared" si="138"/>
        <v>JUSTINOPOLIS</v>
      </c>
      <c r="I975" s="63">
        <v>45364</v>
      </c>
      <c r="J975" s="64">
        <v>45383</v>
      </c>
      <c r="K975" s="60">
        <v>1</v>
      </c>
      <c r="L975" s="60">
        <v>52910</v>
      </c>
      <c r="M975" s="60">
        <v>118532</v>
      </c>
      <c r="N975" s="65">
        <f t="shared" si="130"/>
        <v>650</v>
      </c>
      <c r="O975" s="66" t="str">
        <f t="shared" ca="1" si="131"/>
        <v>OK</v>
      </c>
      <c r="P975" s="63">
        <v>45540</v>
      </c>
      <c r="Q975" s="200"/>
      <c r="R975" s="148" t="s">
        <v>106</v>
      </c>
      <c r="S975" s="65" t="str">
        <f t="shared" si="132"/>
        <v>Rachadura na zona baixa do talão.</v>
      </c>
      <c r="T975" s="59" t="str">
        <f t="shared" si="13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75" s="65" t="str">
        <f t="shared" si="13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75" s="60">
        <v>16196</v>
      </c>
      <c r="W975" s="59" t="str">
        <f t="shared" si="135"/>
        <v xml:space="preserve">Everson Veloso </v>
      </c>
      <c r="X975" s="59"/>
      <c r="Y975" s="59">
        <f t="shared" ca="1" si="137"/>
        <v>157</v>
      </c>
      <c r="Z975" s="59" t="str">
        <f>IFERROR(VLOOKUP(R975,FVU!B:F,5,FALSE),"")</f>
        <v>TALÃO</v>
      </c>
    </row>
    <row r="976" spans="1:26" ht="15.75" customHeight="1">
      <c r="A976" s="149">
        <f t="shared" si="136"/>
        <v>3271</v>
      </c>
      <c r="B976" s="76">
        <v>25170</v>
      </c>
      <c r="C976" s="68">
        <v>2</v>
      </c>
      <c r="D976" s="67" t="str">
        <f t="shared" ref="D976:D1039" si="139">IFERROR(VLOOKUP(C976,MEDIDA,2,FALSE),"")</f>
        <v>275/80R22.5</v>
      </c>
      <c r="E976" s="69">
        <v>90492</v>
      </c>
      <c r="F976" s="76" t="s">
        <v>99</v>
      </c>
      <c r="G976" s="68">
        <v>520</v>
      </c>
      <c r="H976" s="67" t="str">
        <f t="shared" si="138"/>
        <v>NEVES</v>
      </c>
      <c r="I976" s="71">
        <v>45360</v>
      </c>
      <c r="J976" s="72">
        <v>45383</v>
      </c>
      <c r="K976" s="68">
        <v>1</v>
      </c>
      <c r="L976" s="68">
        <v>18989</v>
      </c>
      <c r="M976" s="68">
        <v>163679</v>
      </c>
      <c r="N976" s="73">
        <f t="shared" ref="N976:N1039" si="140">IFERROR(VLOOKUP(C976,MEDIDA,3,FALSE),"")</f>
        <v>600</v>
      </c>
      <c r="O976" s="74" t="str">
        <f t="shared" ref="O976:O1039" ca="1" si="141">IF(B976="","",IF(P976="",IF(TODAY()-J976&gt;=7,"PENDENTE","AGUARDANDO"),"OK"))</f>
        <v>OK</v>
      </c>
      <c r="P976" s="71">
        <v>45401</v>
      </c>
      <c r="Q976" s="198"/>
      <c r="R976" s="68" t="s">
        <v>116</v>
      </c>
      <c r="S976" s="73" t="str">
        <f t="shared" ref="S976:S1039" si="142">IFERROR(VLOOKUP(R976,FVU,2,FALSE),"")</f>
        <v>Desenrolamento do retorno da lona carcaça no talão.</v>
      </c>
      <c r="T976" s="67" t="str">
        <f t="shared" ref="T976:T1039" si="143">IFERROR(VLOOKUP(R976,FVU,3,FALSE),"")</f>
        <v>Aquecimento no talão ocasionado pelo uso excessivo do freio, má regulagem dos freios, uso excessivo dos freios devido a velocidade incompatível com a via,rodas sujas e/ou em má condições de uso, etc.</v>
      </c>
      <c r="U976" s="73" t="str">
        <f t="shared" ref="U976:U1039" si="144">IFERROR(VLOOKUP(R976,FVU,4,FALSE),"")</f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76" s="68">
        <v>16196</v>
      </c>
      <c r="W976" s="67" t="str">
        <f t="shared" ref="W976:W1039" si="145">IFERROR(VLOOKUP(V976,RELATOR,2,FALSE),"")</f>
        <v xml:space="preserve">Everson Veloso </v>
      </c>
      <c r="X976" s="67"/>
      <c r="Y976" s="67">
        <f t="shared" ca="1" si="137"/>
        <v>18</v>
      </c>
      <c r="Z976" s="67" t="str">
        <f>IFERROR(VLOOKUP(R976,FVU!B:F,5,FALSE),"")</f>
        <v>TALÃO</v>
      </c>
    </row>
    <row r="977" spans="1:26" ht="15.75" customHeight="1">
      <c r="A977" s="150">
        <f t="shared" si="136"/>
        <v>3272</v>
      </c>
      <c r="B977" s="75">
        <v>22264</v>
      </c>
      <c r="C977" s="60">
        <v>2</v>
      </c>
      <c r="D977" s="59" t="str">
        <f t="shared" si="139"/>
        <v>275/80R22.5</v>
      </c>
      <c r="E977" s="61">
        <v>20722</v>
      </c>
      <c r="F977" s="75" t="s">
        <v>99</v>
      </c>
      <c r="G977" s="60">
        <v>870</v>
      </c>
      <c r="H977" s="59" t="str">
        <f t="shared" si="138"/>
        <v>JUSTINOPOLIS</v>
      </c>
      <c r="I977" s="63">
        <v>45364</v>
      </c>
      <c r="J977" s="64">
        <v>45383</v>
      </c>
      <c r="K977" s="60">
        <v>2</v>
      </c>
      <c r="L977" s="60">
        <v>739</v>
      </c>
      <c r="M977" s="60">
        <v>312758</v>
      </c>
      <c r="N977" s="65">
        <f t="shared" si="140"/>
        <v>600</v>
      </c>
      <c r="O977" s="66" t="str">
        <f t="shared" ca="1" si="141"/>
        <v>OK</v>
      </c>
      <c r="P977" s="71">
        <f>J977</f>
        <v>45383</v>
      </c>
      <c r="Q977" s="198"/>
      <c r="R977" s="148" t="s">
        <v>116</v>
      </c>
      <c r="S977" s="65" t="str">
        <f t="shared" si="142"/>
        <v>Desenrolamento do retorno da lona carcaça no talão.</v>
      </c>
      <c r="T977" s="59" t="str">
        <f t="shared" si="143"/>
        <v>Aquecimento no talão ocasionado pelo uso excessivo do freio, má regulagem dos freios, uso excessivo dos freios devido a velocidade incompatível com a via,rodas sujas e/ou em má condições de uso, etc.</v>
      </c>
      <c r="U977" s="65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77" s="60">
        <v>16196</v>
      </c>
      <c r="W977" s="59" t="str">
        <f t="shared" si="145"/>
        <v xml:space="preserve">Everson Veloso </v>
      </c>
      <c r="X977" s="59"/>
      <c r="Y977" s="59">
        <f t="shared" ca="1" si="137"/>
        <v>0</v>
      </c>
      <c r="Z977" s="59" t="str">
        <f>IFERROR(VLOOKUP(R977,FVU!B:F,5,FALSE),"")</f>
        <v>TALÃO</v>
      </c>
    </row>
    <row r="978" spans="1:26" ht="15.75" customHeight="1">
      <c r="A978" s="149">
        <f t="shared" si="136"/>
        <v>3273</v>
      </c>
      <c r="B978" s="76">
        <v>25716</v>
      </c>
      <c r="C978" s="68">
        <v>2</v>
      </c>
      <c r="D978" s="67" t="str">
        <f t="shared" si="139"/>
        <v>275/80R22.5</v>
      </c>
      <c r="E978" s="69">
        <v>90299</v>
      </c>
      <c r="F978" s="76" t="s">
        <v>99</v>
      </c>
      <c r="G978" s="68">
        <v>870</v>
      </c>
      <c r="H978" s="67" t="str">
        <f t="shared" si="138"/>
        <v>JUSTINOPOLIS</v>
      </c>
      <c r="I978" s="71">
        <v>45365</v>
      </c>
      <c r="J978" s="72">
        <v>45383</v>
      </c>
      <c r="K978" s="68">
        <v>1</v>
      </c>
      <c r="L978" s="68">
        <v>5025</v>
      </c>
      <c r="M978" s="68">
        <v>71989</v>
      </c>
      <c r="N978" s="73">
        <f t="shared" si="140"/>
        <v>600</v>
      </c>
      <c r="O978" s="74" t="str">
        <f t="shared" ca="1" si="141"/>
        <v>OK</v>
      </c>
      <c r="P978" s="71">
        <v>45540</v>
      </c>
      <c r="Q978" s="198"/>
      <c r="R978" s="68" t="s">
        <v>116</v>
      </c>
      <c r="S978" s="73" t="str">
        <f t="shared" si="142"/>
        <v>Desenrolamento do retorno da lona carcaça no talão.</v>
      </c>
      <c r="T978" s="67" t="str">
        <f t="shared" si="143"/>
        <v>Aquecimento no talão ocasionado pelo uso excessivo do freio, má regulagem dos freios, uso excessivo dos freios devido a velocidade incompatível com a via,rodas sujas e/ou em má condições de uso, etc.</v>
      </c>
      <c r="U978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78" s="68">
        <v>16196</v>
      </c>
      <c r="W978" s="67" t="str">
        <f t="shared" si="145"/>
        <v xml:space="preserve">Everson Veloso </v>
      </c>
      <c r="X978" s="67"/>
      <c r="Y978" s="67">
        <f t="shared" ca="1" si="137"/>
        <v>157</v>
      </c>
      <c r="Z978" s="67" t="str">
        <f>IFERROR(VLOOKUP(R978,FVU!B:F,5,FALSE),"")</f>
        <v>TALÃO</v>
      </c>
    </row>
    <row r="979" spans="1:26" ht="15.75" customHeight="1">
      <c r="A979" s="150">
        <f t="shared" si="136"/>
        <v>3274</v>
      </c>
      <c r="B979" s="75">
        <v>24074</v>
      </c>
      <c r="C979" s="60">
        <v>2</v>
      </c>
      <c r="D979" s="59" t="str">
        <f t="shared" si="139"/>
        <v>275/80R22.5</v>
      </c>
      <c r="E979" s="61">
        <v>11087</v>
      </c>
      <c r="F979" s="75" t="s">
        <v>105</v>
      </c>
      <c r="G979" s="60">
        <v>870</v>
      </c>
      <c r="H979" s="59" t="str">
        <f t="shared" si="138"/>
        <v>JUSTINOPOLIS</v>
      </c>
      <c r="I979" s="63">
        <v>45362</v>
      </c>
      <c r="J979" s="64">
        <v>45383</v>
      </c>
      <c r="K979" s="60">
        <v>3</v>
      </c>
      <c r="L979" s="60">
        <v>5998</v>
      </c>
      <c r="M979" s="60">
        <v>214556</v>
      </c>
      <c r="N979" s="65">
        <f t="shared" si="140"/>
        <v>600</v>
      </c>
      <c r="O979" s="66" t="str">
        <f t="shared" ca="1" si="141"/>
        <v>OK</v>
      </c>
      <c r="P979" s="63">
        <v>45393</v>
      </c>
      <c r="Q979" s="200"/>
      <c r="R979" s="148" t="s">
        <v>116</v>
      </c>
      <c r="S979" s="65" t="str">
        <f t="shared" si="142"/>
        <v>Desenrolamento do retorno da lona carcaça no talão.</v>
      </c>
      <c r="T979" s="59" t="str">
        <f t="shared" si="143"/>
        <v>Aquecimento no talão ocasionado pelo uso excessivo do freio, má regulagem dos freios, uso excessivo dos freios devido a velocidade incompatível com a via,rodas sujas e/ou em má condições de uso, etc.</v>
      </c>
      <c r="U979" s="65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79" s="60">
        <v>16196</v>
      </c>
      <c r="W979" s="59" t="str">
        <f t="shared" si="145"/>
        <v xml:space="preserve">Everson Veloso </v>
      </c>
      <c r="X979" s="59"/>
      <c r="Y979" s="59">
        <f t="shared" ca="1" si="137"/>
        <v>10</v>
      </c>
      <c r="Z979" s="59" t="str">
        <f>IFERROR(VLOOKUP(R979,FVU!B:F,5,FALSE),"")</f>
        <v>TALÃO</v>
      </c>
    </row>
    <row r="980" spans="1:26" ht="15.75" customHeight="1">
      <c r="A980" s="149">
        <f t="shared" si="136"/>
        <v>3275</v>
      </c>
      <c r="B980" s="76">
        <v>24401</v>
      </c>
      <c r="C980" s="68">
        <v>2</v>
      </c>
      <c r="D980" s="67" t="str">
        <f t="shared" si="139"/>
        <v>275/80R22.5</v>
      </c>
      <c r="E980" s="69">
        <v>90445</v>
      </c>
      <c r="F980" s="76" t="s">
        <v>99</v>
      </c>
      <c r="G980" s="68">
        <v>990</v>
      </c>
      <c r="H980" s="67" t="str">
        <f t="shared" si="138"/>
        <v>VENEZA</v>
      </c>
      <c r="I980" s="71">
        <v>45371</v>
      </c>
      <c r="J980" s="72">
        <v>45383</v>
      </c>
      <c r="K980" s="68">
        <v>1</v>
      </c>
      <c r="L980" s="68">
        <v>45006</v>
      </c>
      <c r="M980" s="68">
        <v>185249</v>
      </c>
      <c r="N980" s="73">
        <f t="shared" si="140"/>
        <v>600</v>
      </c>
      <c r="O980" s="74" t="str">
        <f t="shared" ca="1" si="141"/>
        <v>OK</v>
      </c>
      <c r="P980" s="71">
        <v>45398</v>
      </c>
      <c r="Q980" s="198"/>
      <c r="R980" s="68" t="s">
        <v>107</v>
      </c>
      <c r="S980" s="73" t="str">
        <f t="shared" si="142"/>
        <v>Alteração na zona baixa do talão.</v>
      </c>
      <c r="T980" s="67" t="str">
        <f t="shared" si="14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980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980" s="68">
        <v>16196</v>
      </c>
      <c r="W980" s="67" t="str">
        <f t="shared" si="145"/>
        <v xml:space="preserve">Everson Veloso </v>
      </c>
      <c r="X980" s="67"/>
      <c r="Y980" s="67">
        <f t="shared" ca="1" si="137"/>
        <v>15</v>
      </c>
      <c r="Z980" s="67" t="str">
        <f>IFERROR(VLOOKUP(R980,FVU!B:F,5,FALSE),"")</f>
        <v>TALÃO</v>
      </c>
    </row>
    <row r="981" spans="1:26" ht="15.75" customHeight="1">
      <c r="A981" s="150">
        <f t="shared" si="136"/>
        <v>3276</v>
      </c>
      <c r="B981" s="75">
        <v>23835</v>
      </c>
      <c r="C981" s="60">
        <v>2</v>
      </c>
      <c r="D981" s="59" t="str">
        <f t="shared" si="139"/>
        <v>275/80R22.5</v>
      </c>
      <c r="E981" s="61">
        <v>10616</v>
      </c>
      <c r="F981" s="75" t="s">
        <v>99</v>
      </c>
      <c r="G981" s="60">
        <v>870</v>
      </c>
      <c r="H981" s="59" t="str">
        <f t="shared" si="138"/>
        <v>JUSTINOPOLIS</v>
      </c>
      <c r="I981" s="63">
        <v>45366</v>
      </c>
      <c r="J981" s="64">
        <v>45383</v>
      </c>
      <c r="K981" s="60">
        <v>2</v>
      </c>
      <c r="L981" s="60">
        <v>42847</v>
      </c>
      <c r="M981" s="60">
        <v>156575</v>
      </c>
      <c r="N981" s="65">
        <f t="shared" si="140"/>
        <v>600</v>
      </c>
      <c r="O981" s="66" t="str">
        <f t="shared" ca="1" si="141"/>
        <v>OK</v>
      </c>
      <c r="P981" s="63">
        <v>45540</v>
      </c>
      <c r="Q981" s="200"/>
      <c r="R981" s="148" t="s">
        <v>106</v>
      </c>
      <c r="S981" s="65" t="str">
        <f t="shared" si="142"/>
        <v>Rachadura na zona baixa do talão.</v>
      </c>
      <c r="T981" s="59" t="str">
        <f t="shared" si="14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81" s="65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81" s="60">
        <v>16196</v>
      </c>
      <c r="W981" s="59" t="str">
        <f t="shared" si="145"/>
        <v xml:space="preserve">Everson Veloso </v>
      </c>
      <c r="X981" s="59"/>
      <c r="Y981" s="59">
        <f t="shared" ca="1" si="137"/>
        <v>157</v>
      </c>
      <c r="Z981" s="59" t="str">
        <f>IFERROR(VLOOKUP(R981,FVU!B:F,5,FALSE),"")</f>
        <v>TALÃO</v>
      </c>
    </row>
    <row r="982" spans="1:26" ht="15.75" customHeight="1">
      <c r="A982" s="149">
        <f t="shared" si="136"/>
        <v>3277</v>
      </c>
      <c r="B982" s="76">
        <v>23976</v>
      </c>
      <c r="C982" s="68">
        <v>2</v>
      </c>
      <c r="D982" s="67" t="str">
        <f t="shared" si="139"/>
        <v>275/80R22.5</v>
      </c>
      <c r="E982" s="69">
        <v>90296</v>
      </c>
      <c r="F982" s="76" t="s">
        <v>99</v>
      </c>
      <c r="G982" s="68">
        <v>870</v>
      </c>
      <c r="H982" s="67" t="str">
        <f t="shared" si="138"/>
        <v>JUSTINOPOLIS</v>
      </c>
      <c r="I982" s="71">
        <v>45370</v>
      </c>
      <c r="J982" s="72">
        <v>45383</v>
      </c>
      <c r="K982" s="68">
        <v>1</v>
      </c>
      <c r="L982" s="68">
        <v>5435</v>
      </c>
      <c r="M982" s="68">
        <v>100042</v>
      </c>
      <c r="N982" s="73">
        <f t="shared" si="140"/>
        <v>600</v>
      </c>
      <c r="O982" s="74" t="str">
        <f t="shared" ca="1" si="141"/>
        <v>OK</v>
      </c>
      <c r="P982" s="71">
        <v>45540</v>
      </c>
      <c r="Q982" s="198"/>
      <c r="R982" s="68" t="s">
        <v>106</v>
      </c>
      <c r="S982" s="73" t="str">
        <f t="shared" si="142"/>
        <v>Rachadura na zona baixa do talão.</v>
      </c>
      <c r="T982" s="67" t="str">
        <f t="shared" si="14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82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82" s="68">
        <v>16196</v>
      </c>
      <c r="W982" s="67" t="str">
        <f t="shared" si="145"/>
        <v xml:space="preserve">Everson Veloso </v>
      </c>
      <c r="X982" s="67"/>
      <c r="Y982" s="67">
        <f t="shared" ca="1" si="137"/>
        <v>157</v>
      </c>
      <c r="Z982" s="67" t="str">
        <f>IFERROR(VLOOKUP(R982,FVU!B:F,5,FALSE),"")</f>
        <v>TALÃO</v>
      </c>
    </row>
    <row r="983" spans="1:26" ht="15.75" customHeight="1">
      <c r="A983" s="150">
        <f t="shared" si="136"/>
        <v>3278</v>
      </c>
      <c r="B983" s="75">
        <v>22512</v>
      </c>
      <c r="C983" s="60">
        <v>2</v>
      </c>
      <c r="D983" s="59" t="str">
        <f t="shared" si="139"/>
        <v>275/80R22.5</v>
      </c>
      <c r="E983" s="61">
        <v>90297</v>
      </c>
      <c r="F983" s="75" t="s">
        <v>99</v>
      </c>
      <c r="G983" s="60">
        <v>870</v>
      </c>
      <c r="H983" s="59" t="str">
        <f t="shared" si="138"/>
        <v>JUSTINOPOLIS</v>
      </c>
      <c r="I983" s="63">
        <v>45370</v>
      </c>
      <c r="J983" s="64">
        <v>45383</v>
      </c>
      <c r="K983" s="60">
        <v>2</v>
      </c>
      <c r="L983" s="60">
        <v>19378</v>
      </c>
      <c r="M983" s="60">
        <v>225302</v>
      </c>
      <c r="N983" s="65">
        <f t="shared" si="140"/>
        <v>600</v>
      </c>
      <c r="O983" s="66" t="str">
        <f t="shared" ca="1" si="141"/>
        <v>OK</v>
      </c>
      <c r="P983" s="63">
        <v>45468</v>
      </c>
      <c r="Q983" s="200"/>
      <c r="R983" s="148" t="s">
        <v>106</v>
      </c>
      <c r="S983" s="65" t="str">
        <f t="shared" si="142"/>
        <v>Rachadura na zona baixa do talão.</v>
      </c>
      <c r="T983" s="59" t="str">
        <f t="shared" si="14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83" s="65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83" s="60">
        <v>16196</v>
      </c>
      <c r="W983" s="59" t="str">
        <f t="shared" si="145"/>
        <v xml:space="preserve">Everson Veloso </v>
      </c>
      <c r="X983" s="59"/>
      <c r="Y983" s="59">
        <f t="shared" ca="1" si="137"/>
        <v>85</v>
      </c>
      <c r="Z983" s="59" t="str">
        <f>IFERROR(VLOOKUP(R983,FVU!B:F,5,FALSE),"")</f>
        <v>TALÃO</v>
      </c>
    </row>
    <row r="984" spans="1:26" ht="15.75" customHeight="1">
      <c r="A984" s="149">
        <f t="shared" si="136"/>
        <v>3279</v>
      </c>
      <c r="B984" s="76">
        <v>24299</v>
      </c>
      <c r="C984" s="68">
        <v>1</v>
      </c>
      <c r="D984" s="67" t="str">
        <f t="shared" si="139"/>
        <v>295/80R22.5</v>
      </c>
      <c r="E984" s="69">
        <v>90314</v>
      </c>
      <c r="F984" s="76" t="s">
        <v>200</v>
      </c>
      <c r="G984" s="68">
        <v>870</v>
      </c>
      <c r="H984" s="67" t="str">
        <f t="shared" si="138"/>
        <v>JUSTINOPOLIS</v>
      </c>
      <c r="I984" s="71">
        <v>45366</v>
      </c>
      <c r="J984" s="72">
        <v>45383</v>
      </c>
      <c r="K984" s="68">
        <v>1</v>
      </c>
      <c r="L984" s="68">
        <v>3393</v>
      </c>
      <c r="M984" s="68">
        <v>90105</v>
      </c>
      <c r="N984" s="73">
        <f t="shared" si="140"/>
        <v>650</v>
      </c>
      <c r="O984" s="74" t="str">
        <f t="shared" ca="1" si="141"/>
        <v>OK</v>
      </c>
      <c r="P984" s="71">
        <v>45425</v>
      </c>
      <c r="Q984" s="198"/>
      <c r="R984" s="68" t="s">
        <v>116</v>
      </c>
      <c r="S984" s="73" t="str">
        <f t="shared" si="142"/>
        <v>Desenrolamento do retorno da lona carcaça no talão.</v>
      </c>
      <c r="T984" s="67" t="str">
        <f t="shared" si="143"/>
        <v>Aquecimento no talão ocasionado pelo uso excessivo do freio, má regulagem dos freios, uso excessivo dos freios devido a velocidade incompatível com a via,rodas sujas e/ou em má condições de uso, etc.</v>
      </c>
      <c r="U984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84" s="68">
        <v>16196</v>
      </c>
      <c r="W984" s="67" t="str">
        <f t="shared" si="145"/>
        <v xml:space="preserve">Everson Veloso </v>
      </c>
      <c r="X984" s="67"/>
      <c r="Y984" s="67">
        <f t="shared" ca="1" si="137"/>
        <v>42</v>
      </c>
      <c r="Z984" s="67" t="str">
        <f>IFERROR(VLOOKUP(R984,FVU!B:F,5,FALSE),"")</f>
        <v>TALÃO</v>
      </c>
    </row>
    <row r="985" spans="1:26" ht="15.75" customHeight="1">
      <c r="A985" s="150">
        <f t="shared" si="136"/>
        <v>3280</v>
      </c>
      <c r="B985" s="75">
        <v>25370</v>
      </c>
      <c r="C985" s="60">
        <v>1</v>
      </c>
      <c r="D985" s="59" t="str">
        <f t="shared" si="139"/>
        <v>295/80R22.5</v>
      </c>
      <c r="E985" s="61">
        <v>20834</v>
      </c>
      <c r="F985" s="75" t="s">
        <v>101</v>
      </c>
      <c r="G985" s="60">
        <v>870</v>
      </c>
      <c r="H985" s="59" t="str">
        <f t="shared" si="138"/>
        <v>JUSTINOPOLIS</v>
      </c>
      <c r="I985" s="63">
        <v>45363</v>
      </c>
      <c r="J985" s="64">
        <v>45383</v>
      </c>
      <c r="K985" s="60">
        <v>1</v>
      </c>
      <c r="L985" s="60">
        <v>22818</v>
      </c>
      <c r="M985" s="60">
        <v>68340</v>
      </c>
      <c r="N985" s="65">
        <f t="shared" si="140"/>
        <v>650</v>
      </c>
      <c r="O985" s="66" t="str">
        <f t="shared" ca="1" si="141"/>
        <v>OK</v>
      </c>
      <c r="P985" s="63">
        <v>45540</v>
      </c>
      <c r="Q985" s="200"/>
      <c r="R985" s="148" t="s">
        <v>117</v>
      </c>
      <c r="S985" s="65" t="str">
        <f t="shared" si="142"/>
        <v>Separações no talão e rupturas dos reforços.</v>
      </c>
      <c r="T985" s="59" t="str">
        <f t="shared" si="143"/>
        <v>Aquecimento excessivo no tambor de freio, utilização com sobrecarga ou baixa pressão, mau posicionamento do pneu sobre o aro/roda, uso excessivo dos freios devido a velocidade incompatível com a via.</v>
      </c>
      <c r="U985" s="65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85" s="60">
        <v>16196</v>
      </c>
      <c r="W985" s="59" t="str">
        <f t="shared" si="145"/>
        <v xml:space="preserve">Everson Veloso </v>
      </c>
      <c r="X985" s="59"/>
      <c r="Y985" s="59">
        <f t="shared" ca="1" si="137"/>
        <v>157</v>
      </c>
      <c r="Z985" s="59" t="str">
        <f>IFERROR(VLOOKUP(R985,FVU!B:F,5,FALSE),"")</f>
        <v>TALÃO</v>
      </c>
    </row>
    <row r="986" spans="1:26" ht="15.75" customHeight="1">
      <c r="A986" s="149">
        <f t="shared" si="136"/>
        <v>3281</v>
      </c>
      <c r="B986" s="76">
        <v>44592</v>
      </c>
      <c r="C986" s="68">
        <v>2</v>
      </c>
      <c r="D986" s="67" t="str">
        <f t="shared" si="139"/>
        <v>275/80R22.5</v>
      </c>
      <c r="E986" s="69">
        <v>90296</v>
      </c>
      <c r="F986" s="76" t="s">
        <v>105</v>
      </c>
      <c r="G986" s="68">
        <v>870</v>
      </c>
      <c r="H986" s="67" t="str">
        <f t="shared" si="138"/>
        <v>JUSTINOPOLIS</v>
      </c>
      <c r="I986" s="71">
        <v>45370</v>
      </c>
      <c r="J986" s="72">
        <v>45383</v>
      </c>
      <c r="K986" s="68">
        <v>2</v>
      </c>
      <c r="L986" s="68">
        <v>13904</v>
      </c>
      <c r="M986" s="68">
        <v>106248</v>
      </c>
      <c r="N986" s="73">
        <f t="shared" si="140"/>
        <v>600</v>
      </c>
      <c r="O986" s="74" t="str">
        <f t="shared" ca="1" si="141"/>
        <v>OK</v>
      </c>
      <c r="P986" s="71">
        <v>45540</v>
      </c>
      <c r="Q986" s="198"/>
      <c r="R986" s="68" t="s">
        <v>116</v>
      </c>
      <c r="S986" s="73" t="str">
        <f t="shared" si="142"/>
        <v>Desenrolamento do retorno da lona carcaça no talão.</v>
      </c>
      <c r="T986" s="67" t="str">
        <f t="shared" si="143"/>
        <v>Aquecimento no talão ocasionado pelo uso excessivo do freio, má regulagem dos freios, uso excessivo dos freios devido a velocidade incompatível com a via,rodas sujas e/ou em má condições de uso, etc.</v>
      </c>
      <c r="U986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86" s="68">
        <v>16196</v>
      </c>
      <c r="W986" s="67" t="str">
        <f t="shared" si="145"/>
        <v xml:space="preserve">Everson Veloso </v>
      </c>
      <c r="X986" s="67"/>
      <c r="Y986" s="67">
        <f t="shared" ca="1" si="137"/>
        <v>157</v>
      </c>
      <c r="Z986" s="67" t="str">
        <f>IFERROR(VLOOKUP(R986,FVU!B:F,5,FALSE),"")</f>
        <v>TALÃO</v>
      </c>
    </row>
    <row r="987" spans="1:26" ht="15.75" customHeight="1">
      <c r="A987" s="150">
        <f t="shared" si="136"/>
        <v>3282</v>
      </c>
      <c r="B987" s="75">
        <v>24296</v>
      </c>
      <c r="C987" s="60">
        <v>1</v>
      </c>
      <c r="D987" s="59" t="str">
        <f t="shared" si="139"/>
        <v>295/80R22.5</v>
      </c>
      <c r="E987" s="61">
        <v>10829</v>
      </c>
      <c r="F987" s="75" t="s">
        <v>207</v>
      </c>
      <c r="G987" s="60">
        <v>870</v>
      </c>
      <c r="H987" s="59" t="str">
        <f t="shared" si="138"/>
        <v>JUSTINOPOLIS</v>
      </c>
      <c r="I987" s="63">
        <v>45370</v>
      </c>
      <c r="J987" s="64">
        <v>45383</v>
      </c>
      <c r="K987" s="60">
        <v>1</v>
      </c>
      <c r="L987" s="60">
        <v>34200</v>
      </c>
      <c r="M987" s="60">
        <v>105318</v>
      </c>
      <c r="N987" s="65">
        <f t="shared" si="140"/>
        <v>650</v>
      </c>
      <c r="O987" s="66" t="str">
        <f t="shared" ca="1" si="141"/>
        <v>OK</v>
      </c>
      <c r="P987" s="63">
        <v>45533</v>
      </c>
      <c r="Q987" s="200"/>
      <c r="R987" s="148" t="s">
        <v>116</v>
      </c>
      <c r="S987" s="65" t="str">
        <f t="shared" si="142"/>
        <v>Desenrolamento do retorno da lona carcaça no talão.</v>
      </c>
      <c r="T987" s="59" t="str">
        <f t="shared" si="143"/>
        <v>Aquecimento no talão ocasionado pelo uso excessivo do freio, má regulagem dos freios, uso excessivo dos freios devido a velocidade incompatível com a via,rodas sujas e/ou em má condições de uso, etc.</v>
      </c>
      <c r="U987" s="65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87" s="60">
        <v>16196</v>
      </c>
      <c r="W987" s="59" t="str">
        <f t="shared" si="145"/>
        <v xml:space="preserve">Everson Veloso </v>
      </c>
      <c r="X987" s="59"/>
      <c r="Y987" s="59">
        <f t="shared" ca="1" si="137"/>
        <v>150</v>
      </c>
      <c r="Z987" s="59" t="str">
        <f>IFERROR(VLOOKUP(R987,FVU!B:F,5,FALSE),"")</f>
        <v>TALÃO</v>
      </c>
    </row>
    <row r="988" spans="1:26" ht="15.75" customHeight="1">
      <c r="A988" s="149">
        <f t="shared" si="136"/>
        <v>3283</v>
      </c>
      <c r="B988" s="76">
        <v>24287</v>
      </c>
      <c r="C988" s="68">
        <v>1</v>
      </c>
      <c r="D988" s="67" t="str">
        <f t="shared" si="139"/>
        <v>295/80R22.5</v>
      </c>
      <c r="E988" s="69">
        <v>90309</v>
      </c>
      <c r="F988" s="76" t="s">
        <v>199</v>
      </c>
      <c r="G988" s="68">
        <v>870</v>
      </c>
      <c r="H988" s="67" t="str">
        <f t="shared" si="138"/>
        <v>JUSTINOPOLIS</v>
      </c>
      <c r="I988" s="71">
        <v>45370</v>
      </c>
      <c r="J988" s="72">
        <v>45383</v>
      </c>
      <c r="K988" s="68">
        <v>1</v>
      </c>
      <c r="L988" s="68">
        <v>9573</v>
      </c>
      <c r="M988" s="68">
        <v>107048</v>
      </c>
      <c r="N988" s="73">
        <f t="shared" si="140"/>
        <v>650</v>
      </c>
      <c r="O988" s="74" t="str">
        <f t="shared" ca="1" si="141"/>
        <v>OK</v>
      </c>
      <c r="P988" s="71">
        <v>45460</v>
      </c>
      <c r="Q988" s="198"/>
      <c r="R988" s="68" t="s">
        <v>116</v>
      </c>
      <c r="S988" s="73" t="str">
        <f t="shared" si="142"/>
        <v>Desenrolamento do retorno da lona carcaça no talão.</v>
      </c>
      <c r="T988" s="67" t="str">
        <f t="shared" si="143"/>
        <v>Aquecimento no talão ocasionado pelo uso excessivo do freio, má regulagem dos freios, uso excessivo dos freios devido a velocidade incompatível com a via,rodas sujas e/ou em má condições de uso, etc.</v>
      </c>
      <c r="U988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88" s="68">
        <v>16196</v>
      </c>
      <c r="W988" s="67" t="str">
        <f t="shared" si="145"/>
        <v xml:space="preserve">Everson Veloso </v>
      </c>
      <c r="X988" s="67"/>
      <c r="Y988" s="67">
        <f t="shared" ca="1" si="137"/>
        <v>77</v>
      </c>
      <c r="Z988" s="67" t="str">
        <f>IFERROR(VLOOKUP(R988,FVU!B:F,5,FALSE),"")</f>
        <v>TALÃO</v>
      </c>
    </row>
    <row r="989" spans="1:26" ht="15.75" customHeight="1">
      <c r="A989" s="150">
        <f t="shared" si="136"/>
        <v>3284</v>
      </c>
      <c r="B989" s="75">
        <v>22486</v>
      </c>
      <c r="C989" s="60">
        <v>1</v>
      </c>
      <c r="D989" s="59" t="str">
        <f t="shared" si="139"/>
        <v>295/80R22.5</v>
      </c>
      <c r="E989" s="61">
        <v>10829</v>
      </c>
      <c r="F989" s="75" t="s">
        <v>199</v>
      </c>
      <c r="G989" s="60">
        <v>870</v>
      </c>
      <c r="H989" s="59" t="str">
        <f t="shared" si="138"/>
        <v>JUSTINOPOLIS</v>
      </c>
      <c r="I989" s="63">
        <v>45370</v>
      </c>
      <c r="J989" s="64">
        <v>45383</v>
      </c>
      <c r="K989" s="60">
        <v>1</v>
      </c>
      <c r="L989" s="60">
        <v>34200</v>
      </c>
      <c r="M989" s="60">
        <v>129135</v>
      </c>
      <c r="N989" s="65">
        <f t="shared" si="140"/>
        <v>650</v>
      </c>
      <c r="O989" s="66" t="str">
        <f t="shared" ca="1" si="141"/>
        <v>OK</v>
      </c>
      <c r="P989" s="63">
        <v>45533</v>
      </c>
      <c r="Q989" s="200"/>
      <c r="R989" s="148" t="s">
        <v>100</v>
      </c>
      <c r="S989" s="65" t="str">
        <f t="shared" si="142"/>
        <v>Quebra do talão durante a montagem ou desmontagem proveniente de aquecimento excessivo da roda.</v>
      </c>
      <c r="T989" s="59" t="str">
        <f t="shared" si="143"/>
        <v>Quebra do talão na montagem/desmontagem, utilização de ferramentas não adequadas, força excessiva ou desproporcional na montagem/desmontagem, pneu com talão baquelizado devido a aquecimento da roda ou baixa pressão.</v>
      </c>
      <c r="U989" s="65" t="str">
        <f t="shared" si="144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989" s="60">
        <v>16196</v>
      </c>
      <c r="W989" s="59" t="str">
        <f t="shared" si="145"/>
        <v xml:space="preserve">Everson Veloso </v>
      </c>
      <c r="X989" s="59"/>
      <c r="Y989" s="59">
        <f t="shared" ca="1" si="137"/>
        <v>150</v>
      </c>
      <c r="Z989" s="59" t="str">
        <f>IFERROR(VLOOKUP(R989,FVU!B:F,5,FALSE),"")</f>
        <v>TALÃO</v>
      </c>
    </row>
    <row r="990" spans="1:26" ht="15.75" customHeight="1">
      <c r="A990" s="149">
        <f t="shared" si="136"/>
        <v>3285</v>
      </c>
      <c r="B990" s="76">
        <v>24900</v>
      </c>
      <c r="C990" s="68">
        <v>2</v>
      </c>
      <c r="D990" s="67" t="str">
        <f t="shared" si="139"/>
        <v>275/80R22.5</v>
      </c>
      <c r="E990" s="69">
        <v>11183</v>
      </c>
      <c r="F990" s="76" t="s">
        <v>99</v>
      </c>
      <c r="G990" s="68">
        <v>98</v>
      </c>
      <c r="H990" s="67" t="str">
        <f t="shared" si="138"/>
        <v>ANA LUCIA</v>
      </c>
      <c r="I990" s="71">
        <v>45369</v>
      </c>
      <c r="J990" s="72">
        <v>45383</v>
      </c>
      <c r="K990" s="68">
        <v>1</v>
      </c>
      <c r="L990" s="68">
        <v>36216</v>
      </c>
      <c r="M990" s="68">
        <v>117943</v>
      </c>
      <c r="N990" s="73">
        <f t="shared" si="140"/>
        <v>600</v>
      </c>
      <c r="O990" s="74" t="str">
        <f t="shared" ca="1" si="141"/>
        <v>OK</v>
      </c>
      <c r="P990" s="71">
        <v>45467</v>
      </c>
      <c r="Q990" s="198"/>
      <c r="R990" s="68" t="s">
        <v>100</v>
      </c>
      <c r="S990" s="73" t="str">
        <f t="shared" si="142"/>
        <v>Quebra do talão durante a montagem ou desmontagem proveniente de aquecimento excessivo da roda.</v>
      </c>
      <c r="T990" s="67" t="str">
        <f t="shared" si="143"/>
        <v>Quebra do talão na montagem/desmontagem, utilização de ferramentas não adequadas, força excessiva ou desproporcional na montagem/desmontagem, pneu com talão baquelizado devido a aquecimento da roda ou baixa pressão.</v>
      </c>
      <c r="U990" s="73" t="str">
        <f t="shared" si="144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990" s="68">
        <v>16196</v>
      </c>
      <c r="W990" s="67" t="str">
        <f t="shared" si="145"/>
        <v xml:space="preserve">Everson Veloso </v>
      </c>
      <c r="X990" s="67"/>
      <c r="Y990" s="67">
        <f t="shared" ca="1" si="137"/>
        <v>84</v>
      </c>
      <c r="Z990" s="67" t="str">
        <f>IFERROR(VLOOKUP(R990,FVU!B:F,5,FALSE),"")</f>
        <v>TALÃO</v>
      </c>
    </row>
    <row r="991" spans="1:26" ht="15.75" customHeight="1">
      <c r="A991" s="150">
        <f t="shared" si="136"/>
        <v>3286</v>
      </c>
      <c r="B991" s="75">
        <v>27596</v>
      </c>
      <c r="C991" s="60">
        <v>2</v>
      </c>
      <c r="D991" s="59" t="str">
        <f t="shared" si="139"/>
        <v>275/80R22.5</v>
      </c>
      <c r="E991" s="61">
        <v>11180</v>
      </c>
      <c r="F991" s="75" t="s">
        <v>102</v>
      </c>
      <c r="G991" s="60">
        <v>98</v>
      </c>
      <c r="H991" s="59" t="str">
        <f t="shared" si="138"/>
        <v>ANA LUCIA</v>
      </c>
      <c r="I991" s="63">
        <v>45370</v>
      </c>
      <c r="J991" s="64">
        <v>45383</v>
      </c>
      <c r="K991" s="60">
        <v>0</v>
      </c>
      <c r="L991" s="60">
        <v>21571</v>
      </c>
      <c r="M991" s="60">
        <v>21571</v>
      </c>
      <c r="N991" s="65">
        <f t="shared" si="140"/>
        <v>600</v>
      </c>
      <c r="O991" s="66" t="str">
        <f t="shared" ca="1" si="141"/>
        <v>OK</v>
      </c>
      <c r="P991" s="63">
        <v>45467</v>
      </c>
      <c r="Q991" s="200"/>
      <c r="R991" s="148" t="s">
        <v>109</v>
      </c>
      <c r="S991" s="65" t="str">
        <f t="shared" si="142"/>
        <v>Desgaste da Banda de Rodagem por utilização extrema.</v>
      </c>
      <c r="T991" s="59" t="str">
        <f t="shared" si="143"/>
        <v>Roda travada, "calo" no tambor de freio, utilização extrema , excessiva.</v>
      </c>
      <c r="U991" s="65" t="str">
        <f t="shared" si="144"/>
        <v>Verificar rodas e tambores de freio, verificar negligência do borracheiro e caso procedente efetuar a cobrança.</v>
      </c>
      <c r="V991" s="60">
        <v>16196</v>
      </c>
      <c r="W991" s="59" t="str">
        <f t="shared" si="145"/>
        <v xml:space="preserve">Everson Veloso </v>
      </c>
      <c r="X991" s="59"/>
      <c r="Y991" s="59">
        <f t="shared" ca="1" si="137"/>
        <v>84</v>
      </c>
      <c r="Z991" s="59" t="str">
        <f>IFERROR(VLOOKUP(R991,FVU!B:F,5,FALSE),"")</f>
        <v>BANDA DE RODAGEM</v>
      </c>
    </row>
    <row r="992" spans="1:26" ht="15.75" customHeight="1">
      <c r="A992" s="149">
        <f t="shared" si="136"/>
        <v>3287</v>
      </c>
      <c r="B992" s="76">
        <v>27626</v>
      </c>
      <c r="C992" s="68">
        <v>2</v>
      </c>
      <c r="D992" s="67" t="str">
        <f t="shared" si="139"/>
        <v>275/80R22.5</v>
      </c>
      <c r="E992" s="69">
        <v>20720</v>
      </c>
      <c r="F992" s="76" t="s">
        <v>105</v>
      </c>
      <c r="G992" s="68">
        <v>870</v>
      </c>
      <c r="H992" s="67" t="str">
        <f t="shared" si="138"/>
        <v>JUSTINOPOLIS</v>
      </c>
      <c r="I992" s="71">
        <v>45377</v>
      </c>
      <c r="J992" s="72">
        <v>45383</v>
      </c>
      <c r="K992" s="68">
        <v>0</v>
      </c>
      <c r="L992" s="68">
        <v>4765</v>
      </c>
      <c r="M992" s="68">
        <v>20965</v>
      </c>
      <c r="N992" s="73">
        <f t="shared" si="140"/>
        <v>600</v>
      </c>
      <c r="O992" s="74" t="str">
        <f t="shared" ca="1" si="141"/>
        <v>OK</v>
      </c>
      <c r="P992" s="71">
        <f>J992</f>
        <v>45383</v>
      </c>
      <c r="Q992" s="198"/>
      <c r="R992" s="68" t="s">
        <v>106</v>
      </c>
      <c r="S992" s="73" t="str">
        <f t="shared" si="142"/>
        <v>Rachadura na zona baixa do talão.</v>
      </c>
      <c r="T992" s="67" t="str">
        <f t="shared" si="14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92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92" s="68">
        <v>16196</v>
      </c>
      <c r="W992" s="67" t="str">
        <f t="shared" si="145"/>
        <v xml:space="preserve">Everson Veloso </v>
      </c>
      <c r="X992" s="67"/>
      <c r="Y992" s="67">
        <f t="shared" ca="1" si="137"/>
        <v>0</v>
      </c>
      <c r="Z992" s="67" t="str">
        <f>IFERROR(VLOOKUP(R992,FVU!B:F,5,FALSE),"")</f>
        <v>TALÃO</v>
      </c>
    </row>
    <row r="993" spans="1:26" ht="15.75" customHeight="1">
      <c r="A993" s="150">
        <f t="shared" si="136"/>
        <v>3288</v>
      </c>
      <c r="B993" s="75">
        <v>23918</v>
      </c>
      <c r="C993" s="60">
        <v>2</v>
      </c>
      <c r="D993" s="59" t="str">
        <f t="shared" si="139"/>
        <v>275/80R22.5</v>
      </c>
      <c r="E993" s="61">
        <v>40521</v>
      </c>
      <c r="F993" s="75" t="s">
        <v>99</v>
      </c>
      <c r="G993" s="60">
        <v>870</v>
      </c>
      <c r="H993" s="59" t="str">
        <f t="shared" si="138"/>
        <v>JUSTINOPOLIS</v>
      </c>
      <c r="I993" s="63">
        <v>45378</v>
      </c>
      <c r="J993" s="64">
        <v>45383</v>
      </c>
      <c r="K993" s="60">
        <v>3</v>
      </c>
      <c r="L993" s="60">
        <v>8980</v>
      </c>
      <c r="M993" s="60">
        <v>160967</v>
      </c>
      <c r="N993" s="65">
        <f t="shared" si="140"/>
        <v>600</v>
      </c>
      <c r="O993" s="66" t="str">
        <f t="shared" ca="1" si="141"/>
        <v>OK</v>
      </c>
      <c r="P993" s="71">
        <f>J993</f>
        <v>45383</v>
      </c>
      <c r="Q993" s="198"/>
      <c r="R993" s="148" t="s">
        <v>106</v>
      </c>
      <c r="S993" s="65" t="str">
        <f t="shared" si="142"/>
        <v>Rachadura na zona baixa do talão.</v>
      </c>
      <c r="T993" s="59" t="str">
        <f t="shared" si="14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93" s="65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93" s="60">
        <v>16196</v>
      </c>
      <c r="W993" s="59" t="str">
        <f t="shared" si="145"/>
        <v xml:space="preserve">Everson Veloso </v>
      </c>
      <c r="X993" s="59"/>
      <c r="Y993" s="59">
        <f t="shared" ca="1" si="137"/>
        <v>0</v>
      </c>
      <c r="Z993" s="59" t="str">
        <f>IFERROR(VLOOKUP(R993,FVU!B:F,5,FALSE),"")</f>
        <v>TALÃO</v>
      </c>
    </row>
    <row r="994" spans="1:26" ht="15.75" customHeight="1">
      <c r="A994" s="149">
        <f t="shared" si="136"/>
        <v>3289</v>
      </c>
      <c r="B994" s="76">
        <v>25133</v>
      </c>
      <c r="C994" s="68">
        <v>2</v>
      </c>
      <c r="D994" s="67" t="str">
        <f t="shared" si="139"/>
        <v>275/80R22.5</v>
      </c>
      <c r="E994" s="69">
        <v>90298</v>
      </c>
      <c r="F994" s="76" t="s">
        <v>99</v>
      </c>
      <c r="G994" s="68">
        <v>870</v>
      </c>
      <c r="H994" s="67" t="str">
        <f t="shared" si="138"/>
        <v>JUSTINOPOLIS</v>
      </c>
      <c r="I994" s="71">
        <v>45377</v>
      </c>
      <c r="J994" s="72">
        <v>45383</v>
      </c>
      <c r="K994" s="68">
        <v>1</v>
      </c>
      <c r="L994" s="68">
        <v>3848</v>
      </c>
      <c r="M994" s="68">
        <v>159829</v>
      </c>
      <c r="N994" s="73">
        <f t="shared" si="140"/>
        <v>600</v>
      </c>
      <c r="O994" s="74" t="str">
        <f t="shared" ca="1" si="141"/>
        <v>OK</v>
      </c>
      <c r="P994" s="71">
        <v>45393</v>
      </c>
      <c r="Q994" s="198"/>
      <c r="R994" s="68" t="s">
        <v>116</v>
      </c>
      <c r="S994" s="73" t="str">
        <f t="shared" si="142"/>
        <v>Desenrolamento do retorno da lona carcaça no talão.</v>
      </c>
      <c r="T994" s="67" t="str">
        <f t="shared" si="143"/>
        <v>Aquecimento no talão ocasionado pelo uso excessivo do freio, má regulagem dos freios, uso excessivo dos freios devido a velocidade incompatível com a via,rodas sujas e/ou em má condições de uso, etc.</v>
      </c>
      <c r="U994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94" s="68">
        <v>16196</v>
      </c>
      <c r="W994" s="67" t="str">
        <f t="shared" si="145"/>
        <v xml:space="preserve">Everson Veloso </v>
      </c>
      <c r="X994" s="67"/>
      <c r="Y994" s="67">
        <f t="shared" ca="1" si="137"/>
        <v>10</v>
      </c>
      <c r="Z994" s="67" t="str">
        <f>IFERROR(VLOOKUP(R994,FVU!B:F,5,FALSE),"")</f>
        <v>TALÃO</v>
      </c>
    </row>
    <row r="995" spans="1:26" ht="15.75" customHeight="1">
      <c r="A995" s="150">
        <f t="shared" si="136"/>
        <v>3290</v>
      </c>
      <c r="B995" s="75">
        <v>23751</v>
      </c>
      <c r="C995" s="60">
        <v>2</v>
      </c>
      <c r="D995" s="59" t="str">
        <f t="shared" si="139"/>
        <v>275/80R22.5</v>
      </c>
      <c r="E995" s="61">
        <v>10759</v>
      </c>
      <c r="F995" s="75" t="s">
        <v>198</v>
      </c>
      <c r="G995" s="60">
        <v>870</v>
      </c>
      <c r="H995" s="59" t="str">
        <f t="shared" si="138"/>
        <v>JUSTINOPOLIS</v>
      </c>
      <c r="I995" s="63">
        <v>45377</v>
      </c>
      <c r="J995" s="64">
        <v>45383</v>
      </c>
      <c r="K995" s="60">
        <v>2</v>
      </c>
      <c r="L995" s="60">
        <v>33803</v>
      </c>
      <c r="M995" s="60">
        <v>148612</v>
      </c>
      <c r="N995" s="65">
        <f t="shared" si="140"/>
        <v>600</v>
      </c>
      <c r="O995" s="66" t="str">
        <f t="shared" ca="1" si="141"/>
        <v>OK</v>
      </c>
      <c r="P995" s="71">
        <f>J995</f>
        <v>45383</v>
      </c>
      <c r="Q995" s="198"/>
      <c r="R995" s="148" t="s">
        <v>104</v>
      </c>
      <c r="S995" s="65" t="str">
        <f t="shared" si="142"/>
        <v>Feridas acidentais no flanco.</v>
      </c>
      <c r="T995" s="59" t="str">
        <f t="shared" si="143"/>
        <v>Objetos pontiagudos, pontas de guias, meio-fio.</v>
      </c>
      <c r="U995" s="65" t="str">
        <f t="shared" si="144"/>
        <v>Impacto lateral proveniente de erro operacional, solicito avaliação de cobrança.</v>
      </c>
      <c r="V995" s="60">
        <v>16196</v>
      </c>
      <c r="W995" s="59" t="str">
        <f t="shared" si="145"/>
        <v xml:space="preserve">Everson Veloso </v>
      </c>
      <c r="X995" s="59"/>
      <c r="Y995" s="59">
        <f t="shared" ca="1" si="137"/>
        <v>0</v>
      </c>
      <c r="Z995" s="59" t="str">
        <f>IFERROR(VLOOKUP(R995,FVU!B:F,5,FALSE),"")</f>
        <v>FLANCO</v>
      </c>
    </row>
    <row r="996" spans="1:26" ht="15.75" customHeight="1">
      <c r="A996" s="149">
        <f t="shared" si="136"/>
        <v>3291</v>
      </c>
      <c r="B996" s="76">
        <v>25556</v>
      </c>
      <c r="C996" s="68">
        <v>2</v>
      </c>
      <c r="D996" s="67" t="str">
        <f t="shared" si="139"/>
        <v>275/80R22.5</v>
      </c>
      <c r="E996" s="69">
        <v>90308</v>
      </c>
      <c r="F996" s="76" t="s">
        <v>99</v>
      </c>
      <c r="G996" s="68">
        <v>870</v>
      </c>
      <c r="H996" s="67" t="str">
        <f t="shared" si="138"/>
        <v>JUSTINOPOLIS</v>
      </c>
      <c r="I996" s="71">
        <v>45376</v>
      </c>
      <c r="J996" s="72">
        <v>45383</v>
      </c>
      <c r="K996" s="68">
        <v>2</v>
      </c>
      <c r="L996" s="68">
        <v>761</v>
      </c>
      <c r="M996" s="68">
        <v>82974</v>
      </c>
      <c r="N996" s="73">
        <f t="shared" si="140"/>
        <v>600</v>
      </c>
      <c r="O996" s="74" t="str">
        <f t="shared" ca="1" si="141"/>
        <v>OK</v>
      </c>
      <c r="P996" s="71">
        <v>45460</v>
      </c>
      <c r="Q996" s="198"/>
      <c r="R996" s="68" t="s">
        <v>116</v>
      </c>
      <c r="S996" s="73" t="str">
        <f t="shared" si="142"/>
        <v>Desenrolamento do retorno da lona carcaça no talão.</v>
      </c>
      <c r="T996" s="67" t="str">
        <f t="shared" si="143"/>
        <v>Aquecimento no talão ocasionado pelo uso excessivo do freio, má regulagem dos freios, uso excessivo dos freios devido a velocidade incompatível com a via,rodas sujas e/ou em má condições de uso, etc.</v>
      </c>
      <c r="U996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96" s="68">
        <v>16196</v>
      </c>
      <c r="W996" s="67" t="str">
        <f t="shared" si="145"/>
        <v xml:space="preserve">Everson Veloso </v>
      </c>
      <c r="X996" s="67"/>
      <c r="Y996" s="67">
        <f t="shared" ca="1" si="137"/>
        <v>77</v>
      </c>
      <c r="Z996" s="67" t="str">
        <f>IFERROR(VLOOKUP(R996,FVU!B:F,5,FALSE),"")</f>
        <v>TALÃO</v>
      </c>
    </row>
    <row r="997" spans="1:26" ht="15.75" customHeight="1">
      <c r="A997" s="150">
        <f t="shared" si="136"/>
        <v>3292</v>
      </c>
      <c r="B997" s="75">
        <v>25729</v>
      </c>
      <c r="C997" s="60">
        <v>2</v>
      </c>
      <c r="D997" s="59" t="str">
        <f t="shared" si="139"/>
        <v>275/80R22.5</v>
      </c>
      <c r="E997" s="61">
        <v>90307</v>
      </c>
      <c r="F997" s="75" t="s">
        <v>105</v>
      </c>
      <c r="G997" s="60">
        <v>870</v>
      </c>
      <c r="H997" s="59" t="str">
        <f t="shared" si="138"/>
        <v>JUSTINOPOLIS</v>
      </c>
      <c r="I997" s="63">
        <v>45378</v>
      </c>
      <c r="J997" s="64">
        <v>45383</v>
      </c>
      <c r="K997" s="60">
        <v>2</v>
      </c>
      <c r="L997" s="60">
        <v>4818</v>
      </c>
      <c r="M997" s="60">
        <v>100962</v>
      </c>
      <c r="N997" s="65">
        <f t="shared" si="140"/>
        <v>600</v>
      </c>
      <c r="O997" s="66" t="str">
        <f t="shared" ca="1" si="141"/>
        <v>OK</v>
      </c>
      <c r="P997" s="71">
        <f>J997</f>
        <v>45383</v>
      </c>
      <c r="Q997" s="198"/>
      <c r="R997" s="148" t="s">
        <v>116</v>
      </c>
      <c r="S997" s="65" t="str">
        <f t="shared" si="142"/>
        <v>Desenrolamento do retorno da lona carcaça no talão.</v>
      </c>
      <c r="T997" s="59" t="str">
        <f t="shared" si="143"/>
        <v>Aquecimento no talão ocasionado pelo uso excessivo do freio, má regulagem dos freios, uso excessivo dos freios devido a velocidade incompatível com a via,rodas sujas e/ou em má condições de uso, etc.</v>
      </c>
      <c r="U997" s="65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997" s="60">
        <v>16196</v>
      </c>
      <c r="W997" s="59" t="str">
        <f t="shared" si="145"/>
        <v xml:space="preserve">Everson Veloso </v>
      </c>
      <c r="X997" s="59"/>
      <c r="Y997" s="59">
        <f t="shared" ca="1" si="137"/>
        <v>0</v>
      </c>
      <c r="Z997" s="59" t="str">
        <f>IFERROR(VLOOKUP(R997,FVU!B:F,5,FALSE),"")</f>
        <v>TALÃO</v>
      </c>
    </row>
    <row r="998" spans="1:26" ht="15.75" customHeight="1">
      <c r="A998" s="149">
        <f t="shared" si="136"/>
        <v>3293</v>
      </c>
      <c r="B998" s="76">
        <v>22204</v>
      </c>
      <c r="C998" s="68">
        <v>2</v>
      </c>
      <c r="D998" s="67" t="str">
        <f t="shared" si="139"/>
        <v>275/80R22.5</v>
      </c>
      <c r="E998" s="69">
        <v>10646</v>
      </c>
      <c r="F998" s="76" t="s">
        <v>198</v>
      </c>
      <c r="G998" s="68">
        <v>870</v>
      </c>
      <c r="H998" s="67" t="str">
        <f t="shared" si="138"/>
        <v>JUSTINOPOLIS</v>
      </c>
      <c r="I998" s="71">
        <v>45377</v>
      </c>
      <c r="J998" s="72">
        <v>45383</v>
      </c>
      <c r="K998" s="68">
        <v>2</v>
      </c>
      <c r="L998" s="68">
        <v>10408</v>
      </c>
      <c r="M998" s="68">
        <v>131561</v>
      </c>
      <c r="N998" s="73">
        <f t="shared" si="140"/>
        <v>600</v>
      </c>
      <c r="O998" s="74" t="str">
        <f t="shared" ca="1" si="141"/>
        <v>OK</v>
      </c>
      <c r="P998" s="71">
        <f>J998</f>
        <v>45383</v>
      </c>
      <c r="Q998" s="198"/>
      <c r="R998" s="68" t="s">
        <v>104</v>
      </c>
      <c r="S998" s="73" t="str">
        <f t="shared" si="142"/>
        <v>Feridas acidentais no flanco.</v>
      </c>
      <c r="T998" s="67" t="str">
        <f t="shared" si="143"/>
        <v>Objetos pontiagudos, pontas de guias, meio-fio.</v>
      </c>
      <c r="U998" s="73" t="str">
        <f t="shared" si="144"/>
        <v>Impacto lateral proveniente de erro operacional, solicito avaliação de cobrança.</v>
      </c>
      <c r="V998" s="68">
        <v>16196</v>
      </c>
      <c r="W998" s="67" t="str">
        <f t="shared" si="145"/>
        <v xml:space="preserve">Everson Veloso </v>
      </c>
      <c r="X998" s="67"/>
      <c r="Y998" s="67">
        <f t="shared" ca="1" si="137"/>
        <v>0</v>
      </c>
      <c r="Z998" s="67" t="str">
        <f>IFERROR(VLOOKUP(R998,FVU!B:F,5,FALSE),"")</f>
        <v>FLANCO</v>
      </c>
    </row>
    <row r="999" spans="1:26" ht="15.75" customHeight="1">
      <c r="A999" s="150">
        <f t="shared" si="136"/>
        <v>3294</v>
      </c>
      <c r="B999" s="75">
        <v>101948</v>
      </c>
      <c r="C999" s="60">
        <v>2</v>
      </c>
      <c r="D999" s="59" t="str">
        <f t="shared" si="139"/>
        <v>275/80R22.5</v>
      </c>
      <c r="E999" s="61">
        <v>10989</v>
      </c>
      <c r="F999" s="75" t="s">
        <v>99</v>
      </c>
      <c r="G999" s="60">
        <v>870</v>
      </c>
      <c r="H999" s="59" t="str">
        <f t="shared" si="138"/>
        <v>JUSTINOPOLIS</v>
      </c>
      <c r="I999" s="63">
        <v>45373</v>
      </c>
      <c r="J999" s="64">
        <v>45383</v>
      </c>
      <c r="K999" s="60">
        <v>2</v>
      </c>
      <c r="L999" s="60">
        <v>9635</v>
      </c>
      <c r="M999" s="60">
        <v>171595</v>
      </c>
      <c r="N999" s="65">
        <f t="shared" si="140"/>
        <v>600</v>
      </c>
      <c r="O999" s="66" t="str">
        <f t="shared" ca="1" si="141"/>
        <v>OK</v>
      </c>
      <c r="P999" s="71">
        <f>J999</f>
        <v>45383</v>
      </c>
      <c r="Q999" s="198"/>
      <c r="R999" s="148" t="s">
        <v>106</v>
      </c>
      <c r="S999" s="65" t="str">
        <f t="shared" si="142"/>
        <v>Rachadura na zona baixa do talão.</v>
      </c>
      <c r="T999" s="59" t="str">
        <f t="shared" si="14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999" s="65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999" s="60">
        <v>16196</v>
      </c>
      <c r="W999" s="59" t="str">
        <f t="shared" si="145"/>
        <v xml:space="preserve">Everson Veloso </v>
      </c>
      <c r="X999" s="59"/>
      <c r="Y999" s="59">
        <f t="shared" ca="1" si="137"/>
        <v>0</v>
      </c>
      <c r="Z999" s="59" t="str">
        <f>IFERROR(VLOOKUP(R999,FVU!B:F,5,FALSE),"")</f>
        <v>TALÃO</v>
      </c>
    </row>
    <row r="1000" spans="1:26" ht="15.75" customHeight="1">
      <c r="A1000" s="149">
        <f t="shared" si="136"/>
        <v>3295</v>
      </c>
      <c r="B1000" s="76">
        <v>24577</v>
      </c>
      <c r="C1000" s="68">
        <v>2</v>
      </c>
      <c r="D1000" s="67" t="str">
        <f t="shared" si="139"/>
        <v>275/80R22.5</v>
      </c>
      <c r="E1000" s="69">
        <v>90399</v>
      </c>
      <c r="F1000" s="76" t="s">
        <v>198</v>
      </c>
      <c r="G1000" s="68">
        <v>520</v>
      </c>
      <c r="H1000" s="67" t="str">
        <f t="shared" si="138"/>
        <v>NEVES</v>
      </c>
      <c r="I1000" s="71">
        <v>45377</v>
      </c>
      <c r="J1000" s="72">
        <v>45383</v>
      </c>
      <c r="K1000" s="68">
        <v>1</v>
      </c>
      <c r="L1000" s="68">
        <v>1176</v>
      </c>
      <c r="M1000" s="68">
        <v>138593</v>
      </c>
      <c r="N1000" s="73">
        <f t="shared" si="140"/>
        <v>600</v>
      </c>
      <c r="O1000" s="74" t="str">
        <f t="shared" ca="1" si="141"/>
        <v>OK</v>
      </c>
      <c r="P1000" s="71">
        <v>45387</v>
      </c>
      <c r="Q1000" s="198"/>
      <c r="R1000" s="68" t="s">
        <v>104</v>
      </c>
      <c r="S1000" s="73" t="str">
        <f t="shared" si="142"/>
        <v>Feridas acidentais no flanco.</v>
      </c>
      <c r="T1000" s="67" t="str">
        <f t="shared" si="143"/>
        <v>Objetos pontiagudos, pontas de guias, meio-fio.</v>
      </c>
      <c r="U1000" s="73" t="str">
        <f t="shared" si="144"/>
        <v>Impacto lateral proveniente de erro operacional, solicito avaliação de cobrança.</v>
      </c>
      <c r="V1000" s="68">
        <v>16196</v>
      </c>
      <c r="W1000" s="67" t="str">
        <f t="shared" si="145"/>
        <v xml:space="preserve">Everson Veloso </v>
      </c>
      <c r="X1000" s="67"/>
      <c r="Y1000" s="67">
        <f t="shared" ca="1" si="137"/>
        <v>4</v>
      </c>
      <c r="Z1000" s="67" t="str">
        <f>IFERROR(VLOOKUP(R1000,FVU!B:F,5,FALSE),"")</f>
        <v>FLANCO</v>
      </c>
    </row>
    <row r="1001" spans="1:26" ht="15.75" customHeight="1">
      <c r="A1001" s="150">
        <f t="shared" si="136"/>
        <v>3296</v>
      </c>
      <c r="B1001" s="75">
        <v>25231</v>
      </c>
      <c r="C1001" s="60">
        <v>2</v>
      </c>
      <c r="D1001" s="59" t="str">
        <f t="shared" si="139"/>
        <v>275/80R22.5</v>
      </c>
      <c r="E1001" s="61">
        <v>90390</v>
      </c>
      <c r="F1001" s="75" t="s">
        <v>99</v>
      </c>
      <c r="G1001" s="60">
        <v>870</v>
      </c>
      <c r="H1001" s="59" t="str">
        <f t="shared" si="138"/>
        <v>JUSTINOPOLIS</v>
      </c>
      <c r="I1001" s="63">
        <v>45385</v>
      </c>
      <c r="J1001" s="64">
        <v>45387</v>
      </c>
      <c r="K1001" s="60">
        <v>1</v>
      </c>
      <c r="L1001" s="60">
        <v>2694</v>
      </c>
      <c r="M1001" s="60">
        <v>121873</v>
      </c>
      <c r="N1001" s="65">
        <f t="shared" si="140"/>
        <v>600</v>
      </c>
      <c r="O1001" s="66" t="str">
        <f t="shared" ca="1" si="141"/>
        <v>OK</v>
      </c>
      <c r="P1001" s="63">
        <v>45462</v>
      </c>
      <c r="Q1001" s="200"/>
      <c r="R1001" s="148" t="s">
        <v>106</v>
      </c>
      <c r="S1001" s="65" t="str">
        <f t="shared" si="142"/>
        <v>Rachadura na zona baixa do talão.</v>
      </c>
      <c r="T1001" s="59" t="str">
        <f t="shared" si="14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01" s="65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01" s="60">
        <v>16196</v>
      </c>
      <c r="W1001" s="59" t="str">
        <f t="shared" si="145"/>
        <v xml:space="preserve">Everson Veloso </v>
      </c>
      <c r="X1001" s="59"/>
      <c r="Y1001" s="59">
        <f t="shared" ca="1" si="137"/>
        <v>75</v>
      </c>
      <c r="Z1001" s="59" t="str">
        <f>IFERROR(VLOOKUP(R1001,FVU!B:F,5,FALSE),"")</f>
        <v>TALÃO</v>
      </c>
    </row>
    <row r="1002" spans="1:26" ht="15.75" customHeight="1">
      <c r="A1002" s="149">
        <f t="shared" si="136"/>
        <v>3297</v>
      </c>
      <c r="B1002" s="76">
        <v>25675</v>
      </c>
      <c r="C1002" s="68">
        <v>2</v>
      </c>
      <c r="D1002" s="67" t="str">
        <f t="shared" si="139"/>
        <v>275/80R22.5</v>
      </c>
      <c r="E1002" s="69">
        <v>90308</v>
      </c>
      <c r="F1002" s="76" t="s">
        <v>99</v>
      </c>
      <c r="G1002" s="68">
        <v>870</v>
      </c>
      <c r="H1002" s="67" t="str">
        <f t="shared" si="138"/>
        <v>JUSTINOPOLIS</v>
      </c>
      <c r="I1002" s="71">
        <v>45385</v>
      </c>
      <c r="J1002" s="72">
        <v>45387</v>
      </c>
      <c r="K1002" s="68">
        <v>1</v>
      </c>
      <c r="L1002" s="68">
        <v>508</v>
      </c>
      <c r="M1002" s="68">
        <v>131938</v>
      </c>
      <c r="N1002" s="73">
        <f t="shared" si="140"/>
        <v>600</v>
      </c>
      <c r="O1002" s="74" t="str">
        <f t="shared" ca="1" si="141"/>
        <v>OK</v>
      </c>
      <c r="P1002" s="71">
        <v>45460</v>
      </c>
      <c r="Q1002" s="198"/>
      <c r="R1002" s="68" t="s">
        <v>116</v>
      </c>
      <c r="S1002" s="73" t="str">
        <f t="shared" si="142"/>
        <v>Desenrolamento do retorno da lona carcaça no talão.</v>
      </c>
      <c r="T1002" s="67" t="str">
        <f t="shared" si="143"/>
        <v>Aquecimento no talão ocasionado pelo uso excessivo do freio, má regulagem dos freios, uso excessivo dos freios devido a velocidade incompatível com a via,rodas sujas e/ou em má condições de uso, etc.</v>
      </c>
      <c r="U1002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02" s="68">
        <v>16196</v>
      </c>
      <c r="W1002" s="67" t="str">
        <f t="shared" si="145"/>
        <v xml:space="preserve">Everson Veloso </v>
      </c>
      <c r="X1002" s="67"/>
      <c r="Y1002" s="67">
        <f t="shared" ca="1" si="137"/>
        <v>73</v>
      </c>
      <c r="Z1002" s="67" t="str">
        <f>IFERROR(VLOOKUP(R1002,FVU!B:F,5,FALSE),"")</f>
        <v>TALÃO</v>
      </c>
    </row>
    <row r="1003" spans="1:26" ht="15.75" customHeight="1">
      <c r="A1003" s="150">
        <f t="shared" si="136"/>
        <v>3298</v>
      </c>
      <c r="B1003" s="75">
        <v>27210</v>
      </c>
      <c r="C1003" s="60">
        <v>2</v>
      </c>
      <c r="D1003" s="59" t="str">
        <f t="shared" si="139"/>
        <v>275/80R22.5</v>
      </c>
      <c r="E1003" s="61">
        <v>90296</v>
      </c>
      <c r="F1003" s="75" t="s">
        <v>99</v>
      </c>
      <c r="G1003" s="60">
        <v>870</v>
      </c>
      <c r="H1003" s="59" t="str">
        <f t="shared" si="138"/>
        <v>JUSTINOPOLIS</v>
      </c>
      <c r="I1003" s="63">
        <v>45385</v>
      </c>
      <c r="J1003" s="64">
        <v>45387</v>
      </c>
      <c r="K1003" s="60">
        <v>0</v>
      </c>
      <c r="L1003" s="60">
        <v>3445</v>
      </c>
      <c r="M1003" s="60">
        <v>37540</v>
      </c>
      <c r="N1003" s="65">
        <f t="shared" si="140"/>
        <v>600</v>
      </c>
      <c r="O1003" s="66" t="str">
        <f t="shared" ca="1" si="141"/>
        <v>OK</v>
      </c>
      <c r="P1003" s="63">
        <v>45540</v>
      </c>
      <c r="Q1003" s="200"/>
      <c r="R1003" s="148" t="s">
        <v>116</v>
      </c>
      <c r="S1003" s="65" t="str">
        <f t="shared" si="142"/>
        <v>Desenrolamento do retorno da lona carcaça no talão.</v>
      </c>
      <c r="T1003" s="59" t="str">
        <f t="shared" si="143"/>
        <v>Aquecimento no talão ocasionado pelo uso excessivo do freio, má regulagem dos freios, uso excessivo dos freios devido a velocidade incompatível com a via,rodas sujas e/ou em má condições de uso, etc.</v>
      </c>
      <c r="U1003" s="65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03" s="60">
        <v>16196</v>
      </c>
      <c r="W1003" s="59" t="str">
        <f t="shared" si="145"/>
        <v xml:space="preserve">Everson Veloso </v>
      </c>
      <c r="X1003" s="59"/>
      <c r="Y1003" s="59">
        <f t="shared" ca="1" si="137"/>
        <v>153</v>
      </c>
      <c r="Z1003" s="59" t="str">
        <f>IFERROR(VLOOKUP(R1003,FVU!B:F,5,FALSE),"")</f>
        <v>TALÃO</v>
      </c>
    </row>
    <row r="1004" spans="1:26" ht="15.75" customHeight="1">
      <c r="A1004" s="149">
        <f t="shared" si="136"/>
        <v>3299</v>
      </c>
      <c r="B1004" s="76">
        <v>23962</v>
      </c>
      <c r="C1004" s="68">
        <v>2</v>
      </c>
      <c r="D1004" s="67" t="str">
        <f t="shared" si="139"/>
        <v>275/80R22.5</v>
      </c>
      <c r="E1004" s="69">
        <v>90299</v>
      </c>
      <c r="F1004" s="76" t="s">
        <v>99</v>
      </c>
      <c r="G1004" s="68">
        <v>870</v>
      </c>
      <c r="H1004" s="67" t="str">
        <f t="shared" si="138"/>
        <v>JUSTINOPOLIS</v>
      </c>
      <c r="I1004" s="71">
        <v>45383</v>
      </c>
      <c r="J1004" s="72">
        <v>45387</v>
      </c>
      <c r="K1004" s="68">
        <v>2</v>
      </c>
      <c r="L1004" s="68">
        <v>3420</v>
      </c>
      <c r="M1004" s="68">
        <v>149175</v>
      </c>
      <c r="N1004" s="73">
        <f t="shared" si="140"/>
        <v>600</v>
      </c>
      <c r="O1004" s="74" t="str">
        <f t="shared" ca="1" si="141"/>
        <v>OK</v>
      </c>
      <c r="P1004" s="71">
        <v>45540</v>
      </c>
      <c r="Q1004" s="198"/>
      <c r="R1004" s="68" t="s">
        <v>116</v>
      </c>
      <c r="S1004" s="73" t="str">
        <f t="shared" si="142"/>
        <v>Desenrolamento do retorno da lona carcaça no talão.</v>
      </c>
      <c r="T1004" s="67" t="str">
        <f t="shared" si="143"/>
        <v>Aquecimento no talão ocasionado pelo uso excessivo do freio, má regulagem dos freios, uso excessivo dos freios devido a velocidade incompatível com a via,rodas sujas e/ou em má condições de uso, etc.</v>
      </c>
      <c r="U1004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04" s="68">
        <v>16196</v>
      </c>
      <c r="W1004" s="67" t="str">
        <f t="shared" si="145"/>
        <v xml:space="preserve">Everson Veloso </v>
      </c>
      <c r="X1004" s="67"/>
      <c r="Y1004" s="67">
        <f t="shared" ca="1" si="137"/>
        <v>153</v>
      </c>
      <c r="Z1004" s="67" t="str">
        <f>IFERROR(VLOOKUP(R1004,FVU!B:F,5,FALSE),"")</f>
        <v>TALÃO</v>
      </c>
    </row>
    <row r="1005" spans="1:26" ht="15.75" customHeight="1">
      <c r="A1005" s="150">
        <f t="shared" si="136"/>
        <v>3300</v>
      </c>
      <c r="B1005" s="75">
        <v>23137</v>
      </c>
      <c r="C1005" s="60">
        <v>2</v>
      </c>
      <c r="D1005" s="59" t="str">
        <f t="shared" si="139"/>
        <v>275/80R22.5</v>
      </c>
      <c r="E1005" s="61">
        <v>10762</v>
      </c>
      <c r="F1005" s="75" t="s">
        <v>198</v>
      </c>
      <c r="G1005" s="60">
        <v>870</v>
      </c>
      <c r="H1005" s="59" t="str">
        <f t="shared" si="138"/>
        <v>JUSTINOPOLIS</v>
      </c>
      <c r="I1005" s="63">
        <v>45385</v>
      </c>
      <c r="J1005" s="64">
        <v>45387</v>
      </c>
      <c r="K1005" s="60">
        <v>2</v>
      </c>
      <c r="L1005" s="60">
        <v>2358</v>
      </c>
      <c r="M1005" s="60">
        <v>217801</v>
      </c>
      <c r="N1005" s="65">
        <f t="shared" si="140"/>
        <v>600</v>
      </c>
      <c r="O1005" s="66" t="str">
        <f t="shared" ca="1" si="141"/>
        <v>OK</v>
      </c>
      <c r="P1005" s="71">
        <f>J1005</f>
        <v>45387</v>
      </c>
      <c r="Q1005" s="198"/>
      <c r="R1005" s="148" t="s">
        <v>117</v>
      </c>
      <c r="S1005" s="65" t="str">
        <f t="shared" si="142"/>
        <v>Separações no talão e rupturas dos reforços.</v>
      </c>
      <c r="T1005" s="59" t="str">
        <f t="shared" si="143"/>
        <v>Aquecimento excessivo no tambor de freio, utilização com sobrecarga ou baixa pressão, mau posicionamento do pneu sobre o aro/roda, uso excessivo dos freios devido a velocidade incompatível com a via.</v>
      </c>
      <c r="U1005" s="65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05" s="60">
        <v>16196</v>
      </c>
      <c r="W1005" s="59" t="str">
        <f t="shared" si="145"/>
        <v xml:space="preserve">Everson Veloso </v>
      </c>
      <c r="X1005" s="59"/>
      <c r="Y1005" s="59">
        <f t="shared" ca="1" si="137"/>
        <v>0</v>
      </c>
      <c r="Z1005" s="59" t="str">
        <f>IFERROR(VLOOKUP(R1005,FVU!B:F,5,FALSE),"")</f>
        <v>TALÃO</v>
      </c>
    </row>
    <row r="1006" spans="1:26" ht="15.75" customHeight="1">
      <c r="A1006" s="149">
        <f t="shared" si="136"/>
        <v>3301</v>
      </c>
      <c r="B1006" s="76">
        <v>47602</v>
      </c>
      <c r="C1006" s="68">
        <v>2</v>
      </c>
      <c r="D1006" s="67" t="str">
        <f t="shared" si="139"/>
        <v>275/80R22.5</v>
      </c>
      <c r="E1006" s="69">
        <v>90306</v>
      </c>
      <c r="F1006" s="76" t="s">
        <v>99</v>
      </c>
      <c r="G1006" s="68">
        <v>870</v>
      </c>
      <c r="H1006" s="67" t="str">
        <f t="shared" si="138"/>
        <v>JUSTINOPOLIS</v>
      </c>
      <c r="I1006" s="71">
        <v>45382</v>
      </c>
      <c r="J1006" s="72">
        <v>45387</v>
      </c>
      <c r="K1006" s="68">
        <v>1</v>
      </c>
      <c r="L1006" s="68">
        <v>16469</v>
      </c>
      <c r="M1006" s="68">
        <v>46818</v>
      </c>
      <c r="N1006" s="73">
        <f t="shared" si="140"/>
        <v>600</v>
      </c>
      <c r="O1006" s="74" t="str">
        <f t="shared" ca="1" si="141"/>
        <v>OK</v>
      </c>
      <c r="P1006" s="71">
        <v>45490</v>
      </c>
      <c r="Q1006" s="198"/>
      <c r="R1006" s="68" t="s">
        <v>116</v>
      </c>
      <c r="S1006" s="73" t="str">
        <f t="shared" si="142"/>
        <v>Desenrolamento do retorno da lona carcaça no talão.</v>
      </c>
      <c r="T1006" s="67" t="str">
        <f t="shared" si="143"/>
        <v>Aquecimento no talão ocasionado pelo uso excessivo do freio, má regulagem dos freios, uso excessivo dos freios devido a velocidade incompatível com a via,rodas sujas e/ou em má condições de uso, etc.</v>
      </c>
      <c r="U1006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06" s="68">
        <v>16196</v>
      </c>
      <c r="W1006" s="67" t="str">
        <f t="shared" si="145"/>
        <v xml:space="preserve">Everson Veloso </v>
      </c>
      <c r="X1006" s="67"/>
      <c r="Y1006" s="67">
        <f t="shared" ca="1" si="137"/>
        <v>103</v>
      </c>
      <c r="Z1006" s="67" t="str">
        <f>IFERROR(VLOOKUP(R1006,FVU!B:F,5,FALSE),"")</f>
        <v>TALÃO</v>
      </c>
    </row>
    <row r="1007" spans="1:26" ht="15.75" customHeight="1">
      <c r="A1007" s="150">
        <f t="shared" si="136"/>
        <v>3302</v>
      </c>
      <c r="B1007" s="75">
        <v>23217</v>
      </c>
      <c r="C1007" s="60">
        <v>2</v>
      </c>
      <c r="D1007" s="59" t="str">
        <f t="shared" si="139"/>
        <v>275/80R22.5</v>
      </c>
      <c r="E1007" s="61">
        <v>90308</v>
      </c>
      <c r="F1007" s="75" t="s">
        <v>99</v>
      </c>
      <c r="G1007" s="60">
        <v>870</v>
      </c>
      <c r="H1007" s="59" t="str">
        <f t="shared" si="138"/>
        <v>JUSTINOPOLIS</v>
      </c>
      <c r="I1007" s="63">
        <v>45381</v>
      </c>
      <c r="J1007" s="64">
        <v>45387</v>
      </c>
      <c r="K1007" s="60">
        <v>2</v>
      </c>
      <c r="L1007" s="60">
        <v>986</v>
      </c>
      <c r="M1007" s="60">
        <v>209594</v>
      </c>
      <c r="N1007" s="65">
        <f t="shared" si="140"/>
        <v>600</v>
      </c>
      <c r="O1007" s="66" t="str">
        <f t="shared" ca="1" si="141"/>
        <v>OK</v>
      </c>
      <c r="P1007" s="63">
        <v>45460</v>
      </c>
      <c r="Q1007" s="200"/>
      <c r="R1007" s="148" t="s">
        <v>116</v>
      </c>
      <c r="S1007" s="65" t="str">
        <f t="shared" si="142"/>
        <v>Desenrolamento do retorno da lona carcaça no talão.</v>
      </c>
      <c r="T1007" s="59" t="str">
        <f t="shared" si="143"/>
        <v>Aquecimento no talão ocasionado pelo uso excessivo do freio, má regulagem dos freios, uso excessivo dos freios devido a velocidade incompatível com a via,rodas sujas e/ou em má condições de uso, etc.</v>
      </c>
      <c r="U1007" s="65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07" s="60">
        <v>16196</v>
      </c>
      <c r="W1007" s="59" t="str">
        <f t="shared" si="145"/>
        <v xml:space="preserve">Everson Veloso </v>
      </c>
      <c r="X1007" s="59"/>
      <c r="Y1007" s="59">
        <f t="shared" ca="1" si="137"/>
        <v>73</v>
      </c>
      <c r="Z1007" s="59" t="str">
        <f>IFERROR(VLOOKUP(R1007,FVU!B:F,5,FALSE),"")</f>
        <v>TALÃO</v>
      </c>
    </row>
    <row r="1008" spans="1:26" ht="15.75" customHeight="1">
      <c r="A1008" s="149">
        <f t="shared" si="136"/>
        <v>3303</v>
      </c>
      <c r="B1008" s="76">
        <v>100932</v>
      </c>
      <c r="C1008" s="68">
        <v>2</v>
      </c>
      <c r="D1008" s="67" t="str">
        <f t="shared" si="139"/>
        <v>275/80R22.5</v>
      </c>
      <c r="E1008" s="69">
        <v>25309</v>
      </c>
      <c r="F1008" s="76" t="s">
        <v>198</v>
      </c>
      <c r="G1008" s="68">
        <v>61</v>
      </c>
      <c r="H1008" s="67" t="str">
        <f t="shared" si="138"/>
        <v>SARZEDO</v>
      </c>
      <c r="I1008" s="71">
        <v>45372</v>
      </c>
      <c r="J1008" s="72">
        <v>45387</v>
      </c>
      <c r="K1008" s="68">
        <v>2</v>
      </c>
      <c r="L1008" s="68">
        <v>23930</v>
      </c>
      <c r="M1008" s="68">
        <v>244035</v>
      </c>
      <c r="N1008" s="73">
        <f t="shared" si="140"/>
        <v>600</v>
      </c>
      <c r="O1008" s="74" t="str">
        <f t="shared" ca="1" si="141"/>
        <v>OK</v>
      </c>
      <c r="P1008" s="71">
        <v>45394</v>
      </c>
      <c r="Q1008" s="198"/>
      <c r="R1008" s="68" t="s">
        <v>117</v>
      </c>
      <c r="S1008" s="73" t="str">
        <f t="shared" si="142"/>
        <v>Separações no talão e rupturas dos reforços.</v>
      </c>
      <c r="T1008" s="67" t="str">
        <f t="shared" si="143"/>
        <v>Aquecimento excessivo no tambor de freio, utilização com sobrecarga ou baixa pressão, mau posicionamento do pneu sobre o aro/roda, uso excessivo dos freios devido a velocidade incompatível com a via.</v>
      </c>
      <c r="U1008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08" s="68">
        <v>16196</v>
      </c>
      <c r="W1008" s="67" t="str">
        <f t="shared" si="145"/>
        <v xml:space="preserve">Everson Veloso </v>
      </c>
      <c r="X1008" s="67"/>
      <c r="Y1008" s="67">
        <f t="shared" ca="1" si="137"/>
        <v>7</v>
      </c>
      <c r="Z1008" s="67" t="str">
        <f>IFERROR(VLOOKUP(R1008,FVU!B:F,5,FALSE),"")</f>
        <v>TALÃO</v>
      </c>
    </row>
    <row r="1009" spans="1:26" ht="15.75" customHeight="1">
      <c r="A1009" s="150">
        <f t="shared" si="136"/>
        <v>3304</v>
      </c>
      <c r="B1009" s="75">
        <v>24187</v>
      </c>
      <c r="C1009" s="60">
        <v>1</v>
      </c>
      <c r="D1009" s="59" t="str">
        <f t="shared" si="139"/>
        <v>295/80R22.5</v>
      </c>
      <c r="E1009" s="61">
        <v>50220</v>
      </c>
      <c r="F1009" s="75" t="s">
        <v>198</v>
      </c>
      <c r="G1009" s="60">
        <v>16</v>
      </c>
      <c r="H1009" s="59" t="str">
        <f t="shared" si="138"/>
        <v>M.GORETTI</v>
      </c>
      <c r="I1009" s="63">
        <v>45380</v>
      </c>
      <c r="J1009" s="64">
        <v>45387</v>
      </c>
      <c r="K1009" s="60">
        <v>1</v>
      </c>
      <c r="L1009" s="60">
        <v>2291</v>
      </c>
      <c r="M1009" s="60">
        <v>86294</v>
      </c>
      <c r="N1009" s="65">
        <f t="shared" si="140"/>
        <v>650</v>
      </c>
      <c r="O1009" s="66" t="str">
        <f t="shared" ca="1" si="141"/>
        <v>OK</v>
      </c>
      <c r="P1009" s="63">
        <v>45425</v>
      </c>
      <c r="Q1009" s="200"/>
      <c r="R1009" s="148" t="s">
        <v>116</v>
      </c>
      <c r="S1009" s="65" t="str">
        <f t="shared" si="142"/>
        <v>Desenrolamento do retorno da lona carcaça no talão.</v>
      </c>
      <c r="T1009" s="59" t="str">
        <f t="shared" si="143"/>
        <v>Aquecimento no talão ocasionado pelo uso excessivo do freio, má regulagem dos freios, uso excessivo dos freios devido a velocidade incompatível com a via,rodas sujas e/ou em má condições de uso, etc.</v>
      </c>
      <c r="U1009" s="65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09" s="60">
        <v>16196</v>
      </c>
      <c r="W1009" s="59" t="str">
        <f t="shared" si="145"/>
        <v xml:space="preserve">Everson Veloso </v>
      </c>
      <c r="X1009" s="59"/>
      <c r="Y1009" s="59">
        <f t="shared" ca="1" si="137"/>
        <v>38</v>
      </c>
      <c r="Z1009" s="59" t="str">
        <f>IFERROR(VLOOKUP(R1009,FVU!B:F,5,FALSE),"")</f>
        <v>TALÃO</v>
      </c>
    </row>
    <row r="1010" spans="1:26" ht="15.75" customHeight="1">
      <c r="A1010" s="149">
        <f t="shared" si="136"/>
        <v>3305</v>
      </c>
      <c r="B1010" s="76">
        <v>22701</v>
      </c>
      <c r="C1010" s="68">
        <v>2</v>
      </c>
      <c r="D1010" s="67" t="str">
        <f t="shared" si="139"/>
        <v>275/80R22.5</v>
      </c>
      <c r="E1010" s="69">
        <v>10997</v>
      </c>
      <c r="F1010" s="76" t="s">
        <v>105</v>
      </c>
      <c r="G1010" s="68">
        <v>98</v>
      </c>
      <c r="H1010" s="67" t="str">
        <f t="shared" si="138"/>
        <v>ANA LUCIA</v>
      </c>
      <c r="I1010" s="71">
        <v>45379</v>
      </c>
      <c r="J1010" s="72">
        <v>45387</v>
      </c>
      <c r="K1010" s="68">
        <v>2</v>
      </c>
      <c r="L1010" s="68">
        <v>17476</v>
      </c>
      <c r="M1010" s="68">
        <v>189019</v>
      </c>
      <c r="N1010" s="73">
        <f t="shared" si="140"/>
        <v>600</v>
      </c>
      <c r="O1010" s="74" t="str">
        <f t="shared" ca="1" si="141"/>
        <v>OK</v>
      </c>
      <c r="P1010" s="71">
        <v>45467</v>
      </c>
      <c r="Q1010" s="198"/>
      <c r="R1010" s="68" t="s">
        <v>106</v>
      </c>
      <c r="S1010" s="73" t="str">
        <f t="shared" si="142"/>
        <v>Rachadura na zona baixa do talão.</v>
      </c>
      <c r="T1010" s="67" t="str">
        <f t="shared" si="14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10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10" s="68">
        <v>16196</v>
      </c>
      <c r="W1010" s="67" t="str">
        <f t="shared" si="145"/>
        <v xml:space="preserve">Everson Veloso </v>
      </c>
      <c r="X1010" s="67"/>
      <c r="Y1010" s="67">
        <f t="shared" ca="1" si="137"/>
        <v>80</v>
      </c>
      <c r="Z1010" s="67" t="str">
        <f>IFERROR(VLOOKUP(R1010,FVU!B:F,5,FALSE),"")</f>
        <v>TALÃO</v>
      </c>
    </row>
    <row r="1011" spans="1:26" ht="15.75" customHeight="1">
      <c r="A1011" s="150">
        <f t="shared" si="136"/>
        <v>3306</v>
      </c>
      <c r="B1011" s="75">
        <v>24003</v>
      </c>
      <c r="C1011" s="60">
        <v>2</v>
      </c>
      <c r="D1011" s="59" t="str">
        <f t="shared" si="139"/>
        <v>275/80R22.5</v>
      </c>
      <c r="E1011" s="61">
        <v>8459</v>
      </c>
      <c r="F1011" s="75" t="s">
        <v>198</v>
      </c>
      <c r="G1011" s="60">
        <v>56</v>
      </c>
      <c r="H1011" s="59" t="str">
        <f t="shared" si="138"/>
        <v xml:space="preserve">UBERLANDIA </v>
      </c>
      <c r="I1011" s="63">
        <v>45376</v>
      </c>
      <c r="J1011" s="64">
        <v>45387</v>
      </c>
      <c r="K1011" s="60">
        <v>1</v>
      </c>
      <c r="L1011" s="60">
        <v>12348</v>
      </c>
      <c r="M1011" s="60">
        <v>172855</v>
      </c>
      <c r="N1011" s="65">
        <f t="shared" si="140"/>
        <v>600</v>
      </c>
      <c r="O1011" s="66" t="str">
        <f t="shared" ca="1" si="141"/>
        <v>OK</v>
      </c>
      <c r="P1011" s="63">
        <v>45508</v>
      </c>
      <c r="Q1011" s="200"/>
      <c r="R1011" s="148" t="s">
        <v>108</v>
      </c>
      <c r="S1011" s="65" t="str">
        <f t="shared" si="142"/>
        <v>Agressões repetidas no flanco.</v>
      </c>
      <c r="T1011" s="59" t="str">
        <f t="shared" si="143"/>
        <v>Raspagem contra meio-fio ou guias, objetos entre pneus germinados, contato com partes fixas do veículo.</v>
      </c>
      <c r="U1011" s="65" t="str">
        <f t="shared" si="144"/>
        <v>Impactos constantes na lateral do pneu proveniente de erro operacional, solicito avaliação de cobrança.</v>
      </c>
      <c r="V1011" s="60">
        <v>16196</v>
      </c>
      <c r="W1011" s="59" t="str">
        <f t="shared" si="145"/>
        <v xml:space="preserve">Everson Veloso </v>
      </c>
      <c r="X1011" s="59"/>
      <c r="Y1011" s="59">
        <f t="shared" ca="1" si="137"/>
        <v>121</v>
      </c>
      <c r="Z1011" s="59" t="str">
        <f>IFERROR(VLOOKUP(R1011,FVU!B:F,5,FALSE),"")</f>
        <v>FLANCO</v>
      </c>
    </row>
    <row r="1012" spans="1:26" ht="15.75" customHeight="1">
      <c r="A1012" s="149">
        <f t="shared" si="136"/>
        <v>3307</v>
      </c>
      <c r="B1012" s="76">
        <v>23559</v>
      </c>
      <c r="C1012" s="68">
        <v>2</v>
      </c>
      <c r="D1012" s="67" t="str">
        <f t="shared" si="139"/>
        <v>275/80R22.5</v>
      </c>
      <c r="E1012" s="69">
        <v>8430</v>
      </c>
      <c r="F1012" s="76" t="s">
        <v>105</v>
      </c>
      <c r="G1012" s="68">
        <v>56</v>
      </c>
      <c r="H1012" s="67" t="str">
        <f t="shared" si="138"/>
        <v xml:space="preserve">UBERLANDIA </v>
      </c>
      <c r="I1012" s="71">
        <v>45371</v>
      </c>
      <c r="J1012" s="72">
        <v>45387</v>
      </c>
      <c r="K1012" s="68">
        <v>1</v>
      </c>
      <c r="L1012" s="68">
        <v>26952</v>
      </c>
      <c r="M1012" s="68">
        <v>165131</v>
      </c>
      <c r="N1012" s="73">
        <f t="shared" si="140"/>
        <v>600</v>
      </c>
      <c r="O1012" s="74" t="str">
        <f t="shared" ca="1" si="141"/>
        <v>OK</v>
      </c>
      <c r="P1012" s="71">
        <v>45421</v>
      </c>
      <c r="Q1012" s="198"/>
      <c r="R1012" s="68" t="s">
        <v>117</v>
      </c>
      <c r="S1012" s="73" t="str">
        <f t="shared" si="142"/>
        <v>Separações no talão e rupturas dos reforços.</v>
      </c>
      <c r="T1012" s="67" t="str">
        <f t="shared" si="143"/>
        <v>Aquecimento excessivo no tambor de freio, utilização com sobrecarga ou baixa pressão, mau posicionamento do pneu sobre o aro/roda, uso excessivo dos freios devido a velocidade incompatível com a via.</v>
      </c>
      <c r="U1012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12" s="68">
        <v>16196</v>
      </c>
      <c r="W1012" s="67" t="str">
        <f t="shared" si="145"/>
        <v xml:space="preserve">Everson Veloso </v>
      </c>
      <c r="X1012" s="67"/>
      <c r="Y1012" s="67">
        <f t="shared" ca="1" si="137"/>
        <v>34</v>
      </c>
      <c r="Z1012" s="67" t="str">
        <f>IFERROR(VLOOKUP(R1012,FVU!B:F,5,FALSE),"")</f>
        <v>TALÃO</v>
      </c>
    </row>
    <row r="1013" spans="1:26" ht="15.75" customHeight="1">
      <c r="A1013" s="150">
        <f t="shared" si="136"/>
        <v>3308</v>
      </c>
      <c r="B1013" s="75">
        <v>22907</v>
      </c>
      <c r="C1013" s="60">
        <v>2</v>
      </c>
      <c r="D1013" s="59" t="str">
        <f t="shared" si="139"/>
        <v>275/80R22.5</v>
      </c>
      <c r="E1013" s="61">
        <v>11153</v>
      </c>
      <c r="F1013" s="75" t="s">
        <v>198</v>
      </c>
      <c r="G1013" s="60">
        <v>98</v>
      </c>
      <c r="H1013" s="59" t="str">
        <f t="shared" si="138"/>
        <v>ANA LUCIA</v>
      </c>
      <c r="I1013" s="63">
        <v>45388</v>
      </c>
      <c r="J1013" s="64">
        <v>45393</v>
      </c>
      <c r="K1013" s="60">
        <v>2</v>
      </c>
      <c r="L1013" s="60">
        <v>20277</v>
      </c>
      <c r="M1013" s="60">
        <v>163338</v>
      </c>
      <c r="N1013" s="65">
        <f t="shared" si="140"/>
        <v>600</v>
      </c>
      <c r="O1013" s="66" t="str">
        <f t="shared" ca="1" si="141"/>
        <v>OK</v>
      </c>
      <c r="P1013" s="63">
        <v>45446</v>
      </c>
      <c r="Q1013" s="200"/>
      <c r="R1013" s="148" t="s">
        <v>104</v>
      </c>
      <c r="S1013" s="65" t="str">
        <f t="shared" si="142"/>
        <v>Feridas acidentais no flanco.</v>
      </c>
      <c r="T1013" s="59" t="str">
        <f t="shared" si="143"/>
        <v>Objetos pontiagudos, pontas de guias, meio-fio.</v>
      </c>
      <c r="U1013" s="65" t="str">
        <f t="shared" si="144"/>
        <v>Impacto lateral proveniente de erro operacional, solicito avaliação de cobrança.</v>
      </c>
      <c r="V1013" s="60">
        <v>16196</v>
      </c>
      <c r="W1013" s="59" t="str">
        <f t="shared" si="145"/>
        <v xml:space="preserve">Everson Veloso </v>
      </c>
      <c r="X1013" s="59"/>
      <c r="Y1013" s="59">
        <f t="shared" ca="1" si="137"/>
        <v>53</v>
      </c>
      <c r="Z1013" s="59" t="str">
        <f>IFERROR(VLOOKUP(R1013,FVU!B:F,5,FALSE),"")</f>
        <v>FLANCO</v>
      </c>
    </row>
    <row r="1014" spans="1:26" ht="15.75" customHeight="1">
      <c r="A1014" s="149">
        <f t="shared" si="136"/>
        <v>3309</v>
      </c>
      <c r="B1014" s="76">
        <v>26283</v>
      </c>
      <c r="C1014" s="68">
        <v>2</v>
      </c>
      <c r="D1014" s="67" t="str">
        <f t="shared" si="139"/>
        <v>275/80R22.5</v>
      </c>
      <c r="E1014" s="69">
        <v>8426</v>
      </c>
      <c r="F1014" s="76" t="s">
        <v>99</v>
      </c>
      <c r="G1014" s="68">
        <v>56</v>
      </c>
      <c r="H1014" s="67" t="str">
        <f t="shared" si="138"/>
        <v xml:space="preserve">UBERLANDIA </v>
      </c>
      <c r="I1014" s="71">
        <v>45385</v>
      </c>
      <c r="J1014" s="72">
        <v>45393</v>
      </c>
      <c r="K1014" s="68">
        <v>1</v>
      </c>
      <c r="L1014" s="68">
        <v>34389</v>
      </c>
      <c r="M1014" s="68">
        <v>85105</v>
      </c>
      <c r="N1014" s="73">
        <f t="shared" si="140"/>
        <v>600</v>
      </c>
      <c r="O1014" s="74" t="str">
        <f t="shared" ca="1" si="141"/>
        <v>OK</v>
      </c>
      <c r="P1014" s="71">
        <v>45421</v>
      </c>
      <c r="Q1014" s="198"/>
      <c r="R1014" s="68" t="s">
        <v>116</v>
      </c>
      <c r="S1014" s="73" t="str">
        <f t="shared" si="142"/>
        <v>Desenrolamento do retorno da lona carcaça no talão.</v>
      </c>
      <c r="T1014" s="67" t="str">
        <f t="shared" si="143"/>
        <v>Aquecimento no talão ocasionado pelo uso excessivo do freio, má regulagem dos freios, uso excessivo dos freios devido a velocidade incompatível com a via,rodas sujas e/ou em má condições de uso, etc.</v>
      </c>
      <c r="U1014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14" s="68">
        <v>16196</v>
      </c>
      <c r="W1014" s="67" t="str">
        <f t="shared" si="145"/>
        <v xml:space="preserve">Everson Veloso </v>
      </c>
      <c r="X1014" s="67"/>
      <c r="Y1014" s="67">
        <f t="shared" ca="1" si="137"/>
        <v>28</v>
      </c>
      <c r="Z1014" s="67" t="str">
        <f>IFERROR(VLOOKUP(R1014,FVU!B:F,5,FALSE),"")</f>
        <v>TALÃO</v>
      </c>
    </row>
    <row r="1015" spans="1:26" ht="15.75" customHeight="1">
      <c r="A1015" s="150">
        <f t="shared" si="136"/>
        <v>3310</v>
      </c>
      <c r="B1015" s="75">
        <v>24846</v>
      </c>
      <c r="C1015" s="60">
        <v>2</v>
      </c>
      <c r="D1015" s="59" t="str">
        <f t="shared" si="139"/>
        <v>275/80R22.5</v>
      </c>
      <c r="E1015" s="61">
        <v>8433</v>
      </c>
      <c r="F1015" s="75" t="s">
        <v>198</v>
      </c>
      <c r="G1015" s="60">
        <v>56</v>
      </c>
      <c r="H1015" s="59" t="str">
        <f t="shared" si="138"/>
        <v xml:space="preserve">UBERLANDIA </v>
      </c>
      <c r="I1015" s="63">
        <v>45387</v>
      </c>
      <c r="J1015" s="64">
        <v>45393</v>
      </c>
      <c r="K1015" s="60">
        <v>1</v>
      </c>
      <c r="L1015" s="60">
        <v>347</v>
      </c>
      <c r="M1015" s="60">
        <v>105978</v>
      </c>
      <c r="N1015" s="65">
        <f t="shared" si="140"/>
        <v>600</v>
      </c>
      <c r="O1015" s="66" t="str">
        <f t="shared" ca="1" si="141"/>
        <v>OK</v>
      </c>
      <c r="P1015" s="63">
        <v>45508</v>
      </c>
      <c r="Q1015" s="200"/>
      <c r="R1015" s="148" t="s">
        <v>104</v>
      </c>
      <c r="S1015" s="65" t="str">
        <f t="shared" si="142"/>
        <v>Feridas acidentais no flanco.</v>
      </c>
      <c r="T1015" s="59" t="str">
        <f t="shared" si="143"/>
        <v>Objetos pontiagudos, pontas de guias, meio-fio.</v>
      </c>
      <c r="U1015" s="65" t="str">
        <f t="shared" si="144"/>
        <v>Impacto lateral proveniente de erro operacional, solicito avaliação de cobrança.</v>
      </c>
      <c r="V1015" s="60">
        <v>16196</v>
      </c>
      <c r="W1015" s="59" t="str">
        <f t="shared" si="145"/>
        <v xml:space="preserve">Everson Veloso </v>
      </c>
      <c r="X1015" s="59"/>
      <c r="Y1015" s="59">
        <f t="shared" ca="1" si="137"/>
        <v>115</v>
      </c>
      <c r="Z1015" s="59" t="str">
        <f>IFERROR(VLOOKUP(R1015,FVU!B:F,5,FALSE),"")</f>
        <v>FLANCO</v>
      </c>
    </row>
    <row r="1016" spans="1:26" ht="15.75" customHeight="1">
      <c r="A1016" s="149">
        <f t="shared" si="136"/>
        <v>3311</v>
      </c>
      <c r="B1016" s="76">
        <v>24216</v>
      </c>
      <c r="C1016" s="68">
        <v>1</v>
      </c>
      <c r="D1016" s="67" t="str">
        <f t="shared" si="139"/>
        <v>295/80R22.5</v>
      </c>
      <c r="E1016" s="69">
        <v>7615</v>
      </c>
      <c r="F1016" s="76" t="s">
        <v>200</v>
      </c>
      <c r="G1016" s="68">
        <v>56</v>
      </c>
      <c r="H1016" s="67" t="str">
        <f t="shared" si="138"/>
        <v xml:space="preserve">UBERLANDIA </v>
      </c>
      <c r="I1016" s="71">
        <v>45356</v>
      </c>
      <c r="J1016" s="72">
        <v>45393</v>
      </c>
      <c r="K1016" s="68">
        <v>1</v>
      </c>
      <c r="L1016" s="68">
        <v>11115</v>
      </c>
      <c r="M1016" s="68">
        <v>100359</v>
      </c>
      <c r="N1016" s="73">
        <f t="shared" si="140"/>
        <v>650</v>
      </c>
      <c r="O1016" s="74" t="str">
        <f t="shared" ca="1" si="141"/>
        <v>OK</v>
      </c>
      <c r="P1016" s="71">
        <v>45429</v>
      </c>
      <c r="Q1016" s="198"/>
      <c r="R1016" s="68" t="s">
        <v>106</v>
      </c>
      <c r="S1016" s="73" t="str">
        <f t="shared" si="142"/>
        <v>Rachadura na zona baixa do talão.</v>
      </c>
      <c r="T1016" s="67" t="str">
        <f t="shared" si="14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16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16" s="68">
        <v>16196</v>
      </c>
      <c r="W1016" s="67" t="str">
        <f t="shared" si="145"/>
        <v xml:space="preserve">Everson Veloso </v>
      </c>
      <c r="X1016" s="67"/>
      <c r="Y1016" s="67">
        <f t="shared" ca="1" si="137"/>
        <v>36</v>
      </c>
      <c r="Z1016" s="67" t="str">
        <f>IFERROR(VLOOKUP(R1016,FVU!B:F,5,FALSE),"")</f>
        <v>TALÃO</v>
      </c>
    </row>
    <row r="1017" spans="1:26" ht="15.75" customHeight="1">
      <c r="A1017" s="150">
        <f t="shared" si="136"/>
        <v>3312</v>
      </c>
      <c r="B1017" s="75">
        <v>43405</v>
      </c>
      <c r="C1017" s="60">
        <v>2</v>
      </c>
      <c r="D1017" s="59" t="str">
        <f t="shared" si="139"/>
        <v>275/80R22.5</v>
      </c>
      <c r="E1017" s="61">
        <v>20715</v>
      </c>
      <c r="F1017" s="75" t="s">
        <v>198</v>
      </c>
      <c r="G1017" s="60">
        <v>98</v>
      </c>
      <c r="H1017" s="59" t="str">
        <f t="shared" si="138"/>
        <v>ANA LUCIA</v>
      </c>
      <c r="I1017" s="63">
        <v>45387</v>
      </c>
      <c r="J1017" s="64">
        <v>45393</v>
      </c>
      <c r="K1017" s="60">
        <v>2</v>
      </c>
      <c r="L1017" s="60">
        <v>4246</v>
      </c>
      <c r="M1017" s="60">
        <v>91651</v>
      </c>
      <c r="N1017" s="65">
        <f t="shared" si="140"/>
        <v>600</v>
      </c>
      <c r="O1017" s="66" t="str">
        <f t="shared" ca="1" si="141"/>
        <v>OK</v>
      </c>
      <c r="P1017" s="63">
        <v>45446</v>
      </c>
      <c r="Q1017" s="200"/>
      <c r="R1017" s="148" t="s">
        <v>104</v>
      </c>
      <c r="S1017" s="65" t="str">
        <f t="shared" si="142"/>
        <v>Feridas acidentais no flanco.</v>
      </c>
      <c r="T1017" s="59" t="str">
        <f t="shared" si="143"/>
        <v>Objetos pontiagudos, pontas de guias, meio-fio.</v>
      </c>
      <c r="U1017" s="65" t="str">
        <f t="shared" si="144"/>
        <v>Impacto lateral proveniente de erro operacional, solicito avaliação de cobrança.</v>
      </c>
      <c r="V1017" s="60">
        <v>16196</v>
      </c>
      <c r="W1017" s="59" t="str">
        <f t="shared" si="145"/>
        <v xml:space="preserve">Everson Veloso </v>
      </c>
      <c r="X1017" s="59"/>
      <c r="Y1017" s="59">
        <f t="shared" ca="1" si="137"/>
        <v>53</v>
      </c>
      <c r="Z1017" s="59" t="str">
        <f>IFERROR(VLOOKUP(R1017,FVU!B:F,5,FALSE),"")</f>
        <v>FLANCO</v>
      </c>
    </row>
    <row r="1018" spans="1:26" ht="15.75" customHeight="1">
      <c r="A1018" s="149">
        <f t="shared" si="136"/>
        <v>3313</v>
      </c>
      <c r="B1018" s="76">
        <v>21610</v>
      </c>
      <c r="C1018" s="68">
        <v>2</v>
      </c>
      <c r="D1018" s="67" t="str">
        <f t="shared" si="139"/>
        <v>275/80R22.5</v>
      </c>
      <c r="E1018" s="69">
        <v>10998</v>
      </c>
      <c r="F1018" s="76" t="s">
        <v>198</v>
      </c>
      <c r="G1018" s="68">
        <v>98</v>
      </c>
      <c r="H1018" s="67" t="str">
        <f t="shared" si="138"/>
        <v>ANA LUCIA</v>
      </c>
      <c r="I1018" s="71">
        <v>45387</v>
      </c>
      <c r="J1018" s="72">
        <v>45393</v>
      </c>
      <c r="K1018" s="68">
        <v>2</v>
      </c>
      <c r="L1018" s="68">
        <v>34683</v>
      </c>
      <c r="M1018" s="68">
        <v>209659</v>
      </c>
      <c r="N1018" s="73">
        <f t="shared" si="140"/>
        <v>600</v>
      </c>
      <c r="O1018" s="74" t="str">
        <f t="shared" ca="1" si="141"/>
        <v>OK</v>
      </c>
      <c r="P1018" s="71">
        <v>45446</v>
      </c>
      <c r="Q1018" s="198"/>
      <c r="R1018" s="68" t="s">
        <v>106</v>
      </c>
      <c r="S1018" s="73" t="str">
        <f t="shared" si="142"/>
        <v>Rachadura na zona baixa do talão.</v>
      </c>
      <c r="T1018" s="67" t="str">
        <f t="shared" si="14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18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18" s="68">
        <v>16196</v>
      </c>
      <c r="W1018" s="67" t="str">
        <f t="shared" si="145"/>
        <v xml:space="preserve">Everson Veloso </v>
      </c>
      <c r="X1018" s="67"/>
      <c r="Y1018" s="67">
        <f t="shared" ca="1" si="137"/>
        <v>53</v>
      </c>
      <c r="Z1018" s="67" t="str">
        <f>IFERROR(VLOOKUP(R1018,FVU!B:F,5,FALSE),"")</f>
        <v>TALÃO</v>
      </c>
    </row>
    <row r="1019" spans="1:26" ht="15.75" customHeight="1">
      <c r="A1019" s="150">
        <f t="shared" si="136"/>
        <v>3314</v>
      </c>
      <c r="B1019" s="75">
        <v>23537</v>
      </c>
      <c r="C1019" s="60">
        <v>2</v>
      </c>
      <c r="D1019" s="59" t="str">
        <f t="shared" si="139"/>
        <v>275/80R22.5</v>
      </c>
      <c r="E1019" s="61">
        <v>10998</v>
      </c>
      <c r="F1019" s="75" t="s">
        <v>105</v>
      </c>
      <c r="G1019" s="60">
        <v>98</v>
      </c>
      <c r="H1019" s="59" t="str">
        <f t="shared" si="138"/>
        <v>ANA LUCIA</v>
      </c>
      <c r="I1019" s="63">
        <v>45387</v>
      </c>
      <c r="J1019" s="64">
        <v>45393</v>
      </c>
      <c r="K1019" s="60">
        <v>2</v>
      </c>
      <c r="L1019" s="60">
        <v>34683</v>
      </c>
      <c r="M1019" s="60">
        <v>206421</v>
      </c>
      <c r="N1019" s="65">
        <f t="shared" si="140"/>
        <v>600</v>
      </c>
      <c r="O1019" s="66" t="str">
        <f t="shared" ca="1" si="141"/>
        <v>OK</v>
      </c>
      <c r="P1019" s="63">
        <v>45446</v>
      </c>
      <c r="Q1019" s="200"/>
      <c r="R1019" s="148" t="s">
        <v>117</v>
      </c>
      <c r="S1019" s="65" t="str">
        <f t="shared" si="142"/>
        <v>Separações no talão e rupturas dos reforços.</v>
      </c>
      <c r="T1019" s="59" t="str">
        <f t="shared" si="143"/>
        <v>Aquecimento excessivo no tambor de freio, utilização com sobrecarga ou baixa pressão, mau posicionamento do pneu sobre o aro/roda, uso excessivo dos freios devido a velocidade incompatível com a via.</v>
      </c>
      <c r="U1019" s="65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19" s="60">
        <v>16196</v>
      </c>
      <c r="W1019" s="59" t="str">
        <f t="shared" si="145"/>
        <v xml:space="preserve">Everson Veloso </v>
      </c>
      <c r="X1019" s="59"/>
      <c r="Y1019" s="59">
        <f t="shared" ca="1" si="137"/>
        <v>53</v>
      </c>
      <c r="Z1019" s="59" t="str">
        <f>IFERROR(VLOOKUP(R1019,FVU!B:F,5,FALSE),"")</f>
        <v>TALÃO</v>
      </c>
    </row>
    <row r="1020" spans="1:26" ht="15.75" customHeight="1">
      <c r="A1020" s="149">
        <f t="shared" si="136"/>
        <v>3315</v>
      </c>
      <c r="B1020" s="76">
        <v>26982</v>
      </c>
      <c r="C1020" s="68">
        <v>2</v>
      </c>
      <c r="D1020" s="67" t="str">
        <f t="shared" si="139"/>
        <v>275/80R22.5</v>
      </c>
      <c r="E1020" s="69">
        <v>30562</v>
      </c>
      <c r="F1020" s="76" t="s">
        <v>102</v>
      </c>
      <c r="G1020" s="68">
        <v>98</v>
      </c>
      <c r="H1020" s="67" t="str">
        <f t="shared" si="138"/>
        <v>ANA LUCIA</v>
      </c>
      <c r="I1020" s="71">
        <v>45391</v>
      </c>
      <c r="J1020" s="72">
        <v>45397</v>
      </c>
      <c r="K1020" s="68">
        <v>0</v>
      </c>
      <c r="L1020" s="68">
        <v>30339</v>
      </c>
      <c r="M1020" s="68">
        <v>55262</v>
      </c>
      <c r="N1020" s="73">
        <f t="shared" si="140"/>
        <v>600</v>
      </c>
      <c r="O1020" s="74" t="str">
        <f t="shared" ca="1" si="141"/>
        <v>OK</v>
      </c>
      <c r="P1020" s="71">
        <v>45686</v>
      </c>
      <c r="Q1020" s="198"/>
      <c r="R1020" s="68" t="s">
        <v>114</v>
      </c>
      <c r="S1020" s="73" t="str">
        <f t="shared" si="142"/>
        <v>Pneu não ressulcado</v>
      </c>
      <c r="T1020" s="67" t="str">
        <f t="shared" si="143"/>
        <v>Negligência e/ou não realização do serviço de ressulcagem.</v>
      </c>
      <c r="U1020" s="73" t="str">
        <f t="shared" si="144"/>
        <v>Realizar a ressulcagem dos pneus respeitando os procedimentos conforme manual de ressulcagem.</v>
      </c>
      <c r="V1020" s="68">
        <v>16196</v>
      </c>
      <c r="W1020" s="67" t="str">
        <f t="shared" si="145"/>
        <v xml:space="preserve">Everson Veloso </v>
      </c>
      <c r="X1020" s="67"/>
      <c r="Y1020" s="67">
        <f t="shared" ca="1" si="137"/>
        <v>289</v>
      </c>
      <c r="Z1020" s="67" t="str">
        <f>IFERROR(VLOOKUP(R1020,FVU!B:F,5,FALSE),"")</f>
        <v>BANDA DE RODAGEM</v>
      </c>
    </row>
    <row r="1021" spans="1:26" ht="15.75" customHeight="1">
      <c r="A1021" s="150">
        <f t="shared" si="136"/>
        <v>3316</v>
      </c>
      <c r="B1021" s="75">
        <v>27373</v>
      </c>
      <c r="C1021" s="60">
        <v>4</v>
      </c>
      <c r="D1021" s="59" t="str">
        <f t="shared" si="139"/>
        <v>215/75R17.5</v>
      </c>
      <c r="E1021" s="61">
        <v>40892</v>
      </c>
      <c r="F1021" s="75" t="s">
        <v>197</v>
      </c>
      <c r="G1021" s="60">
        <v>98</v>
      </c>
      <c r="H1021" s="59" t="str">
        <f t="shared" si="138"/>
        <v>ANA LUCIA</v>
      </c>
      <c r="I1021" s="63">
        <v>45392</v>
      </c>
      <c r="J1021" s="64">
        <v>45397</v>
      </c>
      <c r="K1021" s="60">
        <v>0</v>
      </c>
      <c r="L1021" s="60">
        <v>26119</v>
      </c>
      <c r="M1021" s="60">
        <v>26119</v>
      </c>
      <c r="N1021" s="65">
        <f t="shared" si="140"/>
        <v>450</v>
      </c>
      <c r="O1021" s="66" t="str">
        <f t="shared" ca="1" si="141"/>
        <v>OK</v>
      </c>
      <c r="P1021" s="63">
        <v>45686</v>
      </c>
      <c r="Q1021" s="200"/>
      <c r="R1021" s="148" t="s">
        <v>114</v>
      </c>
      <c r="S1021" s="65" t="str">
        <f t="shared" si="142"/>
        <v>Pneu não ressulcado</v>
      </c>
      <c r="T1021" s="59" t="str">
        <f t="shared" si="143"/>
        <v>Negligência e/ou não realização do serviço de ressulcagem.</v>
      </c>
      <c r="U1021" s="65" t="str">
        <f t="shared" si="144"/>
        <v>Realizar a ressulcagem dos pneus respeitando os procedimentos conforme manual de ressulcagem.</v>
      </c>
      <c r="V1021" s="60">
        <v>16196</v>
      </c>
      <c r="W1021" s="59" t="str">
        <f t="shared" si="145"/>
        <v xml:space="preserve">Everson Veloso </v>
      </c>
      <c r="X1021" s="59"/>
      <c r="Y1021" s="59">
        <f t="shared" ca="1" si="137"/>
        <v>289</v>
      </c>
      <c r="Z1021" s="59" t="str">
        <f>IFERROR(VLOOKUP(R1021,FVU!B:F,5,FALSE),"")</f>
        <v>BANDA DE RODAGEM</v>
      </c>
    </row>
    <row r="1022" spans="1:26" ht="15.75" customHeight="1">
      <c r="A1022" s="149">
        <f t="shared" si="136"/>
        <v>3317</v>
      </c>
      <c r="B1022" s="76">
        <v>25469</v>
      </c>
      <c r="C1022" s="68">
        <v>2</v>
      </c>
      <c r="D1022" s="67" t="str">
        <f t="shared" si="139"/>
        <v>275/80R22.5</v>
      </c>
      <c r="E1022" s="69">
        <v>90204</v>
      </c>
      <c r="F1022" s="76" t="s">
        <v>105</v>
      </c>
      <c r="G1022" s="68">
        <v>520</v>
      </c>
      <c r="H1022" s="67" t="str">
        <f t="shared" si="138"/>
        <v>NEVES</v>
      </c>
      <c r="I1022" s="71">
        <v>45387</v>
      </c>
      <c r="J1022" s="72">
        <v>45397</v>
      </c>
      <c r="K1022" s="68">
        <v>0</v>
      </c>
      <c r="L1022" s="68">
        <v>11306</v>
      </c>
      <c r="M1022" s="68">
        <v>129358</v>
      </c>
      <c r="N1022" s="73">
        <f t="shared" si="140"/>
        <v>600</v>
      </c>
      <c r="O1022" s="74" t="str">
        <f t="shared" ca="1" si="141"/>
        <v>OK</v>
      </c>
      <c r="P1022" s="71">
        <v>45401</v>
      </c>
      <c r="Q1022" s="198"/>
      <c r="R1022" s="68" t="s">
        <v>107</v>
      </c>
      <c r="S1022" s="73" t="str">
        <f t="shared" si="142"/>
        <v>Alteração na zona baixa do talão.</v>
      </c>
      <c r="T1022" s="67" t="str">
        <f t="shared" si="14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022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022" s="68">
        <v>16196</v>
      </c>
      <c r="W1022" s="67" t="str">
        <f t="shared" si="145"/>
        <v xml:space="preserve">Everson Veloso </v>
      </c>
      <c r="X1022" s="67"/>
      <c r="Y1022" s="67">
        <f t="shared" ca="1" si="137"/>
        <v>4</v>
      </c>
      <c r="Z1022" s="67" t="str">
        <f>IFERROR(VLOOKUP(R1022,FVU!B:F,5,FALSE),"")</f>
        <v>TALÃO</v>
      </c>
    </row>
    <row r="1023" spans="1:26" ht="15.75" customHeight="1">
      <c r="A1023" s="150">
        <f t="shared" si="136"/>
        <v>3318</v>
      </c>
      <c r="B1023" s="75">
        <v>26342</v>
      </c>
      <c r="C1023" s="60">
        <v>2</v>
      </c>
      <c r="D1023" s="59" t="str">
        <f t="shared" si="139"/>
        <v>275/80R22.5</v>
      </c>
      <c r="E1023" s="61">
        <v>8429</v>
      </c>
      <c r="F1023" s="75" t="s">
        <v>198</v>
      </c>
      <c r="G1023" s="60">
        <v>56</v>
      </c>
      <c r="H1023" s="59" t="str">
        <f t="shared" si="138"/>
        <v xml:space="preserve">UBERLANDIA </v>
      </c>
      <c r="I1023" s="63">
        <v>45385</v>
      </c>
      <c r="J1023" s="64">
        <v>45397</v>
      </c>
      <c r="K1023" s="60">
        <v>0</v>
      </c>
      <c r="L1023" s="60">
        <v>30574</v>
      </c>
      <c r="M1023" s="60">
        <v>75537</v>
      </c>
      <c r="N1023" s="65">
        <f t="shared" si="140"/>
        <v>600</v>
      </c>
      <c r="O1023" s="66" t="str">
        <f t="shared" ca="1" si="141"/>
        <v>OK</v>
      </c>
      <c r="P1023" s="63">
        <v>45429</v>
      </c>
      <c r="Q1023" s="200"/>
      <c r="R1023" s="148" t="s">
        <v>114</v>
      </c>
      <c r="S1023" s="65" t="str">
        <f t="shared" si="142"/>
        <v>Pneu não ressulcado</v>
      </c>
      <c r="T1023" s="59" t="str">
        <f t="shared" si="143"/>
        <v>Negligência e/ou não realização do serviço de ressulcagem.</v>
      </c>
      <c r="U1023" s="65" t="str">
        <f t="shared" si="144"/>
        <v>Realizar a ressulcagem dos pneus respeitando os procedimentos conforme manual de ressulcagem.</v>
      </c>
      <c r="V1023" s="60">
        <v>16196</v>
      </c>
      <c r="W1023" s="59" t="str">
        <f t="shared" si="145"/>
        <v xml:space="preserve">Everson Veloso </v>
      </c>
      <c r="X1023" s="59"/>
      <c r="Y1023" s="59">
        <f t="shared" ca="1" si="137"/>
        <v>32</v>
      </c>
      <c r="Z1023" s="59" t="str">
        <f>IFERROR(VLOOKUP(R1023,FVU!B:F,5,FALSE),"")</f>
        <v>BANDA DE RODAGEM</v>
      </c>
    </row>
    <row r="1024" spans="1:26" ht="15.75" customHeight="1">
      <c r="A1024" s="149">
        <f t="shared" si="136"/>
        <v>3319</v>
      </c>
      <c r="B1024" s="76">
        <v>27248</v>
      </c>
      <c r="C1024" s="68">
        <v>2</v>
      </c>
      <c r="D1024" s="67" t="str">
        <f t="shared" si="139"/>
        <v>275/80R22.5</v>
      </c>
      <c r="E1024" s="69">
        <v>8437</v>
      </c>
      <c r="F1024" s="76" t="s">
        <v>101</v>
      </c>
      <c r="G1024" s="68">
        <v>56</v>
      </c>
      <c r="H1024" s="67" t="str">
        <f t="shared" si="138"/>
        <v xml:space="preserve">UBERLANDIA </v>
      </c>
      <c r="I1024" s="71">
        <v>45385</v>
      </c>
      <c r="J1024" s="72">
        <v>45397</v>
      </c>
      <c r="K1024" s="68">
        <v>0</v>
      </c>
      <c r="L1024" s="68">
        <v>20596</v>
      </c>
      <c r="M1024" s="68">
        <v>57804</v>
      </c>
      <c r="N1024" s="73">
        <f t="shared" si="140"/>
        <v>600</v>
      </c>
      <c r="O1024" s="74" t="str">
        <f t="shared" ca="1" si="141"/>
        <v>OK</v>
      </c>
      <c r="P1024" s="71">
        <v>45429</v>
      </c>
      <c r="Q1024" s="198"/>
      <c r="R1024" s="68" t="s">
        <v>114</v>
      </c>
      <c r="S1024" s="73" t="str">
        <f t="shared" si="142"/>
        <v>Pneu não ressulcado</v>
      </c>
      <c r="T1024" s="67" t="str">
        <f t="shared" si="143"/>
        <v>Negligência e/ou não realização do serviço de ressulcagem.</v>
      </c>
      <c r="U1024" s="73" t="str">
        <f t="shared" si="144"/>
        <v>Realizar a ressulcagem dos pneus respeitando os procedimentos conforme manual de ressulcagem.</v>
      </c>
      <c r="V1024" s="68">
        <v>16196</v>
      </c>
      <c r="W1024" s="67" t="str">
        <f t="shared" si="145"/>
        <v xml:space="preserve">Everson Veloso </v>
      </c>
      <c r="X1024" s="67"/>
      <c r="Y1024" s="67">
        <f t="shared" ca="1" si="137"/>
        <v>32</v>
      </c>
      <c r="Z1024" s="67" t="str">
        <f>IFERROR(VLOOKUP(R1024,FVU!B:F,5,FALSE),"")</f>
        <v>BANDA DE RODAGEM</v>
      </c>
    </row>
    <row r="1025" spans="1:26" ht="15.75" customHeight="1">
      <c r="A1025" s="150">
        <f t="shared" si="136"/>
        <v>3320</v>
      </c>
      <c r="B1025" s="75">
        <v>27548</v>
      </c>
      <c r="C1025" s="60">
        <v>2</v>
      </c>
      <c r="D1025" s="59" t="str">
        <f t="shared" si="139"/>
        <v>275/80R22.5</v>
      </c>
      <c r="E1025" s="61">
        <v>8428</v>
      </c>
      <c r="F1025" s="75" t="s">
        <v>102</v>
      </c>
      <c r="G1025" s="60">
        <v>56</v>
      </c>
      <c r="H1025" s="59" t="str">
        <f t="shared" si="138"/>
        <v xml:space="preserve">UBERLANDIA </v>
      </c>
      <c r="I1025" s="63">
        <v>45386</v>
      </c>
      <c r="J1025" s="64">
        <v>45397</v>
      </c>
      <c r="K1025" s="60">
        <v>0</v>
      </c>
      <c r="L1025" s="60">
        <v>42089</v>
      </c>
      <c r="M1025" s="60">
        <v>42089</v>
      </c>
      <c r="N1025" s="65">
        <f t="shared" si="140"/>
        <v>600</v>
      </c>
      <c r="O1025" s="66" t="str">
        <f t="shared" ca="1" si="141"/>
        <v>OK</v>
      </c>
      <c r="P1025" s="63">
        <v>45421</v>
      </c>
      <c r="Q1025" s="200"/>
      <c r="R1025" s="148" t="s">
        <v>111</v>
      </c>
      <c r="S1025" s="65" t="str">
        <f t="shared" si="142"/>
        <v>Desgaste irregular da Banda de Rodagem.</v>
      </c>
      <c r="T1025" s="59" t="str">
        <f t="shared" si="143"/>
        <v>Folgas nas mangas, cubos, buchas estouradas, veículo desalinhado.</v>
      </c>
      <c r="U1025" s="65" t="str">
        <f t="shared" si="14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025" s="60">
        <v>16196</v>
      </c>
      <c r="W1025" s="59" t="str">
        <f t="shared" si="145"/>
        <v xml:space="preserve">Everson Veloso </v>
      </c>
      <c r="X1025" s="59"/>
      <c r="Y1025" s="59">
        <f t="shared" ca="1" si="137"/>
        <v>24</v>
      </c>
      <c r="Z1025" s="59" t="str">
        <f>IFERROR(VLOOKUP(R1025,FVU!B:F,5,FALSE),"")</f>
        <v>BANDA DE RODAGEM</v>
      </c>
    </row>
    <row r="1026" spans="1:26" ht="15.75" customHeight="1">
      <c r="A1026" s="149">
        <f t="shared" si="136"/>
        <v>3321</v>
      </c>
      <c r="B1026" s="76">
        <v>23227</v>
      </c>
      <c r="C1026" s="68">
        <v>2</v>
      </c>
      <c r="D1026" s="67" t="str">
        <f t="shared" si="139"/>
        <v>275/80R22.5</v>
      </c>
      <c r="E1026" s="69">
        <v>10737</v>
      </c>
      <c r="F1026" s="76" t="s">
        <v>99</v>
      </c>
      <c r="G1026" s="68">
        <v>98</v>
      </c>
      <c r="H1026" s="67" t="str">
        <f t="shared" si="138"/>
        <v>ANA LUCIA</v>
      </c>
      <c r="I1026" s="71">
        <v>45392</v>
      </c>
      <c r="J1026" s="72">
        <v>45397</v>
      </c>
      <c r="K1026" s="68">
        <v>3</v>
      </c>
      <c r="L1026" s="68">
        <v>28445</v>
      </c>
      <c r="M1026" s="68">
        <v>208476</v>
      </c>
      <c r="N1026" s="73">
        <f t="shared" si="140"/>
        <v>600</v>
      </c>
      <c r="O1026" s="74" t="str">
        <f t="shared" ca="1" si="141"/>
        <v>OK</v>
      </c>
      <c r="P1026" s="71">
        <v>45446</v>
      </c>
      <c r="Q1026" s="198"/>
      <c r="R1026" s="68" t="s">
        <v>117</v>
      </c>
      <c r="S1026" s="73" t="str">
        <f t="shared" si="142"/>
        <v>Separações no talão e rupturas dos reforços.</v>
      </c>
      <c r="T1026" s="67" t="str">
        <f t="shared" si="143"/>
        <v>Aquecimento excessivo no tambor de freio, utilização com sobrecarga ou baixa pressão, mau posicionamento do pneu sobre o aro/roda, uso excessivo dos freios devido a velocidade incompatível com a via.</v>
      </c>
      <c r="U1026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26" s="68">
        <v>16196</v>
      </c>
      <c r="W1026" s="67" t="str">
        <f t="shared" si="145"/>
        <v xml:space="preserve">Everson Veloso </v>
      </c>
      <c r="X1026" s="67"/>
      <c r="Y1026" s="67">
        <f t="shared" ca="1" si="137"/>
        <v>49</v>
      </c>
      <c r="Z1026" s="67" t="str">
        <f>IFERROR(VLOOKUP(R1026,FVU!B:F,5,FALSE),"")</f>
        <v>TALÃO</v>
      </c>
    </row>
    <row r="1027" spans="1:26" ht="15.75" customHeight="1">
      <c r="A1027" s="150">
        <f t="shared" si="136"/>
        <v>3322</v>
      </c>
      <c r="B1027" s="75">
        <v>25621</v>
      </c>
      <c r="C1027" s="60">
        <v>2</v>
      </c>
      <c r="D1027" s="59" t="str">
        <f t="shared" si="139"/>
        <v>275/80R22.5</v>
      </c>
      <c r="E1027" s="61">
        <v>90243</v>
      </c>
      <c r="F1027" s="75" t="s">
        <v>105</v>
      </c>
      <c r="G1027" s="60">
        <v>990</v>
      </c>
      <c r="H1027" s="59" t="str">
        <f t="shared" si="138"/>
        <v>VENEZA</v>
      </c>
      <c r="I1027" s="63">
        <v>45390</v>
      </c>
      <c r="J1027" s="64">
        <v>45397</v>
      </c>
      <c r="K1027" s="60">
        <v>1</v>
      </c>
      <c r="L1027" s="60">
        <v>13945</v>
      </c>
      <c r="M1027" s="60">
        <v>115161</v>
      </c>
      <c r="N1027" s="65">
        <f t="shared" si="140"/>
        <v>600</v>
      </c>
      <c r="O1027" s="66" t="str">
        <f t="shared" ca="1" si="141"/>
        <v>OK</v>
      </c>
      <c r="P1027" s="63">
        <v>45406</v>
      </c>
      <c r="Q1027" s="200"/>
      <c r="R1027" s="148" t="s">
        <v>106</v>
      </c>
      <c r="S1027" s="65" t="str">
        <f t="shared" si="142"/>
        <v>Rachadura na zona baixa do talão.</v>
      </c>
      <c r="T1027" s="59" t="str">
        <f t="shared" si="14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27" s="65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27" s="60">
        <v>16196</v>
      </c>
      <c r="W1027" s="59" t="str">
        <f t="shared" si="145"/>
        <v xml:space="preserve">Everson Veloso </v>
      </c>
      <c r="X1027" s="59"/>
      <c r="Y1027" s="59">
        <f t="shared" ca="1" si="137"/>
        <v>9</v>
      </c>
      <c r="Z1027" s="59" t="str">
        <f>IFERROR(VLOOKUP(R1027,FVU!B:F,5,FALSE),"")</f>
        <v>TALÃO</v>
      </c>
    </row>
    <row r="1028" spans="1:26" ht="15.75" customHeight="1">
      <c r="A1028" s="149">
        <f t="shared" ref="A1028:A1091" si="146">IF(B1028&gt;0,A1027+1,"")</f>
        <v>3323</v>
      </c>
      <c r="B1028" s="76">
        <v>26703</v>
      </c>
      <c r="C1028" s="68">
        <v>2</v>
      </c>
      <c r="D1028" s="67" t="str">
        <f t="shared" si="139"/>
        <v>275/80R22.5</v>
      </c>
      <c r="E1028" s="69">
        <v>8453</v>
      </c>
      <c r="F1028" s="76" t="s">
        <v>101</v>
      </c>
      <c r="G1028" s="68">
        <v>56</v>
      </c>
      <c r="H1028" s="67" t="str">
        <f t="shared" si="138"/>
        <v xml:space="preserve">UBERLANDIA </v>
      </c>
      <c r="I1028" s="71">
        <v>45392</v>
      </c>
      <c r="J1028" s="72">
        <v>45404</v>
      </c>
      <c r="K1028" s="68">
        <v>0</v>
      </c>
      <c r="L1028" s="68">
        <v>7760</v>
      </c>
      <c r="M1028" s="68">
        <v>82621</v>
      </c>
      <c r="N1028" s="73">
        <f t="shared" si="140"/>
        <v>600</v>
      </c>
      <c r="O1028" s="74" t="str">
        <f t="shared" ca="1" si="141"/>
        <v>OK</v>
      </c>
      <c r="P1028" s="71">
        <v>45421</v>
      </c>
      <c r="Q1028" s="198"/>
      <c r="R1028" s="68" t="s">
        <v>109</v>
      </c>
      <c r="S1028" s="73" t="str">
        <f t="shared" si="142"/>
        <v>Desgaste da Banda de Rodagem por utilização extrema.</v>
      </c>
      <c r="T1028" s="67" t="str">
        <f t="shared" si="143"/>
        <v>Roda travada, "calo" no tambor de freio, utilização extrema , excessiva.</v>
      </c>
      <c r="U1028" s="73" t="str">
        <f t="shared" si="144"/>
        <v>Verificar rodas e tambores de freio, verificar negligência do borracheiro e caso procedente efetuar a cobrança.</v>
      </c>
      <c r="V1028" s="68">
        <v>16196</v>
      </c>
      <c r="W1028" s="67" t="str">
        <f t="shared" si="145"/>
        <v xml:space="preserve">Everson Veloso </v>
      </c>
      <c r="X1028" s="67"/>
      <c r="Y1028" s="67">
        <f t="shared" ca="1" si="137"/>
        <v>17</v>
      </c>
      <c r="Z1028" s="67" t="str">
        <f>IFERROR(VLOOKUP(R1028,FVU!B:F,5,FALSE),"")</f>
        <v>BANDA DE RODAGEM</v>
      </c>
    </row>
    <row r="1029" spans="1:26" ht="15.75" customHeight="1">
      <c r="A1029" s="150">
        <f t="shared" si="146"/>
        <v>3324</v>
      </c>
      <c r="B1029" s="75">
        <v>25756</v>
      </c>
      <c r="C1029" s="60">
        <v>2</v>
      </c>
      <c r="D1029" s="59" t="str">
        <f t="shared" si="139"/>
        <v>275/80R22.5</v>
      </c>
      <c r="E1029" s="61">
        <v>8445</v>
      </c>
      <c r="F1029" s="75" t="s">
        <v>105</v>
      </c>
      <c r="G1029" s="60">
        <v>56</v>
      </c>
      <c r="H1029" s="59" t="str">
        <f t="shared" si="138"/>
        <v xml:space="preserve">UBERLANDIA </v>
      </c>
      <c r="I1029" s="63">
        <v>45392</v>
      </c>
      <c r="J1029" s="64">
        <v>45404</v>
      </c>
      <c r="K1029" s="60">
        <v>0</v>
      </c>
      <c r="L1029" s="60">
        <v>10604</v>
      </c>
      <c r="M1029" s="60">
        <v>90284</v>
      </c>
      <c r="N1029" s="65">
        <f t="shared" si="140"/>
        <v>600</v>
      </c>
      <c r="O1029" s="66" t="str">
        <f t="shared" ca="1" si="141"/>
        <v>OK</v>
      </c>
      <c r="P1029" s="63">
        <v>45429</v>
      </c>
      <c r="Q1029" s="200"/>
      <c r="R1029" s="148" t="s">
        <v>109</v>
      </c>
      <c r="S1029" s="65" t="str">
        <f t="shared" si="142"/>
        <v>Desgaste da Banda de Rodagem por utilização extrema.</v>
      </c>
      <c r="T1029" s="59" t="str">
        <f t="shared" si="143"/>
        <v>Roda travada, "calo" no tambor de freio, utilização extrema , excessiva.</v>
      </c>
      <c r="U1029" s="65" t="str">
        <f t="shared" si="144"/>
        <v>Verificar rodas e tambores de freio, verificar negligência do borracheiro e caso procedente efetuar a cobrança.</v>
      </c>
      <c r="V1029" s="60">
        <v>16196</v>
      </c>
      <c r="W1029" s="59" t="str">
        <f t="shared" si="145"/>
        <v xml:space="preserve">Everson Veloso </v>
      </c>
      <c r="X1029" s="59"/>
      <c r="Y1029" s="59">
        <f t="shared" ca="1" si="137"/>
        <v>25</v>
      </c>
      <c r="Z1029" s="59" t="str">
        <f>IFERROR(VLOOKUP(R1029,FVU!B:F,5,FALSE),"")</f>
        <v>BANDA DE RODAGEM</v>
      </c>
    </row>
    <row r="1030" spans="1:26" ht="15.75" customHeight="1">
      <c r="A1030" s="149">
        <f t="shared" si="146"/>
        <v>3325</v>
      </c>
      <c r="B1030" s="76">
        <v>24777</v>
      </c>
      <c r="C1030" s="68">
        <v>2</v>
      </c>
      <c r="D1030" s="67" t="str">
        <f t="shared" si="139"/>
        <v>275/80R22.5</v>
      </c>
      <c r="E1030" s="69">
        <v>10562</v>
      </c>
      <c r="F1030" s="76" t="s">
        <v>198</v>
      </c>
      <c r="G1030" s="68">
        <v>98</v>
      </c>
      <c r="H1030" s="67" t="str">
        <f t="shared" si="138"/>
        <v>ANA LUCIA</v>
      </c>
      <c r="I1030" s="71">
        <v>45393</v>
      </c>
      <c r="J1030" s="72">
        <v>45404</v>
      </c>
      <c r="K1030" s="68">
        <v>2</v>
      </c>
      <c r="L1030" s="68">
        <v>8857</v>
      </c>
      <c r="M1030" s="68">
        <v>111905</v>
      </c>
      <c r="N1030" s="73">
        <f t="shared" si="140"/>
        <v>600</v>
      </c>
      <c r="O1030" s="74" t="str">
        <f t="shared" ca="1" si="141"/>
        <v>OK</v>
      </c>
      <c r="P1030" s="71">
        <v>45446</v>
      </c>
      <c r="Q1030" s="198"/>
      <c r="R1030" s="68" t="s">
        <v>104</v>
      </c>
      <c r="S1030" s="73" t="str">
        <f t="shared" si="142"/>
        <v>Feridas acidentais no flanco.</v>
      </c>
      <c r="T1030" s="67" t="str">
        <f t="shared" si="143"/>
        <v>Objetos pontiagudos, pontas de guias, meio-fio.</v>
      </c>
      <c r="U1030" s="73" t="str">
        <f t="shared" si="144"/>
        <v>Impacto lateral proveniente de erro operacional, solicito avaliação de cobrança.</v>
      </c>
      <c r="V1030" s="68">
        <v>16196</v>
      </c>
      <c r="W1030" s="67" t="str">
        <f t="shared" si="145"/>
        <v xml:space="preserve">Everson Veloso </v>
      </c>
      <c r="X1030" s="67"/>
      <c r="Y1030" s="67">
        <f t="shared" ca="1" si="137"/>
        <v>42</v>
      </c>
      <c r="Z1030" s="67" t="str">
        <f>IFERROR(VLOOKUP(R1030,FVU!B:F,5,FALSE),"")</f>
        <v>FLANCO</v>
      </c>
    </row>
    <row r="1031" spans="1:26" ht="15.75" customHeight="1">
      <c r="A1031" s="150">
        <f t="shared" si="146"/>
        <v>3326</v>
      </c>
      <c r="B1031" s="75">
        <v>26871</v>
      </c>
      <c r="C1031" s="60">
        <v>2</v>
      </c>
      <c r="D1031" s="59" t="str">
        <f t="shared" si="139"/>
        <v>275/80R22.5</v>
      </c>
      <c r="E1031" s="61">
        <v>90426</v>
      </c>
      <c r="F1031" s="75" t="s">
        <v>105</v>
      </c>
      <c r="G1031" s="60">
        <v>990</v>
      </c>
      <c r="H1031" s="59" t="str">
        <f t="shared" si="138"/>
        <v>VENEZA</v>
      </c>
      <c r="I1031" s="63">
        <v>45393</v>
      </c>
      <c r="J1031" s="64">
        <v>45404</v>
      </c>
      <c r="K1031" s="60">
        <v>1</v>
      </c>
      <c r="L1031" s="60">
        <v>19408</v>
      </c>
      <c r="M1031" s="60">
        <v>80271</v>
      </c>
      <c r="N1031" s="65">
        <f t="shared" si="140"/>
        <v>600</v>
      </c>
      <c r="O1031" s="66" t="str">
        <f t="shared" ca="1" si="141"/>
        <v>OK</v>
      </c>
      <c r="P1031" s="63">
        <v>45406</v>
      </c>
      <c r="Q1031" s="200"/>
      <c r="R1031" s="148" t="s">
        <v>116</v>
      </c>
      <c r="S1031" s="65" t="str">
        <f t="shared" si="142"/>
        <v>Desenrolamento do retorno da lona carcaça no talão.</v>
      </c>
      <c r="T1031" s="59" t="str">
        <f t="shared" si="143"/>
        <v>Aquecimento no talão ocasionado pelo uso excessivo do freio, má regulagem dos freios, uso excessivo dos freios devido a velocidade incompatível com a via,rodas sujas e/ou em má condições de uso, etc.</v>
      </c>
      <c r="U1031" s="65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31" s="60">
        <v>16196</v>
      </c>
      <c r="W1031" s="59" t="str">
        <f t="shared" si="145"/>
        <v xml:space="preserve">Everson Veloso </v>
      </c>
      <c r="X1031" s="59"/>
      <c r="Y1031" s="59">
        <f t="shared" ref="Y1031:Y1094" ca="1" si="147">IF(J1031=0,"",IF(P1031=0,TODAY()-J1031,P1031-J1031))</f>
        <v>2</v>
      </c>
      <c r="Z1031" s="59" t="str">
        <f>IFERROR(VLOOKUP(R1031,FVU!B:F,5,FALSE),"")</f>
        <v>TALÃO</v>
      </c>
    </row>
    <row r="1032" spans="1:26" ht="15.75" customHeight="1">
      <c r="A1032" s="149">
        <f t="shared" si="146"/>
        <v>3327</v>
      </c>
      <c r="B1032" s="76">
        <v>24067</v>
      </c>
      <c r="C1032" s="68">
        <v>2</v>
      </c>
      <c r="D1032" s="67" t="str">
        <f t="shared" si="139"/>
        <v>275/80R22.5</v>
      </c>
      <c r="E1032" s="69">
        <v>90237</v>
      </c>
      <c r="F1032" s="76" t="s">
        <v>105</v>
      </c>
      <c r="G1032" s="68">
        <v>990</v>
      </c>
      <c r="H1032" s="67" t="str">
        <f t="shared" si="138"/>
        <v>VENEZA</v>
      </c>
      <c r="I1032" s="71">
        <v>45393</v>
      </c>
      <c r="J1032" s="72">
        <v>45404</v>
      </c>
      <c r="K1032" s="68">
        <v>2</v>
      </c>
      <c r="L1032" s="68">
        <v>6674</v>
      </c>
      <c r="M1032" s="68">
        <v>152898</v>
      </c>
      <c r="N1032" s="73">
        <f t="shared" si="140"/>
        <v>600</v>
      </c>
      <c r="O1032" s="74" t="str">
        <f t="shared" ca="1" si="141"/>
        <v>OK</v>
      </c>
      <c r="P1032" s="71">
        <v>45406</v>
      </c>
      <c r="Q1032" s="198"/>
      <c r="R1032" s="68" t="s">
        <v>116</v>
      </c>
      <c r="S1032" s="73" t="str">
        <f t="shared" si="142"/>
        <v>Desenrolamento do retorno da lona carcaça no talão.</v>
      </c>
      <c r="T1032" s="67" t="str">
        <f t="shared" si="143"/>
        <v>Aquecimento no talão ocasionado pelo uso excessivo do freio, má regulagem dos freios, uso excessivo dos freios devido a velocidade incompatível com a via,rodas sujas e/ou em má condições de uso, etc.</v>
      </c>
      <c r="U1032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32" s="68">
        <v>16196</v>
      </c>
      <c r="W1032" s="67" t="str">
        <f t="shared" si="145"/>
        <v xml:space="preserve">Everson Veloso </v>
      </c>
      <c r="X1032" s="67"/>
      <c r="Y1032" s="67">
        <f t="shared" ca="1" si="147"/>
        <v>2</v>
      </c>
      <c r="Z1032" s="67" t="str">
        <f>IFERROR(VLOOKUP(R1032,FVU!B:F,5,FALSE),"")</f>
        <v>TALÃO</v>
      </c>
    </row>
    <row r="1033" spans="1:26" ht="15.75" customHeight="1">
      <c r="A1033" s="150">
        <f t="shared" si="146"/>
        <v>3328</v>
      </c>
      <c r="B1033" s="75">
        <v>23332</v>
      </c>
      <c r="C1033" s="60">
        <v>2</v>
      </c>
      <c r="D1033" s="59" t="str">
        <f t="shared" si="139"/>
        <v>275/80R22.5</v>
      </c>
      <c r="E1033" s="61">
        <v>11193</v>
      </c>
      <c r="F1033" s="75" t="s">
        <v>99</v>
      </c>
      <c r="G1033" s="60">
        <v>98</v>
      </c>
      <c r="H1033" s="59" t="str">
        <f t="shared" si="138"/>
        <v>ANA LUCIA</v>
      </c>
      <c r="I1033" s="63">
        <v>45398</v>
      </c>
      <c r="J1033" s="64">
        <v>45404</v>
      </c>
      <c r="K1033" s="60">
        <v>3</v>
      </c>
      <c r="L1033" s="60">
        <v>12619</v>
      </c>
      <c r="M1033" s="60">
        <v>179862</v>
      </c>
      <c r="N1033" s="65">
        <f t="shared" si="140"/>
        <v>600</v>
      </c>
      <c r="O1033" s="66" t="str">
        <f t="shared" ca="1" si="141"/>
        <v>OK</v>
      </c>
      <c r="P1033" s="63">
        <v>45467</v>
      </c>
      <c r="Q1033" s="200"/>
      <c r="R1033" s="148" t="s">
        <v>106</v>
      </c>
      <c r="S1033" s="65" t="str">
        <f t="shared" si="142"/>
        <v>Rachadura na zona baixa do talão.</v>
      </c>
      <c r="T1033" s="59" t="str">
        <f t="shared" si="14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33" s="65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33" s="60">
        <v>16196</v>
      </c>
      <c r="W1033" s="59" t="str">
        <f t="shared" si="145"/>
        <v xml:space="preserve">Everson Veloso </v>
      </c>
      <c r="X1033" s="59"/>
      <c r="Y1033" s="59">
        <f t="shared" ca="1" si="147"/>
        <v>63</v>
      </c>
      <c r="Z1033" s="59" t="str">
        <f>IFERROR(VLOOKUP(R1033,FVU!B:F,5,FALSE),"")</f>
        <v>TALÃO</v>
      </c>
    </row>
    <row r="1034" spans="1:26" ht="15.75" customHeight="1">
      <c r="A1034" s="149">
        <f t="shared" si="146"/>
        <v>3329</v>
      </c>
      <c r="B1034" s="76">
        <v>24373</v>
      </c>
      <c r="C1034" s="68">
        <v>1</v>
      </c>
      <c r="D1034" s="67" t="str">
        <f t="shared" si="139"/>
        <v>295/80R22.5</v>
      </c>
      <c r="E1034" s="69">
        <v>50500</v>
      </c>
      <c r="F1034" s="76" t="s">
        <v>199</v>
      </c>
      <c r="G1034" s="68">
        <v>16</v>
      </c>
      <c r="H1034" s="67" t="str">
        <f t="shared" si="138"/>
        <v>M.GORETTI</v>
      </c>
      <c r="I1034" s="71">
        <v>45373</v>
      </c>
      <c r="J1034" s="72">
        <v>45404</v>
      </c>
      <c r="K1034" s="68">
        <v>1</v>
      </c>
      <c r="L1034" s="68">
        <v>9948</v>
      </c>
      <c r="M1034" s="68">
        <v>201290</v>
      </c>
      <c r="N1034" s="73">
        <f t="shared" si="140"/>
        <v>650</v>
      </c>
      <c r="O1034" s="74" t="str">
        <f t="shared" ca="1" si="141"/>
        <v>OK</v>
      </c>
      <c r="P1034" s="71">
        <v>45404</v>
      </c>
      <c r="Q1034" s="198"/>
      <c r="R1034" s="68" t="s">
        <v>107</v>
      </c>
      <c r="S1034" s="73" t="str">
        <f t="shared" si="142"/>
        <v>Alteração na zona baixa do talão.</v>
      </c>
      <c r="T1034" s="67" t="str">
        <f t="shared" si="14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034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034" s="68">
        <v>16196</v>
      </c>
      <c r="W1034" s="67" t="str">
        <f t="shared" si="145"/>
        <v xml:space="preserve">Everson Veloso </v>
      </c>
      <c r="X1034" s="67"/>
      <c r="Y1034" s="67">
        <f t="shared" ca="1" si="147"/>
        <v>0</v>
      </c>
      <c r="Z1034" s="67" t="str">
        <f>IFERROR(VLOOKUP(R1034,FVU!B:F,5,FALSE),"")</f>
        <v>TALÃO</v>
      </c>
    </row>
    <row r="1035" spans="1:26" ht="15.75" customHeight="1">
      <c r="A1035" s="150">
        <f t="shared" si="146"/>
        <v>3330</v>
      </c>
      <c r="B1035" s="75">
        <v>24462</v>
      </c>
      <c r="C1035" s="60">
        <v>2</v>
      </c>
      <c r="D1035" s="59" t="str">
        <f t="shared" si="139"/>
        <v>275/80R22.5</v>
      </c>
      <c r="E1035" s="61">
        <v>7520</v>
      </c>
      <c r="F1035" s="75" t="s">
        <v>105</v>
      </c>
      <c r="G1035" s="60">
        <v>56</v>
      </c>
      <c r="H1035" s="59" t="str">
        <f t="shared" si="138"/>
        <v xml:space="preserve">UBERLANDIA </v>
      </c>
      <c r="I1035" s="63">
        <v>45400</v>
      </c>
      <c r="J1035" s="64">
        <v>45404</v>
      </c>
      <c r="K1035" s="60">
        <v>1</v>
      </c>
      <c r="L1035" s="60">
        <v>9234</v>
      </c>
      <c r="M1035" s="60">
        <v>126025</v>
      </c>
      <c r="N1035" s="65">
        <f t="shared" si="140"/>
        <v>600</v>
      </c>
      <c r="O1035" s="66" t="str">
        <f t="shared" ca="1" si="141"/>
        <v>OK</v>
      </c>
      <c r="P1035" s="63">
        <v>45446</v>
      </c>
      <c r="Q1035" s="200"/>
      <c r="R1035" s="148" t="s">
        <v>106</v>
      </c>
      <c r="S1035" s="65" t="str">
        <f t="shared" si="142"/>
        <v>Rachadura na zona baixa do talão.</v>
      </c>
      <c r="T1035" s="59" t="str">
        <f t="shared" si="14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35" s="65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35" s="60">
        <v>16196</v>
      </c>
      <c r="W1035" s="59" t="str">
        <f t="shared" si="145"/>
        <v xml:space="preserve">Everson Veloso </v>
      </c>
      <c r="X1035" s="59"/>
      <c r="Y1035" s="59">
        <f t="shared" ca="1" si="147"/>
        <v>42</v>
      </c>
      <c r="Z1035" s="59" t="str">
        <f>IFERROR(VLOOKUP(R1035,FVU!B:F,5,FALSE),"")</f>
        <v>TALÃO</v>
      </c>
    </row>
    <row r="1036" spans="1:26" ht="15.75" customHeight="1">
      <c r="A1036" s="149">
        <f t="shared" si="146"/>
        <v>3331</v>
      </c>
      <c r="B1036" s="76">
        <v>24869</v>
      </c>
      <c r="C1036" s="68">
        <v>2</v>
      </c>
      <c r="D1036" s="67" t="str">
        <f t="shared" si="139"/>
        <v>275/80R22.5</v>
      </c>
      <c r="E1036" s="69">
        <v>11154</v>
      </c>
      <c r="F1036" s="76" t="s">
        <v>99</v>
      </c>
      <c r="G1036" s="68">
        <v>870</v>
      </c>
      <c r="H1036" s="67" t="str">
        <f t="shared" si="138"/>
        <v>JUSTINOPOLIS</v>
      </c>
      <c r="I1036" s="71">
        <v>45392</v>
      </c>
      <c r="J1036" s="72">
        <v>45404</v>
      </c>
      <c r="K1036" s="68">
        <v>2</v>
      </c>
      <c r="L1036" s="68">
        <v>26182</v>
      </c>
      <c r="M1036" s="68">
        <v>156177</v>
      </c>
      <c r="N1036" s="73">
        <f t="shared" si="140"/>
        <v>600</v>
      </c>
      <c r="O1036" s="74" t="str">
        <f t="shared" ca="1" si="141"/>
        <v>OK</v>
      </c>
      <c r="P1036" s="71">
        <v>45463</v>
      </c>
      <c r="Q1036" s="198"/>
      <c r="R1036" s="68" t="s">
        <v>106</v>
      </c>
      <c r="S1036" s="73" t="str">
        <f t="shared" si="142"/>
        <v>Rachadura na zona baixa do talão.</v>
      </c>
      <c r="T1036" s="67" t="str">
        <f t="shared" si="14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36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36" s="68">
        <v>16196</v>
      </c>
      <c r="W1036" s="67" t="str">
        <f t="shared" si="145"/>
        <v xml:space="preserve">Everson Veloso </v>
      </c>
      <c r="X1036" s="67"/>
      <c r="Y1036" s="67">
        <f t="shared" ca="1" si="147"/>
        <v>59</v>
      </c>
      <c r="Z1036" s="67" t="str">
        <f>IFERROR(VLOOKUP(R1036,FVU!B:F,5,FALSE),"")</f>
        <v>TALÃO</v>
      </c>
    </row>
    <row r="1037" spans="1:26" ht="15.75" customHeight="1">
      <c r="A1037" s="150">
        <f t="shared" si="146"/>
        <v>3332</v>
      </c>
      <c r="B1037" s="75">
        <v>24170</v>
      </c>
      <c r="C1037" s="60">
        <v>1</v>
      </c>
      <c r="D1037" s="59" t="str">
        <f t="shared" si="139"/>
        <v>295/80R22.5</v>
      </c>
      <c r="E1037" s="61">
        <v>90375</v>
      </c>
      <c r="F1037" s="75" t="s">
        <v>105</v>
      </c>
      <c r="G1037" s="60">
        <v>870</v>
      </c>
      <c r="H1037" s="59" t="str">
        <f t="shared" si="138"/>
        <v>JUSTINOPOLIS</v>
      </c>
      <c r="I1037" s="63">
        <v>45392</v>
      </c>
      <c r="J1037" s="64">
        <v>45404</v>
      </c>
      <c r="K1037" s="60">
        <v>1</v>
      </c>
      <c r="L1037" s="60">
        <v>257</v>
      </c>
      <c r="M1037" s="60">
        <v>96023</v>
      </c>
      <c r="N1037" s="65">
        <f t="shared" si="140"/>
        <v>650</v>
      </c>
      <c r="O1037" s="66" t="str">
        <f t="shared" ca="1" si="141"/>
        <v>OK</v>
      </c>
      <c r="P1037" s="63">
        <v>45540</v>
      </c>
      <c r="Q1037" s="200"/>
      <c r="R1037" s="148" t="s">
        <v>116</v>
      </c>
      <c r="S1037" s="65" t="str">
        <f t="shared" si="142"/>
        <v>Desenrolamento do retorno da lona carcaça no talão.</v>
      </c>
      <c r="T1037" s="59" t="str">
        <f t="shared" si="143"/>
        <v>Aquecimento no talão ocasionado pelo uso excessivo do freio, má regulagem dos freios, uso excessivo dos freios devido a velocidade incompatível com a via,rodas sujas e/ou em má condições de uso, etc.</v>
      </c>
      <c r="U1037" s="65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37" s="60">
        <v>16196</v>
      </c>
      <c r="W1037" s="59" t="str">
        <f t="shared" si="145"/>
        <v xml:space="preserve">Everson Veloso </v>
      </c>
      <c r="X1037" s="59"/>
      <c r="Y1037" s="59">
        <f t="shared" ca="1" si="147"/>
        <v>136</v>
      </c>
      <c r="Z1037" s="59" t="str">
        <f>IFERROR(VLOOKUP(R1037,FVU!B:F,5,FALSE),"")</f>
        <v>TALÃO</v>
      </c>
    </row>
    <row r="1038" spans="1:26" ht="15.75" customHeight="1">
      <c r="A1038" s="149">
        <f t="shared" si="146"/>
        <v>3333</v>
      </c>
      <c r="B1038" s="76">
        <v>25378</v>
      </c>
      <c r="C1038" s="68">
        <v>1</v>
      </c>
      <c r="D1038" s="67" t="str">
        <f t="shared" si="139"/>
        <v>295/80R22.5</v>
      </c>
      <c r="E1038" s="69">
        <v>40509</v>
      </c>
      <c r="F1038" s="76" t="s">
        <v>200</v>
      </c>
      <c r="G1038" s="68">
        <v>870</v>
      </c>
      <c r="H1038" s="67" t="str">
        <f t="shared" ref="H1038:H1101" si="148">IFERROR(VLOOKUP(G1038,LOCAL,2,FALSE),"")</f>
        <v>JUSTINOPOLIS</v>
      </c>
      <c r="I1038" s="71">
        <v>45397</v>
      </c>
      <c r="J1038" s="72">
        <v>45404</v>
      </c>
      <c r="K1038" s="68">
        <v>0</v>
      </c>
      <c r="L1038" s="68">
        <v>2953</v>
      </c>
      <c r="M1038" s="68">
        <v>49585</v>
      </c>
      <c r="N1038" s="73">
        <f t="shared" si="140"/>
        <v>650</v>
      </c>
      <c r="O1038" s="74" t="str">
        <f t="shared" ca="1" si="141"/>
        <v>OK</v>
      </c>
      <c r="P1038" s="71">
        <v>45533</v>
      </c>
      <c r="Q1038" s="198"/>
      <c r="R1038" s="68" t="s">
        <v>116</v>
      </c>
      <c r="S1038" s="73" t="str">
        <f t="shared" si="142"/>
        <v>Desenrolamento do retorno da lona carcaça no talão.</v>
      </c>
      <c r="T1038" s="67" t="str">
        <f t="shared" si="143"/>
        <v>Aquecimento no talão ocasionado pelo uso excessivo do freio, má regulagem dos freios, uso excessivo dos freios devido a velocidade incompatível com a via,rodas sujas e/ou em má condições de uso, etc.</v>
      </c>
      <c r="U1038" s="73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38" s="68">
        <v>16196</v>
      </c>
      <c r="W1038" s="67" t="str">
        <f t="shared" si="145"/>
        <v xml:space="preserve">Everson Veloso </v>
      </c>
      <c r="X1038" s="67"/>
      <c r="Y1038" s="67">
        <f t="shared" ca="1" si="147"/>
        <v>129</v>
      </c>
      <c r="Z1038" s="67" t="str">
        <f>IFERROR(VLOOKUP(R1038,FVU!B:F,5,FALSE),"")</f>
        <v>TALÃO</v>
      </c>
    </row>
    <row r="1039" spans="1:26" ht="15.75" customHeight="1">
      <c r="A1039" s="150">
        <f t="shared" si="146"/>
        <v>3334</v>
      </c>
      <c r="B1039" s="75">
        <v>25398</v>
      </c>
      <c r="C1039" s="60">
        <v>1</v>
      </c>
      <c r="D1039" s="59" t="str">
        <f t="shared" si="139"/>
        <v>295/80R22.5</v>
      </c>
      <c r="E1039" s="61">
        <v>90314</v>
      </c>
      <c r="F1039" s="75" t="s">
        <v>199</v>
      </c>
      <c r="G1039" s="60">
        <v>870</v>
      </c>
      <c r="H1039" s="59" t="str">
        <f t="shared" si="148"/>
        <v>JUSTINOPOLIS</v>
      </c>
      <c r="I1039" s="63">
        <v>45400</v>
      </c>
      <c r="J1039" s="64">
        <v>45404</v>
      </c>
      <c r="K1039" s="60">
        <v>1</v>
      </c>
      <c r="L1039" s="60">
        <v>27218</v>
      </c>
      <c r="M1039" s="60">
        <v>91932</v>
      </c>
      <c r="N1039" s="65">
        <f t="shared" si="140"/>
        <v>650</v>
      </c>
      <c r="O1039" s="66" t="str">
        <f t="shared" ca="1" si="141"/>
        <v>OK</v>
      </c>
      <c r="P1039" s="63">
        <v>45425</v>
      </c>
      <c r="Q1039" s="200"/>
      <c r="R1039" s="148" t="s">
        <v>116</v>
      </c>
      <c r="S1039" s="65" t="str">
        <f t="shared" si="142"/>
        <v>Desenrolamento do retorno da lona carcaça no talão.</v>
      </c>
      <c r="T1039" s="59" t="str">
        <f t="shared" si="143"/>
        <v>Aquecimento no talão ocasionado pelo uso excessivo do freio, má regulagem dos freios, uso excessivo dos freios devido a velocidade incompatível com a via,rodas sujas e/ou em má condições de uso, etc.</v>
      </c>
      <c r="U1039" s="65" t="str">
        <f t="shared" si="14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39" s="60">
        <v>16196</v>
      </c>
      <c r="W1039" s="59" t="str">
        <f t="shared" si="145"/>
        <v xml:space="preserve">Everson Veloso </v>
      </c>
      <c r="X1039" s="59"/>
      <c r="Y1039" s="59">
        <f t="shared" ca="1" si="147"/>
        <v>21</v>
      </c>
      <c r="Z1039" s="59" t="str">
        <f>IFERROR(VLOOKUP(R1039,FVU!B:F,5,FALSE),"")</f>
        <v>TALÃO</v>
      </c>
    </row>
    <row r="1040" spans="1:26" ht="15.75" customHeight="1">
      <c r="A1040" s="149">
        <f t="shared" si="146"/>
        <v>3335</v>
      </c>
      <c r="B1040" s="76">
        <v>25167</v>
      </c>
      <c r="C1040" s="68">
        <v>2</v>
      </c>
      <c r="D1040" s="67" t="str">
        <f t="shared" ref="D1040:D1103" si="149">IFERROR(VLOOKUP(C1040,MEDIDA,2,FALSE),"")</f>
        <v>275/80R22.5</v>
      </c>
      <c r="E1040" s="69">
        <v>90304</v>
      </c>
      <c r="F1040" s="76" t="s">
        <v>101</v>
      </c>
      <c r="G1040" s="68">
        <v>870</v>
      </c>
      <c r="H1040" s="67" t="str">
        <f t="shared" si="148"/>
        <v>JUSTINOPOLIS</v>
      </c>
      <c r="I1040" s="71">
        <v>45399</v>
      </c>
      <c r="J1040" s="72">
        <v>45404</v>
      </c>
      <c r="K1040" s="68">
        <v>2</v>
      </c>
      <c r="L1040" s="68">
        <v>199</v>
      </c>
      <c r="M1040" s="68">
        <v>108735</v>
      </c>
      <c r="N1040" s="73">
        <f t="shared" ref="N1040:N1103" si="150">IFERROR(VLOOKUP(C1040,MEDIDA,3,FALSE),"")</f>
        <v>600</v>
      </c>
      <c r="O1040" s="74" t="str">
        <f t="shared" ref="O1040:O1103" ca="1" si="151">IF(B1040="","",IF(P1040="",IF(TODAY()-J1040&gt;=7,"PENDENTE","AGUARDANDO"),"OK"))</f>
        <v>OK</v>
      </c>
      <c r="P1040" s="71">
        <v>45468</v>
      </c>
      <c r="Q1040" s="198"/>
      <c r="R1040" s="68" t="s">
        <v>116</v>
      </c>
      <c r="S1040" s="73" t="str">
        <f t="shared" ref="S1040:S1103" si="152">IFERROR(VLOOKUP(R1040,FVU,2,FALSE),"")</f>
        <v>Desenrolamento do retorno da lona carcaça no talão.</v>
      </c>
      <c r="T1040" s="67" t="str">
        <f t="shared" ref="T1040:T1103" si="153">IFERROR(VLOOKUP(R1040,FVU,3,FALSE),"")</f>
        <v>Aquecimento no talão ocasionado pelo uso excessivo do freio, má regulagem dos freios, uso excessivo dos freios devido a velocidade incompatível com a via,rodas sujas e/ou em má condições de uso, etc.</v>
      </c>
      <c r="U1040" s="73" t="str">
        <f t="shared" ref="U1040:U1103" si="154">IFERROR(VLOOKUP(R1040,FVU,4,FALSE),"")</f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40" s="68">
        <v>16196</v>
      </c>
      <c r="W1040" s="67" t="str">
        <f t="shared" ref="W1040:W1103" si="155">IFERROR(VLOOKUP(V1040,RELATOR,2,FALSE),"")</f>
        <v xml:space="preserve">Everson Veloso </v>
      </c>
      <c r="X1040" s="67"/>
      <c r="Y1040" s="67">
        <f t="shared" ca="1" si="147"/>
        <v>64</v>
      </c>
      <c r="Z1040" s="67" t="str">
        <f>IFERROR(VLOOKUP(R1040,FVU!B:F,5,FALSE),"")</f>
        <v>TALÃO</v>
      </c>
    </row>
    <row r="1041" spans="1:26" ht="15.75" customHeight="1">
      <c r="A1041" s="150">
        <f t="shared" si="146"/>
        <v>3336</v>
      </c>
      <c r="B1041" s="75">
        <v>25373</v>
      </c>
      <c r="C1041" s="60">
        <v>1</v>
      </c>
      <c r="D1041" s="59" t="str">
        <f t="shared" si="149"/>
        <v>295/80R22.5</v>
      </c>
      <c r="E1041" s="61">
        <v>90323</v>
      </c>
      <c r="F1041" s="75" t="s">
        <v>199</v>
      </c>
      <c r="G1041" s="60">
        <v>870</v>
      </c>
      <c r="H1041" s="59" t="str">
        <f t="shared" si="148"/>
        <v>JUSTINOPOLIS</v>
      </c>
      <c r="I1041" s="63">
        <v>45400</v>
      </c>
      <c r="J1041" s="64">
        <v>45404</v>
      </c>
      <c r="K1041" s="60">
        <v>1</v>
      </c>
      <c r="L1041" s="60">
        <v>25956</v>
      </c>
      <c r="M1041" s="60">
        <v>110501</v>
      </c>
      <c r="N1041" s="65">
        <f t="shared" si="150"/>
        <v>650</v>
      </c>
      <c r="O1041" s="66" t="str">
        <f t="shared" ca="1" si="151"/>
        <v>OK</v>
      </c>
      <c r="P1041" s="63">
        <v>45462</v>
      </c>
      <c r="Q1041" s="200"/>
      <c r="R1041" s="148" t="s">
        <v>116</v>
      </c>
      <c r="S1041" s="65" t="str">
        <f t="shared" si="152"/>
        <v>Desenrolamento do retorno da lona carcaça no talão.</v>
      </c>
      <c r="T1041" s="59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41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41" s="60">
        <v>16196</v>
      </c>
      <c r="W1041" s="59" t="str">
        <f t="shared" si="155"/>
        <v xml:space="preserve">Everson Veloso </v>
      </c>
      <c r="X1041" s="59"/>
      <c r="Y1041" s="59">
        <f t="shared" ca="1" si="147"/>
        <v>58</v>
      </c>
      <c r="Z1041" s="59" t="str">
        <f>IFERROR(VLOOKUP(R1041,FVU!B:F,5,FALSE),"")</f>
        <v>TALÃO</v>
      </c>
    </row>
    <row r="1042" spans="1:26" ht="15.75" customHeight="1">
      <c r="A1042" s="149">
        <f t="shared" si="146"/>
        <v>3337</v>
      </c>
      <c r="B1042" s="76">
        <v>23939</v>
      </c>
      <c r="C1042" s="68">
        <v>2</v>
      </c>
      <c r="D1042" s="67" t="str">
        <f t="shared" si="149"/>
        <v>275/80R22.5</v>
      </c>
      <c r="E1042" s="69">
        <v>90304</v>
      </c>
      <c r="F1042" s="76" t="s">
        <v>99</v>
      </c>
      <c r="G1042" s="68">
        <v>870</v>
      </c>
      <c r="H1042" s="67" t="str">
        <f t="shared" si="148"/>
        <v>JUSTINOPOLIS</v>
      </c>
      <c r="I1042" s="71">
        <v>45388</v>
      </c>
      <c r="J1042" s="72">
        <v>45404</v>
      </c>
      <c r="K1042" s="68">
        <v>2</v>
      </c>
      <c r="L1042" s="68">
        <v>9349</v>
      </c>
      <c r="M1042" s="68">
        <v>115232</v>
      </c>
      <c r="N1042" s="73">
        <f t="shared" si="150"/>
        <v>600</v>
      </c>
      <c r="O1042" s="74" t="str">
        <f t="shared" ca="1" si="151"/>
        <v>OK</v>
      </c>
      <c r="P1042" s="71">
        <v>45468</v>
      </c>
      <c r="Q1042" s="198"/>
      <c r="R1042" s="68" t="s">
        <v>116</v>
      </c>
      <c r="S1042" s="73" t="str">
        <f t="shared" si="152"/>
        <v>Desenrolamento do retorno da lona carcaça no talão.</v>
      </c>
      <c r="T1042" s="67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42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42" s="68">
        <v>16196</v>
      </c>
      <c r="W1042" s="67" t="str">
        <f t="shared" si="155"/>
        <v xml:space="preserve">Everson Veloso </v>
      </c>
      <c r="X1042" s="67"/>
      <c r="Y1042" s="67">
        <f t="shared" ca="1" si="147"/>
        <v>64</v>
      </c>
      <c r="Z1042" s="67" t="str">
        <f>IFERROR(VLOOKUP(R1042,FVU!B:F,5,FALSE),"")</f>
        <v>TALÃO</v>
      </c>
    </row>
    <row r="1043" spans="1:26" ht="15.75" customHeight="1">
      <c r="A1043" s="150">
        <f t="shared" si="146"/>
        <v>3338</v>
      </c>
      <c r="B1043" s="75">
        <v>21259</v>
      </c>
      <c r="C1043" s="60">
        <v>1</v>
      </c>
      <c r="D1043" s="59" t="str">
        <f t="shared" si="149"/>
        <v>295/80R22.5</v>
      </c>
      <c r="E1043" s="61">
        <v>90309</v>
      </c>
      <c r="F1043" s="75" t="s">
        <v>105</v>
      </c>
      <c r="G1043" s="60">
        <v>870</v>
      </c>
      <c r="H1043" s="59" t="str">
        <f t="shared" si="148"/>
        <v>JUSTINOPOLIS</v>
      </c>
      <c r="I1043" s="63">
        <v>45399</v>
      </c>
      <c r="J1043" s="64">
        <v>45404</v>
      </c>
      <c r="K1043" s="60">
        <v>3</v>
      </c>
      <c r="L1043" s="60">
        <v>1551</v>
      </c>
      <c r="M1043" s="60">
        <v>197974</v>
      </c>
      <c r="N1043" s="65">
        <f t="shared" si="150"/>
        <v>650</v>
      </c>
      <c r="O1043" s="66" t="str">
        <f t="shared" ca="1" si="151"/>
        <v>OK</v>
      </c>
      <c r="P1043" s="63">
        <v>45460</v>
      </c>
      <c r="Q1043" s="200"/>
      <c r="R1043" s="148" t="s">
        <v>116</v>
      </c>
      <c r="S1043" s="65" t="str">
        <f t="shared" si="152"/>
        <v>Desenrolamento do retorno da lona carcaça no talão.</v>
      </c>
      <c r="T1043" s="59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43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43" s="60">
        <v>16196</v>
      </c>
      <c r="W1043" s="59" t="str">
        <f t="shared" si="155"/>
        <v xml:space="preserve">Everson Veloso </v>
      </c>
      <c r="X1043" s="59"/>
      <c r="Y1043" s="59">
        <f t="shared" ca="1" si="147"/>
        <v>56</v>
      </c>
      <c r="Z1043" s="59" t="str">
        <f>IFERROR(VLOOKUP(R1043,FVU!B:F,5,FALSE),"")</f>
        <v>TALÃO</v>
      </c>
    </row>
    <row r="1044" spans="1:26" ht="15.75" customHeight="1">
      <c r="A1044" s="149">
        <f t="shared" si="146"/>
        <v>3339</v>
      </c>
      <c r="B1044" s="76">
        <v>25826</v>
      </c>
      <c r="C1044" s="68">
        <v>2</v>
      </c>
      <c r="D1044" s="67" t="str">
        <f t="shared" si="149"/>
        <v>275/80R22.5</v>
      </c>
      <c r="E1044" s="69">
        <v>10823</v>
      </c>
      <c r="F1044" s="76" t="s">
        <v>99</v>
      </c>
      <c r="G1044" s="68">
        <v>870</v>
      </c>
      <c r="H1044" s="67" t="str">
        <f t="shared" si="148"/>
        <v>JUSTINOPOLIS</v>
      </c>
      <c r="I1044" s="71">
        <v>45394</v>
      </c>
      <c r="J1044" s="72">
        <v>45404</v>
      </c>
      <c r="K1044" s="68">
        <v>1</v>
      </c>
      <c r="L1044" s="68">
        <v>41091</v>
      </c>
      <c r="M1044" s="68">
        <v>104117</v>
      </c>
      <c r="N1044" s="73">
        <f t="shared" si="150"/>
        <v>600</v>
      </c>
      <c r="O1044" s="74" t="str">
        <f t="shared" ca="1" si="151"/>
        <v>OK</v>
      </c>
      <c r="P1044" s="71">
        <f>J1044</f>
        <v>45404</v>
      </c>
      <c r="Q1044" s="198"/>
      <c r="R1044" s="68" t="s">
        <v>100</v>
      </c>
      <c r="S1044" s="73" t="str">
        <f t="shared" si="152"/>
        <v>Quebra do talão durante a montagem ou desmontagem proveniente de aquecimento excessivo da roda.</v>
      </c>
      <c r="T1044" s="67" t="str">
        <f t="shared" si="153"/>
        <v>Quebra do talão na montagem/desmontagem, utilização de ferramentas não adequadas, força excessiva ou desproporcional na montagem/desmontagem, pneu com talão baquelizado devido a aquecimento da roda ou baixa pressão.</v>
      </c>
      <c r="U1044" s="73" t="str">
        <f t="shared" si="154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1044" s="68">
        <v>16196</v>
      </c>
      <c r="W1044" s="67" t="str">
        <f t="shared" si="155"/>
        <v xml:space="preserve">Everson Veloso </v>
      </c>
      <c r="X1044" s="67"/>
      <c r="Y1044" s="67">
        <f t="shared" ca="1" si="147"/>
        <v>0</v>
      </c>
      <c r="Z1044" s="67" t="str">
        <f>IFERROR(VLOOKUP(R1044,FVU!B:F,5,FALSE),"")</f>
        <v>TALÃO</v>
      </c>
    </row>
    <row r="1045" spans="1:26" ht="15.75" customHeight="1">
      <c r="A1045" s="150">
        <f t="shared" si="146"/>
        <v>3340</v>
      </c>
      <c r="B1045" s="75">
        <v>22851</v>
      </c>
      <c r="C1045" s="60">
        <v>2</v>
      </c>
      <c r="D1045" s="59" t="str">
        <f t="shared" si="149"/>
        <v>275/80R22.5</v>
      </c>
      <c r="E1045" s="61">
        <v>90390</v>
      </c>
      <c r="F1045" s="75" t="s">
        <v>198</v>
      </c>
      <c r="G1045" s="60">
        <v>870</v>
      </c>
      <c r="H1045" s="59" t="str">
        <f t="shared" si="148"/>
        <v>JUSTINOPOLIS</v>
      </c>
      <c r="I1045" s="63">
        <v>45399</v>
      </c>
      <c r="J1045" s="64">
        <v>45404</v>
      </c>
      <c r="K1045" s="60">
        <v>2</v>
      </c>
      <c r="L1045" s="60">
        <v>29950</v>
      </c>
      <c r="M1045" s="60">
        <v>215738</v>
      </c>
      <c r="N1045" s="65">
        <f t="shared" si="150"/>
        <v>600</v>
      </c>
      <c r="O1045" s="66" t="str">
        <f t="shared" ca="1" si="151"/>
        <v>OK</v>
      </c>
      <c r="P1045" s="63">
        <v>45462</v>
      </c>
      <c r="Q1045" s="200"/>
      <c r="R1045" s="148" t="s">
        <v>106</v>
      </c>
      <c r="S1045" s="65" t="str">
        <f t="shared" si="152"/>
        <v>Rachadura na zona baixa do talão.</v>
      </c>
      <c r="T1045" s="59" t="str">
        <f t="shared" si="15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45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45" s="60">
        <v>16196</v>
      </c>
      <c r="W1045" s="59" t="str">
        <f t="shared" si="155"/>
        <v xml:space="preserve">Everson Veloso </v>
      </c>
      <c r="X1045" s="59"/>
      <c r="Y1045" s="59">
        <f t="shared" ca="1" si="147"/>
        <v>58</v>
      </c>
      <c r="Z1045" s="59" t="str">
        <f>IFERROR(VLOOKUP(R1045,FVU!B:F,5,FALSE),"")</f>
        <v>TALÃO</v>
      </c>
    </row>
    <row r="1046" spans="1:26" ht="15.75" customHeight="1">
      <c r="A1046" s="149">
        <f t="shared" si="146"/>
        <v>3341</v>
      </c>
      <c r="B1046" s="76">
        <v>24246</v>
      </c>
      <c r="C1046" s="68">
        <v>1</v>
      </c>
      <c r="D1046" s="67" t="str">
        <f t="shared" si="149"/>
        <v>295/80R22.5</v>
      </c>
      <c r="E1046" s="69">
        <v>90375</v>
      </c>
      <c r="F1046" s="76" t="s">
        <v>198</v>
      </c>
      <c r="G1046" s="68">
        <v>870</v>
      </c>
      <c r="H1046" s="67" t="str">
        <f t="shared" si="148"/>
        <v>JUSTINOPOLIS</v>
      </c>
      <c r="I1046" s="71">
        <v>45391</v>
      </c>
      <c r="J1046" s="72">
        <v>45404</v>
      </c>
      <c r="K1046" s="68">
        <v>1</v>
      </c>
      <c r="L1046" s="68">
        <v>13284</v>
      </c>
      <c r="M1046" s="68">
        <v>105030</v>
      </c>
      <c r="N1046" s="73">
        <f t="shared" si="150"/>
        <v>650</v>
      </c>
      <c r="O1046" s="74" t="str">
        <f t="shared" ca="1" si="151"/>
        <v>OK</v>
      </c>
      <c r="P1046" s="71">
        <f>J1046</f>
        <v>45404</v>
      </c>
      <c r="Q1046" s="198"/>
      <c r="R1046" s="68" t="s">
        <v>104</v>
      </c>
      <c r="S1046" s="73" t="str">
        <f t="shared" si="152"/>
        <v>Feridas acidentais no flanco.</v>
      </c>
      <c r="T1046" s="67" t="str">
        <f t="shared" si="153"/>
        <v>Objetos pontiagudos, pontas de guias, meio-fio.</v>
      </c>
      <c r="U1046" s="73" t="str">
        <f t="shared" si="154"/>
        <v>Impacto lateral proveniente de erro operacional, solicito avaliação de cobrança.</v>
      </c>
      <c r="V1046" s="68">
        <v>16196</v>
      </c>
      <c r="W1046" s="67" t="str">
        <f t="shared" si="155"/>
        <v xml:space="preserve">Everson Veloso </v>
      </c>
      <c r="X1046" s="67"/>
      <c r="Y1046" s="67">
        <f t="shared" ca="1" si="147"/>
        <v>0</v>
      </c>
      <c r="Z1046" s="67" t="str">
        <f>IFERROR(VLOOKUP(R1046,FVU!B:F,5,FALSE),"")</f>
        <v>FLANCO</v>
      </c>
    </row>
    <row r="1047" spans="1:26" ht="15.75" customHeight="1">
      <c r="A1047" s="150">
        <f t="shared" si="146"/>
        <v>3342</v>
      </c>
      <c r="B1047" s="75">
        <v>23942</v>
      </c>
      <c r="C1047" s="60">
        <v>2</v>
      </c>
      <c r="D1047" s="59" t="str">
        <f t="shared" si="149"/>
        <v>275/80R22.5</v>
      </c>
      <c r="E1047" s="61">
        <v>20721</v>
      </c>
      <c r="F1047" s="75" t="s">
        <v>105</v>
      </c>
      <c r="G1047" s="60">
        <v>870</v>
      </c>
      <c r="H1047" s="59" t="str">
        <f t="shared" si="148"/>
        <v>JUSTINOPOLIS</v>
      </c>
      <c r="I1047" s="63">
        <v>45391</v>
      </c>
      <c r="J1047" s="64">
        <v>45404</v>
      </c>
      <c r="K1047" s="60">
        <v>2</v>
      </c>
      <c r="L1047" s="60">
        <v>25493</v>
      </c>
      <c r="M1047" s="60">
        <v>215564</v>
      </c>
      <c r="N1047" s="65">
        <f t="shared" si="150"/>
        <v>600</v>
      </c>
      <c r="O1047" s="66" t="str">
        <f t="shared" ca="1" si="151"/>
        <v>OK</v>
      </c>
      <c r="P1047" s="63">
        <v>45460</v>
      </c>
      <c r="Q1047" s="200"/>
      <c r="R1047" s="148" t="s">
        <v>106</v>
      </c>
      <c r="S1047" s="65" t="str">
        <f t="shared" si="152"/>
        <v>Rachadura na zona baixa do talão.</v>
      </c>
      <c r="T1047" s="59" t="str">
        <f t="shared" si="15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47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47" s="60">
        <v>16196</v>
      </c>
      <c r="W1047" s="59" t="str">
        <f t="shared" si="155"/>
        <v xml:space="preserve">Everson Veloso </v>
      </c>
      <c r="X1047" s="59"/>
      <c r="Y1047" s="59">
        <f t="shared" ca="1" si="147"/>
        <v>56</v>
      </c>
      <c r="Z1047" s="59" t="str">
        <f>IFERROR(VLOOKUP(R1047,FVU!B:F,5,FALSE),"")</f>
        <v>TALÃO</v>
      </c>
    </row>
    <row r="1048" spans="1:26" ht="15.75" customHeight="1">
      <c r="A1048" s="149">
        <f t="shared" si="146"/>
        <v>3343</v>
      </c>
      <c r="B1048" s="76">
        <v>4248</v>
      </c>
      <c r="C1048" s="68">
        <v>2</v>
      </c>
      <c r="D1048" s="67" t="str">
        <f t="shared" si="149"/>
        <v>275/80R22.5</v>
      </c>
      <c r="E1048" s="69">
        <v>90296</v>
      </c>
      <c r="F1048" s="76" t="s">
        <v>99</v>
      </c>
      <c r="G1048" s="68">
        <v>870</v>
      </c>
      <c r="H1048" s="67" t="str">
        <f t="shared" si="148"/>
        <v>JUSTINOPOLIS</v>
      </c>
      <c r="I1048" s="71">
        <v>45393</v>
      </c>
      <c r="J1048" s="72">
        <v>45404</v>
      </c>
      <c r="K1048" s="68">
        <v>1</v>
      </c>
      <c r="L1048" s="68">
        <v>100</v>
      </c>
      <c r="M1048" s="68">
        <v>62038</v>
      </c>
      <c r="N1048" s="73">
        <f t="shared" si="150"/>
        <v>600</v>
      </c>
      <c r="O1048" s="74" t="str">
        <f t="shared" ca="1" si="151"/>
        <v>OK</v>
      </c>
      <c r="P1048" s="71">
        <v>45540</v>
      </c>
      <c r="Q1048" s="198"/>
      <c r="R1048" s="68" t="s">
        <v>116</v>
      </c>
      <c r="S1048" s="73" t="str">
        <f t="shared" si="152"/>
        <v>Desenrolamento do retorno da lona carcaça no talão.</v>
      </c>
      <c r="T1048" s="67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48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48" s="68">
        <v>16196</v>
      </c>
      <c r="W1048" s="67" t="str">
        <f t="shared" si="155"/>
        <v xml:space="preserve">Everson Veloso </v>
      </c>
      <c r="X1048" s="67"/>
      <c r="Y1048" s="67">
        <f t="shared" ca="1" si="147"/>
        <v>136</v>
      </c>
      <c r="Z1048" s="67" t="str">
        <f>IFERROR(VLOOKUP(R1048,FVU!B:F,5,FALSE),"")</f>
        <v>TALÃO</v>
      </c>
    </row>
    <row r="1049" spans="1:26" ht="15.75" customHeight="1">
      <c r="A1049" s="150">
        <f t="shared" si="146"/>
        <v>3344</v>
      </c>
      <c r="B1049" s="75">
        <v>25064</v>
      </c>
      <c r="C1049" s="60">
        <v>2</v>
      </c>
      <c r="D1049" s="59" t="str">
        <f t="shared" si="149"/>
        <v>275/80R22.5</v>
      </c>
      <c r="E1049" s="61">
        <v>90299</v>
      </c>
      <c r="F1049" s="75" t="s">
        <v>99</v>
      </c>
      <c r="G1049" s="60">
        <v>870</v>
      </c>
      <c r="H1049" s="59" t="str">
        <f t="shared" si="148"/>
        <v>JUSTINOPOLIS</v>
      </c>
      <c r="I1049" s="63">
        <v>45400</v>
      </c>
      <c r="J1049" s="64">
        <v>45404</v>
      </c>
      <c r="K1049" s="60">
        <v>2</v>
      </c>
      <c r="L1049" s="60">
        <v>2297</v>
      </c>
      <c r="M1049" s="60">
        <v>113468</v>
      </c>
      <c r="N1049" s="65">
        <f t="shared" si="150"/>
        <v>600</v>
      </c>
      <c r="O1049" s="66" t="str">
        <f t="shared" ca="1" si="151"/>
        <v>OK</v>
      </c>
      <c r="P1049" s="63">
        <v>45540</v>
      </c>
      <c r="Q1049" s="200"/>
      <c r="R1049" s="148" t="s">
        <v>116</v>
      </c>
      <c r="S1049" s="65" t="str">
        <f t="shared" si="152"/>
        <v>Desenrolamento do retorno da lona carcaça no talão.</v>
      </c>
      <c r="T1049" s="59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49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49" s="60">
        <v>16196</v>
      </c>
      <c r="W1049" s="59" t="str">
        <f t="shared" si="155"/>
        <v xml:space="preserve">Everson Veloso </v>
      </c>
      <c r="X1049" s="59"/>
      <c r="Y1049" s="59">
        <f t="shared" ca="1" si="147"/>
        <v>136</v>
      </c>
      <c r="Z1049" s="59" t="str">
        <f>IFERROR(VLOOKUP(R1049,FVU!B:F,5,FALSE),"")</f>
        <v>TALÃO</v>
      </c>
    </row>
    <row r="1050" spans="1:26" ht="15.75" customHeight="1">
      <c r="A1050" s="149">
        <f t="shared" si="146"/>
        <v>3345</v>
      </c>
      <c r="B1050" s="76">
        <v>24020</v>
      </c>
      <c r="C1050" s="68">
        <v>1</v>
      </c>
      <c r="D1050" s="67" t="str">
        <f t="shared" si="149"/>
        <v>295/80R22.5</v>
      </c>
      <c r="E1050" s="69">
        <v>90323</v>
      </c>
      <c r="F1050" s="76" t="s">
        <v>200</v>
      </c>
      <c r="G1050" s="68">
        <v>870</v>
      </c>
      <c r="H1050" s="67" t="str">
        <f t="shared" si="148"/>
        <v>JUSTINOPOLIS</v>
      </c>
      <c r="I1050" s="71">
        <v>45398</v>
      </c>
      <c r="J1050" s="72">
        <v>45404</v>
      </c>
      <c r="K1050" s="68">
        <v>1</v>
      </c>
      <c r="L1050" s="68">
        <v>15328</v>
      </c>
      <c r="M1050" s="68">
        <v>144656</v>
      </c>
      <c r="N1050" s="73">
        <f t="shared" si="150"/>
        <v>650</v>
      </c>
      <c r="O1050" s="74" t="str">
        <f t="shared" ca="1" si="151"/>
        <v>OK</v>
      </c>
      <c r="P1050" s="71">
        <v>45462</v>
      </c>
      <c r="Q1050" s="198"/>
      <c r="R1050" s="68" t="s">
        <v>116</v>
      </c>
      <c r="S1050" s="73" t="str">
        <f t="shared" si="152"/>
        <v>Desenrolamento do retorno da lona carcaça no talão.</v>
      </c>
      <c r="T1050" s="67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50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50" s="68">
        <v>16196</v>
      </c>
      <c r="W1050" s="67" t="str">
        <f t="shared" si="155"/>
        <v xml:space="preserve">Everson Veloso </v>
      </c>
      <c r="X1050" s="67"/>
      <c r="Y1050" s="67">
        <f t="shared" ca="1" si="147"/>
        <v>58</v>
      </c>
      <c r="Z1050" s="67" t="str">
        <f>IFERROR(VLOOKUP(R1050,FVU!B:F,5,FALSE),"")</f>
        <v>TALÃO</v>
      </c>
    </row>
    <row r="1051" spans="1:26" ht="15.75" customHeight="1">
      <c r="A1051" s="150">
        <f t="shared" si="146"/>
        <v>3346</v>
      </c>
      <c r="B1051" s="75">
        <v>24347</v>
      </c>
      <c r="C1051" s="60">
        <v>1</v>
      </c>
      <c r="D1051" s="59" t="str">
        <f t="shared" si="149"/>
        <v>295/80R22.5</v>
      </c>
      <c r="E1051" s="61">
        <v>90309</v>
      </c>
      <c r="F1051" s="75" t="s">
        <v>200</v>
      </c>
      <c r="G1051" s="60">
        <v>870</v>
      </c>
      <c r="H1051" s="59" t="str">
        <f t="shared" si="148"/>
        <v>JUSTINOPOLIS</v>
      </c>
      <c r="I1051" s="63">
        <v>45399</v>
      </c>
      <c r="J1051" s="64">
        <v>45404</v>
      </c>
      <c r="K1051" s="60">
        <v>1</v>
      </c>
      <c r="L1051" s="60">
        <v>17201</v>
      </c>
      <c r="M1051" s="60">
        <v>94959</v>
      </c>
      <c r="N1051" s="65">
        <f t="shared" si="150"/>
        <v>650</v>
      </c>
      <c r="O1051" s="66" t="str">
        <f t="shared" ca="1" si="151"/>
        <v>OK</v>
      </c>
      <c r="P1051" s="63">
        <v>45460</v>
      </c>
      <c r="Q1051" s="200"/>
      <c r="R1051" s="148" t="s">
        <v>106</v>
      </c>
      <c r="S1051" s="65" t="str">
        <f t="shared" si="152"/>
        <v>Rachadura na zona baixa do talão.</v>
      </c>
      <c r="T1051" s="59" t="str">
        <f t="shared" si="15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51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51" s="60">
        <v>16196</v>
      </c>
      <c r="W1051" s="59" t="str">
        <f t="shared" si="155"/>
        <v xml:space="preserve">Everson Veloso </v>
      </c>
      <c r="X1051" s="59"/>
      <c r="Y1051" s="59">
        <f t="shared" ca="1" si="147"/>
        <v>56</v>
      </c>
      <c r="Z1051" s="59" t="str">
        <f>IFERROR(VLOOKUP(R1051,FVU!B:F,5,FALSE),"")</f>
        <v>TALÃO</v>
      </c>
    </row>
    <row r="1052" spans="1:26" ht="15.75" customHeight="1">
      <c r="A1052" s="149">
        <f t="shared" si="146"/>
        <v>3347</v>
      </c>
      <c r="B1052" s="76">
        <v>26852</v>
      </c>
      <c r="C1052" s="68">
        <v>2</v>
      </c>
      <c r="D1052" s="67" t="str">
        <f t="shared" si="149"/>
        <v>275/80R22.5</v>
      </c>
      <c r="E1052" s="69">
        <v>90306</v>
      </c>
      <c r="F1052" s="76" t="s">
        <v>99</v>
      </c>
      <c r="G1052" s="68">
        <v>870</v>
      </c>
      <c r="H1052" s="67" t="str">
        <f t="shared" si="148"/>
        <v>JUSTINOPOLIS</v>
      </c>
      <c r="I1052" s="71">
        <v>45386</v>
      </c>
      <c r="J1052" s="72">
        <v>45404</v>
      </c>
      <c r="K1052" s="68">
        <v>1</v>
      </c>
      <c r="L1052" s="68">
        <v>100</v>
      </c>
      <c r="M1052" s="68">
        <v>8980</v>
      </c>
      <c r="N1052" s="73">
        <f t="shared" si="150"/>
        <v>600</v>
      </c>
      <c r="O1052" s="74" t="str">
        <f t="shared" ca="1" si="151"/>
        <v>OK</v>
      </c>
      <c r="P1052" s="71">
        <v>45490</v>
      </c>
      <c r="Q1052" s="198"/>
      <c r="R1052" s="68" t="s">
        <v>116</v>
      </c>
      <c r="S1052" s="73" t="str">
        <f t="shared" si="152"/>
        <v>Desenrolamento do retorno da lona carcaça no talão.</v>
      </c>
      <c r="T1052" s="67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52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52" s="68">
        <v>16196</v>
      </c>
      <c r="W1052" s="67" t="str">
        <f t="shared" si="155"/>
        <v xml:space="preserve">Everson Veloso </v>
      </c>
      <c r="X1052" s="67"/>
      <c r="Y1052" s="67">
        <f t="shared" ca="1" si="147"/>
        <v>86</v>
      </c>
      <c r="Z1052" s="67" t="str">
        <f>IFERROR(VLOOKUP(R1052,FVU!B:F,5,FALSE),"")</f>
        <v>TALÃO</v>
      </c>
    </row>
    <row r="1053" spans="1:26" ht="15.75" customHeight="1">
      <c r="A1053" s="150">
        <f t="shared" si="146"/>
        <v>3348</v>
      </c>
      <c r="B1053" s="75">
        <v>23562</v>
      </c>
      <c r="C1053" s="60">
        <v>2</v>
      </c>
      <c r="D1053" s="59" t="str">
        <f t="shared" si="149"/>
        <v>275/80R22.5</v>
      </c>
      <c r="E1053" s="61">
        <v>90305</v>
      </c>
      <c r="F1053" s="75" t="s">
        <v>99</v>
      </c>
      <c r="G1053" s="60">
        <v>870</v>
      </c>
      <c r="H1053" s="59" t="str">
        <f t="shared" si="148"/>
        <v>JUSTINOPOLIS</v>
      </c>
      <c r="I1053" s="63">
        <v>45394</v>
      </c>
      <c r="J1053" s="64">
        <v>45404</v>
      </c>
      <c r="K1053" s="60">
        <v>1</v>
      </c>
      <c r="L1053" s="60">
        <v>29085</v>
      </c>
      <c r="M1053" s="60">
        <v>149495</v>
      </c>
      <c r="N1053" s="65">
        <f t="shared" si="150"/>
        <v>600</v>
      </c>
      <c r="O1053" s="66" t="str">
        <f t="shared" ca="1" si="151"/>
        <v>OK</v>
      </c>
      <c r="P1053" s="63">
        <v>45415</v>
      </c>
      <c r="Q1053" s="200"/>
      <c r="R1053" s="148" t="s">
        <v>116</v>
      </c>
      <c r="S1053" s="65" t="str">
        <f t="shared" si="152"/>
        <v>Desenrolamento do retorno da lona carcaça no talão.</v>
      </c>
      <c r="T1053" s="59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53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53" s="60">
        <v>16196</v>
      </c>
      <c r="W1053" s="59" t="str">
        <f t="shared" si="155"/>
        <v xml:space="preserve">Everson Veloso </v>
      </c>
      <c r="X1053" s="59"/>
      <c r="Y1053" s="59">
        <f t="shared" ca="1" si="147"/>
        <v>11</v>
      </c>
      <c r="Z1053" s="59" t="str">
        <f>IFERROR(VLOOKUP(R1053,FVU!B:F,5,FALSE),"")</f>
        <v>TALÃO</v>
      </c>
    </row>
    <row r="1054" spans="1:26" ht="15.75" customHeight="1">
      <c r="A1054" s="149">
        <f t="shared" si="146"/>
        <v>3349</v>
      </c>
      <c r="B1054" s="76">
        <v>23485</v>
      </c>
      <c r="C1054" s="68">
        <v>2</v>
      </c>
      <c r="D1054" s="67" t="str">
        <f t="shared" si="149"/>
        <v>275/80R22.5</v>
      </c>
      <c r="E1054" s="69">
        <v>11087</v>
      </c>
      <c r="F1054" s="76" t="s">
        <v>99</v>
      </c>
      <c r="G1054" s="68">
        <v>870</v>
      </c>
      <c r="H1054" s="67" t="str">
        <f t="shared" si="148"/>
        <v>JUSTINOPOLIS</v>
      </c>
      <c r="I1054" s="71">
        <v>45393</v>
      </c>
      <c r="J1054" s="72">
        <v>45404</v>
      </c>
      <c r="K1054" s="68">
        <v>2</v>
      </c>
      <c r="L1054" s="68">
        <v>12985</v>
      </c>
      <c r="M1054" s="68">
        <v>234558</v>
      </c>
      <c r="N1054" s="73">
        <f t="shared" si="150"/>
        <v>600</v>
      </c>
      <c r="O1054" s="74" t="str">
        <f t="shared" ca="1" si="151"/>
        <v>OK</v>
      </c>
      <c r="P1054" s="71">
        <f>J1054</f>
        <v>45404</v>
      </c>
      <c r="Q1054" s="198"/>
      <c r="R1054" s="68" t="s">
        <v>116</v>
      </c>
      <c r="S1054" s="73" t="str">
        <f t="shared" si="152"/>
        <v>Desenrolamento do retorno da lona carcaça no talão.</v>
      </c>
      <c r="T1054" s="67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54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54" s="68">
        <v>16196</v>
      </c>
      <c r="W1054" s="67" t="str">
        <f t="shared" si="155"/>
        <v xml:space="preserve">Everson Veloso </v>
      </c>
      <c r="X1054" s="67"/>
      <c r="Y1054" s="67">
        <f t="shared" ca="1" si="147"/>
        <v>0</v>
      </c>
      <c r="Z1054" s="67" t="str">
        <f>IFERROR(VLOOKUP(R1054,FVU!B:F,5,FALSE),"")</f>
        <v>TALÃO</v>
      </c>
    </row>
    <row r="1055" spans="1:26" ht="15.75" customHeight="1">
      <c r="A1055" s="150">
        <f t="shared" si="146"/>
        <v>3350</v>
      </c>
      <c r="B1055" s="75">
        <v>26820</v>
      </c>
      <c r="C1055" s="60">
        <v>2</v>
      </c>
      <c r="D1055" s="59" t="str">
        <f t="shared" si="149"/>
        <v>275/80R22.5</v>
      </c>
      <c r="E1055" s="61">
        <v>11188</v>
      </c>
      <c r="F1055" s="75" t="s">
        <v>198</v>
      </c>
      <c r="G1055" s="60">
        <v>98</v>
      </c>
      <c r="H1055" s="59" t="str">
        <f t="shared" si="148"/>
        <v>ANA LUCIA</v>
      </c>
      <c r="I1055" s="63">
        <v>45399</v>
      </c>
      <c r="J1055" s="64">
        <v>45404</v>
      </c>
      <c r="K1055" s="60">
        <v>1</v>
      </c>
      <c r="L1055" s="60">
        <v>35283</v>
      </c>
      <c r="M1055" s="60">
        <v>71879</v>
      </c>
      <c r="N1055" s="65">
        <f t="shared" si="150"/>
        <v>600</v>
      </c>
      <c r="O1055" s="66" t="str">
        <f t="shared" ca="1" si="151"/>
        <v>OK</v>
      </c>
      <c r="P1055" s="63">
        <v>46111</v>
      </c>
      <c r="Q1055" s="200"/>
      <c r="R1055" s="148" t="s">
        <v>104</v>
      </c>
      <c r="S1055" s="65" t="str">
        <f t="shared" si="152"/>
        <v>Feridas acidentais no flanco.</v>
      </c>
      <c r="T1055" s="59" t="str">
        <f t="shared" si="153"/>
        <v>Objetos pontiagudos, pontas de guias, meio-fio.</v>
      </c>
      <c r="U1055" s="65" t="str">
        <f t="shared" si="154"/>
        <v>Impacto lateral proveniente de erro operacional, solicito avaliação de cobrança.</v>
      </c>
      <c r="V1055" s="60">
        <v>16196</v>
      </c>
      <c r="W1055" s="59" t="str">
        <f t="shared" si="155"/>
        <v xml:space="preserve">Everson Veloso </v>
      </c>
      <c r="X1055" s="59"/>
      <c r="Y1055" s="59">
        <f t="shared" ca="1" si="147"/>
        <v>707</v>
      </c>
      <c r="Z1055" s="59" t="str">
        <f>IFERROR(VLOOKUP(R1055,FVU!B:F,5,FALSE),"")</f>
        <v>FLANCO</v>
      </c>
    </row>
    <row r="1056" spans="1:26" ht="15.75" customHeight="1">
      <c r="A1056" s="149">
        <f t="shared" si="146"/>
        <v>3351</v>
      </c>
      <c r="B1056" s="76">
        <v>23985</v>
      </c>
      <c r="C1056" s="68">
        <v>2</v>
      </c>
      <c r="D1056" s="67" t="str">
        <f t="shared" si="149"/>
        <v>275/80R22.5</v>
      </c>
      <c r="E1056" s="152" t="s">
        <v>224</v>
      </c>
      <c r="F1056" s="76" t="s">
        <v>105</v>
      </c>
      <c r="G1056" s="68">
        <v>520</v>
      </c>
      <c r="H1056" s="67" t="str">
        <f t="shared" si="148"/>
        <v>NEVES</v>
      </c>
      <c r="I1056" s="71">
        <v>45395</v>
      </c>
      <c r="J1056" s="72">
        <v>45411</v>
      </c>
      <c r="K1056" s="68">
        <v>1</v>
      </c>
      <c r="L1056" s="68">
        <v>4711</v>
      </c>
      <c r="M1056" s="68">
        <v>162807</v>
      </c>
      <c r="N1056" s="73">
        <f t="shared" si="150"/>
        <v>600</v>
      </c>
      <c r="O1056" s="74" t="str">
        <f t="shared" ca="1" si="151"/>
        <v>OK</v>
      </c>
      <c r="P1056" s="71">
        <v>45415</v>
      </c>
      <c r="Q1056" s="198"/>
      <c r="R1056" s="68" t="s">
        <v>107</v>
      </c>
      <c r="S1056" s="73" t="str">
        <f t="shared" si="152"/>
        <v>Alteração na zona baixa do talão.</v>
      </c>
      <c r="T1056" s="67" t="str">
        <f t="shared" si="15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056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056" s="68">
        <v>16196</v>
      </c>
      <c r="W1056" s="67" t="str">
        <f t="shared" si="155"/>
        <v xml:space="preserve">Everson Veloso </v>
      </c>
      <c r="X1056" s="67"/>
      <c r="Y1056" s="67">
        <f t="shared" ca="1" si="147"/>
        <v>4</v>
      </c>
      <c r="Z1056" s="67" t="str">
        <f>IFERROR(VLOOKUP(R1056,FVU!B:F,5,FALSE),"")</f>
        <v>TALÃO</v>
      </c>
    </row>
    <row r="1057" spans="1:26" ht="15.75" customHeight="1">
      <c r="A1057" s="150">
        <f t="shared" si="146"/>
        <v>3352</v>
      </c>
      <c r="B1057" s="75">
        <v>23255</v>
      </c>
      <c r="C1057" s="60">
        <v>2</v>
      </c>
      <c r="D1057" s="59" t="str">
        <f t="shared" si="149"/>
        <v>275/80R22.5</v>
      </c>
      <c r="E1057" s="61">
        <v>90207</v>
      </c>
      <c r="F1057" s="75" t="s">
        <v>198</v>
      </c>
      <c r="G1057" s="60">
        <v>520</v>
      </c>
      <c r="H1057" s="59" t="str">
        <f t="shared" si="148"/>
        <v>NEVES</v>
      </c>
      <c r="I1057" s="63">
        <v>45395</v>
      </c>
      <c r="J1057" s="64">
        <v>45411</v>
      </c>
      <c r="K1057" s="60">
        <v>1</v>
      </c>
      <c r="L1057" s="60">
        <v>4711</v>
      </c>
      <c r="M1057" s="60">
        <v>198618</v>
      </c>
      <c r="N1057" s="65">
        <f t="shared" si="150"/>
        <v>600</v>
      </c>
      <c r="O1057" s="66" t="str">
        <f t="shared" ca="1" si="151"/>
        <v>OK</v>
      </c>
      <c r="P1057" s="63">
        <v>45415</v>
      </c>
      <c r="Q1057" s="200"/>
      <c r="R1057" s="148" t="s">
        <v>107</v>
      </c>
      <c r="S1057" s="65" t="str">
        <f t="shared" si="152"/>
        <v>Alteração na zona baixa do talão.</v>
      </c>
      <c r="T1057" s="59" t="str">
        <f t="shared" si="15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057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057" s="60">
        <v>16196</v>
      </c>
      <c r="W1057" s="59" t="str">
        <f t="shared" si="155"/>
        <v xml:space="preserve">Everson Veloso </v>
      </c>
      <c r="X1057" s="59"/>
      <c r="Y1057" s="59">
        <f t="shared" ca="1" si="147"/>
        <v>4</v>
      </c>
      <c r="Z1057" s="59" t="str">
        <f>IFERROR(VLOOKUP(R1057,FVU!B:F,5,FALSE),"")</f>
        <v>TALÃO</v>
      </c>
    </row>
    <row r="1058" spans="1:26" ht="15.75" customHeight="1">
      <c r="A1058" s="149">
        <f t="shared" si="146"/>
        <v>3353</v>
      </c>
      <c r="B1058" s="76">
        <v>27852</v>
      </c>
      <c r="C1058" s="68">
        <v>2</v>
      </c>
      <c r="D1058" s="67" t="str">
        <f t="shared" si="149"/>
        <v>275/80R22.5</v>
      </c>
      <c r="E1058" s="69">
        <v>90505</v>
      </c>
      <c r="F1058" s="76" t="s">
        <v>105</v>
      </c>
      <c r="G1058" s="68">
        <v>990</v>
      </c>
      <c r="H1058" s="67" t="str">
        <f t="shared" si="148"/>
        <v>VENEZA</v>
      </c>
      <c r="I1058" s="71">
        <v>45391</v>
      </c>
      <c r="J1058" s="72">
        <v>45411</v>
      </c>
      <c r="K1058" s="68">
        <v>0</v>
      </c>
      <c r="L1058" s="68">
        <v>29611</v>
      </c>
      <c r="M1058" s="68">
        <v>29611</v>
      </c>
      <c r="N1058" s="73">
        <f t="shared" si="150"/>
        <v>600</v>
      </c>
      <c r="O1058" s="74" t="str">
        <f t="shared" ca="1" si="151"/>
        <v>OK</v>
      </c>
      <c r="P1058" s="71">
        <v>45428</v>
      </c>
      <c r="Q1058" s="198"/>
      <c r="R1058" s="68" t="s">
        <v>106</v>
      </c>
      <c r="S1058" s="73" t="str">
        <f t="shared" si="152"/>
        <v>Rachadura na zona baixa do talão.</v>
      </c>
      <c r="T1058" s="67" t="str">
        <f t="shared" si="15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58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58" s="68">
        <v>16196</v>
      </c>
      <c r="W1058" s="67" t="str">
        <f t="shared" si="155"/>
        <v xml:space="preserve">Everson Veloso </v>
      </c>
      <c r="X1058" s="67"/>
      <c r="Y1058" s="67">
        <f t="shared" ca="1" si="147"/>
        <v>17</v>
      </c>
      <c r="Z1058" s="67" t="str">
        <f>IFERROR(VLOOKUP(R1058,FVU!B:F,5,FALSE),"")</f>
        <v>TALÃO</v>
      </c>
    </row>
    <row r="1059" spans="1:26" ht="15.75" customHeight="1">
      <c r="A1059" s="150">
        <f t="shared" si="146"/>
        <v>3354</v>
      </c>
      <c r="B1059" s="75">
        <v>26806</v>
      </c>
      <c r="C1059" s="60">
        <v>1</v>
      </c>
      <c r="D1059" s="59" t="str">
        <f t="shared" si="149"/>
        <v>295/80R22.5</v>
      </c>
      <c r="E1059" s="61">
        <v>90309</v>
      </c>
      <c r="F1059" s="75" t="s">
        <v>199</v>
      </c>
      <c r="G1059" s="60">
        <v>870</v>
      </c>
      <c r="H1059" s="59" t="str">
        <f t="shared" si="148"/>
        <v>JUSTINOPOLIS</v>
      </c>
      <c r="I1059" s="63">
        <v>45400</v>
      </c>
      <c r="J1059" s="64">
        <v>45411</v>
      </c>
      <c r="K1059" s="60">
        <v>1</v>
      </c>
      <c r="L1059" s="60">
        <v>2006</v>
      </c>
      <c r="M1059" s="60">
        <v>47344</v>
      </c>
      <c r="N1059" s="65">
        <f t="shared" si="150"/>
        <v>650</v>
      </c>
      <c r="O1059" s="66" t="str">
        <f t="shared" ca="1" si="151"/>
        <v>OK</v>
      </c>
      <c r="P1059" s="63">
        <v>45460</v>
      </c>
      <c r="Q1059" s="200"/>
      <c r="R1059" s="148" t="s">
        <v>116</v>
      </c>
      <c r="S1059" s="65" t="str">
        <f t="shared" si="152"/>
        <v>Desenrolamento do retorno da lona carcaça no talão.</v>
      </c>
      <c r="T1059" s="59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59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59" s="60">
        <v>16196</v>
      </c>
      <c r="W1059" s="59" t="str">
        <f t="shared" si="155"/>
        <v xml:space="preserve">Everson Veloso </v>
      </c>
      <c r="X1059" s="59"/>
      <c r="Y1059" s="59">
        <f t="shared" ca="1" si="147"/>
        <v>49</v>
      </c>
      <c r="Z1059" s="59" t="str">
        <f>IFERROR(VLOOKUP(R1059,FVU!B:F,5,FALSE),"")</f>
        <v>TALÃO</v>
      </c>
    </row>
    <row r="1060" spans="1:26" ht="15.75" customHeight="1">
      <c r="A1060" s="149">
        <f t="shared" si="146"/>
        <v>3355</v>
      </c>
      <c r="B1060" s="76">
        <v>24310</v>
      </c>
      <c r="C1060" s="68">
        <v>1</v>
      </c>
      <c r="D1060" s="67" t="str">
        <f t="shared" si="149"/>
        <v>295/80R22.5</v>
      </c>
      <c r="E1060" s="69">
        <v>90518</v>
      </c>
      <c r="F1060" s="76" t="s">
        <v>99</v>
      </c>
      <c r="G1060" s="68">
        <v>870</v>
      </c>
      <c r="H1060" s="67" t="str">
        <f t="shared" si="148"/>
        <v>JUSTINOPOLIS</v>
      </c>
      <c r="I1060" s="71">
        <v>45401</v>
      </c>
      <c r="J1060" s="72">
        <v>45411</v>
      </c>
      <c r="K1060" s="68">
        <v>1</v>
      </c>
      <c r="L1060" s="68">
        <v>15570</v>
      </c>
      <c r="M1060" s="68">
        <v>121101</v>
      </c>
      <c r="N1060" s="73">
        <f t="shared" si="150"/>
        <v>650</v>
      </c>
      <c r="O1060" s="74" t="str">
        <f t="shared" ca="1" si="151"/>
        <v>OK</v>
      </c>
      <c r="P1060" s="71">
        <v>45415</v>
      </c>
      <c r="Q1060" s="198"/>
      <c r="R1060" s="68" t="s">
        <v>116</v>
      </c>
      <c r="S1060" s="73" t="str">
        <f t="shared" si="152"/>
        <v>Desenrolamento do retorno da lona carcaça no talão.</v>
      </c>
      <c r="T1060" s="67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60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60" s="68">
        <v>16196</v>
      </c>
      <c r="W1060" s="67" t="str">
        <f t="shared" si="155"/>
        <v xml:space="preserve">Everson Veloso </v>
      </c>
      <c r="X1060" s="67"/>
      <c r="Y1060" s="67">
        <f t="shared" ca="1" si="147"/>
        <v>4</v>
      </c>
      <c r="Z1060" s="67" t="str">
        <f>IFERROR(VLOOKUP(R1060,FVU!B:F,5,FALSE),"")</f>
        <v>TALÃO</v>
      </c>
    </row>
    <row r="1061" spans="1:26" ht="15.75" customHeight="1">
      <c r="A1061" s="150">
        <f t="shared" si="146"/>
        <v>3356</v>
      </c>
      <c r="B1061" s="75">
        <v>21496</v>
      </c>
      <c r="C1061" s="60">
        <v>2</v>
      </c>
      <c r="D1061" s="59" t="str">
        <f t="shared" si="149"/>
        <v>275/80R22.5</v>
      </c>
      <c r="E1061" s="61">
        <v>10762</v>
      </c>
      <c r="F1061" s="75" t="s">
        <v>105</v>
      </c>
      <c r="G1061" s="60">
        <v>870</v>
      </c>
      <c r="H1061" s="59" t="str">
        <f t="shared" si="148"/>
        <v>JUSTINOPOLIS</v>
      </c>
      <c r="I1061" s="63">
        <v>45405</v>
      </c>
      <c r="J1061" s="64">
        <v>45411</v>
      </c>
      <c r="K1061" s="60">
        <v>2</v>
      </c>
      <c r="L1061" s="60">
        <v>17310</v>
      </c>
      <c r="M1061" s="60">
        <v>106597</v>
      </c>
      <c r="N1061" s="65">
        <f t="shared" si="150"/>
        <v>600</v>
      </c>
      <c r="O1061" s="66" t="str">
        <f t="shared" ca="1" si="151"/>
        <v>OK</v>
      </c>
      <c r="P1061" s="71">
        <f>J1061</f>
        <v>45411</v>
      </c>
      <c r="Q1061" s="198"/>
      <c r="R1061" s="148" t="s">
        <v>106</v>
      </c>
      <c r="S1061" s="65" t="str">
        <f t="shared" si="152"/>
        <v>Rachadura na zona baixa do talão.</v>
      </c>
      <c r="T1061" s="59" t="str">
        <f t="shared" si="15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61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61" s="60">
        <v>16196</v>
      </c>
      <c r="W1061" s="59" t="str">
        <f t="shared" si="155"/>
        <v xml:space="preserve">Everson Veloso </v>
      </c>
      <c r="X1061" s="59"/>
      <c r="Y1061" s="59">
        <f t="shared" ca="1" si="147"/>
        <v>0</v>
      </c>
      <c r="Z1061" s="59" t="str">
        <f>IFERROR(VLOOKUP(R1061,FVU!B:F,5,FALSE),"")</f>
        <v>TALÃO</v>
      </c>
    </row>
    <row r="1062" spans="1:26" ht="15.75" customHeight="1">
      <c r="A1062" s="149">
        <f t="shared" si="146"/>
        <v>3357</v>
      </c>
      <c r="B1062" s="76">
        <v>47088</v>
      </c>
      <c r="C1062" s="68">
        <v>2</v>
      </c>
      <c r="D1062" s="67" t="str">
        <f t="shared" si="149"/>
        <v>275/80R22.5</v>
      </c>
      <c r="E1062" s="69">
        <v>90299</v>
      </c>
      <c r="F1062" s="76" t="s">
        <v>99</v>
      </c>
      <c r="G1062" s="68">
        <v>870</v>
      </c>
      <c r="H1062" s="67" t="str">
        <f t="shared" si="148"/>
        <v>JUSTINOPOLIS</v>
      </c>
      <c r="I1062" s="71">
        <v>45403</v>
      </c>
      <c r="J1062" s="72">
        <v>45411</v>
      </c>
      <c r="K1062" s="68">
        <v>1</v>
      </c>
      <c r="L1062" s="68">
        <v>1</v>
      </c>
      <c r="M1062" s="68">
        <v>50223</v>
      </c>
      <c r="N1062" s="73">
        <f t="shared" si="150"/>
        <v>600</v>
      </c>
      <c r="O1062" s="74" t="str">
        <f t="shared" ca="1" si="151"/>
        <v>OK</v>
      </c>
      <c r="P1062" s="71">
        <v>45540</v>
      </c>
      <c r="Q1062" s="198"/>
      <c r="R1062" s="68" t="s">
        <v>116</v>
      </c>
      <c r="S1062" s="73" t="str">
        <f t="shared" si="152"/>
        <v>Desenrolamento do retorno da lona carcaça no talão.</v>
      </c>
      <c r="T1062" s="67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62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62" s="68">
        <v>16196</v>
      </c>
      <c r="W1062" s="67" t="str">
        <f t="shared" si="155"/>
        <v xml:space="preserve">Everson Veloso </v>
      </c>
      <c r="X1062" s="67"/>
      <c r="Y1062" s="67">
        <f t="shared" ca="1" si="147"/>
        <v>129</v>
      </c>
      <c r="Z1062" s="67" t="str">
        <f>IFERROR(VLOOKUP(R1062,FVU!B:F,5,FALSE),"")</f>
        <v>TALÃO</v>
      </c>
    </row>
    <row r="1063" spans="1:26" ht="15.75" customHeight="1">
      <c r="A1063" s="150">
        <f t="shared" si="146"/>
        <v>3358</v>
      </c>
      <c r="B1063" s="75">
        <v>24484</v>
      </c>
      <c r="C1063" s="60">
        <v>2</v>
      </c>
      <c r="D1063" s="59" t="str">
        <f t="shared" si="149"/>
        <v>275/80R22.5</v>
      </c>
      <c r="E1063" s="61">
        <v>20861</v>
      </c>
      <c r="F1063" s="75" t="s">
        <v>105</v>
      </c>
      <c r="G1063" s="60">
        <v>870</v>
      </c>
      <c r="H1063" s="59" t="str">
        <f t="shared" si="148"/>
        <v>JUSTINOPOLIS</v>
      </c>
      <c r="I1063" s="63">
        <v>45404</v>
      </c>
      <c r="J1063" s="64">
        <v>45411</v>
      </c>
      <c r="K1063" s="60">
        <v>2</v>
      </c>
      <c r="L1063" s="60">
        <v>9481</v>
      </c>
      <c r="M1063" s="60">
        <v>80990</v>
      </c>
      <c r="N1063" s="65">
        <f t="shared" si="150"/>
        <v>600</v>
      </c>
      <c r="O1063" s="66" t="str">
        <f t="shared" ca="1" si="151"/>
        <v>OK</v>
      </c>
      <c r="P1063" s="63">
        <v>45460</v>
      </c>
      <c r="Q1063" s="200"/>
      <c r="R1063" s="148" t="s">
        <v>116</v>
      </c>
      <c r="S1063" s="65" t="str">
        <f t="shared" si="152"/>
        <v>Desenrolamento do retorno da lona carcaça no talão.</v>
      </c>
      <c r="T1063" s="59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63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63" s="60">
        <v>16196</v>
      </c>
      <c r="W1063" s="59" t="str">
        <f t="shared" si="155"/>
        <v xml:space="preserve">Everson Veloso </v>
      </c>
      <c r="X1063" s="59"/>
      <c r="Y1063" s="59">
        <f t="shared" ca="1" si="147"/>
        <v>49</v>
      </c>
      <c r="Z1063" s="59" t="str">
        <f>IFERROR(VLOOKUP(R1063,FVU!B:F,5,FALSE),"")</f>
        <v>TALÃO</v>
      </c>
    </row>
    <row r="1064" spans="1:26" ht="15.75" customHeight="1">
      <c r="A1064" s="149">
        <f t="shared" si="146"/>
        <v>3359</v>
      </c>
      <c r="B1064" s="76">
        <v>25671</v>
      </c>
      <c r="C1064" s="68">
        <v>2</v>
      </c>
      <c r="D1064" s="67" t="str">
        <f t="shared" si="149"/>
        <v>275/80R22.5</v>
      </c>
      <c r="E1064" s="69">
        <v>10619</v>
      </c>
      <c r="F1064" s="76" t="s">
        <v>99</v>
      </c>
      <c r="G1064" s="68">
        <v>870</v>
      </c>
      <c r="H1064" s="67" t="str">
        <f t="shared" si="148"/>
        <v>JUSTINOPOLIS</v>
      </c>
      <c r="I1064" s="71">
        <v>45401</v>
      </c>
      <c r="J1064" s="72">
        <v>45411</v>
      </c>
      <c r="K1064" s="68">
        <v>1</v>
      </c>
      <c r="L1064" s="68">
        <v>22959</v>
      </c>
      <c r="M1064" s="68">
        <v>101795</v>
      </c>
      <c r="N1064" s="73">
        <f t="shared" si="150"/>
        <v>600</v>
      </c>
      <c r="O1064" s="74" t="str">
        <f t="shared" ca="1" si="151"/>
        <v>OK</v>
      </c>
      <c r="P1064" s="71">
        <v>45540</v>
      </c>
      <c r="Q1064" s="198"/>
      <c r="R1064" s="68" t="s">
        <v>116</v>
      </c>
      <c r="S1064" s="73" t="str">
        <f t="shared" si="152"/>
        <v>Desenrolamento do retorno da lona carcaça no talão.</v>
      </c>
      <c r="T1064" s="67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64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64" s="68">
        <v>16196</v>
      </c>
      <c r="W1064" s="67" t="str">
        <f t="shared" si="155"/>
        <v xml:space="preserve">Everson Veloso </v>
      </c>
      <c r="X1064" s="67"/>
      <c r="Y1064" s="67">
        <f t="shared" ca="1" si="147"/>
        <v>129</v>
      </c>
      <c r="Z1064" s="67" t="str">
        <f>IFERROR(VLOOKUP(R1064,FVU!B:F,5,FALSE),"")</f>
        <v>TALÃO</v>
      </c>
    </row>
    <row r="1065" spans="1:26" ht="15.75" customHeight="1">
      <c r="A1065" s="150">
        <f t="shared" si="146"/>
        <v>3360</v>
      </c>
      <c r="B1065" s="75">
        <v>25683</v>
      </c>
      <c r="C1065" s="60">
        <v>2</v>
      </c>
      <c r="D1065" s="59" t="str">
        <f t="shared" si="149"/>
        <v>275/80R22.5</v>
      </c>
      <c r="E1065" s="61">
        <v>20716</v>
      </c>
      <c r="F1065" s="75" t="s">
        <v>198</v>
      </c>
      <c r="G1065" s="60">
        <v>870</v>
      </c>
      <c r="H1065" s="59" t="str">
        <f t="shared" si="148"/>
        <v>JUSTINOPOLIS</v>
      </c>
      <c r="I1065" s="63">
        <v>45401</v>
      </c>
      <c r="J1065" s="64">
        <v>45411</v>
      </c>
      <c r="K1065" s="60">
        <v>1</v>
      </c>
      <c r="L1065" s="60">
        <v>353</v>
      </c>
      <c r="M1065" s="60">
        <v>114066</v>
      </c>
      <c r="N1065" s="65">
        <f t="shared" si="150"/>
        <v>600</v>
      </c>
      <c r="O1065" s="66" t="str">
        <f t="shared" ca="1" si="151"/>
        <v>OK</v>
      </c>
      <c r="P1065" s="63">
        <v>45540</v>
      </c>
      <c r="Q1065" s="200"/>
      <c r="R1065" s="148" t="s">
        <v>107</v>
      </c>
      <c r="S1065" s="65" t="str">
        <f t="shared" si="152"/>
        <v>Alteração na zona baixa do talão.</v>
      </c>
      <c r="T1065" s="59" t="str">
        <f t="shared" si="15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065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065" s="60">
        <v>16196</v>
      </c>
      <c r="W1065" s="59" t="str">
        <f t="shared" si="155"/>
        <v xml:space="preserve">Everson Veloso </v>
      </c>
      <c r="X1065" s="59"/>
      <c r="Y1065" s="59">
        <f t="shared" ca="1" si="147"/>
        <v>129</v>
      </c>
      <c r="Z1065" s="59" t="str">
        <f>IFERROR(VLOOKUP(R1065,FVU!B:F,5,FALSE),"")</f>
        <v>TALÃO</v>
      </c>
    </row>
    <row r="1066" spans="1:26" ht="15.75" customHeight="1">
      <c r="A1066" s="149">
        <f t="shared" si="146"/>
        <v>3361</v>
      </c>
      <c r="B1066" s="76">
        <v>25747</v>
      </c>
      <c r="C1066" s="68">
        <v>2</v>
      </c>
      <c r="D1066" s="67" t="str">
        <f t="shared" si="149"/>
        <v>275/80R22.5</v>
      </c>
      <c r="E1066" s="69">
        <v>90301</v>
      </c>
      <c r="F1066" s="76" t="s">
        <v>99</v>
      </c>
      <c r="G1066" s="68">
        <v>870</v>
      </c>
      <c r="H1066" s="67" t="str">
        <f t="shared" si="148"/>
        <v>JUSTINOPOLIS</v>
      </c>
      <c r="I1066" s="71">
        <v>45400</v>
      </c>
      <c r="J1066" s="72">
        <v>45411</v>
      </c>
      <c r="K1066" s="68">
        <v>1</v>
      </c>
      <c r="L1066" s="68">
        <v>19662</v>
      </c>
      <c r="M1066" s="68">
        <v>100216</v>
      </c>
      <c r="N1066" s="73">
        <f t="shared" si="150"/>
        <v>600</v>
      </c>
      <c r="O1066" s="74" t="str">
        <f t="shared" ca="1" si="151"/>
        <v>OK</v>
      </c>
      <c r="P1066" s="71">
        <v>45533</v>
      </c>
      <c r="Q1066" s="198"/>
      <c r="R1066" s="68" t="s">
        <v>106</v>
      </c>
      <c r="S1066" s="73" t="str">
        <f t="shared" si="152"/>
        <v>Rachadura na zona baixa do talão.</v>
      </c>
      <c r="T1066" s="67" t="str">
        <f t="shared" si="15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66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66" s="68">
        <v>16196</v>
      </c>
      <c r="W1066" s="67" t="str">
        <f t="shared" si="155"/>
        <v xml:space="preserve">Everson Veloso </v>
      </c>
      <c r="X1066" s="67"/>
      <c r="Y1066" s="67">
        <f t="shared" ca="1" si="147"/>
        <v>122</v>
      </c>
      <c r="Z1066" s="67" t="str">
        <f>IFERROR(VLOOKUP(R1066,FVU!B:F,5,FALSE),"")</f>
        <v>TALÃO</v>
      </c>
    </row>
    <row r="1067" spans="1:26" ht="15.75" customHeight="1">
      <c r="A1067" s="150">
        <f t="shared" si="146"/>
        <v>3362</v>
      </c>
      <c r="B1067" s="75">
        <v>27720</v>
      </c>
      <c r="C1067" s="60">
        <v>2</v>
      </c>
      <c r="D1067" s="59" t="str">
        <f t="shared" si="149"/>
        <v>275/80R22.5</v>
      </c>
      <c r="E1067" s="61">
        <v>11191</v>
      </c>
      <c r="F1067" s="75" t="s">
        <v>102</v>
      </c>
      <c r="G1067" s="60">
        <v>98</v>
      </c>
      <c r="H1067" s="59" t="str">
        <f t="shared" si="148"/>
        <v>ANA LUCIA</v>
      </c>
      <c r="I1067" s="63">
        <v>45405</v>
      </c>
      <c r="J1067" s="64">
        <v>45411</v>
      </c>
      <c r="K1067" s="60">
        <v>0</v>
      </c>
      <c r="L1067" s="60">
        <v>19107</v>
      </c>
      <c r="M1067" s="60">
        <v>19107</v>
      </c>
      <c r="N1067" s="65">
        <f t="shared" si="150"/>
        <v>600</v>
      </c>
      <c r="O1067" s="66" t="str">
        <f t="shared" ca="1" si="151"/>
        <v>OK</v>
      </c>
      <c r="P1067" s="63">
        <v>45467</v>
      </c>
      <c r="Q1067" s="200"/>
      <c r="R1067" s="148" t="s">
        <v>109</v>
      </c>
      <c r="S1067" s="65" t="str">
        <f t="shared" si="152"/>
        <v>Desgaste da Banda de Rodagem por utilização extrema.</v>
      </c>
      <c r="T1067" s="59" t="str">
        <f t="shared" si="153"/>
        <v>Roda travada, "calo" no tambor de freio, utilização extrema , excessiva.</v>
      </c>
      <c r="U1067" s="65" t="str">
        <f t="shared" si="154"/>
        <v>Verificar rodas e tambores de freio, verificar negligência do borracheiro e caso procedente efetuar a cobrança.</v>
      </c>
      <c r="V1067" s="60">
        <v>16196</v>
      </c>
      <c r="W1067" s="59" t="str">
        <f t="shared" si="155"/>
        <v xml:space="preserve">Everson Veloso </v>
      </c>
      <c r="X1067" s="59"/>
      <c r="Y1067" s="59">
        <f t="shared" ca="1" si="147"/>
        <v>56</v>
      </c>
      <c r="Z1067" s="59" t="str">
        <f>IFERROR(VLOOKUP(R1067,FVU!B:F,5,FALSE),"")</f>
        <v>BANDA DE RODAGEM</v>
      </c>
    </row>
    <row r="1068" spans="1:26" ht="15.75" customHeight="1">
      <c r="A1068" s="149">
        <f t="shared" si="146"/>
        <v>3363</v>
      </c>
      <c r="B1068" s="76">
        <v>27711</v>
      </c>
      <c r="C1068" s="68">
        <v>2</v>
      </c>
      <c r="D1068" s="67" t="str">
        <f t="shared" si="149"/>
        <v>275/80R22.5</v>
      </c>
      <c r="E1068" s="69">
        <v>10998</v>
      </c>
      <c r="F1068" s="76" t="s">
        <v>197</v>
      </c>
      <c r="G1068" s="68">
        <v>98</v>
      </c>
      <c r="H1068" s="67" t="str">
        <f t="shared" si="148"/>
        <v>ANA LUCIA</v>
      </c>
      <c r="I1068" s="71">
        <v>45407</v>
      </c>
      <c r="J1068" s="72">
        <v>45411</v>
      </c>
      <c r="K1068" s="68">
        <v>0</v>
      </c>
      <c r="L1068" s="68">
        <v>11250</v>
      </c>
      <c r="M1068" s="68">
        <v>22904</v>
      </c>
      <c r="N1068" s="73">
        <f t="shared" si="150"/>
        <v>600</v>
      </c>
      <c r="O1068" s="74" t="str">
        <f t="shared" ca="1" si="151"/>
        <v>OK</v>
      </c>
      <c r="P1068" s="71">
        <v>45467</v>
      </c>
      <c r="Q1068" s="198"/>
      <c r="R1068" s="68" t="s">
        <v>111</v>
      </c>
      <c r="S1068" s="73" t="str">
        <f t="shared" si="152"/>
        <v>Desgaste irregular da Banda de Rodagem.</v>
      </c>
      <c r="T1068" s="67" t="str">
        <f t="shared" si="153"/>
        <v>Folgas nas mangas, cubos, buchas estouradas, veículo desalinhado.</v>
      </c>
      <c r="U1068" s="73" t="str">
        <f t="shared" si="15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068" s="68">
        <v>16196</v>
      </c>
      <c r="W1068" s="67" t="str">
        <f t="shared" si="155"/>
        <v xml:space="preserve">Everson Veloso </v>
      </c>
      <c r="X1068" s="67"/>
      <c r="Y1068" s="67">
        <f t="shared" ca="1" si="147"/>
        <v>56</v>
      </c>
      <c r="Z1068" s="67" t="str">
        <f>IFERROR(VLOOKUP(R1068,FVU!B:F,5,FALSE),"")</f>
        <v>BANDA DE RODAGEM</v>
      </c>
    </row>
    <row r="1069" spans="1:26" ht="15.75" customHeight="1">
      <c r="A1069" s="150">
        <f t="shared" si="146"/>
        <v>3364</v>
      </c>
      <c r="B1069" s="75">
        <v>28290</v>
      </c>
      <c r="C1069" s="60">
        <v>2</v>
      </c>
      <c r="D1069" s="59" t="str">
        <f t="shared" si="149"/>
        <v>275/80R22.5</v>
      </c>
      <c r="E1069" s="61">
        <v>11323</v>
      </c>
      <c r="F1069" s="75" t="s">
        <v>99</v>
      </c>
      <c r="G1069" s="60">
        <v>870</v>
      </c>
      <c r="H1069" s="59" t="str">
        <f t="shared" si="148"/>
        <v>JUSTINOPOLIS</v>
      </c>
      <c r="I1069" s="63">
        <v>45411</v>
      </c>
      <c r="J1069" s="64">
        <v>45420</v>
      </c>
      <c r="K1069" s="60">
        <v>0</v>
      </c>
      <c r="L1069" s="60">
        <v>16994</v>
      </c>
      <c r="M1069" s="60">
        <v>35734</v>
      </c>
      <c r="N1069" s="65">
        <f t="shared" si="150"/>
        <v>600</v>
      </c>
      <c r="O1069" s="66" t="str">
        <f t="shared" ca="1" si="151"/>
        <v>OK</v>
      </c>
      <c r="P1069" s="71">
        <f>J1069</f>
        <v>45420</v>
      </c>
      <c r="Q1069" s="198"/>
      <c r="R1069" s="148" t="s">
        <v>106</v>
      </c>
      <c r="S1069" s="65" t="str">
        <f t="shared" si="152"/>
        <v>Rachadura na zona baixa do talão.</v>
      </c>
      <c r="T1069" s="59" t="str">
        <f t="shared" si="15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69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69" s="60">
        <v>16196</v>
      </c>
      <c r="W1069" s="59" t="str">
        <f t="shared" si="155"/>
        <v xml:space="preserve">Everson Veloso </v>
      </c>
      <c r="X1069" s="59"/>
      <c r="Y1069" s="59">
        <f t="shared" ca="1" si="147"/>
        <v>0</v>
      </c>
      <c r="Z1069" s="59" t="str">
        <f>IFERROR(VLOOKUP(R1069,FVU!B:F,5,FALSE),"")</f>
        <v>TALÃO</v>
      </c>
    </row>
    <row r="1070" spans="1:26" ht="15.75" customHeight="1">
      <c r="A1070" s="149">
        <f t="shared" si="146"/>
        <v>3365</v>
      </c>
      <c r="B1070" s="76">
        <v>28284</v>
      </c>
      <c r="C1070" s="68">
        <v>2</v>
      </c>
      <c r="D1070" s="67" t="str">
        <f t="shared" si="149"/>
        <v>275/80R22.5</v>
      </c>
      <c r="E1070" s="69">
        <v>41037</v>
      </c>
      <c r="F1070" s="76" t="s">
        <v>102</v>
      </c>
      <c r="G1070" s="68">
        <v>870</v>
      </c>
      <c r="H1070" s="67" t="str">
        <f t="shared" si="148"/>
        <v>JUSTINOPOLIS</v>
      </c>
      <c r="I1070" s="71">
        <v>45407</v>
      </c>
      <c r="J1070" s="72">
        <v>45420</v>
      </c>
      <c r="K1070" s="68">
        <v>2</v>
      </c>
      <c r="L1070" s="68">
        <v>11684</v>
      </c>
      <c r="M1070" s="68">
        <v>27193</v>
      </c>
      <c r="N1070" s="73">
        <f t="shared" si="150"/>
        <v>600</v>
      </c>
      <c r="O1070" s="74" t="str">
        <f t="shared" ca="1" si="151"/>
        <v>OK</v>
      </c>
      <c r="P1070" s="71">
        <v>45540</v>
      </c>
      <c r="Q1070" s="198"/>
      <c r="R1070" s="68" t="s">
        <v>111</v>
      </c>
      <c r="S1070" s="73" t="str">
        <f t="shared" si="152"/>
        <v>Desgaste irregular da Banda de Rodagem.</v>
      </c>
      <c r="T1070" s="67" t="str">
        <f t="shared" si="153"/>
        <v>Folgas nas mangas, cubos, buchas estouradas, veículo desalinhado.</v>
      </c>
      <c r="U1070" s="73" t="str">
        <f t="shared" si="15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070" s="68">
        <v>16196</v>
      </c>
      <c r="W1070" s="67" t="str">
        <f t="shared" si="155"/>
        <v xml:space="preserve">Everson Veloso </v>
      </c>
      <c r="X1070" s="67"/>
      <c r="Y1070" s="67">
        <f t="shared" ca="1" si="147"/>
        <v>120</v>
      </c>
      <c r="Z1070" s="67" t="str">
        <f>IFERROR(VLOOKUP(R1070,FVU!B:F,5,FALSE),"")</f>
        <v>BANDA DE RODAGEM</v>
      </c>
    </row>
    <row r="1071" spans="1:26" ht="15.75" customHeight="1">
      <c r="A1071" s="150">
        <f t="shared" si="146"/>
        <v>3366</v>
      </c>
      <c r="B1071" s="75">
        <v>25418</v>
      </c>
      <c r="C1071" s="60">
        <v>1</v>
      </c>
      <c r="D1071" s="59" t="str">
        <f t="shared" si="149"/>
        <v>295/80R22.5</v>
      </c>
      <c r="E1071" s="61">
        <v>10702</v>
      </c>
      <c r="F1071" s="75" t="s">
        <v>201</v>
      </c>
      <c r="G1071" s="60">
        <v>870</v>
      </c>
      <c r="H1071" s="59" t="str">
        <f t="shared" si="148"/>
        <v>JUSTINOPOLIS</v>
      </c>
      <c r="I1071" s="63">
        <v>45408</v>
      </c>
      <c r="J1071" s="64">
        <v>45420</v>
      </c>
      <c r="K1071" s="60">
        <v>1</v>
      </c>
      <c r="L1071" s="60">
        <v>5596</v>
      </c>
      <c r="M1071" s="60">
        <v>80526</v>
      </c>
      <c r="N1071" s="65">
        <f t="shared" si="150"/>
        <v>650</v>
      </c>
      <c r="O1071" s="66" t="str">
        <f t="shared" ca="1" si="151"/>
        <v>OK</v>
      </c>
      <c r="P1071" s="63">
        <v>45468</v>
      </c>
      <c r="Q1071" s="200"/>
      <c r="R1071" s="148" t="s">
        <v>117</v>
      </c>
      <c r="S1071" s="65" t="str">
        <f t="shared" si="152"/>
        <v>Separações no talão e rupturas dos reforços.</v>
      </c>
      <c r="T1071" s="59" t="str">
        <f t="shared" si="153"/>
        <v>Aquecimento excessivo no tambor de freio, utilização com sobrecarga ou baixa pressão, mau posicionamento do pneu sobre o aro/roda, uso excessivo dos freios devido a velocidade incompatível com a via.</v>
      </c>
      <c r="U1071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71" s="60">
        <v>16196</v>
      </c>
      <c r="W1071" s="59" t="str">
        <f t="shared" si="155"/>
        <v xml:space="preserve">Everson Veloso </v>
      </c>
      <c r="X1071" s="59"/>
      <c r="Y1071" s="59">
        <f t="shared" ca="1" si="147"/>
        <v>48</v>
      </c>
      <c r="Z1071" s="59" t="str">
        <f>IFERROR(VLOOKUP(R1071,FVU!B:F,5,FALSE),"")</f>
        <v>TALÃO</v>
      </c>
    </row>
    <row r="1072" spans="1:26" ht="15.75" customHeight="1">
      <c r="A1072" s="149">
        <f t="shared" si="146"/>
        <v>3367</v>
      </c>
      <c r="B1072" s="76">
        <v>23398</v>
      </c>
      <c r="C1072" s="68">
        <v>1</v>
      </c>
      <c r="D1072" s="67" t="str">
        <f t="shared" si="149"/>
        <v>295/80R22.5</v>
      </c>
      <c r="E1072" s="69">
        <v>90322</v>
      </c>
      <c r="F1072" s="76" t="s">
        <v>199</v>
      </c>
      <c r="G1072" s="68">
        <v>870</v>
      </c>
      <c r="H1072" s="67" t="str">
        <f t="shared" si="148"/>
        <v>JUSTINOPOLIS</v>
      </c>
      <c r="I1072" s="71">
        <v>45408</v>
      </c>
      <c r="J1072" s="72">
        <v>45420</v>
      </c>
      <c r="K1072" s="68">
        <v>1</v>
      </c>
      <c r="L1072" s="68">
        <v>16399</v>
      </c>
      <c r="M1072" s="68">
        <v>138676</v>
      </c>
      <c r="N1072" s="73">
        <f t="shared" si="150"/>
        <v>650</v>
      </c>
      <c r="O1072" s="74" t="str">
        <f t="shared" ca="1" si="151"/>
        <v>OK</v>
      </c>
      <c r="P1072" s="71">
        <f>J1072</f>
        <v>45420</v>
      </c>
      <c r="Q1072" s="198"/>
      <c r="R1072" s="68" t="s">
        <v>116</v>
      </c>
      <c r="S1072" s="73" t="str">
        <f t="shared" si="152"/>
        <v>Desenrolamento do retorno da lona carcaça no talão.</v>
      </c>
      <c r="T1072" s="67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72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72" s="68">
        <v>16196</v>
      </c>
      <c r="W1072" s="67" t="str">
        <f t="shared" si="155"/>
        <v xml:space="preserve">Everson Veloso </v>
      </c>
      <c r="X1072" s="67"/>
      <c r="Y1072" s="67">
        <f t="shared" ca="1" si="147"/>
        <v>0</v>
      </c>
      <c r="Z1072" s="67" t="str">
        <f>IFERROR(VLOOKUP(R1072,FVU!B:F,5,FALSE),"")</f>
        <v>TALÃO</v>
      </c>
    </row>
    <row r="1073" spans="1:26" ht="15.75" customHeight="1">
      <c r="A1073" s="150">
        <f t="shared" si="146"/>
        <v>3368</v>
      </c>
      <c r="B1073" s="75">
        <v>24805</v>
      </c>
      <c r="C1073" s="60">
        <v>2</v>
      </c>
      <c r="D1073" s="59" t="str">
        <f t="shared" si="149"/>
        <v>275/80R22.5</v>
      </c>
      <c r="E1073" s="61">
        <v>90299</v>
      </c>
      <c r="F1073" s="75" t="s">
        <v>99</v>
      </c>
      <c r="G1073" s="60">
        <v>870</v>
      </c>
      <c r="H1073" s="59" t="str">
        <f t="shared" si="148"/>
        <v>JUSTINOPOLIS</v>
      </c>
      <c r="I1073" s="63">
        <v>45408</v>
      </c>
      <c r="J1073" s="64">
        <v>45420</v>
      </c>
      <c r="K1073" s="60">
        <v>1</v>
      </c>
      <c r="L1073" s="60">
        <v>1566</v>
      </c>
      <c r="M1073" s="60">
        <v>144080</v>
      </c>
      <c r="N1073" s="65">
        <f t="shared" si="150"/>
        <v>600</v>
      </c>
      <c r="O1073" s="66" t="str">
        <f t="shared" ca="1" si="151"/>
        <v>OK</v>
      </c>
      <c r="P1073" s="63">
        <v>45540</v>
      </c>
      <c r="Q1073" s="200"/>
      <c r="R1073" s="148" t="s">
        <v>116</v>
      </c>
      <c r="S1073" s="65" t="str">
        <f t="shared" si="152"/>
        <v>Desenrolamento do retorno da lona carcaça no talão.</v>
      </c>
      <c r="T1073" s="59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73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73" s="60">
        <v>16196</v>
      </c>
      <c r="W1073" s="59" t="str">
        <f t="shared" si="155"/>
        <v xml:space="preserve">Everson Veloso </v>
      </c>
      <c r="X1073" s="59"/>
      <c r="Y1073" s="59">
        <f t="shared" ca="1" si="147"/>
        <v>120</v>
      </c>
      <c r="Z1073" s="59" t="str">
        <f>IFERROR(VLOOKUP(R1073,FVU!B:F,5,FALSE),"")</f>
        <v>TALÃO</v>
      </c>
    </row>
    <row r="1074" spans="1:26" ht="15.75" customHeight="1">
      <c r="A1074" s="149">
        <f t="shared" si="146"/>
        <v>3369</v>
      </c>
      <c r="B1074" s="76">
        <v>23898</v>
      </c>
      <c r="C1074" s="68">
        <v>1</v>
      </c>
      <c r="D1074" s="67" t="str">
        <f t="shared" si="149"/>
        <v>295/80R22.5</v>
      </c>
      <c r="E1074" s="69">
        <v>40300</v>
      </c>
      <c r="F1074" s="76" t="s">
        <v>105</v>
      </c>
      <c r="G1074" s="68">
        <v>16</v>
      </c>
      <c r="H1074" s="67" t="str">
        <f t="shared" si="148"/>
        <v>M.GORETTI</v>
      </c>
      <c r="I1074" s="71">
        <v>45412</v>
      </c>
      <c r="J1074" s="72">
        <v>45420</v>
      </c>
      <c r="K1074" s="68">
        <v>1</v>
      </c>
      <c r="L1074" s="68">
        <v>5129</v>
      </c>
      <c r="M1074" s="68">
        <v>126730</v>
      </c>
      <c r="N1074" s="73">
        <f t="shared" si="150"/>
        <v>650</v>
      </c>
      <c r="O1074" s="74" t="str">
        <f t="shared" ca="1" si="151"/>
        <v>OK</v>
      </c>
      <c r="P1074" s="71">
        <v>45441</v>
      </c>
      <c r="Q1074" s="198"/>
      <c r="R1074" s="68" t="s">
        <v>116</v>
      </c>
      <c r="S1074" s="73" t="str">
        <f t="shared" si="152"/>
        <v>Desenrolamento do retorno da lona carcaça no talão.</v>
      </c>
      <c r="T1074" s="67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74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74" s="68">
        <v>16196</v>
      </c>
      <c r="W1074" s="67" t="str">
        <f t="shared" si="155"/>
        <v xml:space="preserve">Everson Veloso </v>
      </c>
      <c r="X1074" s="67"/>
      <c r="Y1074" s="67">
        <f t="shared" ca="1" si="147"/>
        <v>21</v>
      </c>
      <c r="Z1074" s="67" t="str">
        <f>IFERROR(VLOOKUP(R1074,FVU!B:F,5,FALSE),"")</f>
        <v>TALÃO</v>
      </c>
    </row>
    <row r="1075" spans="1:26" ht="15.75" customHeight="1">
      <c r="A1075" s="150">
        <f t="shared" si="146"/>
        <v>3370</v>
      </c>
      <c r="B1075" s="75">
        <v>24500</v>
      </c>
      <c r="C1075" s="60">
        <v>2</v>
      </c>
      <c r="D1075" s="59" t="str">
        <f t="shared" si="149"/>
        <v>275/80R22.5</v>
      </c>
      <c r="E1075" s="61">
        <v>90421</v>
      </c>
      <c r="F1075" s="75" t="s">
        <v>99</v>
      </c>
      <c r="G1075" s="60">
        <v>990</v>
      </c>
      <c r="H1075" s="59" t="str">
        <f t="shared" si="148"/>
        <v>VENEZA</v>
      </c>
      <c r="I1075" s="63">
        <v>45407</v>
      </c>
      <c r="J1075" s="64">
        <v>45420</v>
      </c>
      <c r="K1075" s="60">
        <v>2</v>
      </c>
      <c r="L1075" s="60">
        <v>30108</v>
      </c>
      <c r="M1075" s="60">
        <v>157748</v>
      </c>
      <c r="N1075" s="65">
        <f t="shared" si="150"/>
        <v>600</v>
      </c>
      <c r="O1075" s="66" t="str">
        <f t="shared" ca="1" si="151"/>
        <v>OK</v>
      </c>
      <c r="P1075" s="63">
        <v>45428</v>
      </c>
      <c r="Q1075" s="200"/>
      <c r="R1075" s="148" t="s">
        <v>116</v>
      </c>
      <c r="S1075" s="65" t="str">
        <f t="shared" si="152"/>
        <v>Desenrolamento do retorno da lona carcaça no talão.</v>
      </c>
      <c r="T1075" s="59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75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75" s="60">
        <v>16196</v>
      </c>
      <c r="W1075" s="59" t="str">
        <f t="shared" si="155"/>
        <v xml:space="preserve">Everson Veloso </v>
      </c>
      <c r="X1075" s="59"/>
      <c r="Y1075" s="59">
        <f t="shared" ca="1" si="147"/>
        <v>8</v>
      </c>
      <c r="Z1075" s="59" t="str">
        <f>IFERROR(VLOOKUP(R1075,FVU!B:F,5,FALSE),"")</f>
        <v>TALÃO</v>
      </c>
    </row>
    <row r="1076" spans="1:26" ht="15.75" customHeight="1">
      <c r="A1076" s="149">
        <f t="shared" si="146"/>
        <v>3371</v>
      </c>
      <c r="B1076" s="76">
        <v>23633</v>
      </c>
      <c r="C1076" s="68">
        <v>2</v>
      </c>
      <c r="D1076" s="67" t="str">
        <f t="shared" si="149"/>
        <v>275/80R22.5</v>
      </c>
      <c r="E1076" s="69">
        <v>90426</v>
      </c>
      <c r="F1076" s="76" t="s">
        <v>105</v>
      </c>
      <c r="G1076" s="68">
        <v>990</v>
      </c>
      <c r="H1076" s="67" t="str">
        <f t="shared" si="148"/>
        <v>VENEZA</v>
      </c>
      <c r="I1076" s="71">
        <v>45408</v>
      </c>
      <c r="J1076" s="72">
        <v>45420</v>
      </c>
      <c r="K1076" s="68">
        <v>1</v>
      </c>
      <c r="L1076" s="68">
        <v>5604</v>
      </c>
      <c r="M1076" s="68">
        <v>141449</v>
      </c>
      <c r="N1076" s="73">
        <f t="shared" si="150"/>
        <v>600</v>
      </c>
      <c r="O1076" s="74" t="str">
        <f t="shared" ca="1" si="151"/>
        <v>OK</v>
      </c>
      <c r="P1076" s="71">
        <v>45428</v>
      </c>
      <c r="Q1076" s="198"/>
      <c r="R1076" s="68" t="s">
        <v>116</v>
      </c>
      <c r="S1076" s="73" t="str">
        <f t="shared" si="152"/>
        <v>Desenrolamento do retorno da lona carcaça no talão.</v>
      </c>
      <c r="T1076" s="67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76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76" s="68">
        <v>16196</v>
      </c>
      <c r="W1076" s="67" t="str">
        <f t="shared" si="155"/>
        <v xml:space="preserve">Everson Veloso </v>
      </c>
      <c r="X1076" s="67"/>
      <c r="Y1076" s="67">
        <f t="shared" ca="1" si="147"/>
        <v>8</v>
      </c>
      <c r="Z1076" s="67" t="str">
        <f>IFERROR(VLOOKUP(R1076,FVU!B:F,5,FALSE),"")</f>
        <v>TALÃO</v>
      </c>
    </row>
    <row r="1077" spans="1:26" ht="15.75" customHeight="1">
      <c r="A1077" s="150">
        <f t="shared" si="146"/>
        <v>3372</v>
      </c>
      <c r="B1077" s="75">
        <v>23342</v>
      </c>
      <c r="C1077" s="60">
        <v>2</v>
      </c>
      <c r="D1077" s="59" t="str">
        <f t="shared" si="149"/>
        <v>275/80R22.5</v>
      </c>
      <c r="E1077" s="61">
        <v>20722</v>
      </c>
      <c r="F1077" s="75" t="s">
        <v>105</v>
      </c>
      <c r="G1077" s="60">
        <v>870</v>
      </c>
      <c r="H1077" s="59" t="str">
        <f t="shared" si="148"/>
        <v>JUSTINOPOLIS</v>
      </c>
      <c r="I1077" s="63">
        <v>45412</v>
      </c>
      <c r="J1077" s="64">
        <v>45420</v>
      </c>
      <c r="K1077" s="60">
        <v>2</v>
      </c>
      <c r="L1077" s="60">
        <v>11433</v>
      </c>
      <c r="M1077" s="60">
        <v>217563</v>
      </c>
      <c r="N1077" s="65">
        <f t="shared" si="150"/>
        <v>600</v>
      </c>
      <c r="O1077" s="66" t="str">
        <f t="shared" ca="1" si="151"/>
        <v>OK</v>
      </c>
      <c r="P1077" s="63">
        <v>45468</v>
      </c>
      <c r="Q1077" s="200"/>
      <c r="R1077" s="148" t="s">
        <v>106</v>
      </c>
      <c r="S1077" s="65" t="str">
        <f t="shared" si="152"/>
        <v>Rachadura na zona baixa do talão.</v>
      </c>
      <c r="T1077" s="59" t="str">
        <f t="shared" si="15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77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77" s="60">
        <v>16196</v>
      </c>
      <c r="W1077" s="59" t="str">
        <f t="shared" si="155"/>
        <v xml:space="preserve">Everson Veloso </v>
      </c>
      <c r="X1077" s="59"/>
      <c r="Y1077" s="59">
        <f t="shared" ca="1" si="147"/>
        <v>48</v>
      </c>
      <c r="Z1077" s="59" t="str">
        <f>IFERROR(VLOOKUP(R1077,FVU!B:F,5,FALSE),"")</f>
        <v>TALÃO</v>
      </c>
    </row>
    <row r="1078" spans="1:26" ht="15.75" customHeight="1">
      <c r="A1078" s="149">
        <f t="shared" si="146"/>
        <v>3373</v>
      </c>
      <c r="B1078" s="76">
        <v>25281</v>
      </c>
      <c r="C1078" s="68">
        <v>1</v>
      </c>
      <c r="D1078" s="67" t="str">
        <f t="shared" si="149"/>
        <v>295/80R22.5</v>
      </c>
      <c r="E1078" s="69">
        <v>90314</v>
      </c>
      <c r="F1078" s="76" t="s">
        <v>200</v>
      </c>
      <c r="G1078" s="68">
        <v>870</v>
      </c>
      <c r="H1078" s="67" t="str">
        <f t="shared" si="148"/>
        <v>JUSTINOPOLIS</v>
      </c>
      <c r="I1078" s="71">
        <v>45412</v>
      </c>
      <c r="J1078" s="72">
        <v>45420</v>
      </c>
      <c r="K1078" s="68">
        <v>1</v>
      </c>
      <c r="L1078" s="68">
        <v>7655</v>
      </c>
      <c r="M1078" s="68">
        <v>133143</v>
      </c>
      <c r="N1078" s="73">
        <f t="shared" si="150"/>
        <v>650</v>
      </c>
      <c r="O1078" s="74" t="str">
        <f t="shared" ca="1" si="151"/>
        <v>OK</v>
      </c>
      <c r="P1078" s="71">
        <v>45425</v>
      </c>
      <c r="Q1078" s="198"/>
      <c r="R1078" s="68" t="s">
        <v>116</v>
      </c>
      <c r="S1078" s="73" t="str">
        <f t="shared" si="152"/>
        <v>Desenrolamento do retorno da lona carcaça no talão.</v>
      </c>
      <c r="T1078" s="67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78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78" s="68">
        <v>16196</v>
      </c>
      <c r="W1078" s="67" t="str">
        <f t="shared" si="155"/>
        <v xml:space="preserve">Everson Veloso </v>
      </c>
      <c r="X1078" s="67"/>
      <c r="Y1078" s="67">
        <f t="shared" ca="1" si="147"/>
        <v>5</v>
      </c>
      <c r="Z1078" s="67" t="str">
        <f>IFERROR(VLOOKUP(R1078,FVU!B:F,5,FALSE),"")</f>
        <v>TALÃO</v>
      </c>
    </row>
    <row r="1079" spans="1:26" ht="15.75" customHeight="1">
      <c r="A1079" s="150">
        <f t="shared" si="146"/>
        <v>3374</v>
      </c>
      <c r="B1079" s="75">
        <v>21812</v>
      </c>
      <c r="C1079" s="60">
        <v>2</v>
      </c>
      <c r="D1079" s="59" t="str">
        <f t="shared" si="149"/>
        <v>275/80R22.5</v>
      </c>
      <c r="E1079" s="61">
        <v>90297</v>
      </c>
      <c r="F1079" s="75" t="s">
        <v>105</v>
      </c>
      <c r="G1079" s="60">
        <v>870</v>
      </c>
      <c r="H1079" s="59" t="str">
        <f t="shared" si="148"/>
        <v>JUSTINOPOLIS</v>
      </c>
      <c r="I1079" s="63">
        <v>45412</v>
      </c>
      <c r="J1079" s="64">
        <v>45420</v>
      </c>
      <c r="K1079" s="60">
        <v>2</v>
      </c>
      <c r="L1079" s="60">
        <v>11418</v>
      </c>
      <c r="M1079" s="60">
        <v>189026</v>
      </c>
      <c r="N1079" s="65">
        <f t="shared" si="150"/>
        <v>600</v>
      </c>
      <c r="O1079" s="66" t="str">
        <f t="shared" ca="1" si="151"/>
        <v>OK</v>
      </c>
      <c r="P1079" s="63">
        <v>45468</v>
      </c>
      <c r="Q1079" s="200"/>
      <c r="R1079" s="148" t="s">
        <v>116</v>
      </c>
      <c r="S1079" s="65" t="str">
        <f t="shared" si="152"/>
        <v>Desenrolamento do retorno da lona carcaça no talão.</v>
      </c>
      <c r="T1079" s="59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79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79" s="60">
        <v>16196</v>
      </c>
      <c r="W1079" s="59" t="str">
        <f t="shared" si="155"/>
        <v xml:space="preserve">Everson Veloso </v>
      </c>
      <c r="X1079" s="59"/>
      <c r="Y1079" s="59">
        <f t="shared" ca="1" si="147"/>
        <v>48</v>
      </c>
      <c r="Z1079" s="59" t="str">
        <f>IFERROR(VLOOKUP(R1079,FVU!B:F,5,FALSE),"")</f>
        <v>TALÃO</v>
      </c>
    </row>
    <row r="1080" spans="1:26" ht="15.75" customHeight="1">
      <c r="A1080" s="149">
        <f t="shared" si="146"/>
        <v>3375</v>
      </c>
      <c r="B1080" s="76">
        <v>27077</v>
      </c>
      <c r="C1080" s="68">
        <v>2</v>
      </c>
      <c r="D1080" s="67" t="str">
        <f t="shared" si="149"/>
        <v>275/80R22.5</v>
      </c>
      <c r="E1080" s="69">
        <v>90308</v>
      </c>
      <c r="F1080" s="76" t="s">
        <v>99</v>
      </c>
      <c r="G1080" s="68">
        <v>870</v>
      </c>
      <c r="H1080" s="67" t="str">
        <f t="shared" si="148"/>
        <v>JUSTINOPOLIS</v>
      </c>
      <c r="I1080" s="71">
        <v>45412</v>
      </c>
      <c r="J1080" s="72">
        <v>45420</v>
      </c>
      <c r="K1080" s="68">
        <v>1</v>
      </c>
      <c r="L1080" s="68">
        <v>5143</v>
      </c>
      <c r="M1080" s="68">
        <v>59557</v>
      </c>
      <c r="N1080" s="73">
        <f t="shared" si="150"/>
        <v>600</v>
      </c>
      <c r="O1080" s="74" t="str">
        <f t="shared" ca="1" si="151"/>
        <v>OK</v>
      </c>
      <c r="P1080" s="71">
        <v>45460</v>
      </c>
      <c r="Q1080" s="198"/>
      <c r="R1080" s="68" t="s">
        <v>116</v>
      </c>
      <c r="S1080" s="73" t="str">
        <f t="shared" si="152"/>
        <v>Desenrolamento do retorno da lona carcaça no talão.</v>
      </c>
      <c r="T1080" s="67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80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80" s="68">
        <v>16196</v>
      </c>
      <c r="W1080" s="67" t="str">
        <f t="shared" si="155"/>
        <v xml:space="preserve">Everson Veloso </v>
      </c>
      <c r="X1080" s="67"/>
      <c r="Y1080" s="67">
        <f t="shared" ca="1" si="147"/>
        <v>40</v>
      </c>
      <c r="Z1080" s="67" t="str">
        <f>IFERROR(VLOOKUP(R1080,FVU!B:F,5,FALSE),"")</f>
        <v>TALÃO</v>
      </c>
    </row>
    <row r="1081" spans="1:26" ht="15.75" customHeight="1">
      <c r="A1081" s="150">
        <f t="shared" si="146"/>
        <v>3376</v>
      </c>
      <c r="B1081" s="75">
        <v>25454</v>
      </c>
      <c r="C1081" s="60">
        <v>2</v>
      </c>
      <c r="D1081" s="59" t="str">
        <f t="shared" si="149"/>
        <v>275/80R22.5</v>
      </c>
      <c r="E1081" s="61">
        <v>11087</v>
      </c>
      <c r="F1081" s="75" t="s">
        <v>99</v>
      </c>
      <c r="G1081" s="60">
        <v>870</v>
      </c>
      <c r="H1081" s="59" t="str">
        <f t="shared" si="148"/>
        <v>JUSTINOPOLIS</v>
      </c>
      <c r="I1081" s="63">
        <v>45413</v>
      </c>
      <c r="J1081" s="64">
        <v>45420</v>
      </c>
      <c r="K1081" s="60">
        <v>2</v>
      </c>
      <c r="L1081" s="60">
        <v>3661</v>
      </c>
      <c r="M1081" s="60">
        <v>144420</v>
      </c>
      <c r="N1081" s="65">
        <f t="shared" si="150"/>
        <v>600</v>
      </c>
      <c r="O1081" s="66" t="str">
        <f t="shared" ca="1" si="151"/>
        <v>OK</v>
      </c>
      <c r="P1081" s="71">
        <f>J1081</f>
        <v>45420</v>
      </c>
      <c r="Q1081" s="198"/>
      <c r="R1081" s="148" t="s">
        <v>116</v>
      </c>
      <c r="S1081" s="65" t="str">
        <f t="shared" si="152"/>
        <v>Desenrolamento do retorno da lona carcaça no talão.</v>
      </c>
      <c r="T1081" s="59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81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81" s="60">
        <v>16196</v>
      </c>
      <c r="W1081" s="59" t="str">
        <f t="shared" si="155"/>
        <v xml:space="preserve">Everson Veloso </v>
      </c>
      <c r="X1081" s="59"/>
      <c r="Y1081" s="59">
        <f t="shared" ca="1" si="147"/>
        <v>0</v>
      </c>
      <c r="Z1081" s="59" t="str">
        <f>IFERROR(VLOOKUP(R1081,FVU!B:F,5,FALSE),"")</f>
        <v>TALÃO</v>
      </c>
    </row>
    <row r="1082" spans="1:26" ht="15.75" customHeight="1">
      <c r="A1082" s="149">
        <f t="shared" si="146"/>
        <v>3377</v>
      </c>
      <c r="B1082" s="76">
        <v>27071</v>
      </c>
      <c r="C1082" s="68">
        <v>2</v>
      </c>
      <c r="D1082" s="67" t="str">
        <f t="shared" si="149"/>
        <v>275/80R22.5</v>
      </c>
      <c r="E1082" s="69">
        <v>11184</v>
      </c>
      <c r="F1082" s="76" t="s">
        <v>197</v>
      </c>
      <c r="G1082" s="68">
        <v>98</v>
      </c>
      <c r="H1082" s="67" t="str">
        <f t="shared" si="148"/>
        <v>ANA LUCIA</v>
      </c>
      <c r="I1082" s="71">
        <v>45413</v>
      </c>
      <c r="J1082" s="72">
        <v>45420</v>
      </c>
      <c r="K1082" s="68">
        <v>0</v>
      </c>
      <c r="L1082" s="68">
        <v>28135</v>
      </c>
      <c r="M1082" s="68">
        <v>49993</v>
      </c>
      <c r="N1082" s="73">
        <f t="shared" si="150"/>
        <v>600</v>
      </c>
      <c r="O1082" s="74" t="str">
        <f t="shared" ca="1" si="151"/>
        <v>OK</v>
      </c>
      <c r="P1082" s="71">
        <v>45467</v>
      </c>
      <c r="Q1082" s="198"/>
      <c r="R1082" s="68" t="s">
        <v>104</v>
      </c>
      <c r="S1082" s="73" t="str">
        <f t="shared" si="152"/>
        <v>Feridas acidentais no flanco.</v>
      </c>
      <c r="T1082" s="67" t="str">
        <f t="shared" si="153"/>
        <v>Objetos pontiagudos, pontas de guias, meio-fio.</v>
      </c>
      <c r="U1082" s="73" t="str">
        <f t="shared" si="154"/>
        <v>Impacto lateral proveniente de erro operacional, solicito avaliação de cobrança.</v>
      </c>
      <c r="V1082" s="68">
        <v>16196</v>
      </c>
      <c r="W1082" s="67" t="str">
        <f t="shared" si="155"/>
        <v xml:space="preserve">Everson Veloso </v>
      </c>
      <c r="X1082" s="67"/>
      <c r="Y1082" s="67">
        <f t="shared" ca="1" si="147"/>
        <v>47</v>
      </c>
      <c r="Z1082" s="67" t="str">
        <f>IFERROR(VLOOKUP(R1082,FVU!B:F,5,FALSE),"")</f>
        <v>FLANCO</v>
      </c>
    </row>
    <row r="1083" spans="1:26" ht="15.75" customHeight="1">
      <c r="A1083" s="150">
        <f t="shared" si="146"/>
        <v>3378</v>
      </c>
      <c r="B1083" s="75">
        <v>24508</v>
      </c>
      <c r="C1083" s="60">
        <v>2</v>
      </c>
      <c r="D1083" s="59" t="str">
        <f t="shared" si="149"/>
        <v>275/80R22.5</v>
      </c>
      <c r="E1083" s="61">
        <v>20715</v>
      </c>
      <c r="F1083" s="75" t="s">
        <v>198</v>
      </c>
      <c r="G1083" s="60">
        <v>98</v>
      </c>
      <c r="H1083" s="59" t="str">
        <f t="shared" si="148"/>
        <v>ANA LUCIA</v>
      </c>
      <c r="I1083" s="63">
        <v>45417</v>
      </c>
      <c r="J1083" s="64">
        <v>45420</v>
      </c>
      <c r="K1083" s="60">
        <v>2</v>
      </c>
      <c r="L1083" s="60">
        <v>5294</v>
      </c>
      <c r="M1083" s="60">
        <v>124079</v>
      </c>
      <c r="N1083" s="65">
        <f t="shared" si="150"/>
        <v>600</v>
      </c>
      <c r="O1083" s="66" t="str">
        <f t="shared" ca="1" si="151"/>
        <v>OK</v>
      </c>
      <c r="P1083" s="63">
        <v>45467</v>
      </c>
      <c r="Q1083" s="200"/>
      <c r="R1083" s="148" t="s">
        <v>104</v>
      </c>
      <c r="S1083" s="65" t="str">
        <f t="shared" si="152"/>
        <v>Feridas acidentais no flanco.</v>
      </c>
      <c r="T1083" s="59" t="str">
        <f t="shared" si="153"/>
        <v>Objetos pontiagudos, pontas de guias, meio-fio.</v>
      </c>
      <c r="U1083" s="65" t="str">
        <f t="shared" si="154"/>
        <v>Impacto lateral proveniente de erro operacional, solicito avaliação de cobrança.</v>
      </c>
      <c r="V1083" s="60">
        <v>16196</v>
      </c>
      <c r="W1083" s="59" t="str">
        <f t="shared" si="155"/>
        <v xml:space="preserve">Everson Veloso </v>
      </c>
      <c r="X1083" s="59"/>
      <c r="Y1083" s="59">
        <f t="shared" ca="1" si="147"/>
        <v>47</v>
      </c>
      <c r="Z1083" s="59" t="str">
        <f>IFERROR(VLOOKUP(R1083,FVU!B:F,5,FALSE),"")</f>
        <v>FLANCO</v>
      </c>
    </row>
    <row r="1084" spans="1:26" ht="15.75" customHeight="1">
      <c r="A1084" s="149">
        <f t="shared" si="146"/>
        <v>3379</v>
      </c>
      <c r="B1084" s="76">
        <v>27288</v>
      </c>
      <c r="C1084" s="68">
        <v>2</v>
      </c>
      <c r="D1084" s="67" t="str">
        <f t="shared" si="149"/>
        <v>275/80R22.5</v>
      </c>
      <c r="E1084" s="69">
        <v>10760</v>
      </c>
      <c r="F1084" s="76" t="s">
        <v>197</v>
      </c>
      <c r="G1084" s="68">
        <v>870</v>
      </c>
      <c r="H1084" s="67" t="str">
        <f t="shared" si="148"/>
        <v>JUSTINOPOLIS</v>
      </c>
      <c r="I1084" s="71">
        <v>45409</v>
      </c>
      <c r="J1084" s="72">
        <v>45420</v>
      </c>
      <c r="K1084" s="68">
        <v>0</v>
      </c>
      <c r="L1084" s="68">
        <v>44168</v>
      </c>
      <c r="M1084" s="68">
        <v>44168</v>
      </c>
      <c r="N1084" s="73">
        <f t="shared" si="150"/>
        <v>600</v>
      </c>
      <c r="O1084" s="74" t="str">
        <f t="shared" ca="1" si="151"/>
        <v>OK</v>
      </c>
      <c r="P1084" s="71">
        <v>45463</v>
      </c>
      <c r="Q1084" s="198"/>
      <c r="R1084" s="68" t="s">
        <v>104</v>
      </c>
      <c r="S1084" s="73" t="str">
        <f t="shared" si="152"/>
        <v>Feridas acidentais no flanco.</v>
      </c>
      <c r="T1084" s="67" t="str">
        <f t="shared" si="153"/>
        <v>Objetos pontiagudos, pontas de guias, meio-fio.</v>
      </c>
      <c r="U1084" s="73" t="str">
        <f t="shared" si="154"/>
        <v>Impacto lateral proveniente de erro operacional, solicito avaliação de cobrança.</v>
      </c>
      <c r="V1084" s="68">
        <v>16196</v>
      </c>
      <c r="W1084" s="67" t="str">
        <f t="shared" si="155"/>
        <v xml:space="preserve">Everson Veloso </v>
      </c>
      <c r="X1084" s="67"/>
      <c r="Y1084" s="67">
        <f t="shared" ca="1" si="147"/>
        <v>43</v>
      </c>
      <c r="Z1084" s="67" t="str">
        <f>IFERROR(VLOOKUP(R1084,FVU!B:F,5,FALSE),"")</f>
        <v>FLANCO</v>
      </c>
    </row>
    <row r="1085" spans="1:26" ht="15.75" customHeight="1">
      <c r="A1085" s="150">
        <f t="shared" si="146"/>
        <v>3380</v>
      </c>
      <c r="B1085" s="75">
        <v>23040</v>
      </c>
      <c r="C1085" s="60">
        <v>1</v>
      </c>
      <c r="D1085" s="59" t="str">
        <f t="shared" si="149"/>
        <v>295/80R22.5</v>
      </c>
      <c r="E1085" s="61">
        <v>40000</v>
      </c>
      <c r="F1085" s="75" t="s">
        <v>99</v>
      </c>
      <c r="G1085" s="60">
        <v>16</v>
      </c>
      <c r="H1085" s="59" t="str">
        <f t="shared" si="148"/>
        <v>M.GORETTI</v>
      </c>
      <c r="I1085" s="63">
        <v>45420</v>
      </c>
      <c r="J1085" s="64">
        <v>45429</v>
      </c>
      <c r="K1085" s="60">
        <v>1</v>
      </c>
      <c r="L1085" s="60">
        <v>19955</v>
      </c>
      <c r="M1085" s="60">
        <v>212784</v>
      </c>
      <c r="N1085" s="65">
        <f t="shared" si="150"/>
        <v>650</v>
      </c>
      <c r="O1085" s="66" t="str">
        <f t="shared" ca="1" si="151"/>
        <v>OK</v>
      </c>
      <c r="P1085" s="63">
        <v>45434</v>
      </c>
      <c r="Q1085" s="200"/>
      <c r="R1085" s="148" t="s">
        <v>116</v>
      </c>
      <c r="S1085" s="65" t="str">
        <f t="shared" si="152"/>
        <v>Desenrolamento do retorno da lona carcaça no talão.</v>
      </c>
      <c r="T1085" s="59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85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85" s="60">
        <v>16196</v>
      </c>
      <c r="W1085" s="59" t="str">
        <f t="shared" si="155"/>
        <v xml:space="preserve">Everson Veloso </v>
      </c>
      <c r="X1085" s="59"/>
      <c r="Y1085" s="59">
        <f t="shared" ca="1" si="147"/>
        <v>5</v>
      </c>
      <c r="Z1085" s="59" t="str">
        <f>IFERROR(VLOOKUP(R1085,FVU!B:F,5,FALSE),"")</f>
        <v>TALÃO</v>
      </c>
    </row>
    <row r="1086" spans="1:26" ht="15.75" customHeight="1">
      <c r="A1086" s="149">
        <f t="shared" si="146"/>
        <v>3381</v>
      </c>
      <c r="B1086" s="76">
        <v>45872</v>
      </c>
      <c r="C1086" s="68">
        <v>2</v>
      </c>
      <c r="D1086" s="67" t="str">
        <f t="shared" si="149"/>
        <v>275/80R22.5</v>
      </c>
      <c r="E1086" s="69">
        <v>11150</v>
      </c>
      <c r="F1086" s="76" t="s">
        <v>105</v>
      </c>
      <c r="G1086" s="68">
        <v>870</v>
      </c>
      <c r="H1086" s="67" t="str">
        <f t="shared" si="148"/>
        <v>JUSTINOPOLIS</v>
      </c>
      <c r="I1086" s="71">
        <v>45418</v>
      </c>
      <c r="J1086" s="72">
        <v>45429</v>
      </c>
      <c r="K1086" s="68">
        <v>1</v>
      </c>
      <c r="L1086" s="68">
        <v>10740</v>
      </c>
      <c r="M1086" s="68">
        <v>52348</v>
      </c>
      <c r="N1086" s="73">
        <f t="shared" si="150"/>
        <v>600</v>
      </c>
      <c r="O1086" s="74" t="str">
        <f t="shared" ca="1" si="151"/>
        <v>OK</v>
      </c>
      <c r="P1086" s="71">
        <v>45540</v>
      </c>
      <c r="Q1086" s="198"/>
      <c r="R1086" s="68" t="s">
        <v>106</v>
      </c>
      <c r="S1086" s="73" t="str">
        <f t="shared" si="152"/>
        <v>Rachadura na zona baixa do talão.</v>
      </c>
      <c r="T1086" s="67" t="str">
        <f t="shared" si="15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86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86" s="68">
        <v>16196</v>
      </c>
      <c r="W1086" s="67" t="str">
        <f t="shared" si="155"/>
        <v xml:space="preserve">Everson Veloso </v>
      </c>
      <c r="X1086" s="67"/>
      <c r="Y1086" s="67">
        <f t="shared" ca="1" si="147"/>
        <v>111</v>
      </c>
      <c r="Z1086" s="67" t="str">
        <f>IFERROR(VLOOKUP(R1086,FVU!B:F,5,FALSE),"")</f>
        <v>TALÃO</v>
      </c>
    </row>
    <row r="1087" spans="1:26" ht="15.75" customHeight="1">
      <c r="A1087" s="150">
        <f t="shared" si="146"/>
        <v>3382</v>
      </c>
      <c r="B1087" s="75">
        <v>22940</v>
      </c>
      <c r="C1087" s="60">
        <v>2</v>
      </c>
      <c r="D1087" s="59" t="str">
        <f t="shared" si="149"/>
        <v>275/80R22.5</v>
      </c>
      <c r="E1087" s="61">
        <v>10615</v>
      </c>
      <c r="F1087" s="75" t="s">
        <v>105</v>
      </c>
      <c r="G1087" s="60">
        <v>870</v>
      </c>
      <c r="H1087" s="59" t="str">
        <f t="shared" si="148"/>
        <v>JUSTINOPOLIS</v>
      </c>
      <c r="I1087" s="63">
        <v>45414</v>
      </c>
      <c r="J1087" s="64">
        <v>45429</v>
      </c>
      <c r="K1087" s="60">
        <v>2</v>
      </c>
      <c r="L1087" s="60">
        <v>3668</v>
      </c>
      <c r="M1087" s="60">
        <v>156270</v>
      </c>
      <c r="N1087" s="65">
        <f t="shared" si="150"/>
        <v>600</v>
      </c>
      <c r="O1087" s="66" t="str">
        <f t="shared" ca="1" si="151"/>
        <v>OK</v>
      </c>
      <c r="P1087" s="63">
        <v>45540</v>
      </c>
      <c r="Q1087" s="200"/>
      <c r="R1087" s="148" t="s">
        <v>106</v>
      </c>
      <c r="S1087" s="65" t="str">
        <f t="shared" si="152"/>
        <v>Rachadura na zona baixa do talão.</v>
      </c>
      <c r="T1087" s="59" t="str">
        <f t="shared" si="15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87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87" s="60">
        <v>16196</v>
      </c>
      <c r="W1087" s="59" t="str">
        <f t="shared" si="155"/>
        <v xml:space="preserve">Everson Veloso </v>
      </c>
      <c r="X1087" s="59"/>
      <c r="Y1087" s="59">
        <f t="shared" ca="1" si="147"/>
        <v>111</v>
      </c>
      <c r="Z1087" s="59" t="str">
        <f>IFERROR(VLOOKUP(R1087,FVU!B:F,5,FALSE),"")</f>
        <v>TALÃO</v>
      </c>
    </row>
    <row r="1088" spans="1:26" ht="15.75" customHeight="1">
      <c r="A1088" s="149">
        <f t="shared" si="146"/>
        <v>3383</v>
      </c>
      <c r="B1088" s="76">
        <v>26463</v>
      </c>
      <c r="C1088" s="68">
        <v>2</v>
      </c>
      <c r="D1088" s="67" t="str">
        <f t="shared" si="149"/>
        <v>275/80R22.5</v>
      </c>
      <c r="E1088" s="69">
        <v>8412</v>
      </c>
      <c r="F1088" s="76" t="s">
        <v>102</v>
      </c>
      <c r="G1088" s="68">
        <v>56</v>
      </c>
      <c r="H1088" s="67" t="str">
        <f t="shared" si="148"/>
        <v xml:space="preserve">UBERLANDIA </v>
      </c>
      <c r="I1088" s="71">
        <v>45419</v>
      </c>
      <c r="J1088" s="72">
        <v>45429</v>
      </c>
      <c r="K1088" s="68">
        <v>0</v>
      </c>
      <c r="L1088" s="68">
        <v>16844</v>
      </c>
      <c r="M1088" s="68">
        <v>41362</v>
      </c>
      <c r="N1088" s="73">
        <f t="shared" si="150"/>
        <v>600</v>
      </c>
      <c r="O1088" s="74" t="str">
        <f t="shared" ca="1" si="151"/>
        <v>OK</v>
      </c>
      <c r="P1088" s="71">
        <v>45447</v>
      </c>
      <c r="Q1088" s="198"/>
      <c r="R1088" s="68" t="s">
        <v>111</v>
      </c>
      <c r="S1088" s="73" t="str">
        <f t="shared" si="152"/>
        <v>Desgaste irregular da Banda de Rodagem.</v>
      </c>
      <c r="T1088" s="67" t="str">
        <f t="shared" si="153"/>
        <v>Folgas nas mangas, cubos, buchas estouradas, veículo desalinhado.</v>
      </c>
      <c r="U1088" s="73" t="str">
        <f t="shared" si="15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088" s="68">
        <v>16196</v>
      </c>
      <c r="W1088" s="67" t="str">
        <f t="shared" si="155"/>
        <v xml:space="preserve">Everson Veloso </v>
      </c>
      <c r="X1088" s="67"/>
      <c r="Y1088" s="67">
        <f t="shared" ca="1" si="147"/>
        <v>18</v>
      </c>
      <c r="Z1088" s="67" t="str">
        <f>IFERROR(VLOOKUP(R1088,FVU!B:F,5,FALSE),"")</f>
        <v>BANDA DE RODAGEM</v>
      </c>
    </row>
    <row r="1089" spans="1:26" ht="15.75" customHeight="1">
      <c r="A1089" s="150">
        <f t="shared" si="146"/>
        <v>3384</v>
      </c>
      <c r="B1089" s="75">
        <v>22828</v>
      </c>
      <c r="C1089" s="60">
        <v>2</v>
      </c>
      <c r="D1089" s="59" t="str">
        <f t="shared" si="149"/>
        <v>275/80R22.5</v>
      </c>
      <c r="E1089" s="61">
        <v>8457</v>
      </c>
      <c r="F1089" s="75" t="s">
        <v>99</v>
      </c>
      <c r="G1089" s="60">
        <v>56</v>
      </c>
      <c r="H1089" s="59" t="str">
        <f t="shared" si="148"/>
        <v xml:space="preserve">UBERLANDIA </v>
      </c>
      <c r="I1089" s="63">
        <v>45418</v>
      </c>
      <c r="J1089" s="64">
        <v>45434</v>
      </c>
      <c r="K1089" s="60">
        <v>1</v>
      </c>
      <c r="L1089" s="60">
        <v>16404</v>
      </c>
      <c r="M1089" s="60">
        <v>234908</v>
      </c>
      <c r="N1089" s="65">
        <f t="shared" si="150"/>
        <v>600</v>
      </c>
      <c r="O1089" s="66" t="str">
        <f t="shared" ca="1" si="151"/>
        <v>OK</v>
      </c>
      <c r="P1089" s="63">
        <v>45446</v>
      </c>
      <c r="Q1089" s="200"/>
      <c r="R1089" s="148" t="s">
        <v>106</v>
      </c>
      <c r="S1089" s="65" t="str">
        <f t="shared" si="152"/>
        <v>Rachadura na zona baixa do talão.</v>
      </c>
      <c r="T1089" s="59" t="str">
        <f t="shared" si="15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89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89" s="60">
        <v>16196</v>
      </c>
      <c r="W1089" s="59" t="str">
        <f t="shared" si="155"/>
        <v xml:space="preserve">Everson Veloso </v>
      </c>
      <c r="X1089" s="59"/>
      <c r="Y1089" s="59">
        <f t="shared" ca="1" si="147"/>
        <v>12</v>
      </c>
      <c r="Z1089" s="59" t="str">
        <f>IFERROR(VLOOKUP(R1089,FVU!B:F,5,FALSE),"")</f>
        <v>TALÃO</v>
      </c>
    </row>
    <row r="1090" spans="1:26" ht="15.75" customHeight="1">
      <c r="A1090" s="149">
        <f t="shared" si="146"/>
        <v>3385</v>
      </c>
      <c r="B1090" s="76">
        <v>25339</v>
      </c>
      <c r="C1090" s="68">
        <v>2</v>
      </c>
      <c r="D1090" s="67" t="str">
        <f t="shared" si="149"/>
        <v>275/80R22.5</v>
      </c>
      <c r="E1090" s="69">
        <v>90471</v>
      </c>
      <c r="F1090" s="76" t="s">
        <v>99</v>
      </c>
      <c r="G1090" s="68">
        <v>520</v>
      </c>
      <c r="H1090" s="67" t="str">
        <f t="shared" si="148"/>
        <v>NEVES</v>
      </c>
      <c r="I1090" s="71">
        <v>45425</v>
      </c>
      <c r="J1090" s="72">
        <v>45434</v>
      </c>
      <c r="K1090" s="68">
        <v>1</v>
      </c>
      <c r="L1090" s="68">
        <v>59900</v>
      </c>
      <c r="M1090" s="68">
        <v>135953</v>
      </c>
      <c r="N1090" s="73">
        <f t="shared" si="150"/>
        <v>600</v>
      </c>
      <c r="O1090" s="74" t="str">
        <f t="shared" ca="1" si="151"/>
        <v>OK</v>
      </c>
      <c r="P1090" s="71">
        <v>45440</v>
      </c>
      <c r="Q1090" s="198"/>
      <c r="R1090" s="68" t="s">
        <v>107</v>
      </c>
      <c r="S1090" s="73" t="str">
        <f t="shared" si="152"/>
        <v>Alteração na zona baixa do talão.</v>
      </c>
      <c r="T1090" s="67" t="str">
        <f t="shared" si="15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090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090" s="68">
        <v>16196</v>
      </c>
      <c r="W1090" s="67" t="str">
        <f t="shared" si="155"/>
        <v xml:space="preserve">Everson Veloso </v>
      </c>
      <c r="X1090" s="67"/>
      <c r="Y1090" s="67">
        <f t="shared" ca="1" si="147"/>
        <v>6</v>
      </c>
      <c r="Z1090" s="67" t="str">
        <f>IFERROR(VLOOKUP(R1090,FVU!B:F,5,FALSE),"")</f>
        <v>TALÃO</v>
      </c>
    </row>
    <row r="1091" spans="1:26" ht="15.75" customHeight="1">
      <c r="A1091" s="150">
        <f t="shared" si="146"/>
        <v>3386</v>
      </c>
      <c r="B1091" s="75">
        <v>26175</v>
      </c>
      <c r="C1091" s="60">
        <v>2</v>
      </c>
      <c r="D1091" s="59" t="str">
        <f t="shared" si="149"/>
        <v>275/80R22.5</v>
      </c>
      <c r="E1091" s="61">
        <v>90393</v>
      </c>
      <c r="F1091" s="75" t="s">
        <v>105</v>
      </c>
      <c r="G1091" s="60">
        <v>520</v>
      </c>
      <c r="H1091" s="59" t="str">
        <f t="shared" si="148"/>
        <v>NEVES</v>
      </c>
      <c r="I1091" s="63">
        <v>45425</v>
      </c>
      <c r="J1091" s="64">
        <v>45434</v>
      </c>
      <c r="K1091" s="60">
        <v>1</v>
      </c>
      <c r="L1091" s="60">
        <v>26475</v>
      </c>
      <c r="M1091" s="60">
        <v>93077</v>
      </c>
      <c r="N1091" s="65">
        <f t="shared" si="150"/>
        <v>600</v>
      </c>
      <c r="O1091" s="66" t="str">
        <f t="shared" ca="1" si="151"/>
        <v>OK</v>
      </c>
      <c r="P1091" s="63">
        <v>45453</v>
      </c>
      <c r="Q1091" s="200"/>
      <c r="R1091" s="148" t="s">
        <v>107</v>
      </c>
      <c r="S1091" s="65" t="str">
        <f t="shared" si="152"/>
        <v>Alteração na zona baixa do talão.</v>
      </c>
      <c r="T1091" s="59" t="str">
        <f t="shared" si="15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091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091" s="60">
        <v>16196</v>
      </c>
      <c r="W1091" s="59" t="str">
        <f t="shared" si="155"/>
        <v xml:space="preserve">Everson Veloso </v>
      </c>
      <c r="X1091" s="59"/>
      <c r="Y1091" s="59">
        <f t="shared" ca="1" si="147"/>
        <v>19</v>
      </c>
      <c r="Z1091" s="59" t="str">
        <f>IFERROR(VLOOKUP(R1091,FVU!B:F,5,FALSE),"")</f>
        <v>TALÃO</v>
      </c>
    </row>
    <row r="1092" spans="1:26" ht="15.75" customHeight="1">
      <c r="A1092" s="149">
        <f t="shared" ref="A1092:A1155" si="156">IF(B1092&gt;0,A1091+1,"")</f>
        <v>3387</v>
      </c>
      <c r="B1092" s="76">
        <v>25841</v>
      </c>
      <c r="C1092" s="68">
        <v>2</v>
      </c>
      <c r="D1092" s="67" t="str">
        <f t="shared" si="149"/>
        <v>275/80R22.5</v>
      </c>
      <c r="E1092" s="69">
        <v>90299</v>
      </c>
      <c r="F1092" s="76" t="s">
        <v>105</v>
      </c>
      <c r="G1092" s="68">
        <v>870</v>
      </c>
      <c r="H1092" s="67" t="str">
        <f t="shared" si="148"/>
        <v>JUSTINOPOLIS</v>
      </c>
      <c r="I1092" s="71">
        <v>45425</v>
      </c>
      <c r="J1092" s="72">
        <v>45434</v>
      </c>
      <c r="K1092" s="68">
        <v>1</v>
      </c>
      <c r="L1092" s="68">
        <v>26383</v>
      </c>
      <c r="M1092" s="68">
        <v>108497</v>
      </c>
      <c r="N1092" s="73">
        <f t="shared" si="150"/>
        <v>600</v>
      </c>
      <c r="O1092" s="74" t="str">
        <f t="shared" ca="1" si="151"/>
        <v>OK</v>
      </c>
      <c r="P1092" s="71">
        <v>45540</v>
      </c>
      <c r="Q1092" s="198"/>
      <c r="R1092" s="68" t="s">
        <v>106</v>
      </c>
      <c r="S1092" s="73" t="str">
        <f t="shared" si="152"/>
        <v>Rachadura na zona baixa do talão.</v>
      </c>
      <c r="T1092" s="67" t="str">
        <f t="shared" si="15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092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92" s="68">
        <v>16196</v>
      </c>
      <c r="W1092" s="67" t="str">
        <f t="shared" si="155"/>
        <v xml:space="preserve">Everson Veloso </v>
      </c>
      <c r="X1092" s="67"/>
      <c r="Y1092" s="67">
        <f t="shared" ca="1" si="147"/>
        <v>106</v>
      </c>
      <c r="Z1092" s="67" t="str">
        <f>IFERROR(VLOOKUP(R1092,FVU!B:F,5,FALSE),"")</f>
        <v>TALÃO</v>
      </c>
    </row>
    <row r="1093" spans="1:26" ht="15.75" customHeight="1">
      <c r="A1093" s="150">
        <f t="shared" si="156"/>
        <v>3388</v>
      </c>
      <c r="B1093" s="75">
        <v>23147</v>
      </c>
      <c r="C1093" s="60">
        <v>2</v>
      </c>
      <c r="D1093" s="59" t="str">
        <f t="shared" si="149"/>
        <v>275/80R22.5</v>
      </c>
      <c r="E1093" s="61">
        <v>90297</v>
      </c>
      <c r="F1093" s="75" t="s">
        <v>101</v>
      </c>
      <c r="G1093" s="60">
        <v>870</v>
      </c>
      <c r="H1093" s="59" t="str">
        <f t="shared" si="148"/>
        <v>JUSTINOPOLIS</v>
      </c>
      <c r="I1093" s="63">
        <v>45425</v>
      </c>
      <c r="J1093" s="64">
        <v>45434</v>
      </c>
      <c r="K1093" s="60">
        <v>3</v>
      </c>
      <c r="L1093" s="60">
        <v>17377</v>
      </c>
      <c r="M1093" s="60">
        <v>177766</v>
      </c>
      <c r="N1093" s="65">
        <f t="shared" si="150"/>
        <v>600</v>
      </c>
      <c r="O1093" s="66" t="str">
        <f t="shared" ca="1" si="151"/>
        <v>OK</v>
      </c>
      <c r="P1093" s="63">
        <v>45468</v>
      </c>
      <c r="Q1093" s="200"/>
      <c r="R1093" s="148" t="s">
        <v>117</v>
      </c>
      <c r="S1093" s="65" t="str">
        <f t="shared" si="152"/>
        <v>Separações no talão e rupturas dos reforços.</v>
      </c>
      <c r="T1093" s="59" t="str">
        <f t="shared" si="153"/>
        <v>Aquecimento excessivo no tambor de freio, utilização com sobrecarga ou baixa pressão, mau posicionamento do pneu sobre o aro/roda, uso excessivo dos freios devido a velocidade incompatível com a via.</v>
      </c>
      <c r="U1093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93" s="60">
        <v>16196</v>
      </c>
      <c r="W1093" s="59" t="str">
        <f t="shared" si="155"/>
        <v xml:space="preserve">Everson Veloso </v>
      </c>
      <c r="X1093" s="59"/>
      <c r="Y1093" s="59">
        <f t="shared" ca="1" si="147"/>
        <v>34</v>
      </c>
      <c r="Z1093" s="59" t="str">
        <f>IFERROR(VLOOKUP(R1093,FVU!B:F,5,FALSE),"")</f>
        <v>TALÃO</v>
      </c>
    </row>
    <row r="1094" spans="1:26" ht="15.75" customHeight="1">
      <c r="A1094" s="149">
        <f t="shared" si="156"/>
        <v>3389</v>
      </c>
      <c r="B1094" s="76">
        <v>21883</v>
      </c>
      <c r="C1094" s="68">
        <v>2</v>
      </c>
      <c r="D1094" s="67" t="str">
        <f t="shared" si="149"/>
        <v>275/80R22.5</v>
      </c>
      <c r="E1094" s="69">
        <v>90297</v>
      </c>
      <c r="F1094" s="76" t="s">
        <v>99</v>
      </c>
      <c r="G1094" s="68">
        <v>870</v>
      </c>
      <c r="H1094" s="67" t="str">
        <f t="shared" si="148"/>
        <v>JUSTINOPOLIS</v>
      </c>
      <c r="I1094" s="71">
        <v>45425</v>
      </c>
      <c r="J1094" s="72">
        <v>45434</v>
      </c>
      <c r="K1094" s="68">
        <v>1</v>
      </c>
      <c r="L1094" s="68">
        <v>13701</v>
      </c>
      <c r="M1094" s="68">
        <v>115330</v>
      </c>
      <c r="N1094" s="73">
        <f t="shared" si="150"/>
        <v>600</v>
      </c>
      <c r="O1094" s="74" t="str">
        <f t="shared" ca="1" si="151"/>
        <v>OK</v>
      </c>
      <c r="P1094" s="71">
        <v>45468</v>
      </c>
      <c r="Q1094" s="198"/>
      <c r="R1094" s="68" t="s">
        <v>116</v>
      </c>
      <c r="S1094" s="73" t="str">
        <f t="shared" si="152"/>
        <v>Desenrolamento do retorno da lona carcaça no talão.</v>
      </c>
      <c r="T1094" s="67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94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94" s="68">
        <v>16196</v>
      </c>
      <c r="W1094" s="67" t="str">
        <f t="shared" si="155"/>
        <v xml:space="preserve">Everson Veloso </v>
      </c>
      <c r="X1094" s="67"/>
      <c r="Y1094" s="67">
        <f t="shared" ca="1" si="147"/>
        <v>34</v>
      </c>
      <c r="Z1094" s="67" t="str">
        <f>IFERROR(VLOOKUP(R1094,FVU!B:F,5,FALSE),"")</f>
        <v>TALÃO</v>
      </c>
    </row>
    <row r="1095" spans="1:26" ht="15.75" customHeight="1">
      <c r="A1095" s="150">
        <f t="shared" si="156"/>
        <v>3390</v>
      </c>
      <c r="B1095" s="75">
        <v>25325</v>
      </c>
      <c r="C1095" s="60">
        <v>2</v>
      </c>
      <c r="D1095" s="59" t="str">
        <f t="shared" si="149"/>
        <v>275/80R22.5</v>
      </c>
      <c r="E1095" s="61">
        <v>20720</v>
      </c>
      <c r="F1095" s="75" t="s">
        <v>99</v>
      </c>
      <c r="G1095" s="60">
        <v>870</v>
      </c>
      <c r="H1095" s="59" t="str">
        <f t="shared" si="148"/>
        <v>JUSTINOPOLIS</v>
      </c>
      <c r="I1095" s="63">
        <v>45426</v>
      </c>
      <c r="J1095" s="64">
        <v>45434</v>
      </c>
      <c r="K1095" s="60">
        <v>2</v>
      </c>
      <c r="L1095" s="60">
        <v>7612</v>
      </c>
      <c r="M1095" s="60">
        <v>163659</v>
      </c>
      <c r="N1095" s="65">
        <f t="shared" si="150"/>
        <v>600</v>
      </c>
      <c r="O1095" s="66" t="str">
        <f t="shared" ca="1" si="151"/>
        <v>OK</v>
      </c>
      <c r="P1095" s="71">
        <f>J1095</f>
        <v>45434</v>
      </c>
      <c r="Q1095" s="198"/>
      <c r="R1095" s="148" t="s">
        <v>116</v>
      </c>
      <c r="S1095" s="65" t="str">
        <f t="shared" si="152"/>
        <v>Desenrolamento do retorno da lona carcaça no talão.</v>
      </c>
      <c r="T1095" s="59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95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95" s="60">
        <v>16196</v>
      </c>
      <c r="W1095" s="59" t="str">
        <f t="shared" si="155"/>
        <v xml:space="preserve">Everson Veloso </v>
      </c>
      <c r="X1095" s="59"/>
      <c r="Y1095" s="59">
        <f t="shared" ref="Y1095:Y1158" ca="1" si="157">IF(J1095=0,"",IF(P1095=0,TODAY()-J1095,P1095-J1095))</f>
        <v>0</v>
      </c>
      <c r="Z1095" s="59" t="str">
        <f>IFERROR(VLOOKUP(R1095,FVU!B:F,5,FALSE),"")</f>
        <v>TALÃO</v>
      </c>
    </row>
    <row r="1096" spans="1:26" ht="15.75" customHeight="1">
      <c r="A1096" s="149">
        <f t="shared" si="156"/>
        <v>3391</v>
      </c>
      <c r="B1096" s="76">
        <v>26170</v>
      </c>
      <c r="C1096" s="68">
        <v>2</v>
      </c>
      <c r="D1096" s="67" t="str">
        <f t="shared" si="149"/>
        <v>275/80R22.5</v>
      </c>
      <c r="E1096" s="69">
        <v>90295</v>
      </c>
      <c r="F1096" s="76" t="s">
        <v>105</v>
      </c>
      <c r="G1096" s="68">
        <v>870</v>
      </c>
      <c r="H1096" s="67" t="str">
        <f t="shared" si="148"/>
        <v>JUSTINOPOLIS</v>
      </c>
      <c r="I1096" s="71">
        <v>45423</v>
      </c>
      <c r="J1096" s="72">
        <v>45434</v>
      </c>
      <c r="K1096" s="68">
        <v>1</v>
      </c>
      <c r="L1096" s="68">
        <v>32892</v>
      </c>
      <c r="M1096" s="68">
        <v>97758</v>
      </c>
      <c r="N1096" s="73">
        <f t="shared" si="150"/>
        <v>600</v>
      </c>
      <c r="O1096" s="74" t="str">
        <f t="shared" ca="1" si="151"/>
        <v>OK</v>
      </c>
      <c r="P1096" s="71">
        <v>45540</v>
      </c>
      <c r="Q1096" s="198"/>
      <c r="R1096" s="68" t="s">
        <v>116</v>
      </c>
      <c r="S1096" s="73" t="str">
        <f t="shared" si="152"/>
        <v>Desenrolamento do retorno da lona carcaça no talão.</v>
      </c>
      <c r="T1096" s="67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96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96" s="68">
        <v>16196</v>
      </c>
      <c r="W1096" s="67" t="str">
        <f t="shared" si="155"/>
        <v xml:space="preserve">Everson Veloso </v>
      </c>
      <c r="X1096" s="67"/>
      <c r="Y1096" s="67">
        <f t="shared" ca="1" si="157"/>
        <v>106</v>
      </c>
      <c r="Z1096" s="67" t="str">
        <f>IFERROR(VLOOKUP(R1096,FVU!B:F,5,FALSE),"")</f>
        <v>TALÃO</v>
      </c>
    </row>
    <row r="1097" spans="1:26" ht="15.75" customHeight="1">
      <c r="A1097" s="150">
        <f t="shared" si="156"/>
        <v>3392</v>
      </c>
      <c r="B1097" s="75">
        <v>23490</v>
      </c>
      <c r="C1097" s="60">
        <v>2</v>
      </c>
      <c r="D1097" s="59" t="str">
        <f t="shared" si="149"/>
        <v>275/80R22.5</v>
      </c>
      <c r="E1097" s="61">
        <v>90304</v>
      </c>
      <c r="F1097" s="75" t="s">
        <v>105</v>
      </c>
      <c r="G1097" s="60">
        <v>870</v>
      </c>
      <c r="H1097" s="59" t="str">
        <f t="shared" si="148"/>
        <v>JUSTINOPOLIS</v>
      </c>
      <c r="I1097" s="63">
        <v>45422</v>
      </c>
      <c r="J1097" s="64">
        <v>45434</v>
      </c>
      <c r="K1097" s="60">
        <v>2</v>
      </c>
      <c r="L1097" s="60">
        <v>4582</v>
      </c>
      <c r="M1097" s="60">
        <v>218598</v>
      </c>
      <c r="N1097" s="65">
        <f t="shared" si="150"/>
        <v>600</v>
      </c>
      <c r="O1097" s="66" t="str">
        <f t="shared" ca="1" si="151"/>
        <v>OK</v>
      </c>
      <c r="P1097" s="63">
        <v>45468</v>
      </c>
      <c r="Q1097" s="200"/>
      <c r="R1097" s="148" t="s">
        <v>117</v>
      </c>
      <c r="S1097" s="65" t="str">
        <f t="shared" si="152"/>
        <v>Separações no talão e rupturas dos reforços.</v>
      </c>
      <c r="T1097" s="59" t="str">
        <f t="shared" si="153"/>
        <v>Aquecimento excessivo no tambor de freio, utilização com sobrecarga ou baixa pressão, mau posicionamento do pneu sobre o aro/roda, uso excessivo dos freios devido a velocidade incompatível com a via.</v>
      </c>
      <c r="U1097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097" s="60">
        <v>16196</v>
      </c>
      <c r="W1097" s="59" t="str">
        <f t="shared" si="155"/>
        <v xml:space="preserve">Everson Veloso </v>
      </c>
      <c r="X1097" s="59"/>
      <c r="Y1097" s="59">
        <f t="shared" ca="1" si="157"/>
        <v>34</v>
      </c>
      <c r="Z1097" s="59" t="str">
        <f>IFERROR(VLOOKUP(R1097,FVU!B:F,5,FALSE),"")</f>
        <v>TALÃO</v>
      </c>
    </row>
    <row r="1098" spans="1:26" ht="15.75" customHeight="1">
      <c r="A1098" s="149">
        <f t="shared" si="156"/>
        <v>3393</v>
      </c>
      <c r="B1098" s="76">
        <v>24794</v>
      </c>
      <c r="C1098" s="68">
        <v>2</v>
      </c>
      <c r="D1098" s="67" t="str">
        <f t="shared" si="149"/>
        <v>275/80R22.5</v>
      </c>
      <c r="E1098" s="69">
        <v>90300</v>
      </c>
      <c r="F1098" s="76" t="s">
        <v>105</v>
      </c>
      <c r="G1098" s="68">
        <v>870</v>
      </c>
      <c r="H1098" s="67" t="str">
        <f t="shared" si="148"/>
        <v>JUSTINOPOLIS</v>
      </c>
      <c r="I1098" s="71">
        <v>45426</v>
      </c>
      <c r="J1098" s="72">
        <v>45434</v>
      </c>
      <c r="K1098" s="68">
        <v>2</v>
      </c>
      <c r="L1098" s="68">
        <v>11477</v>
      </c>
      <c r="M1098" s="68">
        <v>137751</v>
      </c>
      <c r="N1098" s="73">
        <f t="shared" si="150"/>
        <v>600</v>
      </c>
      <c r="O1098" s="74" t="str">
        <f t="shared" ca="1" si="151"/>
        <v>OK</v>
      </c>
      <c r="P1098" s="71">
        <v>45533</v>
      </c>
      <c r="Q1098" s="198"/>
      <c r="R1098" s="68" t="s">
        <v>116</v>
      </c>
      <c r="S1098" s="73" t="str">
        <f t="shared" si="152"/>
        <v>Desenrolamento do retorno da lona carcaça no talão.</v>
      </c>
      <c r="T1098" s="67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98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98" s="68">
        <v>16196</v>
      </c>
      <c r="W1098" s="67" t="str">
        <f t="shared" si="155"/>
        <v xml:space="preserve">Everson Veloso </v>
      </c>
      <c r="X1098" s="67"/>
      <c r="Y1098" s="67">
        <f t="shared" ca="1" si="157"/>
        <v>99</v>
      </c>
      <c r="Z1098" s="67" t="str">
        <f>IFERROR(VLOOKUP(R1098,FVU!B:F,5,FALSE),"")</f>
        <v>TALÃO</v>
      </c>
    </row>
    <row r="1099" spans="1:26" ht="15.75" customHeight="1">
      <c r="A1099" s="150">
        <f t="shared" si="156"/>
        <v>3394</v>
      </c>
      <c r="B1099" s="75">
        <v>21453</v>
      </c>
      <c r="C1099" s="60">
        <v>2</v>
      </c>
      <c r="D1099" s="59" t="str">
        <f t="shared" si="149"/>
        <v>275/80R22.5</v>
      </c>
      <c r="E1099" s="61" t="s">
        <v>225</v>
      </c>
      <c r="F1099" s="75" t="s">
        <v>99</v>
      </c>
      <c r="G1099" s="60">
        <v>990</v>
      </c>
      <c r="H1099" s="59" t="str">
        <f t="shared" si="148"/>
        <v>VENEZA</v>
      </c>
      <c r="I1099" s="63">
        <v>45423</v>
      </c>
      <c r="J1099" s="64">
        <v>45434</v>
      </c>
      <c r="K1099" s="60">
        <v>1</v>
      </c>
      <c r="L1099" s="60">
        <v>38148</v>
      </c>
      <c r="M1099" s="60">
        <v>128877</v>
      </c>
      <c r="N1099" s="65">
        <f t="shared" si="150"/>
        <v>600</v>
      </c>
      <c r="O1099" s="66" t="str">
        <f t="shared" ca="1" si="151"/>
        <v>OK</v>
      </c>
      <c r="P1099" s="63">
        <v>45436</v>
      </c>
      <c r="Q1099" s="200"/>
      <c r="R1099" s="148" t="s">
        <v>116</v>
      </c>
      <c r="S1099" s="65" t="str">
        <f t="shared" si="152"/>
        <v>Desenrolamento do retorno da lona carcaça no talão.</v>
      </c>
      <c r="T1099" s="59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099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099" s="60">
        <v>16196</v>
      </c>
      <c r="W1099" s="59" t="str">
        <f t="shared" si="155"/>
        <v xml:space="preserve">Everson Veloso </v>
      </c>
      <c r="X1099" s="59"/>
      <c r="Y1099" s="59">
        <f t="shared" ca="1" si="157"/>
        <v>2</v>
      </c>
      <c r="Z1099" s="59" t="str">
        <f>IFERROR(VLOOKUP(R1099,FVU!B:F,5,FALSE),"")</f>
        <v>TALÃO</v>
      </c>
    </row>
    <row r="1100" spans="1:26" ht="15.75" customHeight="1">
      <c r="A1100" s="149">
        <f t="shared" si="156"/>
        <v>3395</v>
      </c>
      <c r="B1100" s="76">
        <v>26882</v>
      </c>
      <c r="C1100" s="68">
        <v>2</v>
      </c>
      <c r="D1100" s="67" t="str">
        <f t="shared" si="149"/>
        <v>275/80R22.5</v>
      </c>
      <c r="E1100" s="69">
        <v>90450</v>
      </c>
      <c r="F1100" s="76" t="s">
        <v>105</v>
      </c>
      <c r="G1100" s="68">
        <v>990</v>
      </c>
      <c r="H1100" s="67" t="str">
        <f t="shared" si="148"/>
        <v>VENEZA</v>
      </c>
      <c r="I1100" s="71">
        <v>45422</v>
      </c>
      <c r="J1100" s="72">
        <v>45434</v>
      </c>
      <c r="K1100" s="68">
        <v>0</v>
      </c>
      <c r="L1100" s="68">
        <v>12941</v>
      </c>
      <c r="M1100" s="68">
        <v>104911</v>
      </c>
      <c r="N1100" s="73">
        <f t="shared" si="150"/>
        <v>600</v>
      </c>
      <c r="O1100" s="74" t="str">
        <f t="shared" ca="1" si="151"/>
        <v>OK</v>
      </c>
      <c r="P1100" s="71">
        <v>45436</v>
      </c>
      <c r="Q1100" s="198"/>
      <c r="R1100" s="68" t="s">
        <v>107</v>
      </c>
      <c r="S1100" s="73" t="str">
        <f t="shared" si="152"/>
        <v>Alteração na zona baixa do talão.</v>
      </c>
      <c r="T1100" s="67" t="str">
        <f t="shared" si="15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100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100" s="68">
        <v>16196</v>
      </c>
      <c r="W1100" s="67" t="str">
        <f t="shared" si="155"/>
        <v xml:space="preserve">Everson Veloso </v>
      </c>
      <c r="X1100" s="67"/>
      <c r="Y1100" s="67">
        <f t="shared" ca="1" si="157"/>
        <v>2</v>
      </c>
      <c r="Z1100" s="67" t="str">
        <f>IFERROR(VLOOKUP(R1100,FVU!B:F,5,FALSE),"")</f>
        <v>TALÃO</v>
      </c>
    </row>
    <row r="1101" spans="1:26" ht="15.75" customHeight="1">
      <c r="A1101" s="150">
        <f t="shared" si="156"/>
        <v>3396</v>
      </c>
      <c r="B1101" s="75">
        <v>23567</v>
      </c>
      <c r="C1101" s="60">
        <v>2</v>
      </c>
      <c r="D1101" s="59" t="str">
        <f t="shared" si="149"/>
        <v>275/80R22.5</v>
      </c>
      <c r="E1101" s="61">
        <v>20862</v>
      </c>
      <c r="F1101" s="75" t="s">
        <v>198</v>
      </c>
      <c r="G1101" s="60">
        <v>870</v>
      </c>
      <c r="H1101" s="59" t="str">
        <f t="shared" si="148"/>
        <v>JUSTINOPOLIS</v>
      </c>
      <c r="I1101" s="63">
        <v>45425</v>
      </c>
      <c r="J1101" s="64">
        <v>45434</v>
      </c>
      <c r="K1101" s="60">
        <v>2</v>
      </c>
      <c r="L1101" s="60">
        <v>10053</v>
      </c>
      <c r="M1101" s="60">
        <v>235231</v>
      </c>
      <c r="N1101" s="65">
        <f t="shared" si="150"/>
        <v>600</v>
      </c>
      <c r="O1101" s="66" t="str">
        <f t="shared" ca="1" si="151"/>
        <v>OK</v>
      </c>
      <c r="P1101" s="63">
        <v>45468</v>
      </c>
      <c r="Q1101" s="200"/>
      <c r="R1101" s="148" t="s">
        <v>116</v>
      </c>
      <c r="S1101" s="65" t="str">
        <f t="shared" si="152"/>
        <v>Desenrolamento do retorno da lona carcaça no talão.</v>
      </c>
      <c r="T1101" s="59" t="str">
        <f t="shared" si="153"/>
        <v>Aquecimento no talão ocasionado pelo uso excessivo do freio, má regulagem dos freios, uso excessivo dos freios devido a velocidade incompatível com a via,rodas sujas e/ou em má condições de uso, etc.</v>
      </c>
      <c r="U1101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101" s="60">
        <v>16196</v>
      </c>
      <c r="W1101" s="59" t="str">
        <f t="shared" si="155"/>
        <v xml:space="preserve">Everson Veloso </v>
      </c>
      <c r="X1101" s="59"/>
      <c r="Y1101" s="59">
        <f t="shared" ca="1" si="157"/>
        <v>34</v>
      </c>
      <c r="Z1101" s="59" t="str">
        <f>IFERROR(VLOOKUP(R1101,FVU!B:F,5,FALSE),"")</f>
        <v>TALÃO</v>
      </c>
    </row>
    <row r="1102" spans="1:26" ht="15.75" customHeight="1">
      <c r="A1102" s="149">
        <f t="shared" si="156"/>
        <v>3397</v>
      </c>
      <c r="B1102" s="76">
        <v>24343</v>
      </c>
      <c r="C1102" s="68">
        <v>1</v>
      </c>
      <c r="D1102" s="67" t="str">
        <f t="shared" si="149"/>
        <v>295/80R22.5</v>
      </c>
      <c r="E1102" s="69">
        <v>10801</v>
      </c>
      <c r="F1102" s="76" t="s">
        <v>201</v>
      </c>
      <c r="G1102" s="68">
        <v>870</v>
      </c>
      <c r="H1102" s="67" t="str">
        <f t="shared" ref="H1102:H1165" si="158">IFERROR(VLOOKUP(G1102,LOCAL,2,FALSE),"")</f>
        <v>JUSTINOPOLIS</v>
      </c>
      <c r="I1102" s="71">
        <v>45427</v>
      </c>
      <c r="J1102" s="72">
        <v>45434</v>
      </c>
      <c r="K1102" s="68">
        <v>1</v>
      </c>
      <c r="L1102" s="68">
        <v>35417</v>
      </c>
      <c r="M1102" s="68">
        <v>110158</v>
      </c>
      <c r="N1102" s="73">
        <f t="shared" si="150"/>
        <v>650</v>
      </c>
      <c r="O1102" s="74" t="str">
        <f t="shared" ca="1" si="151"/>
        <v>OK</v>
      </c>
      <c r="P1102" s="71">
        <f>J1102</f>
        <v>45434</v>
      </c>
      <c r="Q1102" s="198"/>
      <c r="R1102" s="68" t="s">
        <v>117</v>
      </c>
      <c r="S1102" s="73" t="str">
        <f t="shared" si="152"/>
        <v>Separações no talão e rupturas dos reforços.</v>
      </c>
      <c r="T1102" s="67" t="str">
        <f t="shared" si="153"/>
        <v>Aquecimento excessivo no tambor de freio, utilização com sobrecarga ou baixa pressão, mau posicionamento do pneu sobre o aro/roda, uso excessivo dos freios devido a velocidade incompatível com a via.</v>
      </c>
      <c r="U1102" s="73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02" s="68">
        <v>16196</v>
      </c>
      <c r="W1102" s="67" t="str">
        <f t="shared" si="155"/>
        <v xml:space="preserve">Everson Veloso </v>
      </c>
      <c r="X1102" s="67"/>
      <c r="Y1102" s="67">
        <f t="shared" ca="1" si="157"/>
        <v>0</v>
      </c>
      <c r="Z1102" s="67" t="str">
        <f>IFERROR(VLOOKUP(R1102,FVU!B:F,5,FALSE),"")</f>
        <v>TALÃO</v>
      </c>
    </row>
    <row r="1103" spans="1:26" ht="15.75" customHeight="1">
      <c r="A1103" s="150">
        <f t="shared" si="156"/>
        <v>3398</v>
      </c>
      <c r="B1103" s="75">
        <v>23388</v>
      </c>
      <c r="C1103" s="60">
        <v>1</v>
      </c>
      <c r="D1103" s="59" t="str">
        <f t="shared" si="149"/>
        <v>295/80R22.5</v>
      </c>
      <c r="E1103" s="61">
        <v>10801</v>
      </c>
      <c r="F1103" s="75" t="s">
        <v>200</v>
      </c>
      <c r="G1103" s="60">
        <v>870</v>
      </c>
      <c r="H1103" s="59" t="str">
        <f t="shared" si="158"/>
        <v>JUSTINOPOLIS</v>
      </c>
      <c r="I1103" s="63">
        <v>45427</v>
      </c>
      <c r="J1103" s="64">
        <v>45434</v>
      </c>
      <c r="K1103" s="60">
        <v>1</v>
      </c>
      <c r="L1103" s="60">
        <v>35417</v>
      </c>
      <c r="M1103" s="60">
        <v>128661</v>
      </c>
      <c r="N1103" s="65">
        <f t="shared" si="150"/>
        <v>650</v>
      </c>
      <c r="O1103" s="66" t="str">
        <f t="shared" ca="1" si="151"/>
        <v>OK</v>
      </c>
      <c r="P1103" s="71">
        <f>J1103</f>
        <v>45434</v>
      </c>
      <c r="Q1103" s="198"/>
      <c r="R1103" s="148" t="s">
        <v>117</v>
      </c>
      <c r="S1103" s="65" t="str">
        <f t="shared" si="152"/>
        <v>Separações no talão e rupturas dos reforços.</v>
      </c>
      <c r="T1103" s="59" t="str">
        <f t="shared" si="153"/>
        <v>Aquecimento excessivo no tambor de freio, utilização com sobrecarga ou baixa pressão, mau posicionamento do pneu sobre o aro/roda, uso excessivo dos freios devido a velocidade incompatível com a via.</v>
      </c>
      <c r="U1103" s="65" t="str">
        <f t="shared" si="15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03" s="60">
        <v>16196</v>
      </c>
      <c r="W1103" s="59" t="str">
        <f t="shared" si="155"/>
        <v xml:space="preserve">Everson Veloso </v>
      </c>
      <c r="X1103" s="59"/>
      <c r="Y1103" s="59">
        <f t="shared" ca="1" si="157"/>
        <v>0</v>
      </c>
      <c r="Z1103" s="59" t="str">
        <f>IFERROR(VLOOKUP(R1103,FVU!B:F,5,FALSE),"")</f>
        <v>TALÃO</v>
      </c>
    </row>
    <row r="1104" spans="1:26" ht="15.75" customHeight="1">
      <c r="A1104" s="149">
        <f t="shared" si="156"/>
        <v>3399</v>
      </c>
      <c r="B1104" s="76">
        <v>25818</v>
      </c>
      <c r="C1104" s="68">
        <v>2</v>
      </c>
      <c r="D1104" s="67" t="str">
        <f t="shared" ref="D1104:D1167" si="159">IFERROR(VLOOKUP(C1104,MEDIDA,2,FALSE),"")</f>
        <v>275/80R22.5</v>
      </c>
      <c r="E1104" s="69">
        <v>7509</v>
      </c>
      <c r="F1104" s="76" t="s">
        <v>99</v>
      </c>
      <c r="G1104" s="68">
        <v>56</v>
      </c>
      <c r="H1104" s="67" t="str">
        <f t="shared" si="158"/>
        <v xml:space="preserve">UBERLANDIA </v>
      </c>
      <c r="I1104" s="71">
        <v>45424</v>
      </c>
      <c r="J1104" s="72">
        <v>45434</v>
      </c>
      <c r="K1104" s="68">
        <v>1</v>
      </c>
      <c r="L1104" s="68">
        <v>17703</v>
      </c>
      <c r="M1104" s="68">
        <v>95265</v>
      </c>
      <c r="N1104" s="73">
        <f t="shared" ref="N1104:N1167" si="160">IFERROR(VLOOKUP(C1104,MEDIDA,3,FALSE),"")</f>
        <v>600</v>
      </c>
      <c r="O1104" s="74" t="str">
        <f t="shared" ref="O1104:O1167" ca="1" si="161">IF(B1104="","",IF(P1104="",IF(TODAY()-J1104&gt;=7,"PENDENTE","AGUARDANDO"),"OK"))</f>
        <v>OK</v>
      </c>
      <c r="P1104" s="71">
        <v>45460</v>
      </c>
      <c r="Q1104" s="198"/>
      <c r="R1104" s="68" t="s">
        <v>119</v>
      </c>
      <c r="S1104" s="73" t="str">
        <f t="shared" ref="S1104:S1167" si="162">IFERROR(VLOOKUP(R1104,FVU,2,FALSE),"")</f>
        <v>Agressões físicas ou químicas.</v>
      </c>
      <c r="T1104" s="67" t="str">
        <f t="shared" ref="T1104:T1167" si="163">IFERROR(VLOOKUP(R1104,FVU,3,FALSE),"")</f>
        <v>Pneu em contato com hidrocarbonetos (óleo diesel, graxa, gasolina, etc. , pneu exposto a fontes de calor soldas, descargas elétricas etc.).</v>
      </c>
      <c r="U1104" s="73" t="str">
        <f t="shared" ref="U1104:U1167" si="164">IFERROR(VLOOKUP(R1104,FVU,4,FALSE),"")</f>
        <v>Verificar origem da contaminação e tomar as atitudes cabíveis.</v>
      </c>
      <c r="V1104" s="68">
        <v>16196</v>
      </c>
      <c r="W1104" s="67" t="str">
        <f t="shared" ref="W1104:W1167" si="165">IFERROR(VLOOKUP(V1104,RELATOR,2,FALSE),"")</f>
        <v xml:space="preserve">Everson Veloso </v>
      </c>
      <c r="X1104" s="67"/>
      <c r="Y1104" s="67">
        <f t="shared" ca="1" si="157"/>
        <v>26</v>
      </c>
      <c r="Z1104" s="67" t="str">
        <f>IFERROR(VLOOKUP(R1104,FVU!B:F,5,FALSE),"")</f>
        <v>FLANCO</v>
      </c>
    </row>
    <row r="1105" spans="1:26" ht="15.75" customHeight="1">
      <c r="A1105" s="150">
        <f t="shared" si="156"/>
        <v>3400</v>
      </c>
      <c r="B1105" s="75">
        <v>24510</v>
      </c>
      <c r="C1105" s="60">
        <v>2</v>
      </c>
      <c r="D1105" s="59" t="str">
        <f t="shared" si="159"/>
        <v>275/80R22.5</v>
      </c>
      <c r="E1105" s="61">
        <v>11158</v>
      </c>
      <c r="F1105" s="75" t="s">
        <v>99</v>
      </c>
      <c r="G1105" s="60">
        <v>98</v>
      </c>
      <c r="H1105" s="59" t="str">
        <f t="shared" si="158"/>
        <v>ANA LUCIA</v>
      </c>
      <c r="I1105" s="63">
        <v>45425</v>
      </c>
      <c r="J1105" s="64">
        <v>45434</v>
      </c>
      <c r="K1105" s="60">
        <v>1</v>
      </c>
      <c r="L1105" s="60">
        <v>38847</v>
      </c>
      <c r="M1105" s="60">
        <v>115477</v>
      </c>
      <c r="N1105" s="65">
        <f t="shared" si="160"/>
        <v>600</v>
      </c>
      <c r="O1105" s="66" t="str">
        <f t="shared" ca="1" si="161"/>
        <v>OK</v>
      </c>
      <c r="P1105" s="63">
        <v>45446</v>
      </c>
      <c r="Q1105" s="200"/>
      <c r="R1105" s="148" t="s">
        <v>107</v>
      </c>
      <c r="S1105" s="65" t="str">
        <f t="shared" si="162"/>
        <v>Alteração na zona baixa do talão.</v>
      </c>
      <c r="T1105" s="59" t="str">
        <f t="shared" si="16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105" s="65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105" s="60">
        <v>16196</v>
      </c>
      <c r="W1105" s="59" t="str">
        <f t="shared" si="165"/>
        <v xml:space="preserve">Everson Veloso </v>
      </c>
      <c r="X1105" s="59"/>
      <c r="Y1105" s="59">
        <f t="shared" ca="1" si="157"/>
        <v>12</v>
      </c>
      <c r="Z1105" s="59" t="str">
        <f>IFERROR(VLOOKUP(R1105,FVU!B:F,5,FALSE),"")</f>
        <v>TALÃO</v>
      </c>
    </row>
    <row r="1106" spans="1:26" ht="15.75" customHeight="1">
      <c r="A1106" s="149">
        <f t="shared" si="156"/>
        <v>3401</v>
      </c>
      <c r="B1106" s="76">
        <v>21626</v>
      </c>
      <c r="C1106" s="68">
        <v>2</v>
      </c>
      <c r="D1106" s="67" t="str">
        <f t="shared" si="159"/>
        <v>275/80R22.5</v>
      </c>
      <c r="E1106" s="69" t="s">
        <v>226</v>
      </c>
      <c r="F1106" s="76" t="s">
        <v>99</v>
      </c>
      <c r="G1106" s="68">
        <v>16</v>
      </c>
      <c r="H1106" s="67" t="str">
        <f t="shared" si="158"/>
        <v>M.GORETTI</v>
      </c>
      <c r="I1106" s="71">
        <v>45426</v>
      </c>
      <c r="J1106" s="72">
        <v>45434</v>
      </c>
      <c r="K1106" s="68">
        <v>0</v>
      </c>
      <c r="L1106" s="68">
        <v>2196</v>
      </c>
      <c r="M1106" s="68">
        <v>53906</v>
      </c>
      <c r="N1106" s="73">
        <f t="shared" si="160"/>
        <v>600</v>
      </c>
      <c r="O1106" s="74" t="str">
        <f t="shared" ca="1" si="161"/>
        <v>OK</v>
      </c>
      <c r="P1106" s="71">
        <v>45435</v>
      </c>
      <c r="Q1106" s="198"/>
      <c r="R1106" s="68" t="s">
        <v>106</v>
      </c>
      <c r="S1106" s="73" t="str">
        <f t="shared" si="162"/>
        <v>Rachadura na zona baixa do talão.</v>
      </c>
      <c r="T1106" s="67" t="str">
        <f t="shared" si="16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106" s="73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06" s="68">
        <v>16196</v>
      </c>
      <c r="W1106" s="67" t="str">
        <f t="shared" si="165"/>
        <v xml:space="preserve">Everson Veloso </v>
      </c>
      <c r="X1106" s="67"/>
      <c r="Y1106" s="67">
        <f t="shared" ca="1" si="157"/>
        <v>1</v>
      </c>
      <c r="Z1106" s="67" t="str">
        <f>IFERROR(VLOOKUP(R1106,FVU!B:F,5,FALSE),"")</f>
        <v>TALÃO</v>
      </c>
    </row>
    <row r="1107" spans="1:26" ht="15.75" customHeight="1">
      <c r="A1107" s="150">
        <f t="shared" si="156"/>
        <v>3402</v>
      </c>
      <c r="B1107" s="75">
        <v>27083</v>
      </c>
      <c r="C1107" s="60">
        <v>4</v>
      </c>
      <c r="D1107" s="59" t="str">
        <f t="shared" si="159"/>
        <v>215/75R17.5</v>
      </c>
      <c r="E1107" s="61">
        <v>40882</v>
      </c>
      <c r="F1107" s="75" t="s">
        <v>101</v>
      </c>
      <c r="G1107" s="60">
        <v>98</v>
      </c>
      <c r="H1107" s="59" t="str">
        <f t="shared" si="158"/>
        <v>ANA LUCIA</v>
      </c>
      <c r="I1107" s="63">
        <v>45425</v>
      </c>
      <c r="J1107" s="64">
        <v>45434</v>
      </c>
      <c r="K1107" s="60">
        <v>1</v>
      </c>
      <c r="L1107" s="60">
        <v>7245</v>
      </c>
      <c r="M1107" s="60">
        <v>37135</v>
      </c>
      <c r="N1107" s="65">
        <f t="shared" si="160"/>
        <v>450</v>
      </c>
      <c r="O1107" s="66" t="str">
        <f t="shared" ca="1" si="161"/>
        <v>OK</v>
      </c>
      <c r="P1107" s="63">
        <v>45446</v>
      </c>
      <c r="Q1107" s="200"/>
      <c r="R1107" s="148" t="s">
        <v>106</v>
      </c>
      <c r="S1107" s="65" t="str">
        <f t="shared" si="162"/>
        <v>Rachadura na zona baixa do talão.</v>
      </c>
      <c r="T1107" s="59" t="str">
        <f t="shared" si="16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107" s="65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07" s="60">
        <v>16196</v>
      </c>
      <c r="W1107" s="59" t="str">
        <f t="shared" si="165"/>
        <v xml:space="preserve">Everson Veloso </v>
      </c>
      <c r="X1107" s="59"/>
      <c r="Y1107" s="59">
        <f t="shared" ca="1" si="157"/>
        <v>12</v>
      </c>
      <c r="Z1107" s="59" t="str">
        <f>IFERROR(VLOOKUP(R1107,FVU!B:F,5,FALSE),"")</f>
        <v>TALÃO</v>
      </c>
    </row>
    <row r="1108" spans="1:26" ht="15.75" customHeight="1">
      <c r="A1108" s="149">
        <f t="shared" si="156"/>
        <v>3403</v>
      </c>
      <c r="B1108" s="76">
        <v>26432</v>
      </c>
      <c r="C1108" s="68">
        <v>2</v>
      </c>
      <c r="D1108" s="67" t="str">
        <f t="shared" si="159"/>
        <v>275/80R22.5</v>
      </c>
      <c r="E1108" s="69">
        <v>10759</v>
      </c>
      <c r="F1108" s="76" t="s">
        <v>105</v>
      </c>
      <c r="G1108" s="68">
        <v>870</v>
      </c>
      <c r="H1108" s="67" t="str">
        <f t="shared" si="158"/>
        <v>JUSTINOPOLIS</v>
      </c>
      <c r="I1108" s="71">
        <v>45427</v>
      </c>
      <c r="J1108" s="72">
        <v>45441</v>
      </c>
      <c r="K1108" s="68">
        <v>0</v>
      </c>
      <c r="L1108" s="68">
        <v>11557</v>
      </c>
      <c r="M1108" s="68">
        <v>81246</v>
      </c>
      <c r="N1108" s="73">
        <f t="shared" si="160"/>
        <v>600</v>
      </c>
      <c r="O1108" s="74" t="str">
        <f t="shared" ca="1" si="161"/>
        <v>OK</v>
      </c>
      <c r="P1108" s="71">
        <f>J1108</f>
        <v>45441</v>
      </c>
      <c r="Q1108" s="198"/>
      <c r="R1108" s="68" t="s">
        <v>107</v>
      </c>
      <c r="S1108" s="73" t="str">
        <f t="shared" si="162"/>
        <v>Alteração na zona baixa do talão.</v>
      </c>
      <c r="T1108" s="67" t="str">
        <f t="shared" si="16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108" s="73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108" s="68">
        <v>16196</v>
      </c>
      <c r="W1108" s="67" t="str">
        <f t="shared" si="165"/>
        <v xml:space="preserve">Everson Veloso </v>
      </c>
      <c r="X1108" s="67"/>
      <c r="Y1108" s="67">
        <f t="shared" ca="1" si="157"/>
        <v>0</v>
      </c>
      <c r="Z1108" s="67" t="str">
        <f>IFERROR(VLOOKUP(R1108,FVU!B:F,5,FALSE),"")</f>
        <v>TALÃO</v>
      </c>
    </row>
    <row r="1109" spans="1:26" ht="15.75" customHeight="1">
      <c r="A1109" s="150">
        <f t="shared" si="156"/>
        <v>3404</v>
      </c>
      <c r="B1109" s="75">
        <v>25959</v>
      </c>
      <c r="C1109" s="60">
        <v>2</v>
      </c>
      <c r="D1109" s="59" t="str">
        <f t="shared" si="159"/>
        <v>275/80R22.5</v>
      </c>
      <c r="E1109" s="61">
        <v>90395</v>
      </c>
      <c r="F1109" s="75" t="s">
        <v>105</v>
      </c>
      <c r="G1109" s="60">
        <v>520</v>
      </c>
      <c r="H1109" s="59" t="str">
        <f t="shared" si="158"/>
        <v>NEVES</v>
      </c>
      <c r="I1109" s="63">
        <v>45428</v>
      </c>
      <c r="J1109" s="64">
        <v>45441</v>
      </c>
      <c r="K1109" s="60">
        <v>0</v>
      </c>
      <c r="L1109" s="60">
        <v>8188</v>
      </c>
      <c r="M1109" s="60">
        <v>111517</v>
      </c>
      <c r="N1109" s="65">
        <f t="shared" si="160"/>
        <v>600</v>
      </c>
      <c r="O1109" s="66" t="str">
        <f t="shared" ca="1" si="161"/>
        <v>OK</v>
      </c>
      <c r="P1109" s="63">
        <v>45449</v>
      </c>
      <c r="Q1109" s="200"/>
      <c r="R1109" s="148" t="s">
        <v>114</v>
      </c>
      <c r="S1109" s="65" t="str">
        <f t="shared" si="162"/>
        <v>Pneu não ressulcado</v>
      </c>
      <c r="T1109" s="59" t="str">
        <f t="shared" si="163"/>
        <v>Negligência e/ou não realização do serviço de ressulcagem.</v>
      </c>
      <c r="U1109" s="65" t="str">
        <f t="shared" si="164"/>
        <v>Realizar a ressulcagem dos pneus respeitando os procedimentos conforme manual de ressulcagem.</v>
      </c>
      <c r="V1109" s="60">
        <v>16196</v>
      </c>
      <c r="W1109" s="59" t="str">
        <f t="shared" si="165"/>
        <v xml:space="preserve">Everson Veloso </v>
      </c>
      <c r="X1109" s="59"/>
      <c r="Y1109" s="59">
        <f t="shared" ca="1" si="157"/>
        <v>8</v>
      </c>
      <c r="Z1109" s="59" t="str">
        <f>IFERROR(VLOOKUP(R1109,FVU!B:F,5,FALSE),"")</f>
        <v>BANDA DE RODAGEM</v>
      </c>
    </row>
    <row r="1110" spans="1:26" ht="15.75" customHeight="1">
      <c r="A1110" s="149">
        <f t="shared" si="156"/>
        <v>3405</v>
      </c>
      <c r="B1110" s="76">
        <v>26565</v>
      </c>
      <c r="C1110" s="68">
        <v>1</v>
      </c>
      <c r="D1110" s="67" t="str">
        <f t="shared" si="159"/>
        <v>295/80R22.5</v>
      </c>
      <c r="E1110" s="69">
        <v>7611</v>
      </c>
      <c r="F1110" s="76" t="s">
        <v>105</v>
      </c>
      <c r="G1110" s="68">
        <v>56</v>
      </c>
      <c r="H1110" s="67" t="str">
        <f t="shared" si="158"/>
        <v xml:space="preserve">UBERLANDIA </v>
      </c>
      <c r="I1110" s="71">
        <v>45427</v>
      </c>
      <c r="J1110" s="72">
        <v>45441</v>
      </c>
      <c r="K1110" s="68">
        <v>0</v>
      </c>
      <c r="L1110" s="68">
        <v>18204</v>
      </c>
      <c r="M1110" s="68">
        <v>48523</v>
      </c>
      <c r="N1110" s="73">
        <f t="shared" si="160"/>
        <v>650</v>
      </c>
      <c r="O1110" s="74" t="str">
        <f t="shared" ca="1" si="161"/>
        <v>OK</v>
      </c>
      <c r="P1110" s="71">
        <v>45446</v>
      </c>
      <c r="Q1110" s="198"/>
      <c r="R1110" s="68" t="s">
        <v>111</v>
      </c>
      <c r="S1110" s="73" t="str">
        <f t="shared" si="162"/>
        <v>Desgaste irregular da Banda de Rodagem.</v>
      </c>
      <c r="T1110" s="67" t="str">
        <f t="shared" si="163"/>
        <v>Folgas nas mangas, cubos, buchas estouradas, veículo desalinhado.</v>
      </c>
      <c r="U1110" s="73" t="str">
        <f t="shared" si="16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110" s="68">
        <v>16196</v>
      </c>
      <c r="W1110" s="67" t="str">
        <f t="shared" si="165"/>
        <v xml:space="preserve">Everson Veloso </v>
      </c>
      <c r="X1110" s="67"/>
      <c r="Y1110" s="67">
        <f t="shared" ca="1" si="157"/>
        <v>5</v>
      </c>
      <c r="Z1110" s="67" t="str">
        <f>IFERROR(VLOOKUP(R1110,FVU!B:F,5,FALSE),"")</f>
        <v>BANDA DE RODAGEM</v>
      </c>
    </row>
    <row r="1111" spans="1:26" ht="15.75" customHeight="1">
      <c r="A1111" s="150">
        <f t="shared" si="156"/>
        <v>3406</v>
      </c>
      <c r="B1111" s="75">
        <v>27610</v>
      </c>
      <c r="C1111" s="60">
        <v>2</v>
      </c>
      <c r="D1111" s="59" t="str">
        <f t="shared" si="159"/>
        <v>275/80R22.5</v>
      </c>
      <c r="E1111" s="61">
        <v>8446</v>
      </c>
      <c r="F1111" s="75" t="s">
        <v>99</v>
      </c>
      <c r="G1111" s="60">
        <v>56</v>
      </c>
      <c r="H1111" s="59" t="str">
        <f t="shared" si="158"/>
        <v xml:space="preserve">UBERLANDIA </v>
      </c>
      <c r="I1111" s="63">
        <v>45428</v>
      </c>
      <c r="J1111" s="64">
        <v>45441</v>
      </c>
      <c r="K1111" s="60">
        <v>0</v>
      </c>
      <c r="L1111" s="60">
        <v>14434</v>
      </c>
      <c r="M1111" s="60">
        <v>43426</v>
      </c>
      <c r="N1111" s="65">
        <f t="shared" si="160"/>
        <v>600</v>
      </c>
      <c r="O1111" s="66" t="str">
        <f t="shared" ca="1" si="161"/>
        <v>OK</v>
      </c>
      <c r="P1111" s="63">
        <v>45446</v>
      </c>
      <c r="Q1111" s="200"/>
      <c r="R1111" s="148" t="s">
        <v>107</v>
      </c>
      <c r="S1111" s="65" t="str">
        <f t="shared" si="162"/>
        <v>Alteração na zona baixa do talão.</v>
      </c>
      <c r="T1111" s="59" t="str">
        <f t="shared" si="16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111" s="65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111" s="60">
        <v>16196</v>
      </c>
      <c r="W1111" s="59" t="str">
        <f t="shared" si="165"/>
        <v xml:space="preserve">Everson Veloso </v>
      </c>
      <c r="X1111" s="59"/>
      <c r="Y1111" s="59">
        <f t="shared" ca="1" si="157"/>
        <v>5</v>
      </c>
      <c r="Z1111" s="59" t="str">
        <f>IFERROR(VLOOKUP(R1111,FVU!B:F,5,FALSE),"")</f>
        <v>TALÃO</v>
      </c>
    </row>
    <row r="1112" spans="1:26" ht="15.75" customHeight="1">
      <c r="A1112" s="149">
        <f t="shared" si="156"/>
        <v>3407</v>
      </c>
      <c r="B1112" s="76">
        <v>26962</v>
      </c>
      <c r="C1112" s="68">
        <v>2</v>
      </c>
      <c r="D1112" s="67" t="str">
        <f t="shared" si="159"/>
        <v>275/80R22.5</v>
      </c>
      <c r="E1112" s="69">
        <v>8439</v>
      </c>
      <c r="F1112" s="76" t="s">
        <v>99</v>
      </c>
      <c r="G1112" s="68">
        <v>56</v>
      </c>
      <c r="H1112" s="67" t="str">
        <f t="shared" si="158"/>
        <v xml:space="preserve">UBERLANDIA </v>
      </c>
      <c r="I1112" s="71">
        <v>45428</v>
      </c>
      <c r="J1112" s="72">
        <v>45441</v>
      </c>
      <c r="K1112" s="68">
        <v>0</v>
      </c>
      <c r="L1112" s="68">
        <v>23301</v>
      </c>
      <c r="M1112" s="68">
        <v>85930</v>
      </c>
      <c r="N1112" s="73">
        <f t="shared" si="160"/>
        <v>600</v>
      </c>
      <c r="O1112" s="74" t="str">
        <f t="shared" ca="1" si="161"/>
        <v>OK</v>
      </c>
      <c r="P1112" s="71">
        <v>45448</v>
      </c>
      <c r="Q1112" s="198"/>
      <c r="R1112" s="68" t="s">
        <v>107</v>
      </c>
      <c r="S1112" s="73" t="str">
        <f t="shared" si="162"/>
        <v>Alteração na zona baixa do talão.</v>
      </c>
      <c r="T1112" s="67" t="str">
        <f t="shared" si="16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112" s="73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112" s="68">
        <v>16196</v>
      </c>
      <c r="W1112" s="67" t="str">
        <f t="shared" si="165"/>
        <v xml:space="preserve">Everson Veloso </v>
      </c>
      <c r="X1112" s="67"/>
      <c r="Y1112" s="67">
        <f t="shared" ca="1" si="157"/>
        <v>7</v>
      </c>
      <c r="Z1112" s="67" t="str">
        <f>IFERROR(VLOOKUP(R1112,FVU!B:F,5,FALSE),"")</f>
        <v>TALÃO</v>
      </c>
    </row>
    <row r="1113" spans="1:26" ht="15.75" customHeight="1">
      <c r="A1113" s="150">
        <f t="shared" si="156"/>
        <v>3408</v>
      </c>
      <c r="B1113" s="75">
        <v>26138</v>
      </c>
      <c r="C1113" s="60">
        <v>2</v>
      </c>
      <c r="D1113" s="59" t="str">
        <f t="shared" si="159"/>
        <v>275/80R22.5</v>
      </c>
      <c r="E1113" s="61">
        <v>8441</v>
      </c>
      <c r="F1113" s="75" t="s">
        <v>105</v>
      </c>
      <c r="G1113" s="60">
        <v>56</v>
      </c>
      <c r="H1113" s="59" t="str">
        <f t="shared" si="158"/>
        <v xml:space="preserve">UBERLANDIA </v>
      </c>
      <c r="I1113" s="63">
        <v>45424</v>
      </c>
      <c r="J1113" s="64">
        <v>45441</v>
      </c>
      <c r="K1113" s="60">
        <v>0</v>
      </c>
      <c r="L1113" s="60">
        <v>21887</v>
      </c>
      <c r="M1113" s="60">
        <v>88294</v>
      </c>
      <c r="N1113" s="65">
        <f t="shared" si="160"/>
        <v>600</v>
      </c>
      <c r="O1113" s="66" t="str">
        <f t="shared" ca="1" si="161"/>
        <v>OK</v>
      </c>
      <c r="P1113" s="63">
        <v>45446</v>
      </c>
      <c r="Q1113" s="200"/>
      <c r="R1113" s="148" t="s">
        <v>107</v>
      </c>
      <c r="S1113" s="65" t="str">
        <f t="shared" si="162"/>
        <v>Alteração na zona baixa do talão.</v>
      </c>
      <c r="T1113" s="59" t="str">
        <f t="shared" si="16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113" s="65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113" s="60">
        <v>16196</v>
      </c>
      <c r="W1113" s="59" t="str">
        <f t="shared" si="165"/>
        <v xml:space="preserve">Everson Veloso </v>
      </c>
      <c r="X1113" s="59"/>
      <c r="Y1113" s="59">
        <f t="shared" ca="1" si="157"/>
        <v>5</v>
      </c>
      <c r="Z1113" s="59" t="str">
        <f>IFERROR(VLOOKUP(R1113,FVU!B:F,5,FALSE),"")</f>
        <v>TALÃO</v>
      </c>
    </row>
    <row r="1114" spans="1:26" ht="15.75" customHeight="1">
      <c r="A1114" s="149">
        <f t="shared" si="156"/>
        <v>3409</v>
      </c>
      <c r="B1114" s="76">
        <v>25032</v>
      </c>
      <c r="C1114" s="68">
        <v>2</v>
      </c>
      <c r="D1114" s="67" t="str">
        <f t="shared" si="159"/>
        <v>275/80R22.5</v>
      </c>
      <c r="E1114" s="69">
        <v>8471</v>
      </c>
      <c r="F1114" s="76" t="s">
        <v>198</v>
      </c>
      <c r="G1114" s="68">
        <v>56</v>
      </c>
      <c r="H1114" s="67" t="str">
        <f t="shared" si="158"/>
        <v xml:space="preserve">UBERLANDIA </v>
      </c>
      <c r="I1114" s="71">
        <v>45430</v>
      </c>
      <c r="J1114" s="72">
        <v>45441</v>
      </c>
      <c r="K1114" s="68">
        <v>0</v>
      </c>
      <c r="L1114" s="68">
        <v>21796</v>
      </c>
      <c r="M1114" s="68">
        <v>105775</v>
      </c>
      <c r="N1114" s="73">
        <f t="shared" si="160"/>
        <v>600</v>
      </c>
      <c r="O1114" s="74" t="str">
        <f t="shared" ca="1" si="161"/>
        <v>OK</v>
      </c>
      <c r="P1114" s="71">
        <v>45446</v>
      </c>
      <c r="Q1114" s="198"/>
      <c r="R1114" s="68" t="s">
        <v>114</v>
      </c>
      <c r="S1114" s="73" t="str">
        <f t="shared" si="162"/>
        <v>Pneu não ressulcado</v>
      </c>
      <c r="T1114" s="67" t="str">
        <f t="shared" si="163"/>
        <v>Negligência e/ou não realização do serviço de ressulcagem.</v>
      </c>
      <c r="U1114" s="73" t="str">
        <f t="shared" si="164"/>
        <v>Realizar a ressulcagem dos pneus respeitando os procedimentos conforme manual de ressulcagem.</v>
      </c>
      <c r="V1114" s="68">
        <v>16196</v>
      </c>
      <c r="W1114" s="67" t="str">
        <f t="shared" si="165"/>
        <v xml:space="preserve">Everson Veloso </v>
      </c>
      <c r="X1114" s="67"/>
      <c r="Y1114" s="67">
        <f t="shared" ca="1" si="157"/>
        <v>5</v>
      </c>
      <c r="Z1114" s="67" t="str">
        <f>IFERROR(VLOOKUP(R1114,FVU!B:F,5,FALSE),"")</f>
        <v>BANDA DE RODAGEM</v>
      </c>
    </row>
    <row r="1115" spans="1:26" ht="15.75" customHeight="1">
      <c r="A1115" s="150">
        <f t="shared" si="156"/>
        <v>3410</v>
      </c>
      <c r="B1115" s="75">
        <v>26715</v>
      </c>
      <c r="C1115" s="60">
        <v>2</v>
      </c>
      <c r="D1115" s="59" t="str">
        <f t="shared" si="159"/>
        <v>275/80R22.5</v>
      </c>
      <c r="E1115" s="61">
        <v>7518</v>
      </c>
      <c r="F1115" s="75" t="s">
        <v>102</v>
      </c>
      <c r="G1115" s="60">
        <v>56</v>
      </c>
      <c r="H1115" s="59" t="str">
        <f t="shared" si="158"/>
        <v xml:space="preserve">UBERLANDIA </v>
      </c>
      <c r="I1115" s="63">
        <v>45430</v>
      </c>
      <c r="J1115" s="64">
        <v>45441</v>
      </c>
      <c r="K1115" s="60">
        <v>0</v>
      </c>
      <c r="L1115" s="60">
        <v>12857</v>
      </c>
      <c r="M1115" s="60">
        <v>61758</v>
      </c>
      <c r="N1115" s="65">
        <f t="shared" si="160"/>
        <v>600</v>
      </c>
      <c r="O1115" s="66" t="str">
        <f t="shared" ca="1" si="161"/>
        <v>OK</v>
      </c>
      <c r="P1115" s="63">
        <v>45448</v>
      </c>
      <c r="Q1115" s="200"/>
      <c r="R1115" s="148" t="s">
        <v>111</v>
      </c>
      <c r="S1115" s="65" t="str">
        <f t="shared" si="162"/>
        <v>Desgaste irregular da Banda de Rodagem.</v>
      </c>
      <c r="T1115" s="59" t="str">
        <f t="shared" si="163"/>
        <v>Folgas nas mangas, cubos, buchas estouradas, veículo desalinhado.</v>
      </c>
      <c r="U1115" s="65" t="str">
        <f t="shared" si="16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115" s="60">
        <v>16196</v>
      </c>
      <c r="W1115" s="59" t="str">
        <f t="shared" si="165"/>
        <v xml:space="preserve">Everson Veloso </v>
      </c>
      <c r="X1115" s="59"/>
      <c r="Y1115" s="59">
        <f t="shared" ca="1" si="157"/>
        <v>7</v>
      </c>
      <c r="Z1115" s="59" t="str">
        <f>IFERROR(VLOOKUP(R1115,FVU!B:F,5,FALSE),"")</f>
        <v>BANDA DE RODAGEM</v>
      </c>
    </row>
    <row r="1116" spans="1:26" ht="15.75" customHeight="1">
      <c r="A1116" s="149">
        <f t="shared" si="156"/>
        <v>3411</v>
      </c>
      <c r="B1116" s="76">
        <v>27238</v>
      </c>
      <c r="C1116" s="68">
        <v>2</v>
      </c>
      <c r="D1116" s="67" t="str">
        <f t="shared" si="159"/>
        <v>275/80R22.5</v>
      </c>
      <c r="E1116" s="69">
        <v>8471</v>
      </c>
      <c r="F1116" s="76" t="s">
        <v>105</v>
      </c>
      <c r="G1116" s="68">
        <v>56</v>
      </c>
      <c r="H1116" s="67" t="str">
        <f t="shared" si="158"/>
        <v xml:space="preserve">UBERLANDIA </v>
      </c>
      <c r="I1116" s="71">
        <v>45430</v>
      </c>
      <c r="J1116" s="72">
        <v>45441</v>
      </c>
      <c r="K1116" s="68">
        <v>0</v>
      </c>
      <c r="L1116" s="68">
        <v>5764</v>
      </c>
      <c r="M1116" s="68">
        <v>42960</v>
      </c>
      <c r="N1116" s="73">
        <f t="shared" si="160"/>
        <v>600</v>
      </c>
      <c r="O1116" s="74" t="str">
        <f t="shared" ca="1" si="161"/>
        <v>OK</v>
      </c>
      <c r="P1116" s="71">
        <v>45446</v>
      </c>
      <c r="Q1116" s="198"/>
      <c r="R1116" s="68" t="s">
        <v>114</v>
      </c>
      <c r="S1116" s="73" t="str">
        <f t="shared" si="162"/>
        <v>Pneu não ressulcado</v>
      </c>
      <c r="T1116" s="67" t="str">
        <f t="shared" si="163"/>
        <v>Negligência e/ou não realização do serviço de ressulcagem.</v>
      </c>
      <c r="U1116" s="73" t="str">
        <f t="shared" si="164"/>
        <v>Realizar a ressulcagem dos pneus respeitando os procedimentos conforme manual de ressulcagem.</v>
      </c>
      <c r="V1116" s="68">
        <v>16196</v>
      </c>
      <c r="W1116" s="67" t="str">
        <f t="shared" si="165"/>
        <v xml:space="preserve">Everson Veloso </v>
      </c>
      <c r="X1116" s="67"/>
      <c r="Y1116" s="67">
        <f t="shared" ca="1" si="157"/>
        <v>5</v>
      </c>
      <c r="Z1116" s="67" t="str">
        <f>IFERROR(VLOOKUP(R1116,FVU!B:F,5,FALSE),"")</f>
        <v>BANDA DE RODAGEM</v>
      </c>
    </row>
    <row r="1117" spans="1:26" ht="15.75" customHeight="1">
      <c r="A1117" s="150">
        <f t="shared" si="156"/>
        <v>3412</v>
      </c>
      <c r="B1117" s="75">
        <v>27023</v>
      </c>
      <c r="C1117" s="60">
        <v>2</v>
      </c>
      <c r="D1117" s="59" t="str">
        <f t="shared" si="159"/>
        <v>275/80R22.5</v>
      </c>
      <c r="E1117" s="61">
        <v>90191</v>
      </c>
      <c r="F1117" s="75" t="s">
        <v>198</v>
      </c>
      <c r="G1117" s="60">
        <v>990</v>
      </c>
      <c r="H1117" s="59" t="str">
        <f t="shared" si="158"/>
        <v>VENEZA</v>
      </c>
      <c r="I1117" s="63">
        <v>45430</v>
      </c>
      <c r="J1117" s="64">
        <v>45441</v>
      </c>
      <c r="K1117" s="60">
        <v>0</v>
      </c>
      <c r="L1117" s="60">
        <v>20158</v>
      </c>
      <c r="M1117" s="60">
        <v>61022</v>
      </c>
      <c r="N1117" s="65">
        <f t="shared" si="160"/>
        <v>600</v>
      </c>
      <c r="O1117" s="66" t="str">
        <f t="shared" ca="1" si="161"/>
        <v>OK</v>
      </c>
      <c r="P1117" s="63">
        <v>45446</v>
      </c>
      <c r="Q1117" s="200"/>
      <c r="R1117" s="148" t="s">
        <v>114</v>
      </c>
      <c r="S1117" s="65" t="str">
        <f t="shared" si="162"/>
        <v>Pneu não ressulcado</v>
      </c>
      <c r="T1117" s="59" t="str">
        <f t="shared" si="163"/>
        <v>Negligência e/ou não realização do serviço de ressulcagem.</v>
      </c>
      <c r="U1117" s="65" t="str">
        <f t="shared" si="164"/>
        <v>Realizar a ressulcagem dos pneus respeitando os procedimentos conforme manual de ressulcagem.</v>
      </c>
      <c r="V1117" s="60">
        <v>16196</v>
      </c>
      <c r="W1117" s="59" t="str">
        <f t="shared" si="165"/>
        <v xml:space="preserve">Everson Veloso </v>
      </c>
      <c r="X1117" s="59"/>
      <c r="Y1117" s="59">
        <f t="shared" ca="1" si="157"/>
        <v>5</v>
      </c>
      <c r="Z1117" s="59" t="str">
        <f>IFERROR(VLOOKUP(R1117,FVU!B:F,5,FALSE),"")</f>
        <v>BANDA DE RODAGEM</v>
      </c>
    </row>
    <row r="1118" spans="1:26" ht="15.75" customHeight="1">
      <c r="A1118" s="149">
        <f t="shared" si="156"/>
        <v>3413</v>
      </c>
      <c r="B1118" s="76">
        <v>26418</v>
      </c>
      <c r="C1118" s="68">
        <v>2</v>
      </c>
      <c r="D1118" s="67" t="str">
        <f t="shared" si="159"/>
        <v>275/80R22.5</v>
      </c>
      <c r="E1118" s="69">
        <v>90098</v>
      </c>
      <c r="F1118" s="76" t="s">
        <v>99</v>
      </c>
      <c r="G1118" s="68">
        <v>990</v>
      </c>
      <c r="H1118" s="67" t="str">
        <f t="shared" si="158"/>
        <v>VENEZA</v>
      </c>
      <c r="I1118" s="71">
        <v>45432</v>
      </c>
      <c r="J1118" s="72">
        <v>45441</v>
      </c>
      <c r="K1118" s="68">
        <v>0</v>
      </c>
      <c r="L1118" s="68">
        <v>4546</v>
      </c>
      <c r="M1118" s="68">
        <v>124584</v>
      </c>
      <c r="N1118" s="73">
        <f t="shared" si="160"/>
        <v>600</v>
      </c>
      <c r="O1118" s="74" t="str">
        <f t="shared" ca="1" si="161"/>
        <v>OK</v>
      </c>
      <c r="P1118" s="71">
        <v>45446</v>
      </c>
      <c r="Q1118" s="198"/>
      <c r="R1118" s="68" t="s">
        <v>107</v>
      </c>
      <c r="S1118" s="73" t="str">
        <f t="shared" si="162"/>
        <v>Alteração na zona baixa do talão.</v>
      </c>
      <c r="T1118" s="67" t="str">
        <f t="shared" si="16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118" s="73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118" s="68">
        <v>16196</v>
      </c>
      <c r="W1118" s="67" t="str">
        <f t="shared" si="165"/>
        <v xml:space="preserve">Everson Veloso </v>
      </c>
      <c r="X1118" s="67"/>
      <c r="Y1118" s="67">
        <f t="shared" ca="1" si="157"/>
        <v>5</v>
      </c>
      <c r="Z1118" s="67" t="str">
        <f>IFERROR(VLOOKUP(R1118,FVU!B:F,5,FALSE),"")</f>
        <v>TALÃO</v>
      </c>
    </row>
    <row r="1119" spans="1:26" ht="15.75" customHeight="1">
      <c r="A1119" s="150">
        <f t="shared" si="156"/>
        <v>3414</v>
      </c>
      <c r="B1119" s="75">
        <v>23554</v>
      </c>
      <c r="C1119" s="60">
        <v>2</v>
      </c>
      <c r="D1119" s="59" t="str">
        <f t="shared" si="159"/>
        <v>275/80R22.5</v>
      </c>
      <c r="E1119" s="61">
        <v>90211</v>
      </c>
      <c r="F1119" s="75" t="s">
        <v>198</v>
      </c>
      <c r="G1119" s="60">
        <v>990</v>
      </c>
      <c r="H1119" s="59" t="str">
        <f t="shared" si="158"/>
        <v>VENEZA</v>
      </c>
      <c r="I1119" s="63">
        <v>45433</v>
      </c>
      <c r="J1119" s="64">
        <v>45441</v>
      </c>
      <c r="K1119" s="60">
        <v>1</v>
      </c>
      <c r="L1119" s="60">
        <v>39911</v>
      </c>
      <c r="M1119" s="60">
        <v>215713</v>
      </c>
      <c r="N1119" s="65">
        <f t="shared" si="160"/>
        <v>600</v>
      </c>
      <c r="O1119" s="66" t="str">
        <f t="shared" ca="1" si="161"/>
        <v>OK</v>
      </c>
      <c r="P1119" s="63">
        <v>45446</v>
      </c>
      <c r="Q1119" s="200"/>
      <c r="R1119" s="148" t="s">
        <v>104</v>
      </c>
      <c r="S1119" s="65" t="str">
        <f t="shared" si="162"/>
        <v>Feridas acidentais no flanco.</v>
      </c>
      <c r="T1119" s="59" t="str">
        <f t="shared" si="163"/>
        <v>Objetos pontiagudos, pontas de guias, meio-fio.</v>
      </c>
      <c r="U1119" s="65" t="str">
        <f t="shared" si="164"/>
        <v>Impacto lateral proveniente de erro operacional, solicito avaliação de cobrança.</v>
      </c>
      <c r="V1119" s="60">
        <v>16196</v>
      </c>
      <c r="W1119" s="59" t="str">
        <f t="shared" si="165"/>
        <v xml:space="preserve">Everson Veloso </v>
      </c>
      <c r="X1119" s="59"/>
      <c r="Y1119" s="59">
        <f t="shared" ca="1" si="157"/>
        <v>5</v>
      </c>
      <c r="Z1119" s="59" t="str">
        <f>IFERROR(VLOOKUP(R1119,FVU!B:F,5,FALSE),"")</f>
        <v>FLANCO</v>
      </c>
    </row>
    <row r="1120" spans="1:26" ht="15.75" customHeight="1">
      <c r="A1120" s="149">
        <f t="shared" si="156"/>
        <v>3415</v>
      </c>
      <c r="B1120" s="76">
        <v>24010</v>
      </c>
      <c r="C1120" s="68">
        <v>2</v>
      </c>
      <c r="D1120" s="67" t="str">
        <f t="shared" si="159"/>
        <v>275/80R22.5</v>
      </c>
      <c r="E1120" s="69">
        <v>90492</v>
      </c>
      <c r="F1120" s="76" t="s">
        <v>105</v>
      </c>
      <c r="G1120" s="68">
        <v>520</v>
      </c>
      <c r="H1120" s="67" t="str">
        <f t="shared" si="158"/>
        <v>NEVES</v>
      </c>
      <c r="I1120" s="71">
        <v>45429</v>
      </c>
      <c r="J1120" s="72">
        <v>45441</v>
      </c>
      <c r="K1120" s="68">
        <v>1</v>
      </c>
      <c r="L1120" s="68">
        <v>32189</v>
      </c>
      <c r="M1120" s="68">
        <v>153515</v>
      </c>
      <c r="N1120" s="73">
        <f t="shared" si="160"/>
        <v>600</v>
      </c>
      <c r="O1120" s="74" t="str">
        <f t="shared" ca="1" si="161"/>
        <v>OK</v>
      </c>
      <c r="P1120" s="71">
        <v>45453</v>
      </c>
      <c r="Q1120" s="198"/>
      <c r="R1120" s="68" t="s">
        <v>106</v>
      </c>
      <c r="S1120" s="73" t="str">
        <f t="shared" si="162"/>
        <v>Rachadura na zona baixa do talão.</v>
      </c>
      <c r="T1120" s="67" t="str">
        <f t="shared" si="16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120" s="73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20" s="68">
        <v>16196</v>
      </c>
      <c r="W1120" s="67" t="str">
        <f t="shared" si="165"/>
        <v xml:space="preserve">Everson Veloso </v>
      </c>
      <c r="X1120" s="67"/>
      <c r="Y1120" s="67">
        <f t="shared" ca="1" si="157"/>
        <v>12</v>
      </c>
      <c r="Z1120" s="67" t="str">
        <f>IFERROR(VLOOKUP(R1120,FVU!B:F,5,FALSE),"")</f>
        <v>TALÃO</v>
      </c>
    </row>
    <row r="1121" spans="1:26" ht="15.75" customHeight="1">
      <c r="A1121" s="150">
        <f t="shared" si="156"/>
        <v>3416</v>
      </c>
      <c r="B1121" s="75">
        <v>27044</v>
      </c>
      <c r="C1121" s="60">
        <v>2</v>
      </c>
      <c r="D1121" s="59" t="str">
        <f t="shared" si="159"/>
        <v>275/80R22.5</v>
      </c>
      <c r="E1121" s="61">
        <v>90207</v>
      </c>
      <c r="F1121" s="75" t="s">
        <v>198</v>
      </c>
      <c r="G1121" s="60">
        <v>520</v>
      </c>
      <c r="H1121" s="59" t="str">
        <f t="shared" si="158"/>
        <v>NEVES</v>
      </c>
      <c r="I1121" s="63">
        <v>45431</v>
      </c>
      <c r="J1121" s="64">
        <v>45441</v>
      </c>
      <c r="K1121" s="60">
        <v>0</v>
      </c>
      <c r="L1121" s="60">
        <v>992</v>
      </c>
      <c r="M1121" s="60">
        <v>55157</v>
      </c>
      <c r="N1121" s="65">
        <f t="shared" si="160"/>
        <v>600</v>
      </c>
      <c r="O1121" s="66" t="str">
        <f t="shared" ca="1" si="161"/>
        <v>OK</v>
      </c>
      <c r="P1121" s="63">
        <v>45449</v>
      </c>
      <c r="Q1121" s="200"/>
      <c r="R1121" s="148" t="s">
        <v>104</v>
      </c>
      <c r="S1121" s="65" t="str">
        <f t="shared" si="162"/>
        <v>Feridas acidentais no flanco.</v>
      </c>
      <c r="T1121" s="59" t="str">
        <f t="shared" si="163"/>
        <v>Objetos pontiagudos, pontas de guias, meio-fio.</v>
      </c>
      <c r="U1121" s="65" t="str">
        <f t="shared" si="164"/>
        <v>Impacto lateral proveniente de erro operacional, solicito avaliação de cobrança.</v>
      </c>
      <c r="V1121" s="60">
        <v>16196</v>
      </c>
      <c r="W1121" s="59" t="str">
        <f t="shared" si="165"/>
        <v xml:space="preserve">Everson Veloso </v>
      </c>
      <c r="X1121" s="59"/>
      <c r="Y1121" s="59">
        <f t="shared" ca="1" si="157"/>
        <v>8</v>
      </c>
      <c r="Z1121" s="59" t="str">
        <f>IFERROR(VLOOKUP(R1121,FVU!B:F,5,FALSE),"")</f>
        <v>FLANCO</v>
      </c>
    </row>
    <row r="1122" spans="1:26" ht="15.75" customHeight="1">
      <c r="A1122" s="149">
        <f t="shared" si="156"/>
        <v>3417</v>
      </c>
      <c r="B1122" s="76">
        <v>27513</v>
      </c>
      <c r="C1122" s="68">
        <v>2</v>
      </c>
      <c r="D1122" s="67" t="str">
        <f t="shared" si="159"/>
        <v>275/80R22.5</v>
      </c>
      <c r="E1122" s="69">
        <v>90243</v>
      </c>
      <c r="F1122" s="76" t="s">
        <v>102</v>
      </c>
      <c r="G1122" s="68">
        <v>990</v>
      </c>
      <c r="H1122" s="67" t="str">
        <f t="shared" si="158"/>
        <v>VENEZA</v>
      </c>
      <c r="I1122" s="71">
        <v>45432</v>
      </c>
      <c r="J1122" s="72">
        <v>45441</v>
      </c>
      <c r="K1122" s="68">
        <v>0</v>
      </c>
      <c r="L1122" s="68">
        <v>56924</v>
      </c>
      <c r="M1122" s="68">
        <v>56924</v>
      </c>
      <c r="N1122" s="73">
        <f t="shared" si="160"/>
        <v>600</v>
      </c>
      <c r="O1122" s="74" t="str">
        <f t="shared" ca="1" si="161"/>
        <v>OK</v>
      </c>
      <c r="P1122" s="71">
        <v>45446</v>
      </c>
      <c r="Q1122" s="198"/>
      <c r="R1122" s="68" t="s">
        <v>110</v>
      </c>
      <c r="S1122" s="73" t="str">
        <f t="shared" si="162"/>
        <v>Rodagem sem ar ou com flexão importante no flanco.</v>
      </c>
      <c r="T1122" s="67" t="str">
        <f t="shared" si="163"/>
        <v>Perfurações no topo ou flanco, rodas ou aros danificados, rodagem prolongada sem ar ou baixa pressão, desgaste no flanco por atrito com o solo ou entre germinados.</v>
      </c>
      <c r="U1122" s="73" t="str">
        <f t="shared" si="164"/>
        <v>Condutor rodou com o pneu vazio. Solicito avaliação de cobrança.</v>
      </c>
      <c r="V1122" s="68">
        <v>16196</v>
      </c>
      <c r="W1122" s="67" t="str">
        <f t="shared" si="165"/>
        <v xml:space="preserve">Everson Veloso </v>
      </c>
      <c r="X1122" s="67"/>
      <c r="Y1122" s="67">
        <f t="shared" ca="1" si="157"/>
        <v>5</v>
      </c>
      <c r="Z1122" s="67" t="str">
        <f>IFERROR(VLOOKUP(R1122,FVU!B:F,5,FALSE),"")</f>
        <v>FLANCO</v>
      </c>
    </row>
    <row r="1123" spans="1:26" ht="15.75" customHeight="1">
      <c r="A1123" s="150">
        <f t="shared" si="156"/>
        <v>3418</v>
      </c>
      <c r="B1123" s="75">
        <v>24326</v>
      </c>
      <c r="C1123" s="60">
        <v>1</v>
      </c>
      <c r="D1123" s="59" t="str">
        <f t="shared" si="159"/>
        <v>295/80R22.5</v>
      </c>
      <c r="E1123" s="61">
        <v>90314</v>
      </c>
      <c r="F1123" s="75" t="s">
        <v>199</v>
      </c>
      <c r="G1123" s="60">
        <v>870</v>
      </c>
      <c r="H1123" s="59" t="str">
        <f t="shared" si="158"/>
        <v>JUSTINOPOLIS</v>
      </c>
      <c r="I1123" s="63">
        <v>45421</v>
      </c>
      <c r="J1123" s="64">
        <v>45441</v>
      </c>
      <c r="K1123" s="60">
        <v>1</v>
      </c>
      <c r="L1123" s="60">
        <v>3238</v>
      </c>
      <c r="M1123" s="60">
        <v>109365</v>
      </c>
      <c r="N1123" s="65">
        <f t="shared" si="160"/>
        <v>650</v>
      </c>
      <c r="O1123" s="66" t="str">
        <f t="shared" ca="1" si="161"/>
        <v>OK</v>
      </c>
      <c r="P1123" s="71">
        <f>J1123</f>
        <v>45441</v>
      </c>
      <c r="Q1123" s="198"/>
      <c r="R1123" s="148" t="s">
        <v>117</v>
      </c>
      <c r="S1123" s="65" t="str">
        <f t="shared" si="162"/>
        <v>Separações no talão e rupturas dos reforços.</v>
      </c>
      <c r="T1123" s="59" t="str">
        <f t="shared" si="163"/>
        <v>Aquecimento excessivo no tambor de freio, utilização com sobrecarga ou baixa pressão, mau posicionamento do pneu sobre o aro/roda, uso excessivo dos freios devido a velocidade incompatível com a via.</v>
      </c>
      <c r="U1123" s="65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23" s="60">
        <v>16196</v>
      </c>
      <c r="W1123" s="59" t="str">
        <f t="shared" si="165"/>
        <v xml:space="preserve">Everson Veloso </v>
      </c>
      <c r="X1123" s="59"/>
      <c r="Y1123" s="59">
        <f t="shared" ca="1" si="157"/>
        <v>0</v>
      </c>
      <c r="Z1123" s="59" t="str">
        <f>IFERROR(VLOOKUP(R1123,FVU!B:F,5,FALSE),"")</f>
        <v>TALÃO</v>
      </c>
    </row>
    <row r="1124" spans="1:26" ht="15.75" customHeight="1">
      <c r="A1124" s="149">
        <f t="shared" si="156"/>
        <v>3419</v>
      </c>
      <c r="B1124" s="76">
        <v>25328</v>
      </c>
      <c r="C1124" s="68">
        <v>2</v>
      </c>
      <c r="D1124" s="67" t="str">
        <f t="shared" si="159"/>
        <v>275/80R22.5</v>
      </c>
      <c r="E1124" s="69">
        <v>31093</v>
      </c>
      <c r="F1124" s="76" t="s">
        <v>198</v>
      </c>
      <c r="G1124" s="68">
        <v>98</v>
      </c>
      <c r="H1124" s="67" t="str">
        <f t="shared" si="158"/>
        <v>ANA LUCIA</v>
      </c>
      <c r="I1124" s="71">
        <v>45420</v>
      </c>
      <c r="J1124" s="72">
        <v>45441</v>
      </c>
      <c r="K1124" s="68">
        <v>2</v>
      </c>
      <c r="L1124" s="68">
        <v>9025</v>
      </c>
      <c r="M1124" s="68">
        <v>102307</v>
      </c>
      <c r="N1124" s="73">
        <f t="shared" si="160"/>
        <v>600</v>
      </c>
      <c r="O1124" s="74" t="str">
        <f t="shared" ca="1" si="161"/>
        <v>OK</v>
      </c>
      <c r="P1124" s="71">
        <v>45446</v>
      </c>
      <c r="Q1124" s="198"/>
      <c r="R1124" s="68" t="s">
        <v>113</v>
      </c>
      <c r="S1124" s="73" t="str">
        <f t="shared" si="162"/>
        <v>Deterioração do topo por choque.</v>
      </c>
      <c r="T1124" s="67" t="str">
        <f t="shared" si="163"/>
        <v>Impacto contra obstáculos, excesso de pressão.</v>
      </c>
      <c r="U1124" s="73" t="str">
        <f t="shared" si="164"/>
        <v xml:space="preserve">Impacto  na banda de rodagem proveniente de erro operacional, solicito avaliação de cobrança. </v>
      </c>
      <c r="V1124" s="68">
        <v>16196</v>
      </c>
      <c r="W1124" s="67" t="str">
        <f t="shared" si="165"/>
        <v xml:space="preserve">Everson Veloso </v>
      </c>
      <c r="X1124" s="67"/>
      <c r="Y1124" s="67">
        <f t="shared" ca="1" si="157"/>
        <v>5</v>
      </c>
      <c r="Z1124" s="67" t="str">
        <f>IFERROR(VLOOKUP(R1124,FVU!B:F,5,FALSE),"")</f>
        <v>BANDA DE RODAGEM</v>
      </c>
    </row>
    <row r="1125" spans="1:26" ht="15.75" customHeight="1">
      <c r="A1125" s="150">
        <f t="shared" si="156"/>
        <v>3420</v>
      </c>
      <c r="B1125" s="75">
        <v>25783</v>
      </c>
      <c r="C1125" s="60">
        <v>2</v>
      </c>
      <c r="D1125" s="59" t="str">
        <f t="shared" si="159"/>
        <v>275/80R22.5</v>
      </c>
      <c r="E1125" s="61">
        <v>7519</v>
      </c>
      <c r="F1125" s="75" t="s">
        <v>101</v>
      </c>
      <c r="G1125" s="60">
        <v>56</v>
      </c>
      <c r="H1125" s="59" t="str">
        <f t="shared" si="158"/>
        <v xml:space="preserve">UBERLANDIA </v>
      </c>
      <c r="I1125" s="63">
        <v>45418</v>
      </c>
      <c r="J1125" s="64">
        <v>45441</v>
      </c>
      <c r="K1125" s="60">
        <v>1</v>
      </c>
      <c r="L1125" s="60">
        <v>17248</v>
      </c>
      <c r="M1125" s="60">
        <v>141886</v>
      </c>
      <c r="N1125" s="65">
        <f t="shared" si="160"/>
        <v>600</v>
      </c>
      <c r="O1125" s="66" t="str">
        <f t="shared" ca="1" si="161"/>
        <v>OK</v>
      </c>
      <c r="P1125" s="63">
        <v>45447</v>
      </c>
      <c r="Q1125" s="200"/>
      <c r="R1125" s="148" t="s">
        <v>103</v>
      </c>
      <c r="S1125" s="65" t="str">
        <f t="shared" si="162"/>
        <v>Deterioração do flanco por choque.</v>
      </c>
      <c r="T1125" s="59" t="str">
        <f t="shared" si="163"/>
        <v>Choque e/ou beliscões no flanco ocasionado pela passagem em buracos ou durante a subida do meio-fio (calçada), desníveis em cabeceiras e pontes, viadutos etc.</v>
      </c>
      <c r="U1125" s="65" t="str">
        <f t="shared" si="164"/>
        <v>Impacto lateral proveniente de erro operacional, solicito avaliação de cobrança.</v>
      </c>
      <c r="V1125" s="60">
        <v>16196</v>
      </c>
      <c r="W1125" s="59" t="str">
        <f t="shared" si="165"/>
        <v xml:space="preserve">Everson Veloso </v>
      </c>
      <c r="X1125" s="59"/>
      <c r="Y1125" s="59">
        <f t="shared" ca="1" si="157"/>
        <v>6</v>
      </c>
      <c r="Z1125" s="59" t="str">
        <f>IFERROR(VLOOKUP(R1125,FVU!B:F,5,FALSE),"")</f>
        <v>FLANCO</v>
      </c>
    </row>
    <row r="1126" spans="1:26" ht="15.75" customHeight="1">
      <c r="A1126" s="149">
        <f t="shared" si="156"/>
        <v>3421</v>
      </c>
      <c r="B1126" s="76">
        <v>25136</v>
      </c>
      <c r="C1126" s="68">
        <v>2</v>
      </c>
      <c r="D1126" s="67" t="str">
        <f t="shared" si="159"/>
        <v>275/80R22.5</v>
      </c>
      <c r="E1126" s="69">
        <v>8448</v>
      </c>
      <c r="F1126" s="76" t="s">
        <v>99</v>
      </c>
      <c r="G1126" s="68">
        <v>56</v>
      </c>
      <c r="H1126" s="67" t="str">
        <f t="shared" si="158"/>
        <v xml:space="preserve">UBERLANDIA </v>
      </c>
      <c r="I1126" s="71">
        <v>45418</v>
      </c>
      <c r="J1126" s="72">
        <v>45441</v>
      </c>
      <c r="K1126" s="68">
        <v>1</v>
      </c>
      <c r="L1126" s="68">
        <v>41375</v>
      </c>
      <c r="M1126" s="68">
        <v>109724</v>
      </c>
      <c r="N1126" s="73">
        <f t="shared" si="160"/>
        <v>600</v>
      </c>
      <c r="O1126" s="74" t="str">
        <f t="shared" ca="1" si="161"/>
        <v>OK</v>
      </c>
      <c r="P1126" s="71">
        <v>45447</v>
      </c>
      <c r="Q1126" s="198"/>
      <c r="R1126" s="68" t="s">
        <v>116</v>
      </c>
      <c r="S1126" s="73" t="str">
        <f t="shared" si="162"/>
        <v>Desenrolamento do retorno da lona carcaça no talão.</v>
      </c>
      <c r="T1126" s="67" t="str">
        <f t="shared" si="163"/>
        <v>Aquecimento no talão ocasionado pelo uso excessivo do freio, má regulagem dos freios, uso excessivo dos freios devido a velocidade incompatível com a via,rodas sujas e/ou em má condições de uso, etc.</v>
      </c>
      <c r="U1126" s="73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126" s="68">
        <v>16196</v>
      </c>
      <c r="W1126" s="67" t="str">
        <f t="shared" si="165"/>
        <v xml:space="preserve">Everson Veloso </v>
      </c>
      <c r="X1126" s="67"/>
      <c r="Y1126" s="67">
        <f t="shared" ca="1" si="157"/>
        <v>6</v>
      </c>
      <c r="Z1126" s="67" t="str">
        <f>IFERROR(VLOOKUP(R1126,FVU!B:F,5,FALSE),"")</f>
        <v>TALÃO</v>
      </c>
    </row>
    <row r="1127" spans="1:26" ht="15.75" customHeight="1">
      <c r="A1127" s="150">
        <f t="shared" si="156"/>
        <v>3422</v>
      </c>
      <c r="B1127" s="75">
        <v>27916</v>
      </c>
      <c r="C1127" s="60">
        <v>2</v>
      </c>
      <c r="D1127" s="59" t="str">
        <f t="shared" si="159"/>
        <v>275/80R22.5</v>
      </c>
      <c r="E1127" s="151" t="s">
        <v>212</v>
      </c>
      <c r="F1127" s="75" t="s">
        <v>102</v>
      </c>
      <c r="G1127" s="60">
        <v>61</v>
      </c>
      <c r="H1127" s="59" t="str">
        <f t="shared" si="158"/>
        <v>SARZEDO</v>
      </c>
      <c r="I1127" s="63">
        <v>45428</v>
      </c>
      <c r="J1127" s="64">
        <v>45441</v>
      </c>
      <c r="K1127" s="60">
        <v>0</v>
      </c>
      <c r="L1127" s="60">
        <v>31052</v>
      </c>
      <c r="M1127" s="60">
        <v>31052</v>
      </c>
      <c r="N1127" s="65">
        <f t="shared" si="160"/>
        <v>600</v>
      </c>
      <c r="O1127" s="66" t="str">
        <f t="shared" ca="1" si="161"/>
        <v>OK</v>
      </c>
      <c r="P1127" s="63">
        <v>45446</v>
      </c>
      <c r="Q1127" s="200"/>
      <c r="R1127" s="148" t="s">
        <v>107</v>
      </c>
      <c r="S1127" s="65" t="str">
        <f t="shared" si="162"/>
        <v>Alteração na zona baixa do talão.</v>
      </c>
      <c r="T1127" s="59" t="str">
        <f t="shared" si="16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127" s="65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127" s="60">
        <v>16196</v>
      </c>
      <c r="W1127" s="59" t="str">
        <f t="shared" si="165"/>
        <v xml:space="preserve">Everson Veloso </v>
      </c>
      <c r="X1127" s="59"/>
      <c r="Y1127" s="59">
        <f t="shared" ca="1" si="157"/>
        <v>5</v>
      </c>
      <c r="Z1127" s="59" t="str">
        <f>IFERROR(VLOOKUP(R1127,FVU!B:F,5,FALSE),"")</f>
        <v>TALÃO</v>
      </c>
    </row>
    <row r="1128" spans="1:26" ht="15.75" customHeight="1">
      <c r="A1128" s="149">
        <f t="shared" si="156"/>
        <v>3423</v>
      </c>
      <c r="B1128" s="76">
        <v>26907</v>
      </c>
      <c r="C1128" s="68">
        <v>2</v>
      </c>
      <c r="D1128" s="67" t="str">
        <f t="shared" si="159"/>
        <v>275/80R22.5</v>
      </c>
      <c r="E1128" s="69">
        <v>25899</v>
      </c>
      <c r="F1128" s="76" t="s">
        <v>99</v>
      </c>
      <c r="G1128" s="68">
        <v>61</v>
      </c>
      <c r="H1128" s="67" t="str">
        <f t="shared" si="158"/>
        <v>SARZEDO</v>
      </c>
      <c r="I1128" s="71">
        <v>45434</v>
      </c>
      <c r="J1128" s="72">
        <v>45441</v>
      </c>
      <c r="K1128" s="68">
        <v>0</v>
      </c>
      <c r="L1128" s="68">
        <v>7428</v>
      </c>
      <c r="M1128" s="68">
        <v>53892</v>
      </c>
      <c r="N1128" s="73">
        <f t="shared" si="160"/>
        <v>600</v>
      </c>
      <c r="O1128" s="74" t="str">
        <f t="shared" ca="1" si="161"/>
        <v>OK</v>
      </c>
      <c r="P1128" s="71">
        <v>45448</v>
      </c>
      <c r="Q1128" s="198"/>
      <c r="R1128" s="68" t="s">
        <v>107</v>
      </c>
      <c r="S1128" s="73" t="str">
        <f t="shared" si="162"/>
        <v>Alteração na zona baixa do talão.</v>
      </c>
      <c r="T1128" s="67" t="str">
        <f t="shared" si="16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128" s="73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128" s="68">
        <v>16196</v>
      </c>
      <c r="W1128" s="67" t="str">
        <f t="shared" si="165"/>
        <v xml:space="preserve">Everson Veloso </v>
      </c>
      <c r="X1128" s="67"/>
      <c r="Y1128" s="67">
        <f t="shared" ca="1" si="157"/>
        <v>7</v>
      </c>
      <c r="Z1128" s="67" t="str">
        <f>IFERROR(VLOOKUP(R1128,FVU!B:F,5,FALSE),"")</f>
        <v>TALÃO</v>
      </c>
    </row>
    <row r="1129" spans="1:26" ht="15.75" customHeight="1">
      <c r="A1129" s="150">
        <f t="shared" si="156"/>
        <v>3424</v>
      </c>
      <c r="B1129" s="75">
        <v>27128</v>
      </c>
      <c r="C1129" s="60">
        <v>1</v>
      </c>
      <c r="D1129" s="59" t="str">
        <f t="shared" si="159"/>
        <v>295/80R22.5</v>
      </c>
      <c r="E1129" s="61">
        <v>90309</v>
      </c>
      <c r="F1129" s="75" t="s">
        <v>99</v>
      </c>
      <c r="G1129" s="60">
        <v>870</v>
      </c>
      <c r="H1129" s="59" t="str">
        <f t="shared" si="158"/>
        <v>JUSTINOPOLIS</v>
      </c>
      <c r="I1129" s="63">
        <v>45429</v>
      </c>
      <c r="J1129" s="64">
        <v>45441</v>
      </c>
      <c r="K1129" s="60">
        <v>0</v>
      </c>
      <c r="L1129" s="60">
        <v>18338</v>
      </c>
      <c r="M1129" s="60">
        <v>49457</v>
      </c>
      <c r="N1129" s="65">
        <f t="shared" si="160"/>
        <v>650</v>
      </c>
      <c r="O1129" s="66" t="str">
        <f t="shared" ca="1" si="161"/>
        <v>OK</v>
      </c>
      <c r="P1129" s="63">
        <v>45540</v>
      </c>
      <c r="Q1129" s="200"/>
      <c r="R1129" s="148" t="s">
        <v>116</v>
      </c>
      <c r="S1129" s="65" t="str">
        <f t="shared" si="162"/>
        <v>Desenrolamento do retorno da lona carcaça no talão.</v>
      </c>
      <c r="T1129" s="59" t="str">
        <f t="shared" si="163"/>
        <v>Aquecimento no talão ocasionado pelo uso excessivo do freio, má regulagem dos freios, uso excessivo dos freios devido a velocidade incompatível com a via,rodas sujas e/ou em má condições de uso, etc.</v>
      </c>
      <c r="U1129" s="65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129" s="60">
        <v>16196</v>
      </c>
      <c r="W1129" s="59" t="str">
        <f t="shared" si="165"/>
        <v xml:space="preserve">Everson Veloso </v>
      </c>
      <c r="X1129" s="59"/>
      <c r="Y1129" s="59">
        <f t="shared" ca="1" si="157"/>
        <v>99</v>
      </c>
      <c r="Z1129" s="59" t="str">
        <f>IFERROR(VLOOKUP(R1129,FVU!B:F,5,FALSE),"")</f>
        <v>TALÃO</v>
      </c>
    </row>
    <row r="1130" spans="1:26" ht="15.75" customHeight="1">
      <c r="A1130" s="149">
        <f t="shared" si="156"/>
        <v>3425</v>
      </c>
      <c r="B1130" s="76">
        <v>26816</v>
      </c>
      <c r="C1130" s="68">
        <v>2</v>
      </c>
      <c r="D1130" s="67" t="str">
        <f t="shared" si="159"/>
        <v>275/80R22.5</v>
      </c>
      <c r="E1130" s="69">
        <v>90306</v>
      </c>
      <c r="F1130" s="76" t="s">
        <v>99</v>
      </c>
      <c r="G1130" s="68">
        <v>870</v>
      </c>
      <c r="H1130" s="67" t="str">
        <f t="shared" si="158"/>
        <v>JUSTINOPOLIS</v>
      </c>
      <c r="I1130" s="71">
        <v>45434</v>
      </c>
      <c r="J1130" s="72">
        <v>45441</v>
      </c>
      <c r="K1130" s="68">
        <v>1</v>
      </c>
      <c r="L1130" s="68">
        <v>10893</v>
      </c>
      <c r="M1130" s="68">
        <v>76910</v>
      </c>
      <c r="N1130" s="73">
        <f t="shared" si="160"/>
        <v>600</v>
      </c>
      <c r="O1130" s="74" t="str">
        <f t="shared" ca="1" si="161"/>
        <v>OK</v>
      </c>
      <c r="P1130" s="71">
        <v>45490</v>
      </c>
      <c r="Q1130" s="198"/>
      <c r="R1130" s="68" t="s">
        <v>116</v>
      </c>
      <c r="S1130" s="73" t="str">
        <f t="shared" si="162"/>
        <v>Desenrolamento do retorno da lona carcaça no talão.</v>
      </c>
      <c r="T1130" s="67" t="str">
        <f t="shared" si="163"/>
        <v>Aquecimento no talão ocasionado pelo uso excessivo do freio, má regulagem dos freios, uso excessivo dos freios devido a velocidade incompatível com a via,rodas sujas e/ou em má condições de uso, etc.</v>
      </c>
      <c r="U1130" s="73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130" s="68">
        <v>16196</v>
      </c>
      <c r="W1130" s="67" t="str">
        <f t="shared" si="165"/>
        <v xml:space="preserve">Everson Veloso </v>
      </c>
      <c r="X1130" s="67"/>
      <c r="Y1130" s="67">
        <f t="shared" ca="1" si="157"/>
        <v>49</v>
      </c>
      <c r="Z1130" s="67" t="str">
        <f>IFERROR(VLOOKUP(R1130,FVU!B:F,5,FALSE),"")</f>
        <v>TALÃO</v>
      </c>
    </row>
    <row r="1131" spans="1:26" ht="15.75" customHeight="1">
      <c r="A1131" s="150">
        <f t="shared" si="156"/>
        <v>3426</v>
      </c>
      <c r="B1131" s="75">
        <v>24208</v>
      </c>
      <c r="C1131" s="60">
        <v>1</v>
      </c>
      <c r="D1131" s="59" t="str">
        <f t="shared" si="159"/>
        <v>295/80R22.5</v>
      </c>
      <c r="E1131" s="61">
        <v>90322</v>
      </c>
      <c r="F1131" s="75" t="s">
        <v>101</v>
      </c>
      <c r="G1131" s="60">
        <v>870</v>
      </c>
      <c r="H1131" s="59" t="str">
        <f t="shared" si="158"/>
        <v>JUSTINOPOLIS</v>
      </c>
      <c r="I1131" s="63">
        <v>45434</v>
      </c>
      <c r="J1131" s="64">
        <v>45441</v>
      </c>
      <c r="K1131" s="60">
        <v>0</v>
      </c>
      <c r="L1131" s="60">
        <v>35773</v>
      </c>
      <c r="M1131" s="60">
        <v>116881</v>
      </c>
      <c r="N1131" s="65">
        <f t="shared" si="160"/>
        <v>650</v>
      </c>
      <c r="O1131" s="66" t="str">
        <f t="shared" ca="1" si="161"/>
        <v>OK</v>
      </c>
      <c r="P1131" s="71">
        <f>J1131</f>
        <v>45441</v>
      </c>
      <c r="Q1131" s="198"/>
      <c r="R1131" s="148" t="s">
        <v>114</v>
      </c>
      <c r="S1131" s="65" t="str">
        <f t="shared" si="162"/>
        <v>Pneu não ressulcado</v>
      </c>
      <c r="T1131" s="59" t="str">
        <f t="shared" si="163"/>
        <v>Negligência e/ou não realização do serviço de ressulcagem.</v>
      </c>
      <c r="U1131" s="65" t="str">
        <f t="shared" si="164"/>
        <v>Realizar a ressulcagem dos pneus respeitando os procedimentos conforme manual de ressulcagem.</v>
      </c>
      <c r="V1131" s="60">
        <v>16196</v>
      </c>
      <c r="W1131" s="59" t="str">
        <f t="shared" si="165"/>
        <v xml:space="preserve">Everson Veloso </v>
      </c>
      <c r="X1131" s="59"/>
      <c r="Y1131" s="59">
        <f t="shared" ca="1" si="157"/>
        <v>0</v>
      </c>
      <c r="Z1131" s="59" t="str">
        <f>IFERROR(VLOOKUP(R1131,FVU!B:F,5,FALSE),"")</f>
        <v>BANDA DE RODAGEM</v>
      </c>
    </row>
    <row r="1132" spans="1:26" ht="15.75" customHeight="1">
      <c r="A1132" s="149">
        <f t="shared" si="156"/>
        <v>3427</v>
      </c>
      <c r="B1132" s="76">
        <v>24770</v>
      </c>
      <c r="C1132" s="68">
        <v>2</v>
      </c>
      <c r="D1132" s="67" t="str">
        <f t="shared" si="159"/>
        <v>275/80R22.5</v>
      </c>
      <c r="E1132" s="69">
        <v>11184</v>
      </c>
      <c r="F1132" s="76" t="s">
        <v>105</v>
      </c>
      <c r="G1132" s="68">
        <v>98</v>
      </c>
      <c r="H1132" s="67" t="str">
        <f t="shared" si="158"/>
        <v>ANA LUCIA</v>
      </c>
      <c r="I1132" s="71">
        <v>45433</v>
      </c>
      <c r="J1132" s="72">
        <v>45441</v>
      </c>
      <c r="K1132" s="68">
        <v>2</v>
      </c>
      <c r="L1132" s="68">
        <v>26641</v>
      </c>
      <c r="M1132" s="68">
        <v>164822</v>
      </c>
      <c r="N1132" s="73">
        <f t="shared" si="160"/>
        <v>600</v>
      </c>
      <c r="O1132" s="74" t="str">
        <f t="shared" ca="1" si="161"/>
        <v>OK</v>
      </c>
      <c r="P1132" s="71">
        <v>45446</v>
      </c>
      <c r="Q1132" s="198"/>
      <c r="R1132" s="68" t="s">
        <v>106</v>
      </c>
      <c r="S1132" s="73" t="str">
        <f t="shared" si="162"/>
        <v>Rachadura na zona baixa do talão.</v>
      </c>
      <c r="T1132" s="67" t="str">
        <f t="shared" si="16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132" s="73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32" s="68">
        <v>16196</v>
      </c>
      <c r="W1132" s="67" t="str">
        <f t="shared" si="165"/>
        <v xml:space="preserve">Everson Veloso </v>
      </c>
      <c r="X1132" s="67"/>
      <c r="Y1132" s="67">
        <f t="shared" ca="1" si="157"/>
        <v>5</v>
      </c>
      <c r="Z1132" s="67" t="str">
        <f>IFERROR(VLOOKUP(R1132,FVU!B:F,5,FALSE),"")</f>
        <v>TALÃO</v>
      </c>
    </row>
    <row r="1133" spans="1:26" ht="15.75" customHeight="1">
      <c r="A1133" s="150">
        <f t="shared" si="156"/>
        <v>3428</v>
      </c>
      <c r="B1133" s="75">
        <v>28326</v>
      </c>
      <c r="C1133" s="60">
        <v>2</v>
      </c>
      <c r="D1133" s="59" t="str">
        <f t="shared" si="159"/>
        <v>275/80R22.5</v>
      </c>
      <c r="E1133" s="61">
        <v>10756</v>
      </c>
      <c r="F1133" s="75" t="s">
        <v>197</v>
      </c>
      <c r="G1133" s="60">
        <v>870</v>
      </c>
      <c r="H1133" s="59" t="str">
        <f t="shared" si="158"/>
        <v>JUSTINOPOLIS</v>
      </c>
      <c r="I1133" s="63">
        <v>45436</v>
      </c>
      <c r="J1133" s="64">
        <v>45441</v>
      </c>
      <c r="K1133" s="60">
        <v>0</v>
      </c>
      <c r="L1133" s="60">
        <v>16191</v>
      </c>
      <c r="M1133" s="60">
        <v>19141</v>
      </c>
      <c r="N1133" s="65">
        <f t="shared" si="160"/>
        <v>600</v>
      </c>
      <c r="O1133" s="66" t="str">
        <f t="shared" ca="1" si="161"/>
        <v>OK</v>
      </c>
      <c r="P1133" s="71">
        <f>J1133</f>
        <v>45441</v>
      </c>
      <c r="Q1133" s="198"/>
      <c r="R1133" s="148" t="s">
        <v>111</v>
      </c>
      <c r="S1133" s="65" t="str">
        <f t="shared" si="162"/>
        <v>Desgaste irregular da Banda de Rodagem.</v>
      </c>
      <c r="T1133" s="59" t="str">
        <f t="shared" si="163"/>
        <v>Folgas nas mangas, cubos, buchas estouradas, veículo desalinhado.</v>
      </c>
      <c r="U1133" s="65" t="str">
        <f t="shared" si="16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133" s="60">
        <v>16196</v>
      </c>
      <c r="W1133" s="59" t="str">
        <f t="shared" si="165"/>
        <v xml:space="preserve">Everson Veloso </v>
      </c>
      <c r="X1133" s="59"/>
      <c r="Y1133" s="59">
        <f t="shared" ca="1" si="157"/>
        <v>0</v>
      </c>
      <c r="Z1133" s="59" t="str">
        <f>IFERROR(VLOOKUP(R1133,FVU!B:F,5,FALSE),"")</f>
        <v>BANDA DE RODAGEM</v>
      </c>
    </row>
    <row r="1134" spans="1:26" ht="15.75" customHeight="1">
      <c r="A1134" s="149">
        <f t="shared" si="156"/>
        <v>3429</v>
      </c>
      <c r="B1134" s="76">
        <v>28325</v>
      </c>
      <c r="C1134" s="68">
        <v>2</v>
      </c>
      <c r="D1134" s="67" t="str">
        <f t="shared" si="159"/>
        <v>275/80R22.5</v>
      </c>
      <c r="E1134" s="69">
        <v>10756</v>
      </c>
      <c r="F1134" s="76" t="s">
        <v>102</v>
      </c>
      <c r="G1134" s="68">
        <v>870</v>
      </c>
      <c r="H1134" s="67" t="str">
        <f t="shared" si="158"/>
        <v>JUSTINOPOLIS</v>
      </c>
      <c r="I1134" s="71">
        <v>45436</v>
      </c>
      <c r="J1134" s="72">
        <v>45441</v>
      </c>
      <c r="K1134" s="68">
        <v>0</v>
      </c>
      <c r="L1134" s="68">
        <v>16191</v>
      </c>
      <c r="M1134" s="68">
        <v>19141</v>
      </c>
      <c r="N1134" s="73">
        <f t="shared" si="160"/>
        <v>600</v>
      </c>
      <c r="O1134" s="74" t="str">
        <f t="shared" ca="1" si="161"/>
        <v>OK</v>
      </c>
      <c r="P1134" s="71">
        <f>J1134</f>
        <v>45441</v>
      </c>
      <c r="Q1134" s="198"/>
      <c r="R1134" s="68" t="s">
        <v>111</v>
      </c>
      <c r="S1134" s="73" t="str">
        <f t="shared" si="162"/>
        <v>Desgaste irregular da Banda de Rodagem.</v>
      </c>
      <c r="T1134" s="67" t="str">
        <f t="shared" si="163"/>
        <v>Folgas nas mangas, cubos, buchas estouradas, veículo desalinhado.</v>
      </c>
      <c r="U1134" s="73" t="str">
        <f t="shared" si="16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134" s="68">
        <v>16196</v>
      </c>
      <c r="W1134" s="67" t="str">
        <f t="shared" si="165"/>
        <v xml:space="preserve">Everson Veloso </v>
      </c>
      <c r="X1134" s="67"/>
      <c r="Y1134" s="67">
        <f t="shared" ca="1" si="157"/>
        <v>0</v>
      </c>
      <c r="Z1134" s="67" t="str">
        <f>IFERROR(VLOOKUP(R1134,FVU!B:F,5,FALSE),"")</f>
        <v>BANDA DE RODAGEM</v>
      </c>
    </row>
    <row r="1135" spans="1:26" ht="15.75" customHeight="1">
      <c r="A1135" s="150">
        <f t="shared" si="156"/>
        <v>3430</v>
      </c>
      <c r="B1135" s="75">
        <v>26668</v>
      </c>
      <c r="C1135" s="60">
        <v>2</v>
      </c>
      <c r="D1135" s="59" t="str">
        <f t="shared" si="159"/>
        <v>275/80R22.5</v>
      </c>
      <c r="E1135" s="61">
        <v>11088</v>
      </c>
      <c r="F1135" s="75" t="s">
        <v>99</v>
      </c>
      <c r="G1135" s="60">
        <v>870</v>
      </c>
      <c r="H1135" s="59" t="str">
        <f t="shared" si="158"/>
        <v>JUSTINOPOLIS</v>
      </c>
      <c r="I1135" s="63">
        <v>45436</v>
      </c>
      <c r="J1135" s="64">
        <v>45441</v>
      </c>
      <c r="K1135" s="60">
        <v>1</v>
      </c>
      <c r="L1135" s="60">
        <v>15719</v>
      </c>
      <c r="M1135" s="60">
        <v>70453</v>
      </c>
      <c r="N1135" s="65">
        <f t="shared" si="160"/>
        <v>600</v>
      </c>
      <c r="O1135" s="66" t="str">
        <f t="shared" ca="1" si="161"/>
        <v>OK</v>
      </c>
      <c r="P1135" s="63">
        <v>45463</v>
      </c>
      <c r="Q1135" s="200"/>
      <c r="R1135" s="148" t="s">
        <v>116</v>
      </c>
      <c r="S1135" s="65" t="str">
        <f t="shared" si="162"/>
        <v>Desenrolamento do retorno da lona carcaça no talão.</v>
      </c>
      <c r="T1135" s="59" t="str">
        <f t="shared" si="163"/>
        <v>Aquecimento no talão ocasionado pelo uso excessivo do freio, má regulagem dos freios, uso excessivo dos freios devido a velocidade incompatível com a via,rodas sujas e/ou em má condições de uso, etc.</v>
      </c>
      <c r="U1135" s="65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135" s="60">
        <v>16196</v>
      </c>
      <c r="W1135" s="59" t="str">
        <f t="shared" si="165"/>
        <v xml:space="preserve">Everson Veloso </v>
      </c>
      <c r="X1135" s="59"/>
      <c r="Y1135" s="59">
        <f t="shared" ca="1" si="157"/>
        <v>22</v>
      </c>
      <c r="Z1135" s="59" t="str">
        <f>IFERROR(VLOOKUP(R1135,FVU!B:F,5,FALSE),"")</f>
        <v>TALÃO</v>
      </c>
    </row>
    <row r="1136" spans="1:26" ht="15.75" customHeight="1">
      <c r="A1136" s="149">
        <f t="shared" si="156"/>
        <v>3431</v>
      </c>
      <c r="B1136" s="76">
        <v>26744</v>
      </c>
      <c r="C1136" s="68">
        <v>2</v>
      </c>
      <c r="D1136" s="67" t="str">
        <f t="shared" si="159"/>
        <v>275/80R22.5</v>
      </c>
      <c r="E1136" s="69">
        <v>30562</v>
      </c>
      <c r="F1136" s="76" t="s">
        <v>101</v>
      </c>
      <c r="G1136" s="68">
        <v>98</v>
      </c>
      <c r="H1136" s="67" t="str">
        <f t="shared" si="158"/>
        <v>ANA LUCIA</v>
      </c>
      <c r="I1136" s="71">
        <v>45437</v>
      </c>
      <c r="J1136" s="72">
        <v>45441</v>
      </c>
      <c r="K1136" s="68">
        <v>0</v>
      </c>
      <c r="L1136" s="68">
        <v>6975</v>
      </c>
      <c r="M1136" s="68">
        <v>69220</v>
      </c>
      <c r="N1136" s="73">
        <f t="shared" si="160"/>
        <v>600</v>
      </c>
      <c r="O1136" s="74" t="str">
        <f t="shared" ca="1" si="161"/>
        <v>OK</v>
      </c>
      <c r="P1136" s="71">
        <v>45446</v>
      </c>
      <c r="Q1136" s="198"/>
      <c r="R1136" s="68" t="s">
        <v>107</v>
      </c>
      <c r="S1136" s="73" t="str">
        <f t="shared" si="162"/>
        <v>Alteração na zona baixa do talão.</v>
      </c>
      <c r="T1136" s="67" t="str">
        <f t="shared" si="16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136" s="73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136" s="68">
        <v>16196</v>
      </c>
      <c r="W1136" s="67" t="str">
        <f t="shared" si="165"/>
        <v xml:space="preserve">Everson Veloso </v>
      </c>
      <c r="X1136" s="67"/>
      <c r="Y1136" s="67">
        <f t="shared" ca="1" si="157"/>
        <v>5</v>
      </c>
      <c r="Z1136" s="67" t="str">
        <f>IFERROR(VLOOKUP(R1136,FVU!B:F,5,FALSE),"")</f>
        <v>TALÃO</v>
      </c>
    </row>
    <row r="1137" spans="1:26" ht="15.75" customHeight="1">
      <c r="A1137" s="150">
        <f t="shared" si="156"/>
        <v>3432</v>
      </c>
      <c r="B1137" s="75">
        <v>26736</v>
      </c>
      <c r="C1137" s="60">
        <v>2</v>
      </c>
      <c r="D1137" s="59" t="str">
        <f t="shared" si="159"/>
        <v>275/80R22.5</v>
      </c>
      <c r="E1137" s="61">
        <v>30562</v>
      </c>
      <c r="F1137" s="75" t="s">
        <v>99</v>
      </c>
      <c r="G1137" s="60">
        <v>98</v>
      </c>
      <c r="H1137" s="59" t="str">
        <f t="shared" si="158"/>
        <v>ANA LUCIA</v>
      </c>
      <c r="I1137" s="63">
        <v>45437</v>
      </c>
      <c r="J1137" s="64">
        <v>45441</v>
      </c>
      <c r="K1137" s="60">
        <v>0</v>
      </c>
      <c r="L1137" s="60">
        <v>6975</v>
      </c>
      <c r="M1137" s="60">
        <v>69138</v>
      </c>
      <c r="N1137" s="65">
        <f t="shared" si="160"/>
        <v>600</v>
      </c>
      <c r="O1137" s="66" t="str">
        <f t="shared" ca="1" si="161"/>
        <v>OK</v>
      </c>
      <c r="P1137" s="63">
        <v>45446</v>
      </c>
      <c r="Q1137" s="200"/>
      <c r="R1137" s="148" t="s">
        <v>107</v>
      </c>
      <c r="S1137" s="65" t="str">
        <f t="shared" si="162"/>
        <v>Alteração na zona baixa do talão.</v>
      </c>
      <c r="T1137" s="59" t="str">
        <f t="shared" si="16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137" s="65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137" s="60">
        <v>16196</v>
      </c>
      <c r="W1137" s="59" t="str">
        <f t="shared" si="165"/>
        <v xml:space="preserve">Everson Veloso </v>
      </c>
      <c r="X1137" s="59"/>
      <c r="Y1137" s="59">
        <f t="shared" ca="1" si="157"/>
        <v>5</v>
      </c>
      <c r="Z1137" s="59" t="str">
        <f>IFERROR(VLOOKUP(R1137,FVU!B:F,5,FALSE),"")</f>
        <v>TALÃO</v>
      </c>
    </row>
    <row r="1138" spans="1:26" ht="15.75" customHeight="1">
      <c r="A1138" s="149">
        <f t="shared" si="156"/>
        <v>3433</v>
      </c>
      <c r="B1138" s="76">
        <v>23972</v>
      </c>
      <c r="C1138" s="68">
        <v>2</v>
      </c>
      <c r="D1138" s="67" t="str">
        <f t="shared" si="159"/>
        <v>275/80R22.5</v>
      </c>
      <c r="E1138" s="69">
        <v>11149</v>
      </c>
      <c r="F1138" s="76" t="s">
        <v>99</v>
      </c>
      <c r="G1138" s="68">
        <v>98</v>
      </c>
      <c r="H1138" s="67" t="str">
        <f t="shared" si="158"/>
        <v>ANA LUCIA</v>
      </c>
      <c r="I1138" s="71">
        <v>45437</v>
      </c>
      <c r="J1138" s="72">
        <v>45441</v>
      </c>
      <c r="K1138" s="68">
        <v>1</v>
      </c>
      <c r="L1138" s="68">
        <v>45268</v>
      </c>
      <c r="M1138" s="68">
        <v>137885</v>
      </c>
      <c r="N1138" s="73">
        <f t="shared" si="160"/>
        <v>600</v>
      </c>
      <c r="O1138" s="74" t="str">
        <f t="shared" ca="1" si="161"/>
        <v>OK</v>
      </c>
      <c r="P1138" s="71">
        <v>45446</v>
      </c>
      <c r="Q1138" s="198"/>
      <c r="R1138" s="68" t="s">
        <v>106</v>
      </c>
      <c r="S1138" s="73" t="str">
        <f t="shared" si="162"/>
        <v>Rachadura na zona baixa do talão.</v>
      </c>
      <c r="T1138" s="67" t="str">
        <f t="shared" si="16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138" s="73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38" s="68">
        <v>16196</v>
      </c>
      <c r="W1138" s="67" t="str">
        <f t="shared" si="165"/>
        <v xml:space="preserve">Everson Veloso </v>
      </c>
      <c r="X1138" s="67"/>
      <c r="Y1138" s="67">
        <f t="shared" ca="1" si="157"/>
        <v>5</v>
      </c>
      <c r="Z1138" s="67" t="str">
        <f>IFERROR(VLOOKUP(R1138,FVU!B:F,5,FALSE),"")</f>
        <v>TALÃO</v>
      </c>
    </row>
    <row r="1139" spans="1:26" ht="15.75" customHeight="1">
      <c r="A1139" s="150">
        <f t="shared" si="156"/>
        <v>3434</v>
      </c>
      <c r="B1139" s="75">
        <v>26721</v>
      </c>
      <c r="C1139" s="60">
        <v>2</v>
      </c>
      <c r="D1139" s="59" t="str">
        <f t="shared" si="159"/>
        <v>275/80R22.5</v>
      </c>
      <c r="E1139" s="61">
        <v>7512</v>
      </c>
      <c r="F1139" s="75" t="s">
        <v>99</v>
      </c>
      <c r="G1139" s="60">
        <v>56</v>
      </c>
      <c r="H1139" s="59" t="str">
        <f t="shared" si="158"/>
        <v xml:space="preserve">UBERLANDIA </v>
      </c>
      <c r="I1139" s="63">
        <v>45430</v>
      </c>
      <c r="J1139" s="64">
        <v>45441</v>
      </c>
      <c r="K1139" s="60">
        <v>0</v>
      </c>
      <c r="L1139" s="60">
        <v>25410</v>
      </c>
      <c r="M1139" s="60">
        <v>84526</v>
      </c>
      <c r="N1139" s="65">
        <f t="shared" si="160"/>
        <v>600</v>
      </c>
      <c r="O1139" s="66" t="str">
        <f t="shared" ca="1" si="161"/>
        <v>OK</v>
      </c>
      <c r="P1139" s="63">
        <v>45447</v>
      </c>
      <c r="Q1139" s="200"/>
      <c r="R1139" s="148" t="s">
        <v>107</v>
      </c>
      <c r="S1139" s="65" t="str">
        <f t="shared" si="162"/>
        <v>Alteração na zona baixa do talão.</v>
      </c>
      <c r="T1139" s="59" t="str">
        <f t="shared" si="16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139" s="65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139" s="60">
        <v>16196</v>
      </c>
      <c r="W1139" s="59" t="str">
        <f t="shared" si="165"/>
        <v xml:space="preserve">Everson Veloso </v>
      </c>
      <c r="X1139" s="59"/>
      <c r="Y1139" s="59">
        <f t="shared" ca="1" si="157"/>
        <v>6</v>
      </c>
      <c r="Z1139" s="59" t="str">
        <f>IFERROR(VLOOKUP(R1139,FVU!B:F,5,FALSE),"")</f>
        <v>TALÃO</v>
      </c>
    </row>
    <row r="1140" spans="1:26" ht="15.75" customHeight="1">
      <c r="A1140" s="149">
        <f t="shared" si="156"/>
        <v>3435</v>
      </c>
      <c r="B1140" s="76">
        <v>25115</v>
      </c>
      <c r="C1140" s="68">
        <v>2</v>
      </c>
      <c r="D1140" s="67" t="str">
        <f t="shared" si="159"/>
        <v>275/80R22.5</v>
      </c>
      <c r="E1140" s="69">
        <v>8408</v>
      </c>
      <c r="F1140" s="76" t="s">
        <v>105</v>
      </c>
      <c r="G1140" s="68">
        <v>56</v>
      </c>
      <c r="H1140" s="67" t="str">
        <f t="shared" si="158"/>
        <v xml:space="preserve">UBERLANDIA </v>
      </c>
      <c r="I1140" s="71">
        <v>45437</v>
      </c>
      <c r="J1140" s="72">
        <v>45441</v>
      </c>
      <c r="K1140" s="68">
        <v>0</v>
      </c>
      <c r="L1140" s="68">
        <v>13613</v>
      </c>
      <c r="M1140" s="68">
        <v>98323</v>
      </c>
      <c r="N1140" s="73">
        <f t="shared" si="160"/>
        <v>600</v>
      </c>
      <c r="O1140" s="74" t="str">
        <f t="shared" ca="1" si="161"/>
        <v>OK</v>
      </c>
      <c r="P1140" s="71">
        <v>45446</v>
      </c>
      <c r="Q1140" s="198"/>
      <c r="R1140" s="68" t="s">
        <v>114</v>
      </c>
      <c r="S1140" s="73" t="str">
        <f t="shared" si="162"/>
        <v>Pneu não ressulcado</v>
      </c>
      <c r="T1140" s="67" t="str">
        <f t="shared" si="163"/>
        <v>Negligência e/ou não realização do serviço de ressulcagem.</v>
      </c>
      <c r="U1140" s="73" t="str">
        <f t="shared" si="164"/>
        <v>Realizar a ressulcagem dos pneus respeitando os procedimentos conforme manual de ressulcagem.</v>
      </c>
      <c r="V1140" s="68">
        <v>16196</v>
      </c>
      <c r="W1140" s="67" t="str">
        <f t="shared" si="165"/>
        <v xml:space="preserve">Everson Veloso </v>
      </c>
      <c r="X1140" s="67"/>
      <c r="Y1140" s="67">
        <f t="shared" ca="1" si="157"/>
        <v>5</v>
      </c>
      <c r="Z1140" s="67" t="str">
        <f>IFERROR(VLOOKUP(R1140,FVU!B:F,5,FALSE),"")</f>
        <v>BANDA DE RODAGEM</v>
      </c>
    </row>
    <row r="1141" spans="1:26" ht="15.75" customHeight="1">
      <c r="A1141" s="150">
        <f t="shared" si="156"/>
        <v>3436</v>
      </c>
      <c r="B1141" s="75">
        <v>26739</v>
      </c>
      <c r="C1141" s="60">
        <v>2</v>
      </c>
      <c r="D1141" s="59" t="str">
        <f t="shared" si="159"/>
        <v>275/80R22.5</v>
      </c>
      <c r="E1141" s="61">
        <v>8456</v>
      </c>
      <c r="F1141" s="75" t="s">
        <v>105</v>
      </c>
      <c r="G1141" s="60">
        <v>56</v>
      </c>
      <c r="H1141" s="59" t="str">
        <f t="shared" si="158"/>
        <v xml:space="preserve">UBERLANDIA </v>
      </c>
      <c r="I1141" s="63">
        <v>45435</v>
      </c>
      <c r="J1141" s="64">
        <v>45441</v>
      </c>
      <c r="K1141" s="60">
        <v>0</v>
      </c>
      <c r="L1141" s="60">
        <v>16828</v>
      </c>
      <c r="M1141" s="60">
        <v>71318</v>
      </c>
      <c r="N1141" s="65">
        <f t="shared" si="160"/>
        <v>600</v>
      </c>
      <c r="O1141" s="66" t="str">
        <f t="shared" ca="1" si="161"/>
        <v>OK</v>
      </c>
      <c r="P1141" s="63">
        <v>45749</v>
      </c>
      <c r="Q1141" s="200"/>
      <c r="R1141" s="148" t="s">
        <v>107</v>
      </c>
      <c r="S1141" s="65" t="str">
        <f t="shared" si="162"/>
        <v>Alteração na zona baixa do talão.</v>
      </c>
      <c r="T1141" s="59" t="str">
        <f t="shared" si="16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141" s="65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141" s="60">
        <v>16196</v>
      </c>
      <c r="W1141" s="59" t="str">
        <f t="shared" si="165"/>
        <v xml:space="preserve">Everson Veloso </v>
      </c>
      <c r="X1141" s="59"/>
      <c r="Y1141" s="59">
        <f t="shared" ca="1" si="157"/>
        <v>308</v>
      </c>
      <c r="Z1141" s="59" t="str">
        <f>IFERROR(VLOOKUP(R1141,FVU!B:F,5,FALSE),"")</f>
        <v>TALÃO</v>
      </c>
    </row>
    <row r="1142" spans="1:26" ht="15.75" customHeight="1">
      <c r="A1142" s="149">
        <f t="shared" si="156"/>
        <v>3437</v>
      </c>
      <c r="B1142" s="76">
        <v>27769</v>
      </c>
      <c r="C1142" s="68">
        <v>2</v>
      </c>
      <c r="D1142" s="67" t="str">
        <f t="shared" si="159"/>
        <v>275/80R22.5</v>
      </c>
      <c r="E1142" s="69">
        <v>8417</v>
      </c>
      <c r="F1142" s="76" t="s">
        <v>198</v>
      </c>
      <c r="G1142" s="68">
        <v>56</v>
      </c>
      <c r="H1142" s="67" t="str">
        <f t="shared" si="158"/>
        <v xml:space="preserve">UBERLANDIA </v>
      </c>
      <c r="I1142" s="71">
        <v>45438</v>
      </c>
      <c r="J1142" s="72">
        <v>45441</v>
      </c>
      <c r="K1142" s="68">
        <v>0</v>
      </c>
      <c r="L1142" s="68">
        <v>6764</v>
      </c>
      <c r="M1142" s="68">
        <v>32455</v>
      </c>
      <c r="N1142" s="73">
        <f t="shared" si="160"/>
        <v>600</v>
      </c>
      <c r="O1142" s="74" t="str">
        <f t="shared" ca="1" si="161"/>
        <v>OK</v>
      </c>
      <c r="P1142" s="71">
        <v>45447</v>
      </c>
      <c r="Q1142" s="198"/>
      <c r="R1142" s="68" t="s">
        <v>111</v>
      </c>
      <c r="S1142" s="73" t="str">
        <f t="shared" si="162"/>
        <v>Desgaste irregular da Banda de Rodagem.</v>
      </c>
      <c r="T1142" s="67" t="str">
        <f t="shared" si="163"/>
        <v>Folgas nas mangas, cubos, buchas estouradas, veículo desalinhado.</v>
      </c>
      <c r="U1142" s="73" t="str">
        <f t="shared" si="16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142" s="68">
        <v>16196</v>
      </c>
      <c r="W1142" s="67" t="str">
        <f t="shared" si="165"/>
        <v xml:space="preserve">Everson Veloso </v>
      </c>
      <c r="X1142" s="67"/>
      <c r="Y1142" s="67">
        <f t="shared" ca="1" si="157"/>
        <v>6</v>
      </c>
      <c r="Z1142" s="67" t="str">
        <f>IFERROR(VLOOKUP(R1142,FVU!B:F,5,FALSE),"")</f>
        <v>BANDA DE RODAGEM</v>
      </c>
    </row>
    <row r="1143" spans="1:26" ht="15.75" customHeight="1">
      <c r="A1143" s="150">
        <f t="shared" si="156"/>
        <v>3438</v>
      </c>
      <c r="B1143" s="75">
        <v>28038</v>
      </c>
      <c r="C1143" s="60">
        <v>2</v>
      </c>
      <c r="D1143" s="59" t="str">
        <f t="shared" si="159"/>
        <v>275/80R22.5</v>
      </c>
      <c r="E1143" s="61">
        <v>8413</v>
      </c>
      <c r="F1143" s="75" t="s">
        <v>102</v>
      </c>
      <c r="G1143" s="60">
        <v>56</v>
      </c>
      <c r="H1143" s="59" t="str">
        <f t="shared" si="158"/>
        <v xml:space="preserve">UBERLANDIA </v>
      </c>
      <c r="I1143" s="63">
        <v>45436</v>
      </c>
      <c r="J1143" s="64">
        <v>45441</v>
      </c>
      <c r="K1143" s="60">
        <v>0</v>
      </c>
      <c r="L1143" s="60">
        <v>30147</v>
      </c>
      <c r="M1143" s="60">
        <v>30147</v>
      </c>
      <c r="N1143" s="65">
        <f t="shared" si="160"/>
        <v>600</v>
      </c>
      <c r="O1143" s="66" t="str">
        <f t="shared" ca="1" si="161"/>
        <v>OK</v>
      </c>
      <c r="P1143" s="63">
        <v>45448</v>
      </c>
      <c r="Q1143" s="200"/>
      <c r="R1143" s="148" t="s">
        <v>111</v>
      </c>
      <c r="S1143" s="65" t="str">
        <f t="shared" si="162"/>
        <v>Desgaste irregular da Banda de Rodagem.</v>
      </c>
      <c r="T1143" s="59" t="str">
        <f t="shared" si="163"/>
        <v>Folgas nas mangas, cubos, buchas estouradas, veículo desalinhado.</v>
      </c>
      <c r="U1143" s="65" t="str">
        <f t="shared" si="16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143" s="60">
        <v>16196</v>
      </c>
      <c r="W1143" s="59" t="str">
        <f t="shared" si="165"/>
        <v xml:space="preserve">Everson Veloso </v>
      </c>
      <c r="X1143" s="59"/>
      <c r="Y1143" s="59">
        <f t="shared" ca="1" si="157"/>
        <v>7</v>
      </c>
      <c r="Z1143" s="59" t="str">
        <f>IFERROR(VLOOKUP(R1143,FVU!B:F,5,FALSE),"")</f>
        <v>BANDA DE RODAGEM</v>
      </c>
    </row>
    <row r="1144" spans="1:26" ht="15.75" customHeight="1">
      <c r="A1144" s="149">
        <f t="shared" si="156"/>
        <v>3439</v>
      </c>
      <c r="B1144" s="76">
        <v>28059</v>
      </c>
      <c r="C1144" s="68">
        <v>2</v>
      </c>
      <c r="D1144" s="67" t="str">
        <f t="shared" si="159"/>
        <v>275/80R22.5</v>
      </c>
      <c r="E1144" s="69">
        <v>8413</v>
      </c>
      <c r="F1144" s="76" t="s">
        <v>197</v>
      </c>
      <c r="G1144" s="68">
        <v>56</v>
      </c>
      <c r="H1144" s="67" t="str">
        <f t="shared" si="158"/>
        <v xml:space="preserve">UBERLANDIA </v>
      </c>
      <c r="I1144" s="71">
        <v>45436</v>
      </c>
      <c r="J1144" s="72">
        <v>45441</v>
      </c>
      <c r="K1144" s="68">
        <v>0</v>
      </c>
      <c r="L1144" s="68">
        <v>30147</v>
      </c>
      <c r="M1144" s="68">
        <v>30147</v>
      </c>
      <c r="N1144" s="73">
        <f t="shared" si="160"/>
        <v>600</v>
      </c>
      <c r="O1144" s="74" t="str">
        <f t="shared" ca="1" si="161"/>
        <v>OK</v>
      </c>
      <c r="P1144" s="71">
        <v>45448</v>
      </c>
      <c r="Q1144" s="198"/>
      <c r="R1144" s="68" t="s">
        <v>111</v>
      </c>
      <c r="S1144" s="73" t="str">
        <f t="shared" si="162"/>
        <v>Desgaste irregular da Banda de Rodagem.</v>
      </c>
      <c r="T1144" s="67" t="str">
        <f t="shared" si="163"/>
        <v>Folgas nas mangas, cubos, buchas estouradas, veículo desalinhado.</v>
      </c>
      <c r="U1144" s="73" t="str">
        <f t="shared" si="16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144" s="68">
        <v>16196</v>
      </c>
      <c r="W1144" s="67" t="str">
        <f t="shared" si="165"/>
        <v xml:space="preserve">Everson Veloso </v>
      </c>
      <c r="X1144" s="67"/>
      <c r="Y1144" s="67">
        <f t="shared" ca="1" si="157"/>
        <v>7</v>
      </c>
      <c r="Z1144" s="67" t="str">
        <f>IFERROR(VLOOKUP(R1144,FVU!B:F,5,FALSE),"")</f>
        <v>BANDA DE RODAGEM</v>
      </c>
    </row>
    <row r="1145" spans="1:26" ht="15.75" customHeight="1">
      <c r="A1145" s="150">
        <f t="shared" si="156"/>
        <v>3440</v>
      </c>
      <c r="B1145" s="75">
        <v>24642</v>
      </c>
      <c r="C1145" s="60">
        <v>2</v>
      </c>
      <c r="D1145" s="59" t="str">
        <f t="shared" si="159"/>
        <v>275/80R22.5</v>
      </c>
      <c r="E1145" s="61">
        <v>20491</v>
      </c>
      <c r="F1145" s="75" t="s">
        <v>99</v>
      </c>
      <c r="G1145" s="60">
        <v>98</v>
      </c>
      <c r="H1145" s="59" t="str">
        <f t="shared" si="158"/>
        <v>ANA LUCIA</v>
      </c>
      <c r="I1145" s="63">
        <v>45415</v>
      </c>
      <c r="J1145" s="64">
        <v>45449</v>
      </c>
      <c r="K1145" s="60">
        <v>2</v>
      </c>
      <c r="L1145" s="60">
        <v>10481</v>
      </c>
      <c r="M1145" s="60">
        <v>178347</v>
      </c>
      <c r="N1145" s="65">
        <f t="shared" si="160"/>
        <v>600</v>
      </c>
      <c r="O1145" s="66" t="str">
        <f t="shared" ca="1" si="161"/>
        <v>OK</v>
      </c>
      <c r="P1145" s="63">
        <v>45686</v>
      </c>
      <c r="Q1145" s="200"/>
      <c r="R1145" s="148" t="s">
        <v>106</v>
      </c>
      <c r="S1145" s="65" t="str">
        <f t="shared" si="162"/>
        <v>Rachadura na zona baixa do talão.</v>
      </c>
      <c r="T1145" s="59" t="str">
        <f t="shared" si="16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145" s="65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45" s="60">
        <v>16196</v>
      </c>
      <c r="W1145" s="59" t="str">
        <f t="shared" si="165"/>
        <v xml:space="preserve">Everson Veloso </v>
      </c>
      <c r="X1145" s="59"/>
      <c r="Y1145" s="59">
        <f t="shared" ca="1" si="157"/>
        <v>237</v>
      </c>
      <c r="Z1145" s="59" t="str">
        <f>IFERROR(VLOOKUP(R1145,FVU!B:F,5,FALSE),"")</f>
        <v>TALÃO</v>
      </c>
    </row>
    <row r="1146" spans="1:26" ht="15.75" customHeight="1">
      <c r="A1146" s="149">
        <f t="shared" si="156"/>
        <v>3441</v>
      </c>
      <c r="B1146" s="76">
        <v>26056</v>
      </c>
      <c r="C1146" s="68">
        <v>2</v>
      </c>
      <c r="D1146" s="67" t="str">
        <f t="shared" si="159"/>
        <v>275/80R22.5</v>
      </c>
      <c r="E1146" s="69">
        <v>90502</v>
      </c>
      <c r="F1146" s="76" t="s">
        <v>105</v>
      </c>
      <c r="G1146" s="68">
        <v>520</v>
      </c>
      <c r="H1146" s="67" t="str">
        <f t="shared" si="158"/>
        <v>NEVES</v>
      </c>
      <c r="I1146" s="71">
        <v>45439</v>
      </c>
      <c r="J1146" s="72">
        <v>45449</v>
      </c>
      <c r="K1146" s="68">
        <v>1</v>
      </c>
      <c r="L1146" s="68">
        <v>43430</v>
      </c>
      <c r="M1146" s="68">
        <v>109424</v>
      </c>
      <c r="N1146" s="73">
        <f t="shared" si="160"/>
        <v>600</v>
      </c>
      <c r="O1146" s="74" t="str">
        <f t="shared" ca="1" si="161"/>
        <v>OK</v>
      </c>
      <c r="P1146" s="71">
        <v>45453</v>
      </c>
      <c r="Q1146" s="198"/>
      <c r="R1146" s="68" t="s">
        <v>106</v>
      </c>
      <c r="S1146" s="73" t="str">
        <f t="shared" si="162"/>
        <v>Rachadura na zona baixa do talão.</v>
      </c>
      <c r="T1146" s="67" t="str">
        <f t="shared" si="16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146" s="73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46" s="68">
        <v>16196</v>
      </c>
      <c r="W1146" s="67" t="str">
        <f t="shared" si="165"/>
        <v xml:space="preserve">Everson Veloso </v>
      </c>
      <c r="X1146" s="67"/>
      <c r="Y1146" s="67">
        <f t="shared" ca="1" si="157"/>
        <v>4</v>
      </c>
      <c r="Z1146" s="67" t="str">
        <f>IFERROR(VLOOKUP(R1146,FVU!B:F,5,FALSE),"")</f>
        <v>TALÃO</v>
      </c>
    </row>
    <row r="1147" spans="1:26" ht="15.75" customHeight="1">
      <c r="A1147" s="150">
        <f t="shared" si="156"/>
        <v>3442</v>
      </c>
      <c r="B1147" s="75">
        <v>48017</v>
      </c>
      <c r="C1147" s="60">
        <v>2</v>
      </c>
      <c r="D1147" s="59" t="str">
        <f t="shared" si="159"/>
        <v>275/80R22.5</v>
      </c>
      <c r="E1147" s="61">
        <v>8445</v>
      </c>
      <c r="F1147" s="75" t="s">
        <v>99</v>
      </c>
      <c r="G1147" s="60">
        <v>56</v>
      </c>
      <c r="H1147" s="59" t="str">
        <f t="shared" si="158"/>
        <v xml:space="preserve">UBERLANDIA </v>
      </c>
      <c r="I1147" s="63">
        <v>45442</v>
      </c>
      <c r="J1147" s="64">
        <v>45449</v>
      </c>
      <c r="K1147" s="60">
        <v>0</v>
      </c>
      <c r="L1147" s="60">
        <v>32806</v>
      </c>
      <c r="M1147" s="60">
        <v>73132</v>
      </c>
      <c r="N1147" s="65">
        <f t="shared" si="160"/>
        <v>600</v>
      </c>
      <c r="O1147" s="66" t="str">
        <f t="shared" ca="1" si="161"/>
        <v>OK</v>
      </c>
      <c r="P1147" s="63">
        <v>45460</v>
      </c>
      <c r="Q1147" s="200"/>
      <c r="R1147" s="148" t="s">
        <v>106</v>
      </c>
      <c r="S1147" s="65" t="str">
        <f t="shared" si="162"/>
        <v>Rachadura na zona baixa do talão.</v>
      </c>
      <c r="T1147" s="59" t="str">
        <f t="shared" si="16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147" s="65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47" s="60">
        <v>16196</v>
      </c>
      <c r="W1147" s="59" t="str">
        <f t="shared" si="165"/>
        <v xml:space="preserve">Everson Veloso </v>
      </c>
      <c r="X1147" s="59"/>
      <c r="Y1147" s="59">
        <f t="shared" ca="1" si="157"/>
        <v>11</v>
      </c>
      <c r="Z1147" s="59" t="str">
        <f>IFERROR(VLOOKUP(R1147,FVU!B:F,5,FALSE),"")</f>
        <v>TALÃO</v>
      </c>
    </row>
    <row r="1148" spans="1:26" ht="15.75" customHeight="1">
      <c r="A1148" s="149">
        <f t="shared" si="156"/>
        <v>3443</v>
      </c>
      <c r="B1148" s="76">
        <v>26022</v>
      </c>
      <c r="C1148" s="68">
        <v>2</v>
      </c>
      <c r="D1148" s="67" t="str">
        <f t="shared" si="159"/>
        <v>275/80R22.5</v>
      </c>
      <c r="E1148" s="69">
        <v>8469</v>
      </c>
      <c r="F1148" s="76" t="s">
        <v>198</v>
      </c>
      <c r="G1148" s="68">
        <v>56</v>
      </c>
      <c r="H1148" s="67" t="str">
        <f t="shared" si="158"/>
        <v xml:space="preserve">UBERLANDIA </v>
      </c>
      <c r="I1148" s="71">
        <v>45441</v>
      </c>
      <c r="J1148" s="72">
        <v>45449</v>
      </c>
      <c r="K1148" s="68">
        <v>0</v>
      </c>
      <c r="L1148" s="68">
        <v>2654</v>
      </c>
      <c r="M1148" s="68">
        <v>43419</v>
      </c>
      <c r="N1148" s="73">
        <f t="shared" si="160"/>
        <v>600</v>
      </c>
      <c r="O1148" s="74" t="str">
        <f t="shared" ca="1" si="161"/>
        <v>OK</v>
      </c>
      <c r="P1148" s="71">
        <v>45460</v>
      </c>
      <c r="Q1148" s="198"/>
      <c r="R1148" s="68" t="s">
        <v>111</v>
      </c>
      <c r="S1148" s="73" t="str">
        <f t="shared" si="162"/>
        <v>Desgaste irregular da Banda de Rodagem.</v>
      </c>
      <c r="T1148" s="67" t="str">
        <f t="shared" si="163"/>
        <v>Folgas nas mangas, cubos, buchas estouradas, veículo desalinhado.</v>
      </c>
      <c r="U1148" s="73" t="str">
        <f t="shared" si="164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148" s="68">
        <v>16196</v>
      </c>
      <c r="W1148" s="67" t="str">
        <f t="shared" si="165"/>
        <v xml:space="preserve">Everson Veloso </v>
      </c>
      <c r="X1148" s="67"/>
      <c r="Y1148" s="67">
        <f t="shared" ca="1" si="157"/>
        <v>11</v>
      </c>
      <c r="Z1148" s="67" t="str">
        <f>IFERROR(VLOOKUP(R1148,FVU!B:F,5,FALSE),"")</f>
        <v>BANDA DE RODAGEM</v>
      </c>
    </row>
    <row r="1149" spans="1:26" ht="15.75" customHeight="1">
      <c r="A1149" s="150">
        <f t="shared" si="156"/>
        <v>3444</v>
      </c>
      <c r="B1149" s="75">
        <v>26574</v>
      </c>
      <c r="C1149" s="60">
        <v>1</v>
      </c>
      <c r="D1149" s="59" t="str">
        <f t="shared" si="159"/>
        <v>295/80R22.5</v>
      </c>
      <c r="E1149" s="61">
        <v>7609</v>
      </c>
      <c r="F1149" s="75" t="s">
        <v>99</v>
      </c>
      <c r="G1149" s="60">
        <v>56</v>
      </c>
      <c r="H1149" s="59" t="str">
        <f t="shared" si="158"/>
        <v xml:space="preserve">UBERLANDIA </v>
      </c>
      <c r="I1149" s="63">
        <v>45443</v>
      </c>
      <c r="J1149" s="64">
        <v>45449</v>
      </c>
      <c r="K1149" s="60">
        <v>0</v>
      </c>
      <c r="L1149" s="60">
        <v>3275</v>
      </c>
      <c r="M1149" s="60">
        <v>47022</v>
      </c>
      <c r="N1149" s="65">
        <f t="shared" si="160"/>
        <v>650</v>
      </c>
      <c r="O1149" s="66" t="str">
        <f t="shared" ca="1" si="161"/>
        <v>OK</v>
      </c>
      <c r="P1149" s="63">
        <v>45460</v>
      </c>
      <c r="Q1149" s="200"/>
      <c r="R1149" s="148" t="s">
        <v>114</v>
      </c>
      <c r="S1149" s="65" t="str">
        <f t="shared" si="162"/>
        <v>Pneu não ressulcado</v>
      </c>
      <c r="T1149" s="59" t="str">
        <f t="shared" si="163"/>
        <v>Negligência e/ou não realização do serviço de ressulcagem.</v>
      </c>
      <c r="U1149" s="65" t="str">
        <f t="shared" si="164"/>
        <v>Realizar a ressulcagem dos pneus respeitando os procedimentos conforme manual de ressulcagem.</v>
      </c>
      <c r="V1149" s="60">
        <v>16196</v>
      </c>
      <c r="W1149" s="59" t="str">
        <f t="shared" si="165"/>
        <v xml:space="preserve">Everson Veloso </v>
      </c>
      <c r="X1149" s="59"/>
      <c r="Y1149" s="59">
        <f t="shared" ca="1" si="157"/>
        <v>11</v>
      </c>
      <c r="Z1149" s="59" t="str">
        <f>IFERROR(VLOOKUP(R1149,FVU!B:F,5,FALSE),"")</f>
        <v>BANDA DE RODAGEM</v>
      </c>
    </row>
    <row r="1150" spans="1:26" ht="15.75" customHeight="1">
      <c r="A1150" s="149">
        <f t="shared" si="156"/>
        <v>3445</v>
      </c>
      <c r="B1150" s="76">
        <v>24240</v>
      </c>
      <c r="C1150" s="68">
        <v>1</v>
      </c>
      <c r="D1150" s="67" t="str">
        <f t="shared" si="159"/>
        <v>295/80R22.5</v>
      </c>
      <c r="E1150" s="69">
        <v>7614</v>
      </c>
      <c r="F1150" s="76" t="s">
        <v>199</v>
      </c>
      <c r="G1150" s="68">
        <v>56</v>
      </c>
      <c r="H1150" s="67" t="str">
        <f t="shared" si="158"/>
        <v xml:space="preserve">UBERLANDIA </v>
      </c>
      <c r="I1150" s="71">
        <v>45444</v>
      </c>
      <c r="J1150" s="72">
        <v>45449</v>
      </c>
      <c r="K1150" s="68">
        <v>2</v>
      </c>
      <c r="L1150" s="68">
        <v>9745</v>
      </c>
      <c r="M1150" s="68">
        <v>123395</v>
      </c>
      <c r="N1150" s="73">
        <f t="shared" si="160"/>
        <v>650</v>
      </c>
      <c r="O1150" s="74" t="str">
        <f t="shared" ca="1" si="161"/>
        <v>OK</v>
      </c>
      <c r="P1150" s="71">
        <v>45488</v>
      </c>
      <c r="Q1150" s="198"/>
      <c r="R1150" s="68" t="s">
        <v>117</v>
      </c>
      <c r="S1150" s="73" t="str">
        <f t="shared" si="162"/>
        <v>Separações no talão e rupturas dos reforços.</v>
      </c>
      <c r="T1150" s="67" t="str">
        <f t="shared" si="163"/>
        <v>Aquecimento excessivo no tambor de freio, utilização com sobrecarga ou baixa pressão, mau posicionamento do pneu sobre o aro/roda, uso excessivo dos freios devido a velocidade incompatível com a via.</v>
      </c>
      <c r="U1150" s="73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50" s="68">
        <v>16196</v>
      </c>
      <c r="W1150" s="67" t="str">
        <f t="shared" si="165"/>
        <v xml:space="preserve">Everson Veloso </v>
      </c>
      <c r="X1150" s="67"/>
      <c r="Y1150" s="67">
        <f t="shared" ca="1" si="157"/>
        <v>39</v>
      </c>
      <c r="Z1150" s="67" t="str">
        <f>IFERROR(VLOOKUP(R1150,FVU!B:F,5,FALSE),"")</f>
        <v>TALÃO</v>
      </c>
    </row>
    <row r="1151" spans="1:26" ht="15.75" customHeight="1">
      <c r="A1151" s="150">
        <f t="shared" si="156"/>
        <v>3446</v>
      </c>
      <c r="B1151" s="75">
        <v>24024</v>
      </c>
      <c r="C1151" s="60">
        <v>1</v>
      </c>
      <c r="D1151" s="59" t="str">
        <f t="shared" si="159"/>
        <v>295/80R22.5</v>
      </c>
      <c r="E1151" s="61">
        <v>7609</v>
      </c>
      <c r="F1151" s="75" t="s">
        <v>105</v>
      </c>
      <c r="G1151" s="60">
        <v>56</v>
      </c>
      <c r="H1151" s="59" t="str">
        <f t="shared" si="158"/>
        <v xml:space="preserve">UBERLANDIA </v>
      </c>
      <c r="I1151" s="63">
        <v>45443</v>
      </c>
      <c r="J1151" s="64">
        <v>45449</v>
      </c>
      <c r="K1151" s="60">
        <v>0</v>
      </c>
      <c r="L1151" s="60">
        <v>11087</v>
      </c>
      <c r="M1151" s="60">
        <v>101983</v>
      </c>
      <c r="N1151" s="65">
        <f t="shared" si="160"/>
        <v>650</v>
      </c>
      <c r="O1151" s="66" t="str">
        <f t="shared" ca="1" si="161"/>
        <v>OK</v>
      </c>
      <c r="P1151" s="63">
        <v>45460</v>
      </c>
      <c r="Q1151" s="200"/>
      <c r="R1151" s="148" t="s">
        <v>112</v>
      </c>
      <c r="S1151" s="65" t="str">
        <f t="shared" si="162"/>
        <v>Agressões durante a montagem ou desmontagem.</v>
      </c>
      <c r="T1151" s="59" t="str">
        <f t="shared" si="163"/>
        <v>Cortes provocados por ferramentas ou máquinas de montagem/desmontagem, utilização de ferramentas não adequadas, força excessiva ou desproporcional na montagem/desmontagem.</v>
      </c>
      <c r="U1151" s="65" t="str">
        <f t="shared" si="164"/>
        <v>Falha na desmontagem do pneu. Solicito avaliação de cobrança.</v>
      </c>
      <c r="V1151" s="60">
        <v>16196</v>
      </c>
      <c r="W1151" s="59" t="str">
        <f t="shared" si="165"/>
        <v xml:space="preserve">Everson Veloso </v>
      </c>
      <c r="X1151" s="59"/>
      <c r="Y1151" s="59">
        <f t="shared" ca="1" si="157"/>
        <v>11</v>
      </c>
      <c r="Z1151" s="59" t="str">
        <f>IFERROR(VLOOKUP(R1151,FVU!B:F,5,FALSE),"")</f>
        <v>TALÃO</v>
      </c>
    </row>
    <row r="1152" spans="1:26" ht="15.75" customHeight="1">
      <c r="A1152" s="149">
        <f t="shared" si="156"/>
        <v>3447</v>
      </c>
      <c r="B1152" s="76">
        <v>28253</v>
      </c>
      <c r="C1152" s="68">
        <v>1</v>
      </c>
      <c r="D1152" s="67" t="str">
        <f t="shared" si="159"/>
        <v>295/80R22.5</v>
      </c>
      <c r="E1152" s="69">
        <v>7615</v>
      </c>
      <c r="F1152" s="76" t="s">
        <v>199</v>
      </c>
      <c r="G1152" s="68">
        <v>56</v>
      </c>
      <c r="H1152" s="67" t="str">
        <f t="shared" si="158"/>
        <v xml:space="preserve">UBERLANDIA </v>
      </c>
      <c r="I1152" s="71">
        <v>45446</v>
      </c>
      <c r="J1152" s="72">
        <v>45449</v>
      </c>
      <c r="K1152" s="68">
        <v>0</v>
      </c>
      <c r="L1152" s="68">
        <v>11311</v>
      </c>
      <c r="M1152" s="68">
        <v>11311</v>
      </c>
      <c r="N1152" s="73">
        <f t="shared" si="160"/>
        <v>650</v>
      </c>
      <c r="O1152" s="74" t="str">
        <f t="shared" ca="1" si="161"/>
        <v>OK</v>
      </c>
      <c r="P1152" s="71">
        <v>45460</v>
      </c>
      <c r="Q1152" s="198"/>
      <c r="R1152" s="68" t="s">
        <v>116</v>
      </c>
      <c r="S1152" s="73" t="str">
        <f t="shared" si="162"/>
        <v>Desenrolamento do retorno da lona carcaça no talão.</v>
      </c>
      <c r="T1152" s="67" t="str">
        <f t="shared" si="163"/>
        <v>Aquecimento no talão ocasionado pelo uso excessivo do freio, má regulagem dos freios, uso excessivo dos freios devido a velocidade incompatível com a via,rodas sujas e/ou em má condições de uso, etc.</v>
      </c>
      <c r="U1152" s="73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152" s="68">
        <v>16196</v>
      </c>
      <c r="W1152" s="67" t="str">
        <f t="shared" si="165"/>
        <v xml:space="preserve">Everson Veloso </v>
      </c>
      <c r="X1152" s="67"/>
      <c r="Y1152" s="67">
        <f t="shared" ca="1" si="157"/>
        <v>11</v>
      </c>
      <c r="Z1152" s="67" t="str">
        <f>IFERROR(VLOOKUP(R1152,FVU!B:F,5,FALSE),"")</f>
        <v>TALÃO</v>
      </c>
    </row>
    <row r="1153" spans="1:26" ht="15.75" customHeight="1">
      <c r="A1153" s="150">
        <f t="shared" si="156"/>
        <v>3448</v>
      </c>
      <c r="B1153" s="75">
        <v>26194</v>
      </c>
      <c r="C1153" s="60">
        <v>2</v>
      </c>
      <c r="D1153" s="59" t="str">
        <f t="shared" si="159"/>
        <v>275/80R22.5</v>
      </c>
      <c r="E1153" s="61">
        <v>8411</v>
      </c>
      <c r="F1153" s="75" t="s">
        <v>198</v>
      </c>
      <c r="G1153" s="60">
        <v>56</v>
      </c>
      <c r="H1153" s="59" t="str">
        <f t="shared" si="158"/>
        <v xml:space="preserve">UBERLANDIA </v>
      </c>
      <c r="I1153" s="63">
        <v>45440</v>
      </c>
      <c r="J1153" s="64">
        <v>45449</v>
      </c>
      <c r="K1153" s="60">
        <v>0</v>
      </c>
      <c r="L1153" s="60">
        <v>12017</v>
      </c>
      <c r="M1153" s="60">
        <v>71994</v>
      </c>
      <c r="N1153" s="65">
        <f t="shared" si="160"/>
        <v>600</v>
      </c>
      <c r="O1153" s="66" t="str">
        <f t="shared" ca="1" si="161"/>
        <v>OK</v>
      </c>
      <c r="P1153" s="63">
        <v>45460</v>
      </c>
      <c r="Q1153" s="200"/>
      <c r="R1153" s="148" t="s">
        <v>114</v>
      </c>
      <c r="S1153" s="65" t="str">
        <f t="shared" si="162"/>
        <v>Pneu não ressulcado</v>
      </c>
      <c r="T1153" s="59" t="str">
        <f t="shared" si="163"/>
        <v>Negligência e/ou não realização do serviço de ressulcagem.</v>
      </c>
      <c r="U1153" s="65" t="str">
        <f t="shared" si="164"/>
        <v>Realizar a ressulcagem dos pneus respeitando os procedimentos conforme manual de ressulcagem.</v>
      </c>
      <c r="V1153" s="60">
        <v>16196</v>
      </c>
      <c r="W1153" s="59" t="str">
        <f t="shared" si="165"/>
        <v xml:space="preserve">Everson Veloso </v>
      </c>
      <c r="X1153" s="59"/>
      <c r="Y1153" s="59">
        <f t="shared" ca="1" si="157"/>
        <v>11</v>
      </c>
      <c r="Z1153" s="59" t="str">
        <f>IFERROR(VLOOKUP(R1153,FVU!B:F,5,FALSE),"")</f>
        <v>BANDA DE RODAGEM</v>
      </c>
    </row>
    <row r="1154" spans="1:26" ht="15.75" customHeight="1">
      <c r="A1154" s="149">
        <f t="shared" si="156"/>
        <v>3449</v>
      </c>
      <c r="B1154" s="76">
        <v>26616</v>
      </c>
      <c r="C1154" s="68">
        <v>2</v>
      </c>
      <c r="D1154" s="67" t="str">
        <f t="shared" si="159"/>
        <v>275/80R22.5</v>
      </c>
      <c r="E1154" s="69">
        <v>8411</v>
      </c>
      <c r="F1154" s="76" t="s">
        <v>105</v>
      </c>
      <c r="G1154" s="68">
        <v>56</v>
      </c>
      <c r="H1154" s="67" t="str">
        <f t="shared" si="158"/>
        <v xml:space="preserve">UBERLANDIA </v>
      </c>
      <c r="I1154" s="71">
        <v>45440</v>
      </c>
      <c r="J1154" s="72">
        <v>45449</v>
      </c>
      <c r="K1154" s="68">
        <v>0</v>
      </c>
      <c r="L1154" s="68">
        <v>16899</v>
      </c>
      <c r="M1154" s="68">
        <v>98230</v>
      </c>
      <c r="N1154" s="73">
        <f t="shared" si="160"/>
        <v>600</v>
      </c>
      <c r="O1154" s="74" t="str">
        <f t="shared" ca="1" si="161"/>
        <v>OK</v>
      </c>
      <c r="P1154" s="71">
        <v>45460</v>
      </c>
      <c r="Q1154" s="198"/>
      <c r="R1154" s="68" t="s">
        <v>114</v>
      </c>
      <c r="S1154" s="73" t="str">
        <f t="shared" si="162"/>
        <v>Pneu não ressulcado</v>
      </c>
      <c r="T1154" s="67" t="str">
        <f t="shared" si="163"/>
        <v>Negligência e/ou não realização do serviço de ressulcagem.</v>
      </c>
      <c r="U1154" s="73" t="str">
        <f t="shared" si="164"/>
        <v>Realizar a ressulcagem dos pneus respeitando os procedimentos conforme manual de ressulcagem.</v>
      </c>
      <c r="V1154" s="68">
        <v>16196</v>
      </c>
      <c r="W1154" s="67" t="str">
        <f t="shared" si="165"/>
        <v xml:space="preserve">Everson Veloso </v>
      </c>
      <c r="X1154" s="67"/>
      <c r="Y1154" s="67">
        <f t="shared" ca="1" si="157"/>
        <v>11</v>
      </c>
      <c r="Z1154" s="67" t="str">
        <f>IFERROR(VLOOKUP(R1154,FVU!B:F,5,FALSE),"")</f>
        <v>BANDA DE RODAGEM</v>
      </c>
    </row>
    <row r="1155" spans="1:26" ht="15.75" customHeight="1">
      <c r="A1155" s="150">
        <f t="shared" si="156"/>
        <v>3450</v>
      </c>
      <c r="B1155" s="75">
        <v>25899</v>
      </c>
      <c r="C1155" s="60">
        <v>2</v>
      </c>
      <c r="D1155" s="59" t="str">
        <f t="shared" si="159"/>
        <v>275/80R22.5</v>
      </c>
      <c r="E1155" s="61">
        <v>7335</v>
      </c>
      <c r="F1155" s="75" t="s">
        <v>101</v>
      </c>
      <c r="G1155" s="60">
        <v>56</v>
      </c>
      <c r="H1155" s="59" t="str">
        <f t="shared" si="158"/>
        <v xml:space="preserve">UBERLANDIA </v>
      </c>
      <c r="I1155" s="63">
        <v>45437</v>
      </c>
      <c r="J1155" s="64">
        <v>45449</v>
      </c>
      <c r="K1155" s="60">
        <v>1</v>
      </c>
      <c r="L1155" s="60">
        <v>24479</v>
      </c>
      <c r="M1155" s="60">
        <v>101561</v>
      </c>
      <c r="N1155" s="65">
        <f t="shared" si="160"/>
        <v>600</v>
      </c>
      <c r="O1155" s="66" t="str">
        <f t="shared" ca="1" si="161"/>
        <v>OK</v>
      </c>
      <c r="P1155" s="63">
        <v>45460</v>
      </c>
      <c r="Q1155" s="200"/>
      <c r="R1155" s="148" t="s">
        <v>117</v>
      </c>
      <c r="S1155" s="65" t="str">
        <f t="shared" si="162"/>
        <v>Separações no talão e rupturas dos reforços.</v>
      </c>
      <c r="T1155" s="59" t="str">
        <f t="shared" si="163"/>
        <v>Aquecimento excessivo no tambor de freio, utilização com sobrecarga ou baixa pressão, mau posicionamento do pneu sobre o aro/roda, uso excessivo dos freios devido a velocidade incompatível com a via.</v>
      </c>
      <c r="U1155" s="65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55" s="60">
        <v>16196</v>
      </c>
      <c r="W1155" s="59" t="str">
        <f t="shared" si="165"/>
        <v xml:space="preserve">Everson Veloso </v>
      </c>
      <c r="X1155" s="59"/>
      <c r="Y1155" s="59">
        <f t="shared" ca="1" si="157"/>
        <v>11</v>
      </c>
      <c r="Z1155" s="59" t="str">
        <f>IFERROR(VLOOKUP(R1155,FVU!B:F,5,FALSE),"")</f>
        <v>TALÃO</v>
      </c>
    </row>
    <row r="1156" spans="1:26" ht="15.75" customHeight="1">
      <c r="A1156" s="149">
        <f t="shared" ref="A1156:A1219" si="166">IF(B1156&gt;0,A1155+1,"")</f>
        <v>3451</v>
      </c>
      <c r="B1156" s="76">
        <v>28061</v>
      </c>
      <c r="C1156" s="68">
        <v>2</v>
      </c>
      <c r="D1156" s="67" t="str">
        <f t="shared" si="159"/>
        <v>275/80R22.5</v>
      </c>
      <c r="E1156" s="69">
        <v>8469</v>
      </c>
      <c r="F1156" s="76" t="s">
        <v>102</v>
      </c>
      <c r="G1156" s="68">
        <v>56</v>
      </c>
      <c r="H1156" s="67" t="str">
        <f t="shared" si="158"/>
        <v xml:space="preserve">UBERLANDIA </v>
      </c>
      <c r="I1156" s="71">
        <v>45446</v>
      </c>
      <c r="J1156" s="72">
        <v>45449</v>
      </c>
      <c r="K1156" s="68">
        <v>0</v>
      </c>
      <c r="L1156" s="68">
        <v>24201</v>
      </c>
      <c r="M1156" s="68">
        <v>24201</v>
      </c>
      <c r="N1156" s="73">
        <f t="shared" si="160"/>
        <v>600</v>
      </c>
      <c r="O1156" s="74" t="str">
        <f t="shared" ca="1" si="161"/>
        <v>OK</v>
      </c>
      <c r="P1156" s="71">
        <v>45460</v>
      </c>
      <c r="Q1156" s="198"/>
      <c r="R1156" s="68" t="s">
        <v>106</v>
      </c>
      <c r="S1156" s="73" t="str">
        <f t="shared" si="162"/>
        <v>Rachadura na zona baixa do talão.</v>
      </c>
      <c r="T1156" s="67" t="str">
        <f t="shared" si="16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156" s="73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56" s="68">
        <v>16196</v>
      </c>
      <c r="W1156" s="67" t="str">
        <f t="shared" si="165"/>
        <v xml:space="preserve">Everson Veloso </v>
      </c>
      <c r="X1156" s="67"/>
      <c r="Y1156" s="67">
        <f t="shared" ca="1" si="157"/>
        <v>11</v>
      </c>
      <c r="Z1156" s="67" t="str">
        <f>IFERROR(VLOOKUP(R1156,FVU!B:F,5,FALSE),"")</f>
        <v>TALÃO</v>
      </c>
    </row>
    <row r="1157" spans="1:26" ht="15.75" customHeight="1">
      <c r="A1157" s="150">
        <f t="shared" si="166"/>
        <v>3452</v>
      </c>
      <c r="B1157" s="75">
        <v>24293</v>
      </c>
      <c r="C1157" s="60">
        <v>1</v>
      </c>
      <c r="D1157" s="59" t="str">
        <f t="shared" si="159"/>
        <v>295/80R22.5</v>
      </c>
      <c r="E1157" s="61">
        <v>7614</v>
      </c>
      <c r="F1157" s="75" t="s">
        <v>207</v>
      </c>
      <c r="G1157" s="60">
        <v>56</v>
      </c>
      <c r="H1157" s="59" t="str">
        <f t="shared" si="158"/>
        <v xml:space="preserve">UBERLANDIA </v>
      </c>
      <c r="I1157" s="63">
        <v>45444</v>
      </c>
      <c r="J1157" s="64">
        <v>45449</v>
      </c>
      <c r="K1157" s="60">
        <v>2</v>
      </c>
      <c r="L1157" s="60">
        <v>9745</v>
      </c>
      <c r="M1157" s="60">
        <v>120607</v>
      </c>
      <c r="N1157" s="65">
        <f t="shared" si="160"/>
        <v>650</v>
      </c>
      <c r="O1157" s="66" t="str">
        <f t="shared" ca="1" si="161"/>
        <v>OK</v>
      </c>
      <c r="P1157" s="63">
        <v>45460</v>
      </c>
      <c r="Q1157" s="200"/>
      <c r="R1157" s="148" t="s">
        <v>106</v>
      </c>
      <c r="S1157" s="65" t="str">
        <f t="shared" si="162"/>
        <v>Rachadura na zona baixa do talão.</v>
      </c>
      <c r="T1157" s="59" t="str">
        <f t="shared" si="16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157" s="65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57" s="60">
        <v>16196</v>
      </c>
      <c r="W1157" s="59" t="str">
        <f t="shared" si="165"/>
        <v xml:space="preserve">Everson Veloso </v>
      </c>
      <c r="X1157" s="59"/>
      <c r="Y1157" s="59">
        <f t="shared" ca="1" si="157"/>
        <v>11</v>
      </c>
      <c r="Z1157" s="59" t="str">
        <f>IFERROR(VLOOKUP(R1157,FVU!B:F,5,FALSE),"")</f>
        <v>TALÃO</v>
      </c>
    </row>
    <row r="1158" spans="1:26" ht="15.75" customHeight="1">
      <c r="A1158" s="149">
        <f t="shared" si="166"/>
        <v>3453</v>
      </c>
      <c r="B1158" s="76">
        <v>9024</v>
      </c>
      <c r="C1158" s="68">
        <v>2</v>
      </c>
      <c r="D1158" s="67" t="str">
        <f t="shared" si="159"/>
        <v>275/80R22.5</v>
      </c>
      <c r="E1158" s="69">
        <v>90235</v>
      </c>
      <c r="F1158" s="76" t="s">
        <v>99</v>
      </c>
      <c r="G1158" s="68">
        <v>990</v>
      </c>
      <c r="H1158" s="67" t="str">
        <f t="shared" si="158"/>
        <v>VENEZA</v>
      </c>
      <c r="I1158" s="71">
        <v>45441</v>
      </c>
      <c r="J1158" s="72">
        <v>45449</v>
      </c>
      <c r="K1158" s="68">
        <v>1</v>
      </c>
      <c r="L1158" s="68">
        <v>51359</v>
      </c>
      <c r="M1158" s="68">
        <v>83814</v>
      </c>
      <c r="N1158" s="73">
        <f t="shared" si="160"/>
        <v>600</v>
      </c>
      <c r="O1158" s="74" t="str">
        <f t="shared" ca="1" si="161"/>
        <v>OK</v>
      </c>
      <c r="P1158" s="71">
        <v>45463</v>
      </c>
      <c r="Q1158" s="198"/>
      <c r="R1158" s="68" t="s">
        <v>117</v>
      </c>
      <c r="S1158" s="73" t="str">
        <f t="shared" si="162"/>
        <v>Separações no talão e rupturas dos reforços.</v>
      </c>
      <c r="T1158" s="67" t="str">
        <f t="shared" si="163"/>
        <v>Aquecimento excessivo no tambor de freio, utilização com sobrecarga ou baixa pressão, mau posicionamento do pneu sobre o aro/roda, uso excessivo dos freios devido a velocidade incompatível com a via.</v>
      </c>
      <c r="U1158" s="73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58" s="68">
        <v>16196</v>
      </c>
      <c r="W1158" s="67" t="str">
        <f t="shared" si="165"/>
        <v xml:space="preserve">Everson Veloso </v>
      </c>
      <c r="X1158" s="67"/>
      <c r="Y1158" s="67">
        <f t="shared" ca="1" si="157"/>
        <v>14</v>
      </c>
      <c r="Z1158" s="67" t="str">
        <f>IFERROR(VLOOKUP(R1158,FVU!B:F,5,FALSE),"")</f>
        <v>TALÃO</v>
      </c>
    </row>
    <row r="1159" spans="1:26" ht="15.75" customHeight="1">
      <c r="A1159" s="150">
        <f t="shared" si="166"/>
        <v>3454</v>
      </c>
      <c r="B1159" s="75">
        <v>22348</v>
      </c>
      <c r="C1159" s="60">
        <v>2</v>
      </c>
      <c r="D1159" s="59" t="str">
        <f t="shared" si="159"/>
        <v>275/80R22.5</v>
      </c>
      <c r="E1159" s="61">
        <v>7335</v>
      </c>
      <c r="F1159" s="75" t="s">
        <v>198</v>
      </c>
      <c r="G1159" s="60">
        <v>56</v>
      </c>
      <c r="H1159" s="59" t="str">
        <f t="shared" si="158"/>
        <v xml:space="preserve">UBERLANDIA </v>
      </c>
      <c r="I1159" s="63">
        <v>45437</v>
      </c>
      <c r="J1159" s="64">
        <v>45449</v>
      </c>
      <c r="K1159" s="60">
        <v>1</v>
      </c>
      <c r="L1159" s="60">
        <v>32974</v>
      </c>
      <c r="M1159" s="60">
        <v>122573</v>
      </c>
      <c r="N1159" s="65">
        <f t="shared" si="160"/>
        <v>600</v>
      </c>
      <c r="O1159" s="66" t="str">
        <f t="shared" ca="1" si="161"/>
        <v>OK</v>
      </c>
      <c r="P1159" s="63">
        <v>45460</v>
      </c>
      <c r="Q1159" s="200"/>
      <c r="R1159" s="148" t="s">
        <v>106</v>
      </c>
      <c r="S1159" s="65" t="str">
        <f t="shared" si="162"/>
        <v>Rachadura na zona baixa do talão.</v>
      </c>
      <c r="T1159" s="59" t="str">
        <f t="shared" si="16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159" s="65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59" s="60">
        <v>16196</v>
      </c>
      <c r="W1159" s="59" t="str">
        <f t="shared" si="165"/>
        <v xml:space="preserve">Everson Veloso </v>
      </c>
      <c r="X1159" s="59"/>
      <c r="Y1159" s="59">
        <f t="shared" ref="Y1159:Y1222" ca="1" si="167">IF(J1159=0,"",IF(P1159=0,TODAY()-J1159,P1159-J1159))</f>
        <v>11</v>
      </c>
      <c r="Z1159" s="59" t="str">
        <f>IFERROR(VLOOKUP(R1159,FVU!B:F,5,FALSE),"")</f>
        <v>TALÃO</v>
      </c>
    </row>
    <row r="1160" spans="1:26" ht="15.75" customHeight="1">
      <c r="A1160" s="149">
        <f t="shared" si="166"/>
        <v>3455</v>
      </c>
      <c r="B1160" s="76">
        <v>23097</v>
      </c>
      <c r="C1160" s="68">
        <v>2</v>
      </c>
      <c r="D1160" s="67" t="str">
        <f t="shared" si="159"/>
        <v>275/80R22.5</v>
      </c>
      <c r="E1160" s="69">
        <v>7518</v>
      </c>
      <c r="F1160" s="76" t="s">
        <v>99</v>
      </c>
      <c r="G1160" s="68">
        <v>56</v>
      </c>
      <c r="H1160" s="67" t="str">
        <f t="shared" si="158"/>
        <v xml:space="preserve">UBERLANDIA </v>
      </c>
      <c r="I1160" s="71">
        <v>45434</v>
      </c>
      <c r="J1160" s="72">
        <v>45449</v>
      </c>
      <c r="K1160" s="68">
        <v>1</v>
      </c>
      <c r="L1160" s="68">
        <v>13586</v>
      </c>
      <c r="M1160" s="68">
        <v>193331</v>
      </c>
      <c r="N1160" s="73">
        <f t="shared" si="160"/>
        <v>600</v>
      </c>
      <c r="O1160" s="74" t="str">
        <f t="shared" ca="1" si="161"/>
        <v>OK</v>
      </c>
      <c r="P1160" s="71">
        <v>45460</v>
      </c>
      <c r="Q1160" s="198"/>
      <c r="R1160" s="68" t="s">
        <v>106</v>
      </c>
      <c r="S1160" s="73" t="str">
        <f t="shared" si="162"/>
        <v>Rachadura na zona baixa do talão.</v>
      </c>
      <c r="T1160" s="67" t="str">
        <f t="shared" si="16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160" s="73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60" s="68">
        <v>16196</v>
      </c>
      <c r="W1160" s="67" t="str">
        <f t="shared" si="165"/>
        <v xml:space="preserve">Everson Veloso </v>
      </c>
      <c r="X1160" s="67"/>
      <c r="Y1160" s="67">
        <f t="shared" ca="1" si="167"/>
        <v>11</v>
      </c>
      <c r="Z1160" s="67" t="str">
        <f>IFERROR(VLOOKUP(R1160,FVU!B:F,5,FALSE),"")</f>
        <v>TALÃO</v>
      </c>
    </row>
    <row r="1161" spans="1:26" ht="15.75" customHeight="1">
      <c r="A1161" s="150">
        <f t="shared" si="166"/>
        <v>3456</v>
      </c>
      <c r="B1161" s="75">
        <v>23830</v>
      </c>
      <c r="C1161" s="60">
        <v>2</v>
      </c>
      <c r="D1161" s="59" t="str">
        <f t="shared" si="159"/>
        <v>275/80R22.5</v>
      </c>
      <c r="E1161" s="61">
        <v>11199</v>
      </c>
      <c r="F1161" s="75" t="s">
        <v>99</v>
      </c>
      <c r="G1161" s="60">
        <v>98</v>
      </c>
      <c r="H1161" s="59" t="str">
        <f t="shared" si="158"/>
        <v>ANA LUCIA</v>
      </c>
      <c r="I1161" s="63">
        <v>45443</v>
      </c>
      <c r="J1161" s="64">
        <v>45449</v>
      </c>
      <c r="K1161" s="60">
        <v>2</v>
      </c>
      <c r="L1161" s="60">
        <v>22359</v>
      </c>
      <c r="M1161" s="60">
        <v>171884</v>
      </c>
      <c r="N1161" s="65">
        <f t="shared" si="160"/>
        <v>600</v>
      </c>
      <c r="O1161" s="66" t="str">
        <f t="shared" ca="1" si="161"/>
        <v>OK</v>
      </c>
      <c r="P1161" s="63">
        <v>45686</v>
      </c>
      <c r="Q1161" s="200"/>
      <c r="R1161" s="148" t="s">
        <v>106</v>
      </c>
      <c r="S1161" s="65" t="str">
        <f t="shared" si="162"/>
        <v>Rachadura na zona baixa do talão.</v>
      </c>
      <c r="T1161" s="59" t="str">
        <f t="shared" si="16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161" s="65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61" s="60">
        <v>16196</v>
      </c>
      <c r="W1161" s="59" t="str">
        <f t="shared" si="165"/>
        <v xml:space="preserve">Everson Veloso </v>
      </c>
      <c r="X1161" s="59"/>
      <c r="Y1161" s="59">
        <f t="shared" ca="1" si="167"/>
        <v>237</v>
      </c>
      <c r="Z1161" s="59" t="str">
        <f>IFERROR(VLOOKUP(R1161,FVU!B:F,5,FALSE),"")</f>
        <v>TALÃO</v>
      </c>
    </row>
    <row r="1162" spans="1:26" ht="15.75" customHeight="1">
      <c r="A1162" s="149">
        <f t="shared" si="166"/>
        <v>3457</v>
      </c>
      <c r="B1162" s="76">
        <v>26147</v>
      </c>
      <c r="C1162" s="68">
        <v>2</v>
      </c>
      <c r="D1162" s="67" t="str">
        <f t="shared" si="159"/>
        <v>275/80R22.5</v>
      </c>
      <c r="E1162" s="69">
        <v>11146</v>
      </c>
      <c r="F1162" s="76" t="s">
        <v>99</v>
      </c>
      <c r="G1162" s="68">
        <v>98</v>
      </c>
      <c r="H1162" s="67" t="str">
        <f t="shared" si="158"/>
        <v>ANA LUCIA</v>
      </c>
      <c r="I1162" s="71">
        <v>45440</v>
      </c>
      <c r="J1162" s="72">
        <v>45449</v>
      </c>
      <c r="K1162" s="68">
        <v>1</v>
      </c>
      <c r="L1162" s="68">
        <v>22949</v>
      </c>
      <c r="M1162" s="68">
        <v>104735</v>
      </c>
      <c r="N1162" s="73">
        <f t="shared" si="160"/>
        <v>600</v>
      </c>
      <c r="O1162" s="74" t="str">
        <f t="shared" ca="1" si="161"/>
        <v>OK</v>
      </c>
      <c r="P1162" s="71">
        <v>45467</v>
      </c>
      <c r="Q1162" s="198"/>
      <c r="R1162" s="68" t="s">
        <v>104</v>
      </c>
      <c r="S1162" s="73" t="str">
        <f t="shared" si="162"/>
        <v>Feridas acidentais no flanco.</v>
      </c>
      <c r="T1162" s="67" t="str">
        <f t="shared" si="163"/>
        <v>Objetos pontiagudos, pontas de guias, meio-fio.</v>
      </c>
      <c r="U1162" s="73" t="str">
        <f t="shared" si="164"/>
        <v>Impacto lateral proveniente de erro operacional, solicito avaliação de cobrança.</v>
      </c>
      <c r="V1162" s="68">
        <v>16196</v>
      </c>
      <c r="W1162" s="67" t="str">
        <f t="shared" si="165"/>
        <v xml:space="preserve">Everson Veloso </v>
      </c>
      <c r="X1162" s="67"/>
      <c r="Y1162" s="67">
        <f t="shared" ca="1" si="167"/>
        <v>18</v>
      </c>
      <c r="Z1162" s="67" t="str">
        <f>IFERROR(VLOOKUP(R1162,FVU!B:F,5,FALSE),"")</f>
        <v>FLANCO</v>
      </c>
    </row>
    <row r="1163" spans="1:26" ht="15.75" customHeight="1">
      <c r="A1163" s="150">
        <f t="shared" si="166"/>
        <v>3458</v>
      </c>
      <c r="B1163" s="75">
        <v>27371</v>
      </c>
      <c r="C1163" s="60">
        <v>4</v>
      </c>
      <c r="D1163" s="59" t="str">
        <f t="shared" si="159"/>
        <v>215/75R17.5</v>
      </c>
      <c r="E1163" s="61">
        <v>40886</v>
      </c>
      <c r="F1163" s="75" t="s">
        <v>101</v>
      </c>
      <c r="G1163" s="60">
        <v>98</v>
      </c>
      <c r="H1163" s="59" t="str">
        <f t="shared" si="158"/>
        <v>ANA LUCIA</v>
      </c>
      <c r="I1163" s="63">
        <v>45440</v>
      </c>
      <c r="J1163" s="64">
        <v>45449</v>
      </c>
      <c r="K1163" s="60">
        <v>1</v>
      </c>
      <c r="L1163" s="60">
        <v>9666</v>
      </c>
      <c r="M1163" s="60">
        <v>26793</v>
      </c>
      <c r="N1163" s="65">
        <f t="shared" si="160"/>
        <v>450</v>
      </c>
      <c r="O1163" s="66" t="str">
        <f t="shared" ca="1" si="161"/>
        <v>OK</v>
      </c>
      <c r="P1163" s="63">
        <v>45467</v>
      </c>
      <c r="Q1163" s="200"/>
      <c r="R1163" s="148" t="s">
        <v>100</v>
      </c>
      <c r="S1163" s="65" t="str">
        <f t="shared" si="162"/>
        <v>Quebra do talão durante a montagem ou desmontagem proveniente de aquecimento excessivo da roda.</v>
      </c>
      <c r="T1163" s="59" t="str">
        <f t="shared" si="163"/>
        <v>Quebra do talão na montagem/desmontagem, utilização de ferramentas não adequadas, força excessiva ou desproporcional na montagem/desmontagem, pneu com talão baquelizado devido a aquecimento da roda ou baixa pressão.</v>
      </c>
      <c r="U1163" s="65" t="str">
        <f t="shared" si="164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1163" s="60">
        <v>16196</v>
      </c>
      <c r="W1163" s="59" t="str">
        <f t="shared" si="165"/>
        <v xml:space="preserve">Everson Veloso </v>
      </c>
      <c r="X1163" s="59"/>
      <c r="Y1163" s="59">
        <f t="shared" ca="1" si="167"/>
        <v>18</v>
      </c>
      <c r="Z1163" s="59" t="str">
        <f>IFERROR(VLOOKUP(R1163,FVU!B:F,5,FALSE),"")</f>
        <v>TALÃO</v>
      </c>
    </row>
    <row r="1164" spans="1:26" ht="15.75" customHeight="1">
      <c r="A1164" s="149">
        <f t="shared" si="166"/>
        <v>3459</v>
      </c>
      <c r="B1164" s="76">
        <v>26464</v>
      </c>
      <c r="C1164" s="68">
        <v>2</v>
      </c>
      <c r="D1164" s="67" t="str">
        <f t="shared" si="159"/>
        <v>275/80R22.5</v>
      </c>
      <c r="E1164" s="69">
        <v>90501</v>
      </c>
      <c r="F1164" s="76" t="s">
        <v>105</v>
      </c>
      <c r="G1164" s="68">
        <v>520</v>
      </c>
      <c r="H1164" s="67" t="str">
        <f t="shared" si="158"/>
        <v>NEVES</v>
      </c>
      <c r="I1164" s="71">
        <v>45442</v>
      </c>
      <c r="J1164" s="72">
        <v>45449</v>
      </c>
      <c r="K1164" s="68">
        <v>0</v>
      </c>
      <c r="L1164" s="68">
        <v>16036</v>
      </c>
      <c r="M1164" s="68">
        <v>88492</v>
      </c>
      <c r="N1164" s="73">
        <f t="shared" si="160"/>
        <v>600</v>
      </c>
      <c r="O1164" s="74" t="str">
        <f t="shared" ca="1" si="161"/>
        <v>OK</v>
      </c>
      <c r="P1164" s="71">
        <v>45454</v>
      </c>
      <c r="Q1164" s="198"/>
      <c r="R1164" s="68" t="s">
        <v>107</v>
      </c>
      <c r="S1164" s="73" t="str">
        <f t="shared" si="162"/>
        <v>Alteração na zona baixa do talão.</v>
      </c>
      <c r="T1164" s="67" t="str">
        <f t="shared" si="16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164" s="73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164" s="68">
        <v>16196</v>
      </c>
      <c r="W1164" s="67" t="str">
        <f t="shared" si="165"/>
        <v xml:space="preserve">Everson Veloso </v>
      </c>
      <c r="X1164" s="67"/>
      <c r="Y1164" s="67">
        <f t="shared" ca="1" si="167"/>
        <v>5</v>
      </c>
      <c r="Z1164" s="67" t="str">
        <f>IFERROR(VLOOKUP(R1164,FVU!B:F,5,FALSE),"")</f>
        <v>TALÃO</v>
      </c>
    </row>
    <row r="1165" spans="1:26" ht="15.75" customHeight="1">
      <c r="A1165" s="150">
        <f t="shared" si="166"/>
        <v>3460</v>
      </c>
      <c r="B1165" s="75">
        <v>25205</v>
      </c>
      <c r="C1165" s="60">
        <v>2</v>
      </c>
      <c r="D1165" s="59" t="str">
        <f t="shared" si="159"/>
        <v>275/80R22.5</v>
      </c>
      <c r="E1165" s="61">
        <v>90400</v>
      </c>
      <c r="F1165" s="75" t="s">
        <v>99</v>
      </c>
      <c r="G1165" s="60">
        <v>520</v>
      </c>
      <c r="H1165" s="59" t="str">
        <f t="shared" si="158"/>
        <v>NEVES</v>
      </c>
      <c r="I1165" s="63">
        <v>45446</v>
      </c>
      <c r="J1165" s="64">
        <v>45449</v>
      </c>
      <c r="K1165" s="60">
        <v>1</v>
      </c>
      <c r="L1165" s="60">
        <v>59741</v>
      </c>
      <c r="M1165" s="60">
        <v>169616</v>
      </c>
      <c r="N1165" s="65">
        <f t="shared" si="160"/>
        <v>600</v>
      </c>
      <c r="O1165" s="66" t="str">
        <f t="shared" ca="1" si="161"/>
        <v>OK</v>
      </c>
      <c r="P1165" s="63">
        <v>45454</v>
      </c>
      <c r="Q1165" s="200"/>
      <c r="R1165" s="148" t="s">
        <v>106</v>
      </c>
      <c r="S1165" s="65" t="str">
        <f t="shared" si="162"/>
        <v>Rachadura na zona baixa do talão.</v>
      </c>
      <c r="T1165" s="59" t="str">
        <f t="shared" si="16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165" s="65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65" s="60">
        <v>16196</v>
      </c>
      <c r="W1165" s="59" t="str">
        <f t="shared" si="165"/>
        <v xml:space="preserve">Everson Veloso </v>
      </c>
      <c r="X1165" s="59"/>
      <c r="Y1165" s="59">
        <f t="shared" ca="1" si="167"/>
        <v>5</v>
      </c>
      <c r="Z1165" s="59" t="str">
        <f>IFERROR(VLOOKUP(R1165,FVU!B:F,5,FALSE),"")</f>
        <v>TALÃO</v>
      </c>
    </row>
    <row r="1166" spans="1:26" ht="15.75" customHeight="1">
      <c r="A1166" s="149">
        <f t="shared" si="166"/>
        <v>3461</v>
      </c>
      <c r="B1166" s="76">
        <v>26873</v>
      </c>
      <c r="C1166" s="68">
        <v>2</v>
      </c>
      <c r="D1166" s="67" t="str">
        <f t="shared" si="159"/>
        <v>275/80R22.5</v>
      </c>
      <c r="E1166" s="69">
        <v>90418</v>
      </c>
      <c r="F1166" s="76" t="s">
        <v>105</v>
      </c>
      <c r="G1166" s="68">
        <v>520</v>
      </c>
      <c r="H1166" s="67" t="str">
        <f t="shared" ref="H1166:H1229" si="168">IFERROR(VLOOKUP(G1166,LOCAL,2,FALSE),"")</f>
        <v>NEVES</v>
      </c>
      <c r="I1166" s="71">
        <v>45441</v>
      </c>
      <c r="J1166" s="72">
        <v>45449</v>
      </c>
      <c r="K1166" s="68">
        <v>0</v>
      </c>
      <c r="L1166" s="68">
        <v>11187</v>
      </c>
      <c r="M1166" s="68">
        <v>81125</v>
      </c>
      <c r="N1166" s="73">
        <f t="shared" si="160"/>
        <v>600</v>
      </c>
      <c r="O1166" s="74" t="str">
        <f t="shared" ca="1" si="161"/>
        <v>OK</v>
      </c>
      <c r="P1166" s="71">
        <v>45454</v>
      </c>
      <c r="Q1166" s="198"/>
      <c r="R1166" s="68" t="s">
        <v>114</v>
      </c>
      <c r="S1166" s="73" t="str">
        <f t="shared" si="162"/>
        <v>Pneu não ressulcado</v>
      </c>
      <c r="T1166" s="67" t="str">
        <f t="shared" si="163"/>
        <v>Negligência e/ou não realização do serviço de ressulcagem.</v>
      </c>
      <c r="U1166" s="73" t="str">
        <f t="shared" si="164"/>
        <v>Realizar a ressulcagem dos pneus respeitando os procedimentos conforme manual de ressulcagem.</v>
      </c>
      <c r="V1166" s="68">
        <v>16196</v>
      </c>
      <c r="W1166" s="67" t="str">
        <f t="shared" si="165"/>
        <v xml:space="preserve">Everson Veloso </v>
      </c>
      <c r="X1166" s="67"/>
      <c r="Y1166" s="67">
        <f t="shared" ca="1" si="167"/>
        <v>5</v>
      </c>
      <c r="Z1166" s="67" t="str">
        <f>IFERROR(VLOOKUP(R1166,FVU!B:F,5,FALSE),"")</f>
        <v>BANDA DE RODAGEM</v>
      </c>
    </row>
    <row r="1167" spans="1:26" ht="15.75" customHeight="1">
      <c r="A1167" s="150">
        <f t="shared" si="166"/>
        <v>3462</v>
      </c>
      <c r="B1167" s="75">
        <v>27271</v>
      </c>
      <c r="C1167" s="60">
        <v>1</v>
      </c>
      <c r="D1167" s="59" t="str">
        <f t="shared" si="159"/>
        <v>295/80R22.5</v>
      </c>
      <c r="E1167" s="61">
        <v>10829</v>
      </c>
      <c r="F1167" s="75" t="s">
        <v>99</v>
      </c>
      <c r="G1167" s="60">
        <v>870</v>
      </c>
      <c r="H1167" s="59" t="str">
        <f t="shared" si="168"/>
        <v>JUSTINOPOLIS</v>
      </c>
      <c r="I1167" s="63">
        <v>45446</v>
      </c>
      <c r="J1167" s="64">
        <v>45449</v>
      </c>
      <c r="K1167" s="60">
        <v>0</v>
      </c>
      <c r="L1167" s="60">
        <v>20564</v>
      </c>
      <c r="M1167" s="60">
        <v>29159</v>
      </c>
      <c r="N1167" s="65">
        <f t="shared" si="160"/>
        <v>650</v>
      </c>
      <c r="O1167" s="66" t="str">
        <f t="shared" ca="1" si="161"/>
        <v>OK</v>
      </c>
      <c r="P1167" s="63">
        <v>45533</v>
      </c>
      <c r="Q1167" s="200"/>
      <c r="R1167" s="148" t="s">
        <v>116</v>
      </c>
      <c r="S1167" s="65" t="str">
        <f t="shared" si="162"/>
        <v>Desenrolamento do retorno da lona carcaça no talão.</v>
      </c>
      <c r="T1167" s="59" t="str">
        <f t="shared" si="163"/>
        <v>Aquecimento no talão ocasionado pelo uso excessivo do freio, má regulagem dos freios, uso excessivo dos freios devido a velocidade incompatível com a via,rodas sujas e/ou em má condições de uso, etc.</v>
      </c>
      <c r="U1167" s="65" t="str">
        <f t="shared" si="16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167" s="60">
        <v>16196</v>
      </c>
      <c r="W1167" s="59" t="str">
        <f t="shared" si="165"/>
        <v xml:space="preserve">Everson Veloso </v>
      </c>
      <c r="X1167" s="59"/>
      <c r="Y1167" s="59">
        <f t="shared" ca="1" si="167"/>
        <v>84</v>
      </c>
      <c r="Z1167" s="59" t="str">
        <f>IFERROR(VLOOKUP(R1167,FVU!B:F,5,FALSE),"")</f>
        <v>TALÃO</v>
      </c>
    </row>
    <row r="1168" spans="1:26" ht="15.75" customHeight="1">
      <c r="A1168" s="149">
        <f t="shared" si="166"/>
        <v>3463</v>
      </c>
      <c r="B1168" s="76">
        <v>28515</v>
      </c>
      <c r="C1168" s="68">
        <v>2</v>
      </c>
      <c r="D1168" s="67" t="str">
        <f t="shared" ref="D1168:D1231" si="169">IFERROR(VLOOKUP(C1168,MEDIDA,2,FALSE),"")</f>
        <v>275/80R22.5</v>
      </c>
      <c r="E1168" s="69">
        <v>10803</v>
      </c>
      <c r="F1168" s="76" t="s">
        <v>99</v>
      </c>
      <c r="G1168" s="68">
        <v>870</v>
      </c>
      <c r="H1168" s="67" t="str">
        <f t="shared" si="168"/>
        <v>JUSTINOPOLIS</v>
      </c>
      <c r="I1168" s="71">
        <v>45439</v>
      </c>
      <c r="J1168" s="72">
        <v>45449</v>
      </c>
      <c r="K1168" s="68">
        <v>0</v>
      </c>
      <c r="L1168" s="68">
        <v>21329</v>
      </c>
      <c r="M1168" s="68">
        <v>21329</v>
      </c>
      <c r="N1168" s="73">
        <f t="shared" ref="N1168:N1231" si="170">IFERROR(VLOOKUP(C1168,MEDIDA,3,FALSE),"")</f>
        <v>600</v>
      </c>
      <c r="O1168" s="74" t="str">
        <f t="shared" ref="O1168:O1231" ca="1" si="171">IF(B1168="","",IF(P1168="",IF(TODAY()-J1168&gt;=7,"PENDENTE","AGUARDANDO"),"OK"))</f>
        <v>OK</v>
      </c>
      <c r="P1168" s="71">
        <f>J1168</f>
        <v>45449</v>
      </c>
      <c r="Q1168" s="198"/>
      <c r="R1168" s="68" t="s">
        <v>106</v>
      </c>
      <c r="S1168" s="73" t="str">
        <f t="shared" ref="S1168:S1231" si="172">IFERROR(VLOOKUP(R1168,FVU,2,FALSE),"")</f>
        <v>Rachadura na zona baixa do talão.</v>
      </c>
      <c r="T1168" s="67" t="str">
        <f t="shared" ref="T1168:T1231" si="173">IFERROR(VLOOKUP(R1168,FVU,3,FALSE),"")</f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168" s="73" t="str">
        <f t="shared" ref="U1168:U1231" si="174">IFERROR(VLOOKUP(R1168,FVU,4,FALSE),"")</f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68" s="68">
        <v>16196</v>
      </c>
      <c r="W1168" s="67" t="str">
        <f t="shared" ref="W1168:W1231" si="175">IFERROR(VLOOKUP(V1168,RELATOR,2,FALSE),"")</f>
        <v xml:space="preserve">Everson Veloso </v>
      </c>
      <c r="X1168" s="67"/>
      <c r="Y1168" s="67">
        <f t="shared" ca="1" si="167"/>
        <v>0</v>
      </c>
      <c r="Z1168" s="67" t="str">
        <f>IFERROR(VLOOKUP(R1168,FVU!B:F,5,FALSE),"")</f>
        <v>TALÃO</v>
      </c>
    </row>
    <row r="1169" spans="1:26" ht="15.75" customHeight="1">
      <c r="A1169" s="150">
        <f t="shared" si="166"/>
        <v>3464</v>
      </c>
      <c r="B1169" s="75">
        <v>24309</v>
      </c>
      <c r="C1169" s="60">
        <v>1</v>
      </c>
      <c r="D1169" s="59" t="str">
        <f t="shared" si="169"/>
        <v>295/80R22.5</v>
      </c>
      <c r="E1169" s="61">
        <v>10798</v>
      </c>
      <c r="F1169" s="75" t="s">
        <v>105</v>
      </c>
      <c r="G1169" s="60">
        <v>870</v>
      </c>
      <c r="H1169" s="59" t="str">
        <f t="shared" si="168"/>
        <v>JUSTINOPOLIS</v>
      </c>
      <c r="I1169" s="63">
        <v>45447</v>
      </c>
      <c r="J1169" s="64">
        <v>45449</v>
      </c>
      <c r="K1169" s="60">
        <v>1</v>
      </c>
      <c r="L1169" s="60">
        <v>18990</v>
      </c>
      <c r="M1169" s="60">
        <v>150936</v>
      </c>
      <c r="N1169" s="65">
        <f t="shared" si="170"/>
        <v>650</v>
      </c>
      <c r="O1169" s="66" t="str">
        <f t="shared" ca="1" si="171"/>
        <v>OK</v>
      </c>
      <c r="P1169" s="71">
        <f>J1169</f>
        <v>45449</v>
      </c>
      <c r="Q1169" s="198"/>
      <c r="R1169" s="148" t="s">
        <v>116</v>
      </c>
      <c r="S1169" s="65" t="str">
        <f t="shared" si="172"/>
        <v>Desenrolamento do retorno da lona carcaça no talão.</v>
      </c>
      <c r="T1169" s="59" t="str">
        <f t="shared" si="173"/>
        <v>Aquecimento no talão ocasionado pelo uso excessivo do freio, má regulagem dos freios, uso excessivo dos freios devido a velocidade incompatível com a via,rodas sujas e/ou em má condições de uso, etc.</v>
      </c>
      <c r="U1169" s="65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169" s="60">
        <v>16196</v>
      </c>
      <c r="W1169" s="59" t="str">
        <f t="shared" si="175"/>
        <v xml:space="preserve">Everson Veloso </v>
      </c>
      <c r="X1169" s="59"/>
      <c r="Y1169" s="59">
        <f t="shared" ca="1" si="167"/>
        <v>0</v>
      </c>
      <c r="Z1169" s="59" t="str">
        <f>IFERROR(VLOOKUP(R1169,FVU!B:F,5,FALSE),"")</f>
        <v>TALÃO</v>
      </c>
    </row>
    <row r="1170" spans="1:26" ht="15.75" customHeight="1">
      <c r="A1170" s="149">
        <f t="shared" si="166"/>
        <v>3465</v>
      </c>
      <c r="B1170" s="76">
        <v>25884</v>
      </c>
      <c r="C1170" s="68">
        <v>2</v>
      </c>
      <c r="D1170" s="67" t="str">
        <f t="shared" si="169"/>
        <v>275/80R22.5</v>
      </c>
      <c r="E1170" s="69">
        <v>10759</v>
      </c>
      <c r="F1170" s="76" t="s">
        <v>101</v>
      </c>
      <c r="G1170" s="68">
        <v>870</v>
      </c>
      <c r="H1170" s="67" t="str">
        <f t="shared" si="168"/>
        <v>JUSTINOPOLIS</v>
      </c>
      <c r="I1170" s="71">
        <v>45448</v>
      </c>
      <c r="J1170" s="72">
        <v>45449</v>
      </c>
      <c r="K1170" s="68">
        <v>2</v>
      </c>
      <c r="L1170" s="68">
        <v>4903</v>
      </c>
      <c r="M1170" s="68">
        <v>99237</v>
      </c>
      <c r="N1170" s="73">
        <f t="shared" si="170"/>
        <v>600</v>
      </c>
      <c r="O1170" s="74" t="str">
        <f t="shared" ca="1" si="171"/>
        <v>OK</v>
      </c>
      <c r="P1170" s="71">
        <v>45463</v>
      </c>
      <c r="Q1170" s="198"/>
      <c r="R1170" s="68" t="s">
        <v>104</v>
      </c>
      <c r="S1170" s="73" t="str">
        <f t="shared" si="172"/>
        <v>Feridas acidentais no flanco.</v>
      </c>
      <c r="T1170" s="67" t="str">
        <f t="shared" si="173"/>
        <v>Objetos pontiagudos, pontas de guias, meio-fio.</v>
      </c>
      <c r="U1170" s="73" t="str">
        <f t="shared" si="174"/>
        <v>Impacto lateral proveniente de erro operacional, solicito avaliação de cobrança.</v>
      </c>
      <c r="V1170" s="68">
        <v>16196</v>
      </c>
      <c r="W1170" s="67" t="str">
        <f t="shared" si="175"/>
        <v xml:space="preserve">Everson Veloso </v>
      </c>
      <c r="X1170" s="67"/>
      <c r="Y1170" s="67">
        <f t="shared" ca="1" si="167"/>
        <v>14</v>
      </c>
      <c r="Z1170" s="67" t="str">
        <f>IFERROR(VLOOKUP(R1170,FVU!B:F,5,FALSE),"")</f>
        <v>FLANCO</v>
      </c>
    </row>
    <row r="1171" spans="1:26" ht="15.75" customHeight="1">
      <c r="A1171" s="150">
        <f t="shared" si="166"/>
        <v>3466</v>
      </c>
      <c r="B1171" s="75">
        <v>26321</v>
      </c>
      <c r="C1171" s="60">
        <v>1</v>
      </c>
      <c r="D1171" s="59" t="str">
        <f t="shared" si="169"/>
        <v>295/80R22.5</v>
      </c>
      <c r="E1171" s="61">
        <v>90309</v>
      </c>
      <c r="F1171" s="75" t="s">
        <v>200</v>
      </c>
      <c r="G1171" s="60">
        <v>870</v>
      </c>
      <c r="H1171" s="59" t="str">
        <f t="shared" si="168"/>
        <v>JUSTINOPOLIS</v>
      </c>
      <c r="I1171" s="63">
        <v>45439</v>
      </c>
      <c r="J1171" s="64">
        <v>45449</v>
      </c>
      <c r="K1171" s="60">
        <v>0</v>
      </c>
      <c r="L1171" s="60">
        <v>5342</v>
      </c>
      <c r="M1171" s="60">
        <v>37290</v>
      </c>
      <c r="N1171" s="65">
        <f t="shared" si="170"/>
        <v>650</v>
      </c>
      <c r="O1171" s="66" t="str">
        <f t="shared" ca="1" si="171"/>
        <v>OK</v>
      </c>
      <c r="P1171" s="63">
        <v>45540</v>
      </c>
      <c r="Q1171" s="200"/>
      <c r="R1171" s="148" t="s">
        <v>116</v>
      </c>
      <c r="S1171" s="65" t="str">
        <f t="shared" si="172"/>
        <v>Desenrolamento do retorno da lona carcaça no talão.</v>
      </c>
      <c r="T1171" s="59" t="str">
        <f t="shared" si="173"/>
        <v>Aquecimento no talão ocasionado pelo uso excessivo do freio, má regulagem dos freios, uso excessivo dos freios devido a velocidade incompatível com a via,rodas sujas e/ou em má condições de uso, etc.</v>
      </c>
      <c r="U1171" s="65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171" s="60">
        <v>16196</v>
      </c>
      <c r="W1171" s="59" t="str">
        <f t="shared" si="175"/>
        <v xml:space="preserve">Everson Veloso </v>
      </c>
      <c r="X1171" s="59"/>
      <c r="Y1171" s="59">
        <f t="shared" ca="1" si="167"/>
        <v>91</v>
      </c>
      <c r="Z1171" s="59" t="str">
        <f>IFERROR(VLOOKUP(R1171,FVU!B:F,5,FALSE),"")</f>
        <v>TALÃO</v>
      </c>
    </row>
    <row r="1172" spans="1:26" ht="15.75" customHeight="1">
      <c r="A1172" s="149">
        <f t="shared" si="166"/>
        <v>3467</v>
      </c>
      <c r="B1172" s="76">
        <v>28522</v>
      </c>
      <c r="C1172" s="68">
        <v>2</v>
      </c>
      <c r="D1172" s="67" t="str">
        <f t="shared" si="169"/>
        <v>275/80R22.5</v>
      </c>
      <c r="E1172" s="69">
        <v>11344</v>
      </c>
      <c r="F1172" s="76" t="s">
        <v>99</v>
      </c>
      <c r="G1172" s="68">
        <v>870</v>
      </c>
      <c r="H1172" s="67" t="str">
        <f t="shared" si="168"/>
        <v>JUSTINOPOLIS</v>
      </c>
      <c r="I1172" s="71">
        <v>45441</v>
      </c>
      <c r="J1172" s="72">
        <v>45454</v>
      </c>
      <c r="K1172" s="68">
        <v>0</v>
      </c>
      <c r="L1172" s="68">
        <v>16659</v>
      </c>
      <c r="M1172" s="68">
        <v>16659</v>
      </c>
      <c r="N1172" s="73">
        <f t="shared" si="170"/>
        <v>600</v>
      </c>
      <c r="O1172" s="74" t="str">
        <f t="shared" ca="1" si="171"/>
        <v>OK</v>
      </c>
      <c r="P1172" s="71">
        <f>J1172</f>
        <v>45454</v>
      </c>
      <c r="Q1172" s="198"/>
      <c r="R1172" s="68" t="s">
        <v>107</v>
      </c>
      <c r="S1172" s="73" t="str">
        <f t="shared" si="172"/>
        <v>Alteração na zona baixa do talão.</v>
      </c>
      <c r="T1172" s="67" t="str">
        <f t="shared" si="17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172" s="73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172" s="68">
        <v>16196</v>
      </c>
      <c r="W1172" s="67" t="str">
        <f t="shared" si="175"/>
        <v xml:space="preserve">Everson Veloso </v>
      </c>
      <c r="X1172" s="67"/>
      <c r="Y1172" s="67">
        <f t="shared" ca="1" si="167"/>
        <v>0</v>
      </c>
      <c r="Z1172" s="67" t="str">
        <f>IFERROR(VLOOKUP(R1172,FVU!B:F,5,FALSE),"")</f>
        <v>TALÃO</v>
      </c>
    </row>
    <row r="1173" spans="1:26" ht="15.75" customHeight="1">
      <c r="A1173" s="150">
        <f t="shared" si="166"/>
        <v>3468</v>
      </c>
      <c r="B1173" s="75">
        <v>28518</v>
      </c>
      <c r="C1173" s="60">
        <v>2</v>
      </c>
      <c r="D1173" s="59" t="str">
        <f t="shared" si="169"/>
        <v>275/80R22.5</v>
      </c>
      <c r="E1173" s="61">
        <v>10761</v>
      </c>
      <c r="F1173" s="75" t="s">
        <v>105</v>
      </c>
      <c r="G1173" s="60">
        <v>870</v>
      </c>
      <c r="H1173" s="59" t="str">
        <f t="shared" si="168"/>
        <v>JUSTINOPOLIS</v>
      </c>
      <c r="I1173" s="63">
        <v>45449</v>
      </c>
      <c r="J1173" s="64">
        <v>45454</v>
      </c>
      <c r="K1173" s="60">
        <v>0</v>
      </c>
      <c r="L1173" s="60">
        <v>20154</v>
      </c>
      <c r="M1173" s="60">
        <v>20154</v>
      </c>
      <c r="N1173" s="65">
        <f t="shared" si="170"/>
        <v>600</v>
      </c>
      <c r="O1173" s="66" t="str">
        <f t="shared" ca="1" si="171"/>
        <v>OK</v>
      </c>
      <c r="P1173" s="71">
        <f>J1173</f>
        <v>45454</v>
      </c>
      <c r="Q1173" s="198"/>
      <c r="R1173" s="148" t="s">
        <v>107</v>
      </c>
      <c r="S1173" s="65" t="str">
        <f t="shared" si="172"/>
        <v>Alteração na zona baixa do talão.</v>
      </c>
      <c r="T1173" s="59" t="str">
        <f t="shared" si="17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173" s="65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173" s="60">
        <v>16196</v>
      </c>
      <c r="W1173" s="59" t="str">
        <f t="shared" si="175"/>
        <v xml:space="preserve">Everson Veloso </v>
      </c>
      <c r="X1173" s="59"/>
      <c r="Y1173" s="59">
        <f t="shared" ca="1" si="167"/>
        <v>0</v>
      </c>
      <c r="Z1173" s="59" t="str">
        <f>IFERROR(VLOOKUP(R1173,FVU!B:F,5,FALSE),"")</f>
        <v>TALÃO</v>
      </c>
    </row>
    <row r="1174" spans="1:26" ht="15.75" customHeight="1">
      <c r="A1174" s="149">
        <f t="shared" si="166"/>
        <v>3469</v>
      </c>
      <c r="B1174" s="76">
        <v>28292</v>
      </c>
      <c r="C1174" s="68">
        <v>2</v>
      </c>
      <c r="D1174" s="67" t="str">
        <f t="shared" si="169"/>
        <v>275/80R22.5</v>
      </c>
      <c r="E1174" s="69">
        <v>20721</v>
      </c>
      <c r="F1174" s="76" t="s">
        <v>101</v>
      </c>
      <c r="G1174" s="68">
        <v>870</v>
      </c>
      <c r="H1174" s="67" t="str">
        <f t="shared" si="168"/>
        <v>JUSTINOPOLIS</v>
      </c>
      <c r="I1174" s="71">
        <v>45450</v>
      </c>
      <c r="J1174" s="72">
        <v>45454</v>
      </c>
      <c r="K1174" s="68">
        <v>0</v>
      </c>
      <c r="L1174" s="68">
        <v>5498</v>
      </c>
      <c r="M1174" s="68">
        <v>29202</v>
      </c>
      <c r="N1174" s="73">
        <f t="shared" si="170"/>
        <v>600</v>
      </c>
      <c r="O1174" s="74" t="str">
        <f t="shared" ca="1" si="171"/>
        <v>OK</v>
      </c>
      <c r="P1174" s="71">
        <v>45460</v>
      </c>
      <c r="Q1174" s="198"/>
      <c r="R1174" s="68" t="s">
        <v>107</v>
      </c>
      <c r="S1174" s="73" t="str">
        <f t="shared" si="172"/>
        <v>Alteração na zona baixa do talão.</v>
      </c>
      <c r="T1174" s="67" t="str">
        <f t="shared" si="17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174" s="73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174" s="68">
        <v>16196</v>
      </c>
      <c r="W1174" s="67" t="str">
        <f t="shared" si="175"/>
        <v xml:space="preserve">Everson Veloso </v>
      </c>
      <c r="X1174" s="67"/>
      <c r="Y1174" s="67">
        <f t="shared" ca="1" si="167"/>
        <v>6</v>
      </c>
      <c r="Z1174" s="67" t="str">
        <f>IFERROR(VLOOKUP(R1174,FVU!B:F,5,FALSE),"")</f>
        <v>TALÃO</v>
      </c>
    </row>
    <row r="1175" spans="1:26" ht="15.75" customHeight="1">
      <c r="A1175" s="150">
        <f t="shared" si="166"/>
        <v>3470</v>
      </c>
      <c r="B1175" s="75">
        <v>22573</v>
      </c>
      <c r="C1175" s="60">
        <v>2</v>
      </c>
      <c r="D1175" s="59" t="str">
        <f t="shared" si="169"/>
        <v>275/80R22.5</v>
      </c>
      <c r="E1175" s="61">
        <v>90306</v>
      </c>
      <c r="F1175" s="75" t="s">
        <v>99</v>
      </c>
      <c r="G1175" s="60">
        <v>870</v>
      </c>
      <c r="H1175" s="59" t="str">
        <f t="shared" si="168"/>
        <v>JUSTINOPOLIS</v>
      </c>
      <c r="I1175" s="63">
        <v>45449</v>
      </c>
      <c r="J1175" s="64">
        <v>45454</v>
      </c>
      <c r="K1175" s="60">
        <v>2</v>
      </c>
      <c r="L1175" s="60">
        <v>3557</v>
      </c>
      <c r="M1175" s="60">
        <v>150869</v>
      </c>
      <c r="N1175" s="65">
        <f t="shared" si="170"/>
        <v>600</v>
      </c>
      <c r="O1175" s="66" t="str">
        <f t="shared" ca="1" si="171"/>
        <v>OK</v>
      </c>
      <c r="P1175" s="63">
        <v>45489</v>
      </c>
      <c r="Q1175" s="200"/>
      <c r="R1175" s="148" t="s">
        <v>116</v>
      </c>
      <c r="S1175" s="65" t="str">
        <f t="shared" si="172"/>
        <v>Desenrolamento do retorno da lona carcaça no talão.</v>
      </c>
      <c r="T1175" s="59" t="str">
        <f t="shared" si="173"/>
        <v>Aquecimento no talão ocasionado pelo uso excessivo do freio, má regulagem dos freios, uso excessivo dos freios devido a velocidade incompatível com a via,rodas sujas e/ou em má condições de uso, etc.</v>
      </c>
      <c r="U1175" s="65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175" s="60">
        <v>16196</v>
      </c>
      <c r="W1175" s="59" t="str">
        <f t="shared" si="175"/>
        <v xml:space="preserve">Everson Veloso </v>
      </c>
      <c r="X1175" s="59"/>
      <c r="Y1175" s="59">
        <f t="shared" ca="1" si="167"/>
        <v>35</v>
      </c>
      <c r="Z1175" s="59" t="str">
        <f>IFERROR(VLOOKUP(R1175,FVU!B:F,5,FALSE),"")</f>
        <v>TALÃO</v>
      </c>
    </row>
    <row r="1176" spans="1:26" ht="15.75" customHeight="1">
      <c r="A1176" s="149">
        <f t="shared" si="166"/>
        <v>3471</v>
      </c>
      <c r="B1176" s="76">
        <v>24727</v>
      </c>
      <c r="C1176" s="68">
        <v>2</v>
      </c>
      <c r="D1176" s="67" t="str">
        <f t="shared" si="169"/>
        <v>275/80R22.5</v>
      </c>
      <c r="E1176" s="69">
        <v>25753</v>
      </c>
      <c r="F1176" s="76" t="s">
        <v>101</v>
      </c>
      <c r="G1176" s="68">
        <v>16</v>
      </c>
      <c r="H1176" s="67" t="str">
        <f t="shared" si="168"/>
        <v>M.GORETTI</v>
      </c>
      <c r="I1176" s="71">
        <v>45449</v>
      </c>
      <c r="J1176" s="72">
        <v>45454</v>
      </c>
      <c r="K1176" s="68">
        <v>1</v>
      </c>
      <c r="L1176" s="68">
        <v>4577</v>
      </c>
      <c r="M1176" s="68">
        <v>110722</v>
      </c>
      <c r="N1176" s="73">
        <f t="shared" si="170"/>
        <v>600</v>
      </c>
      <c r="O1176" s="74" t="str">
        <f t="shared" ca="1" si="171"/>
        <v>OK</v>
      </c>
      <c r="P1176" s="71">
        <v>45461</v>
      </c>
      <c r="Q1176" s="198"/>
      <c r="R1176" s="68" t="s">
        <v>104</v>
      </c>
      <c r="S1176" s="73" t="str">
        <f t="shared" si="172"/>
        <v>Feridas acidentais no flanco.</v>
      </c>
      <c r="T1176" s="67" t="str">
        <f t="shared" si="173"/>
        <v>Objetos pontiagudos, pontas de guias, meio-fio.</v>
      </c>
      <c r="U1176" s="73" t="str">
        <f t="shared" si="174"/>
        <v>Impacto lateral proveniente de erro operacional, solicito avaliação de cobrança.</v>
      </c>
      <c r="V1176" s="68">
        <v>16196</v>
      </c>
      <c r="W1176" s="67" t="str">
        <f t="shared" si="175"/>
        <v xml:space="preserve">Everson Veloso </v>
      </c>
      <c r="X1176" s="67"/>
      <c r="Y1176" s="67">
        <f t="shared" ca="1" si="167"/>
        <v>7</v>
      </c>
      <c r="Z1176" s="67" t="str">
        <f>IFERROR(VLOOKUP(R1176,FVU!B:F,5,FALSE),"")</f>
        <v>FLANCO</v>
      </c>
    </row>
    <row r="1177" spans="1:26" ht="15.75" customHeight="1">
      <c r="A1177" s="150">
        <f t="shared" si="166"/>
        <v>3472</v>
      </c>
      <c r="B1177" s="75">
        <v>27199</v>
      </c>
      <c r="C1177" s="60">
        <v>2</v>
      </c>
      <c r="D1177" s="59" t="str">
        <f t="shared" si="169"/>
        <v>275/80R22.5</v>
      </c>
      <c r="E1177" s="61">
        <v>7330</v>
      </c>
      <c r="F1177" s="75" t="s">
        <v>99</v>
      </c>
      <c r="G1177" s="60">
        <v>56</v>
      </c>
      <c r="H1177" s="59" t="str">
        <f t="shared" si="168"/>
        <v xml:space="preserve">UBERLANDIA </v>
      </c>
      <c r="I1177" s="63">
        <v>45447</v>
      </c>
      <c r="J1177" s="64">
        <v>45454</v>
      </c>
      <c r="K1177" s="60">
        <v>0</v>
      </c>
      <c r="L1177" s="60">
        <v>17078</v>
      </c>
      <c r="M1177" s="60">
        <v>56629</v>
      </c>
      <c r="N1177" s="65">
        <f t="shared" si="170"/>
        <v>600</v>
      </c>
      <c r="O1177" s="66" t="str">
        <f t="shared" ca="1" si="171"/>
        <v>OK</v>
      </c>
      <c r="P1177" s="63">
        <v>45460</v>
      </c>
      <c r="Q1177" s="200"/>
      <c r="R1177" s="148" t="s">
        <v>114</v>
      </c>
      <c r="S1177" s="65" t="str">
        <f t="shared" si="172"/>
        <v>Pneu não ressulcado</v>
      </c>
      <c r="T1177" s="59" t="str">
        <f t="shared" si="173"/>
        <v>Negligência e/ou não realização do serviço de ressulcagem.</v>
      </c>
      <c r="U1177" s="65" t="str">
        <f t="shared" si="174"/>
        <v>Realizar a ressulcagem dos pneus respeitando os procedimentos conforme manual de ressulcagem.</v>
      </c>
      <c r="V1177" s="60">
        <v>16196</v>
      </c>
      <c r="W1177" s="59" t="str">
        <f t="shared" si="175"/>
        <v xml:space="preserve">Everson Veloso </v>
      </c>
      <c r="X1177" s="59"/>
      <c r="Y1177" s="59">
        <f t="shared" ca="1" si="167"/>
        <v>6</v>
      </c>
      <c r="Z1177" s="59" t="str">
        <f>IFERROR(VLOOKUP(R1177,FVU!B:F,5,FALSE),"")</f>
        <v>BANDA DE RODAGEM</v>
      </c>
    </row>
    <row r="1178" spans="1:26" ht="15.75" customHeight="1">
      <c r="A1178" s="149">
        <f t="shared" si="166"/>
        <v>3473</v>
      </c>
      <c r="B1178" s="76">
        <v>26451</v>
      </c>
      <c r="C1178" s="68">
        <v>2</v>
      </c>
      <c r="D1178" s="67" t="str">
        <f t="shared" si="169"/>
        <v>275/80R22.5</v>
      </c>
      <c r="E1178" s="69">
        <v>8468</v>
      </c>
      <c r="F1178" s="76" t="s">
        <v>102</v>
      </c>
      <c r="G1178" s="68">
        <v>56</v>
      </c>
      <c r="H1178" s="67" t="str">
        <f t="shared" si="168"/>
        <v xml:space="preserve">UBERLANDIA </v>
      </c>
      <c r="I1178" s="71">
        <v>45438</v>
      </c>
      <c r="J1178" s="72">
        <v>45454</v>
      </c>
      <c r="K1178" s="68">
        <v>0</v>
      </c>
      <c r="L1178" s="68">
        <v>31774</v>
      </c>
      <c r="M1178" s="68">
        <v>43350</v>
      </c>
      <c r="N1178" s="73">
        <f t="shared" si="170"/>
        <v>600</v>
      </c>
      <c r="O1178" s="74" t="str">
        <f t="shared" ca="1" si="171"/>
        <v>OK</v>
      </c>
      <c r="P1178" s="71">
        <v>45488</v>
      </c>
      <c r="Q1178" s="198"/>
      <c r="R1178" s="68" t="s">
        <v>114</v>
      </c>
      <c r="S1178" s="73" t="str">
        <f t="shared" si="172"/>
        <v>Pneu não ressulcado</v>
      </c>
      <c r="T1178" s="67" t="str">
        <f t="shared" si="173"/>
        <v>Negligência e/ou não realização do serviço de ressulcagem.</v>
      </c>
      <c r="U1178" s="73" t="str">
        <f t="shared" si="174"/>
        <v>Realizar a ressulcagem dos pneus respeitando os procedimentos conforme manual de ressulcagem.</v>
      </c>
      <c r="V1178" s="68">
        <v>16196</v>
      </c>
      <c r="W1178" s="67" t="str">
        <f t="shared" si="175"/>
        <v xml:space="preserve">Everson Veloso </v>
      </c>
      <c r="X1178" s="67"/>
      <c r="Y1178" s="67">
        <f t="shared" ca="1" si="167"/>
        <v>34</v>
      </c>
      <c r="Z1178" s="67" t="str">
        <f>IFERROR(VLOOKUP(R1178,FVU!B:F,5,FALSE),"")</f>
        <v>BANDA DE RODAGEM</v>
      </c>
    </row>
    <row r="1179" spans="1:26" ht="15.75" customHeight="1">
      <c r="A1179" s="150">
        <f t="shared" si="166"/>
        <v>3474</v>
      </c>
      <c r="B1179" s="75">
        <v>26370</v>
      </c>
      <c r="C1179" s="60">
        <v>2</v>
      </c>
      <c r="D1179" s="59" t="str">
        <f t="shared" si="169"/>
        <v>275/80R22.5</v>
      </c>
      <c r="E1179" s="61">
        <v>8420</v>
      </c>
      <c r="F1179" s="75" t="s">
        <v>105</v>
      </c>
      <c r="G1179" s="60">
        <v>56</v>
      </c>
      <c r="H1179" s="59" t="str">
        <f t="shared" si="168"/>
        <v xml:space="preserve">UBERLANDIA </v>
      </c>
      <c r="I1179" s="63">
        <v>45450</v>
      </c>
      <c r="J1179" s="64">
        <v>45454</v>
      </c>
      <c r="K1179" s="60">
        <v>0</v>
      </c>
      <c r="L1179" s="60">
        <v>672</v>
      </c>
      <c r="M1179" s="60">
        <v>59091</v>
      </c>
      <c r="N1179" s="65">
        <f t="shared" si="170"/>
        <v>600</v>
      </c>
      <c r="O1179" s="66" t="str">
        <f t="shared" ca="1" si="171"/>
        <v>OK</v>
      </c>
      <c r="P1179" s="63">
        <v>45488</v>
      </c>
      <c r="Q1179" s="200"/>
      <c r="R1179" s="148" t="s">
        <v>107</v>
      </c>
      <c r="S1179" s="65" t="str">
        <f t="shared" si="172"/>
        <v>Alteração na zona baixa do talão.</v>
      </c>
      <c r="T1179" s="59" t="str">
        <f t="shared" si="17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179" s="65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179" s="60">
        <v>16196</v>
      </c>
      <c r="W1179" s="59" t="str">
        <f t="shared" si="175"/>
        <v xml:space="preserve">Everson Veloso </v>
      </c>
      <c r="X1179" s="59"/>
      <c r="Y1179" s="59">
        <f t="shared" ca="1" si="167"/>
        <v>34</v>
      </c>
      <c r="Z1179" s="59" t="str">
        <f>IFERROR(VLOOKUP(R1179,FVU!B:F,5,FALSE),"")</f>
        <v>TALÃO</v>
      </c>
    </row>
    <row r="1180" spans="1:26" ht="15.75" customHeight="1">
      <c r="A1180" s="149">
        <f t="shared" si="166"/>
        <v>3475</v>
      </c>
      <c r="B1180" s="76">
        <v>26370</v>
      </c>
      <c r="C1180" s="68">
        <v>2</v>
      </c>
      <c r="D1180" s="67" t="str">
        <f t="shared" si="169"/>
        <v>275/80R22.5</v>
      </c>
      <c r="E1180" s="69">
        <v>8420</v>
      </c>
      <c r="F1180" s="76" t="s">
        <v>105</v>
      </c>
      <c r="G1180" s="68">
        <v>56</v>
      </c>
      <c r="H1180" s="67" t="str">
        <f t="shared" si="168"/>
        <v xml:space="preserve">UBERLANDIA </v>
      </c>
      <c r="I1180" s="71">
        <v>45450</v>
      </c>
      <c r="J1180" s="72">
        <v>45454</v>
      </c>
      <c r="K1180" s="68">
        <v>0</v>
      </c>
      <c r="L1180" s="68">
        <v>672</v>
      </c>
      <c r="M1180" s="68">
        <v>59091</v>
      </c>
      <c r="N1180" s="73">
        <f t="shared" si="170"/>
        <v>600</v>
      </c>
      <c r="O1180" s="74" t="str">
        <f t="shared" ca="1" si="171"/>
        <v>OK</v>
      </c>
      <c r="P1180" s="71">
        <v>45488</v>
      </c>
      <c r="Q1180" s="198"/>
      <c r="R1180" s="68" t="s">
        <v>114</v>
      </c>
      <c r="S1180" s="73" t="str">
        <f t="shared" si="172"/>
        <v>Pneu não ressulcado</v>
      </c>
      <c r="T1180" s="67" t="str">
        <f t="shared" si="173"/>
        <v>Negligência e/ou não realização do serviço de ressulcagem.</v>
      </c>
      <c r="U1180" s="73" t="str">
        <f t="shared" si="174"/>
        <v>Realizar a ressulcagem dos pneus respeitando os procedimentos conforme manual de ressulcagem.</v>
      </c>
      <c r="V1180" s="68">
        <v>16196</v>
      </c>
      <c r="W1180" s="67" t="str">
        <f t="shared" si="175"/>
        <v xml:space="preserve">Everson Veloso </v>
      </c>
      <c r="X1180" s="67"/>
      <c r="Y1180" s="67">
        <f t="shared" ca="1" si="167"/>
        <v>34</v>
      </c>
      <c r="Z1180" s="67" t="str">
        <f>IFERROR(VLOOKUP(R1180,FVU!B:F,5,FALSE),"")</f>
        <v>BANDA DE RODAGEM</v>
      </c>
    </row>
    <row r="1181" spans="1:26" ht="15.75" customHeight="1">
      <c r="A1181" s="150">
        <f t="shared" si="166"/>
        <v>3476</v>
      </c>
      <c r="B1181" s="75">
        <v>27414</v>
      </c>
      <c r="C1181" s="60">
        <v>2</v>
      </c>
      <c r="D1181" s="59" t="str">
        <f t="shared" si="169"/>
        <v>275/80R22.5</v>
      </c>
      <c r="E1181" s="61">
        <v>8455</v>
      </c>
      <c r="F1181" s="75" t="s">
        <v>105</v>
      </c>
      <c r="G1181" s="60">
        <v>56</v>
      </c>
      <c r="H1181" s="59" t="str">
        <f t="shared" si="168"/>
        <v xml:space="preserve">UBERLANDIA </v>
      </c>
      <c r="I1181" s="63">
        <v>45449</v>
      </c>
      <c r="J1181" s="64">
        <v>45454</v>
      </c>
      <c r="K1181" s="60">
        <v>0</v>
      </c>
      <c r="L1181" s="60">
        <v>13043</v>
      </c>
      <c r="M1181" s="60">
        <v>61238</v>
      </c>
      <c r="N1181" s="65">
        <f t="shared" si="170"/>
        <v>600</v>
      </c>
      <c r="O1181" s="66" t="str">
        <f t="shared" ca="1" si="171"/>
        <v>OK</v>
      </c>
      <c r="P1181" s="63">
        <v>45488</v>
      </c>
      <c r="Q1181" s="200"/>
      <c r="R1181" s="148" t="s">
        <v>114</v>
      </c>
      <c r="S1181" s="65" t="str">
        <f t="shared" si="172"/>
        <v>Pneu não ressulcado</v>
      </c>
      <c r="T1181" s="59" t="str">
        <f t="shared" si="173"/>
        <v>Negligência e/ou não realização do serviço de ressulcagem.</v>
      </c>
      <c r="U1181" s="65" t="str">
        <f t="shared" si="174"/>
        <v>Realizar a ressulcagem dos pneus respeitando os procedimentos conforme manual de ressulcagem.</v>
      </c>
      <c r="V1181" s="60">
        <v>16196</v>
      </c>
      <c r="W1181" s="59" t="str">
        <f t="shared" si="175"/>
        <v xml:space="preserve">Everson Veloso </v>
      </c>
      <c r="X1181" s="59"/>
      <c r="Y1181" s="59">
        <f t="shared" ca="1" si="167"/>
        <v>34</v>
      </c>
      <c r="Z1181" s="59" t="str">
        <f>IFERROR(VLOOKUP(R1181,FVU!B:F,5,FALSE),"")</f>
        <v>BANDA DE RODAGEM</v>
      </c>
    </row>
    <row r="1182" spans="1:26" ht="15.75" customHeight="1">
      <c r="A1182" s="149">
        <f t="shared" si="166"/>
        <v>3477</v>
      </c>
      <c r="B1182" s="76">
        <v>24965</v>
      </c>
      <c r="C1182" s="68">
        <v>2</v>
      </c>
      <c r="D1182" s="67" t="str">
        <f t="shared" si="169"/>
        <v>275/80R22.5</v>
      </c>
      <c r="E1182" s="69">
        <v>8481</v>
      </c>
      <c r="F1182" s="76" t="s">
        <v>101</v>
      </c>
      <c r="G1182" s="68">
        <v>56</v>
      </c>
      <c r="H1182" s="67" t="str">
        <f t="shared" si="168"/>
        <v xml:space="preserve">UBERLANDIA </v>
      </c>
      <c r="I1182" s="71">
        <v>45448</v>
      </c>
      <c r="J1182" s="72">
        <v>45454</v>
      </c>
      <c r="K1182" s="68">
        <v>1</v>
      </c>
      <c r="L1182" s="68">
        <v>37153</v>
      </c>
      <c r="M1182" s="68">
        <v>167855</v>
      </c>
      <c r="N1182" s="73">
        <f t="shared" si="170"/>
        <v>600</v>
      </c>
      <c r="O1182" s="74" t="str">
        <f t="shared" ca="1" si="171"/>
        <v>OK</v>
      </c>
      <c r="P1182" s="71">
        <v>45460</v>
      </c>
      <c r="Q1182" s="198"/>
      <c r="R1182" s="68" t="s">
        <v>107</v>
      </c>
      <c r="S1182" s="73" t="str">
        <f t="shared" si="172"/>
        <v>Alteração na zona baixa do talão.</v>
      </c>
      <c r="T1182" s="67" t="str">
        <f t="shared" si="17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182" s="73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182" s="68">
        <v>16196</v>
      </c>
      <c r="W1182" s="67" t="str">
        <f t="shared" si="175"/>
        <v xml:space="preserve">Everson Veloso </v>
      </c>
      <c r="X1182" s="67"/>
      <c r="Y1182" s="67">
        <f t="shared" ca="1" si="167"/>
        <v>6</v>
      </c>
      <c r="Z1182" s="67" t="str">
        <f>IFERROR(VLOOKUP(R1182,FVU!B:F,5,FALSE),"")</f>
        <v>TALÃO</v>
      </c>
    </row>
    <row r="1183" spans="1:26" ht="15.75" customHeight="1">
      <c r="A1183" s="150">
        <f t="shared" si="166"/>
        <v>3478</v>
      </c>
      <c r="B1183" s="75">
        <v>26778</v>
      </c>
      <c r="C1183" s="60">
        <v>2</v>
      </c>
      <c r="D1183" s="59" t="str">
        <f t="shared" si="169"/>
        <v>275/80R22.5</v>
      </c>
      <c r="E1183" s="61">
        <v>8420</v>
      </c>
      <c r="F1183" s="75" t="s">
        <v>99</v>
      </c>
      <c r="G1183" s="60">
        <v>56</v>
      </c>
      <c r="H1183" s="59" t="str">
        <f t="shared" si="168"/>
        <v xml:space="preserve">UBERLANDIA </v>
      </c>
      <c r="I1183" s="63">
        <v>45450</v>
      </c>
      <c r="J1183" s="64">
        <v>45454</v>
      </c>
      <c r="K1183" s="60">
        <v>0</v>
      </c>
      <c r="L1183" s="60">
        <v>672</v>
      </c>
      <c r="M1183" s="60">
        <v>58142</v>
      </c>
      <c r="N1183" s="65">
        <f t="shared" si="170"/>
        <v>600</v>
      </c>
      <c r="O1183" s="66" t="str">
        <f t="shared" ca="1" si="171"/>
        <v>OK</v>
      </c>
      <c r="P1183" s="63">
        <v>45488</v>
      </c>
      <c r="Q1183" s="200"/>
      <c r="R1183" s="148" t="s">
        <v>114</v>
      </c>
      <c r="S1183" s="65" t="str">
        <f t="shared" si="172"/>
        <v>Pneu não ressulcado</v>
      </c>
      <c r="T1183" s="59" t="str">
        <f t="shared" si="173"/>
        <v>Negligência e/ou não realização do serviço de ressulcagem.</v>
      </c>
      <c r="U1183" s="65" t="str">
        <f t="shared" si="174"/>
        <v>Realizar a ressulcagem dos pneus respeitando os procedimentos conforme manual de ressulcagem.</v>
      </c>
      <c r="V1183" s="60">
        <v>16196</v>
      </c>
      <c r="W1183" s="59" t="str">
        <f t="shared" si="175"/>
        <v xml:space="preserve">Everson Veloso </v>
      </c>
      <c r="X1183" s="59"/>
      <c r="Y1183" s="59">
        <f t="shared" ca="1" si="167"/>
        <v>34</v>
      </c>
      <c r="Z1183" s="59" t="str">
        <f>IFERROR(VLOOKUP(R1183,FVU!B:F,5,FALSE),"")</f>
        <v>BANDA DE RODAGEM</v>
      </c>
    </row>
    <row r="1184" spans="1:26" ht="15.75" customHeight="1">
      <c r="A1184" s="149">
        <f t="shared" si="166"/>
        <v>3479</v>
      </c>
      <c r="B1184" s="76">
        <v>25340</v>
      </c>
      <c r="C1184" s="68">
        <v>2</v>
      </c>
      <c r="D1184" s="67" t="str">
        <f t="shared" si="169"/>
        <v>275/80R22.5</v>
      </c>
      <c r="E1184" s="69">
        <v>8420</v>
      </c>
      <c r="F1184" s="76" t="s">
        <v>198</v>
      </c>
      <c r="G1184" s="68">
        <v>56</v>
      </c>
      <c r="H1184" s="67" t="str">
        <f t="shared" si="168"/>
        <v xml:space="preserve">UBERLANDIA </v>
      </c>
      <c r="I1184" s="71">
        <v>45450</v>
      </c>
      <c r="J1184" s="72">
        <v>45454</v>
      </c>
      <c r="K1184" s="68">
        <v>0</v>
      </c>
      <c r="L1184" s="68">
        <v>30382</v>
      </c>
      <c r="M1184" s="68">
        <v>117015</v>
      </c>
      <c r="N1184" s="73">
        <f t="shared" si="170"/>
        <v>600</v>
      </c>
      <c r="O1184" s="74" t="str">
        <f t="shared" ca="1" si="171"/>
        <v>OK</v>
      </c>
      <c r="P1184" s="71">
        <v>45488</v>
      </c>
      <c r="Q1184" s="198"/>
      <c r="R1184" s="68" t="s">
        <v>114</v>
      </c>
      <c r="S1184" s="73" t="str">
        <f t="shared" si="172"/>
        <v>Pneu não ressulcado</v>
      </c>
      <c r="T1184" s="67" t="str">
        <f t="shared" si="173"/>
        <v>Negligência e/ou não realização do serviço de ressulcagem.</v>
      </c>
      <c r="U1184" s="73" t="str">
        <f t="shared" si="174"/>
        <v>Realizar a ressulcagem dos pneus respeitando os procedimentos conforme manual de ressulcagem.</v>
      </c>
      <c r="V1184" s="68">
        <v>16196</v>
      </c>
      <c r="W1184" s="67" t="str">
        <f t="shared" si="175"/>
        <v xml:space="preserve">Everson Veloso </v>
      </c>
      <c r="X1184" s="67"/>
      <c r="Y1184" s="67">
        <f t="shared" ca="1" si="167"/>
        <v>34</v>
      </c>
      <c r="Z1184" s="67" t="str">
        <f>IFERROR(VLOOKUP(R1184,FVU!B:F,5,FALSE),"")</f>
        <v>BANDA DE RODAGEM</v>
      </c>
    </row>
    <row r="1185" spans="1:26" ht="15.75" customHeight="1">
      <c r="A1185" s="150">
        <f t="shared" si="166"/>
        <v>3480</v>
      </c>
      <c r="B1185" s="75">
        <v>25151</v>
      </c>
      <c r="C1185" s="60">
        <v>2</v>
      </c>
      <c r="D1185" s="59" t="str">
        <f t="shared" si="169"/>
        <v>275/80R22.5</v>
      </c>
      <c r="E1185" s="61">
        <v>8481</v>
      </c>
      <c r="F1185" s="75" t="s">
        <v>99</v>
      </c>
      <c r="G1185" s="60">
        <v>56</v>
      </c>
      <c r="H1185" s="59" t="str">
        <f t="shared" si="168"/>
        <v xml:space="preserve">UBERLANDIA </v>
      </c>
      <c r="I1185" s="63">
        <v>45448</v>
      </c>
      <c r="J1185" s="64">
        <v>45454</v>
      </c>
      <c r="K1185" s="60">
        <v>1</v>
      </c>
      <c r="L1185" s="60">
        <v>905</v>
      </c>
      <c r="M1185" s="60">
        <v>127915</v>
      </c>
      <c r="N1185" s="65">
        <f t="shared" si="170"/>
        <v>600</v>
      </c>
      <c r="O1185" s="66" t="str">
        <f t="shared" ca="1" si="171"/>
        <v>OK</v>
      </c>
      <c r="P1185" s="63">
        <v>45460</v>
      </c>
      <c r="Q1185" s="200"/>
      <c r="R1185" s="148" t="s">
        <v>106</v>
      </c>
      <c r="S1185" s="65" t="str">
        <f t="shared" si="172"/>
        <v>Rachadura na zona baixa do talão.</v>
      </c>
      <c r="T1185" s="59" t="str">
        <f t="shared" si="17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185" s="65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85" s="60">
        <v>16196</v>
      </c>
      <c r="W1185" s="59" t="str">
        <f t="shared" si="175"/>
        <v xml:space="preserve">Everson Veloso </v>
      </c>
      <c r="X1185" s="59"/>
      <c r="Y1185" s="59">
        <f t="shared" ca="1" si="167"/>
        <v>6</v>
      </c>
      <c r="Z1185" s="59" t="str">
        <f>IFERROR(VLOOKUP(R1185,FVU!B:F,5,FALSE),"")</f>
        <v>TALÃO</v>
      </c>
    </row>
    <row r="1186" spans="1:26" ht="15.75" customHeight="1">
      <c r="A1186" s="149">
        <f t="shared" si="166"/>
        <v>3481</v>
      </c>
      <c r="B1186" s="76">
        <v>21967</v>
      </c>
      <c r="C1186" s="68">
        <v>2</v>
      </c>
      <c r="D1186" s="67" t="str">
        <f t="shared" si="169"/>
        <v>275/80R22.5</v>
      </c>
      <c r="E1186" s="69">
        <v>11153</v>
      </c>
      <c r="F1186" s="76" t="s">
        <v>101</v>
      </c>
      <c r="G1186" s="68">
        <v>98</v>
      </c>
      <c r="H1186" s="67" t="str">
        <f t="shared" si="168"/>
        <v>ANA LUCIA</v>
      </c>
      <c r="I1186" s="71">
        <v>45453</v>
      </c>
      <c r="J1186" s="72">
        <v>45464</v>
      </c>
      <c r="K1186" s="68">
        <v>2</v>
      </c>
      <c r="L1186" s="68">
        <v>20405</v>
      </c>
      <c r="M1186" s="68">
        <v>222833</v>
      </c>
      <c r="N1186" s="73">
        <f t="shared" si="170"/>
        <v>600</v>
      </c>
      <c r="O1186" s="74" t="str">
        <f t="shared" ca="1" si="171"/>
        <v>OK</v>
      </c>
      <c r="P1186" s="71">
        <v>45467</v>
      </c>
      <c r="Q1186" s="198"/>
      <c r="R1186" s="68" t="s">
        <v>117</v>
      </c>
      <c r="S1186" s="73" t="str">
        <f t="shared" si="172"/>
        <v>Separações no talão e rupturas dos reforços.</v>
      </c>
      <c r="T1186" s="67" t="str">
        <f t="shared" si="173"/>
        <v>Aquecimento excessivo no tambor de freio, utilização com sobrecarga ou baixa pressão, mau posicionamento do pneu sobre o aro/roda, uso excessivo dos freios devido a velocidade incompatível com a via.</v>
      </c>
      <c r="U1186" s="73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86" s="68">
        <v>16196</v>
      </c>
      <c r="W1186" s="67" t="str">
        <f t="shared" si="175"/>
        <v xml:space="preserve">Everson Veloso </v>
      </c>
      <c r="X1186" s="67"/>
      <c r="Y1186" s="67">
        <f t="shared" ca="1" si="167"/>
        <v>3</v>
      </c>
      <c r="Z1186" s="67" t="str">
        <f>IFERROR(VLOOKUP(R1186,FVU!B:F,5,FALSE),"")</f>
        <v>TALÃO</v>
      </c>
    </row>
    <row r="1187" spans="1:26" ht="15.75" customHeight="1">
      <c r="A1187" s="150">
        <f t="shared" si="166"/>
        <v>3482</v>
      </c>
      <c r="B1187" s="75">
        <v>26652</v>
      </c>
      <c r="C1187" s="60">
        <v>2</v>
      </c>
      <c r="D1187" s="59" t="str">
        <f t="shared" si="169"/>
        <v>275/80R22.5</v>
      </c>
      <c r="E1187" s="61">
        <v>90306</v>
      </c>
      <c r="F1187" s="75" t="s">
        <v>99</v>
      </c>
      <c r="G1187" s="60">
        <v>870</v>
      </c>
      <c r="H1187" s="59" t="str">
        <f t="shared" si="168"/>
        <v>JUSTINOPOLIS</v>
      </c>
      <c r="I1187" s="63">
        <v>45456</v>
      </c>
      <c r="J1187" s="64">
        <v>45464</v>
      </c>
      <c r="K1187" s="60">
        <v>1</v>
      </c>
      <c r="L1187" s="60">
        <v>2009</v>
      </c>
      <c r="M1187" s="60">
        <v>78139</v>
      </c>
      <c r="N1187" s="65">
        <f t="shared" si="170"/>
        <v>600</v>
      </c>
      <c r="O1187" s="66" t="str">
        <f t="shared" ca="1" si="171"/>
        <v>OK</v>
      </c>
      <c r="P1187" s="63">
        <v>45540</v>
      </c>
      <c r="Q1187" s="200"/>
      <c r="R1187" s="148" t="s">
        <v>116</v>
      </c>
      <c r="S1187" s="65" t="str">
        <f t="shared" si="172"/>
        <v>Desenrolamento do retorno da lona carcaça no talão.</v>
      </c>
      <c r="T1187" s="59" t="str">
        <f t="shared" si="173"/>
        <v>Aquecimento no talão ocasionado pelo uso excessivo do freio, má regulagem dos freios, uso excessivo dos freios devido a velocidade incompatível com a via,rodas sujas e/ou em má condições de uso, etc.</v>
      </c>
      <c r="U1187" s="65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187" s="60">
        <v>16196</v>
      </c>
      <c r="W1187" s="59" t="str">
        <f t="shared" si="175"/>
        <v xml:space="preserve">Everson Veloso </v>
      </c>
      <c r="X1187" s="59"/>
      <c r="Y1187" s="59">
        <f t="shared" ca="1" si="167"/>
        <v>76</v>
      </c>
      <c r="Z1187" s="59" t="str">
        <f>IFERROR(VLOOKUP(R1187,FVU!B:F,5,FALSE),"")</f>
        <v>TALÃO</v>
      </c>
    </row>
    <row r="1188" spans="1:26" ht="15.75" customHeight="1">
      <c r="A1188" s="149">
        <f t="shared" si="166"/>
        <v>3483</v>
      </c>
      <c r="B1188" s="76">
        <v>22807</v>
      </c>
      <c r="C1188" s="68">
        <v>1</v>
      </c>
      <c r="D1188" s="67" t="str">
        <f t="shared" si="169"/>
        <v>295/80R22.5</v>
      </c>
      <c r="E1188" s="69">
        <v>90324</v>
      </c>
      <c r="F1188" s="76" t="s">
        <v>200</v>
      </c>
      <c r="G1188" s="68">
        <v>870</v>
      </c>
      <c r="H1188" s="67" t="str">
        <f t="shared" si="168"/>
        <v>JUSTINOPOLIS</v>
      </c>
      <c r="I1188" s="71">
        <v>45453</v>
      </c>
      <c r="J1188" s="72">
        <v>45464</v>
      </c>
      <c r="K1188" s="68">
        <v>1</v>
      </c>
      <c r="L1188" s="68">
        <v>17884</v>
      </c>
      <c r="M1188" s="68">
        <v>151763</v>
      </c>
      <c r="N1188" s="73">
        <f t="shared" si="170"/>
        <v>650</v>
      </c>
      <c r="O1188" s="74" t="str">
        <f t="shared" ca="1" si="171"/>
        <v>OK</v>
      </c>
      <c r="P1188" s="71">
        <f>J1188</f>
        <v>45464</v>
      </c>
      <c r="Q1188" s="198"/>
      <c r="R1188" s="68" t="s">
        <v>106</v>
      </c>
      <c r="S1188" s="73" t="str">
        <f t="shared" si="172"/>
        <v>Rachadura na zona baixa do talão.</v>
      </c>
      <c r="T1188" s="67" t="str">
        <f t="shared" si="17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188" s="73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88" s="68">
        <v>16196</v>
      </c>
      <c r="W1188" s="67" t="str">
        <f t="shared" si="175"/>
        <v xml:space="preserve">Everson Veloso </v>
      </c>
      <c r="X1188" s="67"/>
      <c r="Y1188" s="67">
        <f t="shared" ca="1" si="167"/>
        <v>0</v>
      </c>
      <c r="Z1188" s="67" t="str">
        <f>IFERROR(VLOOKUP(R1188,FVU!B:F,5,FALSE),"")</f>
        <v>TALÃO</v>
      </c>
    </row>
    <row r="1189" spans="1:26" ht="15.75" customHeight="1">
      <c r="A1189" s="150">
        <f t="shared" si="166"/>
        <v>3484</v>
      </c>
      <c r="B1189" s="75">
        <v>28008</v>
      </c>
      <c r="C1189" s="60">
        <v>2</v>
      </c>
      <c r="D1189" s="59" t="str">
        <f t="shared" si="169"/>
        <v>275/80R22.5</v>
      </c>
      <c r="E1189" s="61">
        <v>90516</v>
      </c>
      <c r="F1189" s="75" t="s">
        <v>102</v>
      </c>
      <c r="G1189" s="60">
        <v>870</v>
      </c>
      <c r="H1189" s="59" t="str">
        <f t="shared" si="168"/>
        <v>JUSTINOPOLIS</v>
      </c>
      <c r="I1189" s="63">
        <v>45453</v>
      </c>
      <c r="J1189" s="64">
        <v>45464</v>
      </c>
      <c r="K1189" s="60">
        <v>0</v>
      </c>
      <c r="L1189" s="60">
        <v>34010</v>
      </c>
      <c r="M1189" s="60">
        <v>34010</v>
      </c>
      <c r="N1189" s="65">
        <f t="shared" si="170"/>
        <v>600</v>
      </c>
      <c r="O1189" s="66" t="str">
        <f t="shared" ca="1" si="171"/>
        <v>OK</v>
      </c>
      <c r="P1189" s="71">
        <f>J1189</f>
        <v>45464</v>
      </c>
      <c r="Q1189" s="198"/>
      <c r="R1189" s="148" t="s">
        <v>104</v>
      </c>
      <c r="S1189" s="65" t="str">
        <f t="shared" si="172"/>
        <v>Feridas acidentais no flanco.</v>
      </c>
      <c r="T1189" s="59" t="str">
        <f t="shared" si="173"/>
        <v>Objetos pontiagudos, pontas de guias, meio-fio.</v>
      </c>
      <c r="U1189" s="65" t="str">
        <f t="shared" si="174"/>
        <v>Impacto lateral proveniente de erro operacional, solicito avaliação de cobrança.</v>
      </c>
      <c r="V1189" s="60">
        <v>16196</v>
      </c>
      <c r="W1189" s="59" t="str">
        <f t="shared" si="175"/>
        <v xml:space="preserve">Everson Veloso </v>
      </c>
      <c r="X1189" s="59"/>
      <c r="Y1189" s="59">
        <f t="shared" ca="1" si="167"/>
        <v>0</v>
      </c>
      <c r="Z1189" s="59" t="str">
        <f>IFERROR(VLOOKUP(R1189,FVU!B:F,5,FALSE),"")</f>
        <v>FLANCO</v>
      </c>
    </row>
    <row r="1190" spans="1:26" ht="15.75" customHeight="1">
      <c r="A1190" s="149">
        <f t="shared" si="166"/>
        <v>3485</v>
      </c>
      <c r="B1190" s="76">
        <v>22948</v>
      </c>
      <c r="C1190" s="68">
        <v>1</v>
      </c>
      <c r="D1190" s="67" t="str">
        <f t="shared" si="169"/>
        <v>295/80R22.5</v>
      </c>
      <c r="E1190" s="69">
        <v>10798</v>
      </c>
      <c r="F1190" s="76" t="s">
        <v>105</v>
      </c>
      <c r="G1190" s="68">
        <v>870</v>
      </c>
      <c r="H1190" s="67" t="str">
        <f t="shared" si="168"/>
        <v>JUSTINOPOLIS</v>
      </c>
      <c r="I1190" s="71">
        <v>45456</v>
      </c>
      <c r="J1190" s="72">
        <v>45464</v>
      </c>
      <c r="K1190" s="68">
        <v>1</v>
      </c>
      <c r="L1190" s="68">
        <v>1660</v>
      </c>
      <c r="M1190" s="68">
        <v>166066</v>
      </c>
      <c r="N1190" s="73">
        <f t="shared" si="170"/>
        <v>650</v>
      </c>
      <c r="O1190" s="74" t="str">
        <f t="shared" ca="1" si="171"/>
        <v>OK</v>
      </c>
      <c r="P1190" s="71">
        <f>J1190</f>
        <v>45464</v>
      </c>
      <c r="Q1190" s="198"/>
      <c r="R1190" s="68" t="s">
        <v>116</v>
      </c>
      <c r="S1190" s="73" t="str">
        <f t="shared" si="172"/>
        <v>Desenrolamento do retorno da lona carcaça no talão.</v>
      </c>
      <c r="T1190" s="67" t="str">
        <f t="shared" si="173"/>
        <v>Aquecimento no talão ocasionado pelo uso excessivo do freio, má regulagem dos freios, uso excessivo dos freios devido a velocidade incompatível com a via,rodas sujas e/ou em má condições de uso, etc.</v>
      </c>
      <c r="U1190" s="73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190" s="68">
        <v>16196</v>
      </c>
      <c r="W1190" s="67" t="str">
        <f t="shared" si="175"/>
        <v xml:space="preserve">Everson Veloso </v>
      </c>
      <c r="X1190" s="67"/>
      <c r="Y1190" s="67">
        <f t="shared" ca="1" si="167"/>
        <v>0</v>
      </c>
      <c r="Z1190" s="67" t="str">
        <f>IFERROR(VLOOKUP(R1190,FVU!B:F,5,FALSE),"")</f>
        <v>TALÃO</v>
      </c>
    </row>
    <row r="1191" spans="1:26" ht="15.75" customHeight="1">
      <c r="A1191" s="150">
        <f t="shared" si="166"/>
        <v>3486</v>
      </c>
      <c r="B1191" s="75">
        <v>25227</v>
      </c>
      <c r="C1191" s="60">
        <v>2</v>
      </c>
      <c r="D1191" s="59" t="str">
        <f t="shared" si="169"/>
        <v>275/80R22.5</v>
      </c>
      <c r="E1191" s="61">
        <v>90474</v>
      </c>
      <c r="F1191" s="75" t="s">
        <v>105</v>
      </c>
      <c r="G1191" s="60">
        <v>520</v>
      </c>
      <c r="H1191" s="59" t="str">
        <f t="shared" si="168"/>
        <v>NEVES</v>
      </c>
      <c r="I1191" s="63">
        <v>45449</v>
      </c>
      <c r="J1191" s="64">
        <v>45464</v>
      </c>
      <c r="K1191" s="60">
        <v>1</v>
      </c>
      <c r="L1191" s="60">
        <v>32032</v>
      </c>
      <c r="M1191" s="60">
        <v>140677</v>
      </c>
      <c r="N1191" s="65">
        <f t="shared" si="170"/>
        <v>600</v>
      </c>
      <c r="O1191" s="66" t="str">
        <f t="shared" ca="1" si="171"/>
        <v>OK</v>
      </c>
      <c r="P1191" s="63">
        <v>45498</v>
      </c>
      <c r="Q1191" s="200"/>
      <c r="R1191" s="148" t="s">
        <v>107</v>
      </c>
      <c r="S1191" s="65" t="str">
        <f t="shared" si="172"/>
        <v>Alteração na zona baixa do talão.</v>
      </c>
      <c r="T1191" s="59" t="str">
        <f t="shared" si="17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191" s="65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191" s="60">
        <v>16196</v>
      </c>
      <c r="W1191" s="59" t="str">
        <f t="shared" si="175"/>
        <v xml:space="preserve">Everson Veloso </v>
      </c>
      <c r="X1191" s="59"/>
      <c r="Y1191" s="59">
        <f t="shared" ca="1" si="167"/>
        <v>34</v>
      </c>
      <c r="Z1191" s="59" t="str">
        <f>IFERROR(VLOOKUP(R1191,FVU!B:F,5,FALSE),"")</f>
        <v>TALÃO</v>
      </c>
    </row>
    <row r="1192" spans="1:26" ht="15.75" customHeight="1">
      <c r="A1192" s="149">
        <f t="shared" si="166"/>
        <v>3487</v>
      </c>
      <c r="B1192" s="76">
        <v>28281</v>
      </c>
      <c r="C1192" s="68">
        <v>2</v>
      </c>
      <c r="D1192" s="67" t="str">
        <f t="shared" si="169"/>
        <v>275/80R22.5</v>
      </c>
      <c r="E1192" s="69">
        <v>40521</v>
      </c>
      <c r="F1192" s="76" t="s">
        <v>197</v>
      </c>
      <c r="G1192" s="68">
        <v>870</v>
      </c>
      <c r="H1192" s="67" t="str">
        <f t="shared" si="168"/>
        <v>JUSTINOPOLIS</v>
      </c>
      <c r="I1192" s="71">
        <v>45456</v>
      </c>
      <c r="J1192" s="72">
        <v>45464</v>
      </c>
      <c r="K1192" s="68">
        <v>0</v>
      </c>
      <c r="L1192" s="68">
        <v>25527</v>
      </c>
      <c r="M1192" s="68">
        <v>36948</v>
      </c>
      <c r="N1192" s="73">
        <f t="shared" si="170"/>
        <v>600</v>
      </c>
      <c r="O1192" s="74" t="str">
        <f t="shared" ca="1" si="171"/>
        <v>OK</v>
      </c>
      <c r="P1192" s="71">
        <f t="shared" ref="P1192:P1197" si="176">J1192</f>
        <v>45464</v>
      </c>
      <c r="Q1192" s="198"/>
      <c r="R1192" s="68" t="s">
        <v>110</v>
      </c>
      <c r="S1192" s="73" t="str">
        <f t="shared" si="172"/>
        <v>Rodagem sem ar ou com flexão importante no flanco.</v>
      </c>
      <c r="T1192" s="67" t="str">
        <f t="shared" si="173"/>
        <v>Perfurações no topo ou flanco, rodas ou aros danificados, rodagem prolongada sem ar ou baixa pressão, desgaste no flanco por atrito com o solo ou entre germinados.</v>
      </c>
      <c r="U1192" s="73" t="str">
        <f t="shared" si="174"/>
        <v>Condutor rodou com o pneu vazio. Solicito avaliação de cobrança.</v>
      </c>
      <c r="V1192" s="68">
        <v>16196</v>
      </c>
      <c r="W1192" s="67" t="str">
        <f t="shared" si="175"/>
        <v xml:space="preserve">Everson Veloso </v>
      </c>
      <c r="X1192" s="67"/>
      <c r="Y1192" s="67">
        <f t="shared" ca="1" si="167"/>
        <v>0</v>
      </c>
      <c r="Z1192" s="67" t="str">
        <f>IFERROR(VLOOKUP(R1192,FVU!B:F,5,FALSE),"")</f>
        <v>FLANCO</v>
      </c>
    </row>
    <row r="1193" spans="1:26" ht="15.75" customHeight="1">
      <c r="A1193" s="150">
        <f t="shared" si="166"/>
        <v>3488</v>
      </c>
      <c r="B1193" s="75">
        <v>22016</v>
      </c>
      <c r="C1193" s="60">
        <v>1</v>
      </c>
      <c r="D1193" s="59" t="str">
        <f t="shared" si="169"/>
        <v>295/80R22.5</v>
      </c>
      <c r="E1193" s="61">
        <v>90324</v>
      </c>
      <c r="F1193" s="75" t="s">
        <v>200</v>
      </c>
      <c r="G1193" s="60">
        <v>870</v>
      </c>
      <c r="H1193" s="59" t="str">
        <f t="shared" si="168"/>
        <v>JUSTINOPOLIS</v>
      </c>
      <c r="I1193" s="63">
        <v>45458</v>
      </c>
      <c r="J1193" s="64">
        <v>45464</v>
      </c>
      <c r="K1193" s="60">
        <v>2</v>
      </c>
      <c r="L1193" s="60">
        <v>942</v>
      </c>
      <c r="M1193" s="60">
        <v>247730</v>
      </c>
      <c r="N1193" s="65">
        <f t="shared" si="170"/>
        <v>650</v>
      </c>
      <c r="O1193" s="66" t="str">
        <f t="shared" ca="1" si="171"/>
        <v>OK</v>
      </c>
      <c r="P1193" s="71">
        <f t="shared" si="176"/>
        <v>45464</v>
      </c>
      <c r="Q1193" s="198"/>
      <c r="R1193" s="148" t="s">
        <v>116</v>
      </c>
      <c r="S1193" s="65" t="str">
        <f t="shared" si="172"/>
        <v>Desenrolamento do retorno da lona carcaça no talão.</v>
      </c>
      <c r="T1193" s="59" t="str">
        <f t="shared" si="173"/>
        <v>Aquecimento no talão ocasionado pelo uso excessivo do freio, má regulagem dos freios, uso excessivo dos freios devido a velocidade incompatível com a via,rodas sujas e/ou em má condições de uso, etc.</v>
      </c>
      <c r="U1193" s="65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193" s="60">
        <v>16196</v>
      </c>
      <c r="W1193" s="59" t="str">
        <f t="shared" si="175"/>
        <v xml:space="preserve">Everson Veloso </v>
      </c>
      <c r="X1193" s="59"/>
      <c r="Y1193" s="59">
        <f t="shared" ca="1" si="167"/>
        <v>0</v>
      </c>
      <c r="Z1193" s="59" t="str">
        <f>IFERROR(VLOOKUP(R1193,FVU!B:F,5,FALSE),"")</f>
        <v>TALÃO</v>
      </c>
    </row>
    <row r="1194" spans="1:26" ht="15.75" customHeight="1">
      <c r="A1194" s="149">
        <f t="shared" si="166"/>
        <v>3489</v>
      </c>
      <c r="B1194" s="76">
        <v>27853</v>
      </c>
      <c r="C1194" s="68">
        <v>2</v>
      </c>
      <c r="D1194" s="67" t="str">
        <f t="shared" si="169"/>
        <v>275/80R22.5</v>
      </c>
      <c r="E1194" s="69">
        <v>10838</v>
      </c>
      <c r="F1194" s="76" t="s">
        <v>105</v>
      </c>
      <c r="G1194" s="68">
        <v>870</v>
      </c>
      <c r="H1194" s="67" t="str">
        <f t="shared" si="168"/>
        <v>JUSTINOPOLIS</v>
      </c>
      <c r="I1194" s="71">
        <v>45460</v>
      </c>
      <c r="J1194" s="72">
        <v>45464</v>
      </c>
      <c r="K1194" s="68">
        <v>1</v>
      </c>
      <c r="L1194" s="68">
        <v>16004</v>
      </c>
      <c r="M1194" s="68">
        <v>43217</v>
      </c>
      <c r="N1194" s="73">
        <f t="shared" si="170"/>
        <v>600</v>
      </c>
      <c r="O1194" s="74" t="str">
        <f t="shared" ca="1" si="171"/>
        <v>OK</v>
      </c>
      <c r="P1194" s="71">
        <f t="shared" si="176"/>
        <v>45464</v>
      </c>
      <c r="Q1194" s="198"/>
      <c r="R1194" s="68" t="s">
        <v>106</v>
      </c>
      <c r="S1194" s="73" t="str">
        <f t="shared" si="172"/>
        <v>Rachadura na zona baixa do talão.</v>
      </c>
      <c r="T1194" s="67" t="str">
        <f t="shared" si="17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194" s="73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94" s="68">
        <v>16196</v>
      </c>
      <c r="W1194" s="67" t="str">
        <f t="shared" si="175"/>
        <v xml:space="preserve">Everson Veloso </v>
      </c>
      <c r="X1194" s="67"/>
      <c r="Y1194" s="67">
        <f t="shared" ca="1" si="167"/>
        <v>0</v>
      </c>
      <c r="Z1194" s="67" t="str">
        <f>IFERROR(VLOOKUP(R1194,FVU!B:F,5,FALSE),"")</f>
        <v>TALÃO</v>
      </c>
    </row>
    <row r="1195" spans="1:26" ht="15.75" customHeight="1">
      <c r="A1195" s="150">
        <f t="shared" si="166"/>
        <v>3490</v>
      </c>
      <c r="B1195" s="75">
        <v>24479</v>
      </c>
      <c r="C1195" s="60">
        <v>2</v>
      </c>
      <c r="D1195" s="59" t="str">
        <f t="shared" si="169"/>
        <v>275/80R22.5</v>
      </c>
      <c r="E1195" s="61">
        <v>10754</v>
      </c>
      <c r="F1195" s="75" t="s">
        <v>99</v>
      </c>
      <c r="G1195" s="60">
        <v>870</v>
      </c>
      <c r="H1195" s="59" t="str">
        <f t="shared" si="168"/>
        <v>JUSTINOPOLIS</v>
      </c>
      <c r="I1195" s="63">
        <v>45458</v>
      </c>
      <c r="J1195" s="64">
        <v>45464</v>
      </c>
      <c r="K1195" s="60">
        <v>2</v>
      </c>
      <c r="L1195" s="60">
        <v>13195</v>
      </c>
      <c r="M1195" s="60">
        <v>164701</v>
      </c>
      <c r="N1195" s="65">
        <f t="shared" si="170"/>
        <v>600</v>
      </c>
      <c r="O1195" s="66" t="str">
        <f t="shared" ca="1" si="171"/>
        <v>OK</v>
      </c>
      <c r="P1195" s="71">
        <f t="shared" si="176"/>
        <v>45464</v>
      </c>
      <c r="Q1195" s="198"/>
      <c r="R1195" s="148" t="s">
        <v>106</v>
      </c>
      <c r="S1195" s="65" t="str">
        <f t="shared" si="172"/>
        <v>Rachadura na zona baixa do talão.</v>
      </c>
      <c r="T1195" s="59" t="str">
        <f t="shared" si="17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195" s="65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95" s="60">
        <v>16196</v>
      </c>
      <c r="W1195" s="59" t="str">
        <f t="shared" si="175"/>
        <v xml:space="preserve">Everson Veloso </v>
      </c>
      <c r="X1195" s="59"/>
      <c r="Y1195" s="59">
        <f t="shared" ca="1" si="167"/>
        <v>0</v>
      </c>
      <c r="Z1195" s="59" t="str">
        <f>IFERROR(VLOOKUP(R1195,FVU!B:F,5,FALSE),"")</f>
        <v>TALÃO</v>
      </c>
    </row>
    <row r="1196" spans="1:26" ht="15.75" customHeight="1">
      <c r="A1196" s="149">
        <f t="shared" si="166"/>
        <v>3491</v>
      </c>
      <c r="B1196" s="76">
        <v>21858</v>
      </c>
      <c r="C1196" s="68">
        <v>2</v>
      </c>
      <c r="D1196" s="67" t="str">
        <f t="shared" si="169"/>
        <v>275/80R22.5</v>
      </c>
      <c r="E1196" s="69">
        <v>11087</v>
      </c>
      <c r="F1196" s="76" t="s">
        <v>105</v>
      </c>
      <c r="G1196" s="68">
        <v>870</v>
      </c>
      <c r="H1196" s="67" t="str">
        <f t="shared" si="168"/>
        <v>JUSTINOPOLIS</v>
      </c>
      <c r="I1196" s="71">
        <v>45454</v>
      </c>
      <c r="J1196" s="72">
        <v>45464</v>
      </c>
      <c r="K1196" s="68">
        <v>2</v>
      </c>
      <c r="L1196" s="68">
        <v>11648</v>
      </c>
      <c r="M1196" s="68">
        <v>223852</v>
      </c>
      <c r="N1196" s="73">
        <f t="shared" si="170"/>
        <v>600</v>
      </c>
      <c r="O1196" s="74" t="str">
        <f t="shared" ca="1" si="171"/>
        <v>OK</v>
      </c>
      <c r="P1196" s="71">
        <f t="shared" si="176"/>
        <v>45464</v>
      </c>
      <c r="Q1196" s="198"/>
      <c r="R1196" s="68" t="s">
        <v>117</v>
      </c>
      <c r="S1196" s="73" t="str">
        <f t="shared" si="172"/>
        <v>Separações no talão e rupturas dos reforços.</v>
      </c>
      <c r="T1196" s="67" t="str">
        <f t="shared" si="173"/>
        <v>Aquecimento excessivo no tambor de freio, utilização com sobrecarga ou baixa pressão, mau posicionamento do pneu sobre o aro/roda, uso excessivo dos freios devido a velocidade incompatível com a via.</v>
      </c>
      <c r="U1196" s="73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196" s="68">
        <v>16196</v>
      </c>
      <c r="W1196" s="67" t="str">
        <f t="shared" si="175"/>
        <v xml:space="preserve">Everson Veloso </v>
      </c>
      <c r="X1196" s="67"/>
      <c r="Y1196" s="67">
        <f t="shared" ca="1" si="167"/>
        <v>0</v>
      </c>
      <c r="Z1196" s="67" t="str">
        <f>IFERROR(VLOOKUP(R1196,FVU!B:F,5,FALSE),"")</f>
        <v>TALÃO</v>
      </c>
    </row>
    <row r="1197" spans="1:26" ht="15.75" customHeight="1">
      <c r="A1197" s="150">
        <f t="shared" si="166"/>
        <v>3492</v>
      </c>
      <c r="B1197" s="75">
        <v>24044</v>
      </c>
      <c r="C1197" s="60">
        <v>2</v>
      </c>
      <c r="D1197" s="59" t="str">
        <f t="shared" si="169"/>
        <v>275/80R22.5</v>
      </c>
      <c r="E1197" s="61">
        <v>90306</v>
      </c>
      <c r="F1197" s="75" t="s">
        <v>99</v>
      </c>
      <c r="G1197" s="60">
        <v>870</v>
      </c>
      <c r="H1197" s="59" t="str">
        <f t="shared" si="168"/>
        <v>JUSTINOPOLIS</v>
      </c>
      <c r="I1197" s="63">
        <v>45456</v>
      </c>
      <c r="J1197" s="64">
        <v>45464</v>
      </c>
      <c r="K1197" s="60">
        <v>2</v>
      </c>
      <c r="L1197" s="60">
        <v>323</v>
      </c>
      <c r="M1197" s="60">
        <v>155521</v>
      </c>
      <c r="N1197" s="65">
        <f t="shared" si="170"/>
        <v>600</v>
      </c>
      <c r="O1197" s="66" t="str">
        <f t="shared" ca="1" si="171"/>
        <v>OK</v>
      </c>
      <c r="P1197" s="71">
        <f t="shared" si="176"/>
        <v>45464</v>
      </c>
      <c r="Q1197" s="198"/>
      <c r="R1197" s="148" t="s">
        <v>116</v>
      </c>
      <c r="S1197" s="65" t="str">
        <f t="shared" si="172"/>
        <v>Desenrolamento do retorno da lona carcaça no talão.</v>
      </c>
      <c r="T1197" s="59" t="str">
        <f t="shared" si="173"/>
        <v>Aquecimento no talão ocasionado pelo uso excessivo do freio, má regulagem dos freios, uso excessivo dos freios devido a velocidade incompatível com a via,rodas sujas e/ou em má condições de uso, etc.</v>
      </c>
      <c r="U1197" s="65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197" s="60">
        <v>16196</v>
      </c>
      <c r="W1197" s="59" t="str">
        <f t="shared" si="175"/>
        <v xml:space="preserve">Everson Veloso </v>
      </c>
      <c r="X1197" s="59"/>
      <c r="Y1197" s="59">
        <f t="shared" ca="1" si="167"/>
        <v>0</v>
      </c>
      <c r="Z1197" s="59" t="str">
        <f>IFERROR(VLOOKUP(R1197,FVU!B:F,5,FALSE),"")</f>
        <v>TALÃO</v>
      </c>
    </row>
    <row r="1198" spans="1:26" ht="15.75" customHeight="1">
      <c r="A1198" s="149">
        <f t="shared" si="166"/>
        <v>3493</v>
      </c>
      <c r="B1198" s="76">
        <v>26827</v>
      </c>
      <c r="C1198" s="68">
        <v>2</v>
      </c>
      <c r="D1198" s="67" t="str">
        <f t="shared" si="169"/>
        <v>275/80R22.5</v>
      </c>
      <c r="E1198" s="69">
        <v>7329</v>
      </c>
      <c r="F1198" s="76" t="s">
        <v>101</v>
      </c>
      <c r="G1198" s="68">
        <v>56</v>
      </c>
      <c r="H1198" s="67" t="str">
        <f t="shared" si="168"/>
        <v xml:space="preserve">UBERLANDIA </v>
      </c>
      <c r="I1198" s="71">
        <v>45454</v>
      </c>
      <c r="J1198" s="72">
        <v>45464</v>
      </c>
      <c r="K1198" s="68">
        <v>0</v>
      </c>
      <c r="L1198" s="68">
        <v>11955</v>
      </c>
      <c r="M1198" s="68">
        <v>59512</v>
      </c>
      <c r="N1198" s="73">
        <f t="shared" si="170"/>
        <v>600</v>
      </c>
      <c r="O1198" s="74" t="str">
        <f t="shared" ca="1" si="171"/>
        <v>OK</v>
      </c>
      <c r="P1198" s="71">
        <v>45733</v>
      </c>
      <c r="Q1198" s="198"/>
      <c r="R1198" s="68" t="s">
        <v>114</v>
      </c>
      <c r="S1198" s="73" t="str">
        <f t="shared" si="172"/>
        <v>Pneu não ressulcado</v>
      </c>
      <c r="T1198" s="67" t="str">
        <f t="shared" si="173"/>
        <v>Negligência e/ou não realização do serviço de ressulcagem.</v>
      </c>
      <c r="U1198" s="73" t="str">
        <f t="shared" si="174"/>
        <v>Realizar a ressulcagem dos pneus respeitando os procedimentos conforme manual de ressulcagem.</v>
      </c>
      <c r="V1198" s="68">
        <v>16196</v>
      </c>
      <c r="W1198" s="67" t="str">
        <f t="shared" si="175"/>
        <v xml:space="preserve">Everson Veloso </v>
      </c>
      <c r="X1198" s="67"/>
      <c r="Y1198" s="67">
        <f t="shared" ca="1" si="167"/>
        <v>269</v>
      </c>
      <c r="Z1198" s="67" t="str">
        <f>IFERROR(VLOOKUP(R1198,FVU!B:F,5,FALSE),"")</f>
        <v>BANDA DE RODAGEM</v>
      </c>
    </row>
    <row r="1199" spans="1:26" ht="15.75" customHeight="1">
      <c r="A1199" s="150">
        <f t="shared" si="166"/>
        <v>3494</v>
      </c>
      <c r="B1199" s="75">
        <v>25777</v>
      </c>
      <c r="C1199" s="60">
        <v>2</v>
      </c>
      <c r="D1199" s="59" t="str">
        <f t="shared" si="169"/>
        <v>275/80R22.5</v>
      </c>
      <c r="E1199" s="61">
        <v>8461</v>
      </c>
      <c r="F1199" s="75" t="s">
        <v>99</v>
      </c>
      <c r="G1199" s="60">
        <v>56</v>
      </c>
      <c r="H1199" s="59" t="str">
        <f t="shared" si="168"/>
        <v xml:space="preserve">UBERLANDIA </v>
      </c>
      <c r="I1199" s="63">
        <v>45453</v>
      </c>
      <c r="J1199" s="64">
        <v>45464</v>
      </c>
      <c r="K1199" s="60">
        <v>0</v>
      </c>
      <c r="L1199" s="60">
        <v>33152</v>
      </c>
      <c r="M1199" s="60">
        <v>81350</v>
      </c>
      <c r="N1199" s="65">
        <f t="shared" si="170"/>
        <v>600</v>
      </c>
      <c r="O1199" s="66" t="str">
        <f t="shared" ca="1" si="171"/>
        <v>OK</v>
      </c>
      <c r="P1199" s="63">
        <v>45733</v>
      </c>
      <c r="Q1199" s="200"/>
      <c r="R1199" s="148" t="s">
        <v>104</v>
      </c>
      <c r="S1199" s="65" t="str">
        <f t="shared" si="172"/>
        <v>Feridas acidentais no flanco.</v>
      </c>
      <c r="T1199" s="59" t="str">
        <f t="shared" si="173"/>
        <v>Objetos pontiagudos, pontas de guias, meio-fio.</v>
      </c>
      <c r="U1199" s="65" t="str">
        <f t="shared" si="174"/>
        <v>Impacto lateral proveniente de erro operacional, solicito avaliação de cobrança.</v>
      </c>
      <c r="V1199" s="60">
        <v>16196</v>
      </c>
      <c r="W1199" s="59" t="str">
        <f t="shared" si="175"/>
        <v xml:space="preserve">Everson Veloso </v>
      </c>
      <c r="X1199" s="59"/>
      <c r="Y1199" s="59">
        <f t="shared" ca="1" si="167"/>
        <v>269</v>
      </c>
      <c r="Z1199" s="59" t="str">
        <f>IFERROR(VLOOKUP(R1199,FVU!B:F,5,FALSE),"")</f>
        <v>FLANCO</v>
      </c>
    </row>
    <row r="1200" spans="1:26" ht="15.75" customHeight="1">
      <c r="A1200" s="149">
        <f t="shared" si="166"/>
        <v>3495</v>
      </c>
      <c r="B1200" s="76">
        <v>27494</v>
      </c>
      <c r="C1200" s="68">
        <v>2</v>
      </c>
      <c r="D1200" s="67" t="str">
        <f t="shared" si="169"/>
        <v>275/80R22.5</v>
      </c>
      <c r="E1200" s="69">
        <v>8439</v>
      </c>
      <c r="F1200" s="76" t="s">
        <v>99</v>
      </c>
      <c r="G1200" s="68">
        <v>56</v>
      </c>
      <c r="H1200" s="67" t="str">
        <f t="shared" si="168"/>
        <v xml:space="preserve">UBERLANDIA </v>
      </c>
      <c r="I1200" s="71">
        <v>45459</v>
      </c>
      <c r="J1200" s="72">
        <v>45464</v>
      </c>
      <c r="K1200" s="68">
        <v>0</v>
      </c>
      <c r="L1200" s="68">
        <v>8208</v>
      </c>
      <c r="M1200" s="68">
        <v>50896</v>
      </c>
      <c r="N1200" s="73">
        <f t="shared" si="170"/>
        <v>600</v>
      </c>
      <c r="O1200" s="74" t="str">
        <f t="shared" ca="1" si="171"/>
        <v>OK</v>
      </c>
      <c r="P1200" s="71">
        <v>45733</v>
      </c>
      <c r="Q1200" s="198"/>
      <c r="R1200" s="68" t="s">
        <v>114</v>
      </c>
      <c r="S1200" s="73" t="str">
        <f t="shared" si="172"/>
        <v>Pneu não ressulcado</v>
      </c>
      <c r="T1200" s="67" t="str">
        <f t="shared" si="173"/>
        <v>Negligência e/ou não realização do serviço de ressulcagem.</v>
      </c>
      <c r="U1200" s="73" t="str">
        <f t="shared" si="174"/>
        <v>Realizar a ressulcagem dos pneus respeitando os procedimentos conforme manual de ressulcagem.</v>
      </c>
      <c r="V1200" s="68">
        <v>16196</v>
      </c>
      <c r="W1200" s="67" t="str">
        <f t="shared" si="175"/>
        <v xml:space="preserve">Everson Veloso </v>
      </c>
      <c r="X1200" s="67"/>
      <c r="Y1200" s="67">
        <f t="shared" ca="1" si="167"/>
        <v>269</v>
      </c>
      <c r="Z1200" s="67" t="str">
        <f>IFERROR(VLOOKUP(R1200,FVU!B:F,5,FALSE),"")</f>
        <v>BANDA DE RODAGEM</v>
      </c>
    </row>
    <row r="1201" spans="1:26" ht="15.75" customHeight="1">
      <c r="A1201" s="150">
        <f t="shared" si="166"/>
        <v>3496</v>
      </c>
      <c r="B1201" s="75">
        <v>27678</v>
      </c>
      <c r="C1201" s="60">
        <v>2</v>
      </c>
      <c r="D1201" s="59" t="str">
        <f t="shared" si="169"/>
        <v>275/80R22.5</v>
      </c>
      <c r="E1201" s="61">
        <v>8454</v>
      </c>
      <c r="F1201" s="75" t="s">
        <v>101</v>
      </c>
      <c r="G1201" s="60">
        <v>56</v>
      </c>
      <c r="H1201" s="59" t="str">
        <f t="shared" si="168"/>
        <v xml:space="preserve">UBERLANDIA </v>
      </c>
      <c r="I1201" s="63">
        <v>45455</v>
      </c>
      <c r="J1201" s="64">
        <v>45464</v>
      </c>
      <c r="K1201" s="60">
        <v>0</v>
      </c>
      <c r="L1201" s="60">
        <v>3387</v>
      </c>
      <c r="M1201" s="60">
        <v>35549</v>
      </c>
      <c r="N1201" s="65">
        <f t="shared" si="170"/>
        <v>600</v>
      </c>
      <c r="O1201" s="66" t="str">
        <f t="shared" ca="1" si="171"/>
        <v>OK</v>
      </c>
      <c r="P1201" s="63">
        <v>45733</v>
      </c>
      <c r="Q1201" s="200"/>
      <c r="R1201" s="148" t="s">
        <v>114</v>
      </c>
      <c r="S1201" s="65" t="str">
        <f t="shared" si="172"/>
        <v>Pneu não ressulcado</v>
      </c>
      <c r="T1201" s="59" t="str">
        <f t="shared" si="173"/>
        <v>Negligência e/ou não realização do serviço de ressulcagem.</v>
      </c>
      <c r="U1201" s="65" t="str">
        <f t="shared" si="174"/>
        <v>Realizar a ressulcagem dos pneus respeitando os procedimentos conforme manual de ressulcagem.</v>
      </c>
      <c r="V1201" s="60">
        <v>16196</v>
      </c>
      <c r="W1201" s="59" t="str">
        <f t="shared" si="175"/>
        <v xml:space="preserve">Everson Veloso </v>
      </c>
      <c r="X1201" s="59"/>
      <c r="Y1201" s="59">
        <f t="shared" ca="1" si="167"/>
        <v>269</v>
      </c>
      <c r="Z1201" s="59" t="str">
        <f>IFERROR(VLOOKUP(R1201,FVU!B:F,5,FALSE),"")</f>
        <v>BANDA DE RODAGEM</v>
      </c>
    </row>
    <row r="1202" spans="1:26" ht="15.75" customHeight="1">
      <c r="A1202" s="149">
        <f t="shared" si="166"/>
        <v>3497</v>
      </c>
      <c r="B1202" s="76">
        <v>25173</v>
      </c>
      <c r="C1202" s="68">
        <v>2</v>
      </c>
      <c r="D1202" s="67" t="str">
        <f t="shared" si="169"/>
        <v>275/80R22.5</v>
      </c>
      <c r="E1202" s="69">
        <v>8433</v>
      </c>
      <c r="F1202" s="76" t="s">
        <v>99</v>
      </c>
      <c r="G1202" s="68">
        <v>56</v>
      </c>
      <c r="H1202" s="67" t="str">
        <f t="shared" si="168"/>
        <v xml:space="preserve">UBERLANDIA </v>
      </c>
      <c r="I1202" s="71">
        <v>45457</v>
      </c>
      <c r="J1202" s="72">
        <v>45464</v>
      </c>
      <c r="K1202" s="68">
        <v>1</v>
      </c>
      <c r="L1202" s="68">
        <v>20896</v>
      </c>
      <c r="M1202" s="68">
        <v>138136</v>
      </c>
      <c r="N1202" s="73">
        <f t="shared" si="170"/>
        <v>600</v>
      </c>
      <c r="O1202" s="74" t="str">
        <f t="shared" ca="1" si="171"/>
        <v>OK</v>
      </c>
      <c r="P1202" s="71">
        <v>45733</v>
      </c>
      <c r="Q1202" s="198"/>
      <c r="R1202" s="68" t="s">
        <v>107</v>
      </c>
      <c r="S1202" s="73" t="str">
        <f t="shared" si="172"/>
        <v>Alteração na zona baixa do talão.</v>
      </c>
      <c r="T1202" s="67" t="str">
        <f t="shared" si="17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202" s="73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202" s="68">
        <v>16196</v>
      </c>
      <c r="W1202" s="67" t="str">
        <f t="shared" si="175"/>
        <v xml:space="preserve">Everson Veloso </v>
      </c>
      <c r="X1202" s="67"/>
      <c r="Y1202" s="67">
        <f t="shared" ca="1" si="167"/>
        <v>269</v>
      </c>
      <c r="Z1202" s="67" t="str">
        <f>IFERROR(VLOOKUP(R1202,FVU!B:F,5,FALSE),"")</f>
        <v>TALÃO</v>
      </c>
    </row>
    <row r="1203" spans="1:26" ht="15.75" customHeight="1">
      <c r="A1203" s="150">
        <f t="shared" si="166"/>
        <v>3498</v>
      </c>
      <c r="B1203" s="75">
        <v>22973</v>
      </c>
      <c r="C1203" s="60">
        <v>2</v>
      </c>
      <c r="D1203" s="59" t="str">
        <f t="shared" si="169"/>
        <v>275/80R22.5</v>
      </c>
      <c r="E1203" s="61">
        <v>10995</v>
      </c>
      <c r="F1203" s="75" t="s">
        <v>105</v>
      </c>
      <c r="G1203" s="60">
        <v>98</v>
      </c>
      <c r="H1203" s="59" t="str">
        <f t="shared" si="168"/>
        <v>ANA LUCIA</v>
      </c>
      <c r="I1203" s="63">
        <v>45460</v>
      </c>
      <c r="J1203" s="64">
        <v>45464</v>
      </c>
      <c r="K1203" s="60">
        <v>2</v>
      </c>
      <c r="L1203" s="60">
        <v>12988</v>
      </c>
      <c r="M1203" s="60">
        <v>128898</v>
      </c>
      <c r="N1203" s="65">
        <f t="shared" si="170"/>
        <v>600</v>
      </c>
      <c r="O1203" s="66" t="str">
        <f t="shared" ca="1" si="171"/>
        <v>OK</v>
      </c>
      <c r="P1203" s="63">
        <v>45467</v>
      </c>
      <c r="Q1203" s="200"/>
      <c r="R1203" s="148" t="s">
        <v>117</v>
      </c>
      <c r="S1203" s="65" t="str">
        <f t="shared" si="172"/>
        <v>Separações no talão e rupturas dos reforços.</v>
      </c>
      <c r="T1203" s="59" t="str">
        <f t="shared" si="173"/>
        <v>Aquecimento excessivo no tambor de freio, utilização com sobrecarga ou baixa pressão, mau posicionamento do pneu sobre o aro/roda, uso excessivo dos freios devido a velocidade incompatível com a via.</v>
      </c>
      <c r="U1203" s="65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03" s="60">
        <v>16196</v>
      </c>
      <c r="W1203" s="59" t="str">
        <f t="shared" si="175"/>
        <v xml:space="preserve">Everson Veloso </v>
      </c>
      <c r="X1203" s="59"/>
      <c r="Y1203" s="59">
        <f t="shared" ca="1" si="167"/>
        <v>3</v>
      </c>
      <c r="Z1203" s="59" t="str">
        <f>IFERROR(VLOOKUP(R1203,FVU!B:F,5,FALSE),"")</f>
        <v>TALÃO</v>
      </c>
    </row>
    <row r="1204" spans="1:26" ht="15.75" customHeight="1">
      <c r="A1204" s="149">
        <f t="shared" si="166"/>
        <v>3499</v>
      </c>
      <c r="B1204" s="76">
        <v>22534</v>
      </c>
      <c r="C1204" s="68">
        <v>2</v>
      </c>
      <c r="D1204" s="67" t="str">
        <f t="shared" si="169"/>
        <v>275/80R22.5</v>
      </c>
      <c r="E1204" s="69">
        <v>10638</v>
      </c>
      <c r="F1204" s="76" t="s">
        <v>198</v>
      </c>
      <c r="G1204" s="68">
        <v>98</v>
      </c>
      <c r="H1204" s="67" t="str">
        <f t="shared" si="168"/>
        <v>ANA LUCIA</v>
      </c>
      <c r="I1204" s="71">
        <v>45460</v>
      </c>
      <c r="J1204" s="72">
        <v>45464</v>
      </c>
      <c r="K1204" s="68">
        <v>2</v>
      </c>
      <c r="L1204" s="68">
        <v>27603</v>
      </c>
      <c r="M1204" s="68">
        <v>257199</v>
      </c>
      <c r="N1204" s="73">
        <f t="shared" si="170"/>
        <v>600</v>
      </c>
      <c r="O1204" s="74" t="str">
        <f t="shared" ca="1" si="171"/>
        <v>OK</v>
      </c>
      <c r="P1204" s="71">
        <v>45467</v>
      </c>
      <c r="Q1204" s="198"/>
      <c r="R1204" s="68" t="s">
        <v>104</v>
      </c>
      <c r="S1204" s="73" t="str">
        <f t="shared" si="172"/>
        <v>Feridas acidentais no flanco.</v>
      </c>
      <c r="T1204" s="67" t="str">
        <f t="shared" si="173"/>
        <v>Objetos pontiagudos, pontas de guias, meio-fio.</v>
      </c>
      <c r="U1204" s="73" t="str">
        <f t="shared" si="174"/>
        <v>Impacto lateral proveniente de erro operacional, solicito avaliação de cobrança.</v>
      </c>
      <c r="V1204" s="68">
        <v>16196</v>
      </c>
      <c r="W1204" s="67" t="str">
        <f t="shared" si="175"/>
        <v xml:space="preserve">Everson Veloso </v>
      </c>
      <c r="X1204" s="67"/>
      <c r="Y1204" s="67">
        <f t="shared" ca="1" si="167"/>
        <v>3</v>
      </c>
      <c r="Z1204" s="67" t="str">
        <f>IFERROR(VLOOKUP(R1204,FVU!B:F,5,FALSE),"")</f>
        <v>FLANCO</v>
      </c>
    </row>
    <row r="1205" spans="1:26" ht="15.75" customHeight="1">
      <c r="A1205" s="150">
        <f t="shared" si="166"/>
        <v>3500</v>
      </c>
      <c r="B1205" s="75">
        <v>20369</v>
      </c>
      <c r="C1205" s="60">
        <v>2</v>
      </c>
      <c r="D1205" s="59" t="str">
        <f t="shared" si="169"/>
        <v>275/80R22.5</v>
      </c>
      <c r="E1205" s="61">
        <v>25423</v>
      </c>
      <c r="F1205" s="75" t="s">
        <v>105</v>
      </c>
      <c r="G1205" s="60">
        <v>61</v>
      </c>
      <c r="H1205" s="59" t="str">
        <f t="shared" si="168"/>
        <v>SARZEDO</v>
      </c>
      <c r="I1205" s="63">
        <v>45456</v>
      </c>
      <c r="J1205" s="64">
        <v>45464</v>
      </c>
      <c r="K1205" s="60">
        <v>2</v>
      </c>
      <c r="L1205" s="60">
        <v>30185</v>
      </c>
      <c r="M1205" s="60">
        <v>260248</v>
      </c>
      <c r="N1205" s="65">
        <f t="shared" si="170"/>
        <v>600</v>
      </c>
      <c r="O1205" s="66" t="str">
        <f t="shared" ca="1" si="171"/>
        <v>OK</v>
      </c>
      <c r="P1205" s="63">
        <v>45467</v>
      </c>
      <c r="Q1205" s="200"/>
      <c r="R1205" s="148" t="s">
        <v>117</v>
      </c>
      <c r="S1205" s="65" t="str">
        <f t="shared" si="172"/>
        <v>Separações no talão e rupturas dos reforços.</v>
      </c>
      <c r="T1205" s="59" t="str">
        <f t="shared" si="173"/>
        <v>Aquecimento excessivo no tambor de freio, utilização com sobrecarga ou baixa pressão, mau posicionamento do pneu sobre o aro/roda, uso excessivo dos freios devido a velocidade incompatível com a via.</v>
      </c>
      <c r="U1205" s="65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05" s="60">
        <v>16196</v>
      </c>
      <c r="W1205" s="59" t="str">
        <f t="shared" si="175"/>
        <v xml:space="preserve">Everson Veloso </v>
      </c>
      <c r="X1205" s="59"/>
      <c r="Y1205" s="59">
        <f t="shared" ca="1" si="167"/>
        <v>3</v>
      </c>
      <c r="Z1205" s="59" t="str">
        <f>IFERROR(VLOOKUP(R1205,FVU!B:F,5,FALSE),"")</f>
        <v>TALÃO</v>
      </c>
    </row>
    <row r="1206" spans="1:26" ht="15.75" customHeight="1">
      <c r="A1206" s="149">
        <f t="shared" si="166"/>
        <v>3501</v>
      </c>
      <c r="B1206" s="76">
        <v>25582</v>
      </c>
      <c r="C1206" s="68">
        <v>2</v>
      </c>
      <c r="D1206" s="67" t="str">
        <f t="shared" si="169"/>
        <v>275/80R22.5</v>
      </c>
      <c r="E1206" s="69">
        <v>90237</v>
      </c>
      <c r="F1206" s="76" t="s">
        <v>105</v>
      </c>
      <c r="G1206" s="68">
        <v>990</v>
      </c>
      <c r="H1206" s="67" t="str">
        <f t="shared" si="168"/>
        <v>VENEZA</v>
      </c>
      <c r="I1206" s="71">
        <v>45457</v>
      </c>
      <c r="J1206" s="72">
        <v>45464</v>
      </c>
      <c r="K1206" s="68">
        <v>1</v>
      </c>
      <c r="L1206" s="68">
        <v>17982</v>
      </c>
      <c r="M1206" s="68">
        <v>114937</v>
      </c>
      <c r="N1206" s="73">
        <f t="shared" si="170"/>
        <v>600</v>
      </c>
      <c r="O1206" s="74" t="str">
        <f t="shared" ca="1" si="171"/>
        <v>OK</v>
      </c>
      <c r="P1206" s="71">
        <v>45474</v>
      </c>
      <c r="Q1206" s="198"/>
      <c r="R1206" s="68" t="s">
        <v>106</v>
      </c>
      <c r="S1206" s="73" t="str">
        <f t="shared" si="172"/>
        <v>Rachadura na zona baixa do talão.</v>
      </c>
      <c r="T1206" s="67" t="str">
        <f t="shared" si="17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06" s="73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06" s="68">
        <v>16196</v>
      </c>
      <c r="W1206" s="67" t="str">
        <f t="shared" si="175"/>
        <v xml:space="preserve">Everson Veloso </v>
      </c>
      <c r="X1206" s="67"/>
      <c r="Y1206" s="67">
        <f t="shared" ca="1" si="167"/>
        <v>10</v>
      </c>
      <c r="Z1206" s="67" t="str">
        <f>IFERROR(VLOOKUP(R1206,FVU!B:F,5,FALSE),"")</f>
        <v>TALÃO</v>
      </c>
    </row>
    <row r="1207" spans="1:26" ht="15.75" customHeight="1">
      <c r="A1207" s="150">
        <f t="shared" si="166"/>
        <v>3502</v>
      </c>
      <c r="B1207" s="75">
        <v>24712</v>
      </c>
      <c r="C1207" s="60">
        <v>2</v>
      </c>
      <c r="D1207" s="59" t="str">
        <f t="shared" si="169"/>
        <v>275/80R22.5</v>
      </c>
      <c r="E1207" s="61">
        <v>90173</v>
      </c>
      <c r="F1207" s="75" t="s">
        <v>102</v>
      </c>
      <c r="G1207" s="60">
        <v>990</v>
      </c>
      <c r="H1207" s="59" t="str">
        <f t="shared" si="168"/>
        <v>VENEZA</v>
      </c>
      <c r="I1207" s="63">
        <v>45457</v>
      </c>
      <c r="J1207" s="64">
        <v>45464</v>
      </c>
      <c r="K1207" s="60">
        <v>0</v>
      </c>
      <c r="L1207" s="60">
        <v>32677</v>
      </c>
      <c r="M1207" s="60">
        <v>92058</v>
      </c>
      <c r="N1207" s="65">
        <f t="shared" si="170"/>
        <v>600</v>
      </c>
      <c r="O1207" s="66" t="str">
        <f t="shared" ca="1" si="171"/>
        <v>OK</v>
      </c>
      <c r="P1207" s="63">
        <v>45474</v>
      </c>
      <c r="Q1207" s="200"/>
      <c r="R1207" s="148" t="s">
        <v>113</v>
      </c>
      <c r="S1207" s="65" t="str">
        <f t="shared" si="172"/>
        <v>Deterioração do topo por choque.</v>
      </c>
      <c r="T1207" s="59" t="str">
        <f t="shared" si="173"/>
        <v>Impacto contra obstáculos, excesso de pressão.</v>
      </c>
      <c r="U1207" s="65" t="str">
        <f t="shared" si="174"/>
        <v xml:space="preserve">Impacto  na banda de rodagem proveniente de erro operacional, solicito avaliação de cobrança. </v>
      </c>
      <c r="V1207" s="60">
        <v>16196</v>
      </c>
      <c r="W1207" s="59" t="str">
        <f t="shared" si="175"/>
        <v xml:space="preserve">Everson Veloso </v>
      </c>
      <c r="X1207" s="59"/>
      <c r="Y1207" s="59">
        <f t="shared" ca="1" si="167"/>
        <v>10</v>
      </c>
      <c r="Z1207" s="59" t="str">
        <f>IFERROR(VLOOKUP(R1207,FVU!B:F,5,FALSE),"")</f>
        <v>BANDA DE RODAGEM</v>
      </c>
    </row>
    <row r="1208" spans="1:26" ht="15.75" customHeight="1">
      <c r="A1208" s="149">
        <f t="shared" si="166"/>
        <v>3503</v>
      </c>
      <c r="B1208" s="76">
        <v>26777</v>
      </c>
      <c r="C1208" s="68">
        <v>2</v>
      </c>
      <c r="D1208" s="67" t="str">
        <f t="shared" si="169"/>
        <v>275/80R22.5</v>
      </c>
      <c r="E1208" s="69">
        <v>10627</v>
      </c>
      <c r="F1208" s="76" t="s">
        <v>99</v>
      </c>
      <c r="G1208" s="68">
        <v>870</v>
      </c>
      <c r="H1208" s="67" t="str">
        <f t="shared" si="168"/>
        <v>JUSTINOPOLIS</v>
      </c>
      <c r="I1208" s="71">
        <v>45463</v>
      </c>
      <c r="J1208" s="72">
        <v>45471</v>
      </c>
      <c r="K1208" s="68">
        <v>0</v>
      </c>
      <c r="L1208" s="68">
        <v>3844</v>
      </c>
      <c r="M1208" s="68">
        <v>64739</v>
      </c>
      <c r="N1208" s="73">
        <f t="shared" si="170"/>
        <v>600</v>
      </c>
      <c r="O1208" s="74" t="str">
        <f t="shared" ca="1" si="171"/>
        <v>OK</v>
      </c>
      <c r="P1208" s="71">
        <v>45540</v>
      </c>
      <c r="Q1208" s="198"/>
      <c r="R1208" s="68" t="s">
        <v>107</v>
      </c>
      <c r="S1208" s="73" t="str">
        <f t="shared" si="172"/>
        <v>Alteração na zona baixa do talão.</v>
      </c>
      <c r="T1208" s="67" t="str">
        <f t="shared" si="17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208" s="73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208" s="68">
        <v>16196</v>
      </c>
      <c r="W1208" s="67" t="str">
        <f t="shared" si="175"/>
        <v xml:space="preserve">Everson Veloso </v>
      </c>
      <c r="X1208" s="67"/>
      <c r="Y1208" s="67">
        <f t="shared" ca="1" si="167"/>
        <v>69</v>
      </c>
      <c r="Z1208" s="67" t="str">
        <f>IFERROR(VLOOKUP(R1208,FVU!B:F,5,FALSE),"")</f>
        <v>TALÃO</v>
      </c>
    </row>
    <row r="1209" spans="1:26" ht="15.75" customHeight="1">
      <c r="A1209" s="150">
        <f t="shared" si="166"/>
        <v>3504</v>
      </c>
      <c r="B1209" s="75">
        <v>28160</v>
      </c>
      <c r="C1209" s="60">
        <v>1</v>
      </c>
      <c r="D1209" s="59" t="str">
        <f t="shared" si="169"/>
        <v>295/80R22.5</v>
      </c>
      <c r="E1209" s="61">
        <v>90309</v>
      </c>
      <c r="F1209" s="75" t="s">
        <v>200</v>
      </c>
      <c r="G1209" s="60">
        <v>870</v>
      </c>
      <c r="H1209" s="59" t="str">
        <f t="shared" si="168"/>
        <v>JUSTINOPOLIS</v>
      </c>
      <c r="I1209" s="63">
        <v>45462</v>
      </c>
      <c r="J1209" s="64">
        <v>45471</v>
      </c>
      <c r="K1209" s="60">
        <v>0</v>
      </c>
      <c r="L1209" s="60">
        <v>4027</v>
      </c>
      <c r="M1209" s="60">
        <v>11187</v>
      </c>
      <c r="N1209" s="65">
        <f t="shared" si="170"/>
        <v>650</v>
      </c>
      <c r="O1209" s="66" t="str">
        <f t="shared" ca="1" si="171"/>
        <v>OK</v>
      </c>
      <c r="P1209" s="63">
        <v>45540</v>
      </c>
      <c r="Q1209" s="200"/>
      <c r="R1209" s="148" t="s">
        <v>116</v>
      </c>
      <c r="S1209" s="65" t="str">
        <f t="shared" si="172"/>
        <v>Desenrolamento do retorno da lona carcaça no talão.</v>
      </c>
      <c r="T1209" s="59" t="str">
        <f t="shared" si="173"/>
        <v>Aquecimento no talão ocasionado pelo uso excessivo do freio, má regulagem dos freios, uso excessivo dos freios devido a velocidade incompatível com a via,rodas sujas e/ou em má condições de uso, etc.</v>
      </c>
      <c r="U1209" s="65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209" s="60">
        <v>16196</v>
      </c>
      <c r="W1209" s="59" t="str">
        <f t="shared" si="175"/>
        <v xml:space="preserve">Everson Veloso </v>
      </c>
      <c r="X1209" s="59"/>
      <c r="Y1209" s="59">
        <f t="shared" ca="1" si="167"/>
        <v>69</v>
      </c>
      <c r="Z1209" s="59" t="str">
        <f>IFERROR(VLOOKUP(R1209,FVU!B:F,5,FALSE),"")</f>
        <v>TALÃO</v>
      </c>
    </row>
    <row r="1210" spans="1:26" ht="15.75" customHeight="1">
      <c r="A1210" s="149">
        <f t="shared" si="166"/>
        <v>3505</v>
      </c>
      <c r="B1210" s="76">
        <v>27294</v>
      </c>
      <c r="C1210" s="68">
        <v>2</v>
      </c>
      <c r="D1210" s="67" t="str">
        <f t="shared" si="169"/>
        <v>275/80R22.5</v>
      </c>
      <c r="E1210" s="69">
        <v>10627</v>
      </c>
      <c r="F1210" s="76" t="s">
        <v>101</v>
      </c>
      <c r="G1210" s="68">
        <v>870</v>
      </c>
      <c r="H1210" s="67" t="str">
        <f t="shared" si="168"/>
        <v>JUSTINOPOLIS</v>
      </c>
      <c r="I1210" s="71">
        <v>45463</v>
      </c>
      <c r="J1210" s="72">
        <v>45471</v>
      </c>
      <c r="K1210" s="68">
        <v>0</v>
      </c>
      <c r="L1210" s="68">
        <v>3844</v>
      </c>
      <c r="M1210" s="68">
        <v>42458</v>
      </c>
      <c r="N1210" s="73">
        <f t="shared" si="170"/>
        <v>600</v>
      </c>
      <c r="O1210" s="74" t="str">
        <f t="shared" ca="1" si="171"/>
        <v>OK</v>
      </c>
      <c r="P1210" s="71">
        <v>45533</v>
      </c>
      <c r="Q1210" s="198"/>
      <c r="R1210" s="68" t="s">
        <v>107</v>
      </c>
      <c r="S1210" s="73" t="str">
        <f t="shared" si="172"/>
        <v>Alteração na zona baixa do talão.</v>
      </c>
      <c r="T1210" s="67" t="str">
        <f t="shared" si="17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210" s="73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210" s="68">
        <v>16196</v>
      </c>
      <c r="W1210" s="67" t="str">
        <f t="shared" si="175"/>
        <v xml:space="preserve">Everson Veloso </v>
      </c>
      <c r="X1210" s="67"/>
      <c r="Y1210" s="67">
        <f t="shared" ca="1" si="167"/>
        <v>62</v>
      </c>
      <c r="Z1210" s="67" t="str">
        <f>IFERROR(VLOOKUP(R1210,FVU!B:F,5,FALSE),"")</f>
        <v>TALÃO</v>
      </c>
    </row>
    <row r="1211" spans="1:26" ht="15.75" customHeight="1">
      <c r="A1211" s="150">
        <f t="shared" si="166"/>
        <v>3506</v>
      </c>
      <c r="B1211" s="75">
        <v>24817</v>
      </c>
      <c r="C1211" s="60">
        <v>2</v>
      </c>
      <c r="D1211" s="59" t="str">
        <f t="shared" si="169"/>
        <v>275/80R22.5</v>
      </c>
      <c r="E1211" s="61">
        <v>90307</v>
      </c>
      <c r="F1211" s="75" t="s">
        <v>105</v>
      </c>
      <c r="G1211" s="60">
        <v>870</v>
      </c>
      <c r="H1211" s="59" t="str">
        <f t="shared" si="168"/>
        <v>JUSTINOPOLIS</v>
      </c>
      <c r="I1211" s="63">
        <v>45462</v>
      </c>
      <c r="J1211" s="64">
        <v>45471</v>
      </c>
      <c r="K1211" s="60">
        <v>1</v>
      </c>
      <c r="L1211" s="60">
        <v>15367</v>
      </c>
      <c r="M1211" s="60">
        <v>167313</v>
      </c>
      <c r="N1211" s="65">
        <f t="shared" si="170"/>
        <v>600</v>
      </c>
      <c r="O1211" s="66" t="str">
        <f t="shared" ca="1" si="171"/>
        <v>OK</v>
      </c>
      <c r="P1211" s="71">
        <f>J1211</f>
        <v>45471</v>
      </c>
      <c r="Q1211" s="198"/>
      <c r="R1211" s="148" t="s">
        <v>116</v>
      </c>
      <c r="S1211" s="65" t="str">
        <f t="shared" si="172"/>
        <v>Desenrolamento do retorno da lona carcaça no talão.</v>
      </c>
      <c r="T1211" s="59" t="str">
        <f t="shared" si="173"/>
        <v>Aquecimento no talão ocasionado pelo uso excessivo do freio, má regulagem dos freios, uso excessivo dos freios devido a velocidade incompatível com a via,rodas sujas e/ou em má condições de uso, etc.</v>
      </c>
      <c r="U1211" s="65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211" s="60">
        <v>16196</v>
      </c>
      <c r="W1211" s="59" t="str">
        <f t="shared" si="175"/>
        <v xml:space="preserve">Everson Veloso </v>
      </c>
      <c r="X1211" s="59"/>
      <c r="Y1211" s="59">
        <f t="shared" ca="1" si="167"/>
        <v>0</v>
      </c>
      <c r="Z1211" s="59" t="str">
        <f>IFERROR(VLOOKUP(R1211,FVU!B:F,5,FALSE),"")</f>
        <v>TALÃO</v>
      </c>
    </row>
    <row r="1212" spans="1:26" ht="15.75" customHeight="1">
      <c r="A1212" s="149">
        <f t="shared" si="166"/>
        <v>3507</v>
      </c>
      <c r="B1212" s="76">
        <v>23716</v>
      </c>
      <c r="C1212" s="68">
        <v>2</v>
      </c>
      <c r="D1212" s="67" t="str">
        <f t="shared" si="169"/>
        <v>275/80R22.5</v>
      </c>
      <c r="E1212" s="69">
        <v>11323</v>
      </c>
      <c r="F1212" s="76" t="s">
        <v>105</v>
      </c>
      <c r="G1212" s="68">
        <v>870</v>
      </c>
      <c r="H1212" s="67" t="str">
        <f t="shared" si="168"/>
        <v>JUSTINOPOLIS</v>
      </c>
      <c r="I1212" s="71">
        <v>45464</v>
      </c>
      <c r="J1212" s="72">
        <v>45471</v>
      </c>
      <c r="K1212" s="68">
        <v>2</v>
      </c>
      <c r="L1212" s="68">
        <v>30738</v>
      </c>
      <c r="M1212" s="68">
        <v>254094</v>
      </c>
      <c r="N1212" s="73">
        <f t="shared" si="170"/>
        <v>600</v>
      </c>
      <c r="O1212" s="74" t="str">
        <f t="shared" ca="1" si="171"/>
        <v>OK</v>
      </c>
      <c r="P1212" s="71">
        <f>J1212</f>
        <v>45471</v>
      </c>
      <c r="Q1212" s="198"/>
      <c r="R1212" s="68" t="s">
        <v>106</v>
      </c>
      <c r="S1212" s="73" t="str">
        <f t="shared" si="172"/>
        <v>Rachadura na zona baixa do talão.</v>
      </c>
      <c r="T1212" s="67" t="str">
        <f t="shared" si="17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12" s="73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12" s="68">
        <v>16196</v>
      </c>
      <c r="W1212" s="67" t="str">
        <f t="shared" si="175"/>
        <v xml:space="preserve">Everson Veloso </v>
      </c>
      <c r="X1212" s="67"/>
      <c r="Y1212" s="67">
        <f t="shared" ca="1" si="167"/>
        <v>0</v>
      </c>
      <c r="Z1212" s="67" t="str">
        <f>IFERROR(VLOOKUP(R1212,FVU!B:F,5,FALSE),"")</f>
        <v>TALÃO</v>
      </c>
    </row>
    <row r="1213" spans="1:26" ht="15.75" customHeight="1">
      <c r="A1213" s="150">
        <f t="shared" si="166"/>
        <v>3508</v>
      </c>
      <c r="B1213" s="75">
        <v>26181</v>
      </c>
      <c r="C1213" s="60">
        <v>2</v>
      </c>
      <c r="D1213" s="59" t="str">
        <f t="shared" si="169"/>
        <v>275/80R22.5</v>
      </c>
      <c r="E1213" s="61">
        <v>8469</v>
      </c>
      <c r="F1213" s="75" t="s">
        <v>198</v>
      </c>
      <c r="G1213" s="60">
        <v>870</v>
      </c>
      <c r="H1213" s="59" t="str">
        <f t="shared" si="168"/>
        <v>JUSTINOPOLIS</v>
      </c>
      <c r="I1213" s="63">
        <v>45466</v>
      </c>
      <c r="J1213" s="64">
        <v>45471</v>
      </c>
      <c r="K1213" s="60">
        <v>0</v>
      </c>
      <c r="L1213" s="60">
        <v>477</v>
      </c>
      <c r="M1213" s="60">
        <v>76424</v>
      </c>
      <c r="N1213" s="65">
        <f t="shared" si="170"/>
        <v>600</v>
      </c>
      <c r="O1213" s="66" t="str">
        <f t="shared" ca="1" si="171"/>
        <v>OK</v>
      </c>
      <c r="P1213" s="63">
        <v>45508</v>
      </c>
      <c r="Q1213" s="200"/>
      <c r="R1213" s="148" t="s">
        <v>114</v>
      </c>
      <c r="S1213" s="65" t="str">
        <f t="shared" si="172"/>
        <v>Pneu não ressulcado</v>
      </c>
      <c r="T1213" s="59" t="str">
        <f t="shared" si="173"/>
        <v>Negligência e/ou não realização do serviço de ressulcagem.</v>
      </c>
      <c r="U1213" s="65" t="str">
        <f t="shared" si="174"/>
        <v>Realizar a ressulcagem dos pneus respeitando os procedimentos conforme manual de ressulcagem.</v>
      </c>
      <c r="V1213" s="60">
        <v>16196</v>
      </c>
      <c r="W1213" s="59" t="str">
        <f t="shared" si="175"/>
        <v xml:space="preserve">Everson Veloso </v>
      </c>
      <c r="X1213" s="59"/>
      <c r="Y1213" s="59">
        <f t="shared" ca="1" si="167"/>
        <v>37</v>
      </c>
      <c r="Z1213" s="59" t="str">
        <f>IFERROR(VLOOKUP(R1213,FVU!B:F,5,FALSE),"")</f>
        <v>BANDA DE RODAGEM</v>
      </c>
    </row>
    <row r="1214" spans="1:26" ht="15.75" customHeight="1">
      <c r="A1214" s="149">
        <f t="shared" si="166"/>
        <v>3509</v>
      </c>
      <c r="B1214" s="76">
        <v>28391</v>
      </c>
      <c r="C1214" s="68">
        <v>2</v>
      </c>
      <c r="D1214" s="67" t="str">
        <f t="shared" si="169"/>
        <v>275/80R22.5</v>
      </c>
      <c r="E1214" s="69">
        <v>8436</v>
      </c>
      <c r="F1214" s="76" t="s">
        <v>102</v>
      </c>
      <c r="G1214" s="68">
        <v>56</v>
      </c>
      <c r="H1214" s="67" t="str">
        <f t="shared" si="168"/>
        <v xml:space="preserve">UBERLANDIA </v>
      </c>
      <c r="I1214" s="71">
        <v>45460</v>
      </c>
      <c r="J1214" s="72">
        <v>45471</v>
      </c>
      <c r="K1214" s="68">
        <v>0</v>
      </c>
      <c r="L1214" s="68">
        <v>33134</v>
      </c>
      <c r="M1214" s="68">
        <v>33134</v>
      </c>
      <c r="N1214" s="73">
        <f t="shared" si="170"/>
        <v>600</v>
      </c>
      <c r="O1214" s="74" t="str">
        <f t="shared" ca="1" si="171"/>
        <v>OK</v>
      </c>
      <c r="P1214" s="71">
        <v>45488</v>
      </c>
      <c r="Q1214" s="198"/>
      <c r="R1214" s="68" t="s">
        <v>114</v>
      </c>
      <c r="S1214" s="73" t="str">
        <f t="shared" si="172"/>
        <v>Pneu não ressulcado</v>
      </c>
      <c r="T1214" s="67" t="str">
        <f t="shared" si="173"/>
        <v>Negligência e/ou não realização do serviço de ressulcagem.</v>
      </c>
      <c r="U1214" s="73" t="str">
        <f t="shared" si="174"/>
        <v>Realizar a ressulcagem dos pneus respeitando os procedimentos conforme manual de ressulcagem.</v>
      </c>
      <c r="V1214" s="68">
        <v>16196</v>
      </c>
      <c r="W1214" s="67" t="str">
        <f t="shared" si="175"/>
        <v xml:space="preserve">Everson Veloso </v>
      </c>
      <c r="X1214" s="67"/>
      <c r="Y1214" s="67">
        <f t="shared" ca="1" si="167"/>
        <v>17</v>
      </c>
      <c r="Z1214" s="67" t="str">
        <f>IFERROR(VLOOKUP(R1214,FVU!B:F,5,FALSE),"")</f>
        <v>BANDA DE RODAGEM</v>
      </c>
    </row>
    <row r="1215" spans="1:26" ht="15.75" customHeight="1">
      <c r="A1215" s="150">
        <f t="shared" si="166"/>
        <v>3510</v>
      </c>
      <c r="B1215" s="75">
        <v>26523</v>
      </c>
      <c r="C1215" s="60">
        <v>2</v>
      </c>
      <c r="D1215" s="59" t="str">
        <f t="shared" si="169"/>
        <v>275/80R22.5</v>
      </c>
      <c r="E1215" s="61">
        <v>8453</v>
      </c>
      <c r="F1215" s="75" t="s">
        <v>99</v>
      </c>
      <c r="G1215" s="60">
        <v>56</v>
      </c>
      <c r="H1215" s="59" t="str">
        <f t="shared" si="168"/>
        <v xml:space="preserve">UBERLANDIA </v>
      </c>
      <c r="I1215" s="63">
        <v>45461</v>
      </c>
      <c r="J1215" s="64">
        <v>45471</v>
      </c>
      <c r="K1215" s="60">
        <v>0</v>
      </c>
      <c r="L1215" s="60">
        <v>21535</v>
      </c>
      <c r="M1215" s="60">
        <v>83374</v>
      </c>
      <c r="N1215" s="65">
        <f t="shared" si="170"/>
        <v>600</v>
      </c>
      <c r="O1215" s="66" t="str">
        <f t="shared" ca="1" si="171"/>
        <v>OK</v>
      </c>
      <c r="P1215" s="63">
        <v>45488</v>
      </c>
      <c r="Q1215" s="200"/>
      <c r="R1215" s="148" t="s">
        <v>114</v>
      </c>
      <c r="S1215" s="65" t="str">
        <f t="shared" si="172"/>
        <v>Pneu não ressulcado</v>
      </c>
      <c r="T1215" s="59" t="str">
        <f t="shared" si="173"/>
        <v>Negligência e/ou não realização do serviço de ressulcagem.</v>
      </c>
      <c r="U1215" s="65" t="str">
        <f t="shared" si="174"/>
        <v>Realizar a ressulcagem dos pneus respeitando os procedimentos conforme manual de ressulcagem.</v>
      </c>
      <c r="V1215" s="60">
        <v>16196</v>
      </c>
      <c r="W1215" s="59" t="str">
        <f t="shared" si="175"/>
        <v xml:space="preserve">Everson Veloso </v>
      </c>
      <c r="X1215" s="59"/>
      <c r="Y1215" s="59">
        <f t="shared" ca="1" si="167"/>
        <v>17</v>
      </c>
      <c r="Z1215" s="59" t="str">
        <f>IFERROR(VLOOKUP(R1215,FVU!B:F,5,FALSE),"")</f>
        <v>BANDA DE RODAGEM</v>
      </c>
    </row>
    <row r="1216" spans="1:26" ht="15.75" customHeight="1">
      <c r="A1216" s="149">
        <f t="shared" si="166"/>
        <v>3511</v>
      </c>
      <c r="B1216" s="76">
        <v>27672</v>
      </c>
      <c r="C1216" s="68">
        <v>2</v>
      </c>
      <c r="D1216" s="67" t="str">
        <f t="shared" si="169"/>
        <v>275/80R22.5</v>
      </c>
      <c r="E1216" s="69">
        <v>7325</v>
      </c>
      <c r="F1216" s="76" t="s">
        <v>101</v>
      </c>
      <c r="G1216" s="68">
        <v>56</v>
      </c>
      <c r="H1216" s="67" t="str">
        <f t="shared" si="168"/>
        <v xml:space="preserve">UBERLANDIA </v>
      </c>
      <c r="I1216" s="71">
        <v>45459</v>
      </c>
      <c r="J1216" s="72">
        <v>45471</v>
      </c>
      <c r="K1216" s="68">
        <v>0</v>
      </c>
      <c r="L1216" s="68">
        <v>16678</v>
      </c>
      <c r="M1216" s="68">
        <v>60132</v>
      </c>
      <c r="N1216" s="73">
        <f t="shared" si="170"/>
        <v>600</v>
      </c>
      <c r="O1216" s="74" t="str">
        <f t="shared" ca="1" si="171"/>
        <v>OK</v>
      </c>
      <c r="P1216" s="71">
        <v>45488</v>
      </c>
      <c r="Q1216" s="198"/>
      <c r="R1216" s="68" t="s">
        <v>114</v>
      </c>
      <c r="S1216" s="73" t="str">
        <f t="shared" si="172"/>
        <v>Pneu não ressulcado</v>
      </c>
      <c r="T1216" s="67" t="str">
        <f t="shared" si="173"/>
        <v>Negligência e/ou não realização do serviço de ressulcagem.</v>
      </c>
      <c r="U1216" s="73" t="str">
        <f t="shared" si="174"/>
        <v>Realizar a ressulcagem dos pneus respeitando os procedimentos conforme manual de ressulcagem.</v>
      </c>
      <c r="V1216" s="68">
        <v>16196</v>
      </c>
      <c r="W1216" s="67" t="str">
        <f t="shared" si="175"/>
        <v xml:space="preserve">Everson Veloso </v>
      </c>
      <c r="X1216" s="67"/>
      <c r="Y1216" s="67">
        <f t="shared" ca="1" si="167"/>
        <v>17</v>
      </c>
      <c r="Z1216" s="67" t="str">
        <f>IFERROR(VLOOKUP(R1216,FVU!B:F,5,FALSE),"")</f>
        <v>BANDA DE RODAGEM</v>
      </c>
    </row>
    <row r="1217" spans="1:26" ht="15.75" customHeight="1">
      <c r="A1217" s="150">
        <f t="shared" si="166"/>
        <v>3512</v>
      </c>
      <c r="B1217" s="75">
        <v>27253</v>
      </c>
      <c r="C1217" s="60">
        <v>2</v>
      </c>
      <c r="D1217" s="59" t="str">
        <f t="shared" si="169"/>
        <v>275/80R22.5</v>
      </c>
      <c r="E1217" s="61">
        <v>8461</v>
      </c>
      <c r="F1217" s="75" t="s">
        <v>105</v>
      </c>
      <c r="G1217" s="60">
        <v>56</v>
      </c>
      <c r="H1217" s="59" t="str">
        <f t="shared" si="168"/>
        <v xml:space="preserve">UBERLANDIA </v>
      </c>
      <c r="I1217" s="63">
        <v>45461</v>
      </c>
      <c r="J1217" s="64">
        <v>45471</v>
      </c>
      <c r="K1217" s="60">
        <v>0</v>
      </c>
      <c r="L1217" s="60">
        <v>14733</v>
      </c>
      <c r="M1217" s="60">
        <v>58006</v>
      </c>
      <c r="N1217" s="65">
        <f t="shared" si="170"/>
        <v>600</v>
      </c>
      <c r="O1217" s="66" t="str">
        <f t="shared" ca="1" si="171"/>
        <v>OK</v>
      </c>
      <c r="P1217" s="63">
        <v>45488</v>
      </c>
      <c r="Q1217" s="200"/>
      <c r="R1217" s="148" t="s">
        <v>114</v>
      </c>
      <c r="S1217" s="65" t="str">
        <f t="shared" si="172"/>
        <v>Pneu não ressulcado</v>
      </c>
      <c r="T1217" s="59" t="str">
        <f t="shared" si="173"/>
        <v>Negligência e/ou não realização do serviço de ressulcagem.</v>
      </c>
      <c r="U1217" s="65" t="str">
        <f t="shared" si="174"/>
        <v>Realizar a ressulcagem dos pneus respeitando os procedimentos conforme manual de ressulcagem.</v>
      </c>
      <c r="V1217" s="60">
        <v>16196</v>
      </c>
      <c r="W1217" s="59" t="str">
        <f t="shared" si="175"/>
        <v xml:space="preserve">Everson Veloso </v>
      </c>
      <c r="X1217" s="59"/>
      <c r="Y1217" s="59">
        <f t="shared" ca="1" si="167"/>
        <v>17</v>
      </c>
      <c r="Z1217" s="59" t="str">
        <f>IFERROR(VLOOKUP(R1217,FVU!B:F,5,FALSE),"")</f>
        <v>BANDA DE RODAGEM</v>
      </c>
    </row>
    <row r="1218" spans="1:26" ht="15.75" customHeight="1">
      <c r="A1218" s="149">
        <f t="shared" si="166"/>
        <v>3513</v>
      </c>
      <c r="B1218" s="76">
        <v>26498</v>
      </c>
      <c r="C1218" s="68">
        <v>2</v>
      </c>
      <c r="D1218" s="67" t="str">
        <f t="shared" si="169"/>
        <v>275/80R22.5</v>
      </c>
      <c r="E1218" s="69">
        <v>8419</v>
      </c>
      <c r="F1218" s="76" t="s">
        <v>105</v>
      </c>
      <c r="G1218" s="68">
        <v>56</v>
      </c>
      <c r="H1218" s="67" t="str">
        <f t="shared" si="168"/>
        <v xml:space="preserve">UBERLANDIA </v>
      </c>
      <c r="I1218" s="71">
        <v>45462</v>
      </c>
      <c r="J1218" s="72">
        <v>45471</v>
      </c>
      <c r="K1218" s="68">
        <v>1</v>
      </c>
      <c r="L1218" s="68">
        <v>6967</v>
      </c>
      <c r="M1218" s="68">
        <v>82887</v>
      </c>
      <c r="N1218" s="73">
        <f t="shared" si="170"/>
        <v>600</v>
      </c>
      <c r="O1218" s="74" t="str">
        <f t="shared" ca="1" si="171"/>
        <v>OK</v>
      </c>
      <c r="P1218" s="71">
        <v>45488</v>
      </c>
      <c r="Q1218" s="198"/>
      <c r="R1218" s="68" t="s">
        <v>116</v>
      </c>
      <c r="S1218" s="73" t="str">
        <f t="shared" si="172"/>
        <v>Desenrolamento do retorno da lona carcaça no talão.</v>
      </c>
      <c r="T1218" s="67" t="str">
        <f t="shared" si="173"/>
        <v>Aquecimento no talão ocasionado pelo uso excessivo do freio, má regulagem dos freios, uso excessivo dos freios devido a velocidade incompatível com a via,rodas sujas e/ou em má condições de uso, etc.</v>
      </c>
      <c r="U1218" s="73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218" s="68">
        <v>16196</v>
      </c>
      <c r="W1218" s="67" t="str">
        <f t="shared" si="175"/>
        <v xml:space="preserve">Everson Veloso </v>
      </c>
      <c r="X1218" s="67"/>
      <c r="Y1218" s="67">
        <f t="shared" ca="1" si="167"/>
        <v>17</v>
      </c>
      <c r="Z1218" s="67" t="str">
        <f>IFERROR(VLOOKUP(R1218,FVU!B:F,5,FALSE),"")</f>
        <v>TALÃO</v>
      </c>
    </row>
    <row r="1219" spans="1:26" ht="15.75" customHeight="1">
      <c r="A1219" s="150">
        <f t="shared" si="166"/>
        <v>3514</v>
      </c>
      <c r="B1219" s="75">
        <v>27550</v>
      </c>
      <c r="C1219" s="60">
        <v>2</v>
      </c>
      <c r="D1219" s="59" t="str">
        <f t="shared" si="169"/>
        <v>275/80R22.5</v>
      </c>
      <c r="E1219" s="61">
        <v>7504</v>
      </c>
      <c r="F1219" s="75" t="s">
        <v>102</v>
      </c>
      <c r="G1219" s="60">
        <v>56</v>
      </c>
      <c r="H1219" s="59" t="str">
        <f t="shared" si="168"/>
        <v xml:space="preserve">UBERLANDIA </v>
      </c>
      <c r="I1219" s="63">
        <v>45463</v>
      </c>
      <c r="J1219" s="64">
        <v>45471</v>
      </c>
      <c r="K1219" s="60">
        <v>0</v>
      </c>
      <c r="L1219" s="60">
        <v>10410</v>
      </c>
      <c r="M1219" s="60">
        <v>50449</v>
      </c>
      <c r="N1219" s="65">
        <f t="shared" si="170"/>
        <v>600</v>
      </c>
      <c r="O1219" s="66" t="str">
        <f t="shared" ca="1" si="171"/>
        <v>OK</v>
      </c>
      <c r="P1219" s="63">
        <v>45488</v>
      </c>
      <c r="Q1219" s="200"/>
      <c r="R1219" s="148" t="s">
        <v>114</v>
      </c>
      <c r="S1219" s="65" t="str">
        <f t="shared" si="172"/>
        <v>Pneu não ressulcado</v>
      </c>
      <c r="T1219" s="59" t="str">
        <f t="shared" si="173"/>
        <v>Negligência e/ou não realização do serviço de ressulcagem.</v>
      </c>
      <c r="U1219" s="65" t="str">
        <f t="shared" si="174"/>
        <v>Realizar a ressulcagem dos pneus respeitando os procedimentos conforme manual de ressulcagem.</v>
      </c>
      <c r="V1219" s="60">
        <v>16196</v>
      </c>
      <c r="W1219" s="59" t="str">
        <f t="shared" si="175"/>
        <v xml:space="preserve">Everson Veloso </v>
      </c>
      <c r="X1219" s="59"/>
      <c r="Y1219" s="59">
        <f t="shared" ca="1" si="167"/>
        <v>17</v>
      </c>
      <c r="Z1219" s="59" t="str">
        <f>IFERROR(VLOOKUP(R1219,FVU!B:F,5,FALSE),"")</f>
        <v>BANDA DE RODAGEM</v>
      </c>
    </row>
    <row r="1220" spans="1:26" ht="15.75" customHeight="1">
      <c r="A1220" s="149">
        <f t="shared" ref="A1220:A1283" si="177">IF(B1220&gt;0,A1219+1,"")</f>
        <v>3515</v>
      </c>
      <c r="B1220" s="76">
        <v>27922</v>
      </c>
      <c r="C1220" s="68">
        <v>2</v>
      </c>
      <c r="D1220" s="67" t="str">
        <f t="shared" si="169"/>
        <v>275/80R22.5</v>
      </c>
      <c r="E1220" s="69">
        <v>8464</v>
      </c>
      <c r="F1220" s="76" t="s">
        <v>198</v>
      </c>
      <c r="G1220" s="68">
        <v>56</v>
      </c>
      <c r="H1220" s="67" t="str">
        <f t="shared" si="168"/>
        <v xml:space="preserve">UBERLANDIA </v>
      </c>
      <c r="I1220" s="71">
        <v>45465</v>
      </c>
      <c r="J1220" s="72">
        <v>45471</v>
      </c>
      <c r="K1220" s="68">
        <v>0</v>
      </c>
      <c r="L1220" s="68">
        <v>7729</v>
      </c>
      <c r="M1220" s="68">
        <v>39327</v>
      </c>
      <c r="N1220" s="73">
        <f t="shared" si="170"/>
        <v>600</v>
      </c>
      <c r="O1220" s="74" t="str">
        <f t="shared" ca="1" si="171"/>
        <v>OK</v>
      </c>
      <c r="P1220" s="71">
        <v>45508</v>
      </c>
      <c r="Q1220" s="198"/>
      <c r="R1220" s="68" t="s">
        <v>104</v>
      </c>
      <c r="S1220" s="73" t="str">
        <f t="shared" si="172"/>
        <v>Feridas acidentais no flanco.</v>
      </c>
      <c r="T1220" s="67" t="str">
        <f t="shared" si="173"/>
        <v>Objetos pontiagudos, pontas de guias, meio-fio.</v>
      </c>
      <c r="U1220" s="73" t="str">
        <f t="shared" si="174"/>
        <v>Impacto lateral proveniente de erro operacional, solicito avaliação de cobrança.</v>
      </c>
      <c r="V1220" s="68">
        <v>16196</v>
      </c>
      <c r="W1220" s="67" t="str">
        <f t="shared" si="175"/>
        <v xml:space="preserve">Everson Veloso </v>
      </c>
      <c r="X1220" s="67"/>
      <c r="Y1220" s="67">
        <f t="shared" ca="1" si="167"/>
        <v>37</v>
      </c>
      <c r="Z1220" s="67" t="str">
        <f>IFERROR(VLOOKUP(R1220,FVU!B:F,5,FALSE),"")</f>
        <v>FLANCO</v>
      </c>
    </row>
    <row r="1221" spans="1:26" ht="15.75" customHeight="1">
      <c r="A1221" s="150">
        <f t="shared" si="177"/>
        <v>3516</v>
      </c>
      <c r="B1221" s="75">
        <v>25910</v>
      </c>
      <c r="C1221" s="60">
        <v>2</v>
      </c>
      <c r="D1221" s="59" t="str">
        <f t="shared" si="169"/>
        <v>275/80R22.5</v>
      </c>
      <c r="E1221" s="61">
        <v>8412</v>
      </c>
      <c r="F1221" s="75" t="s">
        <v>198</v>
      </c>
      <c r="G1221" s="60">
        <v>56</v>
      </c>
      <c r="H1221" s="59" t="str">
        <f t="shared" si="168"/>
        <v xml:space="preserve">UBERLANDIA </v>
      </c>
      <c r="I1221" s="63">
        <v>45463</v>
      </c>
      <c r="J1221" s="64">
        <v>45471</v>
      </c>
      <c r="K1221" s="60">
        <v>0</v>
      </c>
      <c r="L1221" s="60">
        <v>20088</v>
      </c>
      <c r="M1221" s="60">
        <v>78260</v>
      </c>
      <c r="N1221" s="65">
        <f t="shared" si="170"/>
        <v>600</v>
      </c>
      <c r="O1221" s="66" t="str">
        <f t="shared" ca="1" si="171"/>
        <v>OK</v>
      </c>
      <c r="P1221" s="63">
        <v>45488</v>
      </c>
      <c r="Q1221" s="200"/>
      <c r="R1221" s="148" t="s">
        <v>114</v>
      </c>
      <c r="S1221" s="65" t="str">
        <f t="shared" si="172"/>
        <v>Pneu não ressulcado</v>
      </c>
      <c r="T1221" s="59" t="str">
        <f t="shared" si="173"/>
        <v>Negligência e/ou não realização do serviço de ressulcagem.</v>
      </c>
      <c r="U1221" s="65" t="str">
        <f t="shared" si="174"/>
        <v>Realizar a ressulcagem dos pneus respeitando os procedimentos conforme manual de ressulcagem.</v>
      </c>
      <c r="V1221" s="60">
        <v>16196</v>
      </c>
      <c r="W1221" s="59" t="str">
        <f t="shared" si="175"/>
        <v xml:space="preserve">Everson Veloso </v>
      </c>
      <c r="X1221" s="59"/>
      <c r="Y1221" s="59">
        <f t="shared" ca="1" si="167"/>
        <v>17</v>
      </c>
      <c r="Z1221" s="59" t="str">
        <f>IFERROR(VLOOKUP(R1221,FVU!B:F,5,FALSE),"")</f>
        <v>BANDA DE RODAGEM</v>
      </c>
    </row>
    <row r="1222" spans="1:26" ht="15.75" customHeight="1">
      <c r="A1222" s="149">
        <f t="shared" si="177"/>
        <v>3517</v>
      </c>
      <c r="B1222" s="76">
        <v>27422</v>
      </c>
      <c r="C1222" s="68">
        <v>2</v>
      </c>
      <c r="D1222" s="67" t="str">
        <f t="shared" si="169"/>
        <v>275/80R22.5</v>
      </c>
      <c r="E1222" s="69">
        <v>7512</v>
      </c>
      <c r="F1222" s="76" t="s">
        <v>198</v>
      </c>
      <c r="G1222" s="68">
        <v>56</v>
      </c>
      <c r="H1222" s="67" t="str">
        <f t="shared" si="168"/>
        <v xml:space="preserve">UBERLANDIA </v>
      </c>
      <c r="I1222" s="71">
        <v>45460</v>
      </c>
      <c r="J1222" s="72">
        <v>45471</v>
      </c>
      <c r="K1222" s="68">
        <v>0</v>
      </c>
      <c r="L1222" s="68">
        <v>12258</v>
      </c>
      <c r="M1222" s="68">
        <v>58426</v>
      </c>
      <c r="N1222" s="73">
        <f t="shared" si="170"/>
        <v>600</v>
      </c>
      <c r="O1222" s="74" t="str">
        <f t="shared" ca="1" si="171"/>
        <v>OK</v>
      </c>
      <c r="P1222" s="71">
        <v>45488</v>
      </c>
      <c r="Q1222" s="198"/>
      <c r="R1222" s="68" t="s">
        <v>114</v>
      </c>
      <c r="S1222" s="73" t="str">
        <f t="shared" si="172"/>
        <v>Pneu não ressulcado</v>
      </c>
      <c r="T1222" s="67" t="str">
        <f t="shared" si="173"/>
        <v>Negligência e/ou não realização do serviço de ressulcagem.</v>
      </c>
      <c r="U1222" s="73" t="str">
        <f t="shared" si="174"/>
        <v>Realizar a ressulcagem dos pneus respeitando os procedimentos conforme manual de ressulcagem.</v>
      </c>
      <c r="V1222" s="68">
        <v>16196</v>
      </c>
      <c r="W1222" s="67" t="str">
        <f t="shared" si="175"/>
        <v xml:space="preserve">Everson Veloso </v>
      </c>
      <c r="X1222" s="67"/>
      <c r="Y1222" s="67">
        <f t="shared" ca="1" si="167"/>
        <v>17</v>
      </c>
      <c r="Z1222" s="67" t="str">
        <f>IFERROR(VLOOKUP(R1222,FVU!B:F,5,FALSE),"")</f>
        <v>BANDA DE RODAGEM</v>
      </c>
    </row>
    <row r="1223" spans="1:26" ht="15.75" customHeight="1">
      <c r="A1223" s="150">
        <f t="shared" si="177"/>
        <v>3518</v>
      </c>
      <c r="B1223" s="75">
        <v>23983</v>
      </c>
      <c r="C1223" s="60">
        <v>2</v>
      </c>
      <c r="D1223" s="59" t="str">
        <f t="shared" si="169"/>
        <v>275/80R22.5</v>
      </c>
      <c r="E1223" s="61">
        <v>8481</v>
      </c>
      <c r="F1223" s="75" t="s">
        <v>105</v>
      </c>
      <c r="G1223" s="60">
        <v>56</v>
      </c>
      <c r="H1223" s="59" t="str">
        <f t="shared" si="168"/>
        <v xml:space="preserve">UBERLANDIA </v>
      </c>
      <c r="I1223" s="63">
        <v>45448</v>
      </c>
      <c r="J1223" s="64">
        <v>45471</v>
      </c>
      <c r="K1223" s="60">
        <v>1</v>
      </c>
      <c r="L1223" s="60">
        <v>21779</v>
      </c>
      <c r="M1223" s="60">
        <v>111294</v>
      </c>
      <c r="N1223" s="65">
        <f t="shared" si="170"/>
        <v>600</v>
      </c>
      <c r="O1223" s="66" t="str">
        <f t="shared" ca="1" si="171"/>
        <v>OK</v>
      </c>
      <c r="P1223" s="63">
        <v>45488</v>
      </c>
      <c r="Q1223" s="200"/>
      <c r="R1223" s="148" t="s">
        <v>107</v>
      </c>
      <c r="S1223" s="65" t="str">
        <f t="shared" si="172"/>
        <v>Alteração na zona baixa do talão.</v>
      </c>
      <c r="T1223" s="59" t="str">
        <f t="shared" si="17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223" s="65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223" s="60">
        <v>16196</v>
      </c>
      <c r="W1223" s="59" t="str">
        <f t="shared" si="175"/>
        <v xml:space="preserve">Everson Veloso </v>
      </c>
      <c r="X1223" s="59"/>
      <c r="Y1223" s="59">
        <f t="shared" ref="Y1223:Y1286" ca="1" si="178">IF(J1223=0,"",IF(P1223=0,TODAY()-J1223,P1223-J1223))</f>
        <v>17</v>
      </c>
      <c r="Z1223" s="59" t="str">
        <f>IFERROR(VLOOKUP(R1223,FVU!B:F,5,FALSE),"")</f>
        <v>TALÃO</v>
      </c>
    </row>
    <row r="1224" spans="1:26" ht="15.75" customHeight="1">
      <c r="A1224" s="149">
        <f t="shared" si="177"/>
        <v>3519</v>
      </c>
      <c r="B1224" s="76">
        <v>21999</v>
      </c>
      <c r="C1224" s="68">
        <v>2</v>
      </c>
      <c r="D1224" s="67" t="str">
        <f t="shared" si="169"/>
        <v>275/80R22.5</v>
      </c>
      <c r="E1224" s="69">
        <v>7325</v>
      </c>
      <c r="F1224" s="76" t="s">
        <v>105</v>
      </c>
      <c r="G1224" s="68">
        <v>56</v>
      </c>
      <c r="H1224" s="67" t="str">
        <f t="shared" si="168"/>
        <v xml:space="preserve">UBERLANDIA </v>
      </c>
      <c r="I1224" s="71">
        <v>45464</v>
      </c>
      <c r="J1224" s="72">
        <v>45471</v>
      </c>
      <c r="K1224" s="68">
        <v>1</v>
      </c>
      <c r="L1224" s="68">
        <v>18891</v>
      </c>
      <c r="M1224" s="68">
        <v>207240</v>
      </c>
      <c r="N1224" s="73">
        <f t="shared" si="170"/>
        <v>600</v>
      </c>
      <c r="O1224" s="74" t="str">
        <f t="shared" ca="1" si="171"/>
        <v>OK</v>
      </c>
      <c r="P1224" s="71">
        <v>45488</v>
      </c>
      <c r="Q1224" s="198"/>
      <c r="R1224" s="68" t="s">
        <v>107</v>
      </c>
      <c r="S1224" s="73" t="str">
        <f t="shared" si="172"/>
        <v>Alteração na zona baixa do talão.</v>
      </c>
      <c r="T1224" s="67" t="str">
        <f t="shared" si="17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224" s="73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224" s="68">
        <v>16196</v>
      </c>
      <c r="W1224" s="67" t="str">
        <f t="shared" si="175"/>
        <v xml:space="preserve">Everson Veloso </v>
      </c>
      <c r="X1224" s="67"/>
      <c r="Y1224" s="67">
        <f t="shared" ca="1" si="178"/>
        <v>17</v>
      </c>
      <c r="Z1224" s="67" t="str">
        <f>IFERROR(VLOOKUP(R1224,FVU!B:F,5,FALSE),"")</f>
        <v>TALÃO</v>
      </c>
    </row>
    <row r="1225" spans="1:26" ht="15.75" customHeight="1">
      <c r="A1225" s="150">
        <f t="shared" si="177"/>
        <v>3520</v>
      </c>
      <c r="B1225" s="75">
        <v>27235</v>
      </c>
      <c r="C1225" s="60">
        <v>2</v>
      </c>
      <c r="D1225" s="59" t="str">
        <f t="shared" si="169"/>
        <v>275/80R22.5</v>
      </c>
      <c r="E1225" s="61">
        <v>11194</v>
      </c>
      <c r="F1225" s="75" t="s">
        <v>102</v>
      </c>
      <c r="G1225" s="60">
        <v>98</v>
      </c>
      <c r="H1225" s="59" t="str">
        <f t="shared" si="168"/>
        <v>ANA LUCIA</v>
      </c>
      <c r="I1225" s="63">
        <v>45434</v>
      </c>
      <c r="J1225" s="64">
        <v>45471</v>
      </c>
      <c r="K1225" s="60">
        <v>0</v>
      </c>
      <c r="L1225" s="60">
        <v>36317</v>
      </c>
      <c r="M1225" s="60">
        <v>63498</v>
      </c>
      <c r="N1225" s="65">
        <f t="shared" si="170"/>
        <v>600</v>
      </c>
      <c r="O1225" s="66" t="str">
        <f t="shared" ca="1" si="171"/>
        <v>OK</v>
      </c>
      <c r="P1225" s="63">
        <v>45672</v>
      </c>
      <c r="Q1225" s="200"/>
      <c r="R1225" s="148" t="s">
        <v>107</v>
      </c>
      <c r="S1225" s="65" t="str">
        <f t="shared" si="172"/>
        <v>Alteração na zona baixa do talão.</v>
      </c>
      <c r="T1225" s="59" t="str">
        <f t="shared" si="173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225" s="65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225" s="60">
        <v>16196</v>
      </c>
      <c r="W1225" s="59" t="str">
        <f t="shared" si="175"/>
        <v xml:space="preserve">Everson Veloso </v>
      </c>
      <c r="X1225" s="59"/>
      <c r="Y1225" s="59">
        <f t="shared" ca="1" si="178"/>
        <v>201</v>
      </c>
      <c r="Z1225" s="59" t="str">
        <f>IFERROR(VLOOKUP(R1225,FVU!B:F,5,FALSE),"")</f>
        <v>TALÃO</v>
      </c>
    </row>
    <row r="1226" spans="1:26" ht="15.75" customHeight="1">
      <c r="A1226" s="149">
        <f t="shared" si="177"/>
        <v>3521</v>
      </c>
      <c r="B1226" s="76">
        <v>27235</v>
      </c>
      <c r="C1226" s="68">
        <v>2</v>
      </c>
      <c r="D1226" s="67" t="str">
        <f t="shared" si="169"/>
        <v>275/80R22.5</v>
      </c>
      <c r="E1226" s="69">
        <v>11194</v>
      </c>
      <c r="F1226" s="76" t="s">
        <v>102</v>
      </c>
      <c r="G1226" s="68">
        <v>98</v>
      </c>
      <c r="H1226" s="67" t="str">
        <f t="shared" si="168"/>
        <v>ANA LUCIA</v>
      </c>
      <c r="I1226" s="71">
        <v>45434</v>
      </c>
      <c r="J1226" s="72">
        <v>45471</v>
      </c>
      <c r="K1226" s="68">
        <v>0</v>
      </c>
      <c r="L1226" s="68">
        <v>36317</v>
      </c>
      <c r="M1226" s="68">
        <v>63498</v>
      </c>
      <c r="N1226" s="73">
        <f t="shared" si="170"/>
        <v>600</v>
      </c>
      <c r="O1226" s="74" t="str">
        <f t="shared" ca="1" si="171"/>
        <v>OK</v>
      </c>
      <c r="P1226" s="71">
        <v>45672</v>
      </c>
      <c r="Q1226" s="198"/>
      <c r="R1226" s="68" t="s">
        <v>114</v>
      </c>
      <c r="S1226" s="73" t="str">
        <f t="shared" si="172"/>
        <v>Pneu não ressulcado</v>
      </c>
      <c r="T1226" s="67" t="str">
        <f t="shared" si="173"/>
        <v>Negligência e/ou não realização do serviço de ressulcagem.</v>
      </c>
      <c r="U1226" s="73" t="str">
        <f t="shared" si="174"/>
        <v>Realizar a ressulcagem dos pneus respeitando os procedimentos conforme manual de ressulcagem.</v>
      </c>
      <c r="V1226" s="68">
        <v>16196</v>
      </c>
      <c r="W1226" s="67" t="str">
        <f t="shared" si="175"/>
        <v xml:space="preserve">Everson Veloso </v>
      </c>
      <c r="X1226" s="67"/>
      <c r="Y1226" s="67">
        <f t="shared" ca="1" si="178"/>
        <v>201</v>
      </c>
      <c r="Z1226" s="67" t="str">
        <f>IFERROR(VLOOKUP(R1226,FVU!B:F,5,FALSE),"")</f>
        <v>BANDA DE RODAGEM</v>
      </c>
    </row>
    <row r="1227" spans="1:26" ht="15.75" customHeight="1">
      <c r="A1227" s="150">
        <f t="shared" si="177"/>
        <v>3522</v>
      </c>
      <c r="B1227" s="75">
        <v>22916</v>
      </c>
      <c r="C1227" s="60">
        <v>2</v>
      </c>
      <c r="D1227" s="59" t="str">
        <f t="shared" si="169"/>
        <v>275/80R22.5</v>
      </c>
      <c r="E1227" s="61">
        <v>40744</v>
      </c>
      <c r="F1227" s="75" t="s">
        <v>105</v>
      </c>
      <c r="G1227" s="60">
        <v>98</v>
      </c>
      <c r="H1227" s="59" t="str">
        <f t="shared" si="168"/>
        <v>ANA LUCIA</v>
      </c>
      <c r="I1227" s="63">
        <v>45463</v>
      </c>
      <c r="J1227" s="64">
        <v>45474</v>
      </c>
      <c r="K1227" s="60">
        <v>2</v>
      </c>
      <c r="L1227" s="60">
        <v>33209</v>
      </c>
      <c r="M1227" s="60">
        <v>149605</v>
      </c>
      <c r="N1227" s="65">
        <f t="shared" si="170"/>
        <v>600</v>
      </c>
      <c r="O1227" s="66" t="str">
        <f t="shared" ca="1" si="171"/>
        <v>OK</v>
      </c>
      <c r="P1227" s="63">
        <v>45686</v>
      </c>
      <c r="Q1227" s="200"/>
      <c r="R1227" s="148" t="s">
        <v>106</v>
      </c>
      <c r="S1227" s="65" t="str">
        <f t="shared" si="172"/>
        <v>Rachadura na zona baixa do talão.</v>
      </c>
      <c r="T1227" s="59" t="str">
        <f t="shared" si="17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27" s="65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27" s="60">
        <v>16196</v>
      </c>
      <c r="W1227" s="59" t="str">
        <f t="shared" si="175"/>
        <v xml:space="preserve">Everson Veloso </v>
      </c>
      <c r="X1227" s="59"/>
      <c r="Y1227" s="59">
        <f t="shared" ca="1" si="178"/>
        <v>212</v>
      </c>
      <c r="Z1227" s="59" t="str">
        <f>IFERROR(VLOOKUP(R1227,FVU!B:F,5,FALSE),"")</f>
        <v>TALÃO</v>
      </c>
    </row>
    <row r="1228" spans="1:26" ht="15.75" customHeight="1">
      <c r="A1228" s="149">
        <f t="shared" si="177"/>
        <v>3523</v>
      </c>
      <c r="B1228" s="76">
        <v>21627</v>
      </c>
      <c r="C1228" s="68">
        <v>2</v>
      </c>
      <c r="D1228" s="67" t="str">
        <f t="shared" si="169"/>
        <v>275/80R22.5</v>
      </c>
      <c r="E1228" s="69">
        <v>40759</v>
      </c>
      <c r="F1228" s="76" t="s">
        <v>105</v>
      </c>
      <c r="G1228" s="68">
        <v>98</v>
      </c>
      <c r="H1228" s="67" t="str">
        <f t="shared" si="168"/>
        <v>ANA LUCIA</v>
      </c>
      <c r="I1228" s="71">
        <v>45468</v>
      </c>
      <c r="J1228" s="72">
        <v>45474</v>
      </c>
      <c r="K1228" s="68">
        <v>2</v>
      </c>
      <c r="L1228" s="68">
        <v>13820</v>
      </c>
      <c r="M1228" s="68">
        <v>147656</v>
      </c>
      <c r="N1228" s="73">
        <f t="shared" si="170"/>
        <v>600</v>
      </c>
      <c r="O1228" s="74" t="str">
        <f t="shared" ca="1" si="171"/>
        <v>OK</v>
      </c>
      <c r="P1228" s="71">
        <v>45686</v>
      </c>
      <c r="Q1228" s="198"/>
      <c r="R1228" s="68" t="s">
        <v>106</v>
      </c>
      <c r="S1228" s="73" t="str">
        <f t="shared" si="172"/>
        <v>Rachadura na zona baixa do talão.</v>
      </c>
      <c r="T1228" s="67" t="str">
        <f t="shared" si="17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28" s="73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28" s="68">
        <v>16196</v>
      </c>
      <c r="W1228" s="67" t="str">
        <f t="shared" si="175"/>
        <v xml:space="preserve">Everson Veloso </v>
      </c>
      <c r="X1228" s="67"/>
      <c r="Y1228" s="67">
        <f t="shared" ca="1" si="178"/>
        <v>212</v>
      </c>
      <c r="Z1228" s="67" t="str">
        <f>IFERROR(VLOOKUP(R1228,FVU!B:F,5,FALSE),"")</f>
        <v>TALÃO</v>
      </c>
    </row>
    <row r="1229" spans="1:26" ht="15.75" customHeight="1">
      <c r="A1229" s="150">
        <f t="shared" si="177"/>
        <v>3524</v>
      </c>
      <c r="B1229" s="75">
        <v>22780</v>
      </c>
      <c r="C1229" s="60">
        <v>2</v>
      </c>
      <c r="D1229" s="59" t="str">
        <f t="shared" si="169"/>
        <v>275/80R22.5</v>
      </c>
      <c r="E1229" s="151" t="s">
        <v>231</v>
      </c>
      <c r="F1229" s="75" t="s">
        <v>99</v>
      </c>
      <c r="G1229" s="60">
        <v>61</v>
      </c>
      <c r="H1229" s="59" t="str">
        <f t="shared" si="168"/>
        <v>SARZEDO</v>
      </c>
      <c r="I1229" s="63">
        <v>45464</v>
      </c>
      <c r="J1229" s="64">
        <v>45474</v>
      </c>
      <c r="K1229" s="60">
        <v>2</v>
      </c>
      <c r="L1229" s="60">
        <v>27653</v>
      </c>
      <c r="M1229" s="60">
        <v>157931</v>
      </c>
      <c r="N1229" s="65">
        <f t="shared" si="170"/>
        <v>600</v>
      </c>
      <c r="O1229" s="66" t="str">
        <f t="shared" ca="1" si="171"/>
        <v>OK</v>
      </c>
      <c r="P1229" s="63">
        <v>45477</v>
      </c>
      <c r="Q1229" s="200"/>
      <c r="R1229" s="148" t="s">
        <v>106</v>
      </c>
      <c r="S1229" s="65" t="str">
        <f t="shared" si="172"/>
        <v>Rachadura na zona baixa do talão.</v>
      </c>
      <c r="T1229" s="59" t="str">
        <f t="shared" si="173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29" s="65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29" s="60">
        <v>16196</v>
      </c>
      <c r="W1229" s="59" t="str">
        <f t="shared" si="175"/>
        <v xml:space="preserve">Everson Veloso </v>
      </c>
      <c r="X1229" s="59"/>
      <c r="Y1229" s="59">
        <f t="shared" ca="1" si="178"/>
        <v>3</v>
      </c>
      <c r="Z1229" s="59" t="str">
        <f>IFERROR(VLOOKUP(R1229,FVU!B:F,5,FALSE),"")</f>
        <v>TALÃO</v>
      </c>
    </row>
    <row r="1230" spans="1:26" ht="15.75" customHeight="1">
      <c r="A1230" s="149">
        <f t="shared" si="177"/>
        <v>3525</v>
      </c>
      <c r="B1230" s="76">
        <v>23813</v>
      </c>
      <c r="C1230" s="68">
        <v>2</v>
      </c>
      <c r="D1230" s="67" t="str">
        <f t="shared" si="169"/>
        <v>275/80R22.5</v>
      </c>
      <c r="E1230" s="152" t="s">
        <v>221</v>
      </c>
      <c r="F1230" s="76" t="s">
        <v>99</v>
      </c>
      <c r="G1230" s="68">
        <v>61</v>
      </c>
      <c r="H1230" s="67" t="str">
        <f t="shared" ref="H1230:H1293" si="179">IFERROR(VLOOKUP(G1230,LOCAL,2,FALSE),"")</f>
        <v>SARZEDO</v>
      </c>
      <c r="I1230" s="71">
        <v>45468</v>
      </c>
      <c r="J1230" s="72">
        <v>45474</v>
      </c>
      <c r="K1230" s="68">
        <v>1</v>
      </c>
      <c r="L1230" s="68">
        <v>16295</v>
      </c>
      <c r="M1230" s="68">
        <v>187346</v>
      </c>
      <c r="N1230" s="73">
        <f t="shared" si="170"/>
        <v>600</v>
      </c>
      <c r="O1230" s="74" t="str">
        <f t="shared" ca="1" si="171"/>
        <v>OK</v>
      </c>
      <c r="P1230" s="71">
        <v>45476</v>
      </c>
      <c r="Q1230" s="198"/>
      <c r="R1230" s="68" t="s">
        <v>116</v>
      </c>
      <c r="S1230" s="73" t="str">
        <f t="shared" si="172"/>
        <v>Desenrolamento do retorno da lona carcaça no talão.</v>
      </c>
      <c r="T1230" s="67" t="str">
        <f t="shared" si="173"/>
        <v>Aquecimento no talão ocasionado pelo uso excessivo do freio, má regulagem dos freios, uso excessivo dos freios devido a velocidade incompatível com a via,rodas sujas e/ou em má condições de uso, etc.</v>
      </c>
      <c r="U1230" s="73" t="str">
        <f t="shared" si="174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230" s="68">
        <v>16196</v>
      </c>
      <c r="W1230" s="67" t="str">
        <f t="shared" si="175"/>
        <v xml:space="preserve">Everson Veloso </v>
      </c>
      <c r="X1230" s="67"/>
      <c r="Y1230" s="67">
        <f t="shared" ca="1" si="178"/>
        <v>2</v>
      </c>
      <c r="Z1230" s="67" t="str">
        <f>IFERROR(VLOOKUP(R1230,FVU!B:F,5,FALSE),"")</f>
        <v>TALÃO</v>
      </c>
    </row>
    <row r="1231" spans="1:26" ht="15.75" customHeight="1">
      <c r="A1231" s="150">
        <f t="shared" si="177"/>
        <v>3526</v>
      </c>
      <c r="B1231" s="75">
        <v>26383</v>
      </c>
      <c r="C1231" s="60">
        <v>2</v>
      </c>
      <c r="D1231" s="59" t="str">
        <f t="shared" si="169"/>
        <v>275/80R22.5</v>
      </c>
      <c r="E1231" s="61">
        <v>90529</v>
      </c>
      <c r="F1231" s="75" t="s">
        <v>198</v>
      </c>
      <c r="G1231" s="60">
        <v>990</v>
      </c>
      <c r="H1231" s="59" t="str">
        <f t="shared" si="179"/>
        <v>VENEZA</v>
      </c>
      <c r="I1231" s="63">
        <v>45463</v>
      </c>
      <c r="J1231" s="64">
        <v>45474</v>
      </c>
      <c r="K1231" s="60">
        <v>1</v>
      </c>
      <c r="L1231" s="60">
        <v>3634</v>
      </c>
      <c r="M1231" s="60">
        <v>119476</v>
      </c>
      <c r="N1231" s="65">
        <f t="shared" si="170"/>
        <v>600</v>
      </c>
      <c r="O1231" s="66" t="str">
        <f t="shared" ca="1" si="171"/>
        <v>OK</v>
      </c>
      <c r="P1231" s="63">
        <v>45476</v>
      </c>
      <c r="Q1231" s="200"/>
      <c r="R1231" s="148" t="s">
        <v>104</v>
      </c>
      <c r="S1231" s="65" t="str">
        <f t="shared" si="172"/>
        <v>Feridas acidentais no flanco.</v>
      </c>
      <c r="T1231" s="59" t="str">
        <f t="shared" si="173"/>
        <v>Objetos pontiagudos, pontas de guias, meio-fio.</v>
      </c>
      <c r="U1231" s="65" t="str">
        <f t="shared" si="174"/>
        <v>Impacto lateral proveniente de erro operacional, solicito avaliação de cobrança.</v>
      </c>
      <c r="V1231" s="60">
        <v>16196</v>
      </c>
      <c r="W1231" s="59" t="str">
        <f t="shared" si="175"/>
        <v xml:space="preserve">Everson Veloso </v>
      </c>
      <c r="X1231" s="59"/>
      <c r="Y1231" s="59">
        <f t="shared" ca="1" si="178"/>
        <v>2</v>
      </c>
      <c r="Z1231" s="59" t="str">
        <f>IFERROR(VLOOKUP(R1231,FVU!B:F,5,FALSE),"")</f>
        <v>FLANCO</v>
      </c>
    </row>
    <row r="1232" spans="1:26" ht="15.75" customHeight="1">
      <c r="A1232" s="149">
        <f t="shared" si="177"/>
        <v>3527</v>
      </c>
      <c r="B1232" s="76">
        <v>27291</v>
      </c>
      <c r="C1232" s="68">
        <v>2</v>
      </c>
      <c r="D1232" s="67" t="str">
        <f t="shared" ref="D1232:D1295" si="180">IFERROR(VLOOKUP(C1232,MEDIDA,2,FALSE),"")</f>
        <v>275/80R22.5</v>
      </c>
      <c r="E1232" s="69">
        <v>90308</v>
      </c>
      <c r="F1232" s="76" t="s">
        <v>197</v>
      </c>
      <c r="G1232" s="68">
        <v>870</v>
      </c>
      <c r="H1232" s="67" t="str">
        <f t="shared" si="179"/>
        <v>JUSTINOPOLIS</v>
      </c>
      <c r="I1232" s="71">
        <v>45467</v>
      </c>
      <c r="J1232" s="72">
        <v>45474</v>
      </c>
      <c r="K1232" s="68">
        <v>0</v>
      </c>
      <c r="L1232" s="68">
        <v>54781</v>
      </c>
      <c r="M1232" s="68">
        <v>54781</v>
      </c>
      <c r="N1232" s="73">
        <f t="shared" ref="N1232:N1295" si="181">IFERROR(VLOOKUP(C1232,MEDIDA,3,FALSE),"")</f>
        <v>600</v>
      </c>
      <c r="O1232" s="74" t="str">
        <f t="shared" ref="O1232:O1295" ca="1" si="182">IF(B1232="","",IF(P1232="",IF(TODAY()-J1232&gt;=7,"PENDENTE","AGUARDANDO"),"OK"))</f>
        <v>OK</v>
      </c>
      <c r="P1232" s="71">
        <v>45540</v>
      </c>
      <c r="Q1232" s="198"/>
      <c r="R1232" s="68" t="s">
        <v>111</v>
      </c>
      <c r="S1232" s="73" t="str">
        <f t="shared" ref="S1232:S1295" si="183">IFERROR(VLOOKUP(R1232,FVU,2,FALSE),"")</f>
        <v>Desgaste irregular da Banda de Rodagem.</v>
      </c>
      <c r="T1232" s="67" t="str">
        <f t="shared" ref="T1232:T1295" si="184">IFERROR(VLOOKUP(R1232,FVU,3,FALSE),"")</f>
        <v>Folgas nas mangas, cubos, buchas estouradas, veículo desalinhado.</v>
      </c>
      <c r="U1232" s="73" t="str">
        <f t="shared" ref="U1232:U1295" si="185">IFERROR(VLOOKUP(R1232,FVU,4,FALSE),"")</f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232" s="68">
        <v>16196</v>
      </c>
      <c r="W1232" s="67" t="str">
        <f t="shared" ref="W1232:W1295" si="186">IFERROR(VLOOKUP(V1232,RELATOR,2,FALSE),"")</f>
        <v xml:space="preserve">Everson Veloso </v>
      </c>
      <c r="X1232" s="67"/>
      <c r="Y1232" s="67">
        <f t="shared" ca="1" si="178"/>
        <v>66</v>
      </c>
      <c r="Z1232" s="67" t="str">
        <f>IFERROR(VLOOKUP(R1232,FVU!B:F,5,FALSE),"")</f>
        <v>BANDA DE RODAGEM</v>
      </c>
    </row>
    <row r="1233" spans="1:26" ht="15.75" customHeight="1">
      <c r="A1233" s="150">
        <f t="shared" si="177"/>
        <v>3528</v>
      </c>
      <c r="B1233" s="75">
        <v>23964</v>
      </c>
      <c r="C1233" s="60">
        <v>2</v>
      </c>
      <c r="D1233" s="59" t="str">
        <f t="shared" si="180"/>
        <v>275/80R22.5</v>
      </c>
      <c r="E1233" s="61">
        <v>90299</v>
      </c>
      <c r="F1233" s="75" t="s">
        <v>99</v>
      </c>
      <c r="G1233" s="60">
        <v>870</v>
      </c>
      <c r="H1233" s="59" t="str">
        <f t="shared" si="179"/>
        <v>JUSTINOPOLIS</v>
      </c>
      <c r="I1233" s="63">
        <v>45465</v>
      </c>
      <c r="J1233" s="64">
        <v>45474</v>
      </c>
      <c r="K1233" s="60">
        <v>2</v>
      </c>
      <c r="L1233" s="60">
        <v>17530</v>
      </c>
      <c r="M1233" s="60">
        <v>136512</v>
      </c>
      <c r="N1233" s="65">
        <f t="shared" si="181"/>
        <v>600</v>
      </c>
      <c r="O1233" s="66" t="str">
        <f t="shared" ca="1" si="182"/>
        <v>OK</v>
      </c>
      <c r="P1233" s="63">
        <v>45540</v>
      </c>
      <c r="Q1233" s="200"/>
      <c r="R1233" s="148" t="s">
        <v>106</v>
      </c>
      <c r="S1233" s="65" t="str">
        <f t="shared" si="183"/>
        <v>Rachadura na zona baixa do talão.</v>
      </c>
      <c r="T1233" s="59" t="str">
        <f t="shared" si="1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33" s="65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33" s="60">
        <v>16196</v>
      </c>
      <c r="W1233" s="59" t="str">
        <f t="shared" si="186"/>
        <v xml:space="preserve">Everson Veloso </v>
      </c>
      <c r="X1233" s="59"/>
      <c r="Y1233" s="59">
        <f t="shared" ca="1" si="178"/>
        <v>66</v>
      </c>
      <c r="Z1233" s="59" t="str">
        <f>IFERROR(VLOOKUP(R1233,FVU!B:F,5,FALSE),"")</f>
        <v>TALÃO</v>
      </c>
    </row>
    <row r="1234" spans="1:26" ht="15.75" customHeight="1">
      <c r="A1234" s="149">
        <f t="shared" si="177"/>
        <v>3529</v>
      </c>
      <c r="B1234" s="76">
        <v>25911</v>
      </c>
      <c r="C1234" s="68">
        <v>2</v>
      </c>
      <c r="D1234" s="67" t="str">
        <f t="shared" si="180"/>
        <v>275/80R22.5</v>
      </c>
      <c r="E1234" s="69">
        <v>90307</v>
      </c>
      <c r="F1234" s="76" t="s">
        <v>99</v>
      </c>
      <c r="G1234" s="68">
        <v>870</v>
      </c>
      <c r="H1234" s="67" t="str">
        <f t="shared" si="179"/>
        <v>JUSTINOPOLIS</v>
      </c>
      <c r="I1234" s="71">
        <v>45467</v>
      </c>
      <c r="J1234" s="72">
        <v>45474</v>
      </c>
      <c r="K1234" s="68">
        <v>1</v>
      </c>
      <c r="L1234" s="68">
        <v>37233</v>
      </c>
      <c r="M1234" s="68">
        <v>100596</v>
      </c>
      <c r="N1234" s="73">
        <f t="shared" si="181"/>
        <v>600</v>
      </c>
      <c r="O1234" s="74" t="str">
        <f t="shared" ca="1" si="182"/>
        <v>OK</v>
      </c>
      <c r="P1234" s="71">
        <f>J1234</f>
        <v>45474</v>
      </c>
      <c r="Q1234" s="198"/>
      <c r="R1234" s="68" t="s">
        <v>116</v>
      </c>
      <c r="S1234" s="73" t="str">
        <f t="shared" si="183"/>
        <v>Desenrolamento do retorno da lona carcaça no talão.</v>
      </c>
      <c r="T1234" s="67" t="str">
        <f t="shared" si="184"/>
        <v>Aquecimento no talão ocasionado pelo uso excessivo do freio, má regulagem dos freios, uso excessivo dos freios devido a velocidade incompatível com a via,rodas sujas e/ou em má condições de uso, etc.</v>
      </c>
      <c r="U1234" s="73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234" s="68">
        <v>16196</v>
      </c>
      <c r="W1234" s="67" t="str">
        <f t="shared" si="186"/>
        <v xml:space="preserve">Everson Veloso </v>
      </c>
      <c r="X1234" s="67"/>
      <c r="Y1234" s="67">
        <f t="shared" ca="1" si="178"/>
        <v>0</v>
      </c>
      <c r="Z1234" s="67" t="str">
        <f>IFERROR(VLOOKUP(R1234,FVU!B:F,5,FALSE),"")</f>
        <v>TALÃO</v>
      </c>
    </row>
    <row r="1235" spans="1:26" ht="15.75" customHeight="1">
      <c r="A1235" s="150">
        <f t="shared" si="177"/>
        <v>3530</v>
      </c>
      <c r="B1235" s="75">
        <v>23805</v>
      </c>
      <c r="C1235" s="60">
        <v>2</v>
      </c>
      <c r="D1235" s="59" t="str">
        <f t="shared" si="180"/>
        <v>275/80R22.5</v>
      </c>
      <c r="E1235" s="61">
        <v>90308</v>
      </c>
      <c r="F1235" s="75" t="s">
        <v>99</v>
      </c>
      <c r="G1235" s="60">
        <v>870</v>
      </c>
      <c r="H1235" s="59" t="str">
        <f t="shared" si="179"/>
        <v>JUSTINOPOLIS</v>
      </c>
      <c r="I1235" s="63">
        <v>45467</v>
      </c>
      <c r="J1235" s="64">
        <v>45474</v>
      </c>
      <c r="K1235" s="60">
        <v>1</v>
      </c>
      <c r="L1235" s="60">
        <v>12100</v>
      </c>
      <c r="M1235" s="60">
        <v>81698</v>
      </c>
      <c r="N1235" s="65">
        <f t="shared" si="181"/>
        <v>600</v>
      </c>
      <c r="O1235" s="66" t="str">
        <f t="shared" ca="1" si="182"/>
        <v>OK</v>
      </c>
      <c r="P1235" s="63">
        <v>45540</v>
      </c>
      <c r="Q1235" s="200"/>
      <c r="R1235" s="148" t="s">
        <v>106</v>
      </c>
      <c r="S1235" s="65" t="str">
        <f t="shared" si="183"/>
        <v>Rachadura na zona baixa do talão.</v>
      </c>
      <c r="T1235" s="59" t="str">
        <f t="shared" si="1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35" s="65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35" s="60">
        <v>16196</v>
      </c>
      <c r="W1235" s="59" t="str">
        <f t="shared" si="186"/>
        <v xml:space="preserve">Everson Veloso </v>
      </c>
      <c r="X1235" s="59"/>
      <c r="Y1235" s="59">
        <f t="shared" ca="1" si="178"/>
        <v>66</v>
      </c>
      <c r="Z1235" s="59" t="str">
        <f>IFERROR(VLOOKUP(R1235,FVU!B:F,5,FALSE),"")</f>
        <v>TALÃO</v>
      </c>
    </row>
    <row r="1236" spans="1:26" ht="15.75" customHeight="1">
      <c r="A1236" s="149">
        <f t="shared" si="177"/>
        <v>3531</v>
      </c>
      <c r="B1236" s="76">
        <v>23969</v>
      </c>
      <c r="C1236" s="68">
        <v>2</v>
      </c>
      <c r="D1236" s="67" t="str">
        <f t="shared" si="180"/>
        <v>275/80R22.5</v>
      </c>
      <c r="E1236" s="69">
        <v>90308</v>
      </c>
      <c r="F1236" s="76" t="s">
        <v>105</v>
      </c>
      <c r="G1236" s="68">
        <v>870</v>
      </c>
      <c r="H1236" s="67" t="str">
        <f t="shared" si="179"/>
        <v>JUSTINOPOLIS</v>
      </c>
      <c r="I1236" s="71">
        <v>45467</v>
      </c>
      <c r="J1236" s="72">
        <v>45474</v>
      </c>
      <c r="K1236" s="68">
        <v>2</v>
      </c>
      <c r="L1236" s="68">
        <v>30850</v>
      </c>
      <c r="M1236" s="68">
        <v>157872</v>
      </c>
      <c r="N1236" s="73">
        <f t="shared" si="181"/>
        <v>600</v>
      </c>
      <c r="O1236" s="74" t="str">
        <f t="shared" ca="1" si="182"/>
        <v>OK</v>
      </c>
      <c r="P1236" s="71">
        <v>45540</v>
      </c>
      <c r="Q1236" s="198"/>
      <c r="R1236" s="68" t="s">
        <v>106</v>
      </c>
      <c r="S1236" s="73" t="str">
        <f t="shared" si="183"/>
        <v>Rachadura na zona baixa do talão.</v>
      </c>
      <c r="T1236" s="67" t="str">
        <f t="shared" si="1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36" s="73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36" s="68">
        <v>16196</v>
      </c>
      <c r="W1236" s="67" t="str">
        <f t="shared" si="186"/>
        <v xml:space="preserve">Everson Veloso </v>
      </c>
      <c r="X1236" s="67"/>
      <c r="Y1236" s="67">
        <f t="shared" ca="1" si="178"/>
        <v>66</v>
      </c>
      <c r="Z1236" s="67" t="str">
        <f>IFERROR(VLOOKUP(R1236,FVU!B:F,5,FALSE),"")</f>
        <v>TALÃO</v>
      </c>
    </row>
    <row r="1237" spans="1:26" ht="15.75" customHeight="1">
      <c r="A1237" s="150">
        <f t="shared" si="177"/>
        <v>3532</v>
      </c>
      <c r="B1237" s="75">
        <v>26033</v>
      </c>
      <c r="C1237" s="60">
        <v>1</v>
      </c>
      <c r="D1237" s="59" t="str">
        <f t="shared" si="180"/>
        <v>295/80R22.5</v>
      </c>
      <c r="E1237" s="61">
        <v>10797</v>
      </c>
      <c r="F1237" s="75" t="s">
        <v>105</v>
      </c>
      <c r="G1237" s="60">
        <v>870</v>
      </c>
      <c r="H1237" s="59" t="str">
        <f t="shared" si="179"/>
        <v>JUSTINOPOLIS</v>
      </c>
      <c r="I1237" s="63">
        <v>45467</v>
      </c>
      <c r="J1237" s="64">
        <v>45474</v>
      </c>
      <c r="K1237" s="60">
        <v>1</v>
      </c>
      <c r="L1237" s="60">
        <v>4002</v>
      </c>
      <c r="M1237" s="60">
        <v>78811</v>
      </c>
      <c r="N1237" s="65">
        <f t="shared" si="181"/>
        <v>650</v>
      </c>
      <c r="O1237" s="66" t="str">
        <f t="shared" ca="1" si="182"/>
        <v>OK</v>
      </c>
      <c r="P1237" s="71">
        <f>J1237</f>
        <v>45474</v>
      </c>
      <c r="Q1237" s="198"/>
      <c r="R1237" s="148" t="s">
        <v>106</v>
      </c>
      <c r="S1237" s="65" t="str">
        <f t="shared" si="183"/>
        <v>Rachadura na zona baixa do talão.</v>
      </c>
      <c r="T1237" s="59" t="str">
        <f t="shared" si="1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37" s="65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37" s="60">
        <v>16196</v>
      </c>
      <c r="W1237" s="59" t="str">
        <f t="shared" si="186"/>
        <v xml:space="preserve">Everson Veloso </v>
      </c>
      <c r="X1237" s="59"/>
      <c r="Y1237" s="59">
        <f t="shared" ca="1" si="178"/>
        <v>0</v>
      </c>
      <c r="Z1237" s="59" t="str">
        <f>IFERROR(VLOOKUP(R1237,FVU!B:F,5,FALSE),"")</f>
        <v>TALÃO</v>
      </c>
    </row>
    <row r="1238" spans="1:26" ht="15.75" customHeight="1">
      <c r="A1238" s="149">
        <f t="shared" si="177"/>
        <v>3533</v>
      </c>
      <c r="B1238" s="76">
        <v>24026</v>
      </c>
      <c r="C1238" s="68">
        <v>1</v>
      </c>
      <c r="D1238" s="67" t="str">
        <f t="shared" si="180"/>
        <v>295/80R22.5</v>
      </c>
      <c r="E1238" s="69">
        <v>40509</v>
      </c>
      <c r="F1238" s="76" t="s">
        <v>207</v>
      </c>
      <c r="G1238" s="68">
        <v>870</v>
      </c>
      <c r="H1238" s="67" t="str">
        <f t="shared" si="179"/>
        <v>JUSTINOPOLIS</v>
      </c>
      <c r="I1238" s="71">
        <v>45465</v>
      </c>
      <c r="J1238" s="72">
        <v>45474</v>
      </c>
      <c r="K1238" s="68">
        <v>1</v>
      </c>
      <c r="L1238" s="68">
        <v>19516</v>
      </c>
      <c r="M1238" s="68">
        <v>103125</v>
      </c>
      <c r="N1238" s="73">
        <f t="shared" si="181"/>
        <v>650</v>
      </c>
      <c r="O1238" s="74" t="str">
        <f t="shared" ca="1" si="182"/>
        <v>OK</v>
      </c>
      <c r="P1238" s="71">
        <v>45533</v>
      </c>
      <c r="Q1238" s="198"/>
      <c r="R1238" s="68" t="s">
        <v>107</v>
      </c>
      <c r="S1238" s="73" t="str">
        <f t="shared" si="183"/>
        <v>Alteração na zona baixa do talão.</v>
      </c>
      <c r="T1238" s="67" t="str">
        <f t="shared" si="1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238" s="73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238" s="68">
        <v>16196</v>
      </c>
      <c r="W1238" s="67" t="str">
        <f t="shared" si="186"/>
        <v xml:space="preserve">Everson Veloso </v>
      </c>
      <c r="X1238" s="67"/>
      <c r="Y1238" s="67">
        <f t="shared" ca="1" si="178"/>
        <v>59</v>
      </c>
      <c r="Z1238" s="67" t="str">
        <f>IFERROR(VLOOKUP(R1238,FVU!B:F,5,FALSE),"")</f>
        <v>TALÃO</v>
      </c>
    </row>
    <row r="1239" spans="1:26" ht="15.75" customHeight="1">
      <c r="A1239" s="150">
        <f t="shared" si="177"/>
        <v>3534</v>
      </c>
      <c r="B1239" s="75">
        <v>27295</v>
      </c>
      <c r="C1239" s="60">
        <v>2</v>
      </c>
      <c r="D1239" s="59" t="str">
        <f t="shared" si="180"/>
        <v>275/80R22.5</v>
      </c>
      <c r="E1239" s="61">
        <v>90308</v>
      </c>
      <c r="F1239" s="75" t="s">
        <v>102</v>
      </c>
      <c r="G1239" s="60">
        <v>870</v>
      </c>
      <c r="H1239" s="59" t="str">
        <f t="shared" si="179"/>
        <v>JUSTINOPOLIS</v>
      </c>
      <c r="I1239" s="63">
        <v>45467</v>
      </c>
      <c r="J1239" s="64">
        <v>45474</v>
      </c>
      <c r="K1239" s="60">
        <v>0</v>
      </c>
      <c r="L1239" s="60">
        <v>54781</v>
      </c>
      <c r="M1239" s="60">
        <v>54781</v>
      </c>
      <c r="N1239" s="65">
        <f t="shared" si="181"/>
        <v>600</v>
      </c>
      <c r="O1239" s="66" t="str">
        <f t="shared" ca="1" si="182"/>
        <v>OK</v>
      </c>
      <c r="P1239" s="63">
        <v>45540</v>
      </c>
      <c r="Q1239" s="200"/>
      <c r="R1239" s="148" t="s">
        <v>111</v>
      </c>
      <c r="S1239" s="65" t="str">
        <f t="shared" si="183"/>
        <v>Desgaste irregular da Banda de Rodagem.</v>
      </c>
      <c r="T1239" s="59" t="str">
        <f t="shared" si="184"/>
        <v>Folgas nas mangas, cubos, buchas estouradas, veículo desalinhado.</v>
      </c>
      <c r="U1239" s="65" t="str">
        <f t="shared" si="18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239" s="60">
        <v>16196</v>
      </c>
      <c r="W1239" s="59" t="str">
        <f t="shared" si="186"/>
        <v xml:space="preserve">Everson Veloso </v>
      </c>
      <c r="X1239" s="59"/>
      <c r="Y1239" s="59">
        <f t="shared" ca="1" si="178"/>
        <v>66</v>
      </c>
      <c r="Z1239" s="59" t="str">
        <f>IFERROR(VLOOKUP(R1239,FVU!B:F,5,FALSE),"")</f>
        <v>BANDA DE RODAGEM</v>
      </c>
    </row>
    <row r="1240" spans="1:26" ht="15.75" customHeight="1">
      <c r="A1240" s="149">
        <f t="shared" si="177"/>
        <v>3535</v>
      </c>
      <c r="B1240" s="76">
        <v>27114</v>
      </c>
      <c r="C1240" s="68">
        <v>2</v>
      </c>
      <c r="D1240" s="67" t="str">
        <f t="shared" si="180"/>
        <v>275/80R22.5</v>
      </c>
      <c r="E1240" s="69">
        <v>20720</v>
      </c>
      <c r="F1240" s="76" t="s">
        <v>99</v>
      </c>
      <c r="G1240" s="68">
        <v>870</v>
      </c>
      <c r="H1240" s="67" t="str">
        <f t="shared" si="179"/>
        <v>JUSTINOPOLIS</v>
      </c>
      <c r="I1240" s="71">
        <v>45466</v>
      </c>
      <c r="J1240" s="72">
        <v>45474</v>
      </c>
      <c r="K1240" s="68">
        <v>0</v>
      </c>
      <c r="L1240" s="68">
        <v>7184</v>
      </c>
      <c r="M1240" s="68">
        <v>74916</v>
      </c>
      <c r="N1240" s="73">
        <f t="shared" si="181"/>
        <v>600</v>
      </c>
      <c r="O1240" s="74" t="str">
        <f t="shared" ca="1" si="182"/>
        <v>OK</v>
      </c>
      <c r="P1240" s="71">
        <f>J1240</f>
        <v>45474</v>
      </c>
      <c r="Q1240" s="198"/>
      <c r="R1240" s="68" t="s">
        <v>107</v>
      </c>
      <c r="S1240" s="73" t="str">
        <f t="shared" si="183"/>
        <v>Alteração na zona baixa do talão.</v>
      </c>
      <c r="T1240" s="67" t="str">
        <f t="shared" si="1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240" s="73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240" s="68">
        <v>16196</v>
      </c>
      <c r="W1240" s="67" t="str">
        <f t="shared" si="186"/>
        <v xml:space="preserve">Everson Veloso </v>
      </c>
      <c r="X1240" s="67"/>
      <c r="Y1240" s="67">
        <f t="shared" ca="1" si="178"/>
        <v>0</v>
      </c>
      <c r="Z1240" s="67" t="str">
        <f>IFERROR(VLOOKUP(R1240,FVU!B:F,5,FALSE),"")</f>
        <v>TALÃO</v>
      </c>
    </row>
    <row r="1241" spans="1:26" ht="15.75" customHeight="1">
      <c r="A1241" s="150">
        <f t="shared" si="177"/>
        <v>3536</v>
      </c>
      <c r="B1241" s="75">
        <v>26405</v>
      </c>
      <c r="C1241" s="60">
        <v>2</v>
      </c>
      <c r="D1241" s="59" t="str">
        <f t="shared" si="180"/>
        <v>275/80R22.5</v>
      </c>
      <c r="E1241" s="61">
        <v>90387</v>
      </c>
      <c r="F1241" s="75" t="s">
        <v>197</v>
      </c>
      <c r="G1241" s="60">
        <v>990</v>
      </c>
      <c r="H1241" s="59" t="str">
        <f t="shared" si="179"/>
        <v>VENEZA</v>
      </c>
      <c r="I1241" s="63">
        <v>45465</v>
      </c>
      <c r="J1241" s="64">
        <v>45474</v>
      </c>
      <c r="K1241" s="60">
        <v>0</v>
      </c>
      <c r="L1241" s="60">
        <v>57691</v>
      </c>
      <c r="M1241" s="60">
        <v>117306</v>
      </c>
      <c r="N1241" s="65">
        <f t="shared" si="181"/>
        <v>600</v>
      </c>
      <c r="O1241" s="66" t="str">
        <f t="shared" ca="1" si="182"/>
        <v>OK</v>
      </c>
      <c r="P1241" s="63">
        <v>45476</v>
      </c>
      <c r="Q1241" s="200"/>
      <c r="R1241" s="148" t="s">
        <v>110</v>
      </c>
      <c r="S1241" s="65" t="str">
        <f t="shared" si="183"/>
        <v>Rodagem sem ar ou com flexão importante no flanco.</v>
      </c>
      <c r="T1241" s="59" t="str">
        <f t="shared" si="184"/>
        <v>Perfurações no topo ou flanco, rodas ou aros danificados, rodagem prolongada sem ar ou baixa pressão, desgaste no flanco por atrito com o solo ou entre germinados.</v>
      </c>
      <c r="U1241" s="65" t="str">
        <f t="shared" si="185"/>
        <v>Condutor rodou com o pneu vazio. Solicito avaliação de cobrança.</v>
      </c>
      <c r="V1241" s="60">
        <v>16196</v>
      </c>
      <c r="W1241" s="59" t="str">
        <f t="shared" si="186"/>
        <v xml:space="preserve">Everson Veloso </v>
      </c>
      <c r="X1241" s="59"/>
      <c r="Y1241" s="59">
        <f t="shared" ca="1" si="178"/>
        <v>2</v>
      </c>
      <c r="Z1241" s="59" t="str">
        <f>IFERROR(VLOOKUP(R1241,FVU!B:F,5,FALSE),"")</f>
        <v>FLANCO</v>
      </c>
    </row>
    <row r="1242" spans="1:26" ht="15.75" customHeight="1">
      <c r="A1242" s="149">
        <f t="shared" si="177"/>
        <v>3537</v>
      </c>
      <c r="B1242" s="76">
        <v>27553</v>
      </c>
      <c r="C1242" s="68">
        <v>2</v>
      </c>
      <c r="D1242" s="67" t="str">
        <f t="shared" si="180"/>
        <v>275/80R22.5</v>
      </c>
      <c r="E1242" s="69">
        <v>8461</v>
      </c>
      <c r="F1242" s="76" t="s">
        <v>198</v>
      </c>
      <c r="G1242" s="68">
        <v>56</v>
      </c>
      <c r="H1242" s="67" t="str">
        <f t="shared" si="179"/>
        <v xml:space="preserve">UBERLANDIA </v>
      </c>
      <c r="I1242" s="71">
        <v>45461</v>
      </c>
      <c r="J1242" s="72">
        <v>45484</v>
      </c>
      <c r="K1242" s="68">
        <v>0</v>
      </c>
      <c r="L1242" s="68">
        <v>14733</v>
      </c>
      <c r="M1242" s="68">
        <v>40311</v>
      </c>
      <c r="N1242" s="73">
        <f t="shared" si="181"/>
        <v>600</v>
      </c>
      <c r="O1242" s="74" t="str">
        <f t="shared" ca="1" si="182"/>
        <v>OK</v>
      </c>
      <c r="P1242" s="71">
        <v>45508</v>
      </c>
      <c r="Q1242" s="198"/>
      <c r="R1242" s="68" t="s">
        <v>114</v>
      </c>
      <c r="S1242" s="73" t="str">
        <f t="shared" si="183"/>
        <v>Pneu não ressulcado</v>
      </c>
      <c r="T1242" s="67" t="str">
        <f t="shared" si="184"/>
        <v>Negligência e/ou não realização do serviço de ressulcagem.</v>
      </c>
      <c r="U1242" s="73" t="str">
        <f t="shared" si="185"/>
        <v>Realizar a ressulcagem dos pneus respeitando os procedimentos conforme manual de ressulcagem.</v>
      </c>
      <c r="V1242" s="68">
        <v>16196</v>
      </c>
      <c r="W1242" s="67" t="str">
        <f t="shared" si="186"/>
        <v xml:space="preserve">Everson Veloso </v>
      </c>
      <c r="X1242" s="67"/>
      <c r="Y1242" s="67">
        <f t="shared" ca="1" si="178"/>
        <v>24</v>
      </c>
      <c r="Z1242" s="67" t="str">
        <f>IFERROR(VLOOKUP(R1242,FVU!B:F,5,FALSE),"")</f>
        <v>BANDA DE RODAGEM</v>
      </c>
    </row>
    <row r="1243" spans="1:26" ht="15.75" customHeight="1">
      <c r="A1243" s="150">
        <f t="shared" si="177"/>
        <v>3538</v>
      </c>
      <c r="B1243" s="75">
        <v>26311</v>
      </c>
      <c r="C1243" s="60">
        <v>1</v>
      </c>
      <c r="D1243" s="59" t="str">
        <f t="shared" si="180"/>
        <v>295/80R22.5</v>
      </c>
      <c r="E1243" s="61">
        <v>7609</v>
      </c>
      <c r="F1243" s="75" t="s">
        <v>101</v>
      </c>
      <c r="G1243" s="60">
        <v>56</v>
      </c>
      <c r="H1243" s="59" t="str">
        <f t="shared" si="179"/>
        <v xml:space="preserve">UBERLANDIA </v>
      </c>
      <c r="I1243" s="63">
        <v>45467</v>
      </c>
      <c r="J1243" s="64">
        <v>45484</v>
      </c>
      <c r="K1243" s="60">
        <v>0</v>
      </c>
      <c r="L1243" s="60">
        <v>4699</v>
      </c>
      <c r="M1243" s="60">
        <v>73508</v>
      </c>
      <c r="N1243" s="65">
        <f t="shared" si="181"/>
        <v>650</v>
      </c>
      <c r="O1243" s="66" t="str">
        <f t="shared" ca="1" si="182"/>
        <v>OK</v>
      </c>
      <c r="P1243" s="63">
        <v>45508</v>
      </c>
      <c r="Q1243" s="200"/>
      <c r="R1243" s="148" t="s">
        <v>114</v>
      </c>
      <c r="S1243" s="65" t="str">
        <f t="shared" si="183"/>
        <v>Pneu não ressulcado</v>
      </c>
      <c r="T1243" s="59" t="str">
        <f t="shared" si="184"/>
        <v>Negligência e/ou não realização do serviço de ressulcagem.</v>
      </c>
      <c r="U1243" s="65" t="str">
        <f t="shared" si="185"/>
        <v>Realizar a ressulcagem dos pneus respeitando os procedimentos conforme manual de ressulcagem.</v>
      </c>
      <c r="V1243" s="60">
        <v>16196</v>
      </c>
      <c r="W1243" s="59" t="str">
        <f t="shared" si="186"/>
        <v xml:space="preserve">Everson Veloso </v>
      </c>
      <c r="X1243" s="59"/>
      <c r="Y1243" s="59">
        <f t="shared" ca="1" si="178"/>
        <v>24</v>
      </c>
      <c r="Z1243" s="59" t="str">
        <f>IFERROR(VLOOKUP(R1243,FVU!B:F,5,FALSE),"")</f>
        <v>BANDA DE RODAGEM</v>
      </c>
    </row>
    <row r="1244" spans="1:26" ht="15.75" customHeight="1">
      <c r="A1244" s="149">
        <f t="shared" si="177"/>
        <v>3539</v>
      </c>
      <c r="B1244" s="76">
        <v>27484</v>
      </c>
      <c r="C1244" s="68">
        <v>2</v>
      </c>
      <c r="D1244" s="67" t="str">
        <f t="shared" si="180"/>
        <v>275/80R22.5</v>
      </c>
      <c r="E1244" s="69">
        <v>7324</v>
      </c>
      <c r="F1244" s="76" t="s">
        <v>102</v>
      </c>
      <c r="G1244" s="68">
        <v>56</v>
      </c>
      <c r="H1244" s="67" t="str">
        <f t="shared" si="179"/>
        <v xml:space="preserve">UBERLANDIA </v>
      </c>
      <c r="I1244" s="71">
        <v>45427</v>
      </c>
      <c r="J1244" s="72">
        <v>45484</v>
      </c>
      <c r="K1244" s="68">
        <v>0</v>
      </c>
      <c r="L1244" s="68">
        <v>50172</v>
      </c>
      <c r="M1244" s="68">
        <v>55636</v>
      </c>
      <c r="N1244" s="73">
        <f t="shared" si="181"/>
        <v>600</v>
      </c>
      <c r="O1244" s="74" t="str">
        <f t="shared" ca="1" si="182"/>
        <v>OK</v>
      </c>
      <c r="P1244" s="71">
        <v>45508</v>
      </c>
      <c r="Q1244" s="198"/>
      <c r="R1244" s="68" t="s">
        <v>111</v>
      </c>
      <c r="S1244" s="73" t="str">
        <f t="shared" si="183"/>
        <v>Desgaste irregular da Banda de Rodagem.</v>
      </c>
      <c r="T1244" s="67" t="str">
        <f t="shared" si="184"/>
        <v>Folgas nas mangas, cubos, buchas estouradas, veículo desalinhado.</v>
      </c>
      <c r="U1244" s="73" t="str">
        <f t="shared" si="18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244" s="68">
        <v>16196</v>
      </c>
      <c r="W1244" s="67" t="str">
        <f t="shared" si="186"/>
        <v xml:space="preserve">Everson Veloso </v>
      </c>
      <c r="X1244" s="67"/>
      <c r="Y1244" s="67">
        <f t="shared" ca="1" si="178"/>
        <v>24</v>
      </c>
      <c r="Z1244" s="67" t="str">
        <f>IFERROR(VLOOKUP(R1244,FVU!B:F,5,FALSE),"")</f>
        <v>BANDA DE RODAGEM</v>
      </c>
    </row>
    <row r="1245" spans="1:26" ht="15.75" customHeight="1">
      <c r="A1245" s="150">
        <f t="shared" si="177"/>
        <v>3540</v>
      </c>
      <c r="B1245" s="75">
        <v>26795</v>
      </c>
      <c r="C1245" s="60">
        <v>2</v>
      </c>
      <c r="D1245" s="59" t="str">
        <f t="shared" si="180"/>
        <v>275/80R22.5</v>
      </c>
      <c r="E1245" s="61">
        <v>7336</v>
      </c>
      <c r="F1245" s="75" t="s">
        <v>198</v>
      </c>
      <c r="G1245" s="60">
        <v>56</v>
      </c>
      <c r="H1245" s="59" t="str">
        <f t="shared" si="179"/>
        <v xml:space="preserve">UBERLANDIA </v>
      </c>
      <c r="I1245" s="63">
        <v>45467</v>
      </c>
      <c r="J1245" s="64">
        <v>45484</v>
      </c>
      <c r="K1245" s="60">
        <v>0</v>
      </c>
      <c r="L1245" s="60">
        <v>29217</v>
      </c>
      <c r="M1245" s="60">
        <v>72904</v>
      </c>
      <c r="N1245" s="65">
        <f t="shared" si="181"/>
        <v>600</v>
      </c>
      <c r="O1245" s="66" t="str">
        <f t="shared" ca="1" si="182"/>
        <v>OK</v>
      </c>
      <c r="P1245" s="63">
        <v>45508</v>
      </c>
      <c r="Q1245" s="200"/>
      <c r="R1245" s="148" t="s">
        <v>114</v>
      </c>
      <c r="S1245" s="65" t="str">
        <f t="shared" si="183"/>
        <v>Pneu não ressulcado</v>
      </c>
      <c r="T1245" s="59" t="str">
        <f t="shared" si="184"/>
        <v>Negligência e/ou não realização do serviço de ressulcagem.</v>
      </c>
      <c r="U1245" s="65" t="str">
        <f t="shared" si="185"/>
        <v>Realizar a ressulcagem dos pneus respeitando os procedimentos conforme manual de ressulcagem.</v>
      </c>
      <c r="V1245" s="60">
        <v>16196</v>
      </c>
      <c r="W1245" s="59" t="str">
        <f t="shared" si="186"/>
        <v xml:space="preserve">Everson Veloso </v>
      </c>
      <c r="X1245" s="59"/>
      <c r="Y1245" s="59">
        <f t="shared" ca="1" si="178"/>
        <v>24</v>
      </c>
      <c r="Z1245" s="59" t="str">
        <f>IFERROR(VLOOKUP(R1245,FVU!B:F,5,FALSE),"")</f>
        <v>BANDA DE RODAGEM</v>
      </c>
    </row>
    <row r="1246" spans="1:26" ht="15.75" customHeight="1">
      <c r="A1246" s="149">
        <f t="shared" si="177"/>
        <v>3541</v>
      </c>
      <c r="B1246" s="76">
        <v>27439</v>
      </c>
      <c r="C1246" s="68">
        <v>2</v>
      </c>
      <c r="D1246" s="67" t="str">
        <f t="shared" si="180"/>
        <v>275/80R22.5</v>
      </c>
      <c r="E1246" s="69">
        <v>8479</v>
      </c>
      <c r="F1246" s="76" t="s">
        <v>105</v>
      </c>
      <c r="G1246" s="68">
        <v>56</v>
      </c>
      <c r="H1246" s="67" t="str">
        <f t="shared" si="179"/>
        <v xml:space="preserve">UBERLANDIA </v>
      </c>
      <c r="I1246" s="71">
        <v>45468</v>
      </c>
      <c r="J1246" s="72">
        <v>45484</v>
      </c>
      <c r="K1246" s="68">
        <v>0</v>
      </c>
      <c r="L1246" s="68">
        <v>24442</v>
      </c>
      <c r="M1246" s="68">
        <v>54153</v>
      </c>
      <c r="N1246" s="73">
        <f t="shared" si="181"/>
        <v>600</v>
      </c>
      <c r="O1246" s="74" t="str">
        <f t="shared" ca="1" si="182"/>
        <v>OK</v>
      </c>
      <c r="P1246" s="71">
        <v>45508</v>
      </c>
      <c r="Q1246" s="198"/>
      <c r="R1246" s="68" t="s">
        <v>114</v>
      </c>
      <c r="S1246" s="73" t="str">
        <f t="shared" si="183"/>
        <v>Pneu não ressulcado</v>
      </c>
      <c r="T1246" s="67" t="str">
        <f t="shared" si="184"/>
        <v>Negligência e/ou não realização do serviço de ressulcagem.</v>
      </c>
      <c r="U1246" s="73" t="str">
        <f t="shared" si="185"/>
        <v>Realizar a ressulcagem dos pneus respeitando os procedimentos conforme manual de ressulcagem.</v>
      </c>
      <c r="V1246" s="68">
        <v>16196</v>
      </c>
      <c r="W1246" s="67" t="str">
        <f t="shared" si="186"/>
        <v xml:space="preserve">Everson Veloso </v>
      </c>
      <c r="X1246" s="67"/>
      <c r="Y1246" s="67">
        <f t="shared" ca="1" si="178"/>
        <v>24</v>
      </c>
      <c r="Z1246" s="67" t="str">
        <f>IFERROR(VLOOKUP(R1246,FVU!B:F,5,FALSE),"")</f>
        <v>BANDA DE RODAGEM</v>
      </c>
    </row>
    <row r="1247" spans="1:26" ht="15.75" customHeight="1">
      <c r="A1247" s="150">
        <f t="shared" si="177"/>
        <v>3542</v>
      </c>
      <c r="B1247" s="75">
        <v>27178</v>
      </c>
      <c r="C1247" s="60">
        <v>2</v>
      </c>
      <c r="D1247" s="59" t="str">
        <f t="shared" si="180"/>
        <v>275/80R22.5</v>
      </c>
      <c r="E1247" s="61">
        <v>7336</v>
      </c>
      <c r="F1247" s="75" t="s">
        <v>99</v>
      </c>
      <c r="G1247" s="60">
        <v>56</v>
      </c>
      <c r="H1247" s="59" t="str">
        <f t="shared" si="179"/>
        <v xml:space="preserve">UBERLANDIA </v>
      </c>
      <c r="I1247" s="63">
        <v>45467</v>
      </c>
      <c r="J1247" s="64">
        <v>45484</v>
      </c>
      <c r="K1247" s="60">
        <v>0</v>
      </c>
      <c r="L1247" s="60">
        <v>14519</v>
      </c>
      <c r="M1247" s="60">
        <v>73863</v>
      </c>
      <c r="N1247" s="65">
        <f t="shared" si="181"/>
        <v>600</v>
      </c>
      <c r="O1247" s="66" t="str">
        <f t="shared" ca="1" si="182"/>
        <v>OK</v>
      </c>
      <c r="P1247" s="63">
        <v>45508</v>
      </c>
      <c r="Q1247" s="200"/>
      <c r="R1247" s="148" t="s">
        <v>114</v>
      </c>
      <c r="S1247" s="65" t="str">
        <f t="shared" si="183"/>
        <v>Pneu não ressulcado</v>
      </c>
      <c r="T1247" s="59" t="str">
        <f t="shared" si="184"/>
        <v>Negligência e/ou não realização do serviço de ressulcagem.</v>
      </c>
      <c r="U1247" s="65" t="str">
        <f t="shared" si="185"/>
        <v>Realizar a ressulcagem dos pneus respeitando os procedimentos conforme manual de ressulcagem.</v>
      </c>
      <c r="V1247" s="60">
        <v>16196</v>
      </c>
      <c r="W1247" s="59" t="str">
        <f t="shared" si="186"/>
        <v xml:space="preserve">Everson Veloso </v>
      </c>
      <c r="X1247" s="59"/>
      <c r="Y1247" s="59">
        <f t="shared" ca="1" si="178"/>
        <v>24</v>
      </c>
      <c r="Z1247" s="59" t="str">
        <f>IFERROR(VLOOKUP(R1247,FVU!B:F,5,FALSE),"")</f>
        <v>BANDA DE RODAGEM</v>
      </c>
    </row>
    <row r="1248" spans="1:26" ht="15.75" customHeight="1">
      <c r="A1248" s="149">
        <f t="shared" si="177"/>
        <v>3543</v>
      </c>
      <c r="B1248" s="76">
        <v>28055</v>
      </c>
      <c r="C1248" s="68">
        <v>2</v>
      </c>
      <c r="D1248" s="67" t="str">
        <f t="shared" si="180"/>
        <v>275/80R22.5</v>
      </c>
      <c r="E1248" s="69">
        <v>8468</v>
      </c>
      <c r="F1248" s="76" t="s">
        <v>198</v>
      </c>
      <c r="G1248" s="68">
        <v>56</v>
      </c>
      <c r="H1248" s="67" t="str">
        <f t="shared" si="179"/>
        <v xml:space="preserve">UBERLANDIA </v>
      </c>
      <c r="I1248" s="71">
        <v>45467</v>
      </c>
      <c r="J1248" s="72">
        <v>45484</v>
      </c>
      <c r="K1248" s="68">
        <v>0</v>
      </c>
      <c r="L1248" s="68">
        <v>4261</v>
      </c>
      <c r="M1248" s="68">
        <v>36642</v>
      </c>
      <c r="N1248" s="73">
        <f t="shared" si="181"/>
        <v>600</v>
      </c>
      <c r="O1248" s="74" t="str">
        <f t="shared" ca="1" si="182"/>
        <v>OK</v>
      </c>
      <c r="P1248" s="71">
        <v>45508</v>
      </c>
      <c r="Q1248" s="198"/>
      <c r="R1248" s="68" t="s">
        <v>114</v>
      </c>
      <c r="S1248" s="73" t="str">
        <f t="shared" si="183"/>
        <v>Pneu não ressulcado</v>
      </c>
      <c r="T1248" s="67" t="str">
        <f t="shared" si="184"/>
        <v>Negligência e/ou não realização do serviço de ressulcagem.</v>
      </c>
      <c r="U1248" s="73" t="str">
        <f t="shared" si="185"/>
        <v>Realizar a ressulcagem dos pneus respeitando os procedimentos conforme manual de ressulcagem.</v>
      </c>
      <c r="V1248" s="68">
        <v>16196</v>
      </c>
      <c r="W1248" s="67" t="str">
        <f t="shared" si="186"/>
        <v xml:space="preserve">Everson Veloso </v>
      </c>
      <c r="X1248" s="67"/>
      <c r="Y1248" s="67">
        <f t="shared" ca="1" si="178"/>
        <v>24</v>
      </c>
      <c r="Z1248" s="67" t="str">
        <f>IFERROR(VLOOKUP(R1248,FVU!B:F,5,FALSE),"")</f>
        <v>BANDA DE RODAGEM</v>
      </c>
    </row>
    <row r="1249" spans="1:26" ht="15.75" customHeight="1">
      <c r="A1249" s="150">
        <f t="shared" si="177"/>
        <v>3544</v>
      </c>
      <c r="B1249" s="75">
        <v>25727</v>
      </c>
      <c r="C1249" s="60">
        <v>2</v>
      </c>
      <c r="D1249" s="59" t="str">
        <f t="shared" si="180"/>
        <v>275/80R22.5</v>
      </c>
      <c r="E1249" s="61">
        <v>7517</v>
      </c>
      <c r="F1249" s="75" t="s">
        <v>198</v>
      </c>
      <c r="G1249" s="60">
        <v>56</v>
      </c>
      <c r="H1249" s="59" t="str">
        <f t="shared" si="179"/>
        <v xml:space="preserve">UBERLANDIA </v>
      </c>
      <c r="I1249" s="63">
        <v>45468</v>
      </c>
      <c r="J1249" s="64">
        <v>45484</v>
      </c>
      <c r="K1249" s="60">
        <v>0</v>
      </c>
      <c r="L1249" s="60">
        <v>11048</v>
      </c>
      <c r="M1249" s="60">
        <v>63884</v>
      </c>
      <c r="N1249" s="65">
        <f t="shared" si="181"/>
        <v>600</v>
      </c>
      <c r="O1249" s="66" t="str">
        <f t="shared" ca="1" si="182"/>
        <v>OK</v>
      </c>
      <c r="P1249" s="63">
        <v>45508</v>
      </c>
      <c r="Q1249" s="200"/>
      <c r="R1249" s="148" t="s">
        <v>114</v>
      </c>
      <c r="S1249" s="65" t="str">
        <f t="shared" si="183"/>
        <v>Pneu não ressulcado</v>
      </c>
      <c r="T1249" s="59" t="str">
        <f t="shared" si="184"/>
        <v>Negligência e/ou não realização do serviço de ressulcagem.</v>
      </c>
      <c r="U1249" s="65" t="str">
        <f t="shared" si="185"/>
        <v>Realizar a ressulcagem dos pneus respeitando os procedimentos conforme manual de ressulcagem.</v>
      </c>
      <c r="V1249" s="60">
        <v>16196</v>
      </c>
      <c r="W1249" s="59" t="str">
        <f t="shared" si="186"/>
        <v xml:space="preserve">Everson Veloso </v>
      </c>
      <c r="X1249" s="59"/>
      <c r="Y1249" s="59">
        <f t="shared" ca="1" si="178"/>
        <v>24</v>
      </c>
      <c r="Z1249" s="59" t="str">
        <f>IFERROR(VLOOKUP(R1249,FVU!B:F,5,FALSE),"")</f>
        <v>BANDA DE RODAGEM</v>
      </c>
    </row>
    <row r="1250" spans="1:26" ht="15.75" customHeight="1">
      <c r="A1250" s="149">
        <f t="shared" si="177"/>
        <v>3545</v>
      </c>
      <c r="B1250" s="76">
        <v>25796</v>
      </c>
      <c r="C1250" s="68">
        <v>2</v>
      </c>
      <c r="D1250" s="67" t="str">
        <f t="shared" si="180"/>
        <v>275/80R22.5</v>
      </c>
      <c r="E1250" s="69">
        <v>7511</v>
      </c>
      <c r="F1250" s="76" t="s">
        <v>101</v>
      </c>
      <c r="G1250" s="68">
        <v>56</v>
      </c>
      <c r="H1250" s="67" t="str">
        <f t="shared" si="179"/>
        <v xml:space="preserve">UBERLANDIA </v>
      </c>
      <c r="I1250" s="71">
        <v>45470</v>
      </c>
      <c r="J1250" s="72">
        <v>45484</v>
      </c>
      <c r="K1250" s="68">
        <v>0</v>
      </c>
      <c r="L1250" s="68">
        <v>42174</v>
      </c>
      <c r="M1250" s="68">
        <v>125943</v>
      </c>
      <c r="N1250" s="73">
        <f t="shared" si="181"/>
        <v>600</v>
      </c>
      <c r="O1250" s="74" t="str">
        <f t="shared" ca="1" si="182"/>
        <v>OK</v>
      </c>
      <c r="P1250" s="71">
        <v>45508</v>
      </c>
      <c r="Q1250" s="198"/>
      <c r="R1250" s="68" t="s">
        <v>114</v>
      </c>
      <c r="S1250" s="73" t="str">
        <f t="shared" si="183"/>
        <v>Pneu não ressulcado</v>
      </c>
      <c r="T1250" s="67" t="str">
        <f t="shared" si="184"/>
        <v>Negligência e/ou não realização do serviço de ressulcagem.</v>
      </c>
      <c r="U1250" s="73" t="str">
        <f t="shared" si="185"/>
        <v>Realizar a ressulcagem dos pneus respeitando os procedimentos conforme manual de ressulcagem.</v>
      </c>
      <c r="V1250" s="68">
        <v>16196</v>
      </c>
      <c r="W1250" s="67" t="str">
        <f t="shared" si="186"/>
        <v xml:space="preserve">Everson Veloso </v>
      </c>
      <c r="X1250" s="67"/>
      <c r="Y1250" s="67">
        <f t="shared" ca="1" si="178"/>
        <v>24</v>
      </c>
      <c r="Z1250" s="67" t="str">
        <f>IFERROR(VLOOKUP(R1250,FVU!B:F,5,FALSE),"")</f>
        <v>BANDA DE RODAGEM</v>
      </c>
    </row>
    <row r="1251" spans="1:26" ht="15.75" customHeight="1">
      <c r="A1251" s="150">
        <f t="shared" si="177"/>
        <v>3546</v>
      </c>
      <c r="B1251" s="75">
        <v>25008</v>
      </c>
      <c r="C1251" s="60">
        <v>2</v>
      </c>
      <c r="D1251" s="59" t="str">
        <f t="shared" si="180"/>
        <v>275/80R22.5</v>
      </c>
      <c r="E1251" s="61">
        <v>7503</v>
      </c>
      <c r="F1251" s="75" t="s">
        <v>101</v>
      </c>
      <c r="G1251" s="60">
        <v>56</v>
      </c>
      <c r="H1251" s="59" t="str">
        <f t="shared" si="179"/>
        <v xml:space="preserve">UBERLANDIA </v>
      </c>
      <c r="I1251" s="63">
        <v>45470</v>
      </c>
      <c r="J1251" s="64">
        <v>45484</v>
      </c>
      <c r="K1251" s="60">
        <v>0</v>
      </c>
      <c r="L1251" s="60">
        <v>15589</v>
      </c>
      <c r="M1251" s="60">
        <v>118108</v>
      </c>
      <c r="N1251" s="65">
        <f t="shared" si="181"/>
        <v>600</v>
      </c>
      <c r="O1251" s="66" t="str">
        <f t="shared" ca="1" si="182"/>
        <v>OK</v>
      </c>
      <c r="P1251" s="63">
        <v>45508</v>
      </c>
      <c r="Q1251" s="200"/>
      <c r="R1251" s="148" t="s">
        <v>114</v>
      </c>
      <c r="S1251" s="65" t="str">
        <f t="shared" si="183"/>
        <v>Pneu não ressulcado</v>
      </c>
      <c r="T1251" s="59" t="str">
        <f t="shared" si="184"/>
        <v>Negligência e/ou não realização do serviço de ressulcagem.</v>
      </c>
      <c r="U1251" s="65" t="str">
        <f t="shared" si="185"/>
        <v>Realizar a ressulcagem dos pneus respeitando os procedimentos conforme manual de ressulcagem.</v>
      </c>
      <c r="V1251" s="60">
        <v>16196</v>
      </c>
      <c r="W1251" s="59" t="str">
        <f t="shared" si="186"/>
        <v xml:space="preserve">Everson Veloso </v>
      </c>
      <c r="X1251" s="59"/>
      <c r="Y1251" s="59">
        <f t="shared" ca="1" si="178"/>
        <v>24</v>
      </c>
      <c r="Z1251" s="59" t="str">
        <f>IFERROR(VLOOKUP(R1251,FVU!B:F,5,FALSE),"")</f>
        <v>BANDA DE RODAGEM</v>
      </c>
    </row>
    <row r="1252" spans="1:26" ht="15.75" customHeight="1">
      <c r="A1252" s="149">
        <f t="shared" si="177"/>
        <v>3547</v>
      </c>
      <c r="B1252" s="76">
        <v>24996</v>
      </c>
      <c r="C1252" s="68">
        <v>2</v>
      </c>
      <c r="D1252" s="67" t="str">
        <f t="shared" si="180"/>
        <v>275/80R22.5</v>
      </c>
      <c r="E1252" s="69">
        <v>7503</v>
      </c>
      <c r="F1252" s="76" t="s">
        <v>105</v>
      </c>
      <c r="G1252" s="68">
        <v>56</v>
      </c>
      <c r="H1252" s="67" t="str">
        <f t="shared" si="179"/>
        <v xml:space="preserve">UBERLANDIA </v>
      </c>
      <c r="I1252" s="71">
        <v>45470</v>
      </c>
      <c r="J1252" s="72">
        <v>45484</v>
      </c>
      <c r="K1252" s="68">
        <v>0</v>
      </c>
      <c r="L1252" s="68">
        <v>8449</v>
      </c>
      <c r="M1252" s="68">
        <v>72863</v>
      </c>
      <c r="N1252" s="73">
        <f t="shared" si="181"/>
        <v>600</v>
      </c>
      <c r="O1252" s="74" t="str">
        <f t="shared" ca="1" si="182"/>
        <v>OK</v>
      </c>
      <c r="P1252" s="71">
        <v>45508</v>
      </c>
      <c r="Q1252" s="198"/>
      <c r="R1252" s="68" t="s">
        <v>114</v>
      </c>
      <c r="S1252" s="73" t="str">
        <f t="shared" si="183"/>
        <v>Pneu não ressulcado</v>
      </c>
      <c r="T1252" s="67" t="str">
        <f t="shared" si="184"/>
        <v>Negligência e/ou não realização do serviço de ressulcagem.</v>
      </c>
      <c r="U1252" s="73" t="str">
        <f t="shared" si="185"/>
        <v>Realizar a ressulcagem dos pneus respeitando os procedimentos conforme manual de ressulcagem.</v>
      </c>
      <c r="V1252" s="68">
        <v>16196</v>
      </c>
      <c r="W1252" s="67" t="str">
        <f t="shared" si="186"/>
        <v xml:space="preserve">Everson Veloso </v>
      </c>
      <c r="X1252" s="67"/>
      <c r="Y1252" s="67">
        <f t="shared" ca="1" si="178"/>
        <v>24</v>
      </c>
      <c r="Z1252" s="67" t="str">
        <f>IFERROR(VLOOKUP(R1252,FVU!B:F,5,FALSE),"")</f>
        <v>BANDA DE RODAGEM</v>
      </c>
    </row>
    <row r="1253" spans="1:26" ht="15.75" customHeight="1">
      <c r="A1253" s="150">
        <f t="shared" si="177"/>
        <v>3548</v>
      </c>
      <c r="B1253" s="75">
        <v>27028</v>
      </c>
      <c r="C1253" s="60">
        <v>2</v>
      </c>
      <c r="D1253" s="59" t="str">
        <f t="shared" si="180"/>
        <v>275/80R22.5</v>
      </c>
      <c r="E1253" s="61">
        <v>8442</v>
      </c>
      <c r="F1253" s="75" t="s">
        <v>198</v>
      </c>
      <c r="G1253" s="60">
        <v>56</v>
      </c>
      <c r="H1253" s="59" t="str">
        <f t="shared" si="179"/>
        <v xml:space="preserve">UBERLANDIA </v>
      </c>
      <c r="I1253" s="63">
        <v>45469</v>
      </c>
      <c r="J1253" s="64">
        <v>45484</v>
      </c>
      <c r="K1253" s="60">
        <v>0</v>
      </c>
      <c r="L1253" s="60">
        <v>20181</v>
      </c>
      <c r="M1253" s="60">
        <v>80320</v>
      </c>
      <c r="N1253" s="65">
        <f t="shared" si="181"/>
        <v>600</v>
      </c>
      <c r="O1253" s="66" t="str">
        <f t="shared" ca="1" si="182"/>
        <v>OK</v>
      </c>
      <c r="P1253" s="63">
        <v>45488</v>
      </c>
      <c r="Q1253" s="200"/>
      <c r="R1253" s="148" t="s">
        <v>119</v>
      </c>
      <c r="S1253" s="65" t="str">
        <f t="shared" si="183"/>
        <v>Agressões físicas ou químicas.</v>
      </c>
      <c r="T1253" s="59" t="str">
        <f t="shared" si="184"/>
        <v>Pneu em contato com hidrocarbonetos (óleo diesel, graxa, gasolina, etc. , pneu exposto a fontes de calor soldas, descargas elétricas etc.).</v>
      </c>
      <c r="U1253" s="65" t="str">
        <f t="shared" si="185"/>
        <v>Verificar origem da contaminação e tomar as atitudes cabíveis.</v>
      </c>
      <c r="V1253" s="60">
        <v>16196</v>
      </c>
      <c r="W1253" s="59" t="str">
        <f t="shared" si="186"/>
        <v xml:space="preserve">Everson Veloso </v>
      </c>
      <c r="X1253" s="59"/>
      <c r="Y1253" s="59">
        <f t="shared" ca="1" si="178"/>
        <v>4</v>
      </c>
      <c r="Z1253" s="59" t="str">
        <f>IFERROR(VLOOKUP(R1253,FVU!B:F,5,FALSE),"")</f>
        <v>FLANCO</v>
      </c>
    </row>
    <row r="1254" spans="1:26" ht="15.75" customHeight="1">
      <c r="A1254" s="149">
        <f t="shared" si="177"/>
        <v>3549</v>
      </c>
      <c r="B1254" s="76">
        <v>27551</v>
      </c>
      <c r="C1254" s="68">
        <v>2</v>
      </c>
      <c r="D1254" s="67" t="str">
        <f t="shared" si="180"/>
        <v>275/80R22.5</v>
      </c>
      <c r="E1254" s="69">
        <v>7503</v>
      </c>
      <c r="F1254" s="76" t="s">
        <v>99</v>
      </c>
      <c r="G1254" s="68">
        <v>56</v>
      </c>
      <c r="H1254" s="67" t="str">
        <f t="shared" si="179"/>
        <v xml:space="preserve">UBERLANDIA </v>
      </c>
      <c r="I1254" s="71">
        <v>45470</v>
      </c>
      <c r="J1254" s="72">
        <v>45484</v>
      </c>
      <c r="K1254" s="68">
        <v>0</v>
      </c>
      <c r="L1254" s="68">
        <v>7687</v>
      </c>
      <c r="M1254" s="68">
        <v>52157</v>
      </c>
      <c r="N1254" s="73">
        <f t="shared" si="181"/>
        <v>600</v>
      </c>
      <c r="O1254" s="74" t="str">
        <f t="shared" ca="1" si="182"/>
        <v>OK</v>
      </c>
      <c r="P1254" s="71">
        <v>45511</v>
      </c>
      <c r="Q1254" s="198"/>
      <c r="R1254" s="68" t="s">
        <v>116</v>
      </c>
      <c r="S1254" s="73" t="str">
        <f t="shared" si="183"/>
        <v>Desenrolamento do retorno da lona carcaça no talão.</v>
      </c>
      <c r="T1254" s="67" t="str">
        <f t="shared" si="184"/>
        <v>Aquecimento no talão ocasionado pelo uso excessivo do freio, má regulagem dos freios, uso excessivo dos freios devido a velocidade incompatível com a via,rodas sujas e/ou em má condições de uso, etc.</v>
      </c>
      <c r="U1254" s="73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254" s="68">
        <v>16196</v>
      </c>
      <c r="W1254" s="67" t="str">
        <f t="shared" si="186"/>
        <v xml:space="preserve">Everson Veloso </v>
      </c>
      <c r="X1254" s="67"/>
      <c r="Y1254" s="67">
        <f t="shared" ca="1" si="178"/>
        <v>27</v>
      </c>
      <c r="Z1254" s="67" t="str">
        <f>IFERROR(VLOOKUP(R1254,FVU!B:F,5,FALSE),"")</f>
        <v>TALÃO</v>
      </c>
    </row>
    <row r="1255" spans="1:26" ht="15.75" customHeight="1">
      <c r="A1255" s="150">
        <f t="shared" si="177"/>
        <v>3550</v>
      </c>
      <c r="B1255" s="75">
        <v>22585</v>
      </c>
      <c r="C1255" s="60">
        <v>1</v>
      </c>
      <c r="D1255" s="59" t="str">
        <f t="shared" si="180"/>
        <v>295/80R22.5</v>
      </c>
      <c r="E1255" s="61">
        <v>40300</v>
      </c>
      <c r="F1255" s="75" t="s">
        <v>99</v>
      </c>
      <c r="G1255" s="60">
        <v>16</v>
      </c>
      <c r="H1255" s="59" t="str">
        <f t="shared" si="179"/>
        <v>M.GORETTI</v>
      </c>
      <c r="I1255" s="63">
        <v>45472</v>
      </c>
      <c r="J1255" s="64">
        <v>45484</v>
      </c>
      <c r="K1255" s="60">
        <v>1</v>
      </c>
      <c r="L1255" s="60">
        <v>7550</v>
      </c>
      <c r="M1255" s="60">
        <v>265895</v>
      </c>
      <c r="N1255" s="65">
        <f t="shared" si="181"/>
        <v>650</v>
      </c>
      <c r="O1255" s="66" t="str">
        <f t="shared" ca="1" si="182"/>
        <v>OK</v>
      </c>
      <c r="P1255" s="63">
        <v>45492</v>
      </c>
      <c r="Q1255" s="200"/>
      <c r="R1255" s="148" t="s">
        <v>106</v>
      </c>
      <c r="S1255" s="65" t="str">
        <f t="shared" si="183"/>
        <v>Rachadura na zona baixa do talão.</v>
      </c>
      <c r="T1255" s="59" t="str">
        <f t="shared" si="1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55" s="65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55" s="60">
        <v>16196</v>
      </c>
      <c r="W1255" s="59" t="str">
        <f t="shared" si="186"/>
        <v xml:space="preserve">Everson Veloso </v>
      </c>
      <c r="X1255" s="59"/>
      <c r="Y1255" s="59">
        <f t="shared" ca="1" si="178"/>
        <v>8</v>
      </c>
      <c r="Z1255" s="59" t="str">
        <f>IFERROR(VLOOKUP(R1255,FVU!B:F,5,FALSE),"")</f>
        <v>TALÃO</v>
      </c>
    </row>
    <row r="1256" spans="1:26" ht="15.75" customHeight="1">
      <c r="A1256" s="149">
        <f t="shared" si="177"/>
        <v>3551</v>
      </c>
      <c r="B1256" s="76">
        <v>25609</v>
      </c>
      <c r="C1256" s="68">
        <v>2</v>
      </c>
      <c r="D1256" s="67" t="str">
        <f t="shared" si="180"/>
        <v>275/80R22.5</v>
      </c>
      <c r="E1256" s="69" t="s">
        <v>206</v>
      </c>
      <c r="F1256" s="76" t="s">
        <v>105</v>
      </c>
      <c r="G1256" s="68">
        <v>98</v>
      </c>
      <c r="H1256" s="67" t="str">
        <f t="shared" si="179"/>
        <v>ANA LUCIA</v>
      </c>
      <c r="I1256" s="71">
        <v>45470</v>
      </c>
      <c r="J1256" s="72">
        <v>45484</v>
      </c>
      <c r="K1256" s="68">
        <v>1</v>
      </c>
      <c r="L1256" s="68">
        <v>26641</v>
      </c>
      <c r="M1256" s="68">
        <v>121006</v>
      </c>
      <c r="N1256" s="73">
        <f t="shared" si="181"/>
        <v>600</v>
      </c>
      <c r="O1256" s="74" t="str">
        <f t="shared" ca="1" si="182"/>
        <v>OK</v>
      </c>
      <c r="P1256" s="71">
        <v>45686</v>
      </c>
      <c r="Q1256" s="198"/>
      <c r="R1256" s="68" t="s">
        <v>106</v>
      </c>
      <c r="S1256" s="73" t="str">
        <f t="shared" si="183"/>
        <v>Rachadura na zona baixa do talão.</v>
      </c>
      <c r="T1256" s="67" t="str">
        <f t="shared" si="1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56" s="73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56" s="68">
        <v>16196</v>
      </c>
      <c r="W1256" s="67" t="str">
        <f t="shared" si="186"/>
        <v xml:space="preserve">Everson Veloso </v>
      </c>
      <c r="X1256" s="67"/>
      <c r="Y1256" s="67">
        <f t="shared" ca="1" si="178"/>
        <v>202</v>
      </c>
      <c r="Z1256" s="67" t="str">
        <f>IFERROR(VLOOKUP(R1256,FVU!B:F,5,FALSE),"")</f>
        <v>TALÃO</v>
      </c>
    </row>
    <row r="1257" spans="1:26" ht="15.75" customHeight="1">
      <c r="A1257" s="150">
        <f t="shared" si="177"/>
        <v>3552</v>
      </c>
      <c r="B1257" s="75">
        <v>27095</v>
      </c>
      <c r="C1257" s="60">
        <v>2</v>
      </c>
      <c r="D1257" s="59" t="str">
        <f t="shared" si="180"/>
        <v>275/80R22.5</v>
      </c>
      <c r="E1257" s="61">
        <v>90242</v>
      </c>
      <c r="F1257" s="75" t="s">
        <v>197</v>
      </c>
      <c r="G1257" s="60">
        <v>990</v>
      </c>
      <c r="H1257" s="59" t="str">
        <f t="shared" si="179"/>
        <v>VENEZA</v>
      </c>
      <c r="I1257" s="63">
        <v>45460</v>
      </c>
      <c r="J1257" s="64">
        <v>45484</v>
      </c>
      <c r="K1257" s="60">
        <v>0</v>
      </c>
      <c r="L1257" s="60">
        <v>69461</v>
      </c>
      <c r="M1257" s="60">
        <v>92689</v>
      </c>
      <c r="N1257" s="65">
        <f t="shared" si="181"/>
        <v>600</v>
      </c>
      <c r="O1257" s="66" t="str">
        <f t="shared" ca="1" si="182"/>
        <v>OK</v>
      </c>
      <c r="P1257" s="63">
        <v>45488</v>
      </c>
      <c r="Q1257" s="200"/>
      <c r="R1257" s="148" t="s">
        <v>119</v>
      </c>
      <c r="S1257" s="65" t="str">
        <f t="shared" si="183"/>
        <v>Agressões físicas ou químicas.</v>
      </c>
      <c r="T1257" s="59" t="str">
        <f t="shared" si="184"/>
        <v>Pneu em contato com hidrocarbonetos (óleo diesel, graxa, gasolina, etc. , pneu exposto a fontes de calor soldas, descargas elétricas etc.).</v>
      </c>
      <c r="U1257" s="65" t="str">
        <f t="shared" si="185"/>
        <v>Verificar origem da contaminação e tomar as atitudes cabíveis.</v>
      </c>
      <c r="V1257" s="60">
        <v>16196</v>
      </c>
      <c r="W1257" s="59" t="str">
        <f t="shared" si="186"/>
        <v xml:space="preserve">Everson Veloso </v>
      </c>
      <c r="X1257" s="59"/>
      <c r="Y1257" s="59">
        <f t="shared" ca="1" si="178"/>
        <v>4</v>
      </c>
      <c r="Z1257" s="59" t="str">
        <f>IFERROR(VLOOKUP(R1257,FVU!B:F,5,FALSE),"")</f>
        <v>FLANCO</v>
      </c>
    </row>
    <row r="1258" spans="1:26" ht="15.75" customHeight="1">
      <c r="A1258" s="149">
        <f t="shared" si="177"/>
        <v>3553</v>
      </c>
      <c r="B1258" s="76">
        <v>26350</v>
      </c>
      <c r="C1258" s="68">
        <v>2</v>
      </c>
      <c r="D1258" s="67" t="str">
        <f t="shared" si="180"/>
        <v>275/80R22.5</v>
      </c>
      <c r="E1258" s="69">
        <v>11087</v>
      </c>
      <c r="F1258" s="76" t="s">
        <v>105</v>
      </c>
      <c r="G1258" s="68">
        <v>870</v>
      </c>
      <c r="H1258" s="67" t="str">
        <f t="shared" si="179"/>
        <v>JUSTINOPOLIS</v>
      </c>
      <c r="I1258" s="71">
        <v>45471</v>
      </c>
      <c r="J1258" s="72">
        <v>45484</v>
      </c>
      <c r="K1258" s="68">
        <v>2</v>
      </c>
      <c r="L1258" s="68">
        <v>2606</v>
      </c>
      <c r="M1258" s="68">
        <v>100838</v>
      </c>
      <c r="N1258" s="73">
        <f t="shared" si="181"/>
        <v>600</v>
      </c>
      <c r="O1258" s="74" t="str">
        <f t="shared" ca="1" si="182"/>
        <v>OK</v>
      </c>
      <c r="P1258" s="71">
        <f>J1258</f>
        <v>45484</v>
      </c>
      <c r="Q1258" s="198"/>
      <c r="R1258" s="68" t="s">
        <v>116</v>
      </c>
      <c r="S1258" s="73" t="str">
        <f t="shared" si="183"/>
        <v>Desenrolamento do retorno da lona carcaça no talão.</v>
      </c>
      <c r="T1258" s="67" t="str">
        <f t="shared" si="184"/>
        <v>Aquecimento no talão ocasionado pelo uso excessivo do freio, má regulagem dos freios, uso excessivo dos freios devido a velocidade incompatível com a via,rodas sujas e/ou em má condições de uso, etc.</v>
      </c>
      <c r="U1258" s="73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258" s="68">
        <v>16196</v>
      </c>
      <c r="W1258" s="67" t="str">
        <f t="shared" si="186"/>
        <v xml:space="preserve">Everson Veloso </v>
      </c>
      <c r="X1258" s="67"/>
      <c r="Y1258" s="67">
        <f t="shared" ca="1" si="178"/>
        <v>0</v>
      </c>
      <c r="Z1258" s="67" t="str">
        <f>IFERROR(VLOOKUP(R1258,FVU!B:F,5,FALSE),"")</f>
        <v>TALÃO</v>
      </c>
    </row>
    <row r="1259" spans="1:26" ht="15.75" customHeight="1">
      <c r="A1259" s="150">
        <f t="shared" si="177"/>
        <v>3554</v>
      </c>
      <c r="B1259" s="75">
        <v>23356</v>
      </c>
      <c r="C1259" s="60">
        <v>2</v>
      </c>
      <c r="D1259" s="59" t="str">
        <f t="shared" si="180"/>
        <v>275/80R22.5</v>
      </c>
      <c r="E1259" s="61">
        <v>11151</v>
      </c>
      <c r="F1259" s="75" t="s">
        <v>99</v>
      </c>
      <c r="G1259" s="60">
        <v>870</v>
      </c>
      <c r="H1259" s="59" t="str">
        <f t="shared" si="179"/>
        <v>JUSTINOPOLIS</v>
      </c>
      <c r="I1259" s="63">
        <v>45471</v>
      </c>
      <c r="J1259" s="64">
        <v>45484</v>
      </c>
      <c r="K1259" s="60">
        <v>2</v>
      </c>
      <c r="L1259" s="60">
        <v>8457</v>
      </c>
      <c r="M1259" s="60">
        <v>166935</v>
      </c>
      <c r="N1259" s="65">
        <f t="shared" si="181"/>
        <v>600</v>
      </c>
      <c r="O1259" s="66" t="str">
        <f t="shared" ca="1" si="182"/>
        <v>OK</v>
      </c>
      <c r="P1259" s="71">
        <f>J1259</f>
        <v>45484</v>
      </c>
      <c r="Q1259" s="198"/>
      <c r="R1259" s="148" t="s">
        <v>117</v>
      </c>
      <c r="S1259" s="65" t="str">
        <f t="shared" si="183"/>
        <v>Separações no talão e rupturas dos reforços.</v>
      </c>
      <c r="T1259" s="59" t="str">
        <f t="shared" si="184"/>
        <v>Aquecimento excessivo no tambor de freio, utilização com sobrecarga ou baixa pressão, mau posicionamento do pneu sobre o aro/roda, uso excessivo dos freios devido a velocidade incompatível com a via.</v>
      </c>
      <c r="U1259" s="65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59" s="60">
        <v>16196</v>
      </c>
      <c r="W1259" s="59" t="str">
        <f t="shared" si="186"/>
        <v xml:space="preserve">Everson Veloso </v>
      </c>
      <c r="X1259" s="59"/>
      <c r="Y1259" s="59">
        <f t="shared" ca="1" si="178"/>
        <v>0</v>
      </c>
      <c r="Z1259" s="59" t="str">
        <f>IFERROR(VLOOKUP(R1259,FVU!B:F,5,FALSE),"")</f>
        <v>TALÃO</v>
      </c>
    </row>
    <row r="1260" spans="1:26" ht="15.75" customHeight="1">
      <c r="A1260" s="149">
        <f t="shared" si="177"/>
        <v>3555</v>
      </c>
      <c r="B1260" s="76">
        <v>23535</v>
      </c>
      <c r="C1260" s="68">
        <v>2</v>
      </c>
      <c r="D1260" s="67" t="str">
        <f t="shared" si="180"/>
        <v>275/80R22.5</v>
      </c>
      <c r="E1260" s="69">
        <v>8455</v>
      </c>
      <c r="F1260" s="76" t="s">
        <v>99</v>
      </c>
      <c r="G1260" s="68">
        <v>56</v>
      </c>
      <c r="H1260" s="67" t="str">
        <f t="shared" si="179"/>
        <v xml:space="preserve">UBERLANDIA </v>
      </c>
      <c r="I1260" s="71">
        <v>45471</v>
      </c>
      <c r="J1260" s="72">
        <v>45484</v>
      </c>
      <c r="K1260" s="68">
        <v>1</v>
      </c>
      <c r="L1260" s="68">
        <v>37211</v>
      </c>
      <c r="M1260" s="68">
        <v>145054</v>
      </c>
      <c r="N1260" s="73">
        <f t="shared" si="181"/>
        <v>600</v>
      </c>
      <c r="O1260" s="74" t="str">
        <f t="shared" ca="1" si="182"/>
        <v>OK</v>
      </c>
      <c r="P1260" s="71">
        <v>45488</v>
      </c>
      <c r="Q1260" s="198"/>
      <c r="R1260" s="68" t="s">
        <v>106</v>
      </c>
      <c r="S1260" s="73" t="str">
        <f t="shared" si="183"/>
        <v>Rachadura na zona baixa do talão.</v>
      </c>
      <c r="T1260" s="67" t="str">
        <f t="shared" si="1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60" s="73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60" s="68">
        <v>16196</v>
      </c>
      <c r="W1260" s="67" t="str">
        <f t="shared" si="186"/>
        <v xml:space="preserve">Everson Veloso </v>
      </c>
      <c r="X1260" s="67"/>
      <c r="Y1260" s="67">
        <f t="shared" ca="1" si="178"/>
        <v>4</v>
      </c>
      <c r="Z1260" s="67" t="str">
        <f>IFERROR(VLOOKUP(R1260,FVU!B:F,5,FALSE),"")</f>
        <v>TALÃO</v>
      </c>
    </row>
    <row r="1261" spans="1:26" ht="15.75" customHeight="1">
      <c r="A1261" s="150">
        <f t="shared" si="177"/>
        <v>3556</v>
      </c>
      <c r="B1261" s="75">
        <v>27449</v>
      </c>
      <c r="C1261" s="60">
        <v>2</v>
      </c>
      <c r="D1261" s="59" t="str">
        <f t="shared" si="180"/>
        <v>275/80R22.5</v>
      </c>
      <c r="E1261" s="61">
        <v>20862</v>
      </c>
      <c r="F1261" s="75" t="s">
        <v>198</v>
      </c>
      <c r="G1261" s="60">
        <v>870</v>
      </c>
      <c r="H1261" s="59" t="str">
        <f t="shared" si="179"/>
        <v>JUSTINOPOLIS</v>
      </c>
      <c r="I1261" s="63">
        <v>45474</v>
      </c>
      <c r="J1261" s="64">
        <v>45484</v>
      </c>
      <c r="K1261" s="60">
        <v>0</v>
      </c>
      <c r="L1261" s="60">
        <v>10333</v>
      </c>
      <c r="M1261" s="60">
        <v>46676</v>
      </c>
      <c r="N1261" s="65">
        <f t="shared" si="181"/>
        <v>600</v>
      </c>
      <c r="O1261" s="66" t="str">
        <f t="shared" ca="1" si="182"/>
        <v>OK</v>
      </c>
      <c r="P1261" s="71">
        <f>J1261</f>
        <v>45484</v>
      </c>
      <c r="Q1261" s="198"/>
      <c r="R1261" s="148" t="s">
        <v>106</v>
      </c>
      <c r="S1261" s="65" t="str">
        <f t="shared" si="183"/>
        <v>Rachadura na zona baixa do talão.</v>
      </c>
      <c r="T1261" s="59" t="str">
        <f t="shared" si="1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61" s="65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61" s="60">
        <v>16196</v>
      </c>
      <c r="W1261" s="59" t="str">
        <f t="shared" si="186"/>
        <v xml:space="preserve">Everson Veloso </v>
      </c>
      <c r="X1261" s="59"/>
      <c r="Y1261" s="59">
        <f t="shared" ca="1" si="178"/>
        <v>0</v>
      </c>
      <c r="Z1261" s="59" t="str">
        <f>IFERROR(VLOOKUP(R1261,FVU!B:F,5,FALSE),"")</f>
        <v>TALÃO</v>
      </c>
    </row>
    <row r="1262" spans="1:26" ht="15.75" customHeight="1">
      <c r="A1262" s="149">
        <f t="shared" si="177"/>
        <v>3557</v>
      </c>
      <c r="B1262" s="76">
        <v>22528</v>
      </c>
      <c r="C1262" s="68">
        <v>2</v>
      </c>
      <c r="D1262" s="67" t="str">
        <f t="shared" si="180"/>
        <v>275/80R22.5</v>
      </c>
      <c r="E1262" s="69">
        <v>90304</v>
      </c>
      <c r="F1262" s="76" t="s">
        <v>101</v>
      </c>
      <c r="G1262" s="68">
        <v>870</v>
      </c>
      <c r="H1262" s="67" t="str">
        <f t="shared" si="179"/>
        <v>JUSTINOPOLIS</v>
      </c>
      <c r="I1262" s="71">
        <v>45475</v>
      </c>
      <c r="J1262" s="72">
        <v>45484</v>
      </c>
      <c r="K1262" s="68">
        <v>2</v>
      </c>
      <c r="L1262" s="68">
        <v>9084</v>
      </c>
      <c r="M1262" s="68">
        <v>225744</v>
      </c>
      <c r="N1262" s="73">
        <f t="shared" si="181"/>
        <v>600</v>
      </c>
      <c r="O1262" s="74" t="str">
        <f t="shared" ca="1" si="182"/>
        <v>OK</v>
      </c>
      <c r="P1262" s="71">
        <f>J1262</f>
        <v>45484</v>
      </c>
      <c r="Q1262" s="198"/>
      <c r="R1262" s="68" t="s">
        <v>110</v>
      </c>
      <c r="S1262" s="73" t="str">
        <f t="shared" si="183"/>
        <v>Rodagem sem ar ou com flexão importante no flanco.</v>
      </c>
      <c r="T1262" s="67" t="str">
        <f t="shared" si="184"/>
        <v>Perfurações no topo ou flanco, rodas ou aros danificados, rodagem prolongada sem ar ou baixa pressão, desgaste no flanco por atrito com o solo ou entre germinados.</v>
      </c>
      <c r="U1262" s="73" t="str">
        <f t="shared" si="185"/>
        <v>Condutor rodou com o pneu vazio. Solicito avaliação de cobrança.</v>
      </c>
      <c r="V1262" s="68">
        <v>16196</v>
      </c>
      <c r="W1262" s="67" t="str">
        <f t="shared" si="186"/>
        <v xml:space="preserve">Everson Veloso </v>
      </c>
      <c r="X1262" s="67"/>
      <c r="Y1262" s="67">
        <f t="shared" ca="1" si="178"/>
        <v>0</v>
      </c>
      <c r="Z1262" s="67" t="str">
        <f>IFERROR(VLOOKUP(R1262,FVU!B:F,5,FALSE),"")</f>
        <v>FLANCO</v>
      </c>
    </row>
    <row r="1263" spans="1:26" ht="15.75" customHeight="1">
      <c r="A1263" s="150">
        <f t="shared" si="177"/>
        <v>3558</v>
      </c>
      <c r="B1263" s="75">
        <v>23993</v>
      </c>
      <c r="C1263" s="60">
        <v>2</v>
      </c>
      <c r="D1263" s="59" t="str">
        <f t="shared" si="180"/>
        <v>275/80R22.5</v>
      </c>
      <c r="E1263" s="61">
        <v>90410</v>
      </c>
      <c r="F1263" s="75" t="s">
        <v>198</v>
      </c>
      <c r="G1263" s="60">
        <v>520</v>
      </c>
      <c r="H1263" s="59" t="str">
        <f t="shared" si="179"/>
        <v>NEVES</v>
      </c>
      <c r="I1263" s="63">
        <v>45471</v>
      </c>
      <c r="J1263" s="64">
        <v>45484</v>
      </c>
      <c r="K1263" s="60">
        <v>1</v>
      </c>
      <c r="L1263" s="60">
        <v>13818</v>
      </c>
      <c r="M1263" s="60">
        <v>219300</v>
      </c>
      <c r="N1263" s="65">
        <f t="shared" si="181"/>
        <v>600</v>
      </c>
      <c r="O1263" s="66" t="str">
        <f t="shared" ca="1" si="182"/>
        <v>OK</v>
      </c>
      <c r="P1263" s="63">
        <v>45498</v>
      </c>
      <c r="Q1263" s="200"/>
      <c r="R1263" s="148" t="s">
        <v>107</v>
      </c>
      <c r="S1263" s="65" t="str">
        <f t="shared" si="183"/>
        <v>Alteração na zona baixa do talão.</v>
      </c>
      <c r="T1263" s="59" t="str">
        <f t="shared" si="1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263" s="65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263" s="60">
        <v>16196</v>
      </c>
      <c r="W1263" s="59" t="str">
        <f t="shared" si="186"/>
        <v xml:space="preserve">Everson Veloso </v>
      </c>
      <c r="X1263" s="59"/>
      <c r="Y1263" s="59">
        <f t="shared" ca="1" si="178"/>
        <v>14</v>
      </c>
      <c r="Z1263" s="59" t="str">
        <f>IFERROR(VLOOKUP(R1263,FVU!B:F,5,FALSE),"")</f>
        <v>TALÃO</v>
      </c>
    </row>
    <row r="1264" spans="1:26" ht="15.75" customHeight="1">
      <c r="A1264" s="149">
        <f t="shared" si="177"/>
        <v>3559</v>
      </c>
      <c r="B1264" s="76">
        <v>28790</v>
      </c>
      <c r="C1264" s="68">
        <v>2</v>
      </c>
      <c r="D1264" s="67" t="str">
        <f t="shared" si="180"/>
        <v>275/80R22.5</v>
      </c>
      <c r="E1264" s="69">
        <v>90492</v>
      </c>
      <c r="F1264" s="76" t="s">
        <v>99</v>
      </c>
      <c r="G1264" s="68">
        <v>520</v>
      </c>
      <c r="H1264" s="67" t="str">
        <f t="shared" si="179"/>
        <v>NEVES</v>
      </c>
      <c r="I1264" s="71">
        <v>45472</v>
      </c>
      <c r="J1264" s="72">
        <v>45484</v>
      </c>
      <c r="K1264" s="68">
        <v>1</v>
      </c>
      <c r="L1264" s="68">
        <v>17367</v>
      </c>
      <c r="M1264" s="68">
        <v>75675</v>
      </c>
      <c r="N1264" s="73">
        <f t="shared" si="181"/>
        <v>600</v>
      </c>
      <c r="O1264" s="74" t="str">
        <f t="shared" ca="1" si="182"/>
        <v>OK</v>
      </c>
      <c r="P1264" s="71">
        <v>45491</v>
      </c>
      <c r="Q1264" s="198"/>
      <c r="R1264" s="68" t="s">
        <v>106</v>
      </c>
      <c r="S1264" s="73" t="str">
        <f t="shared" si="183"/>
        <v>Rachadura na zona baixa do talão.</v>
      </c>
      <c r="T1264" s="67" t="str">
        <f t="shared" si="1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64" s="73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64" s="68">
        <v>16196</v>
      </c>
      <c r="W1264" s="67" t="str">
        <f t="shared" si="186"/>
        <v xml:space="preserve">Everson Veloso </v>
      </c>
      <c r="X1264" s="67"/>
      <c r="Y1264" s="67">
        <f t="shared" ca="1" si="178"/>
        <v>7</v>
      </c>
      <c r="Z1264" s="67" t="str">
        <f>IFERROR(VLOOKUP(R1264,FVU!B:F,5,FALSE),"")</f>
        <v>TALÃO</v>
      </c>
    </row>
    <row r="1265" spans="1:26" ht="15.75" customHeight="1">
      <c r="A1265" s="150">
        <f t="shared" si="177"/>
        <v>3560</v>
      </c>
      <c r="B1265" s="75">
        <v>24778</v>
      </c>
      <c r="C1265" s="60">
        <v>2</v>
      </c>
      <c r="D1265" s="59" t="str">
        <f t="shared" si="180"/>
        <v>275/80R22.5</v>
      </c>
      <c r="E1265" s="61">
        <v>90410</v>
      </c>
      <c r="F1265" s="75" t="s">
        <v>105</v>
      </c>
      <c r="G1265" s="60">
        <v>520</v>
      </c>
      <c r="H1265" s="59" t="str">
        <f t="shared" si="179"/>
        <v>NEVES</v>
      </c>
      <c r="I1265" s="63">
        <v>45471</v>
      </c>
      <c r="J1265" s="64">
        <v>45484</v>
      </c>
      <c r="K1265" s="60">
        <v>1</v>
      </c>
      <c r="L1265" s="60">
        <v>13818</v>
      </c>
      <c r="M1265" s="60">
        <v>136225</v>
      </c>
      <c r="N1265" s="65">
        <f t="shared" si="181"/>
        <v>600</v>
      </c>
      <c r="O1265" s="66" t="str">
        <f t="shared" ca="1" si="182"/>
        <v>OK</v>
      </c>
      <c r="P1265" s="63">
        <v>45498</v>
      </c>
      <c r="Q1265" s="200"/>
      <c r="R1265" s="148" t="s">
        <v>107</v>
      </c>
      <c r="S1265" s="65" t="str">
        <f t="shared" si="183"/>
        <v>Alteração na zona baixa do talão.</v>
      </c>
      <c r="T1265" s="59" t="str">
        <f t="shared" si="1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265" s="65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265" s="60">
        <v>16196</v>
      </c>
      <c r="W1265" s="59" t="str">
        <f t="shared" si="186"/>
        <v xml:space="preserve">Everson Veloso </v>
      </c>
      <c r="X1265" s="59"/>
      <c r="Y1265" s="59">
        <f t="shared" ca="1" si="178"/>
        <v>14</v>
      </c>
      <c r="Z1265" s="59" t="str">
        <f>IFERROR(VLOOKUP(R1265,FVU!B:F,5,FALSE),"")</f>
        <v>TALÃO</v>
      </c>
    </row>
    <row r="1266" spans="1:26" ht="15.75" customHeight="1">
      <c r="A1266" s="149">
        <f t="shared" si="177"/>
        <v>3561</v>
      </c>
      <c r="B1266" s="76">
        <v>26681</v>
      </c>
      <c r="C1266" s="68">
        <v>2</v>
      </c>
      <c r="D1266" s="67" t="str">
        <f t="shared" si="180"/>
        <v>275/80R22.5</v>
      </c>
      <c r="E1266" s="69">
        <v>90450</v>
      </c>
      <c r="F1266" s="76" t="s">
        <v>99</v>
      </c>
      <c r="G1266" s="68">
        <v>990</v>
      </c>
      <c r="H1266" s="67" t="str">
        <f t="shared" si="179"/>
        <v>VENEZA</v>
      </c>
      <c r="I1266" s="71">
        <v>45471</v>
      </c>
      <c r="J1266" s="72">
        <v>45484</v>
      </c>
      <c r="K1266" s="68">
        <v>0</v>
      </c>
      <c r="L1266" s="68">
        <v>65329</v>
      </c>
      <c r="M1266" s="68">
        <v>116122</v>
      </c>
      <c r="N1266" s="73">
        <f t="shared" si="181"/>
        <v>600</v>
      </c>
      <c r="O1266" s="74" t="str">
        <f t="shared" ca="1" si="182"/>
        <v>OK</v>
      </c>
      <c r="P1266" s="71">
        <v>45488</v>
      </c>
      <c r="Q1266" s="198"/>
      <c r="R1266" s="68" t="s">
        <v>107</v>
      </c>
      <c r="S1266" s="73" t="str">
        <f t="shared" si="183"/>
        <v>Alteração na zona baixa do talão.</v>
      </c>
      <c r="T1266" s="67" t="str">
        <f t="shared" si="1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266" s="73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266" s="68">
        <v>16196</v>
      </c>
      <c r="W1266" s="67" t="str">
        <f t="shared" si="186"/>
        <v xml:space="preserve">Everson Veloso </v>
      </c>
      <c r="X1266" s="67"/>
      <c r="Y1266" s="67">
        <f t="shared" ca="1" si="178"/>
        <v>4</v>
      </c>
      <c r="Z1266" s="67" t="str">
        <f>IFERROR(VLOOKUP(R1266,FVU!B:F,5,FALSE),"")</f>
        <v>TALÃO</v>
      </c>
    </row>
    <row r="1267" spans="1:26" ht="15.75" customHeight="1">
      <c r="A1267" s="150">
        <f t="shared" si="177"/>
        <v>3562</v>
      </c>
      <c r="B1267" s="75">
        <v>24893</v>
      </c>
      <c r="C1267" s="60">
        <v>2</v>
      </c>
      <c r="D1267" s="59" t="str">
        <f t="shared" si="180"/>
        <v>275/80R22.5</v>
      </c>
      <c r="E1267" s="61">
        <v>11150</v>
      </c>
      <c r="F1267" s="75" t="s">
        <v>105</v>
      </c>
      <c r="G1267" s="60">
        <v>870</v>
      </c>
      <c r="H1267" s="59" t="str">
        <f t="shared" si="179"/>
        <v>JUSTINOPOLIS</v>
      </c>
      <c r="I1267" s="63">
        <v>45475</v>
      </c>
      <c r="J1267" s="64">
        <v>45484</v>
      </c>
      <c r="K1267" s="60">
        <v>2</v>
      </c>
      <c r="L1267" s="60">
        <v>8322</v>
      </c>
      <c r="M1267" s="60">
        <v>146705</v>
      </c>
      <c r="N1267" s="65">
        <f t="shared" si="181"/>
        <v>600</v>
      </c>
      <c r="O1267" s="66" t="str">
        <f t="shared" ca="1" si="182"/>
        <v>OK</v>
      </c>
      <c r="P1267" s="63">
        <v>45540</v>
      </c>
      <c r="Q1267" s="200"/>
      <c r="R1267" s="148" t="s">
        <v>106</v>
      </c>
      <c r="S1267" s="65" t="str">
        <f t="shared" si="183"/>
        <v>Rachadura na zona baixa do talão.</v>
      </c>
      <c r="T1267" s="59" t="str">
        <f t="shared" si="1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67" s="65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67" s="60">
        <v>16196</v>
      </c>
      <c r="W1267" s="59" t="str">
        <f t="shared" si="186"/>
        <v xml:space="preserve">Everson Veloso </v>
      </c>
      <c r="X1267" s="59"/>
      <c r="Y1267" s="59">
        <f t="shared" ca="1" si="178"/>
        <v>56</v>
      </c>
      <c r="Z1267" s="59" t="str">
        <f>IFERROR(VLOOKUP(R1267,FVU!B:F,5,FALSE),"")</f>
        <v>TALÃO</v>
      </c>
    </row>
    <row r="1268" spans="1:26" ht="15.75" customHeight="1">
      <c r="A1268" s="149">
        <f t="shared" si="177"/>
        <v>3563</v>
      </c>
      <c r="B1268" s="76">
        <v>28473</v>
      </c>
      <c r="C1268" s="68">
        <v>2</v>
      </c>
      <c r="D1268" s="67" t="str">
        <f t="shared" si="180"/>
        <v>275/80R22.5</v>
      </c>
      <c r="E1268" s="152" t="s">
        <v>232</v>
      </c>
      <c r="F1268" s="76" t="s">
        <v>105</v>
      </c>
      <c r="G1268" s="68">
        <v>16</v>
      </c>
      <c r="H1268" s="67" t="str">
        <f t="shared" si="179"/>
        <v>M.GORETTI</v>
      </c>
      <c r="I1268" s="71">
        <v>45476</v>
      </c>
      <c r="J1268" s="72">
        <v>45484</v>
      </c>
      <c r="K1268" s="68">
        <v>0</v>
      </c>
      <c r="L1268" s="68">
        <v>2225</v>
      </c>
      <c r="M1268" s="68">
        <v>24351</v>
      </c>
      <c r="N1268" s="73">
        <f t="shared" si="181"/>
        <v>600</v>
      </c>
      <c r="O1268" s="74" t="str">
        <f t="shared" ca="1" si="182"/>
        <v>OK</v>
      </c>
      <c r="P1268" s="71">
        <v>45492</v>
      </c>
      <c r="Q1268" s="198"/>
      <c r="R1268" s="68" t="s">
        <v>107</v>
      </c>
      <c r="S1268" s="73" t="str">
        <f t="shared" si="183"/>
        <v>Alteração na zona baixa do talão.</v>
      </c>
      <c r="T1268" s="67" t="str">
        <f t="shared" si="1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268" s="73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268" s="68">
        <v>16196</v>
      </c>
      <c r="W1268" s="67" t="str">
        <f t="shared" si="186"/>
        <v xml:space="preserve">Everson Veloso </v>
      </c>
      <c r="X1268" s="67"/>
      <c r="Y1268" s="67">
        <f t="shared" ca="1" si="178"/>
        <v>8</v>
      </c>
      <c r="Z1268" s="67" t="str">
        <f>IFERROR(VLOOKUP(R1268,FVU!B:F,5,FALSE),"")</f>
        <v>TALÃO</v>
      </c>
    </row>
    <row r="1269" spans="1:26" ht="15.75" customHeight="1">
      <c r="A1269" s="150">
        <f t="shared" si="177"/>
        <v>3564</v>
      </c>
      <c r="B1269" s="75">
        <v>22809</v>
      </c>
      <c r="C1269" s="60">
        <v>1</v>
      </c>
      <c r="D1269" s="59" t="str">
        <f t="shared" si="180"/>
        <v>295/80R22.5</v>
      </c>
      <c r="E1269" s="61">
        <v>12200</v>
      </c>
      <c r="F1269" s="75" t="s">
        <v>105</v>
      </c>
      <c r="G1269" s="60">
        <v>16</v>
      </c>
      <c r="H1269" s="59" t="str">
        <f t="shared" si="179"/>
        <v>M.GORETTI</v>
      </c>
      <c r="I1269" s="63">
        <v>45477</v>
      </c>
      <c r="J1269" s="64">
        <v>45484</v>
      </c>
      <c r="K1269" s="60">
        <v>1</v>
      </c>
      <c r="L1269" s="60">
        <v>9904</v>
      </c>
      <c r="M1269" s="60">
        <v>186745</v>
      </c>
      <c r="N1269" s="65">
        <f t="shared" si="181"/>
        <v>650</v>
      </c>
      <c r="O1269" s="66" t="str">
        <f t="shared" ca="1" si="182"/>
        <v>OK</v>
      </c>
      <c r="P1269" s="63">
        <v>45505</v>
      </c>
      <c r="Q1269" s="200"/>
      <c r="R1269" s="148" t="s">
        <v>116</v>
      </c>
      <c r="S1269" s="65" t="str">
        <f t="shared" si="183"/>
        <v>Desenrolamento do retorno da lona carcaça no talão.</v>
      </c>
      <c r="T1269" s="59" t="str">
        <f t="shared" si="184"/>
        <v>Aquecimento no talão ocasionado pelo uso excessivo do freio, má regulagem dos freios, uso excessivo dos freios devido a velocidade incompatível com a via,rodas sujas e/ou em má condições de uso, etc.</v>
      </c>
      <c r="U1269" s="65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269" s="60">
        <v>16196</v>
      </c>
      <c r="W1269" s="59" t="str">
        <f t="shared" si="186"/>
        <v xml:space="preserve">Everson Veloso </v>
      </c>
      <c r="X1269" s="59"/>
      <c r="Y1269" s="59">
        <f t="shared" ca="1" si="178"/>
        <v>21</v>
      </c>
      <c r="Z1269" s="59" t="str">
        <f>IFERROR(VLOOKUP(R1269,FVU!B:F,5,FALSE),"")</f>
        <v>TALÃO</v>
      </c>
    </row>
    <row r="1270" spans="1:26" ht="15.75" customHeight="1">
      <c r="A1270" s="149">
        <f t="shared" si="177"/>
        <v>3565</v>
      </c>
      <c r="B1270" s="76">
        <v>28497</v>
      </c>
      <c r="C1270" s="68">
        <v>2</v>
      </c>
      <c r="D1270" s="67" t="str">
        <f t="shared" si="180"/>
        <v>275/80R22.5</v>
      </c>
      <c r="E1270" s="69">
        <v>20717</v>
      </c>
      <c r="F1270" s="76" t="s">
        <v>99</v>
      </c>
      <c r="G1270" s="68">
        <v>98</v>
      </c>
      <c r="H1270" s="67" t="str">
        <f t="shared" si="179"/>
        <v>ANA LUCIA</v>
      </c>
      <c r="I1270" s="71">
        <v>45475</v>
      </c>
      <c r="J1270" s="72">
        <v>45484</v>
      </c>
      <c r="K1270" s="68">
        <v>0</v>
      </c>
      <c r="L1270" s="68">
        <v>20545</v>
      </c>
      <c r="M1270" s="68">
        <v>20545</v>
      </c>
      <c r="N1270" s="73">
        <f t="shared" si="181"/>
        <v>600</v>
      </c>
      <c r="O1270" s="74" t="str">
        <f t="shared" ca="1" si="182"/>
        <v>OK</v>
      </c>
      <c r="P1270" s="71">
        <v>45686</v>
      </c>
      <c r="Q1270" s="198"/>
      <c r="R1270" s="68" t="s">
        <v>107</v>
      </c>
      <c r="S1270" s="73" t="str">
        <f t="shared" si="183"/>
        <v>Alteração na zona baixa do talão.</v>
      </c>
      <c r="T1270" s="67" t="str">
        <f t="shared" si="1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270" s="73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270" s="68">
        <v>16196</v>
      </c>
      <c r="W1270" s="67" t="str">
        <f t="shared" si="186"/>
        <v xml:space="preserve">Everson Veloso </v>
      </c>
      <c r="X1270" s="67"/>
      <c r="Y1270" s="67">
        <f t="shared" ca="1" si="178"/>
        <v>202</v>
      </c>
      <c r="Z1270" s="67" t="str">
        <f>IFERROR(VLOOKUP(R1270,FVU!B:F,5,FALSE),"")</f>
        <v>TALÃO</v>
      </c>
    </row>
    <row r="1271" spans="1:26" ht="15.75" customHeight="1">
      <c r="A1271" s="150">
        <f t="shared" si="177"/>
        <v>3566</v>
      </c>
      <c r="B1271" s="75">
        <v>27306</v>
      </c>
      <c r="C1271" s="60">
        <v>2</v>
      </c>
      <c r="D1271" s="59" t="str">
        <f t="shared" si="180"/>
        <v>275/80R22.5</v>
      </c>
      <c r="E1271" s="61">
        <v>4010660</v>
      </c>
      <c r="F1271" s="75" t="s">
        <v>101</v>
      </c>
      <c r="G1271" s="60">
        <v>870</v>
      </c>
      <c r="H1271" s="59" t="str">
        <f t="shared" si="179"/>
        <v>JUSTINOPOLIS</v>
      </c>
      <c r="I1271" s="63">
        <v>45478</v>
      </c>
      <c r="J1271" s="64">
        <v>45484</v>
      </c>
      <c r="K1271" s="60">
        <v>0</v>
      </c>
      <c r="L1271" s="60">
        <v>12598</v>
      </c>
      <c r="M1271" s="60">
        <v>68748</v>
      </c>
      <c r="N1271" s="65">
        <f t="shared" si="181"/>
        <v>600</v>
      </c>
      <c r="O1271" s="66" t="str">
        <f t="shared" ca="1" si="182"/>
        <v>OK</v>
      </c>
      <c r="P1271" s="71">
        <f>J1271</f>
        <v>45484</v>
      </c>
      <c r="Q1271" s="198"/>
      <c r="R1271" s="148" t="s">
        <v>107</v>
      </c>
      <c r="S1271" s="65" t="str">
        <f t="shared" si="183"/>
        <v>Alteração na zona baixa do talão.</v>
      </c>
      <c r="T1271" s="59" t="str">
        <f t="shared" si="1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271" s="65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271" s="60">
        <v>16196</v>
      </c>
      <c r="W1271" s="59" t="str">
        <f t="shared" si="186"/>
        <v xml:space="preserve">Everson Veloso </v>
      </c>
      <c r="X1271" s="59"/>
      <c r="Y1271" s="59">
        <f t="shared" ca="1" si="178"/>
        <v>0</v>
      </c>
      <c r="Z1271" s="59" t="str">
        <f>IFERROR(VLOOKUP(R1271,FVU!B:F,5,FALSE),"")</f>
        <v>TALÃO</v>
      </c>
    </row>
    <row r="1272" spans="1:26" ht="15.75" customHeight="1">
      <c r="A1272" s="149">
        <f t="shared" si="177"/>
        <v>3567</v>
      </c>
      <c r="B1272" s="76">
        <v>27305</v>
      </c>
      <c r="C1272" s="68">
        <v>2</v>
      </c>
      <c r="D1272" s="67" t="str">
        <f t="shared" si="180"/>
        <v>275/80R22.5</v>
      </c>
      <c r="E1272" s="69">
        <v>4010660</v>
      </c>
      <c r="F1272" s="76" t="s">
        <v>99</v>
      </c>
      <c r="G1272" s="68">
        <v>870</v>
      </c>
      <c r="H1272" s="67" t="str">
        <f t="shared" si="179"/>
        <v>JUSTINOPOLIS</v>
      </c>
      <c r="I1272" s="71">
        <v>45478</v>
      </c>
      <c r="J1272" s="72">
        <v>45485</v>
      </c>
      <c r="K1272" s="68">
        <v>0</v>
      </c>
      <c r="L1272" s="68">
        <v>12598</v>
      </c>
      <c r="M1272" s="68">
        <v>68748</v>
      </c>
      <c r="N1272" s="73">
        <f t="shared" si="181"/>
        <v>600</v>
      </c>
      <c r="O1272" s="74" t="str">
        <f t="shared" ca="1" si="182"/>
        <v>OK</v>
      </c>
      <c r="P1272" s="71">
        <f>J1272</f>
        <v>45485</v>
      </c>
      <c r="Q1272" s="198"/>
      <c r="R1272" s="68" t="s">
        <v>107</v>
      </c>
      <c r="S1272" s="73" t="str">
        <f t="shared" si="183"/>
        <v>Alteração na zona baixa do talão.</v>
      </c>
      <c r="T1272" s="67" t="str">
        <f t="shared" si="1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272" s="73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272" s="68">
        <v>16196</v>
      </c>
      <c r="W1272" s="67" t="str">
        <f t="shared" si="186"/>
        <v xml:space="preserve">Everson Veloso </v>
      </c>
      <c r="X1272" s="67"/>
      <c r="Y1272" s="67">
        <f t="shared" ca="1" si="178"/>
        <v>0</v>
      </c>
      <c r="Z1272" s="67" t="str">
        <f>IFERROR(VLOOKUP(R1272,FVU!B:F,5,FALSE),"")</f>
        <v>TALÃO</v>
      </c>
    </row>
    <row r="1273" spans="1:26" ht="15.75" customHeight="1">
      <c r="A1273" s="150">
        <f t="shared" si="177"/>
        <v>3568</v>
      </c>
      <c r="B1273" s="75">
        <v>26310</v>
      </c>
      <c r="C1273" s="60">
        <v>1</v>
      </c>
      <c r="D1273" s="59" t="str">
        <f t="shared" si="180"/>
        <v>295/80R22.5</v>
      </c>
      <c r="E1273" s="61">
        <v>90321</v>
      </c>
      <c r="F1273" s="75" t="s">
        <v>105</v>
      </c>
      <c r="G1273" s="60">
        <v>870</v>
      </c>
      <c r="H1273" s="59" t="str">
        <f t="shared" si="179"/>
        <v>JUSTINOPOLIS</v>
      </c>
      <c r="I1273" s="63">
        <v>45479</v>
      </c>
      <c r="J1273" s="64">
        <v>45485</v>
      </c>
      <c r="K1273" s="60">
        <v>0</v>
      </c>
      <c r="L1273" s="60">
        <v>641</v>
      </c>
      <c r="M1273" s="60">
        <v>70177</v>
      </c>
      <c r="N1273" s="65">
        <f t="shared" si="181"/>
        <v>650</v>
      </c>
      <c r="O1273" s="66" t="str">
        <f t="shared" ca="1" si="182"/>
        <v>OK</v>
      </c>
      <c r="P1273" s="71">
        <f>J1273</f>
        <v>45485</v>
      </c>
      <c r="Q1273" s="198"/>
      <c r="R1273" s="148" t="s">
        <v>114</v>
      </c>
      <c r="S1273" s="65" t="str">
        <f t="shared" si="183"/>
        <v>Pneu não ressulcado</v>
      </c>
      <c r="T1273" s="59" t="str">
        <f t="shared" si="184"/>
        <v>Negligência e/ou não realização do serviço de ressulcagem.</v>
      </c>
      <c r="U1273" s="65" t="str">
        <f t="shared" si="185"/>
        <v>Realizar a ressulcagem dos pneus respeitando os procedimentos conforme manual de ressulcagem.</v>
      </c>
      <c r="V1273" s="60">
        <v>16196</v>
      </c>
      <c r="W1273" s="59" t="str">
        <f t="shared" si="186"/>
        <v xml:space="preserve">Everson Veloso </v>
      </c>
      <c r="X1273" s="59"/>
      <c r="Y1273" s="59">
        <f t="shared" ca="1" si="178"/>
        <v>0</v>
      </c>
      <c r="Z1273" s="59" t="str">
        <f>IFERROR(VLOOKUP(R1273,FVU!B:F,5,FALSE),"")</f>
        <v>BANDA DE RODAGEM</v>
      </c>
    </row>
    <row r="1274" spans="1:26" ht="15.75" customHeight="1">
      <c r="A1274" s="149">
        <f t="shared" si="177"/>
        <v>3569</v>
      </c>
      <c r="B1274" s="76">
        <v>26963</v>
      </c>
      <c r="C1274" s="68">
        <v>2</v>
      </c>
      <c r="D1274" s="67" t="str">
        <f t="shared" si="180"/>
        <v>275/80R22.5</v>
      </c>
      <c r="E1274" s="69">
        <v>90450</v>
      </c>
      <c r="F1274" s="76" t="s">
        <v>105</v>
      </c>
      <c r="G1274" s="68">
        <v>990</v>
      </c>
      <c r="H1274" s="67" t="str">
        <f t="shared" si="179"/>
        <v>VENEZA</v>
      </c>
      <c r="I1274" s="71">
        <v>45471</v>
      </c>
      <c r="J1274" s="72">
        <v>45485</v>
      </c>
      <c r="K1274" s="68">
        <v>0</v>
      </c>
      <c r="L1274" s="68">
        <v>17928</v>
      </c>
      <c r="M1274" s="68">
        <v>133533</v>
      </c>
      <c r="N1274" s="73">
        <f t="shared" si="181"/>
        <v>600</v>
      </c>
      <c r="O1274" s="74" t="str">
        <f t="shared" ca="1" si="182"/>
        <v>OK</v>
      </c>
      <c r="P1274" s="71">
        <v>45488</v>
      </c>
      <c r="Q1274" s="198"/>
      <c r="R1274" s="68" t="s">
        <v>107</v>
      </c>
      <c r="S1274" s="73" t="str">
        <f t="shared" si="183"/>
        <v>Alteração na zona baixa do talão.</v>
      </c>
      <c r="T1274" s="67" t="str">
        <f t="shared" si="1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274" s="73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274" s="68">
        <v>16196</v>
      </c>
      <c r="W1274" s="67" t="str">
        <f t="shared" si="186"/>
        <v xml:space="preserve">Everson Veloso </v>
      </c>
      <c r="X1274" s="67"/>
      <c r="Y1274" s="67">
        <f t="shared" ca="1" si="178"/>
        <v>3</v>
      </c>
      <c r="Z1274" s="67" t="str">
        <f>IFERROR(VLOOKUP(R1274,FVU!B:F,5,FALSE),"")</f>
        <v>TALÃO</v>
      </c>
    </row>
    <row r="1275" spans="1:26" ht="15.75" customHeight="1">
      <c r="A1275" s="150">
        <f t="shared" si="177"/>
        <v>3570</v>
      </c>
      <c r="B1275" s="75">
        <v>24157</v>
      </c>
      <c r="C1275" s="60">
        <v>1</v>
      </c>
      <c r="D1275" s="59" t="str">
        <f t="shared" si="180"/>
        <v>295/80R22.5</v>
      </c>
      <c r="E1275" s="61">
        <v>23300</v>
      </c>
      <c r="F1275" s="75" t="s">
        <v>105</v>
      </c>
      <c r="G1275" s="60">
        <v>16</v>
      </c>
      <c r="H1275" s="59" t="str">
        <f t="shared" si="179"/>
        <v>M.GORETTI</v>
      </c>
      <c r="I1275" s="63">
        <v>45478</v>
      </c>
      <c r="J1275" s="64">
        <v>45485</v>
      </c>
      <c r="K1275" s="60">
        <v>1</v>
      </c>
      <c r="L1275" s="60">
        <v>8895</v>
      </c>
      <c r="M1275" s="60">
        <v>149253</v>
      </c>
      <c r="N1275" s="65">
        <f t="shared" si="181"/>
        <v>650</v>
      </c>
      <c r="O1275" s="66" t="str">
        <f t="shared" ca="1" si="182"/>
        <v>OK</v>
      </c>
      <c r="P1275" s="63">
        <v>45491</v>
      </c>
      <c r="Q1275" s="200"/>
      <c r="R1275" s="148" t="s">
        <v>116</v>
      </c>
      <c r="S1275" s="65" t="str">
        <f t="shared" si="183"/>
        <v>Desenrolamento do retorno da lona carcaça no talão.</v>
      </c>
      <c r="T1275" s="59" t="str">
        <f t="shared" si="184"/>
        <v>Aquecimento no talão ocasionado pelo uso excessivo do freio, má regulagem dos freios, uso excessivo dos freios devido a velocidade incompatível com a via,rodas sujas e/ou em má condições de uso, etc.</v>
      </c>
      <c r="U1275" s="65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275" s="60">
        <v>16196</v>
      </c>
      <c r="W1275" s="59" t="str">
        <f t="shared" si="186"/>
        <v xml:space="preserve">Everson Veloso </v>
      </c>
      <c r="X1275" s="59"/>
      <c r="Y1275" s="59">
        <f t="shared" ca="1" si="178"/>
        <v>6</v>
      </c>
      <c r="Z1275" s="59" t="str">
        <f>IFERROR(VLOOKUP(R1275,FVU!B:F,5,FALSE),"")</f>
        <v>TALÃO</v>
      </c>
    </row>
    <row r="1276" spans="1:26" ht="15.75" customHeight="1">
      <c r="A1276" s="149">
        <f t="shared" si="177"/>
        <v>3571</v>
      </c>
      <c r="B1276" s="76">
        <v>23225</v>
      </c>
      <c r="C1276" s="68">
        <v>2</v>
      </c>
      <c r="D1276" s="67" t="str">
        <f t="shared" si="180"/>
        <v>275/80R22.5</v>
      </c>
      <c r="E1276" s="69">
        <v>11152</v>
      </c>
      <c r="F1276" s="76" t="s">
        <v>105</v>
      </c>
      <c r="G1276" s="68">
        <v>870</v>
      </c>
      <c r="H1276" s="67" t="str">
        <f t="shared" si="179"/>
        <v>JUSTINOPOLIS</v>
      </c>
      <c r="I1276" s="71">
        <v>45481</v>
      </c>
      <c r="J1276" s="72">
        <v>45485</v>
      </c>
      <c r="K1276" s="68">
        <v>2</v>
      </c>
      <c r="L1276" s="68">
        <v>6999</v>
      </c>
      <c r="M1276" s="68">
        <v>226373</v>
      </c>
      <c r="N1276" s="73">
        <f t="shared" si="181"/>
        <v>600</v>
      </c>
      <c r="O1276" s="74" t="str">
        <f t="shared" ca="1" si="182"/>
        <v>OK</v>
      </c>
      <c r="P1276" s="71">
        <f>J1276</f>
        <v>45485</v>
      </c>
      <c r="Q1276" s="198"/>
      <c r="R1276" s="68" t="s">
        <v>116</v>
      </c>
      <c r="S1276" s="73" t="str">
        <f t="shared" si="183"/>
        <v>Desenrolamento do retorno da lona carcaça no talão.</v>
      </c>
      <c r="T1276" s="67" t="str">
        <f t="shared" si="184"/>
        <v>Aquecimento no talão ocasionado pelo uso excessivo do freio, má regulagem dos freios, uso excessivo dos freios devido a velocidade incompatível com a via,rodas sujas e/ou em má condições de uso, etc.</v>
      </c>
      <c r="U1276" s="73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276" s="68">
        <v>16196</v>
      </c>
      <c r="W1276" s="67" t="str">
        <f t="shared" si="186"/>
        <v xml:space="preserve">Everson Veloso </v>
      </c>
      <c r="X1276" s="67"/>
      <c r="Y1276" s="67">
        <f t="shared" ca="1" si="178"/>
        <v>0</v>
      </c>
      <c r="Z1276" s="67" t="str">
        <f>IFERROR(VLOOKUP(R1276,FVU!B:F,5,FALSE),"")</f>
        <v>TALÃO</v>
      </c>
    </row>
    <row r="1277" spans="1:26" ht="15.75" customHeight="1">
      <c r="A1277" s="150">
        <f t="shared" si="177"/>
        <v>3572</v>
      </c>
      <c r="B1277" s="75">
        <v>26797</v>
      </c>
      <c r="C1277" s="60">
        <v>2</v>
      </c>
      <c r="D1277" s="59" t="str">
        <f t="shared" si="180"/>
        <v>275/80R22.5</v>
      </c>
      <c r="E1277" s="61">
        <v>8486</v>
      </c>
      <c r="F1277" s="75" t="s">
        <v>198</v>
      </c>
      <c r="G1277" s="60">
        <v>56</v>
      </c>
      <c r="H1277" s="59" t="str">
        <f t="shared" si="179"/>
        <v xml:space="preserve">UBERLANDIA </v>
      </c>
      <c r="I1277" s="63">
        <v>45471</v>
      </c>
      <c r="J1277" s="64">
        <v>45485</v>
      </c>
      <c r="K1277" s="60">
        <v>0</v>
      </c>
      <c r="L1277" s="60">
        <v>8420</v>
      </c>
      <c r="M1277" s="60">
        <v>73124</v>
      </c>
      <c r="N1277" s="65">
        <f t="shared" si="181"/>
        <v>600</v>
      </c>
      <c r="O1277" s="66" t="str">
        <f t="shared" ca="1" si="182"/>
        <v>OK</v>
      </c>
      <c r="P1277" s="63">
        <v>45511</v>
      </c>
      <c r="Q1277" s="200"/>
      <c r="R1277" s="148" t="s">
        <v>114</v>
      </c>
      <c r="S1277" s="65" t="str">
        <f t="shared" si="183"/>
        <v>Pneu não ressulcado</v>
      </c>
      <c r="T1277" s="59" t="str">
        <f t="shared" si="184"/>
        <v>Negligência e/ou não realização do serviço de ressulcagem.</v>
      </c>
      <c r="U1277" s="65" t="str">
        <f t="shared" si="185"/>
        <v>Realizar a ressulcagem dos pneus respeitando os procedimentos conforme manual de ressulcagem.</v>
      </c>
      <c r="V1277" s="60">
        <v>16196</v>
      </c>
      <c r="W1277" s="59" t="str">
        <f t="shared" si="186"/>
        <v xml:space="preserve">Everson Veloso </v>
      </c>
      <c r="X1277" s="59"/>
      <c r="Y1277" s="59">
        <f t="shared" ca="1" si="178"/>
        <v>26</v>
      </c>
      <c r="Z1277" s="59" t="str">
        <f>IFERROR(VLOOKUP(R1277,FVU!B:F,5,FALSE),"")</f>
        <v>BANDA DE RODAGEM</v>
      </c>
    </row>
    <row r="1278" spans="1:26" ht="15.75" customHeight="1">
      <c r="A1278" s="149">
        <f t="shared" si="177"/>
        <v>3573</v>
      </c>
      <c r="B1278" s="76">
        <v>27103</v>
      </c>
      <c r="C1278" s="68">
        <v>2</v>
      </c>
      <c r="D1278" s="67" t="str">
        <f t="shared" si="180"/>
        <v>275/80R22.5</v>
      </c>
      <c r="E1278" s="69">
        <v>8439</v>
      </c>
      <c r="F1278" s="76" t="s">
        <v>198</v>
      </c>
      <c r="G1278" s="68">
        <v>56</v>
      </c>
      <c r="H1278" s="67" t="str">
        <f t="shared" si="179"/>
        <v xml:space="preserve">UBERLANDIA </v>
      </c>
      <c r="I1278" s="71">
        <v>45475</v>
      </c>
      <c r="J1278" s="72">
        <v>45485</v>
      </c>
      <c r="K1278" s="68">
        <v>0</v>
      </c>
      <c r="L1278" s="68">
        <v>34983</v>
      </c>
      <c r="M1278" s="68">
        <v>94551</v>
      </c>
      <c r="N1278" s="73">
        <f t="shared" si="181"/>
        <v>600</v>
      </c>
      <c r="O1278" s="74" t="str">
        <f t="shared" ca="1" si="182"/>
        <v>OK</v>
      </c>
      <c r="P1278" s="71">
        <v>45508</v>
      </c>
      <c r="Q1278" s="198"/>
      <c r="R1278" s="68" t="s">
        <v>114</v>
      </c>
      <c r="S1278" s="73" t="str">
        <f t="shared" si="183"/>
        <v>Pneu não ressulcado</v>
      </c>
      <c r="T1278" s="67" t="str">
        <f t="shared" si="184"/>
        <v>Negligência e/ou não realização do serviço de ressulcagem.</v>
      </c>
      <c r="U1278" s="73" t="str">
        <f t="shared" si="185"/>
        <v>Realizar a ressulcagem dos pneus respeitando os procedimentos conforme manual de ressulcagem.</v>
      </c>
      <c r="V1278" s="68">
        <v>16196</v>
      </c>
      <c r="W1278" s="67" t="str">
        <f t="shared" si="186"/>
        <v xml:space="preserve">Everson Veloso </v>
      </c>
      <c r="X1278" s="67"/>
      <c r="Y1278" s="67">
        <f t="shared" ca="1" si="178"/>
        <v>23</v>
      </c>
      <c r="Z1278" s="67" t="str">
        <f>IFERROR(VLOOKUP(R1278,FVU!B:F,5,FALSE),"")</f>
        <v>BANDA DE RODAGEM</v>
      </c>
    </row>
    <row r="1279" spans="1:26" ht="15.75" customHeight="1">
      <c r="A1279" s="150">
        <f t="shared" si="177"/>
        <v>3574</v>
      </c>
      <c r="B1279" s="75">
        <v>25480</v>
      </c>
      <c r="C1279" s="60">
        <v>2</v>
      </c>
      <c r="D1279" s="59" t="str">
        <f t="shared" si="180"/>
        <v>275/80R22.5</v>
      </c>
      <c r="E1279" s="61">
        <v>8471</v>
      </c>
      <c r="F1279" s="75" t="s">
        <v>99</v>
      </c>
      <c r="G1279" s="60">
        <v>56</v>
      </c>
      <c r="H1279" s="59" t="str">
        <f t="shared" si="179"/>
        <v xml:space="preserve">UBERLANDIA </v>
      </c>
      <c r="I1279" s="63">
        <v>45475</v>
      </c>
      <c r="J1279" s="64">
        <v>45485</v>
      </c>
      <c r="K1279" s="60">
        <v>0</v>
      </c>
      <c r="L1279" s="60">
        <v>16892</v>
      </c>
      <c r="M1279" s="60">
        <v>149962</v>
      </c>
      <c r="N1279" s="65">
        <f t="shared" si="181"/>
        <v>600</v>
      </c>
      <c r="O1279" s="66" t="str">
        <f t="shared" ca="1" si="182"/>
        <v>OK</v>
      </c>
      <c r="P1279" s="63">
        <v>45511</v>
      </c>
      <c r="Q1279" s="200"/>
      <c r="R1279" s="148" t="s">
        <v>114</v>
      </c>
      <c r="S1279" s="65" t="str">
        <f t="shared" si="183"/>
        <v>Pneu não ressulcado</v>
      </c>
      <c r="T1279" s="59" t="str">
        <f t="shared" si="184"/>
        <v>Negligência e/ou não realização do serviço de ressulcagem.</v>
      </c>
      <c r="U1279" s="65" t="str">
        <f t="shared" si="185"/>
        <v>Realizar a ressulcagem dos pneus respeitando os procedimentos conforme manual de ressulcagem.</v>
      </c>
      <c r="V1279" s="60">
        <v>16196</v>
      </c>
      <c r="W1279" s="59" t="str">
        <f t="shared" si="186"/>
        <v xml:space="preserve">Everson Veloso </v>
      </c>
      <c r="X1279" s="59"/>
      <c r="Y1279" s="59">
        <f t="shared" ca="1" si="178"/>
        <v>26</v>
      </c>
      <c r="Z1279" s="59" t="str">
        <f>IFERROR(VLOOKUP(R1279,FVU!B:F,5,FALSE),"")</f>
        <v>BANDA DE RODAGEM</v>
      </c>
    </row>
    <row r="1280" spans="1:26" ht="15.75" customHeight="1">
      <c r="A1280" s="149">
        <f t="shared" si="177"/>
        <v>3575</v>
      </c>
      <c r="B1280" s="76">
        <v>25096</v>
      </c>
      <c r="C1280" s="68">
        <v>2</v>
      </c>
      <c r="D1280" s="67" t="str">
        <f t="shared" si="180"/>
        <v>275/80R22.5</v>
      </c>
      <c r="E1280" s="69">
        <v>10754</v>
      </c>
      <c r="F1280" s="76" t="s">
        <v>99</v>
      </c>
      <c r="G1280" s="68">
        <v>870</v>
      </c>
      <c r="H1280" s="67" t="str">
        <f t="shared" si="179"/>
        <v>JUSTINOPOLIS</v>
      </c>
      <c r="I1280" s="71">
        <v>45467</v>
      </c>
      <c r="J1280" s="72">
        <v>45485</v>
      </c>
      <c r="K1280" s="68">
        <v>1</v>
      </c>
      <c r="L1280" s="68">
        <v>1296</v>
      </c>
      <c r="M1280" s="68">
        <v>185704</v>
      </c>
      <c r="N1280" s="73">
        <f t="shared" si="181"/>
        <v>600</v>
      </c>
      <c r="O1280" s="74" t="str">
        <f t="shared" ca="1" si="182"/>
        <v>OK</v>
      </c>
      <c r="P1280" s="71">
        <f>J1280</f>
        <v>45485</v>
      </c>
      <c r="Q1280" s="198"/>
      <c r="R1280" s="68" t="s">
        <v>106</v>
      </c>
      <c r="S1280" s="73" t="str">
        <f t="shared" si="183"/>
        <v>Rachadura na zona baixa do talão.</v>
      </c>
      <c r="T1280" s="67" t="str">
        <f t="shared" si="1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80" s="73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80" s="68">
        <v>16196</v>
      </c>
      <c r="W1280" s="67" t="str">
        <f t="shared" si="186"/>
        <v xml:space="preserve">Everson Veloso </v>
      </c>
      <c r="X1280" s="67"/>
      <c r="Y1280" s="67">
        <f t="shared" ca="1" si="178"/>
        <v>0</v>
      </c>
      <c r="Z1280" s="67" t="str">
        <f>IFERROR(VLOOKUP(R1280,FVU!B:F,5,FALSE),"")</f>
        <v>TALÃO</v>
      </c>
    </row>
    <row r="1281" spans="1:26" ht="15.75" customHeight="1">
      <c r="A1281" s="150">
        <f t="shared" si="177"/>
        <v>3576</v>
      </c>
      <c r="B1281" s="75">
        <v>27582</v>
      </c>
      <c r="C1281" s="60">
        <v>2</v>
      </c>
      <c r="D1281" s="59" t="str">
        <f t="shared" si="180"/>
        <v>275/80R22.5</v>
      </c>
      <c r="E1281" s="61">
        <v>90305</v>
      </c>
      <c r="F1281" s="75" t="s">
        <v>99</v>
      </c>
      <c r="G1281" s="60">
        <v>870</v>
      </c>
      <c r="H1281" s="59" t="str">
        <f t="shared" si="179"/>
        <v>JUSTINOPOLIS</v>
      </c>
      <c r="I1281" s="63">
        <v>45477</v>
      </c>
      <c r="J1281" s="64">
        <v>45485</v>
      </c>
      <c r="K1281" s="60">
        <v>1</v>
      </c>
      <c r="L1281" s="60">
        <v>16733</v>
      </c>
      <c r="M1281" s="60">
        <v>63200</v>
      </c>
      <c r="N1281" s="65">
        <f t="shared" si="181"/>
        <v>600</v>
      </c>
      <c r="O1281" s="66" t="str">
        <f t="shared" ca="1" si="182"/>
        <v>OK</v>
      </c>
      <c r="P1281" s="71">
        <f>J1281</f>
        <v>45485</v>
      </c>
      <c r="Q1281" s="198"/>
      <c r="R1281" s="148" t="s">
        <v>106</v>
      </c>
      <c r="S1281" s="65" t="str">
        <f t="shared" si="183"/>
        <v>Rachadura na zona baixa do talão.</v>
      </c>
      <c r="T1281" s="59" t="str">
        <f t="shared" si="1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81" s="65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81" s="60">
        <v>16196</v>
      </c>
      <c r="W1281" s="59" t="str">
        <f t="shared" si="186"/>
        <v xml:space="preserve">Everson Veloso </v>
      </c>
      <c r="X1281" s="59"/>
      <c r="Y1281" s="59">
        <f t="shared" ca="1" si="178"/>
        <v>0</v>
      </c>
      <c r="Z1281" s="59" t="str">
        <f>IFERROR(VLOOKUP(R1281,FVU!B:F,5,FALSE),"")</f>
        <v>TALÃO</v>
      </c>
    </row>
    <row r="1282" spans="1:26" ht="15.75" customHeight="1">
      <c r="A1282" s="149">
        <f t="shared" si="177"/>
        <v>3577</v>
      </c>
      <c r="B1282" s="76">
        <v>24467</v>
      </c>
      <c r="C1282" s="68">
        <v>2</v>
      </c>
      <c r="D1282" s="67" t="str">
        <f t="shared" si="180"/>
        <v>275/80R22.5</v>
      </c>
      <c r="E1282" s="69">
        <v>90404</v>
      </c>
      <c r="F1282" s="76" t="s">
        <v>99</v>
      </c>
      <c r="G1282" s="68">
        <v>990</v>
      </c>
      <c r="H1282" s="67" t="str">
        <f t="shared" si="179"/>
        <v>VENEZA</v>
      </c>
      <c r="I1282" s="71">
        <v>45477</v>
      </c>
      <c r="J1282" s="72">
        <v>45485</v>
      </c>
      <c r="K1282" s="68">
        <v>1</v>
      </c>
      <c r="L1282" s="68">
        <v>22155</v>
      </c>
      <c r="M1282" s="68">
        <v>190871</v>
      </c>
      <c r="N1282" s="73">
        <f t="shared" si="181"/>
        <v>600</v>
      </c>
      <c r="O1282" s="74" t="str">
        <f t="shared" ca="1" si="182"/>
        <v>OK</v>
      </c>
      <c r="P1282" s="71">
        <v>45488</v>
      </c>
      <c r="Q1282" s="198"/>
      <c r="R1282" s="68" t="s">
        <v>106</v>
      </c>
      <c r="S1282" s="73" t="str">
        <f t="shared" si="183"/>
        <v>Rachadura na zona baixa do talão.</v>
      </c>
      <c r="T1282" s="67" t="str">
        <f t="shared" si="1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82" s="73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82" s="68">
        <v>16196</v>
      </c>
      <c r="W1282" s="67" t="str">
        <f t="shared" si="186"/>
        <v xml:space="preserve">Everson Veloso </v>
      </c>
      <c r="X1282" s="67"/>
      <c r="Y1282" s="67">
        <f t="shared" ca="1" si="178"/>
        <v>3</v>
      </c>
      <c r="Z1282" s="67" t="str">
        <f>IFERROR(VLOOKUP(R1282,FVU!B:F,5,FALSE),"")</f>
        <v>TALÃO</v>
      </c>
    </row>
    <row r="1283" spans="1:26" ht="15.75" customHeight="1">
      <c r="A1283" s="150">
        <f t="shared" si="177"/>
        <v>3578</v>
      </c>
      <c r="B1283" s="75">
        <v>24614</v>
      </c>
      <c r="C1283" s="60">
        <v>2</v>
      </c>
      <c r="D1283" s="59" t="str">
        <f t="shared" si="180"/>
        <v>275/80R22.5</v>
      </c>
      <c r="E1283" s="61">
        <v>10763</v>
      </c>
      <c r="F1283" s="75" t="s">
        <v>105</v>
      </c>
      <c r="G1283" s="60">
        <v>870</v>
      </c>
      <c r="H1283" s="59" t="str">
        <f t="shared" si="179"/>
        <v>JUSTINOPOLIS</v>
      </c>
      <c r="I1283" s="63">
        <v>45476</v>
      </c>
      <c r="J1283" s="64">
        <v>45485</v>
      </c>
      <c r="K1283" s="60">
        <v>2</v>
      </c>
      <c r="L1283" s="60">
        <v>41142</v>
      </c>
      <c r="M1283" s="60">
        <v>159190</v>
      </c>
      <c r="N1283" s="65">
        <f t="shared" si="181"/>
        <v>600</v>
      </c>
      <c r="O1283" s="66" t="str">
        <f t="shared" ca="1" si="182"/>
        <v>OK</v>
      </c>
      <c r="P1283" s="71">
        <f>J1283</f>
        <v>45485</v>
      </c>
      <c r="Q1283" s="198"/>
      <c r="R1283" s="148" t="s">
        <v>106</v>
      </c>
      <c r="S1283" s="65" t="str">
        <f t="shared" si="183"/>
        <v>Rachadura na zona baixa do talão.</v>
      </c>
      <c r="T1283" s="59" t="str">
        <f t="shared" si="1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83" s="65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83" s="60">
        <v>16196</v>
      </c>
      <c r="W1283" s="59" t="str">
        <f t="shared" si="186"/>
        <v xml:space="preserve">Everson Veloso </v>
      </c>
      <c r="X1283" s="59"/>
      <c r="Y1283" s="59">
        <f t="shared" ca="1" si="178"/>
        <v>0</v>
      </c>
      <c r="Z1283" s="59" t="str">
        <f>IFERROR(VLOOKUP(R1283,FVU!B:F,5,FALSE),"")</f>
        <v>TALÃO</v>
      </c>
    </row>
    <row r="1284" spans="1:26" ht="15.75" customHeight="1">
      <c r="A1284" s="149">
        <f t="shared" ref="A1284:A1347" si="187">IF(B1284&gt;0,A1283+1,"")</f>
        <v>3579</v>
      </c>
      <c r="B1284" s="76">
        <v>21263</v>
      </c>
      <c r="C1284" s="68">
        <v>1</v>
      </c>
      <c r="D1284" s="67" t="str">
        <f t="shared" si="180"/>
        <v>295/80R22.5</v>
      </c>
      <c r="E1284" s="69">
        <v>10801</v>
      </c>
      <c r="F1284" s="76" t="s">
        <v>199</v>
      </c>
      <c r="G1284" s="68">
        <v>870</v>
      </c>
      <c r="H1284" s="67" t="str">
        <f t="shared" si="179"/>
        <v>JUSTINOPOLIS</v>
      </c>
      <c r="I1284" s="71">
        <v>45476</v>
      </c>
      <c r="J1284" s="72">
        <v>45485</v>
      </c>
      <c r="K1284" s="68">
        <v>1</v>
      </c>
      <c r="L1284" s="68">
        <v>31384</v>
      </c>
      <c r="M1284" s="68">
        <v>140869</v>
      </c>
      <c r="N1284" s="73">
        <f t="shared" si="181"/>
        <v>650</v>
      </c>
      <c r="O1284" s="74" t="str">
        <f t="shared" ca="1" si="182"/>
        <v>OK</v>
      </c>
      <c r="P1284" s="71">
        <f>J1284</f>
        <v>45485</v>
      </c>
      <c r="Q1284" s="198"/>
      <c r="R1284" s="68" t="s">
        <v>117</v>
      </c>
      <c r="S1284" s="73" t="str">
        <f t="shared" si="183"/>
        <v>Separações no talão e rupturas dos reforços.</v>
      </c>
      <c r="T1284" s="67" t="str">
        <f t="shared" si="184"/>
        <v>Aquecimento excessivo no tambor de freio, utilização com sobrecarga ou baixa pressão, mau posicionamento do pneu sobre o aro/roda, uso excessivo dos freios devido a velocidade incompatível com a via.</v>
      </c>
      <c r="U1284" s="73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84" s="68">
        <v>16196</v>
      </c>
      <c r="W1284" s="67" t="str">
        <f t="shared" si="186"/>
        <v xml:space="preserve">Everson Veloso </v>
      </c>
      <c r="X1284" s="67"/>
      <c r="Y1284" s="67">
        <f t="shared" ca="1" si="178"/>
        <v>0</v>
      </c>
      <c r="Z1284" s="67" t="str">
        <f>IFERROR(VLOOKUP(R1284,FVU!B:F,5,FALSE),"")</f>
        <v>TALÃO</v>
      </c>
    </row>
    <row r="1285" spans="1:26" ht="15.75" customHeight="1">
      <c r="A1285" s="150">
        <f t="shared" si="187"/>
        <v>3580</v>
      </c>
      <c r="B1285" s="75">
        <v>23965</v>
      </c>
      <c r="C1285" s="60">
        <v>2</v>
      </c>
      <c r="D1285" s="59" t="str">
        <f t="shared" si="180"/>
        <v>275/80R22.5</v>
      </c>
      <c r="E1285" s="61">
        <v>90439</v>
      </c>
      <c r="F1285" s="75" t="s">
        <v>99</v>
      </c>
      <c r="G1285" s="60">
        <v>990</v>
      </c>
      <c r="H1285" s="59" t="str">
        <f t="shared" si="179"/>
        <v>VENEZA</v>
      </c>
      <c r="I1285" s="63">
        <v>45478</v>
      </c>
      <c r="J1285" s="64">
        <v>45485</v>
      </c>
      <c r="K1285" s="60">
        <v>1</v>
      </c>
      <c r="L1285" s="60">
        <v>73202</v>
      </c>
      <c r="M1285" s="60">
        <v>224686</v>
      </c>
      <c r="N1285" s="65">
        <f t="shared" si="181"/>
        <v>600</v>
      </c>
      <c r="O1285" s="66" t="str">
        <f t="shared" ca="1" si="182"/>
        <v>OK</v>
      </c>
      <c r="P1285" s="63">
        <v>45488</v>
      </c>
      <c r="Q1285" s="200"/>
      <c r="R1285" s="148" t="s">
        <v>106</v>
      </c>
      <c r="S1285" s="65" t="str">
        <f t="shared" si="183"/>
        <v>Rachadura na zona baixa do talão.</v>
      </c>
      <c r="T1285" s="59" t="str">
        <f t="shared" si="1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85" s="65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85" s="60">
        <v>16196</v>
      </c>
      <c r="W1285" s="59" t="str">
        <f t="shared" si="186"/>
        <v xml:space="preserve">Everson Veloso </v>
      </c>
      <c r="X1285" s="59"/>
      <c r="Y1285" s="59">
        <f t="shared" ca="1" si="178"/>
        <v>3</v>
      </c>
      <c r="Z1285" s="59" t="str">
        <f>IFERROR(VLOOKUP(R1285,FVU!B:F,5,FALSE),"")</f>
        <v>TALÃO</v>
      </c>
    </row>
    <row r="1286" spans="1:26" ht="15.75" customHeight="1">
      <c r="A1286" s="149">
        <f t="shared" si="187"/>
        <v>3581</v>
      </c>
      <c r="B1286" s="76">
        <v>23172</v>
      </c>
      <c r="C1286" s="68">
        <v>2</v>
      </c>
      <c r="D1286" s="67" t="str">
        <f t="shared" si="180"/>
        <v>275/80R22.5</v>
      </c>
      <c r="E1286" s="69">
        <v>90443</v>
      </c>
      <c r="F1286" s="76" t="s">
        <v>99</v>
      </c>
      <c r="G1286" s="68">
        <v>990</v>
      </c>
      <c r="H1286" s="67" t="str">
        <f t="shared" si="179"/>
        <v>VENEZA</v>
      </c>
      <c r="I1286" s="71">
        <v>45478</v>
      </c>
      <c r="J1286" s="72">
        <v>45485</v>
      </c>
      <c r="K1286" s="68">
        <v>1</v>
      </c>
      <c r="L1286" s="68">
        <v>46025</v>
      </c>
      <c r="M1286" s="68">
        <v>215430</v>
      </c>
      <c r="N1286" s="73">
        <f t="shared" si="181"/>
        <v>600</v>
      </c>
      <c r="O1286" s="74" t="str">
        <f t="shared" ca="1" si="182"/>
        <v>OK</v>
      </c>
      <c r="P1286" s="71">
        <v>45488</v>
      </c>
      <c r="Q1286" s="198"/>
      <c r="R1286" s="68" t="s">
        <v>106</v>
      </c>
      <c r="S1286" s="73" t="str">
        <f t="shared" si="183"/>
        <v>Rachadura na zona baixa do talão.</v>
      </c>
      <c r="T1286" s="67" t="str">
        <f t="shared" si="1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86" s="73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86" s="68">
        <v>16196</v>
      </c>
      <c r="W1286" s="67" t="str">
        <f t="shared" si="186"/>
        <v xml:space="preserve">Everson Veloso </v>
      </c>
      <c r="X1286" s="67"/>
      <c r="Y1286" s="67">
        <f t="shared" ca="1" si="178"/>
        <v>3</v>
      </c>
      <c r="Z1286" s="67" t="str">
        <f>IFERROR(VLOOKUP(R1286,FVU!B:F,5,FALSE),"")</f>
        <v>TALÃO</v>
      </c>
    </row>
    <row r="1287" spans="1:26" ht="15.75" customHeight="1">
      <c r="A1287" s="150">
        <f t="shared" si="187"/>
        <v>3582</v>
      </c>
      <c r="B1287" s="75">
        <v>22909</v>
      </c>
      <c r="C1287" s="60">
        <v>2</v>
      </c>
      <c r="D1287" s="59" t="str">
        <f t="shared" si="180"/>
        <v>275/80R22.5</v>
      </c>
      <c r="E1287" s="61">
        <v>90490</v>
      </c>
      <c r="F1287" s="75" t="s">
        <v>105</v>
      </c>
      <c r="G1287" s="60">
        <v>520</v>
      </c>
      <c r="H1287" s="59" t="str">
        <f t="shared" si="179"/>
        <v>NEVES</v>
      </c>
      <c r="I1287" s="63">
        <v>45477</v>
      </c>
      <c r="J1287" s="64">
        <v>45492</v>
      </c>
      <c r="K1287" s="60">
        <v>1</v>
      </c>
      <c r="L1287" s="60">
        <v>47323</v>
      </c>
      <c r="M1287" s="60">
        <v>161192</v>
      </c>
      <c r="N1287" s="65">
        <f t="shared" si="181"/>
        <v>600</v>
      </c>
      <c r="O1287" s="66" t="str">
        <f t="shared" ca="1" si="182"/>
        <v>OK</v>
      </c>
      <c r="P1287" s="63">
        <v>45523</v>
      </c>
      <c r="Q1287" s="200"/>
      <c r="R1287" s="148" t="s">
        <v>117</v>
      </c>
      <c r="S1287" s="65" t="str">
        <f t="shared" si="183"/>
        <v>Separações no talão e rupturas dos reforços.</v>
      </c>
      <c r="T1287" s="59" t="str">
        <f t="shared" si="184"/>
        <v>Aquecimento excessivo no tambor de freio, utilização com sobrecarga ou baixa pressão, mau posicionamento do pneu sobre o aro/roda, uso excessivo dos freios devido a velocidade incompatível com a via.</v>
      </c>
      <c r="U1287" s="65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87" s="60">
        <v>16196</v>
      </c>
      <c r="W1287" s="59" t="str">
        <f t="shared" si="186"/>
        <v xml:space="preserve">Everson Veloso </v>
      </c>
      <c r="X1287" s="59"/>
      <c r="Y1287" s="59">
        <f t="shared" ref="Y1287:Y1350" ca="1" si="188">IF(J1287=0,"",IF(P1287=0,TODAY()-J1287,P1287-J1287))</f>
        <v>31</v>
      </c>
      <c r="Z1287" s="59" t="str">
        <f>IFERROR(VLOOKUP(R1287,FVU!B:F,5,FALSE),"")</f>
        <v>TALÃO</v>
      </c>
    </row>
    <row r="1288" spans="1:26" ht="15.75" customHeight="1">
      <c r="A1288" s="149">
        <f t="shared" si="187"/>
        <v>3583</v>
      </c>
      <c r="B1288" s="76">
        <v>25323</v>
      </c>
      <c r="C1288" s="68">
        <v>2</v>
      </c>
      <c r="D1288" s="67" t="str">
        <f t="shared" si="180"/>
        <v>275/80R22.5</v>
      </c>
      <c r="E1288" s="69">
        <v>90412</v>
      </c>
      <c r="F1288" s="76" t="s">
        <v>198</v>
      </c>
      <c r="G1288" s="68">
        <v>520</v>
      </c>
      <c r="H1288" s="67" t="str">
        <f t="shared" si="179"/>
        <v>NEVES</v>
      </c>
      <c r="I1288" s="71">
        <v>45478</v>
      </c>
      <c r="J1288" s="72">
        <v>45492</v>
      </c>
      <c r="K1288" s="68">
        <v>1</v>
      </c>
      <c r="L1288" s="68">
        <v>25168</v>
      </c>
      <c r="M1288" s="68">
        <v>130726</v>
      </c>
      <c r="N1288" s="73">
        <f t="shared" si="181"/>
        <v>600</v>
      </c>
      <c r="O1288" s="74" t="str">
        <f t="shared" ca="1" si="182"/>
        <v>OK</v>
      </c>
      <c r="P1288" s="71">
        <v>45498</v>
      </c>
      <c r="Q1288" s="198"/>
      <c r="R1288" s="68" t="s">
        <v>104</v>
      </c>
      <c r="S1288" s="73" t="str">
        <f t="shared" si="183"/>
        <v>Feridas acidentais no flanco.</v>
      </c>
      <c r="T1288" s="67" t="str">
        <f t="shared" si="184"/>
        <v>Objetos pontiagudos, pontas de guias, meio-fio.</v>
      </c>
      <c r="U1288" s="73" t="str">
        <f t="shared" si="185"/>
        <v>Impacto lateral proveniente de erro operacional, solicito avaliação de cobrança.</v>
      </c>
      <c r="V1288" s="68">
        <v>16196</v>
      </c>
      <c r="W1288" s="67" t="str">
        <f t="shared" si="186"/>
        <v xml:space="preserve">Everson Veloso </v>
      </c>
      <c r="X1288" s="67"/>
      <c r="Y1288" s="67">
        <f t="shared" ca="1" si="188"/>
        <v>6</v>
      </c>
      <c r="Z1288" s="67" t="str">
        <f>IFERROR(VLOOKUP(R1288,FVU!B:F,5,FALSE),"")</f>
        <v>FLANCO</v>
      </c>
    </row>
    <row r="1289" spans="1:26" ht="15.75" customHeight="1">
      <c r="A1289" s="150">
        <f t="shared" si="187"/>
        <v>3584</v>
      </c>
      <c r="B1289" s="75">
        <v>26305</v>
      </c>
      <c r="C1289" s="60">
        <v>2</v>
      </c>
      <c r="D1289" s="59" t="str">
        <f t="shared" si="180"/>
        <v>275/80R22.5</v>
      </c>
      <c r="E1289" s="61">
        <v>90308</v>
      </c>
      <c r="F1289" s="75" t="s">
        <v>99</v>
      </c>
      <c r="G1289" s="60">
        <v>870</v>
      </c>
      <c r="H1289" s="59" t="str">
        <f t="shared" si="179"/>
        <v>JUSTINOPOLIS</v>
      </c>
      <c r="I1289" s="63">
        <v>45483</v>
      </c>
      <c r="J1289" s="64">
        <v>45492</v>
      </c>
      <c r="K1289" s="60">
        <v>1</v>
      </c>
      <c r="L1289" s="60">
        <v>3885</v>
      </c>
      <c r="M1289" s="60">
        <v>86917</v>
      </c>
      <c r="N1289" s="65">
        <f t="shared" si="181"/>
        <v>600</v>
      </c>
      <c r="O1289" s="66" t="str">
        <f t="shared" ca="1" si="182"/>
        <v>OK</v>
      </c>
      <c r="P1289" s="63">
        <v>45540</v>
      </c>
      <c r="Q1289" s="200"/>
      <c r="R1289" s="148" t="s">
        <v>116</v>
      </c>
      <c r="S1289" s="65" t="str">
        <f t="shared" si="183"/>
        <v>Desenrolamento do retorno da lona carcaça no talão.</v>
      </c>
      <c r="T1289" s="59" t="str">
        <f t="shared" si="184"/>
        <v>Aquecimento no talão ocasionado pelo uso excessivo do freio, má regulagem dos freios, uso excessivo dos freios devido a velocidade incompatível com a via,rodas sujas e/ou em má condições de uso, etc.</v>
      </c>
      <c r="U1289" s="65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289" s="60">
        <v>16196</v>
      </c>
      <c r="W1289" s="59" t="str">
        <f t="shared" si="186"/>
        <v xml:space="preserve">Everson Veloso </v>
      </c>
      <c r="X1289" s="59"/>
      <c r="Y1289" s="59">
        <f t="shared" ca="1" si="188"/>
        <v>48</v>
      </c>
      <c r="Z1289" s="59" t="str">
        <f>IFERROR(VLOOKUP(R1289,FVU!B:F,5,FALSE),"")</f>
        <v>TALÃO</v>
      </c>
    </row>
    <row r="1290" spans="1:26" ht="15.75" customHeight="1">
      <c r="A1290" s="149">
        <f t="shared" si="187"/>
        <v>3585</v>
      </c>
      <c r="B1290" s="76">
        <v>24298</v>
      </c>
      <c r="C1290" s="68">
        <v>1</v>
      </c>
      <c r="D1290" s="67" t="str">
        <f t="shared" si="180"/>
        <v>295/80R22.5</v>
      </c>
      <c r="E1290" s="69">
        <v>90309</v>
      </c>
      <c r="F1290" s="76" t="s">
        <v>207</v>
      </c>
      <c r="G1290" s="68">
        <v>870</v>
      </c>
      <c r="H1290" s="67" t="str">
        <f t="shared" si="179"/>
        <v>JUSTINOPOLIS</v>
      </c>
      <c r="I1290" s="71">
        <v>45481</v>
      </c>
      <c r="J1290" s="72">
        <v>45492</v>
      </c>
      <c r="K1290" s="68">
        <v>1</v>
      </c>
      <c r="L1290" s="68">
        <v>13795</v>
      </c>
      <c r="M1290" s="68">
        <v>120843</v>
      </c>
      <c r="N1290" s="73">
        <f t="shared" si="181"/>
        <v>650</v>
      </c>
      <c r="O1290" s="74" t="str">
        <f t="shared" ca="1" si="182"/>
        <v>OK</v>
      </c>
      <c r="P1290" s="71">
        <v>45540</v>
      </c>
      <c r="Q1290" s="198"/>
      <c r="R1290" s="68" t="s">
        <v>106</v>
      </c>
      <c r="S1290" s="73" t="str">
        <f t="shared" si="183"/>
        <v>Rachadura na zona baixa do talão.</v>
      </c>
      <c r="T1290" s="67" t="str">
        <f t="shared" si="1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90" s="73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90" s="68">
        <v>16196</v>
      </c>
      <c r="W1290" s="67" t="str">
        <f t="shared" si="186"/>
        <v xml:space="preserve">Everson Veloso </v>
      </c>
      <c r="X1290" s="67"/>
      <c r="Y1290" s="67">
        <f t="shared" ca="1" si="188"/>
        <v>48</v>
      </c>
      <c r="Z1290" s="67" t="str">
        <f>IFERROR(VLOOKUP(R1290,FVU!B:F,5,FALSE),"")</f>
        <v>TALÃO</v>
      </c>
    </row>
    <row r="1291" spans="1:26" ht="15.75" customHeight="1">
      <c r="A1291" s="150">
        <f t="shared" si="187"/>
        <v>3586</v>
      </c>
      <c r="B1291" s="75">
        <v>22544</v>
      </c>
      <c r="C1291" s="60">
        <v>2</v>
      </c>
      <c r="D1291" s="59" t="str">
        <f t="shared" si="180"/>
        <v>275/80R22.5</v>
      </c>
      <c r="E1291" s="61">
        <v>20717</v>
      </c>
      <c r="F1291" s="75" t="s">
        <v>198</v>
      </c>
      <c r="G1291" s="60">
        <v>98</v>
      </c>
      <c r="H1291" s="59" t="str">
        <f t="shared" si="179"/>
        <v>ANA LUCIA</v>
      </c>
      <c r="I1291" s="63">
        <v>45486</v>
      </c>
      <c r="J1291" s="64">
        <v>45492</v>
      </c>
      <c r="K1291" s="60">
        <v>2</v>
      </c>
      <c r="L1291" s="60">
        <v>22497</v>
      </c>
      <c r="M1291" s="60">
        <v>164252</v>
      </c>
      <c r="N1291" s="65">
        <f t="shared" si="181"/>
        <v>600</v>
      </c>
      <c r="O1291" s="66" t="str">
        <f t="shared" ca="1" si="182"/>
        <v>OK</v>
      </c>
      <c r="P1291" s="63">
        <v>45672</v>
      </c>
      <c r="Q1291" s="200"/>
      <c r="R1291" s="148" t="s">
        <v>104</v>
      </c>
      <c r="S1291" s="65" t="str">
        <f t="shared" si="183"/>
        <v>Feridas acidentais no flanco.</v>
      </c>
      <c r="T1291" s="59" t="str">
        <f t="shared" si="184"/>
        <v>Objetos pontiagudos, pontas de guias, meio-fio.</v>
      </c>
      <c r="U1291" s="65" t="str">
        <f t="shared" si="185"/>
        <v>Impacto lateral proveniente de erro operacional, solicito avaliação de cobrança.</v>
      </c>
      <c r="V1291" s="60">
        <v>16196</v>
      </c>
      <c r="W1291" s="59" t="str">
        <f t="shared" si="186"/>
        <v xml:space="preserve">Everson Veloso </v>
      </c>
      <c r="X1291" s="59"/>
      <c r="Y1291" s="59">
        <f t="shared" ca="1" si="188"/>
        <v>180</v>
      </c>
      <c r="Z1291" s="59" t="str">
        <f>IFERROR(VLOOKUP(R1291,FVU!B:F,5,FALSE),"")</f>
        <v>FLANCO</v>
      </c>
    </row>
    <row r="1292" spans="1:26" ht="15.75" customHeight="1">
      <c r="A1292" s="149">
        <f t="shared" si="187"/>
        <v>3587</v>
      </c>
      <c r="B1292" s="76">
        <v>27831</v>
      </c>
      <c r="C1292" s="68">
        <v>2</v>
      </c>
      <c r="D1292" s="67" t="str">
        <f t="shared" si="180"/>
        <v>275/80R22.5</v>
      </c>
      <c r="E1292" s="69">
        <v>90390</v>
      </c>
      <c r="F1292" s="76" t="s">
        <v>99</v>
      </c>
      <c r="G1292" s="68">
        <v>870</v>
      </c>
      <c r="H1292" s="67" t="str">
        <f t="shared" si="179"/>
        <v>JUSTINOPOLIS</v>
      </c>
      <c r="I1292" s="71">
        <v>45484</v>
      </c>
      <c r="J1292" s="72">
        <v>45492</v>
      </c>
      <c r="K1292" s="68">
        <v>1</v>
      </c>
      <c r="L1292" s="68">
        <v>19659</v>
      </c>
      <c r="M1292" s="68">
        <v>40879</v>
      </c>
      <c r="N1292" s="73">
        <f t="shared" si="181"/>
        <v>600</v>
      </c>
      <c r="O1292" s="74" t="str">
        <f t="shared" ca="1" si="182"/>
        <v>OK</v>
      </c>
      <c r="P1292" s="71">
        <f>J1292</f>
        <v>45492</v>
      </c>
      <c r="Q1292" s="198"/>
      <c r="R1292" s="68" t="s">
        <v>106</v>
      </c>
      <c r="S1292" s="73" t="str">
        <f t="shared" si="183"/>
        <v>Rachadura na zona baixa do talão.</v>
      </c>
      <c r="T1292" s="67" t="str">
        <f t="shared" si="1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92" s="73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92" s="68">
        <v>16196</v>
      </c>
      <c r="W1292" s="67" t="str">
        <f t="shared" si="186"/>
        <v xml:space="preserve">Everson Veloso </v>
      </c>
      <c r="X1292" s="67"/>
      <c r="Y1292" s="67">
        <f t="shared" ca="1" si="188"/>
        <v>0</v>
      </c>
      <c r="Z1292" s="67" t="str">
        <f>IFERROR(VLOOKUP(R1292,FVU!B:F,5,FALSE),"")</f>
        <v>TALÃO</v>
      </c>
    </row>
    <row r="1293" spans="1:26" ht="15.75" customHeight="1">
      <c r="A1293" s="150">
        <f t="shared" si="187"/>
        <v>3588</v>
      </c>
      <c r="B1293" s="75">
        <v>27115</v>
      </c>
      <c r="C1293" s="60">
        <v>2</v>
      </c>
      <c r="D1293" s="59" t="str">
        <f t="shared" si="180"/>
        <v>275/80R22.5</v>
      </c>
      <c r="E1293" s="61">
        <v>90296</v>
      </c>
      <c r="F1293" s="75" t="s">
        <v>99</v>
      </c>
      <c r="G1293" s="60">
        <v>870</v>
      </c>
      <c r="H1293" s="59" t="str">
        <f t="shared" si="179"/>
        <v>JUSTINOPOLIS</v>
      </c>
      <c r="I1293" s="63">
        <v>45483</v>
      </c>
      <c r="J1293" s="64">
        <v>45492</v>
      </c>
      <c r="K1293" s="60">
        <v>1</v>
      </c>
      <c r="L1293" s="60">
        <v>12695</v>
      </c>
      <c r="M1293" s="60">
        <v>63488</v>
      </c>
      <c r="N1293" s="65">
        <f t="shared" si="181"/>
        <v>600</v>
      </c>
      <c r="O1293" s="66" t="str">
        <f t="shared" ca="1" si="182"/>
        <v>OK</v>
      </c>
      <c r="P1293" s="63">
        <v>45540</v>
      </c>
      <c r="Q1293" s="200"/>
      <c r="R1293" s="148" t="s">
        <v>116</v>
      </c>
      <c r="S1293" s="65" t="str">
        <f t="shared" si="183"/>
        <v>Desenrolamento do retorno da lona carcaça no talão.</v>
      </c>
      <c r="T1293" s="59" t="str">
        <f t="shared" si="184"/>
        <v>Aquecimento no talão ocasionado pelo uso excessivo do freio, má regulagem dos freios, uso excessivo dos freios devido a velocidade incompatível com a via,rodas sujas e/ou em má condições de uso, etc.</v>
      </c>
      <c r="U1293" s="65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293" s="60">
        <v>16196</v>
      </c>
      <c r="W1293" s="59" t="str">
        <f t="shared" si="186"/>
        <v xml:space="preserve">Everson Veloso </v>
      </c>
      <c r="X1293" s="59"/>
      <c r="Y1293" s="59">
        <f t="shared" ca="1" si="188"/>
        <v>48</v>
      </c>
      <c r="Z1293" s="59" t="str">
        <f>IFERROR(VLOOKUP(R1293,FVU!B:F,5,FALSE),"")</f>
        <v>TALÃO</v>
      </c>
    </row>
    <row r="1294" spans="1:26" ht="15.75" customHeight="1">
      <c r="A1294" s="149">
        <f t="shared" si="187"/>
        <v>3589</v>
      </c>
      <c r="B1294" s="76">
        <v>23853</v>
      </c>
      <c r="C1294" s="68">
        <v>2</v>
      </c>
      <c r="D1294" s="67" t="str">
        <f t="shared" si="180"/>
        <v>275/80R22.5</v>
      </c>
      <c r="E1294" s="69">
        <v>20862</v>
      </c>
      <c r="F1294" s="76" t="s">
        <v>198</v>
      </c>
      <c r="G1294" s="68">
        <v>870</v>
      </c>
      <c r="H1294" s="67" t="str">
        <f t="shared" ref="H1294:H1357" si="189">IFERROR(VLOOKUP(G1294,LOCAL,2,FALSE),"")</f>
        <v>JUSTINOPOLIS</v>
      </c>
      <c r="I1294" s="71">
        <v>45483</v>
      </c>
      <c r="J1294" s="72">
        <v>45492</v>
      </c>
      <c r="K1294" s="68">
        <v>2</v>
      </c>
      <c r="L1294" s="68">
        <v>305</v>
      </c>
      <c r="M1294" s="68">
        <v>175077</v>
      </c>
      <c r="N1294" s="73">
        <f t="shared" si="181"/>
        <v>600</v>
      </c>
      <c r="O1294" s="74" t="str">
        <f t="shared" ca="1" si="182"/>
        <v>OK</v>
      </c>
      <c r="P1294" s="71">
        <f>J1294</f>
        <v>45492</v>
      </c>
      <c r="Q1294" s="198"/>
      <c r="R1294" s="68" t="s">
        <v>116</v>
      </c>
      <c r="S1294" s="73" t="str">
        <f t="shared" si="183"/>
        <v>Desenrolamento do retorno da lona carcaça no talão.</v>
      </c>
      <c r="T1294" s="67" t="str">
        <f t="shared" si="184"/>
        <v>Aquecimento no talão ocasionado pelo uso excessivo do freio, má regulagem dos freios, uso excessivo dos freios devido a velocidade incompatível com a via,rodas sujas e/ou em má condições de uso, etc.</v>
      </c>
      <c r="U1294" s="73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294" s="68">
        <v>16196</v>
      </c>
      <c r="W1294" s="67" t="str">
        <f t="shared" si="186"/>
        <v xml:space="preserve">Everson Veloso </v>
      </c>
      <c r="X1294" s="67"/>
      <c r="Y1294" s="67">
        <f t="shared" ca="1" si="188"/>
        <v>0</v>
      </c>
      <c r="Z1294" s="67" t="str">
        <f>IFERROR(VLOOKUP(R1294,FVU!B:F,5,FALSE),"")</f>
        <v>TALÃO</v>
      </c>
    </row>
    <row r="1295" spans="1:26" ht="15.75" customHeight="1">
      <c r="A1295" s="150">
        <f t="shared" si="187"/>
        <v>3590</v>
      </c>
      <c r="B1295" s="75">
        <v>23741</v>
      </c>
      <c r="C1295" s="60">
        <v>2</v>
      </c>
      <c r="D1295" s="59" t="str">
        <f t="shared" si="180"/>
        <v>275/80R22.5</v>
      </c>
      <c r="E1295" s="61">
        <v>10837</v>
      </c>
      <c r="F1295" s="75" t="s">
        <v>198</v>
      </c>
      <c r="G1295" s="60">
        <v>870</v>
      </c>
      <c r="H1295" s="59" t="str">
        <f t="shared" si="189"/>
        <v>JUSTINOPOLIS</v>
      </c>
      <c r="I1295" s="63">
        <v>45484</v>
      </c>
      <c r="J1295" s="64">
        <v>45492</v>
      </c>
      <c r="K1295" s="60">
        <v>2</v>
      </c>
      <c r="L1295" s="60">
        <v>13866</v>
      </c>
      <c r="M1295" s="60">
        <v>211852</v>
      </c>
      <c r="N1295" s="65">
        <f t="shared" si="181"/>
        <v>600</v>
      </c>
      <c r="O1295" s="66" t="str">
        <f t="shared" ca="1" si="182"/>
        <v>OK</v>
      </c>
      <c r="P1295" s="71">
        <f>J1295</f>
        <v>45492</v>
      </c>
      <c r="Q1295" s="198"/>
      <c r="R1295" s="148" t="s">
        <v>106</v>
      </c>
      <c r="S1295" s="65" t="str">
        <f t="shared" si="183"/>
        <v>Rachadura na zona baixa do talão.</v>
      </c>
      <c r="T1295" s="59" t="str">
        <f t="shared" si="1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295" s="65" t="str">
        <f t="shared" si="1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295" s="60">
        <v>16196</v>
      </c>
      <c r="W1295" s="59" t="str">
        <f t="shared" si="186"/>
        <v xml:space="preserve">Everson Veloso </v>
      </c>
      <c r="X1295" s="59"/>
      <c r="Y1295" s="59">
        <f t="shared" ca="1" si="188"/>
        <v>0</v>
      </c>
      <c r="Z1295" s="59" t="str">
        <f>IFERROR(VLOOKUP(R1295,FVU!B:F,5,FALSE),"")</f>
        <v>TALÃO</v>
      </c>
    </row>
    <row r="1296" spans="1:26" ht="15.75" customHeight="1">
      <c r="A1296" s="149">
        <f t="shared" si="187"/>
        <v>3591</v>
      </c>
      <c r="B1296" s="76">
        <v>28109</v>
      </c>
      <c r="C1296" s="68">
        <v>2</v>
      </c>
      <c r="D1296" s="67" t="str">
        <f t="shared" ref="D1296:D1359" si="190">IFERROR(VLOOKUP(C1296,MEDIDA,2,FALSE),"")</f>
        <v>275/80R22.5</v>
      </c>
      <c r="E1296" s="69">
        <v>7331</v>
      </c>
      <c r="F1296" s="76" t="s">
        <v>105</v>
      </c>
      <c r="G1296" s="68">
        <v>56</v>
      </c>
      <c r="H1296" s="67" t="str">
        <f t="shared" si="189"/>
        <v xml:space="preserve">UBERLANDIA </v>
      </c>
      <c r="I1296" s="71">
        <v>45484</v>
      </c>
      <c r="J1296" s="72">
        <v>45492</v>
      </c>
      <c r="K1296" s="68">
        <v>0</v>
      </c>
      <c r="L1296" s="68">
        <v>41795</v>
      </c>
      <c r="M1296" s="68">
        <v>48881</v>
      </c>
      <c r="N1296" s="73">
        <f t="shared" ref="N1296:N1359" si="191">IFERROR(VLOOKUP(C1296,MEDIDA,3,FALSE),"")</f>
        <v>600</v>
      </c>
      <c r="O1296" s="74" t="str">
        <f t="shared" ref="O1296:O1359" ca="1" si="192">IF(B1296="","",IF(P1296="",IF(TODAY()-J1296&gt;=7,"PENDENTE","AGUARDANDO"),"OK"))</f>
        <v>OK</v>
      </c>
      <c r="P1296" s="71">
        <v>45511</v>
      </c>
      <c r="Q1296" s="198"/>
      <c r="R1296" s="68" t="s">
        <v>114</v>
      </c>
      <c r="S1296" s="73" t="str">
        <f t="shared" ref="S1296:S1359" si="193">IFERROR(VLOOKUP(R1296,FVU,2,FALSE),"")</f>
        <v>Pneu não ressulcado</v>
      </c>
      <c r="T1296" s="67" t="str">
        <f t="shared" ref="T1296:T1359" si="194">IFERROR(VLOOKUP(R1296,FVU,3,FALSE),"")</f>
        <v>Negligência e/ou não realização do serviço de ressulcagem.</v>
      </c>
      <c r="U1296" s="73" t="str">
        <f t="shared" ref="U1296:U1359" si="195">IFERROR(VLOOKUP(R1296,FVU,4,FALSE),"")</f>
        <v>Realizar a ressulcagem dos pneus respeitando os procedimentos conforme manual de ressulcagem.</v>
      </c>
      <c r="V1296" s="68">
        <v>16196</v>
      </c>
      <c r="W1296" s="67" t="str">
        <f t="shared" ref="W1296:W1359" si="196">IFERROR(VLOOKUP(V1296,RELATOR,2,FALSE),"")</f>
        <v xml:space="preserve">Everson Veloso </v>
      </c>
      <c r="X1296" s="67"/>
      <c r="Y1296" s="67">
        <f t="shared" ca="1" si="188"/>
        <v>19</v>
      </c>
      <c r="Z1296" s="67" t="str">
        <f>IFERROR(VLOOKUP(R1296,FVU!B:F,5,FALSE),"")</f>
        <v>BANDA DE RODAGEM</v>
      </c>
    </row>
    <row r="1297" spans="1:26" ht="15.75" customHeight="1">
      <c r="A1297" s="150">
        <f t="shared" si="187"/>
        <v>3592</v>
      </c>
      <c r="B1297" s="75">
        <v>27277</v>
      </c>
      <c r="C1297" s="60">
        <v>2</v>
      </c>
      <c r="D1297" s="59" t="str">
        <f t="shared" si="190"/>
        <v>275/80R22.5</v>
      </c>
      <c r="E1297" s="61">
        <v>8471</v>
      </c>
      <c r="F1297" s="75" t="s">
        <v>101</v>
      </c>
      <c r="G1297" s="60">
        <v>56</v>
      </c>
      <c r="H1297" s="59" t="str">
        <f t="shared" si="189"/>
        <v xml:space="preserve">UBERLANDIA </v>
      </c>
      <c r="I1297" s="63">
        <v>45486</v>
      </c>
      <c r="J1297" s="64">
        <v>45492</v>
      </c>
      <c r="K1297" s="60">
        <v>0</v>
      </c>
      <c r="L1297" s="60">
        <v>33640</v>
      </c>
      <c r="M1297" s="60">
        <v>59627</v>
      </c>
      <c r="N1297" s="65">
        <f t="shared" si="191"/>
        <v>600</v>
      </c>
      <c r="O1297" s="66" t="str">
        <f t="shared" ca="1" si="192"/>
        <v>OK</v>
      </c>
      <c r="P1297" s="63">
        <v>45511</v>
      </c>
      <c r="Q1297" s="200"/>
      <c r="R1297" s="148" t="s">
        <v>114</v>
      </c>
      <c r="S1297" s="65" t="str">
        <f t="shared" si="193"/>
        <v>Pneu não ressulcado</v>
      </c>
      <c r="T1297" s="59" t="str">
        <f t="shared" si="194"/>
        <v>Negligência e/ou não realização do serviço de ressulcagem.</v>
      </c>
      <c r="U1297" s="65" t="str">
        <f t="shared" si="195"/>
        <v>Realizar a ressulcagem dos pneus respeitando os procedimentos conforme manual de ressulcagem.</v>
      </c>
      <c r="V1297" s="60">
        <v>16196</v>
      </c>
      <c r="W1297" s="59" t="str">
        <f t="shared" si="196"/>
        <v xml:space="preserve">Everson Veloso </v>
      </c>
      <c r="X1297" s="59"/>
      <c r="Y1297" s="59">
        <f t="shared" ca="1" si="188"/>
        <v>19</v>
      </c>
      <c r="Z1297" s="59" t="str">
        <f>IFERROR(VLOOKUP(R1297,FVU!B:F,5,FALSE),"")</f>
        <v>BANDA DE RODAGEM</v>
      </c>
    </row>
    <row r="1298" spans="1:26" ht="15.75" customHeight="1">
      <c r="A1298" s="149">
        <f t="shared" si="187"/>
        <v>3593</v>
      </c>
      <c r="B1298" s="76">
        <v>26704</v>
      </c>
      <c r="C1298" s="68">
        <v>2</v>
      </c>
      <c r="D1298" s="67" t="str">
        <f t="shared" si="190"/>
        <v>275/80R22.5</v>
      </c>
      <c r="E1298" s="69">
        <v>8491</v>
      </c>
      <c r="F1298" s="76" t="s">
        <v>102</v>
      </c>
      <c r="G1298" s="68">
        <v>56</v>
      </c>
      <c r="H1298" s="67" t="str">
        <f t="shared" si="189"/>
        <v xml:space="preserve">UBERLANDIA </v>
      </c>
      <c r="I1298" s="71">
        <v>45472</v>
      </c>
      <c r="J1298" s="72">
        <v>45492</v>
      </c>
      <c r="K1298" s="68">
        <v>0</v>
      </c>
      <c r="L1298" s="68">
        <v>15813</v>
      </c>
      <c r="M1298" s="68">
        <v>51602</v>
      </c>
      <c r="N1298" s="73">
        <f t="shared" si="191"/>
        <v>600</v>
      </c>
      <c r="O1298" s="74" t="str">
        <f t="shared" ca="1" si="192"/>
        <v>OK</v>
      </c>
      <c r="P1298" s="71">
        <v>45513</v>
      </c>
      <c r="Q1298" s="198"/>
      <c r="R1298" s="68" t="s">
        <v>111</v>
      </c>
      <c r="S1298" s="73" t="str">
        <f t="shared" si="193"/>
        <v>Desgaste irregular da Banda de Rodagem.</v>
      </c>
      <c r="T1298" s="67" t="str">
        <f t="shared" si="194"/>
        <v>Folgas nas mangas, cubos, buchas estouradas, veículo desalinhado.</v>
      </c>
      <c r="U1298" s="73" t="str">
        <f t="shared" si="19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298" s="68">
        <v>16196</v>
      </c>
      <c r="W1298" s="67" t="str">
        <f t="shared" si="196"/>
        <v xml:space="preserve">Everson Veloso </v>
      </c>
      <c r="X1298" s="67"/>
      <c r="Y1298" s="67">
        <f t="shared" ca="1" si="188"/>
        <v>21</v>
      </c>
      <c r="Z1298" s="67" t="str">
        <f>IFERROR(VLOOKUP(R1298,FVU!B:F,5,FALSE),"")</f>
        <v>BANDA DE RODAGEM</v>
      </c>
    </row>
    <row r="1299" spans="1:26" ht="15.75" customHeight="1">
      <c r="A1299" s="150">
        <f t="shared" si="187"/>
        <v>3594</v>
      </c>
      <c r="B1299" s="75">
        <v>25124</v>
      </c>
      <c r="C1299" s="60">
        <v>2</v>
      </c>
      <c r="D1299" s="59" t="str">
        <f t="shared" si="190"/>
        <v>275/80R22.5</v>
      </c>
      <c r="E1299" s="61">
        <v>8486</v>
      </c>
      <c r="F1299" s="75" t="s">
        <v>99</v>
      </c>
      <c r="G1299" s="60">
        <v>56</v>
      </c>
      <c r="H1299" s="59" t="str">
        <f t="shared" si="189"/>
        <v xml:space="preserve">UBERLANDIA </v>
      </c>
      <c r="I1299" s="63">
        <v>45486</v>
      </c>
      <c r="J1299" s="64">
        <v>45492</v>
      </c>
      <c r="K1299" s="60">
        <v>1</v>
      </c>
      <c r="L1299" s="60">
        <v>55393</v>
      </c>
      <c r="M1299" s="60">
        <v>133444</v>
      </c>
      <c r="N1299" s="65">
        <f t="shared" si="191"/>
        <v>600</v>
      </c>
      <c r="O1299" s="66" t="str">
        <f t="shared" ca="1" si="192"/>
        <v>OK</v>
      </c>
      <c r="P1299" s="63">
        <v>45513</v>
      </c>
      <c r="Q1299" s="200"/>
      <c r="R1299" s="148" t="s">
        <v>111</v>
      </c>
      <c r="S1299" s="65" t="str">
        <f t="shared" si="193"/>
        <v>Desgaste irregular da Banda de Rodagem.</v>
      </c>
      <c r="T1299" s="59" t="str">
        <f t="shared" si="194"/>
        <v>Folgas nas mangas, cubos, buchas estouradas, veículo desalinhado.</v>
      </c>
      <c r="U1299" s="65" t="str">
        <f t="shared" si="19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299" s="60">
        <v>16196</v>
      </c>
      <c r="W1299" s="59" t="str">
        <f t="shared" si="196"/>
        <v xml:space="preserve">Everson Veloso </v>
      </c>
      <c r="X1299" s="59"/>
      <c r="Y1299" s="59">
        <f t="shared" ca="1" si="188"/>
        <v>21</v>
      </c>
      <c r="Z1299" s="59" t="str">
        <f>IFERROR(VLOOKUP(R1299,FVU!B:F,5,FALSE),"")</f>
        <v>BANDA DE RODAGEM</v>
      </c>
    </row>
    <row r="1300" spans="1:26" ht="15.75" customHeight="1">
      <c r="A1300" s="149">
        <f t="shared" si="187"/>
        <v>3595</v>
      </c>
      <c r="B1300" s="76">
        <v>27255</v>
      </c>
      <c r="C1300" s="68">
        <v>2</v>
      </c>
      <c r="D1300" s="67" t="str">
        <f t="shared" si="190"/>
        <v>275/80R22.5</v>
      </c>
      <c r="E1300" s="69">
        <v>8486</v>
      </c>
      <c r="F1300" s="76" t="s">
        <v>102</v>
      </c>
      <c r="G1300" s="68">
        <v>56</v>
      </c>
      <c r="H1300" s="67" t="str">
        <f t="shared" si="189"/>
        <v xml:space="preserve">UBERLANDIA </v>
      </c>
      <c r="I1300" s="71">
        <v>45486</v>
      </c>
      <c r="J1300" s="72">
        <v>45492</v>
      </c>
      <c r="K1300" s="68">
        <v>0</v>
      </c>
      <c r="L1300" s="68">
        <v>5689</v>
      </c>
      <c r="M1300" s="68">
        <v>64293</v>
      </c>
      <c r="N1300" s="73">
        <f t="shared" si="191"/>
        <v>600</v>
      </c>
      <c r="O1300" s="74" t="str">
        <f t="shared" ca="1" si="192"/>
        <v>OK</v>
      </c>
      <c r="P1300" s="71">
        <v>45513</v>
      </c>
      <c r="Q1300" s="198"/>
      <c r="R1300" s="68" t="s">
        <v>111</v>
      </c>
      <c r="S1300" s="73" t="str">
        <f t="shared" si="193"/>
        <v>Desgaste irregular da Banda de Rodagem.</v>
      </c>
      <c r="T1300" s="67" t="str">
        <f t="shared" si="194"/>
        <v>Folgas nas mangas, cubos, buchas estouradas, veículo desalinhado.</v>
      </c>
      <c r="U1300" s="73" t="str">
        <f t="shared" si="19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300" s="68">
        <v>16196</v>
      </c>
      <c r="W1300" s="67" t="str">
        <f t="shared" si="196"/>
        <v xml:space="preserve">Everson Veloso </v>
      </c>
      <c r="X1300" s="67"/>
      <c r="Y1300" s="67">
        <f t="shared" ca="1" si="188"/>
        <v>21</v>
      </c>
      <c r="Z1300" s="67" t="str">
        <f>IFERROR(VLOOKUP(R1300,FVU!B:F,5,FALSE),"")</f>
        <v>BANDA DE RODAGEM</v>
      </c>
    </row>
    <row r="1301" spans="1:26" ht="15.75" customHeight="1">
      <c r="A1301" s="150">
        <f t="shared" si="187"/>
        <v>3596</v>
      </c>
      <c r="B1301" s="75">
        <v>27441</v>
      </c>
      <c r="C1301" s="60">
        <v>2</v>
      </c>
      <c r="D1301" s="59" t="str">
        <f t="shared" si="190"/>
        <v>275/80R22.5</v>
      </c>
      <c r="E1301" s="61">
        <v>8471</v>
      </c>
      <c r="F1301" s="75" t="s">
        <v>102</v>
      </c>
      <c r="G1301" s="60">
        <v>56</v>
      </c>
      <c r="H1301" s="59" t="str">
        <f t="shared" si="189"/>
        <v xml:space="preserve">UBERLANDIA </v>
      </c>
      <c r="I1301" s="63">
        <v>45486</v>
      </c>
      <c r="J1301" s="64">
        <v>45492</v>
      </c>
      <c r="K1301" s="60">
        <v>0</v>
      </c>
      <c r="L1301" s="60">
        <v>18862</v>
      </c>
      <c r="M1301" s="60">
        <v>40222</v>
      </c>
      <c r="N1301" s="65">
        <f t="shared" si="191"/>
        <v>600</v>
      </c>
      <c r="O1301" s="66" t="str">
        <f t="shared" ca="1" si="192"/>
        <v>OK</v>
      </c>
      <c r="P1301" s="63">
        <v>45511</v>
      </c>
      <c r="Q1301" s="200"/>
      <c r="R1301" s="148" t="s">
        <v>111</v>
      </c>
      <c r="S1301" s="65" t="str">
        <f t="shared" si="193"/>
        <v>Desgaste irregular da Banda de Rodagem.</v>
      </c>
      <c r="T1301" s="59" t="str">
        <f t="shared" si="194"/>
        <v>Folgas nas mangas, cubos, buchas estouradas, veículo desalinhado.</v>
      </c>
      <c r="U1301" s="65" t="str">
        <f t="shared" si="19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301" s="60">
        <v>16196</v>
      </c>
      <c r="W1301" s="59" t="str">
        <f t="shared" si="196"/>
        <v xml:space="preserve">Everson Veloso </v>
      </c>
      <c r="X1301" s="59"/>
      <c r="Y1301" s="59">
        <f t="shared" ca="1" si="188"/>
        <v>19</v>
      </c>
      <c r="Z1301" s="59" t="str">
        <f>IFERROR(VLOOKUP(R1301,FVU!B:F,5,FALSE),"")</f>
        <v>BANDA DE RODAGEM</v>
      </c>
    </row>
    <row r="1302" spans="1:26" ht="15.75" customHeight="1">
      <c r="A1302" s="149">
        <f t="shared" si="187"/>
        <v>3597</v>
      </c>
      <c r="B1302" s="76">
        <v>24379</v>
      </c>
      <c r="C1302" s="68">
        <v>2</v>
      </c>
      <c r="D1302" s="67" t="str">
        <f t="shared" si="190"/>
        <v>275/80R22.5</v>
      </c>
      <c r="E1302" s="69">
        <v>8462</v>
      </c>
      <c r="F1302" s="76" t="s">
        <v>105</v>
      </c>
      <c r="G1302" s="68">
        <v>56</v>
      </c>
      <c r="H1302" s="67" t="str">
        <f t="shared" si="189"/>
        <v xml:space="preserve">UBERLANDIA </v>
      </c>
      <c r="I1302" s="71">
        <v>45485</v>
      </c>
      <c r="J1302" s="72">
        <v>45492</v>
      </c>
      <c r="K1302" s="68">
        <v>0</v>
      </c>
      <c r="L1302" s="68">
        <v>18336</v>
      </c>
      <c r="M1302" s="68">
        <v>128095</v>
      </c>
      <c r="N1302" s="73">
        <f t="shared" si="191"/>
        <v>600</v>
      </c>
      <c r="O1302" s="74" t="str">
        <f t="shared" ca="1" si="192"/>
        <v>OK</v>
      </c>
      <c r="P1302" s="71">
        <v>45508</v>
      </c>
      <c r="Q1302" s="198"/>
      <c r="R1302" s="68" t="s">
        <v>114</v>
      </c>
      <c r="S1302" s="73" t="str">
        <f t="shared" si="193"/>
        <v>Pneu não ressulcado</v>
      </c>
      <c r="T1302" s="67" t="str">
        <f t="shared" si="194"/>
        <v>Negligência e/ou não realização do serviço de ressulcagem.</v>
      </c>
      <c r="U1302" s="73" t="str">
        <f t="shared" si="195"/>
        <v>Realizar a ressulcagem dos pneus respeitando os procedimentos conforme manual de ressulcagem.</v>
      </c>
      <c r="V1302" s="68">
        <v>16196</v>
      </c>
      <c r="W1302" s="67" t="str">
        <f t="shared" si="196"/>
        <v xml:space="preserve">Everson Veloso </v>
      </c>
      <c r="X1302" s="67"/>
      <c r="Y1302" s="67">
        <f t="shared" ca="1" si="188"/>
        <v>16</v>
      </c>
      <c r="Z1302" s="67" t="str">
        <f>IFERROR(VLOOKUP(R1302,FVU!B:F,5,FALSE),"")</f>
        <v>BANDA DE RODAGEM</v>
      </c>
    </row>
    <row r="1303" spans="1:26" ht="15.75" customHeight="1">
      <c r="A1303" s="150">
        <f t="shared" si="187"/>
        <v>3598</v>
      </c>
      <c r="B1303" s="75">
        <v>27018</v>
      </c>
      <c r="C1303" s="60">
        <v>2</v>
      </c>
      <c r="D1303" s="59" t="str">
        <f t="shared" si="190"/>
        <v>275/80R22.5</v>
      </c>
      <c r="E1303" s="61">
        <v>10758</v>
      </c>
      <c r="F1303" s="75" t="s">
        <v>197</v>
      </c>
      <c r="G1303" s="60">
        <v>870</v>
      </c>
      <c r="H1303" s="59" t="str">
        <f t="shared" si="189"/>
        <v>JUSTINOPOLIS</v>
      </c>
      <c r="I1303" s="63">
        <v>45488</v>
      </c>
      <c r="J1303" s="64">
        <v>45492</v>
      </c>
      <c r="K1303" s="60">
        <v>0</v>
      </c>
      <c r="L1303" s="60">
        <v>4147</v>
      </c>
      <c r="M1303" s="60">
        <v>49666</v>
      </c>
      <c r="N1303" s="65">
        <f t="shared" si="191"/>
        <v>600</v>
      </c>
      <c r="O1303" s="66" t="str">
        <f t="shared" ca="1" si="192"/>
        <v>OK</v>
      </c>
      <c r="P1303" s="71">
        <f>J1303</f>
        <v>45492</v>
      </c>
      <c r="Q1303" s="198"/>
      <c r="R1303" s="148" t="s">
        <v>110</v>
      </c>
      <c r="S1303" s="65" t="str">
        <f t="shared" si="193"/>
        <v>Rodagem sem ar ou com flexão importante no flanco.</v>
      </c>
      <c r="T1303" s="59" t="str">
        <f t="shared" si="194"/>
        <v>Perfurações no topo ou flanco, rodas ou aros danificados, rodagem prolongada sem ar ou baixa pressão, desgaste no flanco por atrito com o solo ou entre germinados.</v>
      </c>
      <c r="U1303" s="65" t="str">
        <f t="shared" si="195"/>
        <v>Condutor rodou com o pneu vazio. Solicito avaliação de cobrança.</v>
      </c>
      <c r="V1303" s="60">
        <v>16196</v>
      </c>
      <c r="W1303" s="59" t="str">
        <f t="shared" si="196"/>
        <v xml:space="preserve">Everson Veloso </v>
      </c>
      <c r="X1303" s="59"/>
      <c r="Y1303" s="59">
        <f t="shared" ca="1" si="188"/>
        <v>0</v>
      </c>
      <c r="Z1303" s="59" t="str">
        <f>IFERROR(VLOOKUP(R1303,FVU!B:F,5,FALSE),"")</f>
        <v>FLANCO</v>
      </c>
    </row>
    <row r="1304" spans="1:26" ht="15.75" customHeight="1">
      <c r="A1304" s="149">
        <f t="shared" si="187"/>
        <v>3599</v>
      </c>
      <c r="B1304" s="76">
        <v>24190</v>
      </c>
      <c r="C1304" s="68">
        <v>1</v>
      </c>
      <c r="D1304" s="67" t="str">
        <f t="shared" si="190"/>
        <v>295/80R22.5</v>
      </c>
      <c r="E1304" s="69">
        <v>10699</v>
      </c>
      <c r="F1304" s="76" t="s">
        <v>199</v>
      </c>
      <c r="G1304" s="68">
        <v>870</v>
      </c>
      <c r="H1304" s="67" t="str">
        <f t="shared" si="189"/>
        <v>JUSTINOPOLIS</v>
      </c>
      <c r="I1304" s="71">
        <v>45447</v>
      </c>
      <c r="J1304" s="72">
        <v>45492</v>
      </c>
      <c r="K1304" s="68">
        <v>1</v>
      </c>
      <c r="L1304" s="68">
        <v>40876</v>
      </c>
      <c r="M1304" s="68">
        <v>130588</v>
      </c>
      <c r="N1304" s="73">
        <f t="shared" si="191"/>
        <v>650</v>
      </c>
      <c r="O1304" s="74" t="str">
        <f t="shared" ca="1" si="192"/>
        <v>OK</v>
      </c>
      <c r="P1304" s="71">
        <f>J1304</f>
        <v>45492</v>
      </c>
      <c r="Q1304" s="198"/>
      <c r="R1304" s="68" t="s">
        <v>117</v>
      </c>
      <c r="S1304" s="73" t="str">
        <f t="shared" si="193"/>
        <v>Separações no talão e rupturas dos reforços.</v>
      </c>
      <c r="T1304" s="67" t="str">
        <f t="shared" si="194"/>
        <v>Aquecimento excessivo no tambor de freio, utilização com sobrecarga ou baixa pressão, mau posicionamento do pneu sobre o aro/roda, uso excessivo dos freios devido a velocidade incompatível com a via.</v>
      </c>
      <c r="U1304" s="73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04" s="68">
        <v>16196</v>
      </c>
      <c r="W1304" s="67" t="str">
        <f t="shared" si="196"/>
        <v xml:space="preserve">Everson Veloso </v>
      </c>
      <c r="X1304" s="67"/>
      <c r="Y1304" s="67">
        <f t="shared" ca="1" si="188"/>
        <v>0</v>
      </c>
      <c r="Z1304" s="67" t="str">
        <f>IFERROR(VLOOKUP(R1304,FVU!B:F,5,FALSE),"")</f>
        <v>TALÃO</v>
      </c>
    </row>
    <row r="1305" spans="1:26" ht="15.75" customHeight="1">
      <c r="A1305" s="150">
        <f t="shared" si="187"/>
        <v>3600</v>
      </c>
      <c r="B1305" s="75">
        <v>25043</v>
      </c>
      <c r="C1305" s="60">
        <v>2</v>
      </c>
      <c r="D1305" s="59" t="str">
        <f t="shared" si="190"/>
        <v>275/80R22.5</v>
      </c>
      <c r="E1305" s="61">
        <v>90304</v>
      </c>
      <c r="F1305" s="75" t="s">
        <v>101</v>
      </c>
      <c r="G1305" s="60">
        <v>870</v>
      </c>
      <c r="H1305" s="59" t="str">
        <f t="shared" si="189"/>
        <v>JUSTINOPOLIS</v>
      </c>
      <c r="I1305" s="63">
        <v>45489</v>
      </c>
      <c r="J1305" s="64">
        <v>45492</v>
      </c>
      <c r="K1305" s="60">
        <v>2</v>
      </c>
      <c r="L1305" s="60">
        <v>1230</v>
      </c>
      <c r="M1305" s="60">
        <v>107999</v>
      </c>
      <c r="N1305" s="65">
        <f t="shared" si="191"/>
        <v>600</v>
      </c>
      <c r="O1305" s="66" t="str">
        <f t="shared" ca="1" si="192"/>
        <v>OK</v>
      </c>
      <c r="P1305" s="63">
        <v>45533</v>
      </c>
      <c r="Q1305" s="200"/>
      <c r="R1305" s="148" t="s">
        <v>116</v>
      </c>
      <c r="S1305" s="65" t="str">
        <f t="shared" si="193"/>
        <v>Desenrolamento do retorno da lona carcaça no talão.</v>
      </c>
      <c r="T1305" s="59" t="str">
        <f t="shared" si="194"/>
        <v>Aquecimento no talão ocasionado pelo uso excessivo do freio, má regulagem dos freios, uso excessivo dos freios devido a velocidade incompatível com a via,rodas sujas e/ou em má condições de uso, etc.</v>
      </c>
      <c r="U1305" s="65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305" s="60">
        <v>16196</v>
      </c>
      <c r="W1305" s="59" t="str">
        <f t="shared" si="196"/>
        <v xml:space="preserve">Everson Veloso </v>
      </c>
      <c r="X1305" s="59"/>
      <c r="Y1305" s="59">
        <f t="shared" ca="1" si="188"/>
        <v>41</v>
      </c>
      <c r="Z1305" s="59" t="str">
        <f>IFERROR(VLOOKUP(R1305,FVU!B:F,5,FALSE),"")</f>
        <v>TALÃO</v>
      </c>
    </row>
    <row r="1306" spans="1:26" ht="15.75" customHeight="1">
      <c r="A1306" s="149">
        <f t="shared" si="187"/>
        <v>3601</v>
      </c>
      <c r="B1306" s="76">
        <v>25939</v>
      </c>
      <c r="C1306" s="68">
        <v>2</v>
      </c>
      <c r="D1306" s="67" t="str">
        <f t="shared" si="190"/>
        <v>275/80R22.5</v>
      </c>
      <c r="E1306" s="69">
        <v>90207</v>
      </c>
      <c r="F1306" s="76" t="s">
        <v>105</v>
      </c>
      <c r="G1306" s="68">
        <v>520</v>
      </c>
      <c r="H1306" s="67" t="str">
        <f t="shared" si="189"/>
        <v>NEVES</v>
      </c>
      <c r="I1306" s="71">
        <v>45486</v>
      </c>
      <c r="J1306" s="72">
        <v>45492</v>
      </c>
      <c r="K1306" s="68">
        <v>0</v>
      </c>
      <c r="L1306" s="68">
        <v>9129</v>
      </c>
      <c r="M1306" s="68">
        <v>57117</v>
      </c>
      <c r="N1306" s="73">
        <f t="shared" si="191"/>
        <v>600</v>
      </c>
      <c r="O1306" s="74" t="str">
        <f t="shared" ca="1" si="192"/>
        <v>OK</v>
      </c>
      <c r="P1306" s="71">
        <v>45498</v>
      </c>
      <c r="Q1306" s="198"/>
      <c r="R1306" s="68" t="s">
        <v>116</v>
      </c>
      <c r="S1306" s="73" t="str">
        <f t="shared" si="193"/>
        <v>Desenrolamento do retorno da lona carcaça no talão.</v>
      </c>
      <c r="T1306" s="67" t="str">
        <f t="shared" si="194"/>
        <v>Aquecimento no talão ocasionado pelo uso excessivo do freio, má regulagem dos freios, uso excessivo dos freios devido a velocidade incompatível com a via,rodas sujas e/ou em má condições de uso, etc.</v>
      </c>
      <c r="U1306" s="73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306" s="68">
        <v>16196</v>
      </c>
      <c r="W1306" s="67" t="str">
        <f t="shared" si="196"/>
        <v xml:space="preserve">Everson Veloso </v>
      </c>
      <c r="X1306" s="67"/>
      <c r="Y1306" s="67">
        <f t="shared" ca="1" si="188"/>
        <v>6</v>
      </c>
      <c r="Z1306" s="67" t="str">
        <f>IFERROR(VLOOKUP(R1306,FVU!B:F,5,FALSE),"")</f>
        <v>TALÃO</v>
      </c>
    </row>
    <row r="1307" spans="1:26" ht="15.75" customHeight="1">
      <c r="A1307" s="150">
        <f t="shared" si="187"/>
        <v>3602</v>
      </c>
      <c r="B1307" s="75">
        <v>27905</v>
      </c>
      <c r="C1307" s="60">
        <v>2</v>
      </c>
      <c r="D1307" s="59" t="str">
        <f t="shared" si="190"/>
        <v>275/80R22.5</v>
      </c>
      <c r="E1307" s="61">
        <v>8486</v>
      </c>
      <c r="F1307" s="75" t="s">
        <v>198</v>
      </c>
      <c r="G1307" s="60">
        <v>56</v>
      </c>
      <c r="H1307" s="59" t="str">
        <f t="shared" si="189"/>
        <v xml:space="preserve">UBERLANDIA </v>
      </c>
      <c r="I1307" s="63">
        <v>45486</v>
      </c>
      <c r="J1307" s="64">
        <v>45492</v>
      </c>
      <c r="K1307" s="60">
        <v>0</v>
      </c>
      <c r="L1307" s="60">
        <v>4180</v>
      </c>
      <c r="M1307" s="60">
        <v>33087</v>
      </c>
      <c r="N1307" s="65">
        <f t="shared" si="191"/>
        <v>600</v>
      </c>
      <c r="O1307" s="66" t="str">
        <f t="shared" ca="1" si="192"/>
        <v>OK</v>
      </c>
      <c r="P1307" s="63">
        <v>45513</v>
      </c>
      <c r="Q1307" s="200"/>
      <c r="R1307" s="148" t="s">
        <v>109</v>
      </c>
      <c r="S1307" s="65" t="str">
        <f t="shared" si="193"/>
        <v>Desgaste da Banda de Rodagem por utilização extrema.</v>
      </c>
      <c r="T1307" s="59" t="str">
        <f t="shared" si="194"/>
        <v>Roda travada, "calo" no tambor de freio, utilização extrema , excessiva.</v>
      </c>
      <c r="U1307" s="65" t="str">
        <f t="shared" si="195"/>
        <v>Verificar rodas e tambores de freio, verificar negligência do borracheiro e caso procedente efetuar a cobrança.</v>
      </c>
      <c r="V1307" s="60">
        <v>16196</v>
      </c>
      <c r="W1307" s="59" t="str">
        <f t="shared" si="196"/>
        <v xml:space="preserve">Everson Veloso </v>
      </c>
      <c r="X1307" s="59"/>
      <c r="Y1307" s="59">
        <f t="shared" ca="1" si="188"/>
        <v>21</v>
      </c>
      <c r="Z1307" s="59" t="str">
        <f>IFERROR(VLOOKUP(R1307,FVU!B:F,5,FALSE),"")</f>
        <v>BANDA DE RODAGEM</v>
      </c>
    </row>
    <row r="1308" spans="1:26" ht="15.75" customHeight="1">
      <c r="A1308" s="149">
        <f t="shared" si="187"/>
        <v>3603</v>
      </c>
      <c r="B1308" s="76">
        <v>46989</v>
      </c>
      <c r="C1308" s="68">
        <v>2</v>
      </c>
      <c r="D1308" s="67" t="str">
        <f t="shared" si="190"/>
        <v>275/80R22.5</v>
      </c>
      <c r="E1308" s="69">
        <v>8471</v>
      </c>
      <c r="F1308" s="76" t="s">
        <v>99</v>
      </c>
      <c r="G1308" s="68">
        <v>56</v>
      </c>
      <c r="H1308" s="67" t="str">
        <f t="shared" si="189"/>
        <v xml:space="preserve">UBERLANDIA </v>
      </c>
      <c r="I1308" s="71">
        <v>45486</v>
      </c>
      <c r="J1308" s="72">
        <v>45492</v>
      </c>
      <c r="K1308" s="68">
        <v>0</v>
      </c>
      <c r="L1308" s="68">
        <v>2346</v>
      </c>
      <c r="M1308" s="68">
        <v>46216</v>
      </c>
      <c r="N1308" s="73">
        <f t="shared" si="191"/>
        <v>600</v>
      </c>
      <c r="O1308" s="74" t="str">
        <f t="shared" ca="1" si="192"/>
        <v>OK</v>
      </c>
      <c r="P1308" s="71">
        <v>45511</v>
      </c>
      <c r="Q1308" s="198"/>
      <c r="R1308" s="68" t="s">
        <v>106</v>
      </c>
      <c r="S1308" s="73" t="str">
        <f t="shared" si="193"/>
        <v>Rachadura na zona baixa do talão.</v>
      </c>
      <c r="T1308" s="67" t="str">
        <f t="shared" si="19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308" s="73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08" s="68">
        <v>16196</v>
      </c>
      <c r="W1308" s="67" t="str">
        <f t="shared" si="196"/>
        <v xml:space="preserve">Everson Veloso </v>
      </c>
      <c r="X1308" s="67"/>
      <c r="Y1308" s="67">
        <f t="shared" ca="1" si="188"/>
        <v>19</v>
      </c>
      <c r="Z1308" s="67" t="str">
        <f>IFERROR(VLOOKUP(R1308,FVU!B:F,5,FALSE),"")</f>
        <v>TALÃO</v>
      </c>
    </row>
    <row r="1309" spans="1:26" ht="15.75" customHeight="1">
      <c r="A1309" s="150">
        <f t="shared" si="187"/>
        <v>3604</v>
      </c>
      <c r="B1309" s="75">
        <v>21961</v>
      </c>
      <c r="C1309" s="60">
        <v>2</v>
      </c>
      <c r="D1309" s="59" t="str">
        <f t="shared" si="190"/>
        <v>275/80R22.5</v>
      </c>
      <c r="E1309" s="61">
        <v>25438</v>
      </c>
      <c r="F1309" s="75" t="s">
        <v>99</v>
      </c>
      <c r="G1309" s="60">
        <v>16</v>
      </c>
      <c r="H1309" s="59" t="str">
        <f t="shared" si="189"/>
        <v>M.GORETTI</v>
      </c>
      <c r="I1309" s="63">
        <v>45489</v>
      </c>
      <c r="J1309" s="64">
        <v>45492</v>
      </c>
      <c r="K1309" s="60">
        <v>1</v>
      </c>
      <c r="L1309" s="60">
        <v>13891</v>
      </c>
      <c r="M1309" s="60">
        <v>117438</v>
      </c>
      <c r="N1309" s="65">
        <f t="shared" si="191"/>
        <v>600</v>
      </c>
      <c r="O1309" s="66" t="str">
        <f t="shared" ca="1" si="192"/>
        <v>OK</v>
      </c>
      <c r="P1309" s="63">
        <v>45497</v>
      </c>
      <c r="Q1309" s="200"/>
      <c r="R1309" s="148" t="s">
        <v>116</v>
      </c>
      <c r="S1309" s="65" t="str">
        <f t="shared" si="193"/>
        <v>Desenrolamento do retorno da lona carcaça no talão.</v>
      </c>
      <c r="T1309" s="59" t="str">
        <f t="shared" si="194"/>
        <v>Aquecimento no talão ocasionado pelo uso excessivo do freio, má regulagem dos freios, uso excessivo dos freios devido a velocidade incompatível com a via,rodas sujas e/ou em má condições de uso, etc.</v>
      </c>
      <c r="U1309" s="65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309" s="60">
        <v>16196</v>
      </c>
      <c r="W1309" s="59" t="str">
        <f t="shared" si="196"/>
        <v xml:space="preserve">Everson Veloso </v>
      </c>
      <c r="X1309" s="59"/>
      <c r="Y1309" s="59">
        <f t="shared" ca="1" si="188"/>
        <v>5</v>
      </c>
      <c r="Z1309" s="59" t="str">
        <f>IFERROR(VLOOKUP(R1309,FVU!B:F,5,FALSE),"")</f>
        <v>TALÃO</v>
      </c>
    </row>
    <row r="1310" spans="1:26" ht="15.75" customHeight="1">
      <c r="A1310" s="149">
        <f t="shared" si="187"/>
        <v>3605</v>
      </c>
      <c r="B1310" s="76">
        <v>26660</v>
      </c>
      <c r="C1310" s="68">
        <v>2</v>
      </c>
      <c r="D1310" s="67" t="str">
        <f t="shared" si="190"/>
        <v>275/80R22.5</v>
      </c>
      <c r="E1310" s="69">
        <v>11159</v>
      </c>
      <c r="F1310" s="76" t="s">
        <v>105</v>
      </c>
      <c r="G1310" s="68">
        <v>98</v>
      </c>
      <c r="H1310" s="67" t="str">
        <f t="shared" si="189"/>
        <v>ANA LUCIA</v>
      </c>
      <c r="I1310" s="71">
        <v>45488</v>
      </c>
      <c r="J1310" s="72">
        <v>45492</v>
      </c>
      <c r="K1310" s="68">
        <v>1</v>
      </c>
      <c r="L1310" s="68">
        <v>40530</v>
      </c>
      <c r="M1310" s="68">
        <v>99445</v>
      </c>
      <c r="N1310" s="73">
        <f t="shared" si="191"/>
        <v>600</v>
      </c>
      <c r="O1310" s="74" t="str">
        <f t="shared" ca="1" si="192"/>
        <v>OK</v>
      </c>
      <c r="P1310" s="71">
        <v>45672</v>
      </c>
      <c r="Q1310" s="198"/>
      <c r="R1310" s="68" t="s">
        <v>107</v>
      </c>
      <c r="S1310" s="73" t="str">
        <f t="shared" si="193"/>
        <v>Alteração na zona baixa do talão.</v>
      </c>
      <c r="T1310" s="67" t="str">
        <f t="shared" si="19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310" s="73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310" s="68">
        <v>16196</v>
      </c>
      <c r="W1310" s="67" t="str">
        <f t="shared" si="196"/>
        <v xml:space="preserve">Everson Veloso </v>
      </c>
      <c r="X1310" s="67"/>
      <c r="Y1310" s="67">
        <f t="shared" ca="1" si="188"/>
        <v>180</v>
      </c>
      <c r="Z1310" s="67" t="str">
        <f>IFERROR(VLOOKUP(R1310,FVU!B:F,5,FALSE),"")</f>
        <v>TALÃO</v>
      </c>
    </row>
    <row r="1311" spans="1:26" ht="15.75" customHeight="1">
      <c r="A1311" s="150">
        <f t="shared" si="187"/>
        <v>3606</v>
      </c>
      <c r="B1311" s="75">
        <v>25791</v>
      </c>
      <c r="C1311" s="60">
        <v>2</v>
      </c>
      <c r="D1311" s="59" t="str">
        <f t="shared" si="190"/>
        <v>275/80R22.5</v>
      </c>
      <c r="E1311" s="61">
        <v>40773</v>
      </c>
      <c r="F1311" s="75" t="s">
        <v>99</v>
      </c>
      <c r="G1311" s="60">
        <v>98</v>
      </c>
      <c r="H1311" s="59" t="str">
        <f t="shared" si="189"/>
        <v>ANA LUCIA</v>
      </c>
      <c r="I1311" s="63">
        <v>45488</v>
      </c>
      <c r="J1311" s="64">
        <v>45492</v>
      </c>
      <c r="K1311" s="60">
        <v>1</v>
      </c>
      <c r="L1311" s="60">
        <v>26362</v>
      </c>
      <c r="M1311" s="60">
        <v>162702</v>
      </c>
      <c r="N1311" s="65">
        <f t="shared" si="191"/>
        <v>600</v>
      </c>
      <c r="O1311" s="66" t="str">
        <f t="shared" ca="1" si="192"/>
        <v>OK</v>
      </c>
      <c r="P1311" s="63">
        <v>45672</v>
      </c>
      <c r="Q1311" s="200"/>
      <c r="R1311" s="148" t="s">
        <v>107</v>
      </c>
      <c r="S1311" s="65" t="str">
        <f t="shared" si="193"/>
        <v>Alteração na zona baixa do talão.</v>
      </c>
      <c r="T1311" s="59" t="str">
        <f t="shared" si="19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311" s="65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311" s="60">
        <v>16196</v>
      </c>
      <c r="W1311" s="59" t="str">
        <f t="shared" si="196"/>
        <v xml:space="preserve">Everson Veloso </v>
      </c>
      <c r="X1311" s="59"/>
      <c r="Y1311" s="59">
        <f t="shared" ca="1" si="188"/>
        <v>180</v>
      </c>
      <c r="Z1311" s="59" t="str">
        <f>IFERROR(VLOOKUP(R1311,FVU!B:F,5,FALSE),"")</f>
        <v>TALÃO</v>
      </c>
    </row>
    <row r="1312" spans="1:26" ht="15.75" customHeight="1">
      <c r="A1312" s="149">
        <f t="shared" si="187"/>
        <v>3607</v>
      </c>
      <c r="B1312" s="76">
        <v>22492</v>
      </c>
      <c r="C1312" s="68">
        <v>1</v>
      </c>
      <c r="D1312" s="67" t="str">
        <f t="shared" si="190"/>
        <v>295/80R22.5</v>
      </c>
      <c r="E1312" s="69">
        <v>50550</v>
      </c>
      <c r="F1312" s="76" t="s">
        <v>101</v>
      </c>
      <c r="G1312" s="68">
        <v>16</v>
      </c>
      <c r="H1312" s="67" t="str">
        <f t="shared" si="189"/>
        <v>M.GORETTI</v>
      </c>
      <c r="I1312" s="71">
        <v>45488</v>
      </c>
      <c r="J1312" s="72">
        <v>45492</v>
      </c>
      <c r="K1312" s="68">
        <v>1</v>
      </c>
      <c r="L1312" s="68">
        <v>36851</v>
      </c>
      <c r="M1312" s="68">
        <v>176974</v>
      </c>
      <c r="N1312" s="73">
        <f t="shared" si="191"/>
        <v>650</v>
      </c>
      <c r="O1312" s="74" t="str">
        <f t="shared" ca="1" si="192"/>
        <v>OK</v>
      </c>
      <c r="P1312" s="71">
        <v>45492</v>
      </c>
      <c r="Q1312" s="198"/>
      <c r="R1312" s="68" t="s">
        <v>117</v>
      </c>
      <c r="S1312" s="73" t="str">
        <f t="shared" si="193"/>
        <v>Separações no talão e rupturas dos reforços.</v>
      </c>
      <c r="T1312" s="67" t="str">
        <f t="shared" si="194"/>
        <v>Aquecimento excessivo no tambor de freio, utilização com sobrecarga ou baixa pressão, mau posicionamento do pneu sobre o aro/roda, uso excessivo dos freios devido a velocidade incompatível com a via.</v>
      </c>
      <c r="U1312" s="73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12" s="68">
        <v>16196</v>
      </c>
      <c r="W1312" s="67" t="str">
        <f t="shared" si="196"/>
        <v xml:space="preserve">Everson Veloso </v>
      </c>
      <c r="X1312" s="67"/>
      <c r="Y1312" s="67">
        <f t="shared" ca="1" si="188"/>
        <v>0</v>
      </c>
      <c r="Z1312" s="67" t="str">
        <f>IFERROR(VLOOKUP(R1312,FVU!B:F,5,FALSE),"")</f>
        <v>TALÃO</v>
      </c>
    </row>
    <row r="1313" spans="1:26" ht="15.75" customHeight="1">
      <c r="A1313" s="150">
        <f t="shared" si="187"/>
        <v>3608</v>
      </c>
      <c r="B1313" s="75">
        <v>22359</v>
      </c>
      <c r="C1313" s="60">
        <v>2</v>
      </c>
      <c r="D1313" s="59" t="str">
        <f t="shared" si="190"/>
        <v>275/80R22.5</v>
      </c>
      <c r="E1313" s="61">
        <v>90472</v>
      </c>
      <c r="F1313" s="75" t="s">
        <v>101</v>
      </c>
      <c r="G1313" s="60">
        <v>520</v>
      </c>
      <c r="H1313" s="59" t="str">
        <f t="shared" si="189"/>
        <v>NEVES</v>
      </c>
      <c r="I1313" s="63">
        <v>45488</v>
      </c>
      <c r="J1313" s="64">
        <v>45492</v>
      </c>
      <c r="K1313" s="60">
        <v>1</v>
      </c>
      <c r="L1313" s="60">
        <v>7850</v>
      </c>
      <c r="M1313" s="60">
        <v>224495</v>
      </c>
      <c r="N1313" s="65">
        <f t="shared" si="191"/>
        <v>600</v>
      </c>
      <c r="O1313" s="66" t="str">
        <f t="shared" ca="1" si="192"/>
        <v>OK</v>
      </c>
      <c r="P1313" s="63">
        <v>45498</v>
      </c>
      <c r="Q1313" s="200"/>
      <c r="R1313" s="148" t="s">
        <v>110</v>
      </c>
      <c r="S1313" s="65" t="str">
        <f t="shared" si="193"/>
        <v>Rodagem sem ar ou com flexão importante no flanco.</v>
      </c>
      <c r="T1313" s="59" t="str">
        <f t="shared" si="194"/>
        <v>Perfurações no topo ou flanco, rodas ou aros danificados, rodagem prolongada sem ar ou baixa pressão, desgaste no flanco por atrito com o solo ou entre germinados.</v>
      </c>
      <c r="U1313" s="65" t="str">
        <f t="shared" si="195"/>
        <v>Condutor rodou com o pneu vazio. Solicito avaliação de cobrança.</v>
      </c>
      <c r="V1313" s="60">
        <v>16196</v>
      </c>
      <c r="W1313" s="59" t="str">
        <f t="shared" si="196"/>
        <v xml:space="preserve">Everson Veloso </v>
      </c>
      <c r="X1313" s="59"/>
      <c r="Y1313" s="59">
        <f t="shared" ca="1" si="188"/>
        <v>6</v>
      </c>
      <c r="Z1313" s="59" t="str">
        <f>IFERROR(VLOOKUP(R1313,FVU!B:F,5,FALSE),"")</f>
        <v>FLANCO</v>
      </c>
    </row>
    <row r="1314" spans="1:26" ht="15.75" customHeight="1">
      <c r="A1314" s="149">
        <f t="shared" si="187"/>
        <v>3609</v>
      </c>
      <c r="B1314" s="76">
        <v>24802</v>
      </c>
      <c r="C1314" s="68">
        <v>2</v>
      </c>
      <c r="D1314" s="67" t="str">
        <f t="shared" si="190"/>
        <v>275/80R22.5</v>
      </c>
      <c r="E1314" s="69">
        <v>90472</v>
      </c>
      <c r="F1314" s="76" t="s">
        <v>99</v>
      </c>
      <c r="G1314" s="68">
        <v>520</v>
      </c>
      <c r="H1314" s="67" t="str">
        <f t="shared" si="189"/>
        <v>NEVES</v>
      </c>
      <c r="I1314" s="71">
        <v>45488</v>
      </c>
      <c r="J1314" s="72">
        <v>45492</v>
      </c>
      <c r="K1314" s="68">
        <v>1</v>
      </c>
      <c r="L1314" s="68">
        <v>7850</v>
      </c>
      <c r="M1314" s="68">
        <v>225693</v>
      </c>
      <c r="N1314" s="73">
        <f t="shared" si="191"/>
        <v>600</v>
      </c>
      <c r="O1314" s="74" t="str">
        <f t="shared" ca="1" si="192"/>
        <v>OK</v>
      </c>
      <c r="P1314" s="71">
        <v>45498</v>
      </c>
      <c r="Q1314" s="198"/>
      <c r="R1314" s="68" t="s">
        <v>110</v>
      </c>
      <c r="S1314" s="73" t="str">
        <f t="shared" si="193"/>
        <v>Rodagem sem ar ou com flexão importante no flanco.</v>
      </c>
      <c r="T1314" s="67" t="str">
        <f t="shared" si="194"/>
        <v>Perfurações no topo ou flanco, rodas ou aros danificados, rodagem prolongada sem ar ou baixa pressão, desgaste no flanco por atrito com o solo ou entre germinados.</v>
      </c>
      <c r="U1314" s="73" t="str">
        <f t="shared" si="195"/>
        <v>Condutor rodou com o pneu vazio. Solicito avaliação de cobrança.</v>
      </c>
      <c r="V1314" s="68">
        <v>16196</v>
      </c>
      <c r="W1314" s="67" t="str">
        <f t="shared" si="196"/>
        <v xml:space="preserve">Everson Veloso </v>
      </c>
      <c r="X1314" s="67"/>
      <c r="Y1314" s="67">
        <f t="shared" ca="1" si="188"/>
        <v>6</v>
      </c>
      <c r="Z1314" s="67" t="str">
        <f>IFERROR(VLOOKUP(R1314,FVU!B:F,5,FALSE),"")</f>
        <v>FLANCO</v>
      </c>
    </row>
    <row r="1315" spans="1:26" ht="15.75" customHeight="1">
      <c r="A1315" s="150">
        <f t="shared" si="187"/>
        <v>3610</v>
      </c>
      <c r="B1315" s="75">
        <v>27121</v>
      </c>
      <c r="C1315" s="60">
        <v>2</v>
      </c>
      <c r="D1315" s="59" t="str">
        <f t="shared" si="190"/>
        <v>275/80R22.5</v>
      </c>
      <c r="E1315" s="61">
        <v>90304</v>
      </c>
      <c r="F1315" s="75" t="s">
        <v>102</v>
      </c>
      <c r="G1315" s="60">
        <v>870</v>
      </c>
      <c r="H1315" s="59" t="str">
        <f t="shared" si="189"/>
        <v>JUSTINOPOLIS</v>
      </c>
      <c r="I1315" s="63">
        <v>45489</v>
      </c>
      <c r="J1315" s="64">
        <v>45492</v>
      </c>
      <c r="K1315" s="60">
        <v>0</v>
      </c>
      <c r="L1315" s="60">
        <v>49085</v>
      </c>
      <c r="M1315" s="60">
        <v>65831</v>
      </c>
      <c r="N1315" s="65">
        <f t="shared" si="191"/>
        <v>600</v>
      </c>
      <c r="O1315" s="66" t="str">
        <f t="shared" ca="1" si="192"/>
        <v>OK</v>
      </c>
      <c r="P1315" s="71">
        <f>J1315</f>
        <v>45492</v>
      </c>
      <c r="Q1315" s="198"/>
      <c r="R1315" s="148" t="s">
        <v>111</v>
      </c>
      <c r="S1315" s="65" t="str">
        <f t="shared" si="193"/>
        <v>Desgaste irregular da Banda de Rodagem.</v>
      </c>
      <c r="T1315" s="59" t="str">
        <f t="shared" si="194"/>
        <v>Folgas nas mangas, cubos, buchas estouradas, veículo desalinhado.</v>
      </c>
      <c r="U1315" s="65" t="str">
        <f t="shared" si="19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315" s="60">
        <v>16196</v>
      </c>
      <c r="W1315" s="59" t="str">
        <f t="shared" si="196"/>
        <v xml:space="preserve">Everson Veloso </v>
      </c>
      <c r="X1315" s="59"/>
      <c r="Y1315" s="59">
        <f t="shared" ca="1" si="188"/>
        <v>0</v>
      </c>
      <c r="Z1315" s="59" t="str">
        <f>IFERROR(VLOOKUP(R1315,FVU!B:F,5,FALSE),"")</f>
        <v>BANDA DE RODAGEM</v>
      </c>
    </row>
    <row r="1316" spans="1:26" ht="15.75" customHeight="1">
      <c r="A1316" s="149">
        <f t="shared" si="187"/>
        <v>3611</v>
      </c>
      <c r="B1316" s="76">
        <v>23960</v>
      </c>
      <c r="C1316" s="68">
        <v>2</v>
      </c>
      <c r="D1316" s="67" t="str">
        <f t="shared" si="190"/>
        <v>275/80R22.5</v>
      </c>
      <c r="E1316" s="69">
        <v>11324</v>
      </c>
      <c r="F1316" s="76" t="s">
        <v>99</v>
      </c>
      <c r="G1316" s="68">
        <v>870</v>
      </c>
      <c r="H1316" s="67" t="str">
        <f t="shared" si="189"/>
        <v>JUSTINOPOLIS</v>
      </c>
      <c r="I1316" s="71">
        <v>45489</v>
      </c>
      <c r="J1316" s="72">
        <v>45492</v>
      </c>
      <c r="K1316" s="68">
        <v>2</v>
      </c>
      <c r="L1316" s="68">
        <v>12950</v>
      </c>
      <c r="M1316" s="68">
        <v>200553</v>
      </c>
      <c r="N1316" s="73">
        <f t="shared" si="191"/>
        <v>600</v>
      </c>
      <c r="O1316" s="74" t="str">
        <f t="shared" ca="1" si="192"/>
        <v>OK</v>
      </c>
      <c r="P1316" s="71">
        <f>J1316</f>
        <v>45492</v>
      </c>
      <c r="Q1316" s="198"/>
      <c r="R1316" s="68" t="s">
        <v>106</v>
      </c>
      <c r="S1316" s="73" t="str">
        <f t="shared" si="193"/>
        <v>Rachadura na zona baixa do talão.</v>
      </c>
      <c r="T1316" s="67" t="str">
        <f t="shared" si="19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316" s="73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16" s="68">
        <v>16196</v>
      </c>
      <c r="W1316" s="67" t="str">
        <f t="shared" si="196"/>
        <v xml:space="preserve">Everson Veloso </v>
      </c>
      <c r="X1316" s="67"/>
      <c r="Y1316" s="67">
        <f t="shared" ca="1" si="188"/>
        <v>0</v>
      </c>
      <c r="Z1316" s="67" t="str">
        <f>IFERROR(VLOOKUP(R1316,FVU!B:F,5,FALSE),"")</f>
        <v>TALÃO</v>
      </c>
    </row>
    <row r="1317" spans="1:26" ht="15.75" customHeight="1">
      <c r="A1317" s="150">
        <f t="shared" si="187"/>
        <v>3612</v>
      </c>
      <c r="B1317" s="75">
        <v>25197</v>
      </c>
      <c r="C1317" s="60">
        <v>2</v>
      </c>
      <c r="D1317" s="59" t="str">
        <f t="shared" si="190"/>
        <v>275/80R22.5</v>
      </c>
      <c r="E1317" s="61">
        <v>25078</v>
      </c>
      <c r="F1317" s="75" t="s">
        <v>197</v>
      </c>
      <c r="G1317" s="60">
        <v>61</v>
      </c>
      <c r="H1317" s="59" t="str">
        <f t="shared" si="189"/>
        <v>SARZEDO</v>
      </c>
      <c r="I1317" s="63">
        <v>45488</v>
      </c>
      <c r="J1317" s="64">
        <v>45492</v>
      </c>
      <c r="K1317" s="60">
        <v>0</v>
      </c>
      <c r="L1317" s="60">
        <v>6648</v>
      </c>
      <c r="M1317" s="60">
        <v>84105</v>
      </c>
      <c r="N1317" s="65">
        <f t="shared" si="191"/>
        <v>600</v>
      </c>
      <c r="O1317" s="66" t="str">
        <f t="shared" ca="1" si="192"/>
        <v>OK</v>
      </c>
      <c r="P1317" s="63">
        <v>45492</v>
      </c>
      <c r="Q1317" s="200"/>
      <c r="R1317" s="148" t="s">
        <v>114</v>
      </c>
      <c r="S1317" s="65" t="str">
        <f t="shared" si="193"/>
        <v>Pneu não ressulcado</v>
      </c>
      <c r="T1317" s="59" t="str">
        <f t="shared" si="194"/>
        <v>Negligência e/ou não realização do serviço de ressulcagem.</v>
      </c>
      <c r="U1317" s="65" t="str">
        <f t="shared" si="195"/>
        <v>Realizar a ressulcagem dos pneus respeitando os procedimentos conforme manual de ressulcagem.</v>
      </c>
      <c r="V1317" s="60">
        <v>16196</v>
      </c>
      <c r="W1317" s="59" t="str">
        <f t="shared" si="196"/>
        <v xml:space="preserve">Everson Veloso </v>
      </c>
      <c r="X1317" s="59"/>
      <c r="Y1317" s="59">
        <f t="shared" ca="1" si="188"/>
        <v>0</v>
      </c>
      <c r="Z1317" s="59" t="str">
        <f>IFERROR(VLOOKUP(R1317,FVU!B:F,5,FALSE),"")</f>
        <v>BANDA DE RODAGEM</v>
      </c>
    </row>
    <row r="1318" spans="1:26" ht="15.75" customHeight="1">
      <c r="A1318" s="149">
        <f t="shared" si="187"/>
        <v>3613</v>
      </c>
      <c r="B1318" s="76">
        <v>26429</v>
      </c>
      <c r="C1318" s="68">
        <v>2</v>
      </c>
      <c r="D1318" s="67" t="str">
        <f t="shared" si="190"/>
        <v>275/80R22.5</v>
      </c>
      <c r="E1318" s="69">
        <v>25078</v>
      </c>
      <c r="F1318" s="76" t="s">
        <v>198</v>
      </c>
      <c r="G1318" s="68">
        <v>61</v>
      </c>
      <c r="H1318" s="67" t="str">
        <f t="shared" si="189"/>
        <v>SARZEDO</v>
      </c>
      <c r="I1318" s="71">
        <v>45488</v>
      </c>
      <c r="J1318" s="72">
        <v>45492</v>
      </c>
      <c r="K1318" s="68">
        <v>0</v>
      </c>
      <c r="L1318" s="68">
        <v>13537</v>
      </c>
      <c r="M1318" s="68">
        <v>51048</v>
      </c>
      <c r="N1318" s="73">
        <f t="shared" si="191"/>
        <v>600</v>
      </c>
      <c r="O1318" s="74" t="str">
        <f t="shared" ca="1" si="192"/>
        <v>OK</v>
      </c>
      <c r="P1318" s="71">
        <v>45492</v>
      </c>
      <c r="Q1318" s="198"/>
      <c r="R1318" s="68" t="s">
        <v>114</v>
      </c>
      <c r="S1318" s="73" t="str">
        <f t="shared" si="193"/>
        <v>Pneu não ressulcado</v>
      </c>
      <c r="T1318" s="67" t="str">
        <f t="shared" si="194"/>
        <v>Negligência e/ou não realização do serviço de ressulcagem.</v>
      </c>
      <c r="U1318" s="73" t="str">
        <f t="shared" si="195"/>
        <v>Realizar a ressulcagem dos pneus respeitando os procedimentos conforme manual de ressulcagem.</v>
      </c>
      <c r="V1318" s="68">
        <v>16196</v>
      </c>
      <c r="W1318" s="67" t="str">
        <f t="shared" si="196"/>
        <v xml:space="preserve">Everson Veloso </v>
      </c>
      <c r="X1318" s="67"/>
      <c r="Y1318" s="67">
        <f t="shared" ca="1" si="188"/>
        <v>0</v>
      </c>
      <c r="Z1318" s="67" t="str">
        <f>IFERROR(VLOOKUP(R1318,FVU!B:F,5,FALSE),"")</f>
        <v>BANDA DE RODAGEM</v>
      </c>
    </row>
    <row r="1319" spans="1:26" ht="15.75" customHeight="1">
      <c r="A1319" s="150">
        <f t="shared" si="187"/>
        <v>3614</v>
      </c>
      <c r="B1319" s="75">
        <v>28813</v>
      </c>
      <c r="C1319" s="60">
        <v>2</v>
      </c>
      <c r="D1319" s="59" t="str">
        <f t="shared" si="190"/>
        <v>275/80R22.5</v>
      </c>
      <c r="E1319" s="61">
        <v>25806</v>
      </c>
      <c r="F1319" s="75" t="s">
        <v>99</v>
      </c>
      <c r="G1319" s="60">
        <v>61</v>
      </c>
      <c r="H1319" s="59" t="str">
        <f t="shared" si="189"/>
        <v>SARZEDO</v>
      </c>
      <c r="I1319" s="63">
        <v>45485</v>
      </c>
      <c r="J1319" s="64">
        <v>45492</v>
      </c>
      <c r="K1319" s="60">
        <v>0</v>
      </c>
      <c r="L1319" s="60">
        <v>16225</v>
      </c>
      <c r="M1319" s="60">
        <v>16225</v>
      </c>
      <c r="N1319" s="65">
        <f t="shared" si="191"/>
        <v>600</v>
      </c>
      <c r="O1319" s="66" t="str">
        <f t="shared" ca="1" si="192"/>
        <v>OK</v>
      </c>
      <c r="P1319" s="63">
        <v>45492</v>
      </c>
      <c r="Q1319" s="200"/>
      <c r="R1319" s="148" t="s">
        <v>114</v>
      </c>
      <c r="S1319" s="65" t="str">
        <f t="shared" si="193"/>
        <v>Pneu não ressulcado</v>
      </c>
      <c r="T1319" s="59" t="str">
        <f t="shared" si="194"/>
        <v>Negligência e/ou não realização do serviço de ressulcagem.</v>
      </c>
      <c r="U1319" s="65" t="str">
        <f t="shared" si="195"/>
        <v>Realizar a ressulcagem dos pneus respeitando os procedimentos conforme manual de ressulcagem.</v>
      </c>
      <c r="V1319" s="60">
        <v>16196</v>
      </c>
      <c r="W1319" s="59" t="str">
        <f t="shared" si="196"/>
        <v xml:space="preserve">Everson Veloso </v>
      </c>
      <c r="X1319" s="59"/>
      <c r="Y1319" s="59">
        <f t="shared" ca="1" si="188"/>
        <v>0</v>
      </c>
      <c r="Z1319" s="59" t="str">
        <f>IFERROR(VLOOKUP(R1319,FVU!B:F,5,FALSE),"")</f>
        <v>BANDA DE RODAGEM</v>
      </c>
    </row>
    <row r="1320" spans="1:26" ht="15.75" customHeight="1">
      <c r="A1320" s="149">
        <f t="shared" si="187"/>
        <v>3615</v>
      </c>
      <c r="B1320" s="76">
        <v>25200</v>
      </c>
      <c r="C1320" s="68">
        <v>2</v>
      </c>
      <c r="D1320" s="67" t="str">
        <f t="shared" si="190"/>
        <v>275/80R22.5</v>
      </c>
      <c r="E1320" s="69">
        <v>25078</v>
      </c>
      <c r="F1320" s="76" t="s">
        <v>102</v>
      </c>
      <c r="G1320" s="68">
        <v>61</v>
      </c>
      <c r="H1320" s="67" t="str">
        <f t="shared" si="189"/>
        <v>SARZEDO</v>
      </c>
      <c r="I1320" s="71">
        <v>45488</v>
      </c>
      <c r="J1320" s="72">
        <v>45492</v>
      </c>
      <c r="K1320" s="68">
        <v>0</v>
      </c>
      <c r="L1320" s="68">
        <v>6648</v>
      </c>
      <c r="M1320" s="68">
        <v>84105</v>
      </c>
      <c r="N1320" s="73">
        <f t="shared" si="191"/>
        <v>600</v>
      </c>
      <c r="O1320" s="74" t="str">
        <f t="shared" ca="1" si="192"/>
        <v>OK</v>
      </c>
      <c r="P1320" s="71">
        <v>45492</v>
      </c>
      <c r="Q1320" s="198"/>
      <c r="R1320" s="68" t="s">
        <v>114</v>
      </c>
      <c r="S1320" s="73" t="str">
        <f t="shared" si="193"/>
        <v>Pneu não ressulcado</v>
      </c>
      <c r="T1320" s="67" t="str">
        <f t="shared" si="194"/>
        <v>Negligência e/ou não realização do serviço de ressulcagem.</v>
      </c>
      <c r="U1320" s="73" t="str">
        <f t="shared" si="195"/>
        <v>Realizar a ressulcagem dos pneus respeitando os procedimentos conforme manual de ressulcagem.</v>
      </c>
      <c r="V1320" s="68">
        <v>16196</v>
      </c>
      <c r="W1320" s="67" t="str">
        <f t="shared" si="196"/>
        <v xml:space="preserve">Everson Veloso </v>
      </c>
      <c r="X1320" s="67"/>
      <c r="Y1320" s="67">
        <f t="shared" ca="1" si="188"/>
        <v>0</v>
      </c>
      <c r="Z1320" s="67" t="str">
        <f>IFERROR(VLOOKUP(R1320,FVU!B:F,5,FALSE),"")</f>
        <v>BANDA DE RODAGEM</v>
      </c>
    </row>
    <row r="1321" spans="1:26" ht="15.75" customHeight="1">
      <c r="A1321" s="150">
        <f t="shared" si="187"/>
        <v>3616</v>
      </c>
      <c r="B1321" s="75">
        <v>25146</v>
      </c>
      <c r="C1321" s="60">
        <v>2</v>
      </c>
      <c r="D1321" s="59" t="str">
        <f t="shared" si="190"/>
        <v>275/80R22.5</v>
      </c>
      <c r="E1321" s="61">
        <v>90409</v>
      </c>
      <c r="F1321" s="75" t="s">
        <v>105</v>
      </c>
      <c r="G1321" s="60">
        <v>990</v>
      </c>
      <c r="H1321" s="59" t="str">
        <f t="shared" si="189"/>
        <v>VENEZA</v>
      </c>
      <c r="I1321" s="63">
        <v>45491</v>
      </c>
      <c r="J1321" s="64">
        <v>45499</v>
      </c>
      <c r="K1321" s="60">
        <v>0</v>
      </c>
      <c r="L1321" s="60">
        <v>19733</v>
      </c>
      <c r="M1321" s="60">
        <v>149793</v>
      </c>
      <c r="N1321" s="65">
        <f t="shared" si="191"/>
        <v>600</v>
      </c>
      <c r="O1321" s="66" t="str">
        <f t="shared" ca="1" si="192"/>
        <v>OK</v>
      </c>
      <c r="P1321" s="63">
        <v>45506</v>
      </c>
      <c r="Q1321" s="200"/>
      <c r="R1321" s="148" t="s">
        <v>114</v>
      </c>
      <c r="S1321" s="65" t="str">
        <f t="shared" si="193"/>
        <v>Pneu não ressulcado</v>
      </c>
      <c r="T1321" s="59" t="str">
        <f t="shared" si="194"/>
        <v>Negligência e/ou não realização do serviço de ressulcagem.</v>
      </c>
      <c r="U1321" s="65" t="str">
        <f t="shared" si="195"/>
        <v>Realizar a ressulcagem dos pneus respeitando os procedimentos conforme manual de ressulcagem.</v>
      </c>
      <c r="V1321" s="60">
        <v>16196</v>
      </c>
      <c r="W1321" s="59" t="str">
        <f t="shared" si="196"/>
        <v xml:space="preserve">Everson Veloso </v>
      </c>
      <c r="X1321" s="59"/>
      <c r="Y1321" s="59">
        <f t="shared" ca="1" si="188"/>
        <v>7</v>
      </c>
      <c r="Z1321" s="59" t="str">
        <f>IFERROR(VLOOKUP(R1321,FVU!B:F,5,FALSE),"")</f>
        <v>BANDA DE RODAGEM</v>
      </c>
    </row>
    <row r="1322" spans="1:26" ht="15.75" customHeight="1">
      <c r="A1322" s="149">
        <f t="shared" si="187"/>
        <v>3617</v>
      </c>
      <c r="B1322" s="76">
        <v>27502</v>
      </c>
      <c r="C1322" s="68">
        <v>4</v>
      </c>
      <c r="D1322" s="67" t="str">
        <f t="shared" si="190"/>
        <v>215/75R17.5</v>
      </c>
      <c r="E1322" s="69">
        <v>40893</v>
      </c>
      <c r="F1322" s="76" t="s">
        <v>105</v>
      </c>
      <c r="G1322" s="68">
        <v>98</v>
      </c>
      <c r="H1322" s="67" t="str">
        <f t="shared" si="189"/>
        <v>ANA LUCIA</v>
      </c>
      <c r="I1322" s="71">
        <v>45493</v>
      </c>
      <c r="J1322" s="72">
        <v>45499</v>
      </c>
      <c r="K1322" s="68">
        <v>2</v>
      </c>
      <c r="L1322" s="68">
        <v>3695</v>
      </c>
      <c r="M1322" s="68">
        <v>36249</v>
      </c>
      <c r="N1322" s="73">
        <f t="shared" si="191"/>
        <v>450</v>
      </c>
      <c r="O1322" s="74" t="str">
        <f t="shared" ca="1" si="192"/>
        <v>OK</v>
      </c>
      <c r="P1322" s="71">
        <v>45686</v>
      </c>
      <c r="Q1322" s="198"/>
      <c r="R1322" s="68" t="s">
        <v>110</v>
      </c>
      <c r="S1322" s="73" t="str">
        <f t="shared" si="193"/>
        <v>Rodagem sem ar ou com flexão importante no flanco.</v>
      </c>
      <c r="T1322" s="67" t="str">
        <f t="shared" si="194"/>
        <v>Perfurações no topo ou flanco, rodas ou aros danificados, rodagem prolongada sem ar ou baixa pressão, desgaste no flanco por atrito com o solo ou entre germinados.</v>
      </c>
      <c r="U1322" s="73" t="str">
        <f t="shared" si="195"/>
        <v>Condutor rodou com o pneu vazio. Solicito avaliação de cobrança.</v>
      </c>
      <c r="V1322" s="68">
        <v>16196</v>
      </c>
      <c r="W1322" s="67" t="str">
        <f t="shared" si="196"/>
        <v xml:space="preserve">Everson Veloso </v>
      </c>
      <c r="X1322" s="67"/>
      <c r="Y1322" s="67">
        <f t="shared" ca="1" si="188"/>
        <v>187</v>
      </c>
      <c r="Z1322" s="67" t="str">
        <f>IFERROR(VLOOKUP(R1322,FVU!B:F,5,FALSE),"")</f>
        <v>FLANCO</v>
      </c>
    </row>
    <row r="1323" spans="1:26" ht="15.75" customHeight="1">
      <c r="A1323" s="150">
        <f t="shared" si="187"/>
        <v>3618</v>
      </c>
      <c r="B1323" s="75">
        <v>25230</v>
      </c>
      <c r="C1323" s="60">
        <v>2</v>
      </c>
      <c r="D1323" s="59" t="str">
        <f t="shared" si="190"/>
        <v>275/80R22.5</v>
      </c>
      <c r="E1323" s="61">
        <v>8447</v>
      </c>
      <c r="F1323" s="75" t="s">
        <v>105</v>
      </c>
      <c r="G1323" s="60">
        <v>56</v>
      </c>
      <c r="H1323" s="59" t="str">
        <f t="shared" si="189"/>
        <v xml:space="preserve">UBERLANDIA </v>
      </c>
      <c r="I1323" s="63">
        <v>45488</v>
      </c>
      <c r="J1323" s="64">
        <v>45499</v>
      </c>
      <c r="K1323" s="60">
        <v>0</v>
      </c>
      <c r="L1323" s="60">
        <v>17105</v>
      </c>
      <c r="M1323" s="60">
        <v>94303</v>
      </c>
      <c r="N1323" s="65">
        <f t="shared" si="191"/>
        <v>600</v>
      </c>
      <c r="O1323" s="66" t="str">
        <f t="shared" ca="1" si="192"/>
        <v>OK</v>
      </c>
      <c r="P1323" s="63">
        <v>45511</v>
      </c>
      <c r="Q1323" s="200"/>
      <c r="R1323" s="148" t="s">
        <v>114</v>
      </c>
      <c r="S1323" s="65" t="str">
        <f t="shared" si="193"/>
        <v>Pneu não ressulcado</v>
      </c>
      <c r="T1323" s="59" t="str">
        <f t="shared" si="194"/>
        <v>Negligência e/ou não realização do serviço de ressulcagem.</v>
      </c>
      <c r="U1323" s="65" t="str">
        <f t="shared" si="195"/>
        <v>Realizar a ressulcagem dos pneus respeitando os procedimentos conforme manual de ressulcagem.</v>
      </c>
      <c r="V1323" s="60">
        <v>16196</v>
      </c>
      <c r="W1323" s="59" t="str">
        <f t="shared" si="196"/>
        <v xml:space="preserve">Everson Veloso </v>
      </c>
      <c r="X1323" s="59"/>
      <c r="Y1323" s="59">
        <f t="shared" ca="1" si="188"/>
        <v>12</v>
      </c>
      <c r="Z1323" s="59" t="str">
        <f>IFERROR(VLOOKUP(R1323,FVU!B:F,5,FALSE),"")</f>
        <v>BANDA DE RODAGEM</v>
      </c>
    </row>
    <row r="1324" spans="1:26" ht="15.75" customHeight="1">
      <c r="A1324" s="149">
        <f t="shared" si="187"/>
        <v>3619</v>
      </c>
      <c r="B1324" s="76">
        <v>26751</v>
      </c>
      <c r="C1324" s="68">
        <v>2</v>
      </c>
      <c r="D1324" s="67" t="str">
        <f t="shared" si="190"/>
        <v>275/80R22.5</v>
      </c>
      <c r="E1324" s="69">
        <v>8440</v>
      </c>
      <c r="F1324" s="76" t="s">
        <v>101</v>
      </c>
      <c r="G1324" s="68">
        <v>56</v>
      </c>
      <c r="H1324" s="67" t="str">
        <f t="shared" si="189"/>
        <v xml:space="preserve">UBERLANDIA </v>
      </c>
      <c r="I1324" s="71">
        <v>45489</v>
      </c>
      <c r="J1324" s="72">
        <v>45499</v>
      </c>
      <c r="K1324" s="68">
        <v>0</v>
      </c>
      <c r="L1324" s="68">
        <v>10392</v>
      </c>
      <c r="M1324" s="68">
        <v>54019</v>
      </c>
      <c r="N1324" s="73">
        <f t="shared" si="191"/>
        <v>600</v>
      </c>
      <c r="O1324" s="74" t="str">
        <f t="shared" ca="1" si="192"/>
        <v>OK</v>
      </c>
      <c r="P1324" s="71">
        <v>45511</v>
      </c>
      <c r="Q1324" s="198"/>
      <c r="R1324" s="68" t="s">
        <v>114</v>
      </c>
      <c r="S1324" s="73" t="str">
        <f t="shared" si="193"/>
        <v>Pneu não ressulcado</v>
      </c>
      <c r="T1324" s="67" t="str">
        <f t="shared" si="194"/>
        <v>Negligência e/ou não realização do serviço de ressulcagem.</v>
      </c>
      <c r="U1324" s="73" t="str">
        <f t="shared" si="195"/>
        <v>Realizar a ressulcagem dos pneus respeitando os procedimentos conforme manual de ressulcagem.</v>
      </c>
      <c r="V1324" s="68">
        <v>16196</v>
      </c>
      <c r="W1324" s="67" t="str">
        <f t="shared" si="196"/>
        <v xml:space="preserve">Everson Veloso </v>
      </c>
      <c r="X1324" s="67"/>
      <c r="Y1324" s="67">
        <f t="shared" ca="1" si="188"/>
        <v>12</v>
      </c>
      <c r="Z1324" s="67" t="str">
        <f>IFERROR(VLOOKUP(R1324,FVU!B:F,5,FALSE),"")</f>
        <v>BANDA DE RODAGEM</v>
      </c>
    </row>
    <row r="1325" spans="1:26" ht="15.75" customHeight="1">
      <c r="A1325" s="150">
        <f t="shared" si="187"/>
        <v>3620</v>
      </c>
      <c r="B1325" s="75">
        <v>28509</v>
      </c>
      <c r="C1325" s="60">
        <v>2</v>
      </c>
      <c r="D1325" s="59" t="str">
        <f t="shared" si="190"/>
        <v>275/80R22.5</v>
      </c>
      <c r="E1325" s="61">
        <v>8462</v>
      </c>
      <c r="F1325" s="75" t="s">
        <v>198</v>
      </c>
      <c r="G1325" s="60">
        <v>56</v>
      </c>
      <c r="H1325" s="59" t="str">
        <f t="shared" si="189"/>
        <v xml:space="preserve">UBERLANDIA </v>
      </c>
      <c r="I1325" s="63">
        <v>45493</v>
      </c>
      <c r="J1325" s="64">
        <v>45499</v>
      </c>
      <c r="K1325" s="60">
        <v>0</v>
      </c>
      <c r="L1325" s="60">
        <v>1433</v>
      </c>
      <c r="M1325" s="60">
        <v>16432</v>
      </c>
      <c r="N1325" s="65">
        <f t="shared" si="191"/>
        <v>600</v>
      </c>
      <c r="O1325" s="66" t="str">
        <f t="shared" ca="1" si="192"/>
        <v>OK</v>
      </c>
      <c r="P1325" s="63">
        <v>45733</v>
      </c>
      <c r="Q1325" s="200"/>
      <c r="R1325" s="148" t="s">
        <v>104</v>
      </c>
      <c r="S1325" s="65" t="str">
        <f t="shared" si="193"/>
        <v>Feridas acidentais no flanco.</v>
      </c>
      <c r="T1325" s="59" t="str">
        <f t="shared" si="194"/>
        <v>Objetos pontiagudos, pontas de guias, meio-fio.</v>
      </c>
      <c r="U1325" s="65" t="str">
        <f t="shared" si="195"/>
        <v>Impacto lateral proveniente de erro operacional, solicito avaliação de cobrança.</v>
      </c>
      <c r="V1325" s="60">
        <v>16196</v>
      </c>
      <c r="W1325" s="59" t="str">
        <f t="shared" si="196"/>
        <v xml:space="preserve">Everson Veloso </v>
      </c>
      <c r="X1325" s="59"/>
      <c r="Y1325" s="59">
        <f t="shared" ca="1" si="188"/>
        <v>234</v>
      </c>
      <c r="Z1325" s="59" t="str">
        <f>IFERROR(VLOOKUP(R1325,FVU!B:F,5,FALSE),"")</f>
        <v>FLANCO</v>
      </c>
    </row>
    <row r="1326" spans="1:26" ht="15.75" customHeight="1">
      <c r="A1326" s="149">
        <f t="shared" si="187"/>
        <v>3621</v>
      </c>
      <c r="B1326" s="76">
        <v>26707</v>
      </c>
      <c r="C1326" s="68">
        <v>2</v>
      </c>
      <c r="D1326" s="67" t="str">
        <f t="shared" si="190"/>
        <v>275/80R22.5</v>
      </c>
      <c r="E1326" s="69">
        <v>7510</v>
      </c>
      <c r="F1326" s="76" t="s">
        <v>102</v>
      </c>
      <c r="G1326" s="68">
        <v>56</v>
      </c>
      <c r="H1326" s="67" t="str">
        <f t="shared" si="189"/>
        <v xml:space="preserve">UBERLANDIA </v>
      </c>
      <c r="I1326" s="71">
        <v>45486</v>
      </c>
      <c r="J1326" s="72">
        <v>45499</v>
      </c>
      <c r="K1326" s="68">
        <v>0</v>
      </c>
      <c r="L1326" s="68">
        <v>16043</v>
      </c>
      <c r="M1326" s="68">
        <v>53766</v>
      </c>
      <c r="N1326" s="73">
        <f t="shared" si="191"/>
        <v>600</v>
      </c>
      <c r="O1326" s="74" t="str">
        <f t="shared" ca="1" si="192"/>
        <v>OK</v>
      </c>
      <c r="P1326" s="71">
        <v>45513</v>
      </c>
      <c r="Q1326" s="198"/>
      <c r="R1326" s="68" t="s">
        <v>111</v>
      </c>
      <c r="S1326" s="73" t="str">
        <f t="shared" si="193"/>
        <v>Desgaste irregular da Banda de Rodagem.</v>
      </c>
      <c r="T1326" s="67" t="str">
        <f t="shared" si="194"/>
        <v>Folgas nas mangas, cubos, buchas estouradas, veículo desalinhado.</v>
      </c>
      <c r="U1326" s="73" t="str">
        <f t="shared" si="19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326" s="68">
        <v>16196</v>
      </c>
      <c r="W1326" s="67" t="str">
        <f t="shared" si="196"/>
        <v xml:space="preserve">Everson Veloso </v>
      </c>
      <c r="X1326" s="67"/>
      <c r="Y1326" s="67">
        <f t="shared" ca="1" si="188"/>
        <v>14</v>
      </c>
      <c r="Z1326" s="67" t="str">
        <f>IFERROR(VLOOKUP(R1326,FVU!B:F,5,FALSE),"")</f>
        <v>BANDA DE RODAGEM</v>
      </c>
    </row>
    <row r="1327" spans="1:26" ht="15.75" customHeight="1">
      <c r="A1327" s="150">
        <f t="shared" si="187"/>
        <v>3622</v>
      </c>
      <c r="B1327" s="75">
        <v>25367</v>
      </c>
      <c r="C1327" s="60">
        <v>1</v>
      </c>
      <c r="D1327" s="59" t="str">
        <f t="shared" si="190"/>
        <v>295/80R22.5</v>
      </c>
      <c r="E1327" s="61">
        <v>10829</v>
      </c>
      <c r="F1327" s="75" t="s">
        <v>99</v>
      </c>
      <c r="G1327" s="60">
        <v>870</v>
      </c>
      <c r="H1327" s="59" t="str">
        <f t="shared" si="189"/>
        <v>JUSTINOPOLIS</v>
      </c>
      <c r="I1327" s="63">
        <v>45495</v>
      </c>
      <c r="J1327" s="64">
        <v>45499</v>
      </c>
      <c r="K1327" s="60">
        <v>1</v>
      </c>
      <c r="L1327" s="60">
        <v>9346</v>
      </c>
      <c r="M1327" s="60">
        <v>82842</v>
      </c>
      <c r="N1327" s="65">
        <f t="shared" si="191"/>
        <v>650</v>
      </c>
      <c r="O1327" s="66" t="str">
        <f t="shared" ca="1" si="192"/>
        <v>OK</v>
      </c>
      <c r="P1327" s="71">
        <f>J1327</f>
        <v>45499</v>
      </c>
      <c r="Q1327" s="198"/>
      <c r="R1327" s="148" t="s">
        <v>117</v>
      </c>
      <c r="S1327" s="65" t="str">
        <f t="shared" si="193"/>
        <v>Separações no talão e rupturas dos reforços.</v>
      </c>
      <c r="T1327" s="59" t="str">
        <f t="shared" si="194"/>
        <v>Aquecimento excessivo no tambor de freio, utilização com sobrecarga ou baixa pressão, mau posicionamento do pneu sobre o aro/roda, uso excessivo dos freios devido a velocidade incompatível com a via.</v>
      </c>
      <c r="U1327" s="65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27" s="60">
        <v>16196</v>
      </c>
      <c r="W1327" s="59" t="str">
        <f t="shared" si="196"/>
        <v xml:space="preserve">Everson Veloso </v>
      </c>
      <c r="X1327" s="59"/>
      <c r="Y1327" s="59">
        <f t="shared" ca="1" si="188"/>
        <v>0</v>
      </c>
      <c r="Z1327" s="59" t="str">
        <f>IFERROR(VLOOKUP(R1327,FVU!B:F,5,FALSE),"")</f>
        <v>TALÃO</v>
      </c>
    </row>
    <row r="1328" spans="1:26" ht="15.75" customHeight="1">
      <c r="A1328" s="149">
        <f t="shared" si="187"/>
        <v>3623</v>
      </c>
      <c r="B1328" s="76">
        <v>21372</v>
      </c>
      <c r="C1328" s="68">
        <v>2</v>
      </c>
      <c r="D1328" s="67" t="str">
        <f t="shared" si="190"/>
        <v>275/80R22.5</v>
      </c>
      <c r="E1328" s="69">
        <v>90300</v>
      </c>
      <c r="F1328" s="76" t="s">
        <v>99</v>
      </c>
      <c r="G1328" s="68">
        <v>870</v>
      </c>
      <c r="H1328" s="67" t="str">
        <f t="shared" si="189"/>
        <v>JUSTINOPOLIS</v>
      </c>
      <c r="I1328" s="71">
        <v>45492</v>
      </c>
      <c r="J1328" s="72">
        <v>45499</v>
      </c>
      <c r="K1328" s="68">
        <v>2</v>
      </c>
      <c r="L1328" s="68">
        <v>17418</v>
      </c>
      <c r="M1328" s="68">
        <v>140630</v>
      </c>
      <c r="N1328" s="73">
        <f t="shared" si="191"/>
        <v>600</v>
      </c>
      <c r="O1328" s="74" t="str">
        <f t="shared" ca="1" si="192"/>
        <v>OK</v>
      </c>
      <c r="P1328" s="71">
        <f>J1328</f>
        <v>45499</v>
      </c>
      <c r="Q1328" s="198"/>
      <c r="R1328" s="68" t="s">
        <v>106</v>
      </c>
      <c r="S1328" s="73" t="str">
        <f t="shared" si="193"/>
        <v>Rachadura na zona baixa do talão.</v>
      </c>
      <c r="T1328" s="67" t="str">
        <f t="shared" si="19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328" s="73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28" s="68">
        <v>16196</v>
      </c>
      <c r="W1328" s="67" t="str">
        <f t="shared" si="196"/>
        <v xml:space="preserve">Everson Veloso </v>
      </c>
      <c r="X1328" s="67"/>
      <c r="Y1328" s="67">
        <f t="shared" ca="1" si="188"/>
        <v>0</v>
      </c>
      <c r="Z1328" s="67" t="str">
        <f>IFERROR(VLOOKUP(R1328,FVU!B:F,5,FALSE),"")</f>
        <v>TALÃO</v>
      </c>
    </row>
    <row r="1329" spans="1:26" ht="15.75" customHeight="1">
      <c r="A1329" s="150">
        <f t="shared" si="187"/>
        <v>3624</v>
      </c>
      <c r="B1329" s="75">
        <v>26423</v>
      </c>
      <c r="C1329" s="60">
        <v>2</v>
      </c>
      <c r="D1329" s="59" t="str">
        <f t="shared" si="190"/>
        <v>275/80R22.5</v>
      </c>
      <c r="E1329" s="61">
        <v>11187</v>
      </c>
      <c r="F1329" s="75" t="s">
        <v>99</v>
      </c>
      <c r="G1329" s="60">
        <v>870</v>
      </c>
      <c r="H1329" s="59" t="str">
        <f t="shared" si="189"/>
        <v>JUSTINOPOLIS</v>
      </c>
      <c r="I1329" s="63">
        <v>45496</v>
      </c>
      <c r="J1329" s="64">
        <v>45499</v>
      </c>
      <c r="K1329" s="60">
        <v>1</v>
      </c>
      <c r="L1329" s="60">
        <v>17018</v>
      </c>
      <c r="M1329" s="60">
        <v>72758</v>
      </c>
      <c r="N1329" s="65">
        <f t="shared" si="191"/>
        <v>600</v>
      </c>
      <c r="O1329" s="66" t="str">
        <f t="shared" ca="1" si="192"/>
        <v>OK</v>
      </c>
      <c r="P1329" s="71">
        <f>J1329</f>
        <v>45499</v>
      </c>
      <c r="Q1329" s="198"/>
      <c r="R1329" s="148" t="s">
        <v>116</v>
      </c>
      <c r="S1329" s="65" t="str">
        <f t="shared" si="193"/>
        <v>Desenrolamento do retorno da lona carcaça no talão.</v>
      </c>
      <c r="T1329" s="59" t="str">
        <f t="shared" si="194"/>
        <v>Aquecimento no talão ocasionado pelo uso excessivo do freio, má regulagem dos freios, uso excessivo dos freios devido a velocidade incompatível com a via,rodas sujas e/ou em má condições de uso, etc.</v>
      </c>
      <c r="U1329" s="65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329" s="60">
        <v>16196</v>
      </c>
      <c r="W1329" s="59" t="str">
        <f t="shared" si="196"/>
        <v xml:space="preserve">Everson Veloso </v>
      </c>
      <c r="X1329" s="59"/>
      <c r="Y1329" s="59">
        <f t="shared" ca="1" si="188"/>
        <v>0</v>
      </c>
      <c r="Z1329" s="59" t="str">
        <f>IFERROR(VLOOKUP(R1329,FVU!B:F,5,FALSE),"")</f>
        <v>TALÃO</v>
      </c>
    </row>
    <row r="1330" spans="1:26" ht="15.75" customHeight="1">
      <c r="A1330" s="149">
        <f t="shared" si="187"/>
        <v>3625</v>
      </c>
      <c r="B1330" s="76">
        <v>28266</v>
      </c>
      <c r="C1330" s="68">
        <v>1</v>
      </c>
      <c r="D1330" s="67" t="str">
        <f t="shared" si="190"/>
        <v>295/80R22.5</v>
      </c>
      <c r="E1330" s="69">
        <v>90309</v>
      </c>
      <c r="F1330" s="76" t="s">
        <v>200</v>
      </c>
      <c r="G1330" s="68">
        <v>870</v>
      </c>
      <c r="H1330" s="67" t="str">
        <f t="shared" si="189"/>
        <v>JUSTINOPOLIS</v>
      </c>
      <c r="I1330" s="71">
        <v>45495</v>
      </c>
      <c r="J1330" s="72">
        <v>45499</v>
      </c>
      <c r="K1330" s="68">
        <v>0</v>
      </c>
      <c r="L1330" s="68">
        <v>3016</v>
      </c>
      <c r="M1330" s="68">
        <v>14203</v>
      </c>
      <c r="N1330" s="73">
        <f t="shared" si="191"/>
        <v>650</v>
      </c>
      <c r="O1330" s="74" t="str">
        <f t="shared" ca="1" si="192"/>
        <v>OK</v>
      </c>
      <c r="P1330" s="71">
        <v>45540</v>
      </c>
      <c r="Q1330" s="198"/>
      <c r="R1330" s="68" t="s">
        <v>116</v>
      </c>
      <c r="S1330" s="73" t="str">
        <f t="shared" si="193"/>
        <v>Desenrolamento do retorno da lona carcaça no talão.</v>
      </c>
      <c r="T1330" s="67" t="str">
        <f t="shared" si="194"/>
        <v>Aquecimento no talão ocasionado pelo uso excessivo do freio, má regulagem dos freios, uso excessivo dos freios devido a velocidade incompatível com a via,rodas sujas e/ou em má condições de uso, etc.</v>
      </c>
      <c r="U1330" s="73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330" s="68">
        <v>16196</v>
      </c>
      <c r="W1330" s="67" t="str">
        <f t="shared" si="196"/>
        <v xml:space="preserve">Everson Veloso </v>
      </c>
      <c r="X1330" s="67"/>
      <c r="Y1330" s="67">
        <f t="shared" ca="1" si="188"/>
        <v>41</v>
      </c>
      <c r="Z1330" s="67" t="str">
        <f>IFERROR(VLOOKUP(R1330,FVU!B:F,5,FALSE),"")</f>
        <v>TALÃO</v>
      </c>
    </row>
    <row r="1331" spans="1:26" ht="15.75" customHeight="1">
      <c r="A1331" s="150">
        <f t="shared" si="187"/>
        <v>3626</v>
      </c>
      <c r="B1331" s="75">
        <v>27724</v>
      </c>
      <c r="C1331" s="60">
        <v>2</v>
      </c>
      <c r="D1331" s="59" t="str">
        <f t="shared" si="190"/>
        <v>275/80R22.5</v>
      </c>
      <c r="E1331" s="61">
        <v>90296</v>
      </c>
      <c r="F1331" s="75" t="s">
        <v>105</v>
      </c>
      <c r="G1331" s="60">
        <v>870</v>
      </c>
      <c r="H1331" s="59" t="str">
        <f t="shared" si="189"/>
        <v>JUSTINOPOLIS</v>
      </c>
      <c r="I1331" s="63">
        <v>45492</v>
      </c>
      <c r="J1331" s="64">
        <v>45499</v>
      </c>
      <c r="K1331" s="60">
        <v>1</v>
      </c>
      <c r="L1331" s="60">
        <v>13706</v>
      </c>
      <c r="M1331" s="60">
        <v>34555</v>
      </c>
      <c r="N1331" s="65">
        <f t="shared" si="191"/>
        <v>600</v>
      </c>
      <c r="O1331" s="66" t="str">
        <f t="shared" ca="1" si="192"/>
        <v>OK</v>
      </c>
      <c r="P1331" s="63">
        <v>45540</v>
      </c>
      <c r="Q1331" s="200"/>
      <c r="R1331" s="148" t="s">
        <v>106</v>
      </c>
      <c r="S1331" s="65" t="str">
        <f t="shared" si="193"/>
        <v>Rachadura na zona baixa do talão.</v>
      </c>
      <c r="T1331" s="59" t="str">
        <f t="shared" si="19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331" s="65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31" s="60">
        <v>16196</v>
      </c>
      <c r="W1331" s="59" t="str">
        <f t="shared" si="196"/>
        <v xml:space="preserve">Everson Veloso </v>
      </c>
      <c r="X1331" s="59"/>
      <c r="Y1331" s="59">
        <f t="shared" ca="1" si="188"/>
        <v>41</v>
      </c>
      <c r="Z1331" s="59" t="str">
        <f>IFERROR(VLOOKUP(R1331,FVU!B:F,5,FALSE),"")</f>
        <v>TALÃO</v>
      </c>
    </row>
    <row r="1332" spans="1:26" ht="15.75" customHeight="1">
      <c r="A1332" s="149">
        <f t="shared" si="187"/>
        <v>3627</v>
      </c>
      <c r="B1332" s="76">
        <v>23389</v>
      </c>
      <c r="C1332" s="68">
        <v>1</v>
      </c>
      <c r="D1332" s="67" t="str">
        <f t="shared" si="190"/>
        <v>295/80R22.5</v>
      </c>
      <c r="E1332" s="69">
        <v>40100</v>
      </c>
      <c r="F1332" s="76" t="s">
        <v>101</v>
      </c>
      <c r="G1332" s="68">
        <v>16</v>
      </c>
      <c r="H1332" s="67" t="str">
        <f t="shared" si="189"/>
        <v>M.GORETTI</v>
      </c>
      <c r="I1332" s="71">
        <v>45497</v>
      </c>
      <c r="J1332" s="72">
        <v>45499</v>
      </c>
      <c r="K1332" s="68">
        <v>2</v>
      </c>
      <c r="L1332" s="68">
        <v>29610</v>
      </c>
      <c r="M1332" s="68">
        <v>226011</v>
      </c>
      <c r="N1332" s="73">
        <f t="shared" si="191"/>
        <v>650</v>
      </c>
      <c r="O1332" s="74" t="str">
        <f t="shared" ca="1" si="192"/>
        <v>OK</v>
      </c>
      <c r="P1332" s="71">
        <v>45499</v>
      </c>
      <c r="Q1332" s="198"/>
      <c r="R1332" s="68" t="s">
        <v>117</v>
      </c>
      <c r="S1332" s="73" t="str">
        <f t="shared" si="193"/>
        <v>Separações no talão e rupturas dos reforços.</v>
      </c>
      <c r="T1332" s="67" t="str">
        <f t="shared" si="194"/>
        <v>Aquecimento excessivo no tambor de freio, utilização com sobrecarga ou baixa pressão, mau posicionamento do pneu sobre o aro/roda, uso excessivo dos freios devido a velocidade incompatível com a via.</v>
      </c>
      <c r="U1332" s="73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32" s="68">
        <v>16196</v>
      </c>
      <c r="W1332" s="67" t="str">
        <f t="shared" si="196"/>
        <v xml:space="preserve">Everson Veloso </v>
      </c>
      <c r="X1332" s="67"/>
      <c r="Y1332" s="67">
        <f t="shared" ca="1" si="188"/>
        <v>0</v>
      </c>
      <c r="Z1332" s="67" t="str">
        <f>IFERROR(VLOOKUP(R1332,FVU!B:F,5,FALSE),"")</f>
        <v>TALÃO</v>
      </c>
    </row>
    <row r="1333" spans="1:26" ht="15.75" customHeight="1">
      <c r="A1333" s="150">
        <f t="shared" si="187"/>
        <v>3628</v>
      </c>
      <c r="B1333" s="75">
        <v>23807</v>
      </c>
      <c r="C1333" s="60">
        <v>2</v>
      </c>
      <c r="D1333" s="59" t="str">
        <f t="shared" si="190"/>
        <v>275/80R22.5</v>
      </c>
      <c r="E1333" s="61" t="s">
        <v>233</v>
      </c>
      <c r="F1333" s="75" t="s">
        <v>198</v>
      </c>
      <c r="G1333" s="60">
        <v>61</v>
      </c>
      <c r="H1333" s="59" t="str">
        <f t="shared" si="189"/>
        <v>SARZEDO</v>
      </c>
      <c r="I1333" s="63">
        <v>45491</v>
      </c>
      <c r="J1333" s="64">
        <v>45499</v>
      </c>
      <c r="K1333" s="60">
        <v>2</v>
      </c>
      <c r="L1333" s="60">
        <v>7427</v>
      </c>
      <c r="M1333" s="60">
        <v>232275</v>
      </c>
      <c r="N1333" s="65">
        <f t="shared" si="191"/>
        <v>600</v>
      </c>
      <c r="O1333" s="66" t="str">
        <f t="shared" ca="1" si="192"/>
        <v>OK</v>
      </c>
      <c r="P1333" s="63">
        <v>45504</v>
      </c>
      <c r="Q1333" s="200"/>
      <c r="R1333" s="148" t="s">
        <v>106</v>
      </c>
      <c r="S1333" s="65" t="str">
        <f t="shared" si="193"/>
        <v>Rachadura na zona baixa do talão.</v>
      </c>
      <c r="T1333" s="59" t="str">
        <f t="shared" si="19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333" s="65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33" s="60">
        <v>16196</v>
      </c>
      <c r="W1333" s="59" t="str">
        <f t="shared" si="196"/>
        <v xml:space="preserve">Everson Veloso </v>
      </c>
      <c r="X1333" s="59"/>
      <c r="Y1333" s="59">
        <f t="shared" ca="1" si="188"/>
        <v>5</v>
      </c>
      <c r="Z1333" s="59" t="str">
        <f>IFERROR(VLOOKUP(R1333,FVU!B:F,5,FALSE),"")</f>
        <v>TALÃO</v>
      </c>
    </row>
    <row r="1334" spans="1:26" ht="15.75" customHeight="1">
      <c r="A1334" s="149">
        <f t="shared" si="187"/>
        <v>3629</v>
      </c>
      <c r="B1334" s="76">
        <v>24371</v>
      </c>
      <c r="C1334" s="68">
        <v>1</v>
      </c>
      <c r="D1334" s="67" t="str">
        <f t="shared" si="190"/>
        <v>295/80R22.5</v>
      </c>
      <c r="E1334" s="69">
        <v>40000</v>
      </c>
      <c r="F1334" s="76" t="s">
        <v>105</v>
      </c>
      <c r="G1334" s="68">
        <v>16</v>
      </c>
      <c r="H1334" s="67" t="str">
        <f t="shared" si="189"/>
        <v>M.GORETTI</v>
      </c>
      <c r="I1334" s="71">
        <v>45495</v>
      </c>
      <c r="J1334" s="72">
        <v>45499</v>
      </c>
      <c r="K1334" s="68">
        <v>2</v>
      </c>
      <c r="L1334" s="68">
        <v>16230</v>
      </c>
      <c r="M1334" s="68">
        <v>203759</v>
      </c>
      <c r="N1334" s="73">
        <f t="shared" si="191"/>
        <v>650</v>
      </c>
      <c r="O1334" s="74" t="str">
        <f t="shared" ca="1" si="192"/>
        <v>OK</v>
      </c>
      <c r="P1334" s="71">
        <v>45499</v>
      </c>
      <c r="Q1334" s="198"/>
      <c r="R1334" s="68" t="s">
        <v>107</v>
      </c>
      <c r="S1334" s="73" t="str">
        <f t="shared" si="193"/>
        <v>Alteração na zona baixa do talão.</v>
      </c>
      <c r="T1334" s="67" t="str">
        <f t="shared" si="19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334" s="73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334" s="68">
        <v>16196</v>
      </c>
      <c r="W1334" s="67" t="str">
        <f t="shared" si="196"/>
        <v xml:space="preserve">Everson Veloso </v>
      </c>
      <c r="X1334" s="67"/>
      <c r="Y1334" s="67">
        <f t="shared" ca="1" si="188"/>
        <v>0</v>
      </c>
      <c r="Z1334" s="67" t="str">
        <f>IFERROR(VLOOKUP(R1334,FVU!B:F,5,FALSE),"")</f>
        <v>TALÃO</v>
      </c>
    </row>
    <row r="1335" spans="1:26" ht="15.75" customHeight="1">
      <c r="A1335" s="150">
        <f t="shared" si="187"/>
        <v>3630</v>
      </c>
      <c r="B1335" s="75">
        <v>24141</v>
      </c>
      <c r="C1335" s="60">
        <v>1</v>
      </c>
      <c r="D1335" s="59" t="str">
        <f t="shared" si="190"/>
        <v>295/80R22.5</v>
      </c>
      <c r="E1335" s="61">
        <v>40100</v>
      </c>
      <c r="F1335" s="75" t="s">
        <v>99</v>
      </c>
      <c r="G1335" s="60">
        <v>16</v>
      </c>
      <c r="H1335" s="59" t="str">
        <f t="shared" si="189"/>
        <v>M.GORETTI</v>
      </c>
      <c r="I1335" s="63">
        <v>45497</v>
      </c>
      <c r="J1335" s="64">
        <v>45499</v>
      </c>
      <c r="K1335" s="60">
        <v>1</v>
      </c>
      <c r="L1335" s="60">
        <v>27935</v>
      </c>
      <c r="M1335" s="60">
        <v>277666</v>
      </c>
      <c r="N1335" s="65">
        <f t="shared" si="191"/>
        <v>650</v>
      </c>
      <c r="O1335" s="66" t="str">
        <f t="shared" ca="1" si="192"/>
        <v>OK</v>
      </c>
      <c r="P1335" s="63">
        <v>45499</v>
      </c>
      <c r="Q1335" s="200"/>
      <c r="R1335" s="148" t="s">
        <v>107</v>
      </c>
      <c r="S1335" s="65" t="str">
        <f t="shared" si="193"/>
        <v>Alteração na zona baixa do talão.</v>
      </c>
      <c r="T1335" s="59" t="str">
        <f t="shared" si="19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335" s="65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335" s="60">
        <v>16196</v>
      </c>
      <c r="W1335" s="59" t="str">
        <f t="shared" si="196"/>
        <v xml:space="preserve">Everson Veloso </v>
      </c>
      <c r="X1335" s="59"/>
      <c r="Y1335" s="59">
        <f t="shared" ca="1" si="188"/>
        <v>0</v>
      </c>
      <c r="Z1335" s="59" t="str">
        <f>IFERROR(VLOOKUP(R1335,FVU!B:F,5,FALSE),"")</f>
        <v>TALÃO</v>
      </c>
    </row>
    <row r="1336" spans="1:26" ht="15.75" customHeight="1">
      <c r="A1336" s="149">
        <f t="shared" si="187"/>
        <v>3631</v>
      </c>
      <c r="B1336" s="76">
        <v>26152</v>
      </c>
      <c r="C1336" s="68">
        <v>2</v>
      </c>
      <c r="D1336" s="67" t="str">
        <f t="shared" si="190"/>
        <v>275/80R22.5</v>
      </c>
      <c r="E1336" s="69">
        <v>90295</v>
      </c>
      <c r="F1336" s="76" t="s">
        <v>198</v>
      </c>
      <c r="G1336" s="68">
        <v>870</v>
      </c>
      <c r="H1336" s="67" t="str">
        <f t="shared" si="189"/>
        <v>JUSTINOPOLIS</v>
      </c>
      <c r="I1336" s="71">
        <v>45499</v>
      </c>
      <c r="J1336" s="72">
        <v>45506</v>
      </c>
      <c r="K1336" s="68">
        <v>1</v>
      </c>
      <c r="L1336" s="68">
        <v>1054587</v>
      </c>
      <c r="M1336" s="68">
        <v>109694</v>
      </c>
      <c r="N1336" s="73">
        <f t="shared" si="191"/>
        <v>600</v>
      </c>
      <c r="O1336" s="74" t="str">
        <f t="shared" ca="1" si="192"/>
        <v>OK</v>
      </c>
      <c r="P1336" s="71">
        <v>45540</v>
      </c>
      <c r="Q1336" s="198"/>
      <c r="R1336" s="68" t="s">
        <v>116</v>
      </c>
      <c r="S1336" s="73" t="str">
        <f t="shared" si="193"/>
        <v>Desenrolamento do retorno da lona carcaça no talão.</v>
      </c>
      <c r="T1336" s="67" t="str">
        <f t="shared" si="194"/>
        <v>Aquecimento no talão ocasionado pelo uso excessivo do freio, má regulagem dos freios, uso excessivo dos freios devido a velocidade incompatível com a via,rodas sujas e/ou em má condições de uso, etc.</v>
      </c>
      <c r="U1336" s="73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336" s="68">
        <v>16196</v>
      </c>
      <c r="W1336" s="67" t="str">
        <f t="shared" si="196"/>
        <v xml:space="preserve">Everson Veloso </v>
      </c>
      <c r="X1336" s="67"/>
      <c r="Y1336" s="67">
        <f t="shared" ca="1" si="188"/>
        <v>34</v>
      </c>
      <c r="Z1336" s="67" t="str">
        <f>IFERROR(VLOOKUP(R1336,FVU!B:F,5,FALSE),"")</f>
        <v>TALÃO</v>
      </c>
    </row>
    <row r="1337" spans="1:26" ht="15.75" customHeight="1">
      <c r="A1337" s="150">
        <f t="shared" si="187"/>
        <v>3632</v>
      </c>
      <c r="B1337" s="75">
        <v>24325</v>
      </c>
      <c r="C1337" s="60">
        <v>1</v>
      </c>
      <c r="D1337" s="59" t="str">
        <f t="shared" si="190"/>
        <v>295/80R22.5</v>
      </c>
      <c r="E1337" s="61">
        <v>10799</v>
      </c>
      <c r="F1337" s="75" t="s">
        <v>199</v>
      </c>
      <c r="G1337" s="60">
        <v>870</v>
      </c>
      <c r="H1337" s="59" t="str">
        <f t="shared" si="189"/>
        <v>JUSTINOPOLIS</v>
      </c>
      <c r="I1337" s="63">
        <v>45499</v>
      </c>
      <c r="J1337" s="64">
        <v>45506</v>
      </c>
      <c r="K1337" s="60">
        <v>1</v>
      </c>
      <c r="L1337" s="60">
        <v>697</v>
      </c>
      <c r="M1337" s="60">
        <v>153178</v>
      </c>
      <c r="N1337" s="65">
        <f t="shared" si="191"/>
        <v>650</v>
      </c>
      <c r="O1337" s="66" t="str">
        <f t="shared" ca="1" si="192"/>
        <v>OK</v>
      </c>
      <c r="P1337" s="63">
        <v>45548</v>
      </c>
      <c r="Q1337" s="200"/>
      <c r="R1337" s="148" t="s">
        <v>116</v>
      </c>
      <c r="S1337" s="65" t="str">
        <f t="shared" si="193"/>
        <v>Desenrolamento do retorno da lona carcaça no talão.</v>
      </c>
      <c r="T1337" s="59" t="str">
        <f t="shared" si="194"/>
        <v>Aquecimento no talão ocasionado pelo uso excessivo do freio, má regulagem dos freios, uso excessivo dos freios devido a velocidade incompatível com a via,rodas sujas e/ou em má condições de uso, etc.</v>
      </c>
      <c r="U1337" s="65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337" s="60">
        <v>16196</v>
      </c>
      <c r="W1337" s="59" t="str">
        <f t="shared" si="196"/>
        <v xml:space="preserve">Everson Veloso </v>
      </c>
      <c r="X1337" s="59"/>
      <c r="Y1337" s="59">
        <f t="shared" ca="1" si="188"/>
        <v>42</v>
      </c>
      <c r="Z1337" s="59" t="str">
        <f>IFERROR(VLOOKUP(R1337,FVU!B:F,5,FALSE),"")</f>
        <v>TALÃO</v>
      </c>
    </row>
    <row r="1338" spans="1:26" ht="15.75" customHeight="1">
      <c r="A1338" s="149">
        <f t="shared" si="187"/>
        <v>3633</v>
      </c>
      <c r="B1338" s="76">
        <v>27848</v>
      </c>
      <c r="C1338" s="68">
        <v>2</v>
      </c>
      <c r="D1338" s="67" t="str">
        <f t="shared" si="190"/>
        <v>275/80R22.5</v>
      </c>
      <c r="E1338" s="69">
        <v>90305</v>
      </c>
      <c r="F1338" s="76" t="s">
        <v>105</v>
      </c>
      <c r="G1338" s="68">
        <v>870</v>
      </c>
      <c r="H1338" s="67" t="str">
        <f t="shared" si="189"/>
        <v>JUSTINOPOLIS</v>
      </c>
      <c r="I1338" s="71">
        <v>45497</v>
      </c>
      <c r="J1338" s="72">
        <v>45506</v>
      </c>
      <c r="K1338" s="68">
        <v>1</v>
      </c>
      <c r="L1338" s="68">
        <v>17020</v>
      </c>
      <c r="M1338" s="68">
        <v>66061</v>
      </c>
      <c r="N1338" s="73">
        <f t="shared" si="191"/>
        <v>600</v>
      </c>
      <c r="O1338" s="74" t="str">
        <f t="shared" ca="1" si="192"/>
        <v>OK</v>
      </c>
      <c r="P1338" s="63">
        <v>45548</v>
      </c>
      <c r="Q1338" s="200"/>
      <c r="R1338" s="68" t="s">
        <v>106</v>
      </c>
      <c r="S1338" s="73" t="str">
        <f t="shared" si="193"/>
        <v>Rachadura na zona baixa do talão.</v>
      </c>
      <c r="T1338" s="67" t="str">
        <f t="shared" si="19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338" s="73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38" s="68">
        <v>16196</v>
      </c>
      <c r="W1338" s="67" t="str">
        <f t="shared" si="196"/>
        <v xml:space="preserve">Everson Veloso </v>
      </c>
      <c r="X1338" s="67"/>
      <c r="Y1338" s="67">
        <f t="shared" ca="1" si="188"/>
        <v>42</v>
      </c>
      <c r="Z1338" s="67" t="str">
        <f>IFERROR(VLOOKUP(R1338,FVU!B:F,5,FALSE),"")</f>
        <v>TALÃO</v>
      </c>
    </row>
    <row r="1339" spans="1:26" ht="15.75" customHeight="1">
      <c r="A1339" s="150">
        <f t="shared" si="187"/>
        <v>3634</v>
      </c>
      <c r="B1339" s="75">
        <v>27778</v>
      </c>
      <c r="C1339" s="60">
        <v>2</v>
      </c>
      <c r="D1339" s="59" t="str">
        <f t="shared" si="190"/>
        <v>275/80R22.5</v>
      </c>
      <c r="E1339" s="61" t="s">
        <v>211</v>
      </c>
      <c r="F1339" s="75" t="s">
        <v>198</v>
      </c>
      <c r="G1339" s="60">
        <v>870</v>
      </c>
      <c r="H1339" s="59" t="str">
        <f t="shared" si="189"/>
        <v>JUSTINOPOLIS</v>
      </c>
      <c r="I1339" s="63">
        <v>45495</v>
      </c>
      <c r="J1339" s="64">
        <v>45506</v>
      </c>
      <c r="K1339" s="60">
        <v>1</v>
      </c>
      <c r="L1339" s="60">
        <v>204</v>
      </c>
      <c r="M1339" s="60">
        <v>42604</v>
      </c>
      <c r="N1339" s="65">
        <f t="shared" si="191"/>
        <v>600</v>
      </c>
      <c r="O1339" s="66" t="str">
        <f t="shared" ca="1" si="192"/>
        <v>OK</v>
      </c>
      <c r="P1339" s="63">
        <v>45548</v>
      </c>
      <c r="Q1339" s="200"/>
      <c r="R1339" s="148" t="s">
        <v>106</v>
      </c>
      <c r="S1339" s="65" t="str">
        <f t="shared" si="193"/>
        <v>Rachadura na zona baixa do talão.</v>
      </c>
      <c r="T1339" s="59" t="str">
        <f t="shared" si="19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339" s="65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39" s="60">
        <v>16196</v>
      </c>
      <c r="W1339" s="59" t="str">
        <f t="shared" si="196"/>
        <v xml:space="preserve">Everson Veloso </v>
      </c>
      <c r="X1339" s="59"/>
      <c r="Y1339" s="59">
        <f t="shared" ca="1" si="188"/>
        <v>42</v>
      </c>
      <c r="Z1339" s="59" t="str">
        <f>IFERROR(VLOOKUP(R1339,FVU!B:F,5,FALSE),"")</f>
        <v>TALÃO</v>
      </c>
    </row>
    <row r="1340" spans="1:26" ht="15.75" customHeight="1">
      <c r="A1340" s="149">
        <f t="shared" si="187"/>
        <v>3635</v>
      </c>
      <c r="B1340" s="76">
        <v>23914</v>
      </c>
      <c r="C1340" s="68">
        <v>2</v>
      </c>
      <c r="D1340" s="67" t="str">
        <f t="shared" si="190"/>
        <v>275/80R22.5</v>
      </c>
      <c r="E1340" s="69">
        <v>8452</v>
      </c>
      <c r="F1340" s="76" t="s">
        <v>105</v>
      </c>
      <c r="G1340" s="68">
        <v>56</v>
      </c>
      <c r="H1340" s="67" t="str">
        <f t="shared" si="189"/>
        <v xml:space="preserve">UBERLANDIA </v>
      </c>
      <c r="I1340" s="71">
        <v>45500</v>
      </c>
      <c r="J1340" s="72">
        <v>45506</v>
      </c>
      <c r="K1340" s="68">
        <v>1</v>
      </c>
      <c r="L1340" s="68">
        <v>40911</v>
      </c>
      <c r="M1340" s="68">
        <v>124949</v>
      </c>
      <c r="N1340" s="73">
        <f t="shared" si="191"/>
        <v>600</v>
      </c>
      <c r="O1340" s="74" t="str">
        <f t="shared" ca="1" si="192"/>
        <v>OK</v>
      </c>
      <c r="P1340" s="71">
        <v>45541</v>
      </c>
      <c r="Q1340" s="198"/>
      <c r="R1340" s="68" t="s">
        <v>107</v>
      </c>
      <c r="S1340" s="73" t="str">
        <f t="shared" si="193"/>
        <v>Alteração na zona baixa do talão.</v>
      </c>
      <c r="T1340" s="67" t="str">
        <f t="shared" si="19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340" s="73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340" s="68">
        <v>16196</v>
      </c>
      <c r="W1340" s="67" t="str">
        <f t="shared" si="196"/>
        <v xml:space="preserve">Everson Veloso </v>
      </c>
      <c r="X1340" s="67"/>
      <c r="Y1340" s="67">
        <f t="shared" ca="1" si="188"/>
        <v>35</v>
      </c>
      <c r="Z1340" s="67" t="str">
        <f>IFERROR(VLOOKUP(R1340,FVU!B:F,5,FALSE),"")</f>
        <v>TALÃO</v>
      </c>
    </row>
    <row r="1341" spans="1:26" ht="15.75" customHeight="1">
      <c r="A1341" s="150">
        <f t="shared" si="187"/>
        <v>3636</v>
      </c>
      <c r="B1341" s="75">
        <v>27543</v>
      </c>
      <c r="C1341" s="60">
        <v>2</v>
      </c>
      <c r="D1341" s="59" t="str">
        <f t="shared" si="190"/>
        <v>275/80R22.5</v>
      </c>
      <c r="E1341" s="61">
        <v>8416</v>
      </c>
      <c r="F1341" s="75" t="s">
        <v>102</v>
      </c>
      <c r="G1341" s="60">
        <v>56</v>
      </c>
      <c r="H1341" s="59" t="str">
        <f t="shared" si="189"/>
        <v xml:space="preserve">UBERLANDIA </v>
      </c>
      <c r="I1341" s="63">
        <v>45498</v>
      </c>
      <c r="J1341" s="64">
        <v>45506</v>
      </c>
      <c r="K1341" s="60">
        <v>0</v>
      </c>
      <c r="L1341" s="60">
        <v>36792</v>
      </c>
      <c r="M1341" s="60">
        <v>47086</v>
      </c>
      <c r="N1341" s="65">
        <f t="shared" si="191"/>
        <v>600</v>
      </c>
      <c r="O1341" s="66" t="str">
        <f t="shared" ca="1" si="192"/>
        <v>OK</v>
      </c>
      <c r="P1341" s="63">
        <v>45508</v>
      </c>
      <c r="Q1341" s="200"/>
      <c r="R1341" s="148" t="s">
        <v>111</v>
      </c>
      <c r="S1341" s="65" t="str">
        <f t="shared" si="193"/>
        <v>Desgaste irregular da Banda de Rodagem.</v>
      </c>
      <c r="T1341" s="59" t="str">
        <f t="shared" si="194"/>
        <v>Folgas nas mangas, cubos, buchas estouradas, veículo desalinhado.</v>
      </c>
      <c r="U1341" s="65" t="str">
        <f t="shared" si="19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341" s="60">
        <v>16196</v>
      </c>
      <c r="W1341" s="59" t="str">
        <f t="shared" si="196"/>
        <v xml:space="preserve">Everson Veloso </v>
      </c>
      <c r="X1341" s="59"/>
      <c r="Y1341" s="59">
        <f t="shared" ca="1" si="188"/>
        <v>2</v>
      </c>
      <c r="Z1341" s="59" t="str">
        <f>IFERROR(VLOOKUP(R1341,FVU!B:F,5,FALSE),"")</f>
        <v>BANDA DE RODAGEM</v>
      </c>
    </row>
    <row r="1342" spans="1:26" ht="15.75" customHeight="1">
      <c r="A1342" s="149">
        <f t="shared" si="187"/>
        <v>3637</v>
      </c>
      <c r="B1342" s="76">
        <v>24381</v>
      </c>
      <c r="C1342" s="68">
        <v>2</v>
      </c>
      <c r="D1342" s="67" t="str">
        <f t="shared" si="190"/>
        <v>275/80R22.5</v>
      </c>
      <c r="E1342" s="69">
        <v>8469</v>
      </c>
      <c r="F1342" s="76" t="s">
        <v>198</v>
      </c>
      <c r="G1342" s="68">
        <v>56</v>
      </c>
      <c r="H1342" s="67" t="str">
        <f t="shared" si="189"/>
        <v xml:space="preserve">UBERLANDIA </v>
      </c>
      <c r="I1342" s="71">
        <v>45500</v>
      </c>
      <c r="J1342" s="72">
        <v>45506</v>
      </c>
      <c r="K1342" s="68">
        <v>1</v>
      </c>
      <c r="L1342" s="68">
        <v>6098</v>
      </c>
      <c r="M1342" s="68">
        <v>158659</v>
      </c>
      <c r="N1342" s="73">
        <f t="shared" si="191"/>
        <v>600</v>
      </c>
      <c r="O1342" s="74" t="str">
        <f t="shared" ca="1" si="192"/>
        <v>OK</v>
      </c>
      <c r="P1342" s="71">
        <v>45733</v>
      </c>
      <c r="Q1342" s="198"/>
      <c r="R1342" s="68" t="s">
        <v>104</v>
      </c>
      <c r="S1342" s="73" t="str">
        <f t="shared" si="193"/>
        <v>Feridas acidentais no flanco.</v>
      </c>
      <c r="T1342" s="67" t="str">
        <f t="shared" si="194"/>
        <v>Objetos pontiagudos, pontas de guias, meio-fio.</v>
      </c>
      <c r="U1342" s="73" t="str">
        <f t="shared" si="195"/>
        <v>Impacto lateral proveniente de erro operacional, solicito avaliação de cobrança.</v>
      </c>
      <c r="V1342" s="68">
        <v>16196</v>
      </c>
      <c r="W1342" s="67" t="str">
        <f t="shared" si="196"/>
        <v xml:space="preserve">Everson Veloso </v>
      </c>
      <c r="X1342" s="67"/>
      <c r="Y1342" s="67">
        <f t="shared" ca="1" si="188"/>
        <v>227</v>
      </c>
      <c r="Z1342" s="67" t="str">
        <f>IFERROR(VLOOKUP(R1342,FVU!B:F,5,FALSE),"")</f>
        <v>FLANCO</v>
      </c>
    </row>
    <row r="1343" spans="1:26" ht="15.75" customHeight="1">
      <c r="A1343" s="150">
        <f t="shared" si="187"/>
        <v>3638</v>
      </c>
      <c r="B1343" s="75">
        <v>22218</v>
      </c>
      <c r="C1343" s="60">
        <v>2</v>
      </c>
      <c r="D1343" s="59" t="str">
        <f t="shared" si="190"/>
        <v>275/80R22.5</v>
      </c>
      <c r="E1343" s="61">
        <v>8425</v>
      </c>
      <c r="F1343" s="75" t="s">
        <v>99</v>
      </c>
      <c r="G1343" s="60">
        <v>56</v>
      </c>
      <c r="H1343" s="59" t="str">
        <f t="shared" si="189"/>
        <v xml:space="preserve">UBERLANDIA </v>
      </c>
      <c r="I1343" s="63">
        <v>45496</v>
      </c>
      <c r="J1343" s="64">
        <v>45506</v>
      </c>
      <c r="K1343" s="60">
        <v>1</v>
      </c>
      <c r="L1343" s="60">
        <v>59961</v>
      </c>
      <c r="M1343" s="60">
        <v>140337</v>
      </c>
      <c r="N1343" s="65">
        <f t="shared" si="191"/>
        <v>600</v>
      </c>
      <c r="O1343" s="66" t="str">
        <f t="shared" ca="1" si="192"/>
        <v>OK</v>
      </c>
      <c r="P1343" s="63">
        <v>45513</v>
      </c>
      <c r="Q1343" s="200"/>
      <c r="R1343" s="148" t="s">
        <v>107</v>
      </c>
      <c r="S1343" s="65" t="str">
        <f t="shared" si="193"/>
        <v>Alteração na zona baixa do talão.</v>
      </c>
      <c r="T1343" s="59" t="str">
        <f t="shared" si="19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343" s="65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343" s="60">
        <v>16196</v>
      </c>
      <c r="W1343" s="59" t="str">
        <f t="shared" si="196"/>
        <v xml:space="preserve">Everson Veloso </v>
      </c>
      <c r="X1343" s="59"/>
      <c r="Y1343" s="59">
        <f t="shared" ca="1" si="188"/>
        <v>7</v>
      </c>
      <c r="Z1343" s="59" t="str">
        <f>IFERROR(VLOOKUP(R1343,FVU!B:F,5,FALSE),"")</f>
        <v>TALÃO</v>
      </c>
    </row>
    <row r="1344" spans="1:26" ht="15.75" customHeight="1">
      <c r="A1344" s="149">
        <f t="shared" si="187"/>
        <v>3639</v>
      </c>
      <c r="B1344" s="76">
        <v>28230</v>
      </c>
      <c r="C1344" s="68">
        <v>2</v>
      </c>
      <c r="D1344" s="67" t="str">
        <f t="shared" si="190"/>
        <v>275/80R22.5</v>
      </c>
      <c r="E1344" s="69">
        <v>8425</v>
      </c>
      <c r="F1344" s="76" t="s">
        <v>197</v>
      </c>
      <c r="G1344" s="68">
        <v>56</v>
      </c>
      <c r="H1344" s="67" t="str">
        <f t="shared" si="189"/>
        <v xml:space="preserve">UBERLANDIA </v>
      </c>
      <c r="I1344" s="71">
        <v>45494</v>
      </c>
      <c r="J1344" s="72">
        <v>45506</v>
      </c>
      <c r="K1344" s="68">
        <v>0</v>
      </c>
      <c r="L1344" s="68">
        <v>31861</v>
      </c>
      <c r="M1344" s="68">
        <v>49014</v>
      </c>
      <c r="N1344" s="73">
        <f t="shared" si="191"/>
        <v>600</v>
      </c>
      <c r="O1344" s="74" t="str">
        <f t="shared" ca="1" si="192"/>
        <v>OK</v>
      </c>
      <c r="P1344" s="71">
        <v>45513</v>
      </c>
      <c r="Q1344" s="198"/>
      <c r="R1344" s="68" t="s">
        <v>110</v>
      </c>
      <c r="S1344" s="73" t="str">
        <f t="shared" si="193"/>
        <v>Rodagem sem ar ou com flexão importante no flanco.</v>
      </c>
      <c r="T1344" s="67" t="str">
        <f t="shared" si="194"/>
        <v>Perfurações no topo ou flanco, rodas ou aros danificados, rodagem prolongada sem ar ou baixa pressão, desgaste no flanco por atrito com o solo ou entre germinados.</v>
      </c>
      <c r="U1344" s="73" t="str">
        <f t="shared" si="195"/>
        <v>Condutor rodou com o pneu vazio. Solicito avaliação de cobrança.</v>
      </c>
      <c r="V1344" s="68">
        <v>16196</v>
      </c>
      <c r="W1344" s="67" t="str">
        <f t="shared" si="196"/>
        <v xml:space="preserve">Everson Veloso </v>
      </c>
      <c r="X1344" s="67"/>
      <c r="Y1344" s="67">
        <f t="shared" ca="1" si="188"/>
        <v>7</v>
      </c>
      <c r="Z1344" s="67" t="str">
        <f>IFERROR(VLOOKUP(R1344,FVU!B:F,5,FALSE),"")</f>
        <v>FLANCO</v>
      </c>
    </row>
    <row r="1345" spans="1:26" ht="15.75" customHeight="1">
      <c r="A1345" s="150">
        <f t="shared" si="187"/>
        <v>3640</v>
      </c>
      <c r="B1345" s="75">
        <v>23064</v>
      </c>
      <c r="C1345" s="60">
        <v>2</v>
      </c>
      <c r="D1345" s="59" t="str">
        <f t="shared" si="190"/>
        <v>275/80R22.5</v>
      </c>
      <c r="E1345" s="61">
        <v>8464</v>
      </c>
      <c r="F1345" s="75" t="s">
        <v>198</v>
      </c>
      <c r="G1345" s="60">
        <v>56</v>
      </c>
      <c r="H1345" s="59" t="str">
        <f t="shared" si="189"/>
        <v xml:space="preserve">UBERLANDIA </v>
      </c>
      <c r="I1345" s="63">
        <v>45493</v>
      </c>
      <c r="J1345" s="64">
        <v>45506</v>
      </c>
      <c r="K1345" s="60">
        <v>2</v>
      </c>
      <c r="L1345" s="60">
        <v>5760</v>
      </c>
      <c r="M1345" s="60">
        <v>236676</v>
      </c>
      <c r="N1345" s="65">
        <f t="shared" si="191"/>
        <v>600</v>
      </c>
      <c r="O1345" s="66" t="str">
        <f t="shared" ca="1" si="192"/>
        <v>OK</v>
      </c>
      <c r="P1345" s="63">
        <v>45733</v>
      </c>
      <c r="Q1345" s="200"/>
      <c r="R1345" s="148" t="s">
        <v>104</v>
      </c>
      <c r="S1345" s="65" t="str">
        <f t="shared" si="193"/>
        <v>Feridas acidentais no flanco.</v>
      </c>
      <c r="T1345" s="59" t="str">
        <f t="shared" si="194"/>
        <v>Objetos pontiagudos, pontas de guias, meio-fio.</v>
      </c>
      <c r="U1345" s="65" t="str">
        <f t="shared" si="195"/>
        <v>Impacto lateral proveniente de erro operacional, solicito avaliação de cobrança.</v>
      </c>
      <c r="V1345" s="60">
        <v>16196</v>
      </c>
      <c r="W1345" s="59" t="str">
        <f t="shared" si="196"/>
        <v xml:space="preserve">Everson Veloso </v>
      </c>
      <c r="X1345" s="59"/>
      <c r="Y1345" s="59">
        <f t="shared" ca="1" si="188"/>
        <v>227</v>
      </c>
      <c r="Z1345" s="59" t="str">
        <f>IFERROR(VLOOKUP(R1345,FVU!B:F,5,FALSE),"")</f>
        <v>FLANCO</v>
      </c>
    </row>
    <row r="1346" spans="1:26" ht="15.75" customHeight="1">
      <c r="A1346" s="149">
        <f t="shared" si="187"/>
        <v>3641</v>
      </c>
      <c r="B1346" s="76">
        <v>28396</v>
      </c>
      <c r="C1346" s="68">
        <v>2</v>
      </c>
      <c r="D1346" s="67" t="str">
        <f t="shared" si="190"/>
        <v>275/80R22.5</v>
      </c>
      <c r="E1346" s="69">
        <v>7336</v>
      </c>
      <c r="F1346" s="76" t="s">
        <v>102</v>
      </c>
      <c r="G1346" s="68">
        <v>56</v>
      </c>
      <c r="H1346" s="67" t="str">
        <f t="shared" si="189"/>
        <v xml:space="preserve">UBERLANDIA </v>
      </c>
      <c r="I1346" s="71">
        <v>45500</v>
      </c>
      <c r="J1346" s="72">
        <v>45506</v>
      </c>
      <c r="K1346" s="68">
        <v>0</v>
      </c>
      <c r="L1346" s="68">
        <v>38668</v>
      </c>
      <c r="M1346" s="68">
        <v>38668</v>
      </c>
      <c r="N1346" s="73">
        <f t="shared" si="191"/>
        <v>600</v>
      </c>
      <c r="O1346" s="74" t="str">
        <f t="shared" ca="1" si="192"/>
        <v>OK</v>
      </c>
      <c r="P1346" s="71">
        <v>45511</v>
      </c>
      <c r="Q1346" s="198"/>
      <c r="R1346" s="68" t="s">
        <v>111</v>
      </c>
      <c r="S1346" s="73" t="str">
        <f t="shared" si="193"/>
        <v>Desgaste irregular da Banda de Rodagem.</v>
      </c>
      <c r="T1346" s="67" t="str">
        <f t="shared" si="194"/>
        <v>Folgas nas mangas, cubos, buchas estouradas, veículo desalinhado.</v>
      </c>
      <c r="U1346" s="73" t="str">
        <f t="shared" si="19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346" s="68">
        <v>16196</v>
      </c>
      <c r="W1346" s="67" t="str">
        <f t="shared" si="196"/>
        <v xml:space="preserve">Everson Veloso </v>
      </c>
      <c r="X1346" s="67"/>
      <c r="Y1346" s="67">
        <f t="shared" ca="1" si="188"/>
        <v>5</v>
      </c>
      <c r="Z1346" s="67" t="str">
        <f>IFERROR(VLOOKUP(R1346,FVU!B:F,5,FALSE),"")</f>
        <v>BANDA DE RODAGEM</v>
      </c>
    </row>
    <row r="1347" spans="1:26" ht="15.75" customHeight="1">
      <c r="A1347" s="150">
        <f t="shared" si="187"/>
        <v>3642</v>
      </c>
      <c r="B1347" s="75">
        <v>24201</v>
      </c>
      <c r="C1347" s="60">
        <v>1</v>
      </c>
      <c r="D1347" s="59" t="str">
        <f t="shared" si="190"/>
        <v>295/80R22.5</v>
      </c>
      <c r="E1347" s="61">
        <v>90444</v>
      </c>
      <c r="F1347" s="75" t="s">
        <v>200</v>
      </c>
      <c r="G1347" s="60">
        <v>870</v>
      </c>
      <c r="H1347" s="59" t="str">
        <f t="shared" si="189"/>
        <v>JUSTINOPOLIS</v>
      </c>
      <c r="I1347" s="63">
        <v>45500</v>
      </c>
      <c r="J1347" s="64">
        <v>45506</v>
      </c>
      <c r="K1347" s="60">
        <v>1</v>
      </c>
      <c r="L1347" s="60">
        <v>28014</v>
      </c>
      <c r="M1347" s="60">
        <v>126594</v>
      </c>
      <c r="N1347" s="65">
        <f t="shared" si="191"/>
        <v>650</v>
      </c>
      <c r="O1347" s="66" t="str">
        <f t="shared" ca="1" si="192"/>
        <v>OK</v>
      </c>
      <c r="P1347" s="63">
        <v>45548</v>
      </c>
      <c r="Q1347" s="200"/>
      <c r="R1347" s="148" t="s">
        <v>117</v>
      </c>
      <c r="S1347" s="65" t="str">
        <f t="shared" si="193"/>
        <v>Separações no talão e rupturas dos reforços.</v>
      </c>
      <c r="T1347" s="59" t="str">
        <f t="shared" si="194"/>
        <v>Aquecimento excessivo no tambor de freio, utilização com sobrecarga ou baixa pressão, mau posicionamento do pneu sobre o aro/roda, uso excessivo dos freios devido a velocidade incompatível com a via.</v>
      </c>
      <c r="U1347" s="65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47" s="60">
        <v>16196</v>
      </c>
      <c r="W1347" s="59" t="str">
        <f t="shared" si="196"/>
        <v xml:space="preserve">Everson Veloso </v>
      </c>
      <c r="X1347" s="59"/>
      <c r="Y1347" s="59">
        <f t="shared" ca="1" si="188"/>
        <v>42</v>
      </c>
      <c r="Z1347" s="59" t="str">
        <f>IFERROR(VLOOKUP(R1347,FVU!B:F,5,FALSE),"")</f>
        <v>TALÃO</v>
      </c>
    </row>
    <row r="1348" spans="1:26" ht="15.75" customHeight="1">
      <c r="A1348" s="149">
        <f t="shared" ref="A1348:A1411" si="197">IF(B1348&gt;0,A1347+1,"")</f>
        <v>3643</v>
      </c>
      <c r="B1348" s="76">
        <v>25522</v>
      </c>
      <c r="C1348" s="68">
        <v>2</v>
      </c>
      <c r="D1348" s="67" t="str">
        <f t="shared" si="190"/>
        <v>275/80R22.5</v>
      </c>
      <c r="E1348" s="69">
        <v>10836</v>
      </c>
      <c r="F1348" s="76" t="s">
        <v>105</v>
      </c>
      <c r="G1348" s="68">
        <v>870</v>
      </c>
      <c r="H1348" s="67" t="str">
        <f t="shared" si="189"/>
        <v>JUSTINOPOLIS</v>
      </c>
      <c r="I1348" s="71">
        <v>45499</v>
      </c>
      <c r="J1348" s="72">
        <v>45506</v>
      </c>
      <c r="K1348" s="68">
        <v>2</v>
      </c>
      <c r="L1348" s="68">
        <v>43756</v>
      </c>
      <c r="M1348" s="68">
        <v>157879</v>
      </c>
      <c r="N1348" s="73">
        <f t="shared" si="191"/>
        <v>600</v>
      </c>
      <c r="O1348" s="74" t="str">
        <f t="shared" ca="1" si="192"/>
        <v>OK</v>
      </c>
      <c r="P1348" s="63">
        <v>45548</v>
      </c>
      <c r="Q1348" s="200"/>
      <c r="R1348" s="68" t="s">
        <v>117</v>
      </c>
      <c r="S1348" s="73" t="str">
        <f t="shared" si="193"/>
        <v>Separações no talão e rupturas dos reforços.</v>
      </c>
      <c r="T1348" s="67" t="str">
        <f t="shared" si="194"/>
        <v>Aquecimento excessivo no tambor de freio, utilização com sobrecarga ou baixa pressão, mau posicionamento do pneu sobre o aro/roda, uso excessivo dos freios devido a velocidade incompatível com a via.</v>
      </c>
      <c r="U1348" s="73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48" s="68">
        <v>16196</v>
      </c>
      <c r="W1348" s="67" t="str">
        <f t="shared" si="196"/>
        <v xml:space="preserve">Everson Veloso </v>
      </c>
      <c r="X1348" s="67"/>
      <c r="Y1348" s="67">
        <f t="shared" ca="1" si="188"/>
        <v>42</v>
      </c>
      <c r="Z1348" s="67" t="str">
        <f>IFERROR(VLOOKUP(R1348,FVU!B:F,5,FALSE),"")</f>
        <v>TALÃO</v>
      </c>
    </row>
    <row r="1349" spans="1:26" ht="15.75" customHeight="1">
      <c r="A1349" s="150">
        <f t="shared" si="197"/>
        <v>3644</v>
      </c>
      <c r="B1349" s="75">
        <v>28341</v>
      </c>
      <c r="C1349" s="60">
        <v>1</v>
      </c>
      <c r="D1349" s="59" t="str">
        <f t="shared" si="190"/>
        <v>295/80R22.5</v>
      </c>
      <c r="E1349" s="61">
        <v>90309</v>
      </c>
      <c r="F1349" s="75" t="s">
        <v>200</v>
      </c>
      <c r="G1349" s="60">
        <v>870</v>
      </c>
      <c r="H1349" s="59" t="str">
        <f t="shared" si="189"/>
        <v>JUSTINOPOLIS</v>
      </c>
      <c r="I1349" s="63">
        <v>45500</v>
      </c>
      <c r="J1349" s="64">
        <v>45506</v>
      </c>
      <c r="K1349" s="60">
        <v>0</v>
      </c>
      <c r="L1349" s="60">
        <v>692</v>
      </c>
      <c r="M1349" s="60">
        <v>39772</v>
      </c>
      <c r="N1349" s="65">
        <f t="shared" si="191"/>
        <v>650</v>
      </c>
      <c r="O1349" s="66" t="str">
        <f t="shared" ca="1" si="192"/>
        <v>OK</v>
      </c>
      <c r="P1349" s="63">
        <v>45540</v>
      </c>
      <c r="Q1349" s="200"/>
      <c r="R1349" s="148" t="s">
        <v>116</v>
      </c>
      <c r="S1349" s="65" t="str">
        <f t="shared" si="193"/>
        <v>Desenrolamento do retorno da lona carcaça no talão.</v>
      </c>
      <c r="T1349" s="59" t="str">
        <f t="shared" si="194"/>
        <v>Aquecimento no talão ocasionado pelo uso excessivo do freio, má regulagem dos freios, uso excessivo dos freios devido a velocidade incompatível com a via,rodas sujas e/ou em má condições de uso, etc.</v>
      </c>
      <c r="U1349" s="65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349" s="60">
        <v>16196</v>
      </c>
      <c r="W1349" s="59" t="str">
        <f t="shared" si="196"/>
        <v xml:space="preserve">Everson Veloso </v>
      </c>
      <c r="X1349" s="59"/>
      <c r="Y1349" s="59">
        <f t="shared" ca="1" si="188"/>
        <v>34</v>
      </c>
      <c r="Z1349" s="59" t="str">
        <f>IFERROR(VLOOKUP(R1349,FVU!B:F,5,FALSE),"")</f>
        <v>TALÃO</v>
      </c>
    </row>
    <row r="1350" spans="1:26" ht="15.75" customHeight="1">
      <c r="A1350" s="149">
        <f t="shared" si="197"/>
        <v>3645</v>
      </c>
      <c r="B1350" s="76">
        <v>24729</v>
      </c>
      <c r="C1350" s="68">
        <v>2</v>
      </c>
      <c r="D1350" s="67" t="str">
        <f t="shared" si="190"/>
        <v>275/80R22.5</v>
      </c>
      <c r="E1350" s="69">
        <v>90306</v>
      </c>
      <c r="F1350" s="76" t="s">
        <v>99</v>
      </c>
      <c r="G1350" s="68">
        <v>870</v>
      </c>
      <c r="H1350" s="67" t="str">
        <f t="shared" si="189"/>
        <v>JUSTINOPOLIS</v>
      </c>
      <c r="I1350" s="71">
        <v>45499</v>
      </c>
      <c r="J1350" s="72">
        <v>45506</v>
      </c>
      <c r="K1350" s="68">
        <v>2</v>
      </c>
      <c r="L1350" s="68">
        <v>12738</v>
      </c>
      <c r="M1350" s="68">
        <v>185696</v>
      </c>
      <c r="N1350" s="73">
        <f t="shared" si="191"/>
        <v>600</v>
      </c>
      <c r="O1350" s="74" t="str">
        <f t="shared" ca="1" si="192"/>
        <v>OK</v>
      </c>
      <c r="P1350" s="71">
        <v>45540</v>
      </c>
      <c r="Q1350" s="198"/>
      <c r="R1350" s="68" t="s">
        <v>104</v>
      </c>
      <c r="S1350" s="73" t="str">
        <f t="shared" si="193"/>
        <v>Feridas acidentais no flanco.</v>
      </c>
      <c r="T1350" s="67" t="str">
        <f t="shared" si="194"/>
        <v>Objetos pontiagudos, pontas de guias, meio-fio.</v>
      </c>
      <c r="U1350" s="73" t="str">
        <f t="shared" si="195"/>
        <v>Impacto lateral proveniente de erro operacional, solicito avaliação de cobrança.</v>
      </c>
      <c r="V1350" s="68">
        <v>16196</v>
      </c>
      <c r="W1350" s="67" t="str">
        <f t="shared" si="196"/>
        <v xml:space="preserve">Everson Veloso </v>
      </c>
      <c r="X1350" s="67"/>
      <c r="Y1350" s="67">
        <f t="shared" ca="1" si="188"/>
        <v>34</v>
      </c>
      <c r="Z1350" s="67" t="str">
        <f>IFERROR(VLOOKUP(R1350,FVU!B:F,5,FALSE),"")</f>
        <v>FLANCO</v>
      </c>
    </row>
    <row r="1351" spans="1:26" ht="15.75" customHeight="1">
      <c r="A1351" s="150">
        <f t="shared" si="197"/>
        <v>3646</v>
      </c>
      <c r="B1351" s="75">
        <v>29387</v>
      </c>
      <c r="C1351" s="60">
        <v>14</v>
      </c>
      <c r="D1351" s="59" t="str">
        <f t="shared" si="190"/>
        <v>175/70R14</v>
      </c>
      <c r="E1351" s="61" t="s">
        <v>234</v>
      </c>
      <c r="F1351" s="75" t="s">
        <v>102</v>
      </c>
      <c r="G1351" s="60">
        <v>61</v>
      </c>
      <c r="H1351" s="59" t="str">
        <f t="shared" si="189"/>
        <v>SARZEDO</v>
      </c>
      <c r="I1351" s="63">
        <v>45498</v>
      </c>
      <c r="J1351" s="64">
        <v>45506</v>
      </c>
      <c r="K1351" s="60">
        <v>0</v>
      </c>
      <c r="L1351" s="60">
        <v>1162</v>
      </c>
      <c r="M1351" s="60">
        <v>1162</v>
      </c>
      <c r="N1351" s="65">
        <f t="shared" si="191"/>
        <v>200</v>
      </c>
      <c r="O1351" s="66" t="str">
        <f t="shared" ca="1" si="192"/>
        <v>OK</v>
      </c>
      <c r="P1351" s="63">
        <v>45506</v>
      </c>
      <c r="Q1351" s="200"/>
      <c r="R1351" s="148" t="s">
        <v>104</v>
      </c>
      <c r="S1351" s="65" t="str">
        <f t="shared" si="193"/>
        <v>Feridas acidentais no flanco.</v>
      </c>
      <c r="T1351" s="59" t="str">
        <f t="shared" si="194"/>
        <v>Objetos pontiagudos, pontas de guias, meio-fio.</v>
      </c>
      <c r="U1351" s="65" t="str">
        <f t="shared" si="195"/>
        <v>Impacto lateral proveniente de erro operacional, solicito avaliação de cobrança.</v>
      </c>
      <c r="V1351" s="60">
        <v>16196</v>
      </c>
      <c r="W1351" s="59" t="str">
        <f t="shared" si="196"/>
        <v xml:space="preserve">Everson Veloso </v>
      </c>
      <c r="X1351" s="59"/>
      <c r="Y1351" s="59">
        <f t="shared" ref="Y1351:Y1414" ca="1" si="198">IF(J1351=0,"",IF(P1351=0,TODAY()-J1351,P1351-J1351))</f>
        <v>0</v>
      </c>
      <c r="Z1351" s="59" t="str">
        <f>IFERROR(VLOOKUP(R1351,FVU!B:F,5,FALSE),"")</f>
        <v>FLANCO</v>
      </c>
    </row>
    <row r="1352" spans="1:26" ht="15.75" customHeight="1">
      <c r="A1352" s="149">
        <f t="shared" si="197"/>
        <v>3647</v>
      </c>
      <c r="B1352" s="76">
        <v>26769</v>
      </c>
      <c r="C1352" s="68">
        <v>2</v>
      </c>
      <c r="D1352" s="67" t="str">
        <f t="shared" si="190"/>
        <v>275/80R22.5</v>
      </c>
      <c r="E1352" s="69">
        <v>90491</v>
      </c>
      <c r="F1352" s="76" t="s">
        <v>105</v>
      </c>
      <c r="G1352" s="68">
        <v>520</v>
      </c>
      <c r="H1352" s="67" t="str">
        <f t="shared" si="189"/>
        <v>NEVES</v>
      </c>
      <c r="I1352" s="71">
        <v>45500</v>
      </c>
      <c r="J1352" s="72">
        <v>45518</v>
      </c>
      <c r="K1352" s="68">
        <v>0</v>
      </c>
      <c r="L1352" s="68">
        <v>9949</v>
      </c>
      <c r="M1352" s="68">
        <v>128138</v>
      </c>
      <c r="N1352" s="73">
        <f t="shared" si="191"/>
        <v>600</v>
      </c>
      <c r="O1352" s="74" t="str">
        <f t="shared" ca="1" si="192"/>
        <v>OK</v>
      </c>
      <c r="P1352" s="71">
        <v>45523</v>
      </c>
      <c r="Q1352" s="198"/>
      <c r="R1352" s="68" t="s">
        <v>118</v>
      </c>
      <c r="S1352" s="73" t="str">
        <f t="shared" si="193"/>
        <v>Pneu ressulcado incorretamente</v>
      </c>
      <c r="T1352" s="67" t="str">
        <f t="shared" si="194"/>
        <v>Falhas ou não realização dos procedimentos conforme manual de ressulcagem.</v>
      </c>
      <c r="U1352" s="73" t="str">
        <f t="shared" si="195"/>
        <v>Solicito avaliação de cobrança</v>
      </c>
      <c r="V1352" s="68">
        <v>16196</v>
      </c>
      <c r="W1352" s="67" t="str">
        <f t="shared" si="196"/>
        <v xml:space="preserve">Everson Veloso </v>
      </c>
      <c r="X1352" s="67"/>
      <c r="Y1352" s="67">
        <f t="shared" ca="1" si="198"/>
        <v>5</v>
      </c>
      <c r="Z1352" s="67" t="str">
        <f>IFERROR(VLOOKUP(R1352,FVU!B:F,5,FALSE),"")</f>
        <v>BANDA DE RODAGEM</v>
      </c>
    </row>
    <row r="1353" spans="1:26" ht="15.75" customHeight="1">
      <c r="A1353" s="150">
        <f t="shared" si="197"/>
        <v>3648</v>
      </c>
      <c r="B1353" s="75">
        <v>23531</v>
      </c>
      <c r="C1353" s="60">
        <v>2</v>
      </c>
      <c r="D1353" s="59" t="str">
        <f t="shared" si="190"/>
        <v>275/80R22.5</v>
      </c>
      <c r="E1353" s="61">
        <v>20862</v>
      </c>
      <c r="F1353" s="75" t="s">
        <v>99</v>
      </c>
      <c r="G1353" s="60">
        <v>870</v>
      </c>
      <c r="H1353" s="59" t="str">
        <f t="shared" si="189"/>
        <v>JUSTINOPOLIS</v>
      </c>
      <c r="I1353" s="63">
        <v>45505</v>
      </c>
      <c r="J1353" s="64">
        <v>45518</v>
      </c>
      <c r="K1353" s="60">
        <v>2</v>
      </c>
      <c r="L1353" s="60">
        <v>17224</v>
      </c>
      <c r="M1353" s="60">
        <v>142797</v>
      </c>
      <c r="N1353" s="65">
        <f t="shared" si="191"/>
        <v>600</v>
      </c>
      <c r="O1353" s="66" t="str">
        <f t="shared" ca="1" si="192"/>
        <v>OK</v>
      </c>
      <c r="P1353" s="63">
        <v>45548</v>
      </c>
      <c r="Q1353" s="200"/>
      <c r="R1353" s="148" t="s">
        <v>116</v>
      </c>
      <c r="S1353" s="65" t="str">
        <f t="shared" si="193"/>
        <v>Desenrolamento do retorno da lona carcaça no talão.</v>
      </c>
      <c r="T1353" s="59" t="str">
        <f t="shared" si="194"/>
        <v>Aquecimento no talão ocasionado pelo uso excessivo do freio, má regulagem dos freios, uso excessivo dos freios devido a velocidade incompatível com a via,rodas sujas e/ou em má condições de uso, etc.</v>
      </c>
      <c r="U1353" s="65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353" s="60">
        <v>16196</v>
      </c>
      <c r="W1353" s="59" t="str">
        <f t="shared" si="196"/>
        <v xml:space="preserve">Everson Veloso </v>
      </c>
      <c r="X1353" s="59"/>
      <c r="Y1353" s="59">
        <f t="shared" ca="1" si="198"/>
        <v>30</v>
      </c>
      <c r="Z1353" s="59" t="str">
        <f>IFERROR(VLOOKUP(R1353,FVU!B:F,5,FALSE),"")</f>
        <v>TALÃO</v>
      </c>
    </row>
    <row r="1354" spans="1:26" ht="15.75" customHeight="1">
      <c r="A1354" s="149">
        <f t="shared" si="197"/>
        <v>3649</v>
      </c>
      <c r="B1354" s="76">
        <v>26746</v>
      </c>
      <c r="C1354" s="68">
        <v>2</v>
      </c>
      <c r="D1354" s="67" t="str">
        <f t="shared" si="190"/>
        <v>275/80R22.5</v>
      </c>
      <c r="E1354" s="69">
        <v>10651</v>
      </c>
      <c r="F1354" s="76" t="s">
        <v>105</v>
      </c>
      <c r="G1354" s="68">
        <v>870</v>
      </c>
      <c r="H1354" s="67" t="str">
        <f t="shared" si="189"/>
        <v>JUSTINOPOLIS</v>
      </c>
      <c r="I1354" s="71">
        <v>45505</v>
      </c>
      <c r="J1354" s="72">
        <v>45518</v>
      </c>
      <c r="K1354" s="68">
        <v>1</v>
      </c>
      <c r="L1354" s="68">
        <v>4099</v>
      </c>
      <c r="M1354" s="68">
        <v>93330</v>
      </c>
      <c r="N1354" s="73">
        <f t="shared" si="191"/>
        <v>600</v>
      </c>
      <c r="O1354" s="74" t="str">
        <f t="shared" ca="1" si="192"/>
        <v>OK</v>
      </c>
      <c r="P1354" s="63">
        <v>45548</v>
      </c>
      <c r="Q1354" s="200"/>
      <c r="R1354" s="68" t="s">
        <v>108</v>
      </c>
      <c r="S1354" s="73" t="str">
        <f t="shared" si="193"/>
        <v>Agressões repetidas no flanco.</v>
      </c>
      <c r="T1354" s="67" t="str">
        <f t="shared" si="194"/>
        <v>Raspagem contra meio-fio ou guias, objetos entre pneus germinados, contato com partes fixas do veículo.</v>
      </c>
      <c r="U1354" s="73" t="str">
        <f t="shared" si="195"/>
        <v>Impactos constantes na lateral do pneu proveniente de erro operacional, solicito avaliação de cobrança.</v>
      </c>
      <c r="V1354" s="68">
        <v>16196</v>
      </c>
      <c r="W1354" s="67" t="str">
        <f t="shared" si="196"/>
        <v xml:space="preserve">Everson Veloso </v>
      </c>
      <c r="X1354" s="67"/>
      <c r="Y1354" s="67">
        <f t="shared" ca="1" si="198"/>
        <v>30</v>
      </c>
      <c r="Z1354" s="67" t="str">
        <f>IFERROR(VLOOKUP(R1354,FVU!B:F,5,FALSE),"")</f>
        <v>FLANCO</v>
      </c>
    </row>
    <row r="1355" spans="1:26" ht="15.75" customHeight="1">
      <c r="A1355" s="150">
        <f t="shared" si="197"/>
        <v>3650</v>
      </c>
      <c r="B1355" s="75">
        <v>27552</v>
      </c>
      <c r="C1355" s="60">
        <v>2</v>
      </c>
      <c r="D1355" s="59" t="str">
        <f t="shared" si="190"/>
        <v>275/80R22.5</v>
      </c>
      <c r="E1355" s="61">
        <v>8442</v>
      </c>
      <c r="F1355" s="75" t="s">
        <v>105</v>
      </c>
      <c r="G1355" s="60">
        <v>56</v>
      </c>
      <c r="H1355" s="59" t="str">
        <f t="shared" si="189"/>
        <v xml:space="preserve">UBERLANDIA </v>
      </c>
      <c r="I1355" s="63">
        <v>45506</v>
      </c>
      <c r="J1355" s="64">
        <v>45518</v>
      </c>
      <c r="K1355" s="60">
        <v>0</v>
      </c>
      <c r="L1355" s="60">
        <v>9737</v>
      </c>
      <c r="M1355" s="60">
        <v>34030</v>
      </c>
      <c r="N1355" s="65">
        <f t="shared" si="191"/>
        <v>600</v>
      </c>
      <c r="O1355" s="66" t="str">
        <f t="shared" ca="1" si="192"/>
        <v>OK</v>
      </c>
      <c r="P1355" s="63">
        <v>45541</v>
      </c>
      <c r="Q1355" s="200"/>
      <c r="R1355" s="148" t="s">
        <v>111</v>
      </c>
      <c r="S1355" s="65" t="str">
        <f t="shared" si="193"/>
        <v>Desgaste irregular da Banda de Rodagem.</v>
      </c>
      <c r="T1355" s="59" t="str">
        <f t="shared" si="194"/>
        <v>Folgas nas mangas, cubos, buchas estouradas, veículo desalinhado.</v>
      </c>
      <c r="U1355" s="65" t="str">
        <f t="shared" si="19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355" s="60">
        <v>16196</v>
      </c>
      <c r="W1355" s="59" t="str">
        <f t="shared" si="196"/>
        <v xml:space="preserve">Everson Veloso </v>
      </c>
      <c r="X1355" s="59"/>
      <c r="Y1355" s="59">
        <f t="shared" ca="1" si="198"/>
        <v>23</v>
      </c>
      <c r="Z1355" s="59" t="str">
        <f>IFERROR(VLOOKUP(R1355,FVU!B:F,5,FALSE),"")</f>
        <v>BANDA DE RODAGEM</v>
      </c>
    </row>
    <row r="1356" spans="1:26" ht="15.75" customHeight="1">
      <c r="A1356" s="149">
        <f t="shared" si="197"/>
        <v>3651</v>
      </c>
      <c r="B1356" s="76">
        <v>4377</v>
      </c>
      <c r="C1356" s="68">
        <v>2</v>
      </c>
      <c r="D1356" s="67" t="str">
        <f t="shared" si="190"/>
        <v>275/80R22.5</v>
      </c>
      <c r="E1356" s="69">
        <v>8463</v>
      </c>
      <c r="F1356" s="76" t="s">
        <v>198</v>
      </c>
      <c r="G1356" s="68">
        <v>56</v>
      </c>
      <c r="H1356" s="67" t="str">
        <f t="shared" si="189"/>
        <v xml:space="preserve">UBERLANDIA </v>
      </c>
      <c r="I1356" s="71">
        <v>45504</v>
      </c>
      <c r="J1356" s="72">
        <v>45518</v>
      </c>
      <c r="K1356" s="68">
        <v>1</v>
      </c>
      <c r="L1356" s="68">
        <v>38801</v>
      </c>
      <c r="M1356" s="68">
        <v>79765</v>
      </c>
      <c r="N1356" s="73">
        <f t="shared" si="191"/>
        <v>600</v>
      </c>
      <c r="O1356" s="74" t="str">
        <f t="shared" ca="1" si="192"/>
        <v>OK</v>
      </c>
      <c r="P1356" s="71">
        <v>45733</v>
      </c>
      <c r="Q1356" s="198"/>
      <c r="R1356" s="68" t="s">
        <v>104</v>
      </c>
      <c r="S1356" s="73" t="str">
        <f t="shared" si="193"/>
        <v>Feridas acidentais no flanco.</v>
      </c>
      <c r="T1356" s="67" t="str">
        <f t="shared" si="194"/>
        <v>Objetos pontiagudos, pontas de guias, meio-fio.</v>
      </c>
      <c r="U1356" s="73" t="str">
        <f t="shared" si="195"/>
        <v>Impacto lateral proveniente de erro operacional, solicito avaliação de cobrança.</v>
      </c>
      <c r="V1356" s="68">
        <v>16196</v>
      </c>
      <c r="W1356" s="67" t="str">
        <f t="shared" si="196"/>
        <v xml:space="preserve">Everson Veloso </v>
      </c>
      <c r="X1356" s="67"/>
      <c r="Y1356" s="67">
        <f t="shared" ca="1" si="198"/>
        <v>215</v>
      </c>
      <c r="Z1356" s="67" t="str">
        <f>IFERROR(VLOOKUP(R1356,FVU!B:F,5,FALSE),"")</f>
        <v>FLANCO</v>
      </c>
    </row>
    <row r="1357" spans="1:26" ht="15.75" customHeight="1">
      <c r="A1357" s="150">
        <f t="shared" si="197"/>
        <v>3652</v>
      </c>
      <c r="B1357" s="75">
        <v>22893</v>
      </c>
      <c r="C1357" s="60">
        <v>2</v>
      </c>
      <c r="D1357" s="59" t="str">
        <f t="shared" si="190"/>
        <v>275/80R22.5</v>
      </c>
      <c r="E1357" s="61">
        <v>90211</v>
      </c>
      <c r="F1357" s="75" t="s">
        <v>198</v>
      </c>
      <c r="G1357" s="60">
        <v>990</v>
      </c>
      <c r="H1357" s="59" t="str">
        <f t="shared" si="189"/>
        <v>VENEZA</v>
      </c>
      <c r="I1357" s="63">
        <v>45504</v>
      </c>
      <c r="J1357" s="64">
        <v>45518</v>
      </c>
      <c r="K1357" s="60">
        <v>1</v>
      </c>
      <c r="L1357" s="60">
        <v>14470</v>
      </c>
      <c r="M1357" s="60">
        <v>291442</v>
      </c>
      <c r="N1357" s="65">
        <f t="shared" si="191"/>
        <v>600</v>
      </c>
      <c r="O1357" s="66" t="str">
        <f t="shared" ca="1" si="192"/>
        <v>OK</v>
      </c>
      <c r="P1357" s="63">
        <v>45520</v>
      </c>
      <c r="Q1357" s="200"/>
      <c r="R1357" s="148" t="s">
        <v>107</v>
      </c>
      <c r="S1357" s="65" t="str">
        <f t="shared" si="193"/>
        <v>Alteração na zona baixa do talão.</v>
      </c>
      <c r="T1357" s="59" t="str">
        <f t="shared" si="19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357" s="65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357" s="60">
        <v>16196</v>
      </c>
      <c r="W1357" s="59" t="str">
        <f t="shared" si="196"/>
        <v xml:space="preserve">Everson Veloso </v>
      </c>
      <c r="X1357" s="59"/>
      <c r="Y1357" s="59">
        <f t="shared" ca="1" si="198"/>
        <v>2</v>
      </c>
      <c r="Z1357" s="59" t="str">
        <f>IFERROR(VLOOKUP(R1357,FVU!B:F,5,FALSE),"")</f>
        <v>TALÃO</v>
      </c>
    </row>
    <row r="1358" spans="1:26" ht="15.75" customHeight="1">
      <c r="A1358" s="149">
        <f t="shared" si="197"/>
        <v>3653</v>
      </c>
      <c r="B1358" s="76">
        <v>26054</v>
      </c>
      <c r="C1358" s="68">
        <v>2</v>
      </c>
      <c r="D1358" s="67" t="str">
        <f t="shared" si="190"/>
        <v>275/80R22.5</v>
      </c>
      <c r="E1358" s="69">
        <v>10759</v>
      </c>
      <c r="F1358" s="76" t="s">
        <v>99</v>
      </c>
      <c r="G1358" s="68">
        <v>870</v>
      </c>
      <c r="H1358" s="67" t="str">
        <f t="shared" ref="H1358:H1421" si="199">IFERROR(VLOOKUP(G1358,LOCAL,2,FALSE),"")</f>
        <v>JUSTINOPOLIS</v>
      </c>
      <c r="I1358" s="71">
        <v>45507</v>
      </c>
      <c r="J1358" s="72">
        <v>45518</v>
      </c>
      <c r="K1358" s="68">
        <v>2</v>
      </c>
      <c r="L1358" s="68">
        <v>16864</v>
      </c>
      <c r="M1358" s="68">
        <v>151830</v>
      </c>
      <c r="N1358" s="73">
        <f t="shared" si="191"/>
        <v>600</v>
      </c>
      <c r="O1358" s="74" t="str">
        <f t="shared" ca="1" si="192"/>
        <v>OK</v>
      </c>
      <c r="P1358" s="63">
        <v>45548</v>
      </c>
      <c r="Q1358" s="200"/>
      <c r="R1358" s="68" t="s">
        <v>106</v>
      </c>
      <c r="S1358" s="73" t="str">
        <f t="shared" si="193"/>
        <v>Rachadura na zona baixa do talão.</v>
      </c>
      <c r="T1358" s="67" t="str">
        <f t="shared" si="19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358" s="73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58" s="68">
        <v>16196</v>
      </c>
      <c r="W1358" s="67" t="str">
        <f t="shared" si="196"/>
        <v xml:space="preserve">Everson Veloso </v>
      </c>
      <c r="X1358" s="67"/>
      <c r="Y1358" s="67">
        <f t="shared" ca="1" si="198"/>
        <v>30</v>
      </c>
      <c r="Z1358" s="67" t="str">
        <f>IFERROR(VLOOKUP(R1358,FVU!B:F,5,FALSE),"")</f>
        <v>TALÃO</v>
      </c>
    </row>
    <row r="1359" spans="1:26" ht="15.75" customHeight="1">
      <c r="A1359" s="150">
        <f t="shared" si="197"/>
        <v>3654</v>
      </c>
      <c r="B1359" s="75">
        <v>25062</v>
      </c>
      <c r="C1359" s="60">
        <v>2</v>
      </c>
      <c r="D1359" s="59" t="str">
        <f t="shared" si="190"/>
        <v>275/80R22.5</v>
      </c>
      <c r="E1359" s="61">
        <v>10837</v>
      </c>
      <c r="F1359" s="75" t="s">
        <v>101</v>
      </c>
      <c r="G1359" s="60">
        <v>870</v>
      </c>
      <c r="H1359" s="59" t="str">
        <f t="shared" si="199"/>
        <v>JUSTINOPOLIS</v>
      </c>
      <c r="I1359" s="63">
        <v>45506</v>
      </c>
      <c r="J1359" s="64">
        <v>45518</v>
      </c>
      <c r="K1359" s="60">
        <v>1</v>
      </c>
      <c r="L1359" s="60">
        <v>24306</v>
      </c>
      <c r="M1359" s="60">
        <v>124565</v>
      </c>
      <c r="N1359" s="65">
        <f t="shared" si="191"/>
        <v>600</v>
      </c>
      <c r="O1359" s="66" t="str">
        <f t="shared" ca="1" si="192"/>
        <v>OK</v>
      </c>
      <c r="P1359" s="63">
        <v>45548</v>
      </c>
      <c r="Q1359" s="200"/>
      <c r="R1359" s="148" t="s">
        <v>106</v>
      </c>
      <c r="S1359" s="65" t="str">
        <f t="shared" si="193"/>
        <v>Rachadura na zona baixa do talão.</v>
      </c>
      <c r="T1359" s="59" t="str">
        <f t="shared" si="19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359" s="65" t="str">
        <f t="shared" si="19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59" s="60">
        <v>16196</v>
      </c>
      <c r="W1359" s="59" t="str">
        <f t="shared" si="196"/>
        <v xml:space="preserve">Everson Veloso </v>
      </c>
      <c r="X1359" s="59"/>
      <c r="Y1359" s="59">
        <f t="shared" ca="1" si="198"/>
        <v>30</v>
      </c>
      <c r="Z1359" s="59" t="str">
        <f>IFERROR(VLOOKUP(R1359,FVU!B:F,5,FALSE),"")</f>
        <v>TALÃO</v>
      </c>
    </row>
    <row r="1360" spans="1:26" ht="15.75" customHeight="1">
      <c r="A1360" s="149">
        <f t="shared" si="197"/>
        <v>3655</v>
      </c>
      <c r="B1360" s="76">
        <v>26051</v>
      </c>
      <c r="C1360" s="68">
        <v>2</v>
      </c>
      <c r="D1360" s="67" t="str">
        <f t="shared" ref="D1360:D1423" si="200">IFERROR(VLOOKUP(C1360,MEDIDA,2,FALSE),"")</f>
        <v>275/80R22.5</v>
      </c>
      <c r="E1360" s="69">
        <v>10837</v>
      </c>
      <c r="F1360" s="76" t="s">
        <v>99</v>
      </c>
      <c r="G1360" s="68">
        <v>870</v>
      </c>
      <c r="H1360" s="67" t="str">
        <f t="shared" si="199"/>
        <v>JUSTINOPOLIS</v>
      </c>
      <c r="I1360" s="71">
        <v>45507</v>
      </c>
      <c r="J1360" s="72">
        <v>45518</v>
      </c>
      <c r="K1360" s="68">
        <v>1</v>
      </c>
      <c r="L1360" s="68">
        <v>24306</v>
      </c>
      <c r="M1360" s="68">
        <v>122895</v>
      </c>
      <c r="N1360" s="73">
        <f t="shared" ref="N1360:N1423" si="201">IFERROR(VLOOKUP(C1360,MEDIDA,3,FALSE),"")</f>
        <v>600</v>
      </c>
      <c r="O1360" s="74" t="str">
        <f t="shared" ref="O1360:O1423" ca="1" si="202">IF(B1360="","",IF(P1360="",IF(TODAY()-J1360&gt;=7,"PENDENTE","AGUARDANDO"),"OK"))</f>
        <v>OK</v>
      </c>
      <c r="P1360" s="63">
        <v>45548</v>
      </c>
      <c r="Q1360" s="200"/>
      <c r="R1360" s="68" t="s">
        <v>106</v>
      </c>
      <c r="S1360" s="73" t="str">
        <f t="shared" ref="S1360:S1423" si="203">IFERROR(VLOOKUP(R1360,FVU,2,FALSE),"")</f>
        <v>Rachadura na zona baixa do talão.</v>
      </c>
      <c r="T1360" s="67" t="str">
        <f t="shared" ref="T1360:T1423" si="204">IFERROR(VLOOKUP(R1360,FVU,3,FALSE),"")</f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360" s="73" t="str">
        <f t="shared" ref="U1360:U1423" si="205">IFERROR(VLOOKUP(R1360,FVU,4,FALSE),"")</f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60" s="68">
        <v>16196</v>
      </c>
      <c r="W1360" s="67" t="str">
        <f t="shared" ref="W1360:W1423" si="206">IFERROR(VLOOKUP(V1360,RELATOR,2,FALSE),"")</f>
        <v xml:space="preserve">Everson Veloso </v>
      </c>
      <c r="X1360" s="67"/>
      <c r="Y1360" s="67">
        <f t="shared" ca="1" si="198"/>
        <v>30</v>
      </c>
      <c r="Z1360" s="67" t="str">
        <f>IFERROR(VLOOKUP(R1360,FVU!B:F,5,FALSE),"")</f>
        <v>TALÃO</v>
      </c>
    </row>
    <row r="1361" spans="1:26" ht="15.75" customHeight="1">
      <c r="A1361" s="150">
        <f t="shared" si="197"/>
        <v>3656</v>
      </c>
      <c r="B1361" s="75">
        <v>27299</v>
      </c>
      <c r="C1361" s="60">
        <v>2</v>
      </c>
      <c r="D1361" s="59" t="str">
        <f t="shared" si="200"/>
        <v>275/80R22.5</v>
      </c>
      <c r="E1361" s="61">
        <v>11350</v>
      </c>
      <c r="F1361" s="75" t="s">
        <v>101</v>
      </c>
      <c r="G1361" s="60">
        <v>870</v>
      </c>
      <c r="H1361" s="59" t="str">
        <f t="shared" si="199"/>
        <v>JUSTINOPOLIS</v>
      </c>
      <c r="I1361" s="63">
        <v>45509</v>
      </c>
      <c r="J1361" s="64">
        <v>45518</v>
      </c>
      <c r="K1361" s="60">
        <v>0</v>
      </c>
      <c r="L1361" s="60">
        <v>2435</v>
      </c>
      <c r="M1361" s="60">
        <v>60126</v>
      </c>
      <c r="N1361" s="65">
        <f t="shared" si="201"/>
        <v>600</v>
      </c>
      <c r="O1361" s="66" t="str">
        <f t="shared" ca="1" si="202"/>
        <v>OK</v>
      </c>
      <c r="P1361" s="63">
        <v>45548</v>
      </c>
      <c r="Q1361" s="200"/>
      <c r="R1361" s="148" t="s">
        <v>107</v>
      </c>
      <c r="S1361" s="65" t="str">
        <f t="shared" si="203"/>
        <v>Alteração na zona baixa do talão.</v>
      </c>
      <c r="T1361" s="59" t="str">
        <f t="shared" si="20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361" s="65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361" s="60">
        <v>16196</v>
      </c>
      <c r="W1361" s="59" t="str">
        <f t="shared" si="206"/>
        <v xml:space="preserve">Everson Veloso </v>
      </c>
      <c r="X1361" s="59"/>
      <c r="Y1361" s="59">
        <f t="shared" ca="1" si="198"/>
        <v>30</v>
      </c>
      <c r="Z1361" s="59" t="str">
        <f>IFERROR(VLOOKUP(R1361,FVU!B:F,5,FALSE),"")</f>
        <v>TALÃO</v>
      </c>
    </row>
    <row r="1362" spans="1:26" ht="15.75" customHeight="1">
      <c r="A1362" s="149">
        <f t="shared" si="197"/>
        <v>3657</v>
      </c>
      <c r="B1362" s="76">
        <v>26425</v>
      </c>
      <c r="C1362" s="68">
        <v>2</v>
      </c>
      <c r="D1362" s="67" t="str">
        <f t="shared" si="200"/>
        <v>275/80R22.5</v>
      </c>
      <c r="E1362" s="69">
        <v>11350</v>
      </c>
      <c r="F1362" s="76" t="s">
        <v>99</v>
      </c>
      <c r="G1362" s="68">
        <v>870</v>
      </c>
      <c r="H1362" s="67" t="str">
        <f t="shared" si="199"/>
        <v>JUSTINOPOLIS</v>
      </c>
      <c r="I1362" s="71">
        <v>45509</v>
      </c>
      <c r="J1362" s="72">
        <v>45518</v>
      </c>
      <c r="K1362" s="68">
        <v>0</v>
      </c>
      <c r="L1362" s="68">
        <v>2435</v>
      </c>
      <c r="M1362" s="68">
        <v>96393</v>
      </c>
      <c r="N1362" s="73">
        <f t="shared" si="201"/>
        <v>600</v>
      </c>
      <c r="O1362" s="74" t="str">
        <f t="shared" ca="1" si="202"/>
        <v>OK</v>
      </c>
      <c r="P1362" s="63">
        <v>45548</v>
      </c>
      <c r="Q1362" s="200"/>
      <c r="R1362" s="68" t="s">
        <v>107</v>
      </c>
      <c r="S1362" s="73" t="str">
        <f t="shared" si="203"/>
        <v>Alteração na zona baixa do talão.</v>
      </c>
      <c r="T1362" s="67" t="str">
        <f t="shared" si="20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362" s="73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362" s="68">
        <v>16196</v>
      </c>
      <c r="W1362" s="67" t="str">
        <f t="shared" si="206"/>
        <v xml:space="preserve">Everson Veloso </v>
      </c>
      <c r="X1362" s="67"/>
      <c r="Y1362" s="67">
        <f t="shared" ca="1" si="198"/>
        <v>30</v>
      </c>
      <c r="Z1362" s="67" t="str">
        <f>IFERROR(VLOOKUP(R1362,FVU!B:F,5,FALSE),"")</f>
        <v>TALÃO</v>
      </c>
    </row>
    <row r="1363" spans="1:26" ht="15.75" customHeight="1">
      <c r="A1363" s="150">
        <f t="shared" si="197"/>
        <v>3658</v>
      </c>
      <c r="B1363" s="75">
        <v>27301</v>
      </c>
      <c r="C1363" s="60">
        <v>2</v>
      </c>
      <c r="D1363" s="59" t="str">
        <f t="shared" si="200"/>
        <v>275/80R22.5</v>
      </c>
      <c r="E1363" s="61">
        <v>11301</v>
      </c>
      <c r="F1363" s="75" t="s">
        <v>101</v>
      </c>
      <c r="G1363" s="60">
        <v>870</v>
      </c>
      <c r="H1363" s="59" t="str">
        <f t="shared" si="199"/>
        <v>JUSTINOPOLIS</v>
      </c>
      <c r="I1363" s="63">
        <v>45509</v>
      </c>
      <c r="J1363" s="64">
        <v>45518</v>
      </c>
      <c r="K1363" s="60">
        <v>0</v>
      </c>
      <c r="L1363" s="60">
        <v>14794</v>
      </c>
      <c r="M1363" s="60">
        <v>57729</v>
      </c>
      <c r="N1363" s="65">
        <f t="shared" si="201"/>
        <v>600</v>
      </c>
      <c r="O1363" s="66" t="str">
        <f t="shared" ca="1" si="202"/>
        <v>OK</v>
      </c>
      <c r="P1363" s="63">
        <v>45548</v>
      </c>
      <c r="Q1363" s="200"/>
      <c r="R1363" s="148" t="s">
        <v>107</v>
      </c>
      <c r="S1363" s="65" t="str">
        <f t="shared" si="203"/>
        <v>Alteração na zona baixa do talão.</v>
      </c>
      <c r="T1363" s="59" t="str">
        <f t="shared" si="20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363" s="65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363" s="60">
        <v>16196</v>
      </c>
      <c r="W1363" s="59" t="str">
        <f t="shared" si="206"/>
        <v xml:space="preserve">Everson Veloso </v>
      </c>
      <c r="X1363" s="59"/>
      <c r="Y1363" s="59">
        <f t="shared" ca="1" si="198"/>
        <v>30</v>
      </c>
      <c r="Z1363" s="59" t="str">
        <f>IFERROR(VLOOKUP(R1363,FVU!B:F,5,FALSE),"")</f>
        <v>TALÃO</v>
      </c>
    </row>
    <row r="1364" spans="1:26" ht="15.75" customHeight="1">
      <c r="A1364" s="149">
        <f t="shared" si="197"/>
        <v>3659</v>
      </c>
      <c r="B1364" s="76">
        <v>27298</v>
      </c>
      <c r="C1364" s="68">
        <v>2</v>
      </c>
      <c r="D1364" s="67" t="str">
        <f t="shared" si="200"/>
        <v>275/80R22.5</v>
      </c>
      <c r="E1364" s="69">
        <v>11301</v>
      </c>
      <c r="F1364" s="76" t="s">
        <v>198</v>
      </c>
      <c r="G1364" s="68">
        <v>870</v>
      </c>
      <c r="H1364" s="67" t="str">
        <f t="shared" si="199"/>
        <v>JUSTINOPOLIS</v>
      </c>
      <c r="I1364" s="71">
        <v>45509</v>
      </c>
      <c r="J1364" s="72">
        <v>45518</v>
      </c>
      <c r="K1364" s="68">
        <v>0</v>
      </c>
      <c r="L1364" s="68">
        <v>16585</v>
      </c>
      <c r="M1364" s="68">
        <v>61814</v>
      </c>
      <c r="N1364" s="73">
        <f t="shared" si="201"/>
        <v>600</v>
      </c>
      <c r="O1364" s="74" t="str">
        <f t="shared" ca="1" si="202"/>
        <v>OK</v>
      </c>
      <c r="P1364" s="63">
        <v>45548</v>
      </c>
      <c r="Q1364" s="200"/>
      <c r="R1364" s="68" t="s">
        <v>109</v>
      </c>
      <c r="S1364" s="73" t="str">
        <f t="shared" si="203"/>
        <v>Desgaste da Banda de Rodagem por utilização extrema.</v>
      </c>
      <c r="T1364" s="67" t="str">
        <f t="shared" si="204"/>
        <v>Roda travada, "calo" no tambor de freio, utilização extrema , excessiva.</v>
      </c>
      <c r="U1364" s="73" t="str">
        <f t="shared" si="205"/>
        <v>Verificar rodas e tambores de freio, verificar negligência do borracheiro e caso procedente efetuar a cobrança.</v>
      </c>
      <c r="V1364" s="68">
        <v>16196</v>
      </c>
      <c r="W1364" s="67" t="str">
        <f t="shared" si="206"/>
        <v xml:space="preserve">Everson Veloso </v>
      </c>
      <c r="X1364" s="67"/>
      <c r="Y1364" s="67">
        <f t="shared" ca="1" si="198"/>
        <v>30</v>
      </c>
      <c r="Z1364" s="67" t="str">
        <f>IFERROR(VLOOKUP(R1364,FVU!B:F,5,FALSE),"")</f>
        <v>BANDA DE RODAGEM</v>
      </c>
    </row>
    <row r="1365" spans="1:26" ht="15.75" customHeight="1">
      <c r="A1365" s="150">
        <f t="shared" si="197"/>
        <v>3660</v>
      </c>
      <c r="B1365" s="75">
        <v>45519</v>
      </c>
      <c r="C1365" s="60">
        <v>2</v>
      </c>
      <c r="D1365" s="59" t="str">
        <f t="shared" si="200"/>
        <v>275/80R22.5</v>
      </c>
      <c r="E1365" s="61">
        <v>90304</v>
      </c>
      <c r="F1365" s="75" t="s">
        <v>101</v>
      </c>
      <c r="G1365" s="60">
        <v>870</v>
      </c>
      <c r="H1365" s="59" t="str">
        <f t="shared" si="199"/>
        <v>JUSTINOPOLIS</v>
      </c>
      <c r="I1365" s="63">
        <v>45509</v>
      </c>
      <c r="J1365" s="64">
        <v>45518</v>
      </c>
      <c r="K1365" s="60">
        <v>2</v>
      </c>
      <c r="L1365" s="60">
        <v>4491</v>
      </c>
      <c r="M1365" s="60">
        <v>138763</v>
      </c>
      <c r="N1365" s="65">
        <f t="shared" si="201"/>
        <v>600</v>
      </c>
      <c r="O1365" s="66" t="str">
        <f t="shared" ca="1" si="202"/>
        <v>OK</v>
      </c>
      <c r="P1365" s="63">
        <v>45548</v>
      </c>
      <c r="Q1365" s="200"/>
      <c r="R1365" s="148" t="s">
        <v>116</v>
      </c>
      <c r="S1365" s="65" t="str">
        <f t="shared" si="203"/>
        <v>Desenrolamento do retorno da lona carcaça no talão.</v>
      </c>
      <c r="T1365" s="59" t="str">
        <f t="shared" si="204"/>
        <v>Aquecimento no talão ocasionado pelo uso excessivo do freio, má regulagem dos freios, uso excessivo dos freios devido a velocidade incompatível com a via,rodas sujas e/ou em má condições de uso, etc.</v>
      </c>
      <c r="U1365" s="65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365" s="60">
        <v>16196</v>
      </c>
      <c r="W1365" s="59" t="str">
        <f t="shared" si="206"/>
        <v xml:space="preserve">Everson Veloso </v>
      </c>
      <c r="X1365" s="59"/>
      <c r="Y1365" s="59">
        <f t="shared" ca="1" si="198"/>
        <v>30</v>
      </c>
      <c r="Z1365" s="59" t="str">
        <f>IFERROR(VLOOKUP(R1365,FVU!B:F,5,FALSE),"")</f>
        <v>TALÃO</v>
      </c>
    </row>
    <row r="1366" spans="1:26" ht="15.75" customHeight="1">
      <c r="A1366" s="149">
        <f t="shared" si="197"/>
        <v>3661</v>
      </c>
      <c r="B1366" s="76">
        <v>27022</v>
      </c>
      <c r="C1366" s="68">
        <v>2</v>
      </c>
      <c r="D1366" s="67" t="str">
        <f t="shared" si="200"/>
        <v>275/80R22.5</v>
      </c>
      <c r="E1366" s="69">
        <v>11301</v>
      </c>
      <c r="F1366" s="76" t="s">
        <v>105</v>
      </c>
      <c r="G1366" s="68">
        <v>870</v>
      </c>
      <c r="H1366" s="67" t="str">
        <f t="shared" si="199"/>
        <v>JUSTINOPOLIS</v>
      </c>
      <c r="I1366" s="71">
        <v>45509</v>
      </c>
      <c r="J1366" s="72">
        <v>45518</v>
      </c>
      <c r="K1366" s="68">
        <v>0</v>
      </c>
      <c r="L1366" s="68">
        <v>16585</v>
      </c>
      <c r="M1366" s="68">
        <v>70478</v>
      </c>
      <c r="N1366" s="73">
        <f t="shared" si="201"/>
        <v>600</v>
      </c>
      <c r="O1366" s="74" t="str">
        <f t="shared" ca="1" si="202"/>
        <v>OK</v>
      </c>
      <c r="P1366" s="63">
        <v>45548</v>
      </c>
      <c r="Q1366" s="200"/>
      <c r="R1366" s="68" t="s">
        <v>109</v>
      </c>
      <c r="S1366" s="73" t="str">
        <f t="shared" si="203"/>
        <v>Desgaste da Banda de Rodagem por utilização extrema.</v>
      </c>
      <c r="T1366" s="67" t="str">
        <f t="shared" si="204"/>
        <v>Roda travada, "calo" no tambor de freio, utilização extrema , excessiva.</v>
      </c>
      <c r="U1366" s="73" t="str">
        <f t="shared" si="205"/>
        <v>Verificar rodas e tambores de freio, verificar negligência do borracheiro e caso procedente efetuar a cobrança.</v>
      </c>
      <c r="V1366" s="68">
        <v>16196</v>
      </c>
      <c r="W1366" s="67" t="str">
        <f t="shared" si="206"/>
        <v xml:space="preserve">Everson Veloso </v>
      </c>
      <c r="X1366" s="67"/>
      <c r="Y1366" s="67">
        <f t="shared" ca="1" si="198"/>
        <v>30</v>
      </c>
      <c r="Z1366" s="67" t="str">
        <f>IFERROR(VLOOKUP(R1366,FVU!B:F,5,FALSE),"")</f>
        <v>BANDA DE RODAGEM</v>
      </c>
    </row>
    <row r="1367" spans="1:26" ht="15.75" customHeight="1">
      <c r="A1367" s="150">
        <f t="shared" si="197"/>
        <v>3662</v>
      </c>
      <c r="B1367" s="75">
        <v>27696</v>
      </c>
      <c r="C1367" s="60">
        <v>2</v>
      </c>
      <c r="D1367" s="59" t="str">
        <f t="shared" si="200"/>
        <v>275/80R22.5</v>
      </c>
      <c r="E1367" s="61">
        <v>10802</v>
      </c>
      <c r="F1367" s="75" t="s">
        <v>99</v>
      </c>
      <c r="G1367" s="60">
        <v>870</v>
      </c>
      <c r="H1367" s="59" t="str">
        <f t="shared" si="199"/>
        <v>JUSTINOPOLIS</v>
      </c>
      <c r="I1367" s="63">
        <v>45509</v>
      </c>
      <c r="J1367" s="64">
        <v>45518</v>
      </c>
      <c r="K1367" s="60">
        <v>0</v>
      </c>
      <c r="L1367" s="60">
        <v>43535</v>
      </c>
      <c r="M1367" s="60">
        <v>43535</v>
      </c>
      <c r="N1367" s="65">
        <f t="shared" si="201"/>
        <v>600</v>
      </c>
      <c r="O1367" s="66" t="str">
        <f t="shared" ca="1" si="202"/>
        <v>OK</v>
      </c>
      <c r="P1367" s="63">
        <v>45548</v>
      </c>
      <c r="Q1367" s="200"/>
      <c r="R1367" s="148" t="s">
        <v>109</v>
      </c>
      <c r="S1367" s="65" t="str">
        <f t="shared" si="203"/>
        <v>Desgaste da Banda de Rodagem por utilização extrema.</v>
      </c>
      <c r="T1367" s="59" t="str">
        <f t="shared" si="204"/>
        <v>Roda travada, "calo" no tambor de freio, utilização extrema , excessiva.</v>
      </c>
      <c r="U1367" s="65" t="str">
        <f t="shared" si="205"/>
        <v>Verificar rodas e tambores de freio, verificar negligência do borracheiro e caso procedente efetuar a cobrança.</v>
      </c>
      <c r="V1367" s="60">
        <v>16196</v>
      </c>
      <c r="W1367" s="59" t="str">
        <f t="shared" si="206"/>
        <v xml:space="preserve">Everson Veloso </v>
      </c>
      <c r="X1367" s="59"/>
      <c r="Y1367" s="59">
        <f t="shared" ca="1" si="198"/>
        <v>30</v>
      </c>
      <c r="Z1367" s="59" t="str">
        <f>IFERROR(VLOOKUP(R1367,FVU!B:F,5,FALSE),"")</f>
        <v>BANDA DE RODAGEM</v>
      </c>
    </row>
    <row r="1368" spans="1:26" ht="15.75" customHeight="1">
      <c r="A1368" s="149">
        <f t="shared" si="197"/>
        <v>3663</v>
      </c>
      <c r="B1368" s="76">
        <v>25829</v>
      </c>
      <c r="C1368" s="68">
        <v>2</v>
      </c>
      <c r="D1368" s="67" t="str">
        <f t="shared" si="200"/>
        <v>275/80R22.5</v>
      </c>
      <c r="E1368" s="69">
        <v>90306</v>
      </c>
      <c r="F1368" s="76" t="s">
        <v>101</v>
      </c>
      <c r="G1368" s="68">
        <v>870</v>
      </c>
      <c r="H1368" s="67" t="str">
        <f t="shared" si="199"/>
        <v>JUSTINOPOLIS</v>
      </c>
      <c r="I1368" s="71">
        <v>45510</v>
      </c>
      <c r="J1368" s="72">
        <v>45518</v>
      </c>
      <c r="K1368" s="68">
        <v>2</v>
      </c>
      <c r="L1368" s="68">
        <v>15924</v>
      </c>
      <c r="M1368" s="68">
        <v>106714</v>
      </c>
      <c r="N1368" s="73">
        <f t="shared" si="201"/>
        <v>600</v>
      </c>
      <c r="O1368" s="74" t="str">
        <f t="shared" ca="1" si="202"/>
        <v>OK</v>
      </c>
      <c r="P1368" s="71">
        <v>45540</v>
      </c>
      <c r="Q1368" s="198"/>
      <c r="R1368" s="68" t="s">
        <v>116</v>
      </c>
      <c r="S1368" s="73" t="str">
        <f t="shared" si="203"/>
        <v>Desenrolamento do retorno da lona carcaça no talão.</v>
      </c>
      <c r="T1368" s="67" t="str">
        <f t="shared" si="204"/>
        <v>Aquecimento no talão ocasionado pelo uso excessivo do freio, má regulagem dos freios, uso excessivo dos freios devido a velocidade incompatível com a via,rodas sujas e/ou em má condições de uso, etc.</v>
      </c>
      <c r="U1368" s="73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368" s="68">
        <v>16196</v>
      </c>
      <c r="W1368" s="67" t="str">
        <f t="shared" si="206"/>
        <v xml:space="preserve">Everson Veloso </v>
      </c>
      <c r="X1368" s="67"/>
      <c r="Y1368" s="67">
        <f t="shared" ca="1" si="198"/>
        <v>22</v>
      </c>
      <c r="Z1368" s="67" t="str">
        <f>IFERROR(VLOOKUP(R1368,FVU!B:F,5,FALSE),"")</f>
        <v>TALÃO</v>
      </c>
    </row>
    <row r="1369" spans="1:26" ht="15.75" customHeight="1">
      <c r="A1369" s="150">
        <f t="shared" si="197"/>
        <v>3664</v>
      </c>
      <c r="B1369" s="75">
        <v>28296</v>
      </c>
      <c r="C1369" s="60">
        <v>1</v>
      </c>
      <c r="D1369" s="59" t="str">
        <f t="shared" si="200"/>
        <v>295/80R22.5</v>
      </c>
      <c r="E1369" s="61">
        <v>90519</v>
      </c>
      <c r="F1369" s="75" t="s">
        <v>99</v>
      </c>
      <c r="G1369" s="60">
        <v>870</v>
      </c>
      <c r="H1369" s="59" t="str">
        <f t="shared" si="199"/>
        <v>JUSTINOPOLIS</v>
      </c>
      <c r="I1369" s="63">
        <v>45507</v>
      </c>
      <c r="J1369" s="64">
        <v>45518</v>
      </c>
      <c r="K1369" s="60">
        <v>0</v>
      </c>
      <c r="L1369" s="60">
        <v>32876</v>
      </c>
      <c r="M1369" s="60">
        <v>39517</v>
      </c>
      <c r="N1369" s="65">
        <f t="shared" si="201"/>
        <v>650</v>
      </c>
      <c r="O1369" s="66" t="str">
        <f t="shared" ca="1" si="202"/>
        <v>OK</v>
      </c>
      <c r="P1369" s="63">
        <v>45548</v>
      </c>
      <c r="Q1369" s="200"/>
      <c r="R1369" s="148" t="s">
        <v>111</v>
      </c>
      <c r="S1369" s="65" t="str">
        <f t="shared" si="203"/>
        <v>Desgaste irregular da Banda de Rodagem.</v>
      </c>
      <c r="T1369" s="59" t="str">
        <f t="shared" si="204"/>
        <v>Folgas nas mangas, cubos, buchas estouradas, veículo desalinhado.</v>
      </c>
      <c r="U1369" s="65" t="str">
        <f t="shared" si="20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369" s="60">
        <v>16196</v>
      </c>
      <c r="W1369" s="59" t="str">
        <f t="shared" si="206"/>
        <v xml:space="preserve">Everson Veloso </v>
      </c>
      <c r="X1369" s="59"/>
      <c r="Y1369" s="59">
        <f t="shared" ca="1" si="198"/>
        <v>30</v>
      </c>
      <c r="Z1369" s="59" t="str">
        <f>IFERROR(VLOOKUP(R1369,FVU!B:F,5,FALSE),"")</f>
        <v>BANDA DE RODAGEM</v>
      </c>
    </row>
    <row r="1370" spans="1:26" ht="15.75" customHeight="1">
      <c r="A1370" s="149">
        <f t="shared" si="197"/>
        <v>3665</v>
      </c>
      <c r="B1370" s="76">
        <v>26579</v>
      </c>
      <c r="C1370" s="68">
        <v>1</v>
      </c>
      <c r="D1370" s="67" t="str">
        <f t="shared" si="200"/>
        <v>295/80R22.5</v>
      </c>
      <c r="E1370" s="69">
        <v>90322</v>
      </c>
      <c r="F1370" s="76" t="s">
        <v>207</v>
      </c>
      <c r="G1370" s="68">
        <v>870</v>
      </c>
      <c r="H1370" s="67" t="str">
        <f t="shared" si="199"/>
        <v>JUSTINOPOLIS</v>
      </c>
      <c r="I1370" s="71">
        <v>45509</v>
      </c>
      <c r="J1370" s="72">
        <v>45518</v>
      </c>
      <c r="K1370" s="68">
        <v>0</v>
      </c>
      <c r="L1370" s="68">
        <v>13099</v>
      </c>
      <c r="M1370" s="68">
        <v>96809</v>
      </c>
      <c r="N1370" s="73">
        <f t="shared" si="201"/>
        <v>650</v>
      </c>
      <c r="O1370" s="74" t="str">
        <f t="shared" ca="1" si="202"/>
        <v>OK</v>
      </c>
      <c r="P1370" s="63">
        <v>45548</v>
      </c>
      <c r="Q1370" s="200"/>
      <c r="R1370" s="68" t="s">
        <v>114</v>
      </c>
      <c r="S1370" s="73" t="str">
        <f t="shared" si="203"/>
        <v>Pneu não ressulcado</v>
      </c>
      <c r="T1370" s="67" t="str">
        <f t="shared" si="204"/>
        <v>Negligência e/ou não realização do serviço de ressulcagem.</v>
      </c>
      <c r="U1370" s="73" t="str">
        <f t="shared" si="205"/>
        <v>Realizar a ressulcagem dos pneus respeitando os procedimentos conforme manual de ressulcagem.</v>
      </c>
      <c r="V1370" s="68">
        <v>16196</v>
      </c>
      <c r="W1370" s="67" t="str">
        <f t="shared" si="206"/>
        <v xml:space="preserve">Everson Veloso </v>
      </c>
      <c r="X1370" s="67"/>
      <c r="Y1370" s="67">
        <f t="shared" ca="1" si="198"/>
        <v>30</v>
      </c>
      <c r="Z1370" s="67" t="str">
        <f>IFERROR(VLOOKUP(R1370,FVU!B:F,5,FALSE),"")</f>
        <v>BANDA DE RODAGEM</v>
      </c>
    </row>
    <row r="1371" spans="1:26" ht="15.75" customHeight="1">
      <c r="A1371" s="150">
        <f t="shared" si="197"/>
        <v>3666</v>
      </c>
      <c r="B1371" s="75">
        <v>25311</v>
      </c>
      <c r="C1371" s="60">
        <v>1</v>
      </c>
      <c r="D1371" s="59" t="str">
        <f t="shared" si="200"/>
        <v>295/80R22.5</v>
      </c>
      <c r="E1371" s="61">
        <v>90322</v>
      </c>
      <c r="F1371" s="75" t="s">
        <v>199</v>
      </c>
      <c r="G1371" s="60">
        <v>870</v>
      </c>
      <c r="H1371" s="59" t="str">
        <f t="shared" si="199"/>
        <v>JUSTINOPOLIS</v>
      </c>
      <c r="I1371" s="63">
        <v>45509</v>
      </c>
      <c r="J1371" s="64">
        <v>45518</v>
      </c>
      <c r="K1371" s="60">
        <v>0</v>
      </c>
      <c r="L1371" s="60">
        <v>13099</v>
      </c>
      <c r="M1371" s="60">
        <v>95279</v>
      </c>
      <c r="N1371" s="65">
        <f t="shared" si="201"/>
        <v>650</v>
      </c>
      <c r="O1371" s="66" t="str">
        <f t="shared" ca="1" si="202"/>
        <v>OK</v>
      </c>
      <c r="P1371" s="63">
        <v>45548</v>
      </c>
      <c r="Q1371" s="200"/>
      <c r="R1371" s="148" t="s">
        <v>114</v>
      </c>
      <c r="S1371" s="65" t="str">
        <f t="shared" si="203"/>
        <v>Pneu não ressulcado</v>
      </c>
      <c r="T1371" s="59" t="str">
        <f t="shared" si="204"/>
        <v>Negligência e/ou não realização do serviço de ressulcagem.</v>
      </c>
      <c r="U1371" s="65" t="str">
        <f t="shared" si="205"/>
        <v>Realizar a ressulcagem dos pneus respeitando os procedimentos conforme manual de ressulcagem.</v>
      </c>
      <c r="V1371" s="60">
        <v>16196</v>
      </c>
      <c r="W1371" s="59" t="str">
        <f t="shared" si="206"/>
        <v xml:space="preserve">Everson Veloso </v>
      </c>
      <c r="X1371" s="59"/>
      <c r="Y1371" s="59">
        <f t="shared" ca="1" si="198"/>
        <v>30</v>
      </c>
      <c r="Z1371" s="59" t="str">
        <f>IFERROR(VLOOKUP(R1371,FVU!B:F,5,FALSE),"")</f>
        <v>BANDA DE RODAGEM</v>
      </c>
    </row>
    <row r="1372" spans="1:26" ht="15.75" customHeight="1">
      <c r="A1372" s="149">
        <f t="shared" si="197"/>
        <v>3667</v>
      </c>
      <c r="B1372" s="76">
        <v>27328</v>
      </c>
      <c r="C1372" s="68">
        <v>2</v>
      </c>
      <c r="D1372" s="67" t="str">
        <f t="shared" si="200"/>
        <v>275/80R22.5</v>
      </c>
      <c r="E1372" s="69">
        <v>25854</v>
      </c>
      <c r="F1372" s="76" t="s">
        <v>101</v>
      </c>
      <c r="G1372" s="68">
        <v>16</v>
      </c>
      <c r="H1372" s="67" t="str">
        <f t="shared" si="199"/>
        <v>M.GORETTI</v>
      </c>
      <c r="I1372" s="71">
        <v>45508</v>
      </c>
      <c r="J1372" s="72">
        <v>45520</v>
      </c>
      <c r="K1372" s="68">
        <v>0</v>
      </c>
      <c r="L1372" s="68">
        <v>4475</v>
      </c>
      <c r="M1372" s="68">
        <v>60245</v>
      </c>
      <c r="N1372" s="73">
        <f t="shared" si="201"/>
        <v>600</v>
      </c>
      <c r="O1372" s="74" t="str">
        <f t="shared" ca="1" si="202"/>
        <v>OK</v>
      </c>
      <c r="P1372" s="71">
        <v>45524</v>
      </c>
      <c r="Q1372" s="198"/>
      <c r="R1372" s="68" t="s">
        <v>104</v>
      </c>
      <c r="S1372" s="73" t="str">
        <f t="shared" si="203"/>
        <v>Feridas acidentais no flanco.</v>
      </c>
      <c r="T1372" s="67" t="str">
        <f t="shared" si="204"/>
        <v>Objetos pontiagudos, pontas de guias, meio-fio.</v>
      </c>
      <c r="U1372" s="73" t="str">
        <f t="shared" si="205"/>
        <v>Impacto lateral proveniente de erro operacional, solicito avaliação de cobrança.</v>
      </c>
      <c r="V1372" s="68">
        <v>16196</v>
      </c>
      <c r="W1372" s="67" t="str">
        <f t="shared" si="206"/>
        <v xml:space="preserve">Everson Veloso </v>
      </c>
      <c r="X1372" s="67"/>
      <c r="Y1372" s="67">
        <f t="shared" ca="1" si="198"/>
        <v>4</v>
      </c>
      <c r="Z1372" s="67" t="str">
        <f>IFERROR(VLOOKUP(R1372,FVU!B:F,5,FALSE),"")</f>
        <v>FLANCO</v>
      </c>
    </row>
    <row r="1373" spans="1:26" ht="15.75" customHeight="1">
      <c r="A1373" s="150">
        <f t="shared" si="197"/>
        <v>3668</v>
      </c>
      <c r="B1373" s="75">
        <v>23825</v>
      </c>
      <c r="C1373" s="60">
        <v>2</v>
      </c>
      <c r="D1373" s="59" t="str">
        <f t="shared" si="200"/>
        <v>275/80R22.5</v>
      </c>
      <c r="E1373" s="61">
        <v>90416</v>
      </c>
      <c r="F1373" s="75" t="s">
        <v>105</v>
      </c>
      <c r="G1373" s="60">
        <v>520</v>
      </c>
      <c r="H1373" s="59" t="str">
        <f t="shared" si="199"/>
        <v>NEVES</v>
      </c>
      <c r="I1373" s="63">
        <v>45511</v>
      </c>
      <c r="J1373" s="64">
        <v>45520</v>
      </c>
      <c r="K1373" s="60">
        <v>1</v>
      </c>
      <c r="L1373" s="60">
        <v>3896</v>
      </c>
      <c r="M1373" s="60">
        <v>167300</v>
      </c>
      <c r="N1373" s="65">
        <f t="shared" si="201"/>
        <v>600</v>
      </c>
      <c r="O1373" s="66" t="str">
        <f t="shared" ca="1" si="202"/>
        <v>OK</v>
      </c>
      <c r="P1373" s="63">
        <v>45537</v>
      </c>
      <c r="Q1373" s="200"/>
      <c r="R1373" s="148" t="s">
        <v>107</v>
      </c>
      <c r="S1373" s="65" t="str">
        <f t="shared" si="203"/>
        <v>Alteração na zona baixa do talão.</v>
      </c>
      <c r="T1373" s="59" t="str">
        <f t="shared" si="20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373" s="65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373" s="60">
        <v>16196</v>
      </c>
      <c r="W1373" s="59" t="str">
        <f t="shared" si="206"/>
        <v xml:space="preserve">Everson Veloso </v>
      </c>
      <c r="X1373" s="59"/>
      <c r="Y1373" s="59">
        <f t="shared" ca="1" si="198"/>
        <v>17</v>
      </c>
      <c r="Z1373" s="59" t="str">
        <f>IFERROR(VLOOKUP(R1373,FVU!B:F,5,FALSE),"")</f>
        <v>TALÃO</v>
      </c>
    </row>
    <row r="1374" spans="1:26" ht="15.75" customHeight="1">
      <c r="A1374" s="149">
        <f t="shared" si="197"/>
        <v>3669</v>
      </c>
      <c r="B1374" s="76">
        <v>25867</v>
      </c>
      <c r="C1374" s="68">
        <v>2</v>
      </c>
      <c r="D1374" s="67" t="str">
        <f t="shared" si="200"/>
        <v>275/80R22.5</v>
      </c>
      <c r="E1374" s="69">
        <v>90402</v>
      </c>
      <c r="F1374" s="76" t="s">
        <v>99</v>
      </c>
      <c r="G1374" s="68">
        <v>520</v>
      </c>
      <c r="H1374" s="67" t="str">
        <f t="shared" si="199"/>
        <v>NEVES</v>
      </c>
      <c r="I1374" s="71">
        <v>45512</v>
      </c>
      <c r="J1374" s="72">
        <v>45520</v>
      </c>
      <c r="K1374" s="68">
        <v>1</v>
      </c>
      <c r="L1374" s="68">
        <v>3096</v>
      </c>
      <c r="M1374" s="68">
        <v>107499</v>
      </c>
      <c r="N1374" s="73">
        <f t="shared" si="201"/>
        <v>600</v>
      </c>
      <c r="O1374" s="74" t="str">
        <f t="shared" ca="1" si="202"/>
        <v>OK</v>
      </c>
      <c r="P1374" s="71">
        <v>45537</v>
      </c>
      <c r="Q1374" s="198"/>
      <c r="R1374" s="68" t="s">
        <v>107</v>
      </c>
      <c r="S1374" s="73" t="str">
        <f t="shared" si="203"/>
        <v>Alteração na zona baixa do talão.</v>
      </c>
      <c r="T1374" s="67" t="str">
        <f t="shared" si="20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374" s="73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374" s="68">
        <v>16196</v>
      </c>
      <c r="W1374" s="67" t="str">
        <f t="shared" si="206"/>
        <v xml:space="preserve">Everson Veloso </v>
      </c>
      <c r="X1374" s="67"/>
      <c r="Y1374" s="67">
        <f t="shared" ca="1" si="198"/>
        <v>17</v>
      </c>
      <c r="Z1374" s="67" t="str">
        <f>IFERROR(VLOOKUP(R1374,FVU!B:F,5,FALSE),"")</f>
        <v>TALÃO</v>
      </c>
    </row>
    <row r="1375" spans="1:26" ht="15.75" customHeight="1">
      <c r="A1375" s="150">
        <f t="shared" si="197"/>
        <v>3670</v>
      </c>
      <c r="B1375" s="75">
        <v>26154</v>
      </c>
      <c r="C1375" s="60">
        <v>2</v>
      </c>
      <c r="D1375" s="59" t="str">
        <f t="shared" si="200"/>
        <v>275/80R22.5</v>
      </c>
      <c r="E1375" s="61">
        <v>90402</v>
      </c>
      <c r="F1375" s="75" t="s">
        <v>101</v>
      </c>
      <c r="G1375" s="60">
        <v>520</v>
      </c>
      <c r="H1375" s="59" t="str">
        <f t="shared" si="199"/>
        <v>NEVES</v>
      </c>
      <c r="I1375" s="63">
        <v>45512</v>
      </c>
      <c r="J1375" s="64">
        <v>45520</v>
      </c>
      <c r="K1375" s="60">
        <v>1</v>
      </c>
      <c r="L1375" s="60">
        <v>2784</v>
      </c>
      <c r="M1375" s="60">
        <v>123290</v>
      </c>
      <c r="N1375" s="65">
        <f t="shared" si="201"/>
        <v>600</v>
      </c>
      <c r="O1375" s="66" t="str">
        <f t="shared" ca="1" si="202"/>
        <v>OK</v>
      </c>
      <c r="P1375" s="63">
        <v>45537</v>
      </c>
      <c r="Q1375" s="200"/>
      <c r="R1375" s="148" t="s">
        <v>107</v>
      </c>
      <c r="S1375" s="65" t="str">
        <f t="shared" si="203"/>
        <v>Alteração na zona baixa do talão.</v>
      </c>
      <c r="T1375" s="59" t="str">
        <f t="shared" si="20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375" s="65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375" s="60">
        <v>16196</v>
      </c>
      <c r="W1375" s="59" t="str">
        <f t="shared" si="206"/>
        <v xml:space="preserve">Everson Veloso </v>
      </c>
      <c r="X1375" s="59"/>
      <c r="Y1375" s="59">
        <f t="shared" ca="1" si="198"/>
        <v>17</v>
      </c>
      <c r="Z1375" s="59" t="str">
        <f>IFERROR(VLOOKUP(R1375,FVU!B:F,5,FALSE),"")</f>
        <v>TALÃO</v>
      </c>
    </row>
    <row r="1376" spans="1:26" ht="15.75" customHeight="1">
      <c r="A1376" s="149">
        <f t="shared" si="197"/>
        <v>3671</v>
      </c>
      <c r="B1376" s="76">
        <v>25214</v>
      </c>
      <c r="C1376" s="68">
        <v>2</v>
      </c>
      <c r="D1376" s="67" t="str">
        <f t="shared" si="200"/>
        <v>275/80R22.5</v>
      </c>
      <c r="E1376" s="69">
        <v>90200</v>
      </c>
      <c r="F1376" s="76" t="s">
        <v>99</v>
      </c>
      <c r="G1376" s="68">
        <v>520</v>
      </c>
      <c r="H1376" s="67" t="str">
        <f t="shared" si="199"/>
        <v>NEVES</v>
      </c>
      <c r="I1376" s="71">
        <v>45511</v>
      </c>
      <c r="J1376" s="72">
        <v>45520</v>
      </c>
      <c r="K1376" s="68">
        <v>1</v>
      </c>
      <c r="L1376" s="68">
        <v>3858</v>
      </c>
      <c r="M1376" s="68">
        <v>188622</v>
      </c>
      <c r="N1376" s="73">
        <f t="shared" si="201"/>
        <v>600</v>
      </c>
      <c r="O1376" s="74" t="str">
        <f t="shared" ca="1" si="202"/>
        <v>OK</v>
      </c>
      <c r="P1376" s="71">
        <v>45531</v>
      </c>
      <c r="Q1376" s="198"/>
      <c r="R1376" s="68" t="s">
        <v>107</v>
      </c>
      <c r="S1376" s="73" t="str">
        <f t="shared" si="203"/>
        <v>Alteração na zona baixa do talão.</v>
      </c>
      <c r="T1376" s="67" t="str">
        <f t="shared" si="20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376" s="73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376" s="68">
        <v>16196</v>
      </c>
      <c r="W1376" s="67" t="str">
        <f t="shared" si="206"/>
        <v xml:space="preserve">Everson Veloso </v>
      </c>
      <c r="X1376" s="67"/>
      <c r="Y1376" s="67">
        <f t="shared" ca="1" si="198"/>
        <v>11</v>
      </c>
      <c r="Z1376" s="67" t="str">
        <f>IFERROR(VLOOKUP(R1376,FVU!B:F,5,FALSE),"")</f>
        <v>TALÃO</v>
      </c>
    </row>
    <row r="1377" spans="1:26" ht="15.75" customHeight="1">
      <c r="A1377" s="150">
        <f t="shared" si="197"/>
        <v>3672</v>
      </c>
      <c r="B1377" s="75">
        <v>24297</v>
      </c>
      <c r="C1377" s="60">
        <v>1</v>
      </c>
      <c r="D1377" s="59" t="str">
        <f t="shared" si="200"/>
        <v>295/80R22.5</v>
      </c>
      <c r="E1377" s="61">
        <v>10797</v>
      </c>
      <c r="F1377" s="75" t="s">
        <v>105</v>
      </c>
      <c r="G1377" s="60">
        <v>870</v>
      </c>
      <c r="H1377" s="59" t="str">
        <f t="shared" si="199"/>
        <v>JUSTINOPOLIS</v>
      </c>
      <c r="I1377" s="63">
        <v>45513</v>
      </c>
      <c r="J1377" s="64">
        <v>45520</v>
      </c>
      <c r="K1377" s="60">
        <v>1</v>
      </c>
      <c r="L1377" s="60">
        <v>7711</v>
      </c>
      <c r="M1377" s="60">
        <v>99691</v>
      </c>
      <c r="N1377" s="65">
        <f t="shared" si="201"/>
        <v>650</v>
      </c>
      <c r="O1377" s="66" t="str">
        <f t="shared" ca="1" si="202"/>
        <v>OK</v>
      </c>
      <c r="P1377" s="63">
        <v>45548</v>
      </c>
      <c r="Q1377" s="200"/>
      <c r="R1377" s="148" t="s">
        <v>116</v>
      </c>
      <c r="S1377" s="65" t="str">
        <f t="shared" si="203"/>
        <v>Desenrolamento do retorno da lona carcaça no talão.</v>
      </c>
      <c r="T1377" s="59" t="str">
        <f t="shared" si="204"/>
        <v>Aquecimento no talão ocasionado pelo uso excessivo do freio, má regulagem dos freios, uso excessivo dos freios devido a velocidade incompatível com a via,rodas sujas e/ou em má condições de uso, etc.</v>
      </c>
      <c r="U1377" s="65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377" s="60">
        <v>16196</v>
      </c>
      <c r="W1377" s="59" t="str">
        <f t="shared" si="206"/>
        <v xml:space="preserve">Everson Veloso </v>
      </c>
      <c r="X1377" s="59"/>
      <c r="Y1377" s="59">
        <f t="shared" ca="1" si="198"/>
        <v>28</v>
      </c>
      <c r="Z1377" s="59" t="str">
        <f>IFERROR(VLOOKUP(R1377,FVU!B:F,5,FALSE),"")</f>
        <v>TALÃO</v>
      </c>
    </row>
    <row r="1378" spans="1:26" ht="15.75" customHeight="1">
      <c r="A1378" s="149">
        <f t="shared" si="197"/>
        <v>3673</v>
      </c>
      <c r="B1378" s="76">
        <v>23376</v>
      </c>
      <c r="C1378" s="68">
        <v>1</v>
      </c>
      <c r="D1378" s="67" t="str">
        <f t="shared" si="200"/>
        <v>295/80R22.5</v>
      </c>
      <c r="E1378" s="69">
        <v>90322</v>
      </c>
      <c r="F1378" s="76" t="s">
        <v>201</v>
      </c>
      <c r="G1378" s="68">
        <v>870</v>
      </c>
      <c r="H1378" s="67" t="str">
        <f t="shared" si="199"/>
        <v>JUSTINOPOLIS</v>
      </c>
      <c r="I1378" s="71">
        <v>45510</v>
      </c>
      <c r="J1378" s="72">
        <v>45520</v>
      </c>
      <c r="K1378" s="68">
        <v>1</v>
      </c>
      <c r="L1378" s="68">
        <v>49672</v>
      </c>
      <c r="M1378" s="68">
        <v>145668</v>
      </c>
      <c r="N1378" s="73">
        <f t="shared" si="201"/>
        <v>650</v>
      </c>
      <c r="O1378" s="74" t="str">
        <f t="shared" ca="1" si="202"/>
        <v>OK</v>
      </c>
      <c r="P1378" s="63">
        <v>45548</v>
      </c>
      <c r="Q1378" s="200"/>
      <c r="R1378" s="68" t="s">
        <v>117</v>
      </c>
      <c r="S1378" s="73" t="str">
        <f t="shared" si="203"/>
        <v>Separações no talão e rupturas dos reforços.</v>
      </c>
      <c r="T1378" s="67" t="str">
        <f t="shared" si="204"/>
        <v>Aquecimento excessivo no tambor de freio, utilização com sobrecarga ou baixa pressão, mau posicionamento do pneu sobre o aro/roda, uso excessivo dos freios devido a velocidade incompatível com a via.</v>
      </c>
      <c r="U1378" s="73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78" s="68">
        <v>16196</v>
      </c>
      <c r="W1378" s="67" t="str">
        <f t="shared" si="206"/>
        <v xml:space="preserve">Everson Veloso </v>
      </c>
      <c r="X1378" s="67"/>
      <c r="Y1378" s="67">
        <f t="shared" ca="1" si="198"/>
        <v>28</v>
      </c>
      <c r="Z1378" s="67" t="str">
        <f>IFERROR(VLOOKUP(R1378,FVU!B:F,5,FALSE),"")</f>
        <v>TALÃO</v>
      </c>
    </row>
    <row r="1379" spans="1:26" ht="15.75" customHeight="1">
      <c r="A1379" s="150">
        <f t="shared" si="197"/>
        <v>3674</v>
      </c>
      <c r="B1379" s="75">
        <v>25897</v>
      </c>
      <c r="C1379" s="60">
        <v>2</v>
      </c>
      <c r="D1379" s="59" t="str">
        <f t="shared" si="200"/>
        <v>275/80R22.5</v>
      </c>
      <c r="E1379" s="61">
        <v>11087</v>
      </c>
      <c r="F1379" s="75" t="s">
        <v>99</v>
      </c>
      <c r="G1379" s="60">
        <v>870</v>
      </c>
      <c r="H1379" s="59" t="str">
        <f t="shared" si="199"/>
        <v>JUSTINOPOLIS</v>
      </c>
      <c r="I1379" s="63">
        <v>45512</v>
      </c>
      <c r="J1379" s="64">
        <v>45520</v>
      </c>
      <c r="K1379" s="60">
        <v>2</v>
      </c>
      <c r="L1379" s="60">
        <v>12719</v>
      </c>
      <c r="M1379" s="60">
        <v>120148</v>
      </c>
      <c r="N1379" s="65">
        <f t="shared" si="201"/>
        <v>600</v>
      </c>
      <c r="O1379" s="66" t="str">
        <f t="shared" ca="1" si="202"/>
        <v>OK</v>
      </c>
      <c r="P1379" s="63">
        <v>45548</v>
      </c>
      <c r="Q1379" s="200"/>
      <c r="R1379" s="148" t="s">
        <v>116</v>
      </c>
      <c r="S1379" s="65" t="str">
        <f t="shared" si="203"/>
        <v>Desenrolamento do retorno da lona carcaça no talão.</v>
      </c>
      <c r="T1379" s="59" t="str">
        <f t="shared" si="204"/>
        <v>Aquecimento no talão ocasionado pelo uso excessivo do freio, má regulagem dos freios, uso excessivo dos freios devido a velocidade incompatível com a via,rodas sujas e/ou em má condições de uso, etc.</v>
      </c>
      <c r="U1379" s="65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379" s="60">
        <v>16196</v>
      </c>
      <c r="W1379" s="59" t="str">
        <f t="shared" si="206"/>
        <v xml:space="preserve">Everson Veloso </v>
      </c>
      <c r="X1379" s="59"/>
      <c r="Y1379" s="59">
        <f t="shared" ca="1" si="198"/>
        <v>28</v>
      </c>
      <c r="Z1379" s="59" t="str">
        <f>IFERROR(VLOOKUP(R1379,FVU!B:F,5,FALSE),"")</f>
        <v>TALÃO</v>
      </c>
    </row>
    <row r="1380" spans="1:26" ht="15.75" customHeight="1">
      <c r="A1380" s="149">
        <f t="shared" si="197"/>
        <v>3675</v>
      </c>
      <c r="B1380" s="76">
        <v>28568</v>
      </c>
      <c r="C1380" s="68">
        <v>2</v>
      </c>
      <c r="D1380" s="67" t="str">
        <f t="shared" si="200"/>
        <v>275/80R22.5</v>
      </c>
      <c r="E1380" s="69">
        <v>25160</v>
      </c>
      <c r="F1380" s="76" t="s">
        <v>99</v>
      </c>
      <c r="G1380" s="68">
        <v>61</v>
      </c>
      <c r="H1380" s="67" t="str">
        <f t="shared" si="199"/>
        <v>SARZEDO</v>
      </c>
      <c r="I1380" s="71">
        <v>45513</v>
      </c>
      <c r="J1380" s="72">
        <v>45520</v>
      </c>
      <c r="K1380" s="68">
        <v>0</v>
      </c>
      <c r="L1380" s="68">
        <v>3893</v>
      </c>
      <c r="M1380" s="68">
        <v>14328</v>
      </c>
      <c r="N1380" s="73">
        <f t="shared" si="201"/>
        <v>600</v>
      </c>
      <c r="O1380" s="74" t="str">
        <f t="shared" ca="1" si="202"/>
        <v>OK</v>
      </c>
      <c r="P1380" s="71">
        <v>45527</v>
      </c>
      <c r="Q1380" s="198"/>
      <c r="R1380" s="68" t="s">
        <v>107</v>
      </c>
      <c r="S1380" s="73" t="str">
        <f t="shared" si="203"/>
        <v>Alteração na zona baixa do talão.</v>
      </c>
      <c r="T1380" s="67" t="str">
        <f t="shared" si="20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380" s="73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380" s="68">
        <v>16196</v>
      </c>
      <c r="W1380" s="67" t="str">
        <f t="shared" si="206"/>
        <v xml:space="preserve">Everson Veloso </v>
      </c>
      <c r="X1380" s="67"/>
      <c r="Y1380" s="67">
        <f t="shared" ca="1" si="198"/>
        <v>7</v>
      </c>
      <c r="Z1380" s="67" t="str">
        <f>IFERROR(VLOOKUP(R1380,FVU!B:F,5,FALSE),"")</f>
        <v>TALÃO</v>
      </c>
    </row>
    <row r="1381" spans="1:26" ht="15.75" customHeight="1">
      <c r="A1381" s="150">
        <f t="shared" si="197"/>
        <v>3676</v>
      </c>
      <c r="B1381" s="75">
        <v>20138</v>
      </c>
      <c r="C1381" s="60">
        <v>2</v>
      </c>
      <c r="D1381" s="59" t="str">
        <f t="shared" si="200"/>
        <v>275/80R22.5</v>
      </c>
      <c r="E1381" s="61">
        <v>25307</v>
      </c>
      <c r="F1381" s="75" t="s">
        <v>105</v>
      </c>
      <c r="G1381" s="60">
        <v>61</v>
      </c>
      <c r="H1381" s="59" t="str">
        <f t="shared" si="199"/>
        <v>SARZEDO</v>
      </c>
      <c r="I1381" s="63">
        <v>45511</v>
      </c>
      <c r="J1381" s="64">
        <v>45520</v>
      </c>
      <c r="K1381" s="60">
        <v>2</v>
      </c>
      <c r="L1381" s="60">
        <v>43833</v>
      </c>
      <c r="M1381" s="60">
        <v>214969</v>
      </c>
      <c r="N1381" s="65">
        <f t="shared" si="201"/>
        <v>600</v>
      </c>
      <c r="O1381" s="66" t="str">
        <f t="shared" ca="1" si="202"/>
        <v>OK</v>
      </c>
      <c r="P1381" s="63">
        <v>45527</v>
      </c>
      <c r="Q1381" s="200"/>
      <c r="R1381" s="148" t="s">
        <v>121</v>
      </c>
      <c r="S1381" s="65" t="str">
        <f t="shared" si="203"/>
        <v>Separações no talão e rupturas dos reforços.</v>
      </c>
      <c r="T1381" s="59" t="str">
        <f t="shared" si="204"/>
        <v>Aquecimento excessivo no tambor de freio, utilização com sobrecarga ou baixa pressão, mau posicionamento do pneu sobre o aro/roda, uso excessivo dos freios devido a velocidade incompatível com a via.</v>
      </c>
      <c r="U1381" s="65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81" s="60">
        <v>16196</v>
      </c>
      <c r="W1381" s="59" t="str">
        <f t="shared" si="206"/>
        <v xml:space="preserve">Everson Veloso </v>
      </c>
      <c r="X1381" s="59"/>
      <c r="Y1381" s="59">
        <f t="shared" ca="1" si="198"/>
        <v>7</v>
      </c>
      <c r="Z1381" s="59" t="str">
        <f>IFERROR(VLOOKUP(R1381,FVU!B:F,5,FALSE),"")</f>
        <v>TALÃO</v>
      </c>
    </row>
    <row r="1382" spans="1:26" ht="15.75" customHeight="1">
      <c r="A1382" s="149">
        <f t="shared" si="197"/>
        <v>3677</v>
      </c>
      <c r="B1382" s="76">
        <v>25021</v>
      </c>
      <c r="C1382" s="68">
        <v>2</v>
      </c>
      <c r="D1382" s="67" t="str">
        <f t="shared" si="200"/>
        <v>275/80R22.5</v>
      </c>
      <c r="E1382" s="69">
        <v>25308</v>
      </c>
      <c r="F1382" s="76" t="s">
        <v>198</v>
      </c>
      <c r="G1382" s="68">
        <v>61</v>
      </c>
      <c r="H1382" s="67" t="str">
        <f t="shared" si="199"/>
        <v>SARZEDO</v>
      </c>
      <c r="I1382" s="71">
        <v>45511</v>
      </c>
      <c r="J1382" s="72">
        <v>45520</v>
      </c>
      <c r="K1382" s="68">
        <v>2</v>
      </c>
      <c r="L1382" s="68">
        <v>23589</v>
      </c>
      <c r="M1382" s="68">
        <v>223599</v>
      </c>
      <c r="N1382" s="73">
        <f t="shared" si="201"/>
        <v>600</v>
      </c>
      <c r="O1382" s="74" t="str">
        <f t="shared" ca="1" si="202"/>
        <v>OK</v>
      </c>
      <c r="P1382" s="71">
        <v>45527</v>
      </c>
      <c r="Q1382" s="198"/>
      <c r="R1382" s="68" t="s">
        <v>106</v>
      </c>
      <c r="S1382" s="73" t="str">
        <f t="shared" si="203"/>
        <v>Rachadura na zona baixa do talão.</v>
      </c>
      <c r="T1382" s="67" t="str">
        <f t="shared" si="2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382" s="73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82" s="68">
        <v>16196</v>
      </c>
      <c r="W1382" s="67" t="str">
        <f t="shared" si="206"/>
        <v xml:space="preserve">Everson Veloso </v>
      </c>
      <c r="X1382" s="67"/>
      <c r="Y1382" s="67">
        <f t="shared" ca="1" si="198"/>
        <v>7</v>
      </c>
      <c r="Z1382" s="67" t="str">
        <f>IFERROR(VLOOKUP(R1382,FVU!B:F,5,FALSE),"")</f>
        <v>TALÃO</v>
      </c>
    </row>
    <row r="1383" spans="1:26" ht="15.75" customHeight="1">
      <c r="A1383" s="150">
        <f t="shared" si="197"/>
        <v>3678</v>
      </c>
      <c r="B1383" s="75">
        <v>24262</v>
      </c>
      <c r="C1383" s="60">
        <v>1</v>
      </c>
      <c r="D1383" s="59" t="str">
        <f t="shared" si="200"/>
        <v>295/80R22.5</v>
      </c>
      <c r="E1383" s="61">
        <v>90314</v>
      </c>
      <c r="F1383" s="75" t="s">
        <v>207</v>
      </c>
      <c r="G1383" s="60">
        <v>870</v>
      </c>
      <c r="H1383" s="59" t="str">
        <f t="shared" si="199"/>
        <v>JUSTINOPOLIS</v>
      </c>
      <c r="I1383" s="63">
        <v>45513</v>
      </c>
      <c r="J1383" s="64">
        <v>45520</v>
      </c>
      <c r="K1383" s="60">
        <v>1</v>
      </c>
      <c r="L1383" s="60">
        <v>18286</v>
      </c>
      <c r="M1383" s="60">
        <v>118261</v>
      </c>
      <c r="N1383" s="65">
        <f t="shared" si="201"/>
        <v>650</v>
      </c>
      <c r="O1383" s="66" t="str">
        <f t="shared" ca="1" si="202"/>
        <v>OK</v>
      </c>
      <c r="P1383" s="63">
        <v>45548</v>
      </c>
      <c r="Q1383" s="200"/>
      <c r="R1383" s="148" t="s">
        <v>117</v>
      </c>
      <c r="S1383" s="65" t="str">
        <f t="shared" si="203"/>
        <v>Separações no talão e rupturas dos reforços.</v>
      </c>
      <c r="T1383" s="59" t="str">
        <f t="shared" si="204"/>
        <v>Aquecimento excessivo no tambor de freio, utilização com sobrecarga ou baixa pressão, mau posicionamento do pneu sobre o aro/roda, uso excessivo dos freios devido a velocidade incompatível com a via.</v>
      </c>
      <c r="U1383" s="65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83" s="60">
        <v>16196</v>
      </c>
      <c r="W1383" s="59" t="str">
        <f t="shared" si="206"/>
        <v xml:space="preserve">Everson Veloso </v>
      </c>
      <c r="X1383" s="59"/>
      <c r="Y1383" s="59">
        <f t="shared" ca="1" si="198"/>
        <v>28</v>
      </c>
      <c r="Z1383" s="59" t="str">
        <f>IFERROR(VLOOKUP(R1383,FVU!B:F,5,FALSE),"")</f>
        <v>TALÃO</v>
      </c>
    </row>
    <row r="1384" spans="1:26" ht="15.75" customHeight="1">
      <c r="A1384" s="149">
        <f t="shared" si="197"/>
        <v>3679</v>
      </c>
      <c r="B1384" s="76">
        <v>28295</v>
      </c>
      <c r="C1384" s="68">
        <v>1</v>
      </c>
      <c r="D1384" s="67" t="str">
        <f t="shared" si="200"/>
        <v>295/80R22.5</v>
      </c>
      <c r="E1384" s="69">
        <v>90519</v>
      </c>
      <c r="F1384" s="76" t="s">
        <v>101</v>
      </c>
      <c r="G1384" s="68">
        <v>870</v>
      </c>
      <c r="H1384" s="67" t="str">
        <f t="shared" si="199"/>
        <v>JUSTINOPOLIS</v>
      </c>
      <c r="I1384" s="71">
        <v>45516</v>
      </c>
      <c r="J1384" s="72">
        <v>45520</v>
      </c>
      <c r="K1384" s="68">
        <v>0</v>
      </c>
      <c r="L1384" s="68">
        <v>35061</v>
      </c>
      <c r="M1384" s="68">
        <v>41702</v>
      </c>
      <c r="N1384" s="73">
        <f t="shared" si="201"/>
        <v>650</v>
      </c>
      <c r="O1384" s="74" t="str">
        <f t="shared" ca="1" si="202"/>
        <v>OK</v>
      </c>
      <c r="P1384" s="63">
        <v>45548</v>
      </c>
      <c r="Q1384" s="200"/>
      <c r="R1384" s="68" t="s">
        <v>121</v>
      </c>
      <c r="S1384" s="73" t="str">
        <f t="shared" si="203"/>
        <v>Separações no talão e rupturas dos reforços.</v>
      </c>
      <c r="T1384" s="67" t="str">
        <f t="shared" si="204"/>
        <v>Aquecimento excessivo no tambor de freio, utilização com sobrecarga ou baixa pressão, mau posicionamento do pneu sobre o aro/roda, uso excessivo dos freios devido a velocidade incompatível com a via.</v>
      </c>
      <c r="U1384" s="73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84" s="68">
        <v>16196</v>
      </c>
      <c r="W1384" s="67" t="str">
        <f t="shared" si="206"/>
        <v xml:space="preserve">Everson Veloso </v>
      </c>
      <c r="X1384" s="67"/>
      <c r="Y1384" s="67">
        <f t="shared" ca="1" si="198"/>
        <v>28</v>
      </c>
      <c r="Z1384" s="67" t="str">
        <f>IFERROR(VLOOKUP(R1384,FVU!B:F,5,FALSE),"")</f>
        <v>TALÃO</v>
      </c>
    </row>
    <row r="1385" spans="1:26" ht="15.75" customHeight="1">
      <c r="A1385" s="150">
        <f t="shared" si="197"/>
        <v>3680</v>
      </c>
      <c r="B1385" s="75">
        <v>23678</v>
      </c>
      <c r="C1385" s="60">
        <v>2</v>
      </c>
      <c r="D1385" s="59" t="str">
        <f t="shared" si="200"/>
        <v>275/80R22.5</v>
      </c>
      <c r="E1385" s="61">
        <v>90440</v>
      </c>
      <c r="F1385" s="75" t="s">
        <v>99</v>
      </c>
      <c r="G1385" s="60">
        <v>990</v>
      </c>
      <c r="H1385" s="59" t="str">
        <f t="shared" si="199"/>
        <v>VENEZA</v>
      </c>
      <c r="I1385" s="63">
        <v>45511</v>
      </c>
      <c r="J1385" s="64">
        <v>45520</v>
      </c>
      <c r="K1385" s="60">
        <v>1</v>
      </c>
      <c r="L1385" s="60">
        <v>35820</v>
      </c>
      <c r="M1385" s="60">
        <v>187960</v>
      </c>
      <c r="N1385" s="65">
        <f t="shared" si="201"/>
        <v>600</v>
      </c>
      <c r="O1385" s="66" t="str">
        <f t="shared" ca="1" si="202"/>
        <v>OK</v>
      </c>
      <c r="P1385" s="63">
        <v>45532</v>
      </c>
      <c r="Q1385" s="200"/>
      <c r="R1385" s="148" t="s">
        <v>107</v>
      </c>
      <c r="S1385" s="65" t="str">
        <f t="shared" si="203"/>
        <v>Alteração na zona baixa do talão.</v>
      </c>
      <c r="T1385" s="59" t="str">
        <f t="shared" si="20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385" s="65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385" s="60">
        <v>16196</v>
      </c>
      <c r="W1385" s="59" t="str">
        <f t="shared" si="206"/>
        <v xml:space="preserve">Everson Veloso </v>
      </c>
      <c r="X1385" s="59"/>
      <c r="Y1385" s="59">
        <f t="shared" ca="1" si="198"/>
        <v>12</v>
      </c>
      <c r="Z1385" s="59" t="str">
        <f>IFERROR(VLOOKUP(R1385,FVU!B:F,5,FALSE),"")</f>
        <v>TALÃO</v>
      </c>
    </row>
    <row r="1386" spans="1:26" ht="15.75" customHeight="1">
      <c r="A1386" s="149">
        <f t="shared" si="197"/>
        <v>3681</v>
      </c>
      <c r="B1386" s="76">
        <v>23981</v>
      </c>
      <c r="C1386" s="68">
        <v>2</v>
      </c>
      <c r="D1386" s="67" t="str">
        <f t="shared" si="200"/>
        <v>275/80R22.5</v>
      </c>
      <c r="E1386" s="69">
        <v>90230</v>
      </c>
      <c r="F1386" s="76" t="s">
        <v>105</v>
      </c>
      <c r="G1386" s="68">
        <v>990</v>
      </c>
      <c r="H1386" s="67" t="str">
        <f t="shared" si="199"/>
        <v>VENEZA</v>
      </c>
      <c r="I1386" s="71">
        <v>45514</v>
      </c>
      <c r="J1386" s="72">
        <v>45520</v>
      </c>
      <c r="K1386" s="68">
        <v>1</v>
      </c>
      <c r="L1386" s="68">
        <v>68279</v>
      </c>
      <c r="M1386" s="68">
        <v>184681</v>
      </c>
      <c r="N1386" s="73">
        <f t="shared" si="201"/>
        <v>600</v>
      </c>
      <c r="O1386" s="74" t="str">
        <f t="shared" ca="1" si="202"/>
        <v>OK</v>
      </c>
      <c r="P1386" s="71">
        <v>45523</v>
      </c>
      <c r="Q1386" s="198"/>
      <c r="R1386" s="68" t="s">
        <v>106</v>
      </c>
      <c r="S1386" s="73" t="str">
        <f t="shared" si="203"/>
        <v>Rachadura na zona baixa do talão.</v>
      </c>
      <c r="T1386" s="67" t="str">
        <f t="shared" si="2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386" s="73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86" s="68">
        <v>16196</v>
      </c>
      <c r="W1386" s="67" t="str">
        <f t="shared" si="206"/>
        <v xml:space="preserve">Everson Veloso </v>
      </c>
      <c r="X1386" s="67"/>
      <c r="Y1386" s="67">
        <f t="shared" ca="1" si="198"/>
        <v>3</v>
      </c>
      <c r="Z1386" s="67" t="str">
        <f>IFERROR(VLOOKUP(R1386,FVU!B:F,5,FALSE),"")</f>
        <v>TALÃO</v>
      </c>
    </row>
    <row r="1387" spans="1:26" ht="15.75" customHeight="1">
      <c r="A1387" s="150">
        <f t="shared" si="197"/>
        <v>3682</v>
      </c>
      <c r="B1387" s="75">
        <v>23220</v>
      </c>
      <c r="C1387" s="60">
        <v>2</v>
      </c>
      <c r="D1387" s="59" t="str">
        <f t="shared" si="200"/>
        <v>275/80R22.5</v>
      </c>
      <c r="E1387" s="61">
        <v>90230</v>
      </c>
      <c r="F1387" s="75" t="s">
        <v>198</v>
      </c>
      <c r="G1387" s="60">
        <v>990</v>
      </c>
      <c r="H1387" s="59" t="str">
        <f t="shared" si="199"/>
        <v>VENEZA</v>
      </c>
      <c r="I1387" s="63">
        <v>45514</v>
      </c>
      <c r="J1387" s="64">
        <v>45520</v>
      </c>
      <c r="K1387" s="60">
        <v>1</v>
      </c>
      <c r="L1387" s="60">
        <v>12007</v>
      </c>
      <c r="M1387" s="60">
        <v>262767</v>
      </c>
      <c r="N1387" s="65">
        <f t="shared" si="201"/>
        <v>600</v>
      </c>
      <c r="O1387" s="66" t="str">
        <f t="shared" ca="1" si="202"/>
        <v>OK</v>
      </c>
      <c r="P1387" s="63">
        <v>45523</v>
      </c>
      <c r="Q1387" s="200"/>
      <c r="R1387" s="148" t="s">
        <v>117</v>
      </c>
      <c r="S1387" s="65" t="str">
        <f t="shared" si="203"/>
        <v>Separações no talão e rupturas dos reforços.</v>
      </c>
      <c r="T1387" s="59" t="str">
        <f t="shared" si="204"/>
        <v>Aquecimento excessivo no tambor de freio, utilização com sobrecarga ou baixa pressão, mau posicionamento do pneu sobre o aro/roda, uso excessivo dos freios devido a velocidade incompatível com a via.</v>
      </c>
      <c r="U1387" s="65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87" s="60">
        <v>16196</v>
      </c>
      <c r="W1387" s="59" t="str">
        <f t="shared" si="206"/>
        <v xml:space="preserve">Everson Veloso </v>
      </c>
      <c r="X1387" s="59"/>
      <c r="Y1387" s="59">
        <f t="shared" ca="1" si="198"/>
        <v>3</v>
      </c>
      <c r="Z1387" s="59" t="str">
        <f>IFERROR(VLOOKUP(R1387,FVU!B:F,5,FALSE),"")</f>
        <v>TALÃO</v>
      </c>
    </row>
    <row r="1388" spans="1:26" ht="15.75" customHeight="1">
      <c r="A1388" s="149">
        <f t="shared" si="197"/>
        <v>3683</v>
      </c>
      <c r="B1388" s="76">
        <v>24714</v>
      </c>
      <c r="C1388" s="68">
        <v>2</v>
      </c>
      <c r="D1388" s="67" t="str">
        <f t="shared" si="200"/>
        <v>275/80R22.5</v>
      </c>
      <c r="E1388" s="69">
        <v>11193</v>
      </c>
      <c r="F1388" s="76" t="s">
        <v>99</v>
      </c>
      <c r="G1388" s="68">
        <v>98</v>
      </c>
      <c r="H1388" s="67" t="str">
        <f t="shared" si="199"/>
        <v>ANA LUCIA</v>
      </c>
      <c r="I1388" s="71">
        <v>45512</v>
      </c>
      <c r="J1388" s="72">
        <v>45520</v>
      </c>
      <c r="K1388" s="68">
        <v>1</v>
      </c>
      <c r="L1388" s="68">
        <v>21887</v>
      </c>
      <c r="M1388" s="68">
        <v>112845</v>
      </c>
      <c r="N1388" s="73">
        <f t="shared" si="201"/>
        <v>600</v>
      </c>
      <c r="O1388" s="74" t="str">
        <f t="shared" ca="1" si="202"/>
        <v>OK</v>
      </c>
      <c r="P1388" s="71">
        <v>45672</v>
      </c>
      <c r="Q1388" s="198"/>
      <c r="R1388" s="68" t="s">
        <v>116</v>
      </c>
      <c r="S1388" s="73" t="str">
        <f t="shared" si="203"/>
        <v>Desenrolamento do retorno da lona carcaça no talão.</v>
      </c>
      <c r="T1388" s="67" t="str">
        <f t="shared" si="204"/>
        <v>Aquecimento no talão ocasionado pelo uso excessivo do freio, má regulagem dos freios, uso excessivo dos freios devido a velocidade incompatível com a via,rodas sujas e/ou em má condições de uso, etc.</v>
      </c>
      <c r="U1388" s="73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388" s="68">
        <v>16196</v>
      </c>
      <c r="W1388" s="67" t="str">
        <f t="shared" si="206"/>
        <v xml:space="preserve">Everson Veloso </v>
      </c>
      <c r="X1388" s="67"/>
      <c r="Y1388" s="67">
        <f t="shared" ca="1" si="198"/>
        <v>152</v>
      </c>
      <c r="Z1388" s="67" t="str">
        <f>IFERROR(VLOOKUP(R1388,FVU!B:F,5,FALSE),"")</f>
        <v>TALÃO</v>
      </c>
    </row>
    <row r="1389" spans="1:26" ht="15.75" customHeight="1">
      <c r="A1389" s="150">
        <f t="shared" si="197"/>
        <v>3684</v>
      </c>
      <c r="B1389" s="75">
        <v>46042</v>
      </c>
      <c r="C1389" s="60">
        <v>2</v>
      </c>
      <c r="D1389" s="59" t="str">
        <f t="shared" si="200"/>
        <v>275/80R22.5</v>
      </c>
      <c r="E1389" s="61">
        <v>11193</v>
      </c>
      <c r="F1389" s="75" t="s">
        <v>105</v>
      </c>
      <c r="G1389" s="60">
        <v>98</v>
      </c>
      <c r="H1389" s="59" t="str">
        <f t="shared" si="199"/>
        <v>ANA LUCIA</v>
      </c>
      <c r="I1389" s="63">
        <v>45512</v>
      </c>
      <c r="J1389" s="64">
        <v>45520</v>
      </c>
      <c r="K1389" s="60">
        <v>1</v>
      </c>
      <c r="L1389" s="60">
        <v>21887</v>
      </c>
      <c r="M1389" s="60">
        <v>94482</v>
      </c>
      <c r="N1389" s="65">
        <f t="shared" si="201"/>
        <v>600</v>
      </c>
      <c r="O1389" s="66" t="str">
        <f t="shared" ca="1" si="202"/>
        <v>OK</v>
      </c>
      <c r="P1389" s="63">
        <v>45672</v>
      </c>
      <c r="Q1389" s="200"/>
      <c r="R1389" s="148" t="s">
        <v>106</v>
      </c>
      <c r="S1389" s="65" t="str">
        <f t="shared" si="203"/>
        <v>Rachadura na zona baixa do talão.</v>
      </c>
      <c r="T1389" s="59" t="str">
        <f t="shared" si="2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389" s="65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89" s="60">
        <v>16196</v>
      </c>
      <c r="W1389" s="59" t="str">
        <f t="shared" si="206"/>
        <v xml:space="preserve">Everson Veloso </v>
      </c>
      <c r="X1389" s="59"/>
      <c r="Y1389" s="59">
        <f t="shared" ca="1" si="198"/>
        <v>152</v>
      </c>
      <c r="Z1389" s="59" t="str">
        <f>IFERROR(VLOOKUP(R1389,FVU!B:F,5,FALSE),"")</f>
        <v>TALÃO</v>
      </c>
    </row>
    <row r="1390" spans="1:26" ht="15.75" customHeight="1">
      <c r="A1390" s="149">
        <f t="shared" si="197"/>
        <v>3685</v>
      </c>
      <c r="B1390" s="76">
        <v>22154</v>
      </c>
      <c r="C1390" s="68">
        <v>2</v>
      </c>
      <c r="D1390" s="67" t="str">
        <f t="shared" si="200"/>
        <v>275/80R22.5</v>
      </c>
      <c r="E1390" s="69">
        <v>20771</v>
      </c>
      <c r="F1390" s="76" t="s">
        <v>105</v>
      </c>
      <c r="G1390" s="68">
        <v>98</v>
      </c>
      <c r="H1390" s="67" t="str">
        <f t="shared" si="199"/>
        <v>ANA LUCIA</v>
      </c>
      <c r="I1390" s="71">
        <v>45510</v>
      </c>
      <c r="J1390" s="72">
        <v>45520</v>
      </c>
      <c r="K1390" s="68">
        <v>2</v>
      </c>
      <c r="L1390" s="68">
        <v>14294</v>
      </c>
      <c r="M1390" s="68">
        <v>226227</v>
      </c>
      <c r="N1390" s="73">
        <f t="shared" si="201"/>
        <v>600</v>
      </c>
      <c r="O1390" s="74" t="str">
        <f t="shared" ca="1" si="202"/>
        <v>OK</v>
      </c>
      <c r="P1390" s="71">
        <v>45672</v>
      </c>
      <c r="Q1390" s="198"/>
      <c r="R1390" s="68" t="s">
        <v>117</v>
      </c>
      <c r="S1390" s="73" t="str">
        <f t="shared" si="203"/>
        <v>Separações no talão e rupturas dos reforços.</v>
      </c>
      <c r="T1390" s="67" t="str">
        <f t="shared" si="204"/>
        <v>Aquecimento excessivo no tambor de freio, utilização com sobrecarga ou baixa pressão, mau posicionamento do pneu sobre o aro/roda, uso excessivo dos freios devido a velocidade incompatível com a via.</v>
      </c>
      <c r="U1390" s="73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90" s="68">
        <v>16196</v>
      </c>
      <c r="W1390" s="67" t="str">
        <f t="shared" si="206"/>
        <v xml:space="preserve">Everson Veloso </v>
      </c>
      <c r="X1390" s="67"/>
      <c r="Y1390" s="67">
        <f t="shared" ca="1" si="198"/>
        <v>152</v>
      </c>
      <c r="Z1390" s="67" t="str">
        <f>IFERROR(VLOOKUP(R1390,FVU!B:F,5,FALSE),"")</f>
        <v>TALÃO</v>
      </c>
    </row>
    <row r="1391" spans="1:26" ht="15.75" customHeight="1">
      <c r="A1391" s="150">
        <f t="shared" si="197"/>
        <v>3686</v>
      </c>
      <c r="B1391" s="75">
        <v>23783</v>
      </c>
      <c r="C1391" s="60">
        <v>2</v>
      </c>
      <c r="D1391" s="59" t="str">
        <f t="shared" si="200"/>
        <v>275/80R22.5</v>
      </c>
      <c r="E1391" s="61">
        <v>20717</v>
      </c>
      <c r="F1391" s="75" t="s">
        <v>105</v>
      </c>
      <c r="G1391" s="60">
        <v>98</v>
      </c>
      <c r="H1391" s="59" t="str">
        <f t="shared" si="199"/>
        <v>ANA LUCIA</v>
      </c>
      <c r="I1391" s="63">
        <v>45510</v>
      </c>
      <c r="J1391" s="64">
        <v>45520</v>
      </c>
      <c r="K1391" s="60">
        <v>2</v>
      </c>
      <c r="L1391" s="60">
        <v>26102</v>
      </c>
      <c r="M1391" s="60">
        <v>197938</v>
      </c>
      <c r="N1391" s="65">
        <f t="shared" si="201"/>
        <v>600</v>
      </c>
      <c r="O1391" s="66" t="str">
        <f t="shared" ca="1" si="202"/>
        <v>OK</v>
      </c>
      <c r="P1391" s="63">
        <v>45672</v>
      </c>
      <c r="Q1391" s="200"/>
      <c r="R1391" s="148" t="s">
        <v>106</v>
      </c>
      <c r="S1391" s="65" t="str">
        <f t="shared" si="203"/>
        <v>Rachadura na zona baixa do talão.</v>
      </c>
      <c r="T1391" s="59" t="str">
        <f t="shared" si="2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391" s="65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91" s="60">
        <v>16196</v>
      </c>
      <c r="W1391" s="59" t="str">
        <f t="shared" si="206"/>
        <v xml:space="preserve">Everson Veloso </v>
      </c>
      <c r="X1391" s="59"/>
      <c r="Y1391" s="59">
        <f t="shared" ca="1" si="198"/>
        <v>152</v>
      </c>
      <c r="Z1391" s="59" t="str">
        <f>IFERROR(VLOOKUP(R1391,FVU!B:F,5,FALSE),"")</f>
        <v>TALÃO</v>
      </c>
    </row>
    <row r="1392" spans="1:26" ht="15.75" customHeight="1">
      <c r="A1392" s="149">
        <f t="shared" si="197"/>
        <v>3687</v>
      </c>
      <c r="B1392" s="76">
        <v>25997</v>
      </c>
      <c r="C1392" s="68">
        <v>2</v>
      </c>
      <c r="D1392" s="67" t="str">
        <f t="shared" si="200"/>
        <v>275/80R22.5</v>
      </c>
      <c r="E1392" s="69">
        <v>90398</v>
      </c>
      <c r="F1392" s="76" t="s">
        <v>198</v>
      </c>
      <c r="G1392" s="68">
        <v>520</v>
      </c>
      <c r="H1392" s="67" t="str">
        <f t="shared" si="199"/>
        <v>NEVES</v>
      </c>
      <c r="I1392" s="71">
        <v>45518</v>
      </c>
      <c r="J1392" s="72">
        <v>45525</v>
      </c>
      <c r="K1392" s="68">
        <v>1</v>
      </c>
      <c r="L1392" s="68">
        <v>7117</v>
      </c>
      <c r="M1392" s="68">
        <v>86811</v>
      </c>
      <c r="N1392" s="73">
        <f t="shared" si="201"/>
        <v>600</v>
      </c>
      <c r="O1392" s="74" t="str">
        <f ca="1">IF(B1392="","",IF(P1392="",IF(TODAY()-J1392&gt;=7,"PENDENTE","AGUARDANDO"),"OK"))</f>
        <v>OK</v>
      </c>
      <c r="P1392" s="71">
        <v>45531</v>
      </c>
      <c r="Q1392" s="198"/>
      <c r="R1392" s="68" t="s">
        <v>104</v>
      </c>
      <c r="S1392" s="73" t="str">
        <f t="shared" si="203"/>
        <v>Feridas acidentais no flanco.</v>
      </c>
      <c r="T1392" s="67" t="str">
        <f t="shared" si="204"/>
        <v>Objetos pontiagudos, pontas de guias, meio-fio.</v>
      </c>
      <c r="U1392" s="73" t="str">
        <f t="shared" si="205"/>
        <v>Impacto lateral proveniente de erro operacional, solicito avaliação de cobrança.</v>
      </c>
      <c r="V1392" s="68">
        <v>16196</v>
      </c>
      <c r="W1392" s="67" t="str">
        <f t="shared" si="206"/>
        <v xml:space="preserve">Everson Veloso </v>
      </c>
      <c r="X1392" s="67"/>
      <c r="Y1392" s="67">
        <f t="shared" ca="1" si="198"/>
        <v>6</v>
      </c>
      <c r="Z1392" s="67" t="str">
        <f>IFERROR(VLOOKUP(R1392,FVU!B:F,5,FALSE),"")</f>
        <v>FLANCO</v>
      </c>
    </row>
    <row r="1393" spans="1:26" ht="15.75" customHeight="1">
      <c r="A1393" s="150">
        <f t="shared" si="197"/>
        <v>3688</v>
      </c>
      <c r="B1393" s="75">
        <v>24984</v>
      </c>
      <c r="C1393" s="60">
        <v>2</v>
      </c>
      <c r="D1393" s="59" t="str">
        <f t="shared" si="200"/>
        <v>275/80R22.5</v>
      </c>
      <c r="E1393" s="61">
        <v>90492</v>
      </c>
      <c r="F1393" s="75" t="s">
        <v>105</v>
      </c>
      <c r="G1393" s="60">
        <v>520</v>
      </c>
      <c r="H1393" s="59" t="str">
        <f t="shared" si="199"/>
        <v>NEVES</v>
      </c>
      <c r="I1393" s="63">
        <v>45510</v>
      </c>
      <c r="J1393" s="64">
        <v>45525</v>
      </c>
      <c r="K1393" s="60">
        <v>1</v>
      </c>
      <c r="L1393" s="60">
        <v>24149</v>
      </c>
      <c r="M1393" s="60">
        <v>155396</v>
      </c>
      <c r="N1393" s="65">
        <f t="shared" si="201"/>
        <v>600</v>
      </c>
      <c r="O1393" s="66" t="str">
        <f t="shared" ca="1" si="202"/>
        <v>OK</v>
      </c>
      <c r="P1393" s="63">
        <v>45531</v>
      </c>
      <c r="Q1393" s="200"/>
      <c r="R1393" s="148" t="s">
        <v>106</v>
      </c>
      <c r="S1393" s="65" t="str">
        <f t="shared" si="203"/>
        <v>Rachadura na zona baixa do talão.</v>
      </c>
      <c r="T1393" s="59" t="str">
        <f t="shared" si="2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393" s="65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93" s="60">
        <v>16196</v>
      </c>
      <c r="W1393" s="59" t="str">
        <f t="shared" si="206"/>
        <v xml:space="preserve">Everson Veloso </v>
      </c>
      <c r="X1393" s="59"/>
      <c r="Y1393" s="59">
        <f t="shared" ca="1" si="198"/>
        <v>6</v>
      </c>
      <c r="Z1393" s="59" t="str">
        <f>IFERROR(VLOOKUP(R1393,FVU!B:F,5,FALSE),"")</f>
        <v>TALÃO</v>
      </c>
    </row>
    <row r="1394" spans="1:26" ht="15.75" customHeight="1">
      <c r="A1394" s="149">
        <f t="shared" si="197"/>
        <v>3689</v>
      </c>
      <c r="B1394" s="76">
        <v>23115</v>
      </c>
      <c r="C1394" s="68">
        <v>2</v>
      </c>
      <c r="D1394" s="67" t="str">
        <f t="shared" si="200"/>
        <v>275/80R22.5</v>
      </c>
      <c r="E1394" s="69">
        <v>20768</v>
      </c>
      <c r="F1394" s="76" t="s">
        <v>99</v>
      </c>
      <c r="G1394" s="68">
        <v>98</v>
      </c>
      <c r="H1394" s="67" t="str">
        <f t="shared" si="199"/>
        <v>ANA LUCIA</v>
      </c>
      <c r="I1394" s="71">
        <v>45520</v>
      </c>
      <c r="J1394" s="72">
        <v>45525</v>
      </c>
      <c r="K1394" s="68">
        <v>2</v>
      </c>
      <c r="L1394" s="68">
        <v>45636</v>
      </c>
      <c r="M1394" s="68">
        <v>162332</v>
      </c>
      <c r="N1394" s="73">
        <f t="shared" si="201"/>
        <v>600</v>
      </c>
      <c r="O1394" s="74" t="str">
        <f t="shared" ca="1" si="202"/>
        <v>OK</v>
      </c>
      <c r="P1394" s="71">
        <v>45686</v>
      </c>
      <c r="Q1394" s="198"/>
      <c r="R1394" s="68" t="s">
        <v>117</v>
      </c>
      <c r="S1394" s="73" t="str">
        <f t="shared" si="203"/>
        <v>Separações no talão e rupturas dos reforços.</v>
      </c>
      <c r="T1394" s="67" t="str">
        <f t="shared" si="204"/>
        <v>Aquecimento excessivo no tambor de freio, utilização com sobrecarga ou baixa pressão, mau posicionamento do pneu sobre o aro/roda, uso excessivo dos freios devido a velocidade incompatível com a via.</v>
      </c>
      <c r="U1394" s="73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94" s="68">
        <v>16196</v>
      </c>
      <c r="W1394" s="67" t="str">
        <f t="shared" si="206"/>
        <v xml:space="preserve">Everson Veloso </v>
      </c>
      <c r="X1394" s="67"/>
      <c r="Y1394" s="67">
        <f t="shared" ca="1" si="198"/>
        <v>161</v>
      </c>
      <c r="Z1394" s="67" t="str">
        <f>IFERROR(VLOOKUP(R1394,FVU!B:F,5,FALSE),"")</f>
        <v>TALÃO</v>
      </c>
    </row>
    <row r="1395" spans="1:26" ht="15.75" customHeight="1">
      <c r="A1395" s="150">
        <f t="shared" si="197"/>
        <v>3690</v>
      </c>
      <c r="B1395" s="75">
        <v>27849</v>
      </c>
      <c r="C1395" s="60">
        <v>2</v>
      </c>
      <c r="D1395" s="59" t="str">
        <f t="shared" si="200"/>
        <v>275/80R22.5</v>
      </c>
      <c r="E1395" s="61">
        <v>11159</v>
      </c>
      <c r="F1395" s="75" t="s">
        <v>99</v>
      </c>
      <c r="G1395" s="60">
        <v>98</v>
      </c>
      <c r="H1395" s="59" t="str">
        <f t="shared" si="199"/>
        <v>ANA LUCIA</v>
      </c>
      <c r="I1395" s="63">
        <v>45519</v>
      </c>
      <c r="J1395" s="64">
        <v>45525</v>
      </c>
      <c r="K1395" s="60">
        <v>1</v>
      </c>
      <c r="L1395" s="60">
        <v>25409</v>
      </c>
      <c r="M1395" s="60">
        <v>69721</v>
      </c>
      <c r="N1395" s="65">
        <f t="shared" si="201"/>
        <v>600</v>
      </c>
      <c r="O1395" s="66" t="str">
        <f t="shared" ca="1" si="202"/>
        <v>OK</v>
      </c>
      <c r="P1395" s="63">
        <v>45686</v>
      </c>
      <c r="Q1395" s="200"/>
      <c r="R1395" s="148" t="s">
        <v>117</v>
      </c>
      <c r="S1395" s="65" t="str">
        <f t="shared" si="203"/>
        <v>Separações no talão e rupturas dos reforços.</v>
      </c>
      <c r="T1395" s="59" t="str">
        <f t="shared" si="204"/>
        <v>Aquecimento excessivo no tambor de freio, utilização com sobrecarga ou baixa pressão, mau posicionamento do pneu sobre o aro/roda, uso excessivo dos freios devido a velocidade incompatível com a via.</v>
      </c>
      <c r="U1395" s="65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395" s="60">
        <v>16196</v>
      </c>
      <c r="W1395" s="59" t="str">
        <f t="shared" si="206"/>
        <v xml:space="preserve">Everson Veloso </v>
      </c>
      <c r="X1395" s="59"/>
      <c r="Y1395" s="59">
        <f t="shared" ca="1" si="198"/>
        <v>161</v>
      </c>
      <c r="Z1395" s="59" t="str">
        <f>IFERROR(VLOOKUP(R1395,FVU!B:F,5,FALSE),"")</f>
        <v>TALÃO</v>
      </c>
    </row>
    <row r="1396" spans="1:26" ht="15.75" customHeight="1">
      <c r="A1396" s="149">
        <f t="shared" si="197"/>
        <v>3691</v>
      </c>
      <c r="B1396" s="76">
        <v>23738</v>
      </c>
      <c r="C1396" s="68">
        <v>2</v>
      </c>
      <c r="D1396" s="67" t="str">
        <f t="shared" si="200"/>
        <v>275/80R22.5</v>
      </c>
      <c r="E1396" s="69">
        <v>11200</v>
      </c>
      <c r="F1396" s="76" t="s">
        <v>99</v>
      </c>
      <c r="G1396" s="68">
        <v>98</v>
      </c>
      <c r="H1396" s="67" t="str">
        <f t="shared" si="199"/>
        <v>ANA LUCIA</v>
      </c>
      <c r="I1396" s="71">
        <v>45517</v>
      </c>
      <c r="J1396" s="72">
        <v>45525</v>
      </c>
      <c r="K1396" s="68">
        <v>2</v>
      </c>
      <c r="L1396" s="68">
        <v>3556</v>
      </c>
      <c r="M1396" s="68">
        <v>218729</v>
      </c>
      <c r="N1396" s="73">
        <f t="shared" si="201"/>
        <v>600</v>
      </c>
      <c r="O1396" s="74" t="str">
        <f t="shared" ca="1" si="202"/>
        <v>OK</v>
      </c>
      <c r="P1396" s="71">
        <v>45686</v>
      </c>
      <c r="Q1396" s="198"/>
      <c r="R1396" s="68" t="s">
        <v>116</v>
      </c>
      <c r="S1396" s="73" t="str">
        <f t="shared" si="203"/>
        <v>Desenrolamento do retorno da lona carcaça no talão.</v>
      </c>
      <c r="T1396" s="67" t="str">
        <f t="shared" si="204"/>
        <v>Aquecimento no talão ocasionado pelo uso excessivo do freio, má regulagem dos freios, uso excessivo dos freios devido a velocidade incompatível com a via,rodas sujas e/ou em má condições de uso, etc.</v>
      </c>
      <c r="U1396" s="73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396" s="68">
        <v>16196</v>
      </c>
      <c r="W1396" s="67" t="str">
        <f t="shared" si="206"/>
        <v xml:space="preserve">Everson Veloso </v>
      </c>
      <c r="X1396" s="67"/>
      <c r="Y1396" s="67">
        <f t="shared" ca="1" si="198"/>
        <v>161</v>
      </c>
      <c r="Z1396" s="67" t="str">
        <f>IFERROR(VLOOKUP(R1396,FVU!B:F,5,FALSE),"")</f>
        <v>TALÃO</v>
      </c>
    </row>
    <row r="1397" spans="1:26" ht="15.75" customHeight="1">
      <c r="A1397" s="150">
        <f t="shared" si="197"/>
        <v>3692</v>
      </c>
      <c r="B1397" s="75">
        <v>27833</v>
      </c>
      <c r="C1397" s="60">
        <v>2</v>
      </c>
      <c r="D1397" s="59" t="str">
        <f t="shared" si="200"/>
        <v>275/80R22.5</v>
      </c>
      <c r="E1397" s="61">
        <v>11190</v>
      </c>
      <c r="F1397" s="75" t="s">
        <v>105</v>
      </c>
      <c r="G1397" s="60">
        <v>98</v>
      </c>
      <c r="H1397" s="59" t="str">
        <f t="shared" si="199"/>
        <v>ANA LUCIA</v>
      </c>
      <c r="I1397" s="63">
        <v>45518</v>
      </c>
      <c r="J1397" s="64">
        <v>45525</v>
      </c>
      <c r="K1397" s="60">
        <v>1</v>
      </c>
      <c r="L1397" s="60">
        <v>30059</v>
      </c>
      <c r="M1397" s="60">
        <v>43735</v>
      </c>
      <c r="N1397" s="65">
        <f t="shared" si="201"/>
        <v>600</v>
      </c>
      <c r="O1397" s="66" t="str">
        <f t="shared" ca="1" si="202"/>
        <v>OK</v>
      </c>
      <c r="P1397" s="63">
        <v>45686</v>
      </c>
      <c r="Q1397" s="200"/>
      <c r="R1397" s="148" t="s">
        <v>107</v>
      </c>
      <c r="S1397" s="65" t="str">
        <f t="shared" si="203"/>
        <v>Alteração na zona baixa do talão.</v>
      </c>
      <c r="T1397" s="59" t="str">
        <f t="shared" si="20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397" s="65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397" s="60">
        <v>16196</v>
      </c>
      <c r="W1397" s="59" t="str">
        <f t="shared" si="206"/>
        <v xml:space="preserve">Everson Veloso </v>
      </c>
      <c r="X1397" s="59"/>
      <c r="Y1397" s="59">
        <f t="shared" ca="1" si="198"/>
        <v>161</v>
      </c>
      <c r="Z1397" s="59" t="str">
        <f>IFERROR(VLOOKUP(R1397,FVU!B:F,5,FALSE),"")</f>
        <v>TALÃO</v>
      </c>
    </row>
    <row r="1398" spans="1:26" ht="15.75" customHeight="1">
      <c r="A1398" s="149">
        <f t="shared" si="197"/>
        <v>3693</v>
      </c>
      <c r="B1398" s="76">
        <v>28308</v>
      </c>
      <c r="C1398" s="68">
        <v>2</v>
      </c>
      <c r="D1398" s="67" t="str">
        <f t="shared" si="200"/>
        <v>275/80R22.5</v>
      </c>
      <c r="E1398" s="69">
        <v>11346</v>
      </c>
      <c r="F1398" s="76" t="s">
        <v>101</v>
      </c>
      <c r="G1398" s="68">
        <v>870</v>
      </c>
      <c r="H1398" s="67" t="str">
        <f t="shared" si="199"/>
        <v>JUSTINOPOLIS</v>
      </c>
      <c r="I1398" s="71">
        <v>45518</v>
      </c>
      <c r="J1398" s="72">
        <v>45525</v>
      </c>
      <c r="K1398" s="68">
        <v>0</v>
      </c>
      <c r="L1398" s="68">
        <v>35326</v>
      </c>
      <c r="M1398" s="68">
        <v>35326</v>
      </c>
      <c r="N1398" s="73">
        <f t="shared" si="201"/>
        <v>600</v>
      </c>
      <c r="O1398" s="74" t="str">
        <f t="shared" ca="1" si="202"/>
        <v>OK</v>
      </c>
      <c r="P1398" s="71">
        <v>45548</v>
      </c>
      <c r="Q1398" s="198"/>
      <c r="R1398" s="68" t="s">
        <v>114</v>
      </c>
      <c r="S1398" s="73" t="str">
        <f t="shared" si="203"/>
        <v>Pneu não ressulcado</v>
      </c>
      <c r="T1398" s="67" t="str">
        <f t="shared" si="204"/>
        <v>Negligência e/ou não realização do serviço de ressulcagem.</v>
      </c>
      <c r="U1398" s="73" t="str">
        <f t="shared" si="205"/>
        <v>Realizar a ressulcagem dos pneus respeitando os procedimentos conforme manual de ressulcagem.</v>
      </c>
      <c r="V1398" s="68">
        <v>16196</v>
      </c>
      <c r="W1398" s="67" t="str">
        <f t="shared" si="206"/>
        <v xml:space="preserve">Everson Veloso </v>
      </c>
      <c r="X1398" s="67"/>
      <c r="Y1398" s="67">
        <f t="shared" ca="1" si="198"/>
        <v>23</v>
      </c>
      <c r="Z1398" s="67" t="str">
        <f>IFERROR(VLOOKUP(R1398,FVU!B:F,5,FALSE),"")</f>
        <v>BANDA DE RODAGEM</v>
      </c>
    </row>
    <row r="1399" spans="1:26" ht="15.75" customHeight="1">
      <c r="A1399" s="150">
        <f t="shared" si="197"/>
        <v>3694</v>
      </c>
      <c r="B1399" s="75">
        <v>28306</v>
      </c>
      <c r="C1399" s="60">
        <v>2</v>
      </c>
      <c r="D1399" s="59" t="str">
        <f t="shared" si="200"/>
        <v>275/80R22.5</v>
      </c>
      <c r="E1399" s="61">
        <v>11346</v>
      </c>
      <c r="F1399" s="75" t="s">
        <v>105</v>
      </c>
      <c r="G1399" s="60">
        <v>870</v>
      </c>
      <c r="H1399" s="59" t="str">
        <f t="shared" si="199"/>
        <v>JUSTINOPOLIS</v>
      </c>
      <c r="I1399" s="63">
        <v>45518</v>
      </c>
      <c r="J1399" s="64">
        <v>45525</v>
      </c>
      <c r="K1399" s="60">
        <v>0</v>
      </c>
      <c r="L1399" s="60">
        <v>35326</v>
      </c>
      <c r="M1399" s="60">
        <v>35356</v>
      </c>
      <c r="N1399" s="65">
        <f t="shared" si="201"/>
        <v>600</v>
      </c>
      <c r="O1399" s="66" t="str">
        <f t="shared" ca="1" si="202"/>
        <v>OK</v>
      </c>
      <c r="P1399" s="63">
        <v>45548</v>
      </c>
      <c r="Q1399" s="200"/>
      <c r="R1399" s="148" t="s">
        <v>114</v>
      </c>
      <c r="S1399" s="65" t="str">
        <f t="shared" si="203"/>
        <v>Pneu não ressulcado</v>
      </c>
      <c r="T1399" s="59" t="str">
        <f t="shared" si="204"/>
        <v>Negligência e/ou não realização do serviço de ressulcagem.</v>
      </c>
      <c r="U1399" s="65" t="str">
        <f t="shared" si="205"/>
        <v>Realizar a ressulcagem dos pneus respeitando os procedimentos conforme manual de ressulcagem.</v>
      </c>
      <c r="V1399" s="60">
        <v>16196</v>
      </c>
      <c r="W1399" s="59" t="str">
        <f t="shared" si="206"/>
        <v xml:space="preserve">Everson Veloso </v>
      </c>
      <c r="X1399" s="59"/>
      <c r="Y1399" s="59">
        <f t="shared" ca="1" si="198"/>
        <v>23</v>
      </c>
      <c r="Z1399" s="59" t="str">
        <f>IFERROR(VLOOKUP(R1399,FVU!B:F,5,FALSE),"")</f>
        <v>BANDA DE RODAGEM</v>
      </c>
    </row>
    <row r="1400" spans="1:26" ht="15.75" customHeight="1">
      <c r="A1400" s="149">
        <f t="shared" si="197"/>
        <v>3695</v>
      </c>
      <c r="B1400" s="76">
        <v>24211</v>
      </c>
      <c r="C1400" s="68">
        <v>1</v>
      </c>
      <c r="D1400" s="67" t="str">
        <f t="shared" si="200"/>
        <v>295/80R22.5</v>
      </c>
      <c r="E1400" s="69">
        <v>90309</v>
      </c>
      <c r="F1400" s="76" t="s">
        <v>200</v>
      </c>
      <c r="G1400" s="68">
        <v>870</v>
      </c>
      <c r="H1400" s="67" t="str">
        <f t="shared" si="199"/>
        <v>JUSTINOPOLIS</v>
      </c>
      <c r="I1400" s="71">
        <v>45520</v>
      </c>
      <c r="J1400" s="72">
        <v>45525</v>
      </c>
      <c r="K1400" s="68">
        <v>1</v>
      </c>
      <c r="L1400" s="68">
        <v>2636</v>
      </c>
      <c r="M1400" s="68">
        <v>113983</v>
      </c>
      <c r="N1400" s="73">
        <f t="shared" si="201"/>
        <v>650</v>
      </c>
      <c r="O1400" s="74" t="str">
        <f t="shared" ca="1" si="202"/>
        <v>OK</v>
      </c>
      <c r="P1400" s="71">
        <v>45548</v>
      </c>
      <c r="Q1400" s="198"/>
      <c r="R1400" s="68" t="s">
        <v>117</v>
      </c>
      <c r="S1400" s="73" t="str">
        <f t="shared" si="203"/>
        <v>Separações no talão e rupturas dos reforços.</v>
      </c>
      <c r="T1400" s="67" t="str">
        <f t="shared" si="204"/>
        <v>Aquecimento excessivo no tambor de freio, utilização com sobrecarga ou baixa pressão, mau posicionamento do pneu sobre o aro/roda, uso excessivo dos freios devido a velocidade incompatível com a via.</v>
      </c>
      <c r="U1400" s="73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00" s="68">
        <v>16196</v>
      </c>
      <c r="W1400" s="67" t="str">
        <f t="shared" si="206"/>
        <v xml:space="preserve">Everson Veloso </v>
      </c>
      <c r="X1400" s="67"/>
      <c r="Y1400" s="67">
        <f t="shared" ca="1" si="198"/>
        <v>23</v>
      </c>
      <c r="Z1400" s="67" t="str">
        <f>IFERROR(VLOOKUP(R1400,FVU!B:F,5,FALSE),"")</f>
        <v>TALÃO</v>
      </c>
    </row>
    <row r="1401" spans="1:26" ht="15.75" customHeight="1">
      <c r="A1401" s="150">
        <f t="shared" si="197"/>
        <v>3696</v>
      </c>
      <c r="B1401" s="75">
        <v>25467</v>
      </c>
      <c r="C1401" s="60">
        <v>2</v>
      </c>
      <c r="D1401" s="59" t="str">
        <f t="shared" si="200"/>
        <v>275/80R22.5</v>
      </c>
      <c r="E1401" s="61">
        <v>90307</v>
      </c>
      <c r="F1401" s="75" t="s">
        <v>105</v>
      </c>
      <c r="G1401" s="60">
        <v>870</v>
      </c>
      <c r="H1401" s="59" t="str">
        <f t="shared" si="199"/>
        <v>JUSTINOPOLIS</v>
      </c>
      <c r="I1401" s="63">
        <v>45520</v>
      </c>
      <c r="J1401" s="64">
        <v>45525</v>
      </c>
      <c r="K1401" s="60">
        <v>2</v>
      </c>
      <c r="L1401" s="60">
        <v>14165</v>
      </c>
      <c r="M1401" s="60">
        <v>146475</v>
      </c>
      <c r="N1401" s="65">
        <f t="shared" si="201"/>
        <v>600</v>
      </c>
      <c r="O1401" s="66" t="str">
        <f t="shared" ca="1" si="202"/>
        <v>OK</v>
      </c>
      <c r="P1401" s="63">
        <v>45555</v>
      </c>
      <c r="Q1401" s="200"/>
      <c r="R1401" s="148" t="s">
        <v>117</v>
      </c>
      <c r="S1401" s="65" t="str">
        <f t="shared" si="203"/>
        <v>Separações no talão e rupturas dos reforços.</v>
      </c>
      <c r="T1401" s="59" t="str">
        <f t="shared" si="204"/>
        <v>Aquecimento excessivo no tambor de freio, utilização com sobrecarga ou baixa pressão, mau posicionamento do pneu sobre o aro/roda, uso excessivo dos freios devido a velocidade incompatível com a via.</v>
      </c>
      <c r="U1401" s="65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01" s="60">
        <v>16196</v>
      </c>
      <c r="W1401" s="59" t="str">
        <f t="shared" si="206"/>
        <v xml:space="preserve">Everson Veloso </v>
      </c>
      <c r="X1401" s="59"/>
      <c r="Y1401" s="59">
        <f t="shared" ca="1" si="198"/>
        <v>30</v>
      </c>
      <c r="Z1401" s="59" t="str">
        <f>IFERROR(VLOOKUP(R1401,FVU!B:F,5,FALSE),"")</f>
        <v>TALÃO</v>
      </c>
    </row>
    <row r="1402" spans="1:26" ht="15.75" customHeight="1">
      <c r="A1402" s="149">
        <f t="shared" si="197"/>
        <v>3697</v>
      </c>
      <c r="B1402" s="76">
        <v>26979</v>
      </c>
      <c r="C1402" s="68">
        <v>2</v>
      </c>
      <c r="D1402" s="67" t="str">
        <f t="shared" si="200"/>
        <v>275/80R22.5</v>
      </c>
      <c r="E1402" s="69">
        <v>90298</v>
      </c>
      <c r="F1402" s="76" t="s">
        <v>99</v>
      </c>
      <c r="G1402" s="68">
        <v>870</v>
      </c>
      <c r="H1402" s="67" t="str">
        <f t="shared" si="199"/>
        <v>JUSTINOPOLIS</v>
      </c>
      <c r="I1402" s="71">
        <v>45518</v>
      </c>
      <c r="J1402" s="72">
        <v>45525</v>
      </c>
      <c r="K1402" s="68">
        <v>1</v>
      </c>
      <c r="L1402" s="68">
        <v>18073</v>
      </c>
      <c r="M1402" s="68">
        <v>76279</v>
      </c>
      <c r="N1402" s="73">
        <f t="shared" si="201"/>
        <v>600</v>
      </c>
      <c r="O1402" s="74" t="str">
        <f t="shared" ca="1" si="202"/>
        <v>OK</v>
      </c>
      <c r="P1402" s="71">
        <v>45548</v>
      </c>
      <c r="Q1402" s="198"/>
      <c r="R1402" s="68" t="s">
        <v>116</v>
      </c>
      <c r="S1402" s="73" t="str">
        <f t="shared" si="203"/>
        <v>Desenrolamento do retorno da lona carcaça no talão.</v>
      </c>
      <c r="T1402" s="67" t="str">
        <f t="shared" si="204"/>
        <v>Aquecimento no talão ocasionado pelo uso excessivo do freio, má regulagem dos freios, uso excessivo dos freios devido a velocidade incompatível com a via,rodas sujas e/ou em má condições de uso, etc.</v>
      </c>
      <c r="U1402" s="73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02" s="68">
        <v>16196</v>
      </c>
      <c r="W1402" s="67" t="str">
        <f t="shared" si="206"/>
        <v xml:space="preserve">Everson Veloso </v>
      </c>
      <c r="X1402" s="67"/>
      <c r="Y1402" s="67">
        <f t="shared" ca="1" si="198"/>
        <v>23</v>
      </c>
      <c r="Z1402" s="67" t="str">
        <f>IFERROR(VLOOKUP(R1402,FVU!B:F,5,FALSE),"")</f>
        <v>TALÃO</v>
      </c>
    </row>
    <row r="1403" spans="1:26" ht="15.75" customHeight="1">
      <c r="A1403" s="150">
        <f t="shared" si="197"/>
        <v>3698</v>
      </c>
      <c r="B1403" s="75">
        <v>24520</v>
      </c>
      <c r="C1403" s="60">
        <v>1</v>
      </c>
      <c r="D1403" s="59" t="str">
        <f t="shared" si="200"/>
        <v>295/80R22.5</v>
      </c>
      <c r="E1403" s="61">
        <v>10853</v>
      </c>
      <c r="F1403" s="75" t="s">
        <v>207</v>
      </c>
      <c r="G1403" s="60">
        <v>870</v>
      </c>
      <c r="H1403" s="59" t="str">
        <f t="shared" si="199"/>
        <v>JUSTINOPOLIS</v>
      </c>
      <c r="I1403" s="63">
        <v>45517</v>
      </c>
      <c r="J1403" s="64">
        <v>45525</v>
      </c>
      <c r="K1403" s="60">
        <v>0</v>
      </c>
      <c r="L1403" s="60">
        <v>27510</v>
      </c>
      <c r="M1403" s="60">
        <v>78997</v>
      </c>
      <c r="N1403" s="65">
        <f t="shared" si="201"/>
        <v>650</v>
      </c>
      <c r="O1403" s="66" t="str">
        <f t="shared" ca="1" si="202"/>
        <v>OK</v>
      </c>
      <c r="P1403" s="63">
        <v>45548</v>
      </c>
      <c r="Q1403" s="200"/>
      <c r="R1403" s="148" t="s">
        <v>114</v>
      </c>
      <c r="S1403" s="65" t="str">
        <f t="shared" si="203"/>
        <v>Pneu não ressulcado</v>
      </c>
      <c r="T1403" s="59" t="str">
        <f t="shared" si="204"/>
        <v>Negligência e/ou não realização do serviço de ressulcagem.</v>
      </c>
      <c r="U1403" s="65" t="str">
        <f t="shared" si="205"/>
        <v>Realizar a ressulcagem dos pneus respeitando os procedimentos conforme manual de ressulcagem.</v>
      </c>
      <c r="V1403" s="60">
        <v>16196</v>
      </c>
      <c r="W1403" s="59" t="str">
        <f t="shared" si="206"/>
        <v xml:space="preserve">Everson Veloso </v>
      </c>
      <c r="X1403" s="59"/>
      <c r="Y1403" s="59">
        <f t="shared" ca="1" si="198"/>
        <v>23</v>
      </c>
      <c r="Z1403" s="59" t="str">
        <f>IFERROR(VLOOKUP(R1403,FVU!B:F,5,FALSE),"")</f>
        <v>BANDA DE RODAGEM</v>
      </c>
    </row>
    <row r="1404" spans="1:26" ht="15.75" customHeight="1">
      <c r="A1404" s="149">
        <f t="shared" si="197"/>
        <v>3699</v>
      </c>
      <c r="B1404" s="76">
        <v>24888</v>
      </c>
      <c r="C1404" s="68">
        <v>2</v>
      </c>
      <c r="D1404" s="67" t="str">
        <f t="shared" si="200"/>
        <v>275/80R22.5</v>
      </c>
      <c r="E1404" s="69">
        <v>90301</v>
      </c>
      <c r="F1404" s="76" t="s">
        <v>105</v>
      </c>
      <c r="G1404" s="68">
        <v>870</v>
      </c>
      <c r="H1404" s="67" t="str">
        <f t="shared" si="199"/>
        <v>JUSTINOPOLIS</v>
      </c>
      <c r="I1404" s="71">
        <v>45520</v>
      </c>
      <c r="J1404" s="72">
        <v>45525</v>
      </c>
      <c r="K1404" s="68">
        <v>1</v>
      </c>
      <c r="L1404" s="68">
        <v>9242</v>
      </c>
      <c r="M1404" s="68">
        <v>110535</v>
      </c>
      <c r="N1404" s="73">
        <f t="shared" si="201"/>
        <v>600</v>
      </c>
      <c r="O1404" s="74" t="str">
        <f t="shared" ca="1" si="202"/>
        <v>OK</v>
      </c>
      <c r="P1404" s="71">
        <v>45548</v>
      </c>
      <c r="Q1404" s="198"/>
      <c r="R1404" s="68" t="s">
        <v>116</v>
      </c>
      <c r="S1404" s="73" t="str">
        <f t="shared" si="203"/>
        <v>Desenrolamento do retorno da lona carcaça no talão.</v>
      </c>
      <c r="T1404" s="67" t="str">
        <f t="shared" si="204"/>
        <v>Aquecimento no talão ocasionado pelo uso excessivo do freio, má regulagem dos freios, uso excessivo dos freios devido a velocidade incompatível com a via,rodas sujas e/ou em má condições de uso, etc.</v>
      </c>
      <c r="U1404" s="73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04" s="68">
        <v>16196</v>
      </c>
      <c r="W1404" s="67" t="str">
        <f t="shared" si="206"/>
        <v xml:space="preserve">Everson Veloso </v>
      </c>
      <c r="X1404" s="67"/>
      <c r="Y1404" s="67">
        <f t="shared" ca="1" si="198"/>
        <v>23</v>
      </c>
      <c r="Z1404" s="67" t="str">
        <f>IFERROR(VLOOKUP(R1404,FVU!B:F,5,FALSE),"")</f>
        <v>TALÃO</v>
      </c>
    </row>
    <row r="1405" spans="1:26" ht="15.75" customHeight="1">
      <c r="A1405" s="150">
        <f t="shared" si="197"/>
        <v>3700</v>
      </c>
      <c r="B1405" s="75">
        <v>28305</v>
      </c>
      <c r="C1405" s="60">
        <v>2</v>
      </c>
      <c r="D1405" s="59" t="str">
        <f t="shared" si="200"/>
        <v>275/80R22.5</v>
      </c>
      <c r="E1405" s="61">
        <v>11346</v>
      </c>
      <c r="F1405" s="75" t="s">
        <v>237</v>
      </c>
      <c r="G1405" s="60">
        <v>870</v>
      </c>
      <c r="H1405" s="59" t="str">
        <f t="shared" si="199"/>
        <v>JUSTINOPOLIS</v>
      </c>
      <c r="I1405" s="63">
        <v>45518</v>
      </c>
      <c r="J1405" s="64">
        <v>45525</v>
      </c>
      <c r="K1405" s="60">
        <v>0</v>
      </c>
      <c r="L1405" s="60">
        <v>35326</v>
      </c>
      <c r="M1405" s="60">
        <v>35326</v>
      </c>
      <c r="N1405" s="65">
        <f t="shared" si="201"/>
        <v>600</v>
      </c>
      <c r="O1405" s="66" t="str">
        <f t="shared" ca="1" si="202"/>
        <v>OK</v>
      </c>
      <c r="P1405" s="63">
        <v>45548</v>
      </c>
      <c r="Q1405" s="200"/>
      <c r="R1405" s="148" t="s">
        <v>114</v>
      </c>
      <c r="S1405" s="65" t="str">
        <f t="shared" si="203"/>
        <v>Pneu não ressulcado</v>
      </c>
      <c r="T1405" s="59" t="str">
        <f t="shared" si="204"/>
        <v>Negligência e/ou não realização do serviço de ressulcagem.</v>
      </c>
      <c r="U1405" s="65" t="str">
        <f t="shared" si="205"/>
        <v>Realizar a ressulcagem dos pneus respeitando os procedimentos conforme manual de ressulcagem.</v>
      </c>
      <c r="V1405" s="60">
        <v>16196</v>
      </c>
      <c r="W1405" s="59" t="str">
        <f t="shared" si="206"/>
        <v xml:space="preserve">Everson Veloso </v>
      </c>
      <c r="X1405" s="59"/>
      <c r="Y1405" s="59">
        <f t="shared" ca="1" si="198"/>
        <v>23</v>
      </c>
      <c r="Z1405" s="59" t="str">
        <f>IFERROR(VLOOKUP(R1405,FVU!B:F,5,FALSE),"")</f>
        <v>BANDA DE RODAGEM</v>
      </c>
    </row>
    <row r="1406" spans="1:26" ht="15.75" customHeight="1">
      <c r="A1406" s="149">
        <f t="shared" si="197"/>
        <v>3701</v>
      </c>
      <c r="B1406" s="76">
        <v>28307</v>
      </c>
      <c r="C1406" s="68">
        <v>2</v>
      </c>
      <c r="D1406" s="67" t="str">
        <f t="shared" si="200"/>
        <v>275/80R22.5</v>
      </c>
      <c r="E1406" s="69">
        <v>11346</v>
      </c>
      <c r="F1406" s="76" t="s">
        <v>99</v>
      </c>
      <c r="G1406" s="68">
        <v>870</v>
      </c>
      <c r="H1406" s="67" t="str">
        <f t="shared" si="199"/>
        <v>JUSTINOPOLIS</v>
      </c>
      <c r="I1406" s="71">
        <v>45518</v>
      </c>
      <c r="J1406" s="72">
        <v>45525</v>
      </c>
      <c r="K1406" s="68">
        <v>0</v>
      </c>
      <c r="L1406" s="68">
        <v>35326</v>
      </c>
      <c r="M1406" s="68">
        <v>35326</v>
      </c>
      <c r="N1406" s="73">
        <f t="shared" si="201"/>
        <v>600</v>
      </c>
      <c r="O1406" s="74" t="str">
        <f t="shared" ca="1" si="202"/>
        <v>OK</v>
      </c>
      <c r="P1406" s="71">
        <v>45548</v>
      </c>
      <c r="Q1406" s="198"/>
      <c r="R1406" s="68" t="s">
        <v>114</v>
      </c>
      <c r="S1406" s="73" t="str">
        <f t="shared" si="203"/>
        <v>Pneu não ressulcado</v>
      </c>
      <c r="T1406" s="67" t="str">
        <f t="shared" si="204"/>
        <v>Negligência e/ou não realização do serviço de ressulcagem.</v>
      </c>
      <c r="U1406" s="73" t="str">
        <f t="shared" si="205"/>
        <v>Realizar a ressulcagem dos pneus respeitando os procedimentos conforme manual de ressulcagem.</v>
      </c>
      <c r="V1406" s="68">
        <v>16196</v>
      </c>
      <c r="W1406" s="67" t="str">
        <f t="shared" si="206"/>
        <v xml:space="preserve">Everson Veloso </v>
      </c>
      <c r="X1406" s="67"/>
      <c r="Y1406" s="67">
        <f t="shared" ca="1" si="198"/>
        <v>23</v>
      </c>
      <c r="Z1406" s="67" t="str">
        <f>IFERROR(VLOOKUP(R1406,FVU!B:F,5,FALSE),"")</f>
        <v>BANDA DE RODAGEM</v>
      </c>
    </row>
    <row r="1407" spans="1:26" ht="15.75" customHeight="1">
      <c r="A1407" s="150">
        <f t="shared" si="197"/>
        <v>3702</v>
      </c>
      <c r="B1407" s="75">
        <v>26993</v>
      </c>
      <c r="C1407" s="60">
        <v>2</v>
      </c>
      <c r="D1407" s="59" t="str">
        <f t="shared" si="200"/>
        <v>275/80R22.5</v>
      </c>
      <c r="E1407" s="61">
        <v>8440</v>
      </c>
      <c r="F1407" s="75" t="s">
        <v>198</v>
      </c>
      <c r="G1407" s="60">
        <v>56</v>
      </c>
      <c r="H1407" s="59" t="str">
        <f t="shared" si="199"/>
        <v xml:space="preserve">UBERLANDIA </v>
      </c>
      <c r="I1407" s="63">
        <v>45518</v>
      </c>
      <c r="J1407" s="64">
        <v>45525</v>
      </c>
      <c r="K1407" s="60">
        <v>0</v>
      </c>
      <c r="L1407" s="60">
        <v>16467</v>
      </c>
      <c r="M1407" s="60">
        <v>69879</v>
      </c>
      <c r="N1407" s="65">
        <f t="shared" si="201"/>
        <v>600</v>
      </c>
      <c r="O1407" s="66" t="str">
        <f t="shared" ca="1" si="202"/>
        <v>OK</v>
      </c>
      <c r="P1407" s="63">
        <v>45541</v>
      </c>
      <c r="Q1407" s="200"/>
      <c r="R1407" s="148" t="s">
        <v>114</v>
      </c>
      <c r="S1407" s="65" t="str">
        <f t="shared" si="203"/>
        <v>Pneu não ressulcado</v>
      </c>
      <c r="T1407" s="59" t="str">
        <f t="shared" si="204"/>
        <v>Negligência e/ou não realização do serviço de ressulcagem.</v>
      </c>
      <c r="U1407" s="65" t="str">
        <f t="shared" si="205"/>
        <v>Realizar a ressulcagem dos pneus respeitando os procedimentos conforme manual de ressulcagem.</v>
      </c>
      <c r="V1407" s="60">
        <v>16196</v>
      </c>
      <c r="W1407" s="59" t="str">
        <f t="shared" si="206"/>
        <v xml:space="preserve">Everson Veloso </v>
      </c>
      <c r="X1407" s="59"/>
      <c r="Y1407" s="59">
        <f t="shared" ca="1" si="198"/>
        <v>16</v>
      </c>
      <c r="Z1407" s="59" t="str">
        <f>IFERROR(VLOOKUP(R1407,FVU!B:F,5,FALSE),"")</f>
        <v>BANDA DE RODAGEM</v>
      </c>
    </row>
    <row r="1408" spans="1:26" ht="15.75" customHeight="1">
      <c r="A1408" s="149">
        <f t="shared" si="197"/>
        <v>3703</v>
      </c>
      <c r="B1408" s="76">
        <v>24308</v>
      </c>
      <c r="C1408" s="68">
        <v>1</v>
      </c>
      <c r="D1408" s="67" t="str">
        <f t="shared" si="200"/>
        <v>295/80R22.5</v>
      </c>
      <c r="E1408" s="69">
        <v>7612</v>
      </c>
      <c r="F1408" s="76" t="s">
        <v>105</v>
      </c>
      <c r="G1408" s="68">
        <v>56</v>
      </c>
      <c r="H1408" s="67" t="str">
        <f t="shared" si="199"/>
        <v xml:space="preserve">UBERLANDIA </v>
      </c>
      <c r="I1408" s="71">
        <v>45515</v>
      </c>
      <c r="J1408" s="72">
        <v>45525</v>
      </c>
      <c r="K1408" s="68">
        <v>0</v>
      </c>
      <c r="L1408" s="68">
        <v>26920</v>
      </c>
      <c r="M1408" s="68">
        <v>106459</v>
      </c>
      <c r="N1408" s="73">
        <f t="shared" si="201"/>
        <v>650</v>
      </c>
      <c r="O1408" s="74" t="str">
        <f t="shared" ca="1" si="202"/>
        <v>OK</v>
      </c>
      <c r="P1408" s="71">
        <v>45541</v>
      </c>
      <c r="Q1408" s="198"/>
      <c r="R1408" s="68" t="s">
        <v>114</v>
      </c>
      <c r="S1408" s="73" t="str">
        <f t="shared" si="203"/>
        <v>Pneu não ressulcado</v>
      </c>
      <c r="T1408" s="67" t="str">
        <f t="shared" si="204"/>
        <v>Negligência e/ou não realização do serviço de ressulcagem.</v>
      </c>
      <c r="U1408" s="73" t="str">
        <f t="shared" si="205"/>
        <v>Realizar a ressulcagem dos pneus respeitando os procedimentos conforme manual de ressulcagem.</v>
      </c>
      <c r="V1408" s="68">
        <v>16196</v>
      </c>
      <c r="W1408" s="67" t="str">
        <f t="shared" si="206"/>
        <v xml:space="preserve">Everson Veloso </v>
      </c>
      <c r="X1408" s="67"/>
      <c r="Y1408" s="67">
        <f t="shared" ca="1" si="198"/>
        <v>16</v>
      </c>
      <c r="Z1408" s="67" t="str">
        <f>IFERROR(VLOOKUP(R1408,FVU!B:F,5,FALSE),"")</f>
        <v>BANDA DE RODAGEM</v>
      </c>
    </row>
    <row r="1409" spans="1:26" ht="15.75" customHeight="1">
      <c r="A1409" s="150">
        <f t="shared" si="197"/>
        <v>3704</v>
      </c>
      <c r="B1409" s="75">
        <v>27485</v>
      </c>
      <c r="C1409" s="60">
        <v>2</v>
      </c>
      <c r="D1409" s="59" t="str">
        <f t="shared" si="200"/>
        <v>275/80R22.5</v>
      </c>
      <c r="E1409" s="61">
        <v>7337</v>
      </c>
      <c r="F1409" s="75" t="s">
        <v>105</v>
      </c>
      <c r="G1409" s="60">
        <v>56</v>
      </c>
      <c r="H1409" s="59" t="str">
        <f t="shared" si="199"/>
        <v xml:space="preserve">UBERLANDIA </v>
      </c>
      <c r="I1409" s="63">
        <v>45506</v>
      </c>
      <c r="J1409" s="64">
        <v>45525</v>
      </c>
      <c r="K1409" s="60">
        <v>0</v>
      </c>
      <c r="L1409" s="60">
        <v>22710</v>
      </c>
      <c r="M1409" s="60">
        <v>57991</v>
      </c>
      <c r="N1409" s="65">
        <f t="shared" si="201"/>
        <v>600</v>
      </c>
      <c r="O1409" s="66" t="str">
        <f t="shared" ca="1" si="202"/>
        <v>OK</v>
      </c>
      <c r="P1409" s="63">
        <v>45541</v>
      </c>
      <c r="Q1409" s="200"/>
      <c r="R1409" s="148" t="s">
        <v>114</v>
      </c>
      <c r="S1409" s="65" t="str">
        <f t="shared" si="203"/>
        <v>Pneu não ressulcado</v>
      </c>
      <c r="T1409" s="59" t="str">
        <f t="shared" si="204"/>
        <v>Negligência e/ou não realização do serviço de ressulcagem.</v>
      </c>
      <c r="U1409" s="65" t="str">
        <f t="shared" si="205"/>
        <v>Realizar a ressulcagem dos pneus respeitando os procedimentos conforme manual de ressulcagem.</v>
      </c>
      <c r="V1409" s="60">
        <v>16196</v>
      </c>
      <c r="W1409" s="59" t="str">
        <f t="shared" si="206"/>
        <v xml:space="preserve">Everson Veloso </v>
      </c>
      <c r="X1409" s="59"/>
      <c r="Y1409" s="59">
        <f t="shared" ca="1" si="198"/>
        <v>16</v>
      </c>
      <c r="Z1409" s="59" t="str">
        <f>IFERROR(VLOOKUP(R1409,FVU!B:F,5,FALSE),"")</f>
        <v>BANDA DE RODAGEM</v>
      </c>
    </row>
    <row r="1410" spans="1:26" ht="15.75" customHeight="1">
      <c r="A1410" s="149">
        <f t="shared" si="197"/>
        <v>3705</v>
      </c>
      <c r="B1410" s="76">
        <v>21829</v>
      </c>
      <c r="C1410" s="68">
        <v>2</v>
      </c>
      <c r="D1410" s="67" t="str">
        <f t="shared" si="200"/>
        <v>275/80R22.5</v>
      </c>
      <c r="E1410" s="69">
        <v>8424</v>
      </c>
      <c r="F1410" s="76" t="s">
        <v>101</v>
      </c>
      <c r="G1410" s="68">
        <v>56</v>
      </c>
      <c r="H1410" s="67" t="str">
        <f t="shared" si="199"/>
        <v xml:space="preserve">UBERLANDIA </v>
      </c>
      <c r="I1410" s="71">
        <v>45509</v>
      </c>
      <c r="J1410" s="72">
        <v>45525</v>
      </c>
      <c r="K1410" s="68">
        <v>1</v>
      </c>
      <c r="L1410" s="68">
        <v>33304</v>
      </c>
      <c r="M1410" s="68">
        <v>234306</v>
      </c>
      <c r="N1410" s="73">
        <f t="shared" si="201"/>
        <v>600</v>
      </c>
      <c r="O1410" s="74" t="str">
        <f t="shared" ca="1" si="202"/>
        <v>OK</v>
      </c>
      <c r="P1410" s="71">
        <v>45733</v>
      </c>
      <c r="Q1410" s="198"/>
      <c r="R1410" s="68" t="s">
        <v>104</v>
      </c>
      <c r="S1410" s="73" t="str">
        <f t="shared" si="203"/>
        <v>Feridas acidentais no flanco.</v>
      </c>
      <c r="T1410" s="67" t="str">
        <f t="shared" si="204"/>
        <v>Objetos pontiagudos, pontas de guias, meio-fio.</v>
      </c>
      <c r="U1410" s="73" t="str">
        <f t="shared" si="205"/>
        <v>Impacto lateral proveniente de erro operacional, solicito avaliação de cobrança.</v>
      </c>
      <c r="V1410" s="68">
        <v>16196</v>
      </c>
      <c r="W1410" s="67" t="str">
        <f t="shared" si="206"/>
        <v xml:space="preserve">Everson Veloso </v>
      </c>
      <c r="X1410" s="67"/>
      <c r="Y1410" s="67">
        <f t="shared" ca="1" si="198"/>
        <v>208</v>
      </c>
      <c r="Z1410" s="67" t="str">
        <f>IFERROR(VLOOKUP(R1410,FVU!B:F,5,FALSE),"")</f>
        <v>FLANCO</v>
      </c>
    </row>
    <row r="1411" spans="1:26" ht="15.75" customHeight="1">
      <c r="A1411" s="150">
        <f t="shared" si="197"/>
        <v>3706</v>
      </c>
      <c r="B1411" s="75">
        <v>27308</v>
      </c>
      <c r="C1411" s="60">
        <v>2</v>
      </c>
      <c r="D1411" s="59" t="str">
        <f t="shared" si="200"/>
        <v>275/80R22.5</v>
      </c>
      <c r="E1411" s="61">
        <v>11150</v>
      </c>
      <c r="F1411" s="75" t="s">
        <v>99</v>
      </c>
      <c r="G1411" s="60">
        <v>870</v>
      </c>
      <c r="H1411" s="59" t="str">
        <f t="shared" si="199"/>
        <v>JUSTINOPOLIS</v>
      </c>
      <c r="I1411" s="63">
        <v>45530</v>
      </c>
      <c r="J1411" s="64">
        <v>45534</v>
      </c>
      <c r="K1411" s="60">
        <v>0</v>
      </c>
      <c r="L1411" s="60">
        <v>12582</v>
      </c>
      <c r="M1411" s="60">
        <v>53444</v>
      </c>
      <c r="N1411" s="65">
        <f t="shared" si="201"/>
        <v>600</v>
      </c>
      <c r="O1411" s="66" t="str">
        <f t="shared" ca="1" si="202"/>
        <v>OK</v>
      </c>
      <c r="P1411" s="63">
        <v>45540</v>
      </c>
      <c r="Q1411" s="200"/>
      <c r="R1411" s="148" t="s">
        <v>107</v>
      </c>
      <c r="S1411" s="65" t="str">
        <f t="shared" si="203"/>
        <v>Alteração na zona baixa do talão.</v>
      </c>
      <c r="T1411" s="59" t="str">
        <f t="shared" si="20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411" s="65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411" s="60">
        <v>16196</v>
      </c>
      <c r="W1411" s="59" t="str">
        <f t="shared" si="206"/>
        <v xml:space="preserve">Everson Veloso </v>
      </c>
      <c r="X1411" s="59"/>
      <c r="Y1411" s="59">
        <f t="shared" ca="1" si="198"/>
        <v>6</v>
      </c>
      <c r="Z1411" s="59" t="str">
        <f>IFERROR(VLOOKUP(R1411,FVU!B:F,5,FALSE),"")</f>
        <v>TALÃO</v>
      </c>
    </row>
    <row r="1412" spans="1:26" ht="15.75" customHeight="1">
      <c r="A1412" s="149">
        <f t="shared" ref="A1412:A1475" si="207">IF(B1412&gt;0,A1411+1,"")</f>
        <v>3707</v>
      </c>
      <c r="B1412" s="76">
        <v>24165</v>
      </c>
      <c r="C1412" s="68">
        <v>1</v>
      </c>
      <c r="D1412" s="67" t="str">
        <f t="shared" si="200"/>
        <v>295/80R22.5</v>
      </c>
      <c r="E1412" s="69">
        <v>90375</v>
      </c>
      <c r="F1412" s="76" t="s">
        <v>105</v>
      </c>
      <c r="G1412" s="68">
        <v>870</v>
      </c>
      <c r="H1412" s="67" t="str">
        <f t="shared" si="199"/>
        <v>JUSTINOPOLIS</v>
      </c>
      <c r="I1412" s="71">
        <v>45530</v>
      </c>
      <c r="J1412" s="72">
        <v>45534</v>
      </c>
      <c r="K1412" s="68">
        <v>2</v>
      </c>
      <c r="L1412" s="68">
        <v>19993</v>
      </c>
      <c r="M1412" s="68">
        <v>149335</v>
      </c>
      <c r="N1412" s="73">
        <f t="shared" si="201"/>
        <v>650</v>
      </c>
      <c r="O1412" s="74" t="str">
        <f t="shared" ca="1" si="202"/>
        <v>OK</v>
      </c>
      <c r="P1412" s="71">
        <v>45540</v>
      </c>
      <c r="Q1412" s="198"/>
      <c r="R1412" s="68" t="s">
        <v>106</v>
      </c>
      <c r="S1412" s="73" t="str">
        <f t="shared" si="203"/>
        <v>Rachadura na zona baixa do talão.</v>
      </c>
      <c r="T1412" s="67" t="str">
        <f t="shared" si="2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12" s="73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12" s="68">
        <v>16196</v>
      </c>
      <c r="W1412" s="67" t="str">
        <f t="shared" si="206"/>
        <v xml:space="preserve">Everson Veloso </v>
      </c>
      <c r="X1412" s="67"/>
      <c r="Y1412" s="67">
        <f t="shared" ca="1" si="198"/>
        <v>6</v>
      </c>
      <c r="Z1412" s="67" t="str">
        <f>IFERROR(VLOOKUP(R1412,FVU!B:F,5,FALSE),"")</f>
        <v>TALÃO</v>
      </c>
    </row>
    <row r="1413" spans="1:26" ht="15.75" customHeight="1">
      <c r="A1413" s="150">
        <f t="shared" si="207"/>
        <v>3708</v>
      </c>
      <c r="B1413" s="75">
        <v>26881</v>
      </c>
      <c r="C1413" s="60">
        <v>2</v>
      </c>
      <c r="D1413" s="59" t="str">
        <f t="shared" si="200"/>
        <v>275/80R22.5</v>
      </c>
      <c r="E1413" s="61">
        <v>90296</v>
      </c>
      <c r="F1413" s="75" t="s">
        <v>105</v>
      </c>
      <c r="G1413" s="60">
        <v>870</v>
      </c>
      <c r="H1413" s="59" t="str">
        <f t="shared" si="199"/>
        <v>JUSTINOPOLIS</v>
      </c>
      <c r="I1413" s="63">
        <v>45530</v>
      </c>
      <c r="J1413" s="64">
        <v>45534</v>
      </c>
      <c r="K1413" s="60">
        <v>0</v>
      </c>
      <c r="L1413" s="60">
        <v>1039</v>
      </c>
      <c r="M1413" s="60">
        <v>52337</v>
      </c>
      <c r="N1413" s="65">
        <f t="shared" si="201"/>
        <v>600</v>
      </c>
      <c r="O1413" s="66" t="str">
        <f t="shared" ca="1" si="202"/>
        <v>OK</v>
      </c>
      <c r="P1413" s="63">
        <v>45548</v>
      </c>
      <c r="Q1413" s="200"/>
      <c r="R1413" s="148" t="s">
        <v>116</v>
      </c>
      <c r="S1413" s="65" t="str">
        <f t="shared" si="203"/>
        <v>Desenrolamento do retorno da lona carcaça no talão.</v>
      </c>
      <c r="T1413" s="59" t="str">
        <f t="shared" si="204"/>
        <v>Aquecimento no talão ocasionado pelo uso excessivo do freio, má regulagem dos freios, uso excessivo dos freios devido a velocidade incompatível com a via,rodas sujas e/ou em má condições de uso, etc.</v>
      </c>
      <c r="U1413" s="65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13" s="60">
        <v>16196</v>
      </c>
      <c r="W1413" s="59" t="str">
        <f t="shared" si="206"/>
        <v xml:space="preserve">Everson Veloso </v>
      </c>
      <c r="X1413" s="59"/>
      <c r="Y1413" s="59">
        <f t="shared" ca="1" si="198"/>
        <v>14</v>
      </c>
      <c r="Z1413" s="59" t="str">
        <f>IFERROR(VLOOKUP(R1413,FVU!B:F,5,FALSE),"")</f>
        <v>TALÃO</v>
      </c>
    </row>
    <row r="1414" spans="1:26" ht="15.75" customHeight="1">
      <c r="A1414" s="149">
        <f t="shared" si="207"/>
        <v>3709</v>
      </c>
      <c r="B1414" s="76">
        <v>28051</v>
      </c>
      <c r="C1414" s="68">
        <v>2</v>
      </c>
      <c r="D1414" s="67" t="str">
        <f t="shared" si="200"/>
        <v>275/80R22.5</v>
      </c>
      <c r="E1414" s="69">
        <v>7511</v>
      </c>
      <c r="F1414" s="76" t="s">
        <v>102</v>
      </c>
      <c r="G1414" s="68">
        <v>56</v>
      </c>
      <c r="H1414" s="67" t="str">
        <f t="shared" si="199"/>
        <v xml:space="preserve">UBERLANDIA </v>
      </c>
      <c r="I1414" s="71">
        <v>45527</v>
      </c>
      <c r="J1414" s="72">
        <v>45534</v>
      </c>
      <c r="K1414" s="68">
        <v>0</v>
      </c>
      <c r="L1414" s="68">
        <v>36559</v>
      </c>
      <c r="M1414" s="68">
        <v>36559</v>
      </c>
      <c r="N1414" s="73">
        <f t="shared" si="201"/>
        <v>600</v>
      </c>
      <c r="O1414" s="74" t="str">
        <f t="shared" ca="1" si="202"/>
        <v>OK</v>
      </c>
      <c r="P1414" s="71">
        <v>45541</v>
      </c>
      <c r="Q1414" s="198"/>
      <c r="R1414" s="68" t="s">
        <v>111</v>
      </c>
      <c r="S1414" s="73" t="str">
        <f t="shared" si="203"/>
        <v>Desgaste irregular da Banda de Rodagem.</v>
      </c>
      <c r="T1414" s="67" t="str">
        <f t="shared" si="204"/>
        <v>Folgas nas mangas, cubos, buchas estouradas, veículo desalinhado.</v>
      </c>
      <c r="U1414" s="73" t="str">
        <f t="shared" si="20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414" s="68">
        <v>16196</v>
      </c>
      <c r="W1414" s="67" t="str">
        <f t="shared" si="206"/>
        <v xml:space="preserve">Everson Veloso </v>
      </c>
      <c r="X1414" s="67"/>
      <c r="Y1414" s="67">
        <f t="shared" ca="1" si="198"/>
        <v>7</v>
      </c>
      <c r="Z1414" s="67" t="str">
        <f>IFERROR(VLOOKUP(R1414,FVU!B:F,5,FALSE),"")</f>
        <v>BANDA DE RODAGEM</v>
      </c>
    </row>
    <row r="1415" spans="1:26" ht="15.75" customHeight="1">
      <c r="A1415" s="150">
        <f t="shared" si="207"/>
        <v>3710</v>
      </c>
      <c r="B1415" s="75">
        <v>24008</v>
      </c>
      <c r="C1415" s="60">
        <v>2</v>
      </c>
      <c r="D1415" s="59" t="str">
        <f t="shared" si="200"/>
        <v>275/80R22.5</v>
      </c>
      <c r="E1415" s="61">
        <v>8424</v>
      </c>
      <c r="F1415" s="75" t="s">
        <v>99</v>
      </c>
      <c r="G1415" s="60">
        <v>56</v>
      </c>
      <c r="H1415" s="59" t="str">
        <f t="shared" si="199"/>
        <v xml:space="preserve">UBERLANDIA </v>
      </c>
      <c r="I1415" s="63">
        <v>45526</v>
      </c>
      <c r="J1415" s="64">
        <v>45534</v>
      </c>
      <c r="K1415" s="60">
        <v>1</v>
      </c>
      <c r="L1415" s="60">
        <v>37797</v>
      </c>
      <c r="M1415" s="60">
        <v>128634</v>
      </c>
      <c r="N1415" s="65">
        <f t="shared" si="201"/>
        <v>600</v>
      </c>
      <c r="O1415" s="66" t="str">
        <f t="shared" ca="1" si="202"/>
        <v>OK</v>
      </c>
      <c r="P1415" s="63">
        <v>45541</v>
      </c>
      <c r="Q1415" s="200"/>
      <c r="R1415" s="148" t="s">
        <v>107</v>
      </c>
      <c r="S1415" s="65" t="str">
        <f t="shared" si="203"/>
        <v>Alteração na zona baixa do talão.</v>
      </c>
      <c r="T1415" s="59" t="str">
        <f t="shared" si="20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415" s="65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415" s="60">
        <v>16196</v>
      </c>
      <c r="W1415" s="59" t="str">
        <f t="shared" si="206"/>
        <v xml:space="preserve">Everson Veloso </v>
      </c>
      <c r="X1415" s="59"/>
      <c r="Y1415" s="59">
        <f t="shared" ref="Y1415:Y1478" ca="1" si="208">IF(J1415=0,"",IF(P1415=0,TODAY()-J1415,P1415-J1415))</f>
        <v>7</v>
      </c>
      <c r="Z1415" s="59" t="str">
        <f>IFERROR(VLOOKUP(R1415,FVU!B:F,5,FALSE),"")</f>
        <v>TALÃO</v>
      </c>
    </row>
    <row r="1416" spans="1:26" ht="15.75" customHeight="1">
      <c r="A1416" s="149">
        <f t="shared" si="207"/>
        <v>3711</v>
      </c>
      <c r="B1416" s="76">
        <v>25001</v>
      </c>
      <c r="C1416" s="68">
        <v>2</v>
      </c>
      <c r="D1416" s="67" t="str">
        <f t="shared" si="200"/>
        <v>275/80R22.5</v>
      </c>
      <c r="E1416" s="69">
        <v>8455</v>
      </c>
      <c r="F1416" s="76" t="s">
        <v>99</v>
      </c>
      <c r="G1416" s="68">
        <v>56</v>
      </c>
      <c r="H1416" s="67" t="str">
        <f t="shared" si="199"/>
        <v xml:space="preserve">UBERLANDIA </v>
      </c>
      <c r="I1416" s="71">
        <v>45526</v>
      </c>
      <c r="J1416" s="72">
        <v>45534</v>
      </c>
      <c r="K1416" s="68">
        <v>0</v>
      </c>
      <c r="L1416" s="68">
        <v>11919</v>
      </c>
      <c r="M1416" s="68">
        <v>43769</v>
      </c>
      <c r="N1416" s="73">
        <f t="shared" si="201"/>
        <v>600</v>
      </c>
      <c r="O1416" s="74" t="str">
        <f t="shared" ca="1" si="202"/>
        <v>OK</v>
      </c>
      <c r="P1416" s="71">
        <v>45541</v>
      </c>
      <c r="Q1416" s="198"/>
      <c r="R1416" s="68" t="s">
        <v>109</v>
      </c>
      <c r="S1416" s="73" t="str">
        <f t="shared" si="203"/>
        <v>Desgaste da Banda de Rodagem por utilização extrema.</v>
      </c>
      <c r="T1416" s="67" t="str">
        <f t="shared" si="204"/>
        <v>Roda travada, "calo" no tambor de freio, utilização extrema , excessiva.</v>
      </c>
      <c r="U1416" s="73" t="str">
        <f t="shared" si="205"/>
        <v>Verificar rodas e tambores de freio, verificar negligência do borracheiro e caso procedente efetuar a cobrança.</v>
      </c>
      <c r="V1416" s="68">
        <v>16196</v>
      </c>
      <c r="W1416" s="67" t="str">
        <f t="shared" si="206"/>
        <v xml:space="preserve">Everson Veloso </v>
      </c>
      <c r="X1416" s="67"/>
      <c r="Y1416" s="67">
        <f t="shared" ca="1" si="208"/>
        <v>7</v>
      </c>
      <c r="Z1416" s="67" t="str">
        <f>IFERROR(VLOOKUP(R1416,FVU!B:F,5,FALSE),"")</f>
        <v>BANDA DE RODAGEM</v>
      </c>
    </row>
    <row r="1417" spans="1:26" ht="15.75" customHeight="1">
      <c r="A1417" s="150">
        <f t="shared" si="207"/>
        <v>3712</v>
      </c>
      <c r="B1417" s="75">
        <v>29302</v>
      </c>
      <c r="C1417" s="60">
        <v>2</v>
      </c>
      <c r="D1417" s="59" t="str">
        <f t="shared" si="200"/>
        <v>275/80R22.5</v>
      </c>
      <c r="E1417" s="61">
        <v>90218</v>
      </c>
      <c r="F1417" s="75" t="s">
        <v>197</v>
      </c>
      <c r="G1417" s="60">
        <v>990</v>
      </c>
      <c r="H1417" s="59" t="str">
        <f t="shared" si="199"/>
        <v>VENEZA</v>
      </c>
      <c r="I1417" s="63">
        <v>45531</v>
      </c>
      <c r="J1417" s="64">
        <v>45534</v>
      </c>
      <c r="K1417" s="60">
        <v>0</v>
      </c>
      <c r="L1417" s="60">
        <v>19034</v>
      </c>
      <c r="M1417" s="60">
        <v>19034</v>
      </c>
      <c r="N1417" s="65">
        <f t="shared" si="201"/>
        <v>600</v>
      </c>
      <c r="O1417" s="66" t="str">
        <f t="shared" ca="1" si="202"/>
        <v>OK</v>
      </c>
      <c r="P1417" s="63">
        <v>45538</v>
      </c>
      <c r="Q1417" s="200"/>
      <c r="R1417" s="148" t="s">
        <v>104</v>
      </c>
      <c r="S1417" s="65" t="str">
        <f t="shared" si="203"/>
        <v>Feridas acidentais no flanco.</v>
      </c>
      <c r="T1417" s="59" t="str">
        <f t="shared" si="204"/>
        <v>Objetos pontiagudos, pontas de guias, meio-fio.</v>
      </c>
      <c r="U1417" s="65" t="str">
        <f t="shared" si="205"/>
        <v>Impacto lateral proveniente de erro operacional, solicito avaliação de cobrança.</v>
      </c>
      <c r="V1417" s="60">
        <v>16196</v>
      </c>
      <c r="W1417" s="59" t="str">
        <f t="shared" si="206"/>
        <v xml:space="preserve">Everson Veloso </v>
      </c>
      <c r="X1417" s="59"/>
      <c r="Y1417" s="59">
        <f t="shared" ca="1" si="208"/>
        <v>4</v>
      </c>
      <c r="Z1417" s="59" t="str">
        <f>IFERROR(VLOOKUP(R1417,FVU!B:F,5,FALSE),"")</f>
        <v>FLANCO</v>
      </c>
    </row>
    <row r="1418" spans="1:26" ht="15.75" customHeight="1">
      <c r="A1418" s="149">
        <f t="shared" si="207"/>
        <v>3713</v>
      </c>
      <c r="B1418" s="76">
        <v>101368</v>
      </c>
      <c r="C1418" s="68">
        <v>2</v>
      </c>
      <c r="D1418" s="67" t="str">
        <f t="shared" si="200"/>
        <v>275/80R22.5</v>
      </c>
      <c r="E1418" s="69">
        <v>90506</v>
      </c>
      <c r="F1418" s="76" t="s">
        <v>105</v>
      </c>
      <c r="G1418" s="68">
        <v>990</v>
      </c>
      <c r="H1418" s="67" t="str">
        <f t="shared" si="199"/>
        <v>VENEZA</v>
      </c>
      <c r="I1418" s="71">
        <v>45526</v>
      </c>
      <c r="J1418" s="72">
        <v>45534</v>
      </c>
      <c r="K1418" s="68">
        <v>1</v>
      </c>
      <c r="L1418" s="68">
        <v>8268</v>
      </c>
      <c r="M1418" s="68">
        <v>133144</v>
      </c>
      <c r="N1418" s="73">
        <f t="shared" si="201"/>
        <v>600</v>
      </c>
      <c r="O1418" s="74" t="str">
        <f t="shared" ca="1" si="202"/>
        <v>OK</v>
      </c>
      <c r="P1418" s="71">
        <v>45538</v>
      </c>
      <c r="Q1418" s="198"/>
      <c r="R1418" s="68" t="s">
        <v>116</v>
      </c>
      <c r="S1418" s="73" t="str">
        <f t="shared" si="203"/>
        <v>Desenrolamento do retorno da lona carcaça no talão.</v>
      </c>
      <c r="T1418" s="67" t="str">
        <f t="shared" si="204"/>
        <v>Aquecimento no talão ocasionado pelo uso excessivo do freio, má regulagem dos freios, uso excessivo dos freios devido a velocidade incompatível com a via,rodas sujas e/ou em má condições de uso, etc.</v>
      </c>
      <c r="U1418" s="73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18" s="68">
        <v>16196</v>
      </c>
      <c r="W1418" s="67" t="str">
        <f t="shared" si="206"/>
        <v xml:space="preserve">Everson Veloso </v>
      </c>
      <c r="X1418" s="67"/>
      <c r="Y1418" s="67">
        <f t="shared" ca="1" si="208"/>
        <v>4</v>
      </c>
      <c r="Z1418" s="67" t="str">
        <f>IFERROR(VLOOKUP(R1418,FVU!B:F,5,FALSE),"")</f>
        <v>TALÃO</v>
      </c>
    </row>
    <row r="1419" spans="1:26" ht="15.75" customHeight="1">
      <c r="A1419" s="150">
        <f t="shared" si="207"/>
        <v>3714</v>
      </c>
      <c r="B1419" s="75">
        <v>28480</v>
      </c>
      <c r="C1419" s="60">
        <v>2</v>
      </c>
      <c r="D1419" s="59" t="str">
        <f t="shared" si="200"/>
        <v>275/80R22.5</v>
      </c>
      <c r="E1419" s="61">
        <v>90218</v>
      </c>
      <c r="F1419" s="75" t="s">
        <v>105</v>
      </c>
      <c r="G1419" s="60">
        <v>990</v>
      </c>
      <c r="H1419" s="59" t="str">
        <f t="shared" si="199"/>
        <v>VENEZA</v>
      </c>
      <c r="I1419" s="63">
        <v>45531</v>
      </c>
      <c r="J1419" s="64">
        <v>45534</v>
      </c>
      <c r="K1419" s="60">
        <v>1</v>
      </c>
      <c r="L1419" s="60">
        <v>17826</v>
      </c>
      <c r="M1419" s="60">
        <v>33297</v>
      </c>
      <c r="N1419" s="65">
        <f t="shared" si="201"/>
        <v>600</v>
      </c>
      <c r="O1419" s="66" t="str">
        <f t="shared" ca="1" si="202"/>
        <v>OK</v>
      </c>
      <c r="P1419" s="63">
        <v>45538</v>
      </c>
      <c r="Q1419" s="200"/>
      <c r="R1419" s="148" t="s">
        <v>106</v>
      </c>
      <c r="S1419" s="65" t="str">
        <f t="shared" si="203"/>
        <v>Rachadura na zona baixa do talão.</v>
      </c>
      <c r="T1419" s="59" t="str">
        <f t="shared" si="2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19" s="65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19" s="60">
        <v>16196</v>
      </c>
      <c r="W1419" s="59" t="str">
        <f t="shared" si="206"/>
        <v xml:space="preserve">Everson Veloso </v>
      </c>
      <c r="X1419" s="59"/>
      <c r="Y1419" s="59">
        <f t="shared" ca="1" si="208"/>
        <v>4</v>
      </c>
      <c r="Z1419" s="59" t="str">
        <f>IFERROR(VLOOKUP(R1419,FVU!B:F,5,FALSE),"")</f>
        <v>TALÃO</v>
      </c>
    </row>
    <row r="1420" spans="1:26" ht="15.75" customHeight="1">
      <c r="A1420" s="149">
        <f t="shared" si="207"/>
        <v>3715</v>
      </c>
      <c r="B1420" s="76">
        <v>24173</v>
      </c>
      <c r="C1420" s="68">
        <v>1</v>
      </c>
      <c r="D1420" s="67" t="str">
        <f t="shared" si="200"/>
        <v>295/80R22.5</v>
      </c>
      <c r="E1420" s="69">
        <v>90320</v>
      </c>
      <c r="F1420" s="76" t="s">
        <v>101</v>
      </c>
      <c r="G1420" s="68">
        <v>870</v>
      </c>
      <c r="H1420" s="67" t="str">
        <f t="shared" si="199"/>
        <v>JUSTINOPOLIS</v>
      </c>
      <c r="I1420" s="71">
        <v>45520</v>
      </c>
      <c r="J1420" s="72">
        <v>45534</v>
      </c>
      <c r="K1420" s="68">
        <v>0</v>
      </c>
      <c r="L1420" s="68">
        <v>19862</v>
      </c>
      <c r="M1420" s="68">
        <v>63432</v>
      </c>
      <c r="N1420" s="73">
        <f t="shared" si="201"/>
        <v>650</v>
      </c>
      <c r="O1420" s="74" t="str">
        <f t="shared" ca="1" si="202"/>
        <v>OK</v>
      </c>
      <c r="P1420" s="71">
        <v>45548</v>
      </c>
      <c r="Q1420" s="198"/>
      <c r="R1420" s="68" t="s">
        <v>114</v>
      </c>
      <c r="S1420" s="73" t="str">
        <f t="shared" si="203"/>
        <v>Pneu não ressulcado</v>
      </c>
      <c r="T1420" s="67" t="str">
        <f t="shared" si="204"/>
        <v>Negligência e/ou não realização do serviço de ressulcagem.</v>
      </c>
      <c r="U1420" s="73" t="str">
        <f t="shared" si="205"/>
        <v>Realizar a ressulcagem dos pneus respeitando os procedimentos conforme manual de ressulcagem.</v>
      </c>
      <c r="V1420" s="68">
        <v>16196</v>
      </c>
      <c r="W1420" s="67" t="str">
        <f t="shared" si="206"/>
        <v xml:space="preserve">Everson Veloso </v>
      </c>
      <c r="X1420" s="67"/>
      <c r="Y1420" s="67">
        <f t="shared" ca="1" si="208"/>
        <v>14</v>
      </c>
      <c r="Z1420" s="67" t="str">
        <f>IFERROR(VLOOKUP(R1420,FVU!B:F,5,FALSE),"")</f>
        <v>BANDA DE RODAGEM</v>
      </c>
    </row>
    <row r="1421" spans="1:26" ht="15.75" customHeight="1">
      <c r="A1421" s="150">
        <f t="shared" si="207"/>
        <v>3716</v>
      </c>
      <c r="B1421" s="75">
        <v>24185</v>
      </c>
      <c r="C1421" s="60">
        <v>1</v>
      </c>
      <c r="D1421" s="59" t="str">
        <f t="shared" si="200"/>
        <v>295/80R22.5</v>
      </c>
      <c r="E1421" s="61">
        <v>90320</v>
      </c>
      <c r="F1421" s="75" t="s">
        <v>99</v>
      </c>
      <c r="G1421" s="60">
        <v>870</v>
      </c>
      <c r="H1421" s="59" t="str">
        <f t="shared" si="199"/>
        <v>JUSTINOPOLIS</v>
      </c>
      <c r="I1421" s="63">
        <v>45520</v>
      </c>
      <c r="J1421" s="64">
        <v>45534</v>
      </c>
      <c r="K1421" s="60">
        <v>0</v>
      </c>
      <c r="L1421" s="60">
        <v>19862</v>
      </c>
      <c r="M1421" s="60">
        <v>78218</v>
      </c>
      <c r="N1421" s="65">
        <f t="shared" si="201"/>
        <v>650</v>
      </c>
      <c r="O1421" s="66" t="str">
        <f t="shared" ca="1" si="202"/>
        <v>OK</v>
      </c>
      <c r="P1421" s="63">
        <v>45548</v>
      </c>
      <c r="Q1421" s="200"/>
      <c r="R1421" s="148" t="s">
        <v>114</v>
      </c>
      <c r="S1421" s="65" t="str">
        <f t="shared" si="203"/>
        <v>Pneu não ressulcado</v>
      </c>
      <c r="T1421" s="59" t="str">
        <f t="shared" si="204"/>
        <v>Negligência e/ou não realização do serviço de ressulcagem.</v>
      </c>
      <c r="U1421" s="65" t="str">
        <f t="shared" si="205"/>
        <v>Realizar a ressulcagem dos pneus respeitando os procedimentos conforme manual de ressulcagem.</v>
      </c>
      <c r="V1421" s="60">
        <v>16196</v>
      </c>
      <c r="W1421" s="59" t="str">
        <f t="shared" si="206"/>
        <v xml:space="preserve">Everson Veloso </v>
      </c>
      <c r="X1421" s="59"/>
      <c r="Y1421" s="59">
        <f t="shared" ca="1" si="208"/>
        <v>14</v>
      </c>
      <c r="Z1421" s="59" t="str">
        <f>IFERROR(VLOOKUP(R1421,FVU!B:F,5,FALSE),"")</f>
        <v>BANDA DE RODAGEM</v>
      </c>
    </row>
    <row r="1422" spans="1:26" ht="15.75" customHeight="1">
      <c r="A1422" s="149">
        <f t="shared" si="207"/>
        <v>3717</v>
      </c>
      <c r="B1422" s="76">
        <v>25190</v>
      </c>
      <c r="C1422" s="68">
        <v>1</v>
      </c>
      <c r="D1422" s="67" t="str">
        <f t="shared" si="200"/>
        <v>295/80R22.5</v>
      </c>
      <c r="E1422" s="69">
        <v>90324</v>
      </c>
      <c r="F1422" s="76" t="s">
        <v>101</v>
      </c>
      <c r="G1422" s="68">
        <v>870</v>
      </c>
      <c r="H1422" s="67" t="str">
        <f t="shared" ref="H1422:H1485" si="209">IFERROR(VLOOKUP(G1422,LOCAL,2,FALSE),"")</f>
        <v>JUSTINOPOLIS</v>
      </c>
      <c r="I1422" s="71">
        <v>45524</v>
      </c>
      <c r="J1422" s="72">
        <v>45534</v>
      </c>
      <c r="K1422" s="68">
        <v>1</v>
      </c>
      <c r="L1422" s="68">
        <v>11967</v>
      </c>
      <c r="M1422" s="68">
        <v>134861</v>
      </c>
      <c r="N1422" s="73">
        <f t="shared" si="201"/>
        <v>650</v>
      </c>
      <c r="O1422" s="74" t="str">
        <f t="shared" ca="1" si="202"/>
        <v>OK</v>
      </c>
      <c r="P1422" s="71">
        <v>45555</v>
      </c>
      <c r="Q1422" s="198"/>
      <c r="R1422" s="68" t="s">
        <v>107</v>
      </c>
      <c r="S1422" s="73" t="str">
        <f t="shared" si="203"/>
        <v>Alteração na zona baixa do talão.</v>
      </c>
      <c r="T1422" s="67" t="str">
        <f t="shared" si="20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422" s="73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422" s="68">
        <v>16196</v>
      </c>
      <c r="W1422" s="67" t="str">
        <f t="shared" si="206"/>
        <v xml:space="preserve">Everson Veloso </v>
      </c>
      <c r="X1422" s="67"/>
      <c r="Y1422" s="67">
        <f t="shared" ca="1" si="208"/>
        <v>21</v>
      </c>
      <c r="Z1422" s="67" t="str">
        <f>IFERROR(VLOOKUP(R1422,FVU!B:F,5,FALSE),"")</f>
        <v>TALÃO</v>
      </c>
    </row>
    <row r="1423" spans="1:26" ht="15.75" customHeight="1">
      <c r="A1423" s="150">
        <f t="shared" si="207"/>
        <v>3718</v>
      </c>
      <c r="B1423" s="75">
        <v>25358</v>
      </c>
      <c r="C1423" s="60">
        <v>1</v>
      </c>
      <c r="D1423" s="59" t="str">
        <f t="shared" si="200"/>
        <v>295/80R22.5</v>
      </c>
      <c r="E1423" s="61">
        <v>10702</v>
      </c>
      <c r="F1423" s="75" t="s">
        <v>99</v>
      </c>
      <c r="G1423" s="60">
        <v>870</v>
      </c>
      <c r="H1423" s="59" t="str">
        <f t="shared" si="209"/>
        <v>JUSTINOPOLIS</v>
      </c>
      <c r="I1423" s="63">
        <v>45521</v>
      </c>
      <c r="J1423" s="64">
        <v>45534</v>
      </c>
      <c r="K1423" s="60">
        <v>1</v>
      </c>
      <c r="L1423" s="60">
        <v>25578</v>
      </c>
      <c r="M1423" s="60">
        <v>100818</v>
      </c>
      <c r="N1423" s="65">
        <f t="shared" si="201"/>
        <v>650</v>
      </c>
      <c r="O1423" s="66" t="str">
        <f t="shared" ca="1" si="202"/>
        <v>OK</v>
      </c>
      <c r="P1423" s="63">
        <v>45909</v>
      </c>
      <c r="Q1423" s="200"/>
      <c r="R1423" s="148" t="s">
        <v>116</v>
      </c>
      <c r="S1423" s="65" t="str">
        <f t="shared" si="203"/>
        <v>Desenrolamento do retorno da lona carcaça no talão.</v>
      </c>
      <c r="T1423" s="59" t="str">
        <f t="shared" si="204"/>
        <v>Aquecimento no talão ocasionado pelo uso excessivo do freio, má regulagem dos freios, uso excessivo dos freios devido a velocidade incompatível com a via,rodas sujas e/ou em má condições de uso, etc.</v>
      </c>
      <c r="U1423" s="65" t="str">
        <f t="shared" si="2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23" s="60">
        <v>16196</v>
      </c>
      <c r="W1423" s="59" t="str">
        <f t="shared" si="206"/>
        <v xml:space="preserve">Everson Veloso </v>
      </c>
      <c r="X1423" s="59"/>
      <c r="Y1423" s="59">
        <f t="shared" ca="1" si="208"/>
        <v>375</v>
      </c>
      <c r="Z1423" s="59" t="str">
        <f>IFERROR(VLOOKUP(R1423,FVU!B:F,5,FALSE),"")</f>
        <v>TALÃO</v>
      </c>
    </row>
    <row r="1424" spans="1:26" ht="15.75" customHeight="1">
      <c r="A1424" s="149">
        <f t="shared" si="207"/>
        <v>3719</v>
      </c>
      <c r="B1424" s="76">
        <v>23335</v>
      </c>
      <c r="C1424" s="68">
        <v>2</v>
      </c>
      <c r="D1424" s="67" t="str">
        <f t="shared" ref="D1424:D1487" si="210">IFERROR(VLOOKUP(C1424,MEDIDA,2,FALSE),"")</f>
        <v>275/80R22.5</v>
      </c>
      <c r="E1424" s="69">
        <v>90299</v>
      </c>
      <c r="F1424" s="76" t="s">
        <v>105</v>
      </c>
      <c r="G1424" s="68">
        <v>870</v>
      </c>
      <c r="H1424" s="67" t="str">
        <f t="shared" si="209"/>
        <v>JUSTINOPOLIS</v>
      </c>
      <c r="I1424" s="71">
        <v>45521</v>
      </c>
      <c r="J1424" s="72">
        <v>45534</v>
      </c>
      <c r="K1424" s="68">
        <v>2</v>
      </c>
      <c r="L1424" s="68">
        <v>21911</v>
      </c>
      <c r="M1424" s="68">
        <v>183097</v>
      </c>
      <c r="N1424" s="73">
        <f t="shared" ref="N1424:N1485" si="211">IFERROR(VLOOKUP(C1424,MEDIDA,3,FALSE),"")</f>
        <v>600</v>
      </c>
      <c r="O1424" s="74" t="str">
        <f t="shared" ref="O1424:O1487" ca="1" si="212">IF(B1424="","",IF(P1424="",IF(TODAY()-J1424&gt;=7,"PENDENTE","AGUARDANDO"),"OK"))</f>
        <v>OK</v>
      </c>
      <c r="P1424" s="71">
        <v>45540</v>
      </c>
      <c r="Q1424" s="198"/>
      <c r="R1424" s="68" t="s">
        <v>106</v>
      </c>
      <c r="S1424" s="73" t="str">
        <f t="shared" ref="S1424:S1487" si="213">IFERROR(VLOOKUP(R1424,FVU,2,FALSE),"")</f>
        <v>Rachadura na zona baixa do talão.</v>
      </c>
      <c r="T1424" s="67" t="str">
        <f t="shared" ref="T1424:T1487" si="214">IFERROR(VLOOKUP(R1424,FVU,3,FALSE),"")</f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24" s="73" t="str">
        <f t="shared" ref="U1424:U1487" si="215">IFERROR(VLOOKUP(R1424,FVU,4,FALSE),"")</f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24" s="68">
        <v>16196</v>
      </c>
      <c r="W1424" s="67" t="str">
        <f t="shared" ref="W1424:W1487" si="216">IFERROR(VLOOKUP(V1424,RELATOR,2,FALSE),"")</f>
        <v xml:space="preserve">Everson Veloso </v>
      </c>
      <c r="X1424" s="67"/>
      <c r="Y1424" s="67">
        <f t="shared" ca="1" si="208"/>
        <v>6</v>
      </c>
      <c r="Z1424" s="67" t="str">
        <f>IFERROR(VLOOKUP(R1424,FVU!B:F,5,FALSE),"")</f>
        <v>TALÃO</v>
      </c>
    </row>
    <row r="1425" spans="1:26" ht="15.75" customHeight="1">
      <c r="A1425" s="150">
        <f t="shared" si="207"/>
        <v>3720</v>
      </c>
      <c r="B1425" s="75">
        <v>23703</v>
      </c>
      <c r="C1425" s="60">
        <v>2</v>
      </c>
      <c r="D1425" s="59" t="str">
        <f t="shared" si="210"/>
        <v>275/80R22.5</v>
      </c>
      <c r="E1425" s="61">
        <v>11193</v>
      </c>
      <c r="F1425" s="75" t="s">
        <v>99</v>
      </c>
      <c r="G1425" s="60">
        <v>98</v>
      </c>
      <c r="H1425" s="59" t="str">
        <f t="shared" si="209"/>
        <v>ANA LUCIA</v>
      </c>
      <c r="I1425" s="63">
        <v>45527</v>
      </c>
      <c r="J1425" s="64">
        <v>45534</v>
      </c>
      <c r="K1425" s="60">
        <v>2</v>
      </c>
      <c r="L1425" s="60">
        <v>3135</v>
      </c>
      <c r="M1425" s="60">
        <v>135655</v>
      </c>
      <c r="N1425" s="65">
        <f t="shared" si="211"/>
        <v>600</v>
      </c>
      <c r="O1425" s="66" t="str">
        <f t="shared" ca="1" si="212"/>
        <v>OK</v>
      </c>
      <c r="P1425" s="63">
        <v>45863</v>
      </c>
      <c r="Q1425" s="200"/>
      <c r="R1425" s="148" t="s">
        <v>116</v>
      </c>
      <c r="S1425" s="65" t="str">
        <f t="shared" si="213"/>
        <v>Desenrolamento do retorno da lona carcaça no talão.</v>
      </c>
      <c r="T1425" s="59" t="str">
        <f t="shared" si="214"/>
        <v>Aquecimento no talão ocasionado pelo uso excessivo do freio, má regulagem dos freios, uso excessivo dos freios devido a velocidade incompatível com a via,rodas sujas e/ou em má condições de uso, etc.</v>
      </c>
      <c r="U1425" s="65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25" s="60">
        <v>16196</v>
      </c>
      <c r="W1425" s="59" t="str">
        <f t="shared" si="216"/>
        <v xml:space="preserve">Everson Veloso </v>
      </c>
      <c r="X1425" s="59"/>
      <c r="Y1425" s="59">
        <f t="shared" ca="1" si="208"/>
        <v>329</v>
      </c>
      <c r="Z1425" s="59" t="str">
        <f>IFERROR(VLOOKUP(R1425,FVU!B:F,5,FALSE),"")</f>
        <v>TALÃO</v>
      </c>
    </row>
    <row r="1426" spans="1:26" ht="15.75" customHeight="1">
      <c r="A1426" s="149">
        <f t="shared" si="207"/>
        <v>3721</v>
      </c>
      <c r="B1426" s="76">
        <v>27493</v>
      </c>
      <c r="C1426" s="68">
        <v>2</v>
      </c>
      <c r="D1426" s="67" t="str">
        <f t="shared" si="210"/>
        <v>275/80R22.5</v>
      </c>
      <c r="E1426" s="69">
        <v>8424</v>
      </c>
      <c r="F1426" s="76" t="s">
        <v>102</v>
      </c>
      <c r="G1426" s="68">
        <v>56</v>
      </c>
      <c r="H1426" s="67" t="str">
        <f t="shared" si="209"/>
        <v xml:space="preserve">UBERLANDIA </v>
      </c>
      <c r="I1426" s="71">
        <v>45526</v>
      </c>
      <c r="J1426" s="72">
        <v>45546</v>
      </c>
      <c r="K1426" s="68">
        <v>0</v>
      </c>
      <c r="L1426" s="68">
        <v>23144</v>
      </c>
      <c r="M1426" s="68">
        <v>66607</v>
      </c>
      <c r="N1426" s="73">
        <f t="shared" si="211"/>
        <v>600</v>
      </c>
      <c r="O1426" s="74" t="str">
        <f t="shared" ca="1" si="212"/>
        <v>OK</v>
      </c>
      <c r="P1426" s="71">
        <v>45721</v>
      </c>
      <c r="Q1426" s="198"/>
      <c r="R1426" s="68" t="s">
        <v>114</v>
      </c>
      <c r="S1426" s="73" t="str">
        <f t="shared" si="213"/>
        <v>Pneu não ressulcado</v>
      </c>
      <c r="T1426" s="67" t="str">
        <f t="shared" si="214"/>
        <v>Negligência e/ou não realização do serviço de ressulcagem.</v>
      </c>
      <c r="U1426" s="73" t="str">
        <f t="shared" si="215"/>
        <v>Realizar a ressulcagem dos pneus respeitando os procedimentos conforme manual de ressulcagem.</v>
      </c>
      <c r="V1426" s="68">
        <v>16196</v>
      </c>
      <c r="W1426" s="67" t="str">
        <f t="shared" si="216"/>
        <v xml:space="preserve">Everson Veloso </v>
      </c>
      <c r="X1426" s="67"/>
      <c r="Y1426" s="67">
        <f t="shared" ca="1" si="208"/>
        <v>175</v>
      </c>
      <c r="Z1426" s="67" t="str">
        <f>IFERROR(VLOOKUP(R1426,FVU!B:F,5,FALSE),"")</f>
        <v>BANDA DE RODAGEM</v>
      </c>
    </row>
    <row r="1427" spans="1:26" ht="15.75" customHeight="1">
      <c r="A1427" s="150">
        <f t="shared" si="207"/>
        <v>3722</v>
      </c>
      <c r="B1427" s="75">
        <v>26716</v>
      </c>
      <c r="C1427" s="60">
        <v>2</v>
      </c>
      <c r="D1427" s="59" t="str">
        <f t="shared" si="210"/>
        <v>275/80R22.5</v>
      </c>
      <c r="E1427" s="61">
        <v>7520</v>
      </c>
      <c r="F1427" s="75" t="s">
        <v>197</v>
      </c>
      <c r="G1427" s="60">
        <v>56</v>
      </c>
      <c r="H1427" s="59" t="str">
        <f t="shared" si="209"/>
        <v xml:space="preserve">UBERLANDIA </v>
      </c>
      <c r="I1427" s="63">
        <v>45414</v>
      </c>
      <c r="J1427" s="64">
        <v>45546</v>
      </c>
      <c r="K1427" s="60">
        <v>0</v>
      </c>
      <c r="L1427" s="60">
        <v>33712</v>
      </c>
      <c r="M1427" s="60">
        <v>77379</v>
      </c>
      <c r="N1427" s="65">
        <f t="shared" si="211"/>
        <v>600</v>
      </c>
      <c r="O1427" s="66" t="str">
        <f t="shared" ca="1" si="212"/>
        <v>OK</v>
      </c>
      <c r="P1427" s="63">
        <v>45726</v>
      </c>
      <c r="Q1427" s="200"/>
      <c r="R1427" s="148" t="s">
        <v>111</v>
      </c>
      <c r="S1427" s="65" t="str">
        <f t="shared" si="213"/>
        <v>Desgaste irregular da Banda de Rodagem.</v>
      </c>
      <c r="T1427" s="59" t="str">
        <f t="shared" si="214"/>
        <v>Folgas nas mangas, cubos, buchas estouradas, veículo desalinhado.</v>
      </c>
      <c r="U1427" s="65" t="str">
        <f t="shared" si="21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427" s="60">
        <v>16196</v>
      </c>
      <c r="W1427" s="59" t="str">
        <f t="shared" si="216"/>
        <v xml:space="preserve">Everson Veloso </v>
      </c>
      <c r="X1427" s="59"/>
      <c r="Y1427" s="59">
        <f t="shared" ca="1" si="208"/>
        <v>180</v>
      </c>
      <c r="Z1427" s="59" t="str">
        <f>IFERROR(VLOOKUP(R1427,FVU!B:F,5,FALSE),"")</f>
        <v>BANDA DE RODAGEM</v>
      </c>
    </row>
    <row r="1428" spans="1:26" ht="15.75" customHeight="1">
      <c r="A1428" s="149">
        <f t="shared" si="207"/>
        <v>3723</v>
      </c>
      <c r="B1428" s="76">
        <v>28128</v>
      </c>
      <c r="C1428" s="68">
        <v>2</v>
      </c>
      <c r="D1428" s="67" t="str">
        <f t="shared" si="210"/>
        <v>275/80R22.5</v>
      </c>
      <c r="E1428" s="69">
        <v>8463</v>
      </c>
      <c r="F1428" s="76" t="s">
        <v>197</v>
      </c>
      <c r="G1428" s="68">
        <v>56</v>
      </c>
      <c r="H1428" s="67" t="str">
        <f t="shared" si="209"/>
        <v xml:space="preserve">UBERLANDIA </v>
      </c>
      <c r="I1428" s="71">
        <v>45531</v>
      </c>
      <c r="J1428" s="72">
        <v>45546</v>
      </c>
      <c r="K1428" s="68">
        <v>0</v>
      </c>
      <c r="L1428" s="68">
        <v>42129</v>
      </c>
      <c r="M1428" s="68">
        <v>42129</v>
      </c>
      <c r="N1428" s="73">
        <f t="shared" si="211"/>
        <v>600</v>
      </c>
      <c r="O1428" s="74" t="str">
        <f t="shared" ca="1" si="212"/>
        <v>OK</v>
      </c>
      <c r="P1428" s="71">
        <v>45726</v>
      </c>
      <c r="Q1428" s="198"/>
      <c r="R1428" s="68" t="s">
        <v>111</v>
      </c>
      <c r="S1428" s="73" t="str">
        <f t="shared" si="213"/>
        <v>Desgaste irregular da Banda de Rodagem.</v>
      </c>
      <c r="T1428" s="67" t="str">
        <f t="shared" si="214"/>
        <v>Folgas nas mangas, cubos, buchas estouradas, veículo desalinhado.</v>
      </c>
      <c r="U1428" s="73" t="str">
        <f t="shared" si="21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428" s="68">
        <v>16196</v>
      </c>
      <c r="W1428" s="67" t="str">
        <f t="shared" si="216"/>
        <v xml:space="preserve">Everson Veloso </v>
      </c>
      <c r="X1428" s="67"/>
      <c r="Y1428" s="67">
        <f t="shared" ca="1" si="208"/>
        <v>180</v>
      </c>
      <c r="Z1428" s="67" t="str">
        <f>IFERROR(VLOOKUP(R1428,FVU!B:F,5,FALSE),"")</f>
        <v>BANDA DE RODAGEM</v>
      </c>
    </row>
    <row r="1429" spans="1:26" ht="15.75" customHeight="1">
      <c r="A1429" s="150">
        <f t="shared" si="207"/>
        <v>3724</v>
      </c>
      <c r="B1429" s="75">
        <v>27907</v>
      </c>
      <c r="C1429" s="60">
        <v>2</v>
      </c>
      <c r="D1429" s="59" t="str">
        <f t="shared" si="210"/>
        <v>275/80R22.5</v>
      </c>
      <c r="E1429" s="61">
        <v>7333</v>
      </c>
      <c r="F1429" s="75" t="s">
        <v>105</v>
      </c>
      <c r="G1429" s="60">
        <v>56</v>
      </c>
      <c r="H1429" s="59" t="str">
        <f t="shared" si="209"/>
        <v xml:space="preserve">UBERLANDIA </v>
      </c>
      <c r="I1429" s="63">
        <v>45519</v>
      </c>
      <c r="J1429" s="64">
        <v>45546</v>
      </c>
      <c r="K1429" s="60">
        <v>0</v>
      </c>
      <c r="L1429" s="60">
        <v>8043</v>
      </c>
      <c r="M1429" s="60">
        <v>43088</v>
      </c>
      <c r="N1429" s="65">
        <f t="shared" si="211"/>
        <v>600</v>
      </c>
      <c r="O1429" s="66" t="str">
        <f t="shared" ca="1" si="212"/>
        <v>OK</v>
      </c>
      <c r="P1429" s="63">
        <v>45722</v>
      </c>
      <c r="Q1429" s="200"/>
      <c r="R1429" s="148" t="s">
        <v>109</v>
      </c>
      <c r="S1429" s="65" t="str">
        <f t="shared" si="213"/>
        <v>Desgaste da Banda de Rodagem por utilização extrema.</v>
      </c>
      <c r="T1429" s="59" t="str">
        <f t="shared" si="214"/>
        <v>Roda travada, "calo" no tambor de freio, utilização extrema , excessiva.</v>
      </c>
      <c r="U1429" s="65" t="str">
        <f t="shared" si="215"/>
        <v>Verificar rodas e tambores de freio, verificar negligência do borracheiro e caso procedente efetuar a cobrança.</v>
      </c>
      <c r="V1429" s="60">
        <v>16196</v>
      </c>
      <c r="W1429" s="59" t="str">
        <f t="shared" si="216"/>
        <v xml:space="preserve">Everson Veloso </v>
      </c>
      <c r="X1429" s="59"/>
      <c r="Y1429" s="59">
        <f t="shared" ca="1" si="208"/>
        <v>176</v>
      </c>
      <c r="Z1429" s="59" t="str">
        <f>IFERROR(VLOOKUP(R1429,FVU!B:F,5,FALSE),"")</f>
        <v>BANDA DE RODAGEM</v>
      </c>
    </row>
    <row r="1430" spans="1:26" ht="15.75" customHeight="1">
      <c r="A1430" s="149">
        <f t="shared" si="207"/>
        <v>3725</v>
      </c>
      <c r="B1430" s="76">
        <v>25502</v>
      </c>
      <c r="C1430" s="68">
        <v>2</v>
      </c>
      <c r="D1430" s="67" t="str">
        <f t="shared" si="210"/>
        <v>275/80R22.5</v>
      </c>
      <c r="E1430" s="159">
        <v>11087</v>
      </c>
      <c r="F1430" s="76" t="s">
        <v>105</v>
      </c>
      <c r="G1430" s="68">
        <v>870</v>
      </c>
      <c r="H1430" s="67" t="str">
        <f t="shared" si="209"/>
        <v>JUSTINOPOLIS</v>
      </c>
      <c r="I1430" s="71">
        <v>45537</v>
      </c>
      <c r="J1430" s="72">
        <v>45546</v>
      </c>
      <c r="K1430" s="68">
        <v>2</v>
      </c>
      <c r="L1430" s="68">
        <v>8280</v>
      </c>
      <c r="M1430" s="68">
        <v>105784</v>
      </c>
      <c r="N1430" s="73">
        <f t="shared" si="211"/>
        <v>600</v>
      </c>
      <c r="O1430" s="74" t="str">
        <f t="shared" ca="1" si="212"/>
        <v>OK</v>
      </c>
      <c r="P1430" s="71">
        <v>45901</v>
      </c>
      <c r="Q1430" s="198"/>
      <c r="R1430" s="68" t="s">
        <v>116</v>
      </c>
      <c r="S1430" s="73" t="str">
        <f t="shared" si="213"/>
        <v>Desenrolamento do retorno da lona carcaça no talão.</v>
      </c>
      <c r="T1430" s="67" t="str">
        <f t="shared" si="214"/>
        <v>Aquecimento no talão ocasionado pelo uso excessivo do freio, má regulagem dos freios, uso excessivo dos freios devido a velocidade incompatível com a via,rodas sujas e/ou em má condições de uso, etc.</v>
      </c>
      <c r="U1430" s="73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30" s="68">
        <v>16196</v>
      </c>
      <c r="W1430" s="67" t="str">
        <f t="shared" si="216"/>
        <v xml:space="preserve">Everson Veloso </v>
      </c>
      <c r="X1430" s="67"/>
      <c r="Y1430" s="67">
        <f t="shared" ca="1" si="208"/>
        <v>355</v>
      </c>
      <c r="Z1430" s="67" t="str">
        <f>IFERROR(VLOOKUP(R1430,FVU!B:F,5,FALSE),"")</f>
        <v>TALÃO</v>
      </c>
    </row>
    <row r="1431" spans="1:26" ht="15.75" customHeight="1">
      <c r="A1431" s="150">
        <f t="shared" si="207"/>
        <v>3726</v>
      </c>
      <c r="B1431" s="75">
        <v>27718</v>
      </c>
      <c r="C1431" s="60">
        <v>2</v>
      </c>
      <c r="D1431" s="59" t="str">
        <f t="shared" si="210"/>
        <v>275/80R22.5</v>
      </c>
      <c r="E1431" s="61">
        <v>11154</v>
      </c>
      <c r="F1431" s="75" t="s">
        <v>99</v>
      </c>
      <c r="G1431" s="60">
        <v>870</v>
      </c>
      <c r="H1431" s="59" t="str">
        <f t="shared" si="209"/>
        <v>JUSTINOPOLIS</v>
      </c>
      <c r="I1431" s="63">
        <v>45537</v>
      </c>
      <c r="J1431" s="64">
        <v>45546</v>
      </c>
      <c r="K1431" s="60">
        <v>1</v>
      </c>
      <c r="L1431" s="60">
        <v>18095</v>
      </c>
      <c r="M1431" s="60">
        <v>37531</v>
      </c>
      <c r="N1431" s="65">
        <f t="shared" si="211"/>
        <v>600</v>
      </c>
      <c r="O1431" s="66" t="str">
        <f t="shared" ca="1" si="212"/>
        <v>OK</v>
      </c>
      <c r="P1431" s="63">
        <v>45548</v>
      </c>
      <c r="Q1431" s="200"/>
      <c r="R1431" s="148" t="s">
        <v>106</v>
      </c>
      <c r="S1431" s="65" t="str">
        <f t="shared" si="213"/>
        <v>Rachadura na zona baixa do talão.</v>
      </c>
      <c r="T1431" s="59" t="str">
        <f t="shared" si="21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31" s="65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31" s="60">
        <v>16196</v>
      </c>
      <c r="W1431" s="59" t="str">
        <f t="shared" si="216"/>
        <v xml:space="preserve">Everson Veloso </v>
      </c>
      <c r="X1431" s="59"/>
      <c r="Y1431" s="59">
        <f t="shared" ca="1" si="208"/>
        <v>2</v>
      </c>
      <c r="Z1431" s="59" t="str">
        <f>IFERROR(VLOOKUP(R1431,FVU!B:F,5,FALSE),"")</f>
        <v>TALÃO</v>
      </c>
    </row>
    <row r="1432" spans="1:26" ht="15.75" customHeight="1">
      <c r="A1432" s="149">
        <f t="shared" si="207"/>
        <v>3727</v>
      </c>
      <c r="B1432" s="76">
        <v>22758</v>
      </c>
      <c r="C1432" s="68">
        <v>1</v>
      </c>
      <c r="D1432" s="67" t="str">
        <f t="shared" si="210"/>
        <v>295/80R22.5</v>
      </c>
      <c r="E1432" s="69">
        <v>10853</v>
      </c>
      <c r="F1432" s="76" t="s">
        <v>99</v>
      </c>
      <c r="G1432" s="68">
        <v>870</v>
      </c>
      <c r="H1432" s="67" t="str">
        <f t="shared" si="209"/>
        <v>JUSTINOPOLIS</v>
      </c>
      <c r="I1432" s="71">
        <v>45535</v>
      </c>
      <c r="J1432" s="72">
        <v>45546</v>
      </c>
      <c r="K1432" s="68">
        <v>1</v>
      </c>
      <c r="L1432" s="68">
        <v>30187</v>
      </c>
      <c r="M1432" s="68">
        <v>156298</v>
      </c>
      <c r="N1432" s="73">
        <f t="shared" si="211"/>
        <v>650</v>
      </c>
      <c r="O1432" s="74" t="str">
        <f t="shared" ca="1" si="212"/>
        <v>OK</v>
      </c>
      <c r="P1432" s="71">
        <v>45548</v>
      </c>
      <c r="Q1432" s="198"/>
      <c r="R1432" s="68" t="s">
        <v>106</v>
      </c>
      <c r="S1432" s="73" t="str">
        <f t="shared" si="213"/>
        <v>Rachadura na zona baixa do talão.</v>
      </c>
      <c r="T1432" s="67" t="str">
        <f t="shared" si="21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32" s="73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32" s="68">
        <v>16196</v>
      </c>
      <c r="W1432" s="67" t="str">
        <f t="shared" si="216"/>
        <v xml:space="preserve">Everson Veloso </v>
      </c>
      <c r="X1432" s="67"/>
      <c r="Y1432" s="67">
        <f t="shared" ca="1" si="208"/>
        <v>2</v>
      </c>
      <c r="Z1432" s="67" t="str">
        <f>IFERROR(VLOOKUP(R1432,FVU!B:F,5,FALSE),"")</f>
        <v>TALÃO</v>
      </c>
    </row>
    <row r="1433" spans="1:26" ht="15.75" customHeight="1">
      <c r="A1433" s="150">
        <f t="shared" si="207"/>
        <v>3728</v>
      </c>
      <c r="B1433" s="75">
        <v>27445</v>
      </c>
      <c r="C1433" s="60">
        <v>2</v>
      </c>
      <c r="D1433" s="59" t="str">
        <f t="shared" si="210"/>
        <v>275/80R22.5</v>
      </c>
      <c r="E1433" s="61">
        <v>90228</v>
      </c>
      <c r="F1433" s="75" t="s">
        <v>102</v>
      </c>
      <c r="G1433" s="60">
        <v>990</v>
      </c>
      <c r="H1433" s="59" t="str">
        <f t="shared" si="209"/>
        <v>VENEZA</v>
      </c>
      <c r="I1433" s="63">
        <v>45534</v>
      </c>
      <c r="J1433" s="64">
        <v>45546</v>
      </c>
      <c r="K1433" s="60">
        <v>0</v>
      </c>
      <c r="L1433" s="60">
        <v>89615</v>
      </c>
      <c r="M1433" s="60">
        <v>89615</v>
      </c>
      <c r="N1433" s="65">
        <f t="shared" si="211"/>
        <v>600</v>
      </c>
      <c r="O1433" s="66" t="str">
        <f t="shared" ca="1" si="212"/>
        <v>OK</v>
      </c>
      <c r="P1433" s="63">
        <v>45546</v>
      </c>
      <c r="Q1433" s="200"/>
      <c r="R1433" s="148" t="s">
        <v>110</v>
      </c>
      <c r="S1433" s="65" t="str">
        <f t="shared" si="213"/>
        <v>Rodagem sem ar ou com flexão importante no flanco.</v>
      </c>
      <c r="T1433" s="59" t="str">
        <f t="shared" si="214"/>
        <v>Perfurações no topo ou flanco, rodas ou aros danificados, rodagem prolongada sem ar ou baixa pressão, desgaste no flanco por atrito com o solo ou entre germinados.</v>
      </c>
      <c r="U1433" s="65" t="str">
        <f t="shared" si="215"/>
        <v>Condutor rodou com o pneu vazio. Solicito avaliação de cobrança.</v>
      </c>
      <c r="V1433" s="60">
        <v>16196</v>
      </c>
      <c r="W1433" s="59" t="str">
        <f t="shared" si="216"/>
        <v xml:space="preserve">Everson Veloso </v>
      </c>
      <c r="X1433" s="59"/>
      <c r="Y1433" s="59">
        <f t="shared" ca="1" si="208"/>
        <v>0</v>
      </c>
      <c r="Z1433" s="59" t="str">
        <f>IFERROR(VLOOKUP(R1433,FVU!B:F,5,FALSE),"")</f>
        <v>FLANCO</v>
      </c>
    </row>
    <row r="1434" spans="1:26" ht="15.75" customHeight="1">
      <c r="A1434" s="149">
        <f t="shared" si="207"/>
        <v>3729</v>
      </c>
      <c r="B1434" s="76">
        <v>29351</v>
      </c>
      <c r="C1434" s="68">
        <v>2</v>
      </c>
      <c r="D1434" s="67" t="str">
        <f t="shared" si="210"/>
        <v>275/80R22.5</v>
      </c>
      <c r="E1434" s="69">
        <v>7504</v>
      </c>
      <c r="F1434" s="76" t="s">
        <v>102</v>
      </c>
      <c r="G1434" s="68">
        <v>56</v>
      </c>
      <c r="H1434" s="67" t="str">
        <f t="shared" si="209"/>
        <v xml:space="preserve">UBERLANDIA </v>
      </c>
      <c r="I1434" s="71">
        <v>45538</v>
      </c>
      <c r="J1434" s="72">
        <v>45546</v>
      </c>
      <c r="K1434" s="68">
        <v>0</v>
      </c>
      <c r="L1434" s="68">
        <v>9873</v>
      </c>
      <c r="M1434" s="68">
        <v>9873</v>
      </c>
      <c r="N1434" s="73">
        <f t="shared" si="211"/>
        <v>600</v>
      </c>
      <c r="O1434" s="74" t="str">
        <f t="shared" ca="1" si="212"/>
        <v>OK</v>
      </c>
      <c r="P1434" s="71">
        <v>45726</v>
      </c>
      <c r="Q1434" s="198"/>
      <c r="R1434" s="68" t="s">
        <v>111</v>
      </c>
      <c r="S1434" s="73" t="str">
        <f t="shared" si="213"/>
        <v>Desgaste irregular da Banda de Rodagem.</v>
      </c>
      <c r="T1434" s="67" t="str">
        <f t="shared" si="214"/>
        <v>Folgas nas mangas, cubos, buchas estouradas, veículo desalinhado.</v>
      </c>
      <c r="U1434" s="73" t="str">
        <f t="shared" si="21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434" s="68">
        <v>16196</v>
      </c>
      <c r="W1434" s="67" t="str">
        <f t="shared" si="216"/>
        <v xml:space="preserve">Everson Veloso </v>
      </c>
      <c r="X1434" s="67"/>
      <c r="Y1434" s="67">
        <f t="shared" ca="1" si="208"/>
        <v>180</v>
      </c>
      <c r="Z1434" s="67" t="str">
        <f>IFERROR(VLOOKUP(R1434,FVU!B:F,5,FALSE),"")</f>
        <v>BANDA DE RODAGEM</v>
      </c>
    </row>
    <row r="1435" spans="1:26" ht="15.75" customHeight="1">
      <c r="A1435" s="150">
        <f t="shared" si="207"/>
        <v>3730</v>
      </c>
      <c r="B1435" s="75">
        <v>23755</v>
      </c>
      <c r="C1435" s="60">
        <v>1</v>
      </c>
      <c r="D1435" s="59" t="str">
        <f t="shared" si="210"/>
        <v>295/80R22.5</v>
      </c>
      <c r="E1435" s="61">
        <v>7612</v>
      </c>
      <c r="F1435" s="75" t="s">
        <v>99</v>
      </c>
      <c r="G1435" s="60">
        <v>56</v>
      </c>
      <c r="H1435" s="59" t="str">
        <f t="shared" si="209"/>
        <v xml:space="preserve">UBERLANDIA </v>
      </c>
      <c r="I1435" s="63">
        <v>45533</v>
      </c>
      <c r="J1435" s="64">
        <v>45546</v>
      </c>
      <c r="K1435" s="60">
        <v>0</v>
      </c>
      <c r="L1435" s="60">
        <v>43447</v>
      </c>
      <c r="M1435" s="60">
        <v>79276</v>
      </c>
      <c r="N1435" s="65">
        <f t="shared" si="211"/>
        <v>650</v>
      </c>
      <c r="O1435" s="66" t="str">
        <f t="shared" ca="1" si="212"/>
        <v>OK</v>
      </c>
      <c r="P1435" s="63">
        <v>45721</v>
      </c>
      <c r="Q1435" s="200"/>
      <c r="R1435" s="148" t="s">
        <v>114</v>
      </c>
      <c r="S1435" s="65" t="str">
        <f t="shared" si="213"/>
        <v>Pneu não ressulcado</v>
      </c>
      <c r="T1435" s="59" t="str">
        <f t="shared" si="214"/>
        <v>Negligência e/ou não realização do serviço de ressulcagem.</v>
      </c>
      <c r="U1435" s="65" t="str">
        <f t="shared" si="215"/>
        <v>Realizar a ressulcagem dos pneus respeitando os procedimentos conforme manual de ressulcagem.</v>
      </c>
      <c r="V1435" s="60">
        <v>16196</v>
      </c>
      <c r="W1435" s="59" t="str">
        <f t="shared" si="216"/>
        <v xml:space="preserve">Everson Veloso </v>
      </c>
      <c r="X1435" s="59"/>
      <c r="Y1435" s="59">
        <f t="shared" ca="1" si="208"/>
        <v>175</v>
      </c>
      <c r="Z1435" s="59" t="str">
        <f>IFERROR(VLOOKUP(R1435,FVU!B:F,5,FALSE),"")</f>
        <v>BANDA DE RODAGEM</v>
      </c>
    </row>
    <row r="1436" spans="1:26" ht="15.75" customHeight="1">
      <c r="A1436" s="149">
        <f t="shared" si="207"/>
        <v>3731</v>
      </c>
      <c r="B1436" s="76">
        <v>28830</v>
      </c>
      <c r="C1436" s="68">
        <v>2</v>
      </c>
      <c r="D1436" s="67" t="str">
        <f t="shared" si="210"/>
        <v>275/80R22.5</v>
      </c>
      <c r="E1436" s="69">
        <v>7321</v>
      </c>
      <c r="F1436" s="76" t="s">
        <v>102</v>
      </c>
      <c r="G1436" s="68">
        <v>56</v>
      </c>
      <c r="H1436" s="67" t="str">
        <f t="shared" si="209"/>
        <v xml:space="preserve">UBERLANDIA </v>
      </c>
      <c r="I1436" s="71">
        <v>45513</v>
      </c>
      <c r="J1436" s="72">
        <v>45546</v>
      </c>
      <c r="K1436" s="68">
        <v>0</v>
      </c>
      <c r="L1436" s="68">
        <v>21952</v>
      </c>
      <c r="M1436" s="68">
        <v>24848</v>
      </c>
      <c r="N1436" s="73">
        <f t="shared" si="211"/>
        <v>600</v>
      </c>
      <c r="O1436" s="74" t="str">
        <f t="shared" ca="1" si="212"/>
        <v>OK</v>
      </c>
      <c r="P1436" s="71">
        <v>45726</v>
      </c>
      <c r="Q1436" s="198"/>
      <c r="R1436" s="68" t="s">
        <v>111</v>
      </c>
      <c r="S1436" s="73" t="str">
        <f t="shared" si="213"/>
        <v>Desgaste irregular da Banda de Rodagem.</v>
      </c>
      <c r="T1436" s="67" t="str">
        <f t="shared" si="214"/>
        <v>Folgas nas mangas, cubos, buchas estouradas, veículo desalinhado.</v>
      </c>
      <c r="U1436" s="73" t="str">
        <f t="shared" si="21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436" s="68">
        <v>16196</v>
      </c>
      <c r="W1436" s="67" t="str">
        <f t="shared" si="216"/>
        <v xml:space="preserve">Everson Veloso </v>
      </c>
      <c r="X1436" s="67"/>
      <c r="Y1436" s="67">
        <f t="shared" ca="1" si="208"/>
        <v>180</v>
      </c>
      <c r="Z1436" s="67" t="str">
        <f>IFERROR(VLOOKUP(R1436,FVU!B:F,5,FALSE),"")</f>
        <v>BANDA DE RODAGEM</v>
      </c>
    </row>
    <row r="1437" spans="1:26" ht="15.75" customHeight="1">
      <c r="A1437" s="150">
        <f t="shared" si="207"/>
        <v>3732</v>
      </c>
      <c r="B1437" s="75">
        <v>27159</v>
      </c>
      <c r="C1437" s="60">
        <v>2</v>
      </c>
      <c r="D1437" s="59" t="str">
        <f t="shared" si="210"/>
        <v>275/80R22.5</v>
      </c>
      <c r="E1437" s="61">
        <v>8411</v>
      </c>
      <c r="F1437" s="75" t="s">
        <v>105</v>
      </c>
      <c r="G1437" s="60">
        <v>56</v>
      </c>
      <c r="H1437" s="59" t="str">
        <f t="shared" si="209"/>
        <v xml:space="preserve">UBERLANDIA </v>
      </c>
      <c r="I1437" s="63">
        <v>45537</v>
      </c>
      <c r="J1437" s="64">
        <v>45546</v>
      </c>
      <c r="K1437" s="60">
        <v>0</v>
      </c>
      <c r="L1437" s="60">
        <v>17464</v>
      </c>
      <c r="M1437" s="60">
        <v>67689</v>
      </c>
      <c r="N1437" s="65">
        <f t="shared" si="211"/>
        <v>600</v>
      </c>
      <c r="O1437" s="66" t="str">
        <f t="shared" ca="1" si="212"/>
        <v>OK</v>
      </c>
      <c r="P1437" s="63">
        <v>45726</v>
      </c>
      <c r="Q1437" s="200"/>
      <c r="R1437" s="148" t="s">
        <v>116</v>
      </c>
      <c r="S1437" s="65" t="str">
        <f t="shared" si="213"/>
        <v>Desenrolamento do retorno da lona carcaça no talão.</v>
      </c>
      <c r="T1437" s="59" t="str">
        <f t="shared" si="214"/>
        <v>Aquecimento no talão ocasionado pelo uso excessivo do freio, má regulagem dos freios, uso excessivo dos freios devido a velocidade incompatível com a via,rodas sujas e/ou em má condições de uso, etc.</v>
      </c>
      <c r="U1437" s="65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37" s="60">
        <v>16196</v>
      </c>
      <c r="W1437" s="59" t="str">
        <f t="shared" si="216"/>
        <v xml:space="preserve">Everson Veloso </v>
      </c>
      <c r="X1437" s="59"/>
      <c r="Y1437" s="59">
        <f t="shared" ca="1" si="208"/>
        <v>180</v>
      </c>
      <c r="Z1437" s="59" t="str">
        <f>IFERROR(VLOOKUP(R1437,FVU!B:F,5,FALSE),"")</f>
        <v>TALÃO</v>
      </c>
    </row>
    <row r="1438" spans="1:26" ht="15.75" customHeight="1">
      <c r="A1438" s="149">
        <f t="shared" si="207"/>
        <v>3733</v>
      </c>
      <c r="B1438" s="76">
        <v>27644</v>
      </c>
      <c r="C1438" s="68">
        <v>2</v>
      </c>
      <c r="D1438" s="67" t="str">
        <f t="shared" si="210"/>
        <v>275/80R22.5</v>
      </c>
      <c r="E1438" s="69">
        <v>7515</v>
      </c>
      <c r="F1438" s="76" t="s">
        <v>102</v>
      </c>
      <c r="G1438" s="68">
        <v>56</v>
      </c>
      <c r="H1438" s="67" t="str">
        <f t="shared" si="209"/>
        <v xml:space="preserve">UBERLANDIA </v>
      </c>
      <c r="I1438" s="71">
        <v>45536</v>
      </c>
      <c r="J1438" s="72">
        <v>45546</v>
      </c>
      <c r="K1438" s="68">
        <v>0</v>
      </c>
      <c r="L1438" s="68">
        <v>43850</v>
      </c>
      <c r="M1438" s="68">
        <v>43850</v>
      </c>
      <c r="N1438" s="73">
        <f t="shared" si="211"/>
        <v>600</v>
      </c>
      <c r="O1438" s="74" t="str">
        <f t="shared" ca="1" si="212"/>
        <v>OK</v>
      </c>
      <c r="P1438" s="71">
        <v>45726</v>
      </c>
      <c r="Q1438" s="198"/>
      <c r="R1438" s="68" t="s">
        <v>111</v>
      </c>
      <c r="S1438" s="73" t="str">
        <f t="shared" si="213"/>
        <v>Desgaste irregular da Banda de Rodagem.</v>
      </c>
      <c r="T1438" s="67" t="str">
        <f t="shared" si="214"/>
        <v>Folgas nas mangas, cubos, buchas estouradas, veículo desalinhado.</v>
      </c>
      <c r="U1438" s="73" t="str">
        <f t="shared" si="21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438" s="68">
        <v>16196</v>
      </c>
      <c r="W1438" s="67" t="str">
        <f t="shared" si="216"/>
        <v xml:space="preserve">Everson Veloso </v>
      </c>
      <c r="X1438" s="67"/>
      <c r="Y1438" s="67">
        <f t="shared" ca="1" si="208"/>
        <v>180</v>
      </c>
      <c r="Z1438" s="67" t="str">
        <f>IFERROR(VLOOKUP(R1438,FVU!B:F,5,FALSE),"")</f>
        <v>BANDA DE RODAGEM</v>
      </c>
    </row>
    <row r="1439" spans="1:26" ht="15.75" customHeight="1">
      <c r="A1439" s="150">
        <f t="shared" si="207"/>
        <v>3734</v>
      </c>
      <c r="B1439" s="75">
        <v>27644</v>
      </c>
      <c r="C1439" s="60">
        <v>2</v>
      </c>
      <c r="D1439" s="59" t="str">
        <f t="shared" si="210"/>
        <v>275/80R22.5</v>
      </c>
      <c r="E1439" s="61">
        <v>7515</v>
      </c>
      <c r="F1439" s="75" t="s">
        <v>102</v>
      </c>
      <c r="G1439" s="60">
        <v>56</v>
      </c>
      <c r="H1439" s="59" t="str">
        <f t="shared" si="209"/>
        <v xml:space="preserve">UBERLANDIA </v>
      </c>
      <c r="I1439" s="63">
        <v>45536</v>
      </c>
      <c r="J1439" s="64">
        <v>45546</v>
      </c>
      <c r="K1439" s="60">
        <v>0</v>
      </c>
      <c r="L1439" s="60">
        <v>43850</v>
      </c>
      <c r="M1439" s="60">
        <v>43850</v>
      </c>
      <c r="N1439" s="65">
        <f t="shared" si="211"/>
        <v>600</v>
      </c>
      <c r="O1439" s="66" t="str">
        <f t="shared" ca="1" si="212"/>
        <v>OK</v>
      </c>
      <c r="P1439" s="63">
        <v>45722</v>
      </c>
      <c r="Q1439" s="200"/>
      <c r="R1439" s="148" t="s">
        <v>110</v>
      </c>
      <c r="S1439" s="65" t="str">
        <f t="shared" si="213"/>
        <v>Rodagem sem ar ou com flexão importante no flanco.</v>
      </c>
      <c r="T1439" s="59" t="str">
        <f t="shared" si="214"/>
        <v>Perfurações no topo ou flanco, rodas ou aros danificados, rodagem prolongada sem ar ou baixa pressão, desgaste no flanco por atrito com o solo ou entre germinados.</v>
      </c>
      <c r="U1439" s="65" t="str">
        <f t="shared" si="215"/>
        <v>Condutor rodou com o pneu vazio. Solicito avaliação de cobrança.</v>
      </c>
      <c r="V1439" s="60">
        <v>16196</v>
      </c>
      <c r="W1439" s="59" t="str">
        <f t="shared" si="216"/>
        <v xml:space="preserve">Everson Veloso </v>
      </c>
      <c r="X1439" s="59"/>
      <c r="Y1439" s="59">
        <f t="shared" ca="1" si="208"/>
        <v>176</v>
      </c>
      <c r="Z1439" s="59" t="str">
        <f>IFERROR(VLOOKUP(R1439,FVU!B:F,5,FALSE),"")</f>
        <v>FLANCO</v>
      </c>
    </row>
    <row r="1440" spans="1:26" ht="15.75" customHeight="1">
      <c r="A1440" s="149">
        <f t="shared" si="207"/>
        <v>3735</v>
      </c>
      <c r="B1440" s="76">
        <v>43009</v>
      </c>
      <c r="C1440" s="68">
        <v>2</v>
      </c>
      <c r="D1440" s="67" t="str">
        <f t="shared" si="210"/>
        <v>275/80R22.5</v>
      </c>
      <c r="E1440" s="69">
        <v>11181</v>
      </c>
      <c r="F1440" s="76" t="s">
        <v>198</v>
      </c>
      <c r="G1440" s="68">
        <v>98</v>
      </c>
      <c r="H1440" s="67" t="str">
        <f t="shared" si="209"/>
        <v>ANA LUCIA</v>
      </c>
      <c r="I1440" s="71">
        <v>45541</v>
      </c>
      <c r="J1440" s="72">
        <v>45546</v>
      </c>
      <c r="K1440" s="68">
        <v>2</v>
      </c>
      <c r="L1440" s="68">
        <v>10566</v>
      </c>
      <c r="M1440" s="68">
        <v>130406</v>
      </c>
      <c r="N1440" s="73">
        <f t="shared" si="211"/>
        <v>600</v>
      </c>
      <c r="O1440" s="74" t="str">
        <f t="shared" ca="1" si="212"/>
        <v>OK</v>
      </c>
      <c r="P1440" s="71">
        <v>45863</v>
      </c>
      <c r="Q1440" s="198"/>
      <c r="R1440" s="68" t="s">
        <v>104</v>
      </c>
      <c r="S1440" s="73" t="str">
        <f t="shared" si="213"/>
        <v>Feridas acidentais no flanco.</v>
      </c>
      <c r="T1440" s="67" t="str">
        <f t="shared" si="214"/>
        <v>Objetos pontiagudos, pontas de guias, meio-fio.</v>
      </c>
      <c r="U1440" s="73" t="str">
        <f t="shared" si="215"/>
        <v>Impacto lateral proveniente de erro operacional, solicito avaliação de cobrança.</v>
      </c>
      <c r="V1440" s="68">
        <v>16196</v>
      </c>
      <c r="W1440" s="67" t="str">
        <f t="shared" si="216"/>
        <v xml:space="preserve">Everson Veloso </v>
      </c>
      <c r="X1440" s="67"/>
      <c r="Y1440" s="67">
        <f t="shared" ca="1" si="208"/>
        <v>317</v>
      </c>
      <c r="Z1440" s="67" t="str">
        <f>IFERROR(VLOOKUP(R1440,FVU!B:F,5,FALSE),"")</f>
        <v>FLANCO</v>
      </c>
    </row>
    <row r="1441" spans="1:26" ht="15.75" customHeight="1">
      <c r="A1441" s="150">
        <f t="shared" si="207"/>
        <v>3736</v>
      </c>
      <c r="B1441" s="75">
        <v>24332</v>
      </c>
      <c r="C1441" s="60">
        <v>1</v>
      </c>
      <c r="D1441" s="59" t="str">
        <f t="shared" si="210"/>
        <v>295/80R22.5</v>
      </c>
      <c r="E1441" s="61" t="s">
        <v>238</v>
      </c>
      <c r="F1441" s="75" t="s">
        <v>199</v>
      </c>
      <c r="G1441" s="60">
        <v>870</v>
      </c>
      <c r="H1441" s="59" t="str">
        <f t="shared" si="209"/>
        <v>JUSTINOPOLIS</v>
      </c>
      <c r="I1441" s="63">
        <v>45541</v>
      </c>
      <c r="J1441" s="64">
        <v>45546</v>
      </c>
      <c r="K1441" s="60">
        <v>0</v>
      </c>
      <c r="L1441" s="60">
        <v>31955</v>
      </c>
      <c r="M1441" s="60">
        <v>128685</v>
      </c>
      <c r="N1441" s="65">
        <f t="shared" si="211"/>
        <v>650</v>
      </c>
      <c r="O1441" s="66" t="str">
        <f t="shared" ca="1" si="212"/>
        <v>OK</v>
      </c>
      <c r="P1441" s="63">
        <v>45559</v>
      </c>
      <c r="Q1441" s="200"/>
      <c r="R1441" s="148" t="s">
        <v>107</v>
      </c>
      <c r="S1441" s="65" t="str">
        <f t="shared" si="213"/>
        <v>Alteração na zona baixa do talão.</v>
      </c>
      <c r="T1441" s="59" t="str">
        <f t="shared" si="21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441" s="65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441" s="60">
        <v>16196</v>
      </c>
      <c r="W1441" s="59" t="str">
        <f t="shared" si="216"/>
        <v xml:space="preserve">Everson Veloso </v>
      </c>
      <c r="X1441" s="59"/>
      <c r="Y1441" s="59">
        <f t="shared" ca="1" si="208"/>
        <v>13</v>
      </c>
      <c r="Z1441" s="59" t="str">
        <f>IFERROR(VLOOKUP(R1441,FVU!B:F,5,FALSE),"")</f>
        <v>TALÃO</v>
      </c>
    </row>
    <row r="1442" spans="1:26" ht="15.75" customHeight="1">
      <c r="A1442" s="149">
        <f t="shared" si="207"/>
        <v>3737</v>
      </c>
      <c r="B1442" s="76">
        <v>22760</v>
      </c>
      <c r="C1442" s="68">
        <v>1</v>
      </c>
      <c r="D1442" s="67" t="str">
        <f t="shared" si="210"/>
        <v>295/80R22.5</v>
      </c>
      <c r="E1442" s="69" t="s">
        <v>238</v>
      </c>
      <c r="F1442" s="76" t="s">
        <v>207</v>
      </c>
      <c r="G1442" s="68">
        <v>870</v>
      </c>
      <c r="H1442" s="67" t="str">
        <f t="shared" si="209"/>
        <v>JUSTINOPOLIS</v>
      </c>
      <c r="I1442" s="71">
        <v>45541</v>
      </c>
      <c r="J1442" s="72">
        <v>45546</v>
      </c>
      <c r="K1442" s="68">
        <v>0</v>
      </c>
      <c r="L1442" s="68">
        <v>31955</v>
      </c>
      <c r="M1442" s="68">
        <v>110471</v>
      </c>
      <c r="N1442" s="73">
        <f t="shared" si="211"/>
        <v>650</v>
      </c>
      <c r="O1442" s="74" t="str">
        <f t="shared" ca="1" si="212"/>
        <v>OK</v>
      </c>
      <c r="P1442" s="71">
        <v>45559</v>
      </c>
      <c r="Q1442" s="198"/>
      <c r="R1442" s="68" t="s">
        <v>107</v>
      </c>
      <c r="S1442" s="73" t="str">
        <f t="shared" si="213"/>
        <v>Alteração na zona baixa do talão.</v>
      </c>
      <c r="T1442" s="67" t="str">
        <f t="shared" si="21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442" s="73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442" s="68">
        <v>16196</v>
      </c>
      <c r="W1442" s="67" t="str">
        <f t="shared" si="216"/>
        <v xml:space="preserve">Everson Veloso </v>
      </c>
      <c r="X1442" s="67"/>
      <c r="Y1442" s="67">
        <f t="shared" ca="1" si="208"/>
        <v>13</v>
      </c>
      <c r="Z1442" s="67" t="str">
        <f>IFERROR(VLOOKUP(R1442,FVU!B:F,5,FALSE),"")</f>
        <v>TALÃO</v>
      </c>
    </row>
    <row r="1443" spans="1:26" ht="15.75" customHeight="1">
      <c r="A1443" s="150">
        <f t="shared" si="207"/>
        <v>3738</v>
      </c>
      <c r="B1443" s="75">
        <v>24029</v>
      </c>
      <c r="C1443" s="60">
        <v>1</v>
      </c>
      <c r="D1443" s="59" t="str">
        <f t="shared" si="210"/>
        <v>295/80R22.5</v>
      </c>
      <c r="E1443" s="61">
        <v>10702</v>
      </c>
      <c r="F1443" s="75" t="s">
        <v>201</v>
      </c>
      <c r="G1443" s="60">
        <v>870</v>
      </c>
      <c r="H1443" s="59" t="str">
        <f t="shared" si="209"/>
        <v>JUSTINOPOLIS</v>
      </c>
      <c r="I1443" s="63">
        <v>45542</v>
      </c>
      <c r="J1443" s="64">
        <v>45546</v>
      </c>
      <c r="K1443" s="60">
        <v>0</v>
      </c>
      <c r="L1443" s="60">
        <v>15658</v>
      </c>
      <c r="M1443" s="60">
        <v>95095</v>
      </c>
      <c r="N1443" s="65">
        <f t="shared" si="211"/>
        <v>650</v>
      </c>
      <c r="O1443" s="66" t="str">
        <f t="shared" ca="1" si="212"/>
        <v>OK</v>
      </c>
      <c r="P1443" s="63">
        <v>45548</v>
      </c>
      <c r="Q1443" s="200"/>
      <c r="R1443" s="148" t="s">
        <v>114</v>
      </c>
      <c r="S1443" s="65" t="str">
        <f t="shared" si="213"/>
        <v>Pneu não ressulcado</v>
      </c>
      <c r="T1443" s="59" t="str">
        <f t="shared" si="214"/>
        <v>Negligência e/ou não realização do serviço de ressulcagem.</v>
      </c>
      <c r="U1443" s="65" t="str">
        <f t="shared" si="215"/>
        <v>Realizar a ressulcagem dos pneus respeitando os procedimentos conforme manual de ressulcagem.</v>
      </c>
      <c r="V1443" s="60">
        <v>16196</v>
      </c>
      <c r="W1443" s="59" t="str">
        <f t="shared" si="216"/>
        <v xml:space="preserve">Everson Veloso </v>
      </c>
      <c r="X1443" s="59"/>
      <c r="Y1443" s="59">
        <f t="shared" ca="1" si="208"/>
        <v>2</v>
      </c>
      <c r="Z1443" s="59" t="str">
        <f>IFERROR(VLOOKUP(R1443,FVU!B:F,5,FALSE),"")</f>
        <v>BANDA DE RODAGEM</v>
      </c>
    </row>
    <row r="1444" spans="1:26" ht="15.75" customHeight="1">
      <c r="A1444" s="149">
        <f t="shared" si="207"/>
        <v>3739</v>
      </c>
      <c r="B1444" s="76">
        <v>24028</v>
      </c>
      <c r="C1444" s="68">
        <v>1</v>
      </c>
      <c r="D1444" s="67" t="str">
        <f t="shared" si="210"/>
        <v>295/80R22.5</v>
      </c>
      <c r="E1444" s="69">
        <v>10702</v>
      </c>
      <c r="F1444" s="76" t="s">
        <v>200</v>
      </c>
      <c r="G1444" s="68">
        <v>870</v>
      </c>
      <c r="H1444" s="67" t="str">
        <f t="shared" si="209"/>
        <v>JUSTINOPOLIS</v>
      </c>
      <c r="I1444" s="71">
        <v>45542</v>
      </c>
      <c r="J1444" s="72">
        <v>45546</v>
      </c>
      <c r="K1444" s="68">
        <v>0</v>
      </c>
      <c r="L1444" s="68">
        <v>15658</v>
      </c>
      <c r="M1444" s="68">
        <v>76881</v>
      </c>
      <c r="N1444" s="73">
        <f t="shared" si="211"/>
        <v>650</v>
      </c>
      <c r="O1444" s="74" t="str">
        <f t="shared" ca="1" si="212"/>
        <v>OK</v>
      </c>
      <c r="P1444" s="71">
        <v>45548</v>
      </c>
      <c r="Q1444" s="198"/>
      <c r="R1444" s="68" t="s">
        <v>114</v>
      </c>
      <c r="S1444" s="73" t="str">
        <f t="shared" si="213"/>
        <v>Pneu não ressulcado</v>
      </c>
      <c r="T1444" s="67" t="str">
        <f t="shared" si="214"/>
        <v>Negligência e/ou não realização do serviço de ressulcagem.</v>
      </c>
      <c r="U1444" s="73" t="str">
        <f t="shared" si="215"/>
        <v>Realizar a ressulcagem dos pneus respeitando os procedimentos conforme manual de ressulcagem.</v>
      </c>
      <c r="V1444" s="68">
        <v>16196</v>
      </c>
      <c r="W1444" s="67" t="str">
        <f t="shared" si="216"/>
        <v xml:space="preserve">Everson Veloso </v>
      </c>
      <c r="X1444" s="67"/>
      <c r="Y1444" s="67">
        <f t="shared" ca="1" si="208"/>
        <v>2</v>
      </c>
      <c r="Z1444" s="67" t="str">
        <f>IFERROR(VLOOKUP(R1444,FVU!B:F,5,FALSE),"")</f>
        <v>BANDA DE RODAGEM</v>
      </c>
    </row>
    <row r="1445" spans="1:26" ht="15.75" customHeight="1">
      <c r="A1445" s="150">
        <f t="shared" si="207"/>
        <v>3740</v>
      </c>
      <c r="B1445" s="75">
        <v>28340</v>
      </c>
      <c r="C1445" s="60">
        <v>1</v>
      </c>
      <c r="D1445" s="59" t="str">
        <f t="shared" si="210"/>
        <v>295/80R22.5</v>
      </c>
      <c r="E1445" s="61">
        <v>10798</v>
      </c>
      <c r="F1445" s="75" t="s">
        <v>105</v>
      </c>
      <c r="G1445" s="60">
        <v>870</v>
      </c>
      <c r="H1445" s="59" t="str">
        <f t="shared" si="209"/>
        <v>JUSTINOPOLIS</v>
      </c>
      <c r="I1445" s="63">
        <v>45542</v>
      </c>
      <c r="J1445" s="64">
        <v>45546</v>
      </c>
      <c r="K1445" s="60">
        <v>0</v>
      </c>
      <c r="L1445" s="60">
        <v>10250</v>
      </c>
      <c r="M1445" s="60">
        <v>49330</v>
      </c>
      <c r="N1445" s="65">
        <f t="shared" si="211"/>
        <v>650</v>
      </c>
      <c r="O1445" s="66" t="str">
        <f t="shared" ca="1" si="212"/>
        <v>OK</v>
      </c>
      <c r="P1445" s="63">
        <v>45549</v>
      </c>
      <c r="Q1445" s="200"/>
      <c r="R1445" s="148" t="s">
        <v>116</v>
      </c>
      <c r="S1445" s="65" t="str">
        <f t="shared" si="213"/>
        <v>Desenrolamento do retorno da lona carcaça no talão.</v>
      </c>
      <c r="T1445" s="59" t="str">
        <f t="shared" si="214"/>
        <v>Aquecimento no talão ocasionado pelo uso excessivo do freio, má regulagem dos freios, uso excessivo dos freios devido a velocidade incompatível com a via,rodas sujas e/ou em má condições de uso, etc.</v>
      </c>
      <c r="U1445" s="65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45" s="60">
        <v>16196</v>
      </c>
      <c r="W1445" s="59" t="str">
        <f t="shared" si="216"/>
        <v xml:space="preserve">Everson Veloso </v>
      </c>
      <c r="X1445" s="59"/>
      <c r="Y1445" s="59">
        <f t="shared" ca="1" si="208"/>
        <v>3</v>
      </c>
      <c r="Z1445" s="59" t="str">
        <f>IFERROR(VLOOKUP(R1445,FVU!B:F,5,FALSE),"")</f>
        <v>TALÃO</v>
      </c>
    </row>
    <row r="1446" spans="1:26" ht="15.75" customHeight="1">
      <c r="A1446" s="149">
        <f t="shared" si="207"/>
        <v>3741</v>
      </c>
      <c r="B1446" s="76">
        <v>22345</v>
      </c>
      <c r="C1446" s="68">
        <v>2</v>
      </c>
      <c r="D1446" s="67" t="str">
        <f t="shared" si="210"/>
        <v>275/80R22.5</v>
      </c>
      <c r="E1446" s="69">
        <v>11088</v>
      </c>
      <c r="F1446" s="76" t="s">
        <v>99</v>
      </c>
      <c r="G1446" s="68">
        <v>870</v>
      </c>
      <c r="H1446" s="67" t="str">
        <f t="shared" si="209"/>
        <v>JUSTINOPOLIS</v>
      </c>
      <c r="I1446" s="71">
        <v>45545</v>
      </c>
      <c r="J1446" s="72">
        <v>45546</v>
      </c>
      <c r="K1446" s="68">
        <v>2</v>
      </c>
      <c r="L1446" s="68">
        <v>16708</v>
      </c>
      <c r="M1446" s="68">
        <v>197119</v>
      </c>
      <c r="N1446" s="73">
        <f t="shared" si="211"/>
        <v>600</v>
      </c>
      <c r="O1446" s="74" t="str">
        <f t="shared" ca="1" si="212"/>
        <v>OK</v>
      </c>
      <c r="P1446" s="71">
        <v>45548</v>
      </c>
      <c r="Q1446" s="198"/>
      <c r="R1446" s="68" t="s">
        <v>116</v>
      </c>
      <c r="S1446" s="73" t="str">
        <f t="shared" si="213"/>
        <v>Desenrolamento do retorno da lona carcaça no talão.</v>
      </c>
      <c r="T1446" s="67" t="str">
        <f t="shared" si="214"/>
        <v>Aquecimento no talão ocasionado pelo uso excessivo do freio, má regulagem dos freios, uso excessivo dos freios devido a velocidade incompatível com a via,rodas sujas e/ou em má condições de uso, etc.</v>
      </c>
      <c r="U1446" s="73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46" s="68">
        <v>16196</v>
      </c>
      <c r="W1446" s="67" t="str">
        <f t="shared" si="216"/>
        <v xml:space="preserve">Everson Veloso </v>
      </c>
      <c r="X1446" s="67"/>
      <c r="Y1446" s="67">
        <f t="shared" ca="1" si="208"/>
        <v>2</v>
      </c>
      <c r="Z1446" s="67" t="str">
        <f>IFERROR(VLOOKUP(R1446,FVU!B:F,5,FALSE),"")</f>
        <v>TALÃO</v>
      </c>
    </row>
    <row r="1447" spans="1:26" ht="15.75" customHeight="1">
      <c r="A1447" s="150">
        <f t="shared" si="207"/>
        <v>3742</v>
      </c>
      <c r="B1447" s="75">
        <v>27663</v>
      </c>
      <c r="C1447" s="60">
        <v>1</v>
      </c>
      <c r="D1447" s="59" t="str">
        <f t="shared" si="210"/>
        <v>295/80R22.5</v>
      </c>
      <c r="E1447" s="61">
        <v>90320</v>
      </c>
      <c r="F1447" s="75" t="s">
        <v>201</v>
      </c>
      <c r="G1447" s="60">
        <v>870</v>
      </c>
      <c r="H1447" s="59" t="str">
        <f t="shared" si="209"/>
        <v>JUSTINOPOLIS</v>
      </c>
      <c r="I1447" s="63">
        <v>45542</v>
      </c>
      <c r="J1447" s="64">
        <v>45546</v>
      </c>
      <c r="K1447" s="60">
        <v>0</v>
      </c>
      <c r="L1447" s="60">
        <v>10196</v>
      </c>
      <c r="M1447" s="60">
        <v>37824</v>
      </c>
      <c r="N1447" s="65">
        <f t="shared" si="211"/>
        <v>650</v>
      </c>
      <c r="O1447" s="66" t="str">
        <f t="shared" ca="1" si="212"/>
        <v>OK</v>
      </c>
      <c r="P1447" s="63">
        <v>45548</v>
      </c>
      <c r="Q1447" s="200"/>
      <c r="R1447" s="148" t="s">
        <v>109</v>
      </c>
      <c r="S1447" s="65" t="str">
        <f t="shared" si="213"/>
        <v>Desgaste da Banda de Rodagem por utilização extrema.</v>
      </c>
      <c r="T1447" s="59" t="str">
        <f t="shared" si="214"/>
        <v>Roda travada, "calo" no tambor de freio, utilização extrema , excessiva.</v>
      </c>
      <c r="U1447" s="65" t="str">
        <f t="shared" si="215"/>
        <v>Verificar rodas e tambores de freio, verificar negligência do borracheiro e caso procedente efetuar a cobrança.</v>
      </c>
      <c r="V1447" s="60">
        <v>16196</v>
      </c>
      <c r="W1447" s="59" t="str">
        <f t="shared" si="216"/>
        <v xml:space="preserve">Everson Veloso </v>
      </c>
      <c r="X1447" s="59"/>
      <c r="Y1447" s="59">
        <f t="shared" ca="1" si="208"/>
        <v>2</v>
      </c>
      <c r="Z1447" s="59" t="str">
        <f>IFERROR(VLOOKUP(R1447,FVU!B:F,5,FALSE),"")</f>
        <v>BANDA DE RODAGEM</v>
      </c>
    </row>
    <row r="1448" spans="1:26" ht="15.75" customHeight="1">
      <c r="A1448" s="149">
        <f t="shared" si="207"/>
        <v>3743</v>
      </c>
      <c r="B1448" s="76">
        <v>27746</v>
      </c>
      <c r="C1448" s="68">
        <v>2</v>
      </c>
      <c r="D1448" s="67" t="str">
        <f t="shared" si="210"/>
        <v>275/80R22.5</v>
      </c>
      <c r="E1448" s="69">
        <v>90447</v>
      </c>
      <c r="F1448" s="76" t="s">
        <v>99</v>
      </c>
      <c r="G1448" s="68">
        <v>990</v>
      </c>
      <c r="H1448" s="67" t="str">
        <f t="shared" si="209"/>
        <v>VENEZA</v>
      </c>
      <c r="I1448" s="71">
        <v>45541</v>
      </c>
      <c r="J1448" s="72">
        <v>45546</v>
      </c>
      <c r="K1448" s="68">
        <v>0</v>
      </c>
      <c r="L1448" s="68">
        <v>23269</v>
      </c>
      <c r="M1448" s="68">
        <v>38842</v>
      </c>
      <c r="N1448" s="73">
        <f t="shared" si="211"/>
        <v>600</v>
      </c>
      <c r="O1448" s="74" t="str">
        <f t="shared" ca="1" si="212"/>
        <v>OK</v>
      </c>
      <c r="P1448" s="71">
        <v>45551</v>
      </c>
      <c r="Q1448" s="198"/>
      <c r="R1448" s="68" t="s">
        <v>106</v>
      </c>
      <c r="S1448" s="73" t="str">
        <f t="shared" si="213"/>
        <v>Rachadura na zona baixa do talão.</v>
      </c>
      <c r="T1448" s="67" t="str">
        <f t="shared" si="21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48" s="73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48" s="68">
        <v>16196</v>
      </c>
      <c r="W1448" s="67" t="str">
        <f t="shared" si="216"/>
        <v xml:space="preserve">Everson Veloso </v>
      </c>
      <c r="X1448" s="67"/>
      <c r="Y1448" s="67">
        <f t="shared" ca="1" si="208"/>
        <v>5</v>
      </c>
      <c r="Z1448" s="67" t="str">
        <f>IFERROR(VLOOKUP(R1448,FVU!B:F,5,FALSE),"")</f>
        <v>TALÃO</v>
      </c>
    </row>
    <row r="1449" spans="1:26" ht="15.75" customHeight="1">
      <c r="A1449" s="150">
        <f t="shared" si="207"/>
        <v>3744</v>
      </c>
      <c r="B1449" s="75">
        <v>22286</v>
      </c>
      <c r="C1449" s="60">
        <v>2</v>
      </c>
      <c r="D1449" s="59" t="str">
        <f t="shared" si="210"/>
        <v>275/80R22.5</v>
      </c>
      <c r="E1449" s="61">
        <v>90298</v>
      </c>
      <c r="F1449" s="75" t="s">
        <v>105</v>
      </c>
      <c r="G1449" s="60">
        <v>870</v>
      </c>
      <c r="H1449" s="59" t="str">
        <f t="shared" si="209"/>
        <v>JUSTINOPOLIS</v>
      </c>
      <c r="I1449" s="63">
        <v>45538</v>
      </c>
      <c r="J1449" s="64">
        <v>45546</v>
      </c>
      <c r="K1449" s="60">
        <v>1</v>
      </c>
      <c r="L1449" s="60">
        <v>1125</v>
      </c>
      <c r="M1449" s="60">
        <v>24523</v>
      </c>
      <c r="N1449" s="65">
        <f t="shared" si="211"/>
        <v>600</v>
      </c>
      <c r="O1449" s="66" t="str">
        <f t="shared" ca="1" si="212"/>
        <v>OK</v>
      </c>
      <c r="P1449" s="63">
        <v>45548</v>
      </c>
      <c r="Q1449" s="200"/>
      <c r="R1449" s="148" t="s">
        <v>116</v>
      </c>
      <c r="S1449" s="65" t="str">
        <f t="shared" si="213"/>
        <v>Desenrolamento do retorno da lona carcaça no talão.</v>
      </c>
      <c r="T1449" s="59" t="str">
        <f t="shared" si="214"/>
        <v>Aquecimento no talão ocasionado pelo uso excessivo do freio, má regulagem dos freios, uso excessivo dos freios devido a velocidade incompatível com a via,rodas sujas e/ou em má condições de uso, etc.</v>
      </c>
      <c r="U1449" s="65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49" s="60">
        <v>16196</v>
      </c>
      <c r="W1449" s="59" t="str">
        <f t="shared" si="216"/>
        <v xml:space="preserve">Everson Veloso </v>
      </c>
      <c r="X1449" s="59"/>
      <c r="Y1449" s="59">
        <f t="shared" ca="1" si="208"/>
        <v>2</v>
      </c>
      <c r="Z1449" s="59" t="str">
        <f>IFERROR(VLOOKUP(R1449,FVU!B:F,5,FALSE),"")</f>
        <v>TALÃO</v>
      </c>
    </row>
    <row r="1450" spans="1:26" ht="15.75" customHeight="1">
      <c r="A1450" s="149">
        <f t="shared" si="207"/>
        <v>3745</v>
      </c>
      <c r="B1450" s="76">
        <v>26075</v>
      </c>
      <c r="C1450" s="68">
        <v>2</v>
      </c>
      <c r="D1450" s="67" t="str">
        <f t="shared" si="210"/>
        <v>275/80R22.5</v>
      </c>
      <c r="E1450" s="69">
        <v>8409</v>
      </c>
      <c r="F1450" s="76" t="s">
        <v>101</v>
      </c>
      <c r="G1450" s="68">
        <v>56</v>
      </c>
      <c r="H1450" s="67" t="str">
        <f t="shared" si="209"/>
        <v xml:space="preserve">UBERLANDIA </v>
      </c>
      <c r="I1450" s="71">
        <v>45533</v>
      </c>
      <c r="J1450" s="72">
        <v>45546</v>
      </c>
      <c r="K1450" s="68">
        <v>1</v>
      </c>
      <c r="L1450" s="68">
        <v>37876</v>
      </c>
      <c r="M1450" s="68">
        <v>137866</v>
      </c>
      <c r="N1450" s="73">
        <f t="shared" si="211"/>
        <v>600</v>
      </c>
      <c r="O1450" s="74" t="str">
        <f t="shared" ca="1" si="212"/>
        <v>OK</v>
      </c>
      <c r="P1450" s="71">
        <v>45721</v>
      </c>
      <c r="Q1450" s="198"/>
      <c r="R1450" s="68" t="s">
        <v>104</v>
      </c>
      <c r="S1450" s="73" t="str">
        <f t="shared" si="213"/>
        <v>Feridas acidentais no flanco.</v>
      </c>
      <c r="T1450" s="67" t="str">
        <f t="shared" si="214"/>
        <v>Objetos pontiagudos, pontas de guias, meio-fio.</v>
      </c>
      <c r="U1450" s="73" t="str">
        <f t="shared" si="215"/>
        <v>Impacto lateral proveniente de erro operacional, solicito avaliação de cobrança.</v>
      </c>
      <c r="V1450" s="68">
        <v>16196</v>
      </c>
      <c r="W1450" s="67" t="str">
        <f t="shared" si="216"/>
        <v xml:space="preserve">Everson Veloso </v>
      </c>
      <c r="X1450" s="67"/>
      <c r="Y1450" s="67">
        <f t="shared" ca="1" si="208"/>
        <v>175</v>
      </c>
      <c r="Z1450" s="67" t="str">
        <f>IFERROR(VLOOKUP(R1450,FVU!B:F,5,FALSE),"")</f>
        <v>FLANCO</v>
      </c>
    </row>
    <row r="1451" spans="1:26" ht="15.75" customHeight="1">
      <c r="A1451" s="150">
        <f t="shared" si="207"/>
        <v>3746</v>
      </c>
      <c r="B1451" s="75">
        <v>23279</v>
      </c>
      <c r="C1451" s="60">
        <v>2</v>
      </c>
      <c r="D1451" s="59" t="str">
        <f t="shared" si="210"/>
        <v>275/80R22.5</v>
      </c>
      <c r="E1451" s="61">
        <v>11151</v>
      </c>
      <c r="F1451" s="75" t="s">
        <v>105</v>
      </c>
      <c r="G1451" s="60">
        <v>870</v>
      </c>
      <c r="H1451" s="59" t="str">
        <f t="shared" si="209"/>
        <v>JUSTINOPOLIS</v>
      </c>
      <c r="I1451" s="63">
        <v>45538</v>
      </c>
      <c r="J1451" s="64">
        <v>45546</v>
      </c>
      <c r="K1451" s="60">
        <v>2</v>
      </c>
      <c r="L1451" s="60">
        <v>14495</v>
      </c>
      <c r="M1451" s="60">
        <v>286205</v>
      </c>
      <c r="N1451" s="65">
        <f t="shared" si="211"/>
        <v>600</v>
      </c>
      <c r="O1451" s="66" t="str">
        <f t="shared" ca="1" si="212"/>
        <v>OK</v>
      </c>
      <c r="P1451" s="63">
        <v>45548</v>
      </c>
      <c r="Q1451" s="200"/>
      <c r="R1451" s="148" t="s">
        <v>106</v>
      </c>
      <c r="S1451" s="65" t="str">
        <f t="shared" si="213"/>
        <v>Rachadura na zona baixa do talão.</v>
      </c>
      <c r="T1451" s="59" t="str">
        <f t="shared" si="21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51" s="65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51" s="60">
        <v>16196</v>
      </c>
      <c r="W1451" s="59" t="str">
        <f t="shared" si="216"/>
        <v xml:space="preserve">Everson Veloso </v>
      </c>
      <c r="X1451" s="59"/>
      <c r="Y1451" s="59">
        <f t="shared" ca="1" si="208"/>
        <v>2</v>
      </c>
      <c r="Z1451" s="59" t="str">
        <f>IFERROR(VLOOKUP(R1451,FVU!B:F,5,FALSE),"")</f>
        <v>TALÃO</v>
      </c>
    </row>
    <row r="1452" spans="1:26" ht="15.75" customHeight="1">
      <c r="A1452" s="149">
        <f t="shared" si="207"/>
        <v>3747</v>
      </c>
      <c r="B1452" s="76">
        <v>26627</v>
      </c>
      <c r="C1452" s="68">
        <v>2</v>
      </c>
      <c r="D1452" s="67" t="str">
        <f t="shared" si="210"/>
        <v>275/80R22.5</v>
      </c>
      <c r="E1452" s="69">
        <v>11154</v>
      </c>
      <c r="F1452" s="76" t="s">
        <v>105</v>
      </c>
      <c r="G1452" s="68">
        <v>870</v>
      </c>
      <c r="H1452" s="67" t="str">
        <f t="shared" si="209"/>
        <v>JUSTINOPOLIS</v>
      </c>
      <c r="I1452" s="71">
        <v>45541</v>
      </c>
      <c r="J1452" s="72">
        <v>45546</v>
      </c>
      <c r="K1452" s="68">
        <v>1</v>
      </c>
      <c r="L1452" s="68">
        <v>19299</v>
      </c>
      <c r="M1452" s="68">
        <v>128313</v>
      </c>
      <c r="N1452" s="73">
        <f t="shared" si="211"/>
        <v>600</v>
      </c>
      <c r="O1452" s="74" t="str">
        <f t="shared" ca="1" si="212"/>
        <v>OK</v>
      </c>
      <c r="P1452" s="71">
        <v>45559</v>
      </c>
      <c r="Q1452" s="198"/>
      <c r="R1452" s="68" t="s">
        <v>106</v>
      </c>
      <c r="S1452" s="73" t="str">
        <f t="shared" si="213"/>
        <v>Rachadura na zona baixa do talão.</v>
      </c>
      <c r="T1452" s="67" t="str">
        <f t="shared" si="21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52" s="73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52" s="68">
        <v>16196</v>
      </c>
      <c r="W1452" s="67" t="str">
        <f t="shared" si="216"/>
        <v xml:space="preserve">Everson Veloso </v>
      </c>
      <c r="X1452" s="67"/>
      <c r="Y1452" s="67">
        <f t="shared" ca="1" si="208"/>
        <v>13</v>
      </c>
      <c r="Z1452" s="67" t="str">
        <f>IFERROR(VLOOKUP(R1452,FVU!B:F,5,FALSE),"")</f>
        <v>TALÃO</v>
      </c>
    </row>
    <row r="1453" spans="1:26" ht="15.75" customHeight="1">
      <c r="A1453" s="150">
        <f t="shared" si="207"/>
        <v>3748</v>
      </c>
      <c r="B1453" s="75">
        <v>27813</v>
      </c>
      <c r="C1453" s="60">
        <v>2</v>
      </c>
      <c r="D1453" s="59" t="str">
        <f t="shared" si="210"/>
        <v>275/80R22.5</v>
      </c>
      <c r="E1453" s="61">
        <v>90390</v>
      </c>
      <c r="F1453" s="75" t="s">
        <v>99</v>
      </c>
      <c r="G1453" s="60">
        <v>870</v>
      </c>
      <c r="H1453" s="59" t="str">
        <f t="shared" si="209"/>
        <v>JUSTINOPOLIS</v>
      </c>
      <c r="I1453" s="63">
        <v>45541</v>
      </c>
      <c r="J1453" s="64">
        <v>45546</v>
      </c>
      <c r="K1453" s="60">
        <v>1</v>
      </c>
      <c r="L1453" s="60">
        <v>11840</v>
      </c>
      <c r="M1453" s="60">
        <v>46310</v>
      </c>
      <c r="N1453" s="65">
        <f t="shared" si="211"/>
        <v>600</v>
      </c>
      <c r="O1453" s="66" t="str">
        <f t="shared" ca="1" si="212"/>
        <v>OK</v>
      </c>
      <c r="P1453" s="63">
        <v>45548</v>
      </c>
      <c r="Q1453" s="200"/>
      <c r="R1453" s="148" t="s">
        <v>106</v>
      </c>
      <c r="S1453" s="65" t="str">
        <f t="shared" si="213"/>
        <v>Rachadura na zona baixa do talão.</v>
      </c>
      <c r="T1453" s="59" t="str">
        <f t="shared" si="21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53" s="65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53" s="60">
        <v>16196</v>
      </c>
      <c r="W1453" s="59" t="str">
        <f t="shared" si="216"/>
        <v xml:space="preserve">Everson Veloso </v>
      </c>
      <c r="X1453" s="59"/>
      <c r="Y1453" s="59">
        <f t="shared" ca="1" si="208"/>
        <v>2</v>
      </c>
      <c r="Z1453" s="59" t="str">
        <f>IFERROR(VLOOKUP(R1453,FVU!B:F,5,FALSE),"")</f>
        <v>TALÃO</v>
      </c>
    </row>
    <row r="1454" spans="1:26" ht="15.75" customHeight="1">
      <c r="A1454" s="149">
        <f t="shared" si="207"/>
        <v>3749</v>
      </c>
      <c r="B1454" s="76">
        <v>25654</v>
      </c>
      <c r="C1454" s="68">
        <v>2</v>
      </c>
      <c r="D1454" s="67" t="str">
        <f t="shared" si="210"/>
        <v>275/80R22.5</v>
      </c>
      <c r="E1454" s="69">
        <v>90299</v>
      </c>
      <c r="F1454" s="76" t="s">
        <v>105</v>
      </c>
      <c r="G1454" s="68">
        <v>870</v>
      </c>
      <c r="H1454" s="67" t="str">
        <f t="shared" si="209"/>
        <v>JUSTINOPOLIS</v>
      </c>
      <c r="I1454" s="71">
        <v>45541</v>
      </c>
      <c r="J1454" s="72">
        <v>45546</v>
      </c>
      <c r="K1454" s="68">
        <v>1</v>
      </c>
      <c r="L1454" s="68">
        <v>5272</v>
      </c>
      <c r="M1454" s="68">
        <v>122925</v>
      </c>
      <c r="N1454" s="73">
        <f t="shared" si="211"/>
        <v>600</v>
      </c>
      <c r="O1454" s="74" t="str">
        <f t="shared" ca="1" si="212"/>
        <v>OK</v>
      </c>
      <c r="P1454" s="71">
        <v>45548</v>
      </c>
      <c r="Q1454" s="198"/>
      <c r="R1454" s="68" t="s">
        <v>116</v>
      </c>
      <c r="S1454" s="73" t="str">
        <f t="shared" si="213"/>
        <v>Desenrolamento do retorno da lona carcaça no talão.</v>
      </c>
      <c r="T1454" s="67" t="str">
        <f t="shared" si="214"/>
        <v>Aquecimento no talão ocasionado pelo uso excessivo do freio, má regulagem dos freios, uso excessivo dos freios devido a velocidade incompatível com a via,rodas sujas e/ou em má condições de uso, etc.</v>
      </c>
      <c r="U1454" s="73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54" s="68">
        <v>16196</v>
      </c>
      <c r="W1454" s="67" t="str">
        <f t="shared" si="216"/>
        <v xml:space="preserve">Everson Veloso </v>
      </c>
      <c r="X1454" s="67"/>
      <c r="Y1454" s="67">
        <f t="shared" ca="1" si="208"/>
        <v>2</v>
      </c>
      <c r="Z1454" s="67" t="str">
        <f>IFERROR(VLOOKUP(R1454,FVU!B:F,5,FALSE),"")</f>
        <v>TALÃO</v>
      </c>
    </row>
    <row r="1455" spans="1:26" ht="15.75" customHeight="1">
      <c r="A1455" s="150">
        <f t="shared" si="207"/>
        <v>3750</v>
      </c>
      <c r="B1455" s="75">
        <v>23664</v>
      </c>
      <c r="C1455" s="60">
        <v>2</v>
      </c>
      <c r="D1455" s="59" t="str">
        <f t="shared" si="210"/>
        <v>275/80R22.5</v>
      </c>
      <c r="E1455" s="61">
        <v>11200</v>
      </c>
      <c r="F1455" s="75" t="s">
        <v>105</v>
      </c>
      <c r="G1455" s="60">
        <v>98</v>
      </c>
      <c r="H1455" s="59" t="str">
        <f t="shared" si="209"/>
        <v>ANA LUCIA</v>
      </c>
      <c r="I1455" s="63">
        <v>45545</v>
      </c>
      <c r="J1455" s="64">
        <v>45554</v>
      </c>
      <c r="K1455" s="60">
        <v>2</v>
      </c>
      <c r="L1455" s="60">
        <v>33232</v>
      </c>
      <c r="M1455" s="60">
        <v>223065</v>
      </c>
      <c r="N1455" s="65">
        <f t="shared" si="211"/>
        <v>600</v>
      </c>
      <c r="O1455" s="66" t="str">
        <f t="shared" ca="1" si="212"/>
        <v>OK</v>
      </c>
      <c r="P1455" s="63">
        <v>45863</v>
      </c>
      <c r="Q1455" s="200"/>
      <c r="R1455" s="148" t="s">
        <v>106</v>
      </c>
      <c r="S1455" s="65" t="str">
        <f t="shared" si="213"/>
        <v>Rachadura na zona baixa do talão.</v>
      </c>
      <c r="T1455" s="59" t="str">
        <f t="shared" si="21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55" s="65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55" s="60">
        <v>16196</v>
      </c>
      <c r="W1455" s="59" t="str">
        <f t="shared" si="216"/>
        <v xml:space="preserve">Everson Veloso </v>
      </c>
      <c r="X1455" s="59"/>
      <c r="Y1455" s="59">
        <f t="shared" ca="1" si="208"/>
        <v>309</v>
      </c>
      <c r="Z1455" s="59" t="str">
        <f>IFERROR(VLOOKUP(R1455,FVU!B:F,5,FALSE),"")</f>
        <v>TALÃO</v>
      </c>
    </row>
    <row r="1456" spans="1:26" ht="15.75" customHeight="1">
      <c r="A1456" s="149">
        <f t="shared" si="207"/>
        <v>3751</v>
      </c>
      <c r="B1456" s="76">
        <v>28040</v>
      </c>
      <c r="C1456" s="68">
        <v>2</v>
      </c>
      <c r="D1456" s="67" t="str">
        <f t="shared" si="210"/>
        <v>275/80R22.5</v>
      </c>
      <c r="E1456" s="69">
        <v>7507</v>
      </c>
      <c r="F1456" s="76" t="s">
        <v>197</v>
      </c>
      <c r="G1456" s="68">
        <v>56</v>
      </c>
      <c r="H1456" s="67" t="str">
        <f t="shared" si="209"/>
        <v xml:space="preserve">UBERLANDIA </v>
      </c>
      <c r="I1456" s="71">
        <v>45551</v>
      </c>
      <c r="J1456" s="72">
        <v>45554</v>
      </c>
      <c r="K1456" s="68">
        <v>0</v>
      </c>
      <c r="L1456" s="68">
        <v>33266</v>
      </c>
      <c r="M1456" s="68">
        <v>33266</v>
      </c>
      <c r="N1456" s="73">
        <f t="shared" si="211"/>
        <v>600</v>
      </c>
      <c r="O1456" s="74" t="str">
        <f t="shared" ca="1" si="212"/>
        <v>OK</v>
      </c>
      <c r="P1456" s="71">
        <v>45726</v>
      </c>
      <c r="Q1456" s="198"/>
      <c r="R1456" s="68" t="s">
        <v>111</v>
      </c>
      <c r="S1456" s="73" t="str">
        <f t="shared" si="213"/>
        <v>Desgaste irregular da Banda de Rodagem.</v>
      </c>
      <c r="T1456" s="67" t="str">
        <f t="shared" si="214"/>
        <v>Folgas nas mangas, cubos, buchas estouradas, veículo desalinhado.</v>
      </c>
      <c r="U1456" s="73" t="str">
        <f t="shared" si="21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456" s="68">
        <v>16196</v>
      </c>
      <c r="W1456" s="67" t="str">
        <f t="shared" si="216"/>
        <v xml:space="preserve">Everson Veloso </v>
      </c>
      <c r="X1456" s="67"/>
      <c r="Y1456" s="67">
        <f t="shared" ca="1" si="208"/>
        <v>172</v>
      </c>
      <c r="Z1456" s="67" t="str">
        <f>IFERROR(VLOOKUP(R1456,FVU!B:F,5,FALSE),"")</f>
        <v>BANDA DE RODAGEM</v>
      </c>
    </row>
    <row r="1457" spans="1:26" ht="15.75" customHeight="1">
      <c r="A1457" s="150">
        <f t="shared" si="207"/>
        <v>3752</v>
      </c>
      <c r="B1457" s="75">
        <v>25424</v>
      </c>
      <c r="C1457" s="60">
        <v>1</v>
      </c>
      <c r="D1457" s="59" t="str">
        <f t="shared" si="210"/>
        <v>295/80R22.5</v>
      </c>
      <c r="E1457" s="61">
        <v>7610</v>
      </c>
      <c r="F1457" s="75" t="s">
        <v>199</v>
      </c>
      <c r="G1457" s="60">
        <v>56</v>
      </c>
      <c r="H1457" s="59" t="str">
        <f t="shared" si="209"/>
        <v xml:space="preserve">UBERLANDIA </v>
      </c>
      <c r="I1457" s="63">
        <v>45551</v>
      </c>
      <c r="J1457" s="64">
        <v>45554</v>
      </c>
      <c r="K1457" s="60">
        <v>0</v>
      </c>
      <c r="L1457" s="60">
        <v>31868</v>
      </c>
      <c r="M1457" s="60">
        <v>56555</v>
      </c>
      <c r="N1457" s="65">
        <f t="shared" si="211"/>
        <v>650</v>
      </c>
      <c r="O1457" s="66" t="str">
        <f t="shared" ca="1" si="212"/>
        <v>OK</v>
      </c>
      <c r="P1457" s="63">
        <v>45726</v>
      </c>
      <c r="Q1457" s="200"/>
      <c r="R1457" s="148" t="s">
        <v>111</v>
      </c>
      <c r="S1457" s="65" t="str">
        <f t="shared" si="213"/>
        <v>Desgaste irregular da Banda de Rodagem.</v>
      </c>
      <c r="T1457" s="59" t="str">
        <f t="shared" si="214"/>
        <v>Folgas nas mangas, cubos, buchas estouradas, veículo desalinhado.</v>
      </c>
      <c r="U1457" s="65" t="str">
        <f t="shared" si="21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457" s="60">
        <v>16196</v>
      </c>
      <c r="W1457" s="59" t="str">
        <f t="shared" si="216"/>
        <v xml:space="preserve">Everson Veloso </v>
      </c>
      <c r="X1457" s="59"/>
      <c r="Y1457" s="59">
        <f t="shared" ca="1" si="208"/>
        <v>172</v>
      </c>
      <c r="Z1457" s="59" t="str">
        <f>IFERROR(VLOOKUP(R1457,FVU!B:F,5,FALSE),"")</f>
        <v>BANDA DE RODAGEM</v>
      </c>
    </row>
    <row r="1458" spans="1:26" ht="15.75" customHeight="1">
      <c r="A1458" s="149">
        <f t="shared" si="207"/>
        <v>3753</v>
      </c>
      <c r="B1458" s="76">
        <v>25892</v>
      </c>
      <c r="C1458" s="68">
        <v>2</v>
      </c>
      <c r="D1458" s="67" t="str">
        <f t="shared" si="210"/>
        <v>275/80R22.5</v>
      </c>
      <c r="E1458" s="69">
        <v>7327</v>
      </c>
      <c r="F1458" s="76" t="s">
        <v>198</v>
      </c>
      <c r="G1458" s="68">
        <v>56</v>
      </c>
      <c r="H1458" s="67" t="str">
        <f t="shared" si="209"/>
        <v xml:space="preserve">UBERLANDIA </v>
      </c>
      <c r="I1458" s="71">
        <v>45546</v>
      </c>
      <c r="J1458" s="72">
        <v>45554</v>
      </c>
      <c r="K1458" s="68">
        <v>1</v>
      </c>
      <c r="L1458" s="68">
        <v>71119</v>
      </c>
      <c r="M1458" s="68">
        <v>146664</v>
      </c>
      <c r="N1458" s="73">
        <f t="shared" si="211"/>
        <v>600</v>
      </c>
      <c r="O1458" s="74" t="str">
        <f t="shared" ca="1" si="212"/>
        <v>OK</v>
      </c>
      <c r="P1458" s="71">
        <v>45721</v>
      </c>
      <c r="Q1458" s="198"/>
      <c r="R1458" s="68" t="s">
        <v>104</v>
      </c>
      <c r="S1458" s="73" t="str">
        <f t="shared" si="213"/>
        <v>Feridas acidentais no flanco.</v>
      </c>
      <c r="T1458" s="67" t="str">
        <f t="shared" si="214"/>
        <v>Objetos pontiagudos, pontas de guias, meio-fio.</v>
      </c>
      <c r="U1458" s="73" t="str">
        <f t="shared" si="215"/>
        <v>Impacto lateral proveniente de erro operacional, solicito avaliação de cobrança.</v>
      </c>
      <c r="V1458" s="68">
        <v>16196</v>
      </c>
      <c r="W1458" s="67" t="str">
        <f t="shared" si="216"/>
        <v xml:space="preserve">Everson Veloso </v>
      </c>
      <c r="X1458" s="67"/>
      <c r="Y1458" s="67">
        <f t="shared" ca="1" si="208"/>
        <v>167</v>
      </c>
      <c r="Z1458" s="67" t="str">
        <f>IFERROR(VLOOKUP(R1458,FVU!B:F,5,FALSE),"")</f>
        <v>FLANCO</v>
      </c>
    </row>
    <row r="1459" spans="1:26" ht="15.75" customHeight="1">
      <c r="A1459" s="150">
        <f t="shared" si="207"/>
        <v>3754</v>
      </c>
      <c r="B1459" s="75">
        <v>24318</v>
      </c>
      <c r="C1459" s="60">
        <v>1</v>
      </c>
      <c r="D1459" s="59" t="str">
        <f t="shared" si="210"/>
        <v>295/80R22.5</v>
      </c>
      <c r="E1459" s="61">
        <v>40220</v>
      </c>
      <c r="F1459" s="75" t="s">
        <v>105</v>
      </c>
      <c r="G1459" s="60">
        <v>16</v>
      </c>
      <c r="H1459" s="59" t="str">
        <f t="shared" si="209"/>
        <v>M.GORETTI</v>
      </c>
      <c r="I1459" s="63">
        <v>45547</v>
      </c>
      <c r="J1459" s="64">
        <v>45554</v>
      </c>
      <c r="K1459" s="60">
        <v>1</v>
      </c>
      <c r="L1459" s="60">
        <v>13533</v>
      </c>
      <c r="M1459" s="60">
        <v>137052</v>
      </c>
      <c r="N1459" s="65">
        <f t="shared" si="211"/>
        <v>650</v>
      </c>
      <c r="O1459" s="66" t="str">
        <f t="shared" ca="1" si="212"/>
        <v>OK</v>
      </c>
      <c r="P1459" s="63">
        <v>45555</v>
      </c>
      <c r="Q1459" s="200"/>
      <c r="R1459" s="148" t="s">
        <v>116</v>
      </c>
      <c r="S1459" s="65" t="str">
        <f t="shared" si="213"/>
        <v>Desenrolamento do retorno da lona carcaça no talão.</v>
      </c>
      <c r="T1459" s="59" t="str">
        <f t="shared" si="214"/>
        <v>Aquecimento no talão ocasionado pelo uso excessivo do freio, má regulagem dos freios, uso excessivo dos freios devido a velocidade incompatível com a via,rodas sujas e/ou em má condições de uso, etc.</v>
      </c>
      <c r="U1459" s="65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59" s="60">
        <v>16196</v>
      </c>
      <c r="W1459" s="59" t="str">
        <f t="shared" si="216"/>
        <v xml:space="preserve">Everson Veloso </v>
      </c>
      <c r="X1459" s="59"/>
      <c r="Y1459" s="59">
        <f t="shared" ca="1" si="208"/>
        <v>1</v>
      </c>
      <c r="Z1459" s="59" t="str">
        <f>IFERROR(VLOOKUP(R1459,FVU!B:F,5,FALSE),"")</f>
        <v>TALÃO</v>
      </c>
    </row>
    <row r="1460" spans="1:26" ht="15.75" customHeight="1">
      <c r="A1460" s="149">
        <f t="shared" si="207"/>
        <v>3755</v>
      </c>
      <c r="B1460" s="76">
        <v>22125</v>
      </c>
      <c r="C1460" s="68">
        <v>2</v>
      </c>
      <c r="D1460" s="67" t="str">
        <f t="shared" si="210"/>
        <v>275/80R22.5</v>
      </c>
      <c r="E1460" s="69">
        <v>11087</v>
      </c>
      <c r="F1460" s="76" t="s">
        <v>105</v>
      </c>
      <c r="G1460" s="68">
        <v>870</v>
      </c>
      <c r="H1460" s="67" t="str">
        <f t="shared" si="209"/>
        <v>JUSTINOPOLIS</v>
      </c>
      <c r="I1460" s="71">
        <v>45547</v>
      </c>
      <c r="J1460" s="72">
        <v>45554</v>
      </c>
      <c r="K1460" s="68">
        <v>2</v>
      </c>
      <c r="L1460" s="68">
        <v>1843</v>
      </c>
      <c r="M1460" s="68">
        <v>305536</v>
      </c>
      <c r="N1460" s="73">
        <f t="shared" si="211"/>
        <v>600</v>
      </c>
      <c r="O1460" s="74" t="str">
        <f t="shared" ca="1" si="212"/>
        <v>OK</v>
      </c>
      <c r="P1460" s="71">
        <v>45559</v>
      </c>
      <c r="Q1460" s="198"/>
      <c r="R1460" s="68" t="s">
        <v>116</v>
      </c>
      <c r="S1460" s="73" t="str">
        <f t="shared" si="213"/>
        <v>Desenrolamento do retorno da lona carcaça no talão.</v>
      </c>
      <c r="T1460" s="67" t="str">
        <f t="shared" si="214"/>
        <v>Aquecimento no talão ocasionado pelo uso excessivo do freio, má regulagem dos freios, uso excessivo dos freios devido a velocidade incompatível com a via,rodas sujas e/ou em má condições de uso, etc.</v>
      </c>
      <c r="U1460" s="73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60" s="68">
        <v>16196</v>
      </c>
      <c r="W1460" s="67" t="str">
        <f t="shared" si="216"/>
        <v xml:space="preserve">Everson Veloso </v>
      </c>
      <c r="X1460" s="67"/>
      <c r="Y1460" s="67">
        <f t="shared" ca="1" si="208"/>
        <v>5</v>
      </c>
      <c r="Z1460" s="67" t="str">
        <f>IFERROR(VLOOKUP(R1460,FVU!B:F,5,FALSE),"")</f>
        <v>TALÃO</v>
      </c>
    </row>
    <row r="1461" spans="1:26" ht="15.75" customHeight="1">
      <c r="A1461" s="150">
        <f t="shared" si="207"/>
        <v>3756</v>
      </c>
      <c r="B1461" s="75">
        <v>23290</v>
      </c>
      <c r="C1461" s="60">
        <v>2</v>
      </c>
      <c r="D1461" s="59" t="str">
        <f t="shared" si="210"/>
        <v>275/80R22.5</v>
      </c>
      <c r="E1461" s="61">
        <v>11323</v>
      </c>
      <c r="F1461" s="75" t="s">
        <v>105</v>
      </c>
      <c r="G1461" s="60">
        <v>870</v>
      </c>
      <c r="H1461" s="59" t="str">
        <f t="shared" si="209"/>
        <v>JUSTINOPOLIS</v>
      </c>
      <c r="I1461" s="63">
        <v>45548</v>
      </c>
      <c r="J1461" s="64">
        <v>45554</v>
      </c>
      <c r="K1461" s="60">
        <v>2</v>
      </c>
      <c r="L1461" s="60">
        <v>21764</v>
      </c>
      <c r="M1461" s="60">
        <v>251291</v>
      </c>
      <c r="N1461" s="65">
        <f t="shared" si="211"/>
        <v>600</v>
      </c>
      <c r="O1461" s="66" t="str">
        <f t="shared" ca="1" si="212"/>
        <v>OK</v>
      </c>
      <c r="P1461" s="63">
        <v>45559</v>
      </c>
      <c r="Q1461" s="200"/>
      <c r="R1461" s="148" t="s">
        <v>117</v>
      </c>
      <c r="S1461" s="65" t="str">
        <f t="shared" si="213"/>
        <v>Separações no talão e rupturas dos reforços.</v>
      </c>
      <c r="T1461" s="59" t="str">
        <f t="shared" si="214"/>
        <v>Aquecimento excessivo no tambor de freio, utilização com sobrecarga ou baixa pressão, mau posicionamento do pneu sobre o aro/roda, uso excessivo dos freios devido a velocidade incompatível com a via.</v>
      </c>
      <c r="U1461" s="65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61" s="60">
        <v>16196</v>
      </c>
      <c r="W1461" s="59" t="str">
        <f t="shared" si="216"/>
        <v xml:space="preserve">Everson Veloso </v>
      </c>
      <c r="X1461" s="59"/>
      <c r="Y1461" s="59">
        <f t="shared" ca="1" si="208"/>
        <v>5</v>
      </c>
      <c r="Z1461" s="59" t="str">
        <f>IFERROR(VLOOKUP(R1461,FVU!B:F,5,FALSE),"")</f>
        <v>TALÃO</v>
      </c>
    </row>
    <row r="1462" spans="1:26" ht="15.75" customHeight="1">
      <c r="A1462" s="149">
        <f t="shared" si="207"/>
        <v>3757</v>
      </c>
      <c r="B1462" s="76">
        <v>23219</v>
      </c>
      <c r="C1462" s="68">
        <v>2</v>
      </c>
      <c r="D1462" s="67" t="str">
        <f t="shared" si="210"/>
        <v>275/80R22.5</v>
      </c>
      <c r="E1462" s="69">
        <v>11087</v>
      </c>
      <c r="F1462" s="76" t="s">
        <v>99</v>
      </c>
      <c r="G1462" s="68">
        <v>870</v>
      </c>
      <c r="H1462" s="67" t="str">
        <f t="shared" si="209"/>
        <v>JUSTINOPOLIS</v>
      </c>
      <c r="I1462" s="71">
        <v>45546</v>
      </c>
      <c r="J1462" s="72">
        <v>45554</v>
      </c>
      <c r="K1462" s="68">
        <v>2</v>
      </c>
      <c r="L1462" s="68">
        <v>1953</v>
      </c>
      <c r="M1462" s="68">
        <v>252404</v>
      </c>
      <c r="N1462" s="73">
        <f t="shared" si="211"/>
        <v>600</v>
      </c>
      <c r="O1462" s="74" t="str">
        <f t="shared" ca="1" si="212"/>
        <v>OK</v>
      </c>
      <c r="P1462" s="71">
        <v>45559</v>
      </c>
      <c r="Q1462" s="198"/>
      <c r="R1462" s="68" t="s">
        <v>116</v>
      </c>
      <c r="S1462" s="73" t="str">
        <f t="shared" si="213"/>
        <v>Desenrolamento do retorno da lona carcaça no talão.</v>
      </c>
      <c r="T1462" s="67" t="str">
        <f t="shared" si="214"/>
        <v>Aquecimento no talão ocasionado pelo uso excessivo do freio, má regulagem dos freios, uso excessivo dos freios devido a velocidade incompatível com a via,rodas sujas e/ou em má condições de uso, etc.</v>
      </c>
      <c r="U1462" s="73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62" s="68">
        <v>16196</v>
      </c>
      <c r="W1462" s="67" t="str">
        <f t="shared" si="216"/>
        <v xml:space="preserve">Everson Veloso </v>
      </c>
      <c r="X1462" s="67"/>
      <c r="Y1462" s="67">
        <f t="shared" ca="1" si="208"/>
        <v>5</v>
      </c>
      <c r="Z1462" s="67" t="str">
        <f>IFERROR(VLOOKUP(R1462,FVU!B:F,5,FALSE),"")</f>
        <v>TALÃO</v>
      </c>
    </row>
    <row r="1463" spans="1:26" ht="15.75" customHeight="1">
      <c r="A1463" s="150">
        <f t="shared" si="207"/>
        <v>3758</v>
      </c>
      <c r="B1463" s="75">
        <v>23677</v>
      </c>
      <c r="C1463" s="60">
        <v>2</v>
      </c>
      <c r="D1463" s="59" t="str">
        <f t="shared" si="210"/>
        <v>275/80R22.5</v>
      </c>
      <c r="E1463" s="61">
        <v>90307</v>
      </c>
      <c r="F1463" s="75" t="s">
        <v>99</v>
      </c>
      <c r="G1463" s="60">
        <v>870</v>
      </c>
      <c r="H1463" s="59" t="str">
        <f t="shared" si="209"/>
        <v>JUSTINOPOLIS</v>
      </c>
      <c r="I1463" s="63">
        <v>45547</v>
      </c>
      <c r="J1463" s="64">
        <v>45554</v>
      </c>
      <c r="K1463" s="60">
        <v>2</v>
      </c>
      <c r="L1463" s="60">
        <v>19098</v>
      </c>
      <c r="M1463" s="60">
        <v>180819</v>
      </c>
      <c r="N1463" s="65">
        <f t="shared" si="211"/>
        <v>600</v>
      </c>
      <c r="O1463" s="66" t="str">
        <f t="shared" ca="1" si="212"/>
        <v>OK</v>
      </c>
      <c r="P1463" s="63">
        <v>45559</v>
      </c>
      <c r="Q1463" s="200"/>
      <c r="R1463" s="148" t="s">
        <v>106</v>
      </c>
      <c r="S1463" s="65" t="str">
        <f t="shared" si="213"/>
        <v>Rachadura na zona baixa do talão.</v>
      </c>
      <c r="T1463" s="59" t="str">
        <f t="shared" si="21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63" s="65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63" s="60">
        <v>16196</v>
      </c>
      <c r="W1463" s="59" t="str">
        <f t="shared" si="216"/>
        <v xml:space="preserve">Everson Veloso </v>
      </c>
      <c r="X1463" s="59"/>
      <c r="Y1463" s="59">
        <f t="shared" ca="1" si="208"/>
        <v>5</v>
      </c>
      <c r="Z1463" s="59" t="str">
        <f>IFERROR(VLOOKUP(R1463,FVU!B:F,5,FALSE),"")</f>
        <v>TALÃO</v>
      </c>
    </row>
    <row r="1464" spans="1:26" ht="15.75" customHeight="1">
      <c r="A1464" s="149">
        <f t="shared" si="207"/>
        <v>3759</v>
      </c>
      <c r="B1464" s="76">
        <v>25761</v>
      </c>
      <c r="C1464" s="68">
        <v>2</v>
      </c>
      <c r="D1464" s="67" t="str">
        <f t="shared" si="210"/>
        <v>275/80R22.5</v>
      </c>
      <c r="E1464" s="69">
        <v>20860</v>
      </c>
      <c r="F1464" s="76" t="s">
        <v>99</v>
      </c>
      <c r="G1464" s="68">
        <v>870</v>
      </c>
      <c r="H1464" s="67" t="str">
        <f t="shared" si="209"/>
        <v>JUSTINOPOLIS</v>
      </c>
      <c r="I1464" s="71">
        <v>45548</v>
      </c>
      <c r="J1464" s="72">
        <v>45554</v>
      </c>
      <c r="K1464" s="68">
        <v>2</v>
      </c>
      <c r="L1464" s="68">
        <v>9919</v>
      </c>
      <c r="M1464" s="68">
        <v>118921</v>
      </c>
      <c r="N1464" s="73">
        <f t="shared" si="211"/>
        <v>600</v>
      </c>
      <c r="O1464" s="74" t="str">
        <f t="shared" ca="1" si="212"/>
        <v>OK</v>
      </c>
      <c r="P1464" s="164">
        <v>45596</v>
      </c>
      <c r="Q1464" s="198"/>
      <c r="R1464" s="68" t="s">
        <v>107</v>
      </c>
      <c r="S1464" s="73" t="str">
        <f t="shared" si="213"/>
        <v>Alteração na zona baixa do talão.</v>
      </c>
      <c r="T1464" s="67" t="str">
        <f t="shared" si="21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464" s="73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464" s="68">
        <v>16196</v>
      </c>
      <c r="W1464" s="67" t="str">
        <f t="shared" si="216"/>
        <v xml:space="preserve">Everson Veloso </v>
      </c>
      <c r="X1464" s="67"/>
      <c r="Y1464" s="67">
        <f t="shared" ca="1" si="208"/>
        <v>42</v>
      </c>
      <c r="Z1464" s="67" t="str">
        <f>IFERROR(VLOOKUP(R1464,FVU!B:F,5,FALSE),"")</f>
        <v>TALÃO</v>
      </c>
    </row>
    <row r="1465" spans="1:26" ht="15.75" customHeight="1">
      <c r="A1465" s="150">
        <f t="shared" si="207"/>
        <v>3760</v>
      </c>
      <c r="B1465" s="75">
        <v>26862</v>
      </c>
      <c r="C1465" s="60">
        <v>2</v>
      </c>
      <c r="D1465" s="59" t="str">
        <f t="shared" si="210"/>
        <v>275/80R22.5</v>
      </c>
      <c r="E1465" s="61">
        <v>8448</v>
      </c>
      <c r="F1465" s="75" t="s">
        <v>101</v>
      </c>
      <c r="G1465" s="60">
        <v>56</v>
      </c>
      <c r="H1465" s="59" t="str">
        <f t="shared" si="209"/>
        <v xml:space="preserve">UBERLANDIA </v>
      </c>
      <c r="I1465" s="63">
        <v>45544</v>
      </c>
      <c r="J1465" s="64">
        <v>45554</v>
      </c>
      <c r="K1465" s="60">
        <v>0</v>
      </c>
      <c r="L1465" s="60">
        <v>12679</v>
      </c>
      <c r="M1465" s="60">
        <v>70815</v>
      </c>
      <c r="N1465" s="65">
        <f t="shared" si="211"/>
        <v>600</v>
      </c>
      <c r="O1465" s="66" t="str">
        <f t="shared" ca="1" si="212"/>
        <v>OK</v>
      </c>
      <c r="P1465" s="63">
        <v>45721</v>
      </c>
      <c r="Q1465" s="200"/>
      <c r="R1465" s="148" t="s">
        <v>104</v>
      </c>
      <c r="S1465" s="65" t="str">
        <f t="shared" si="213"/>
        <v>Feridas acidentais no flanco.</v>
      </c>
      <c r="T1465" s="59" t="str">
        <f t="shared" si="214"/>
        <v>Objetos pontiagudos, pontas de guias, meio-fio.</v>
      </c>
      <c r="U1465" s="65" t="str">
        <f t="shared" si="215"/>
        <v>Impacto lateral proveniente de erro operacional, solicito avaliação de cobrança.</v>
      </c>
      <c r="V1465" s="60">
        <v>16196</v>
      </c>
      <c r="W1465" s="59" t="str">
        <f t="shared" si="216"/>
        <v xml:space="preserve">Everson Veloso </v>
      </c>
      <c r="X1465" s="59"/>
      <c r="Y1465" s="59">
        <f t="shared" ca="1" si="208"/>
        <v>167</v>
      </c>
      <c r="Z1465" s="59" t="str">
        <f>IFERROR(VLOOKUP(R1465,FVU!B:F,5,FALSE),"")</f>
        <v>FLANCO</v>
      </c>
    </row>
    <row r="1466" spans="1:26" ht="15.75" customHeight="1">
      <c r="A1466" s="149">
        <f t="shared" si="207"/>
        <v>3761</v>
      </c>
      <c r="B1466" s="76">
        <v>27762</v>
      </c>
      <c r="C1466" s="68">
        <v>2</v>
      </c>
      <c r="D1466" s="67" t="str">
        <f t="shared" si="210"/>
        <v>275/80R22.5</v>
      </c>
      <c r="E1466" s="69">
        <v>7504</v>
      </c>
      <c r="F1466" s="76" t="s">
        <v>105</v>
      </c>
      <c r="G1466" s="68">
        <v>56</v>
      </c>
      <c r="H1466" s="67" t="str">
        <f t="shared" si="209"/>
        <v xml:space="preserve">UBERLANDIA </v>
      </c>
      <c r="I1466" s="71">
        <v>45531</v>
      </c>
      <c r="J1466" s="72">
        <v>45554</v>
      </c>
      <c r="K1466" s="68">
        <v>0</v>
      </c>
      <c r="L1466" s="68">
        <v>35992</v>
      </c>
      <c r="M1466" s="68">
        <v>35992</v>
      </c>
      <c r="N1466" s="73">
        <f t="shared" si="211"/>
        <v>600</v>
      </c>
      <c r="O1466" s="74" t="str">
        <f t="shared" ca="1" si="212"/>
        <v>OK</v>
      </c>
      <c r="P1466" s="71">
        <v>45722</v>
      </c>
      <c r="Q1466" s="198"/>
      <c r="R1466" s="68" t="s">
        <v>111</v>
      </c>
      <c r="S1466" s="73" t="str">
        <f t="shared" si="213"/>
        <v>Desgaste irregular da Banda de Rodagem.</v>
      </c>
      <c r="T1466" s="67" t="str">
        <f t="shared" si="214"/>
        <v>Folgas nas mangas, cubos, buchas estouradas, veículo desalinhado.</v>
      </c>
      <c r="U1466" s="73" t="str">
        <f t="shared" si="21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466" s="68">
        <v>16196</v>
      </c>
      <c r="W1466" s="67" t="str">
        <f t="shared" si="216"/>
        <v xml:space="preserve">Everson Veloso </v>
      </c>
      <c r="X1466" s="67"/>
      <c r="Y1466" s="67">
        <f t="shared" ca="1" si="208"/>
        <v>168</v>
      </c>
      <c r="Z1466" s="67" t="str">
        <f>IFERROR(VLOOKUP(R1466,FVU!B:F,5,FALSE),"")</f>
        <v>BANDA DE RODAGEM</v>
      </c>
    </row>
    <row r="1467" spans="1:26" ht="15.75" customHeight="1">
      <c r="A1467" s="150">
        <f t="shared" si="207"/>
        <v>3762</v>
      </c>
      <c r="B1467" s="75">
        <v>25703</v>
      </c>
      <c r="C1467" s="60">
        <v>2</v>
      </c>
      <c r="D1467" s="59" t="str">
        <f t="shared" si="210"/>
        <v>275/80R22.5</v>
      </c>
      <c r="E1467" s="61">
        <v>8463</v>
      </c>
      <c r="F1467" s="75" t="s">
        <v>198</v>
      </c>
      <c r="G1467" s="60">
        <v>56</v>
      </c>
      <c r="H1467" s="59" t="str">
        <f t="shared" si="209"/>
        <v xml:space="preserve">UBERLANDIA </v>
      </c>
      <c r="I1467" s="63">
        <v>45547</v>
      </c>
      <c r="J1467" s="64">
        <v>45554</v>
      </c>
      <c r="K1467" s="60">
        <v>1</v>
      </c>
      <c r="L1467" s="60">
        <v>7122</v>
      </c>
      <c r="M1467" s="60">
        <v>105597</v>
      </c>
      <c r="N1467" s="65">
        <f t="shared" si="211"/>
        <v>600</v>
      </c>
      <c r="O1467" s="66" t="str">
        <f t="shared" ca="1" si="212"/>
        <v>OK</v>
      </c>
      <c r="P1467" s="63">
        <v>45721</v>
      </c>
      <c r="Q1467" s="200"/>
      <c r="R1467" s="148" t="s">
        <v>104</v>
      </c>
      <c r="S1467" s="65" t="str">
        <f t="shared" si="213"/>
        <v>Feridas acidentais no flanco.</v>
      </c>
      <c r="T1467" s="59" t="str">
        <f t="shared" si="214"/>
        <v>Objetos pontiagudos, pontas de guias, meio-fio.</v>
      </c>
      <c r="U1467" s="65" t="str">
        <f t="shared" si="215"/>
        <v>Impacto lateral proveniente de erro operacional, solicito avaliação de cobrança.</v>
      </c>
      <c r="V1467" s="60">
        <v>16196</v>
      </c>
      <c r="W1467" s="59" t="str">
        <f t="shared" si="216"/>
        <v xml:space="preserve">Everson Veloso </v>
      </c>
      <c r="X1467" s="59"/>
      <c r="Y1467" s="59">
        <f t="shared" ca="1" si="208"/>
        <v>167</v>
      </c>
      <c r="Z1467" s="59" t="str">
        <f>IFERROR(VLOOKUP(R1467,FVU!B:F,5,FALSE),"")</f>
        <v>FLANCO</v>
      </c>
    </row>
    <row r="1468" spans="1:26" ht="15.75" customHeight="1">
      <c r="A1468" s="149">
        <f t="shared" si="207"/>
        <v>3763</v>
      </c>
      <c r="B1468" s="76">
        <v>25501</v>
      </c>
      <c r="C1468" s="68">
        <v>2</v>
      </c>
      <c r="D1468" s="67" t="str">
        <f t="shared" si="210"/>
        <v>275/80R22.5</v>
      </c>
      <c r="E1468" s="69">
        <v>7324</v>
      </c>
      <c r="F1468" s="76" t="s">
        <v>105</v>
      </c>
      <c r="G1468" s="68">
        <v>56</v>
      </c>
      <c r="H1468" s="67" t="str">
        <f t="shared" si="209"/>
        <v xml:space="preserve">UBERLANDIA </v>
      </c>
      <c r="I1468" s="71">
        <v>45547</v>
      </c>
      <c r="J1468" s="72">
        <v>45554</v>
      </c>
      <c r="K1468" s="68">
        <v>1</v>
      </c>
      <c r="L1468" s="68">
        <v>37748</v>
      </c>
      <c r="M1468" s="68">
        <v>175756</v>
      </c>
      <c r="N1468" s="73">
        <f t="shared" si="211"/>
        <v>600</v>
      </c>
      <c r="O1468" s="74" t="str">
        <f t="shared" ca="1" si="212"/>
        <v>OK</v>
      </c>
      <c r="P1468" s="71">
        <v>45722</v>
      </c>
      <c r="Q1468" s="198"/>
      <c r="R1468" s="68" t="s">
        <v>107</v>
      </c>
      <c r="S1468" s="73" t="str">
        <f t="shared" si="213"/>
        <v>Alteração na zona baixa do talão.</v>
      </c>
      <c r="T1468" s="67" t="str">
        <f t="shared" si="21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468" s="73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468" s="68">
        <v>16196</v>
      </c>
      <c r="W1468" s="67" t="str">
        <f t="shared" si="216"/>
        <v xml:space="preserve">Everson Veloso </v>
      </c>
      <c r="X1468" s="67"/>
      <c r="Y1468" s="67">
        <f t="shared" ca="1" si="208"/>
        <v>168</v>
      </c>
      <c r="Z1468" s="67" t="str">
        <f>IFERROR(VLOOKUP(R1468,FVU!B:F,5,FALSE),"")</f>
        <v>TALÃO</v>
      </c>
    </row>
    <row r="1469" spans="1:26" ht="15.75" customHeight="1">
      <c r="A1469" s="150">
        <f t="shared" si="207"/>
        <v>3764</v>
      </c>
      <c r="B1469" s="75">
        <v>24542</v>
      </c>
      <c r="C1469" s="60">
        <v>2</v>
      </c>
      <c r="D1469" s="59" t="str">
        <f t="shared" si="210"/>
        <v>275/80R22.5</v>
      </c>
      <c r="E1469" s="61">
        <v>10756</v>
      </c>
      <c r="F1469" s="75" t="s">
        <v>105</v>
      </c>
      <c r="G1469" s="60">
        <v>870</v>
      </c>
      <c r="H1469" s="59" t="str">
        <f t="shared" si="209"/>
        <v>JUSTINOPOLIS</v>
      </c>
      <c r="I1469" s="63">
        <v>45549</v>
      </c>
      <c r="J1469" s="64">
        <v>45554</v>
      </c>
      <c r="K1469" s="60">
        <v>1</v>
      </c>
      <c r="L1469" s="60">
        <v>44554</v>
      </c>
      <c r="M1469" s="60">
        <v>163248</v>
      </c>
      <c r="N1469" s="65">
        <f t="shared" si="211"/>
        <v>600</v>
      </c>
      <c r="O1469" s="66" t="str">
        <f t="shared" ca="1" si="212"/>
        <v>OK</v>
      </c>
      <c r="P1469" s="63">
        <v>45587</v>
      </c>
      <c r="Q1469" s="200"/>
      <c r="R1469" s="148" t="s">
        <v>106</v>
      </c>
      <c r="S1469" s="65" t="str">
        <f t="shared" si="213"/>
        <v>Rachadura na zona baixa do talão.</v>
      </c>
      <c r="T1469" s="59" t="str">
        <f t="shared" si="21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69" s="65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69" s="60">
        <v>16196</v>
      </c>
      <c r="W1469" s="59" t="str">
        <f t="shared" si="216"/>
        <v xml:space="preserve">Everson Veloso </v>
      </c>
      <c r="X1469" s="59"/>
      <c r="Y1469" s="59">
        <f t="shared" ca="1" si="208"/>
        <v>33</v>
      </c>
      <c r="Z1469" s="59" t="str">
        <f>IFERROR(VLOOKUP(R1469,FVU!B:F,5,FALSE),"")</f>
        <v>TALÃO</v>
      </c>
    </row>
    <row r="1470" spans="1:26" ht="15.75" customHeight="1">
      <c r="A1470" s="149">
        <f t="shared" si="207"/>
        <v>3765</v>
      </c>
      <c r="B1470" s="76">
        <v>27865</v>
      </c>
      <c r="C1470" s="68">
        <v>2</v>
      </c>
      <c r="D1470" s="67" t="str">
        <f t="shared" si="210"/>
        <v>275/80R22.5</v>
      </c>
      <c r="E1470" s="69">
        <v>90306</v>
      </c>
      <c r="F1470" s="76" t="s">
        <v>105</v>
      </c>
      <c r="G1470" s="68">
        <v>870</v>
      </c>
      <c r="H1470" s="67" t="str">
        <f t="shared" si="209"/>
        <v>JUSTINOPOLIS</v>
      </c>
      <c r="I1470" s="71">
        <v>45551</v>
      </c>
      <c r="J1470" s="72">
        <v>45554</v>
      </c>
      <c r="K1470" s="68">
        <v>1</v>
      </c>
      <c r="L1470" s="68">
        <v>907</v>
      </c>
      <c r="M1470" s="68">
        <v>47940</v>
      </c>
      <c r="N1470" s="73">
        <f t="shared" si="211"/>
        <v>600</v>
      </c>
      <c r="O1470" s="74" t="str">
        <f t="shared" ca="1" si="212"/>
        <v>OK</v>
      </c>
      <c r="P1470" s="71">
        <v>45559</v>
      </c>
      <c r="Q1470" s="198"/>
      <c r="R1470" s="68" t="s">
        <v>116</v>
      </c>
      <c r="S1470" s="73" t="str">
        <f t="shared" si="213"/>
        <v>Desenrolamento do retorno da lona carcaça no talão.</v>
      </c>
      <c r="T1470" s="67" t="str">
        <f t="shared" si="214"/>
        <v>Aquecimento no talão ocasionado pelo uso excessivo do freio, má regulagem dos freios, uso excessivo dos freios devido a velocidade incompatível com a via,rodas sujas e/ou em má condições de uso, etc.</v>
      </c>
      <c r="U1470" s="73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70" s="68">
        <v>16196</v>
      </c>
      <c r="W1470" s="67" t="str">
        <f t="shared" si="216"/>
        <v xml:space="preserve">Everson Veloso </v>
      </c>
      <c r="X1470" s="67"/>
      <c r="Y1470" s="67">
        <f t="shared" ca="1" si="208"/>
        <v>5</v>
      </c>
      <c r="Z1470" s="67" t="str">
        <f>IFERROR(VLOOKUP(R1470,FVU!B:F,5,FALSE),"")</f>
        <v>TALÃO</v>
      </c>
    </row>
    <row r="1471" spans="1:26" ht="15.75" customHeight="1">
      <c r="A1471" s="150">
        <f t="shared" si="207"/>
        <v>3766</v>
      </c>
      <c r="B1471" s="75">
        <v>25311</v>
      </c>
      <c r="C1471" s="60">
        <v>1</v>
      </c>
      <c r="D1471" s="59" t="str">
        <f t="shared" si="210"/>
        <v>295/80R22.5</v>
      </c>
      <c r="E1471" s="61">
        <v>10798</v>
      </c>
      <c r="F1471" s="75" t="s">
        <v>105</v>
      </c>
      <c r="G1471" s="60">
        <v>870</v>
      </c>
      <c r="H1471" s="59" t="str">
        <f t="shared" si="209"/>
        <v>JUSTINOPOLIS</v>
      </c>
      <c r="I1471" s="63">
        <v>45550</v>
      </c>
      <c r="J1471" s="64">
        <v>45554</v>
      </c>
      <c r="K1471" s="60">
        <v>1</v>
      </c>
      <c r="L1471" s="60">
        <v>1922</v>
      </c>
      <c r="M1471" s="60">
        <v>97201</v>
      </c>
      <c r="N1471" s="65">
        <f t="shared" si="211"/>
        <v>650</v>
      </c>
      <c r="O1471" s="66" t="str">
        <f t="shared" ca="1" si="212"/>
        <v>OK</v>
      </c>
      <c r="P1471" s="63">
        <v>45559</v>
      </c>
      <c r="Q1471" s="200"/>
      <c r="R1471" s="148" t="s">
        <v>116</v>
      </c>
      <c r="S1471" s="65" t="str">
        <f t="shared" si="213"/>
        <v>Desenrolamento do retorno da lona carcaça no talão.</v>
      </c>
      <c r="T1471" s="59" t="str">
        <f t="shared" si="214"/>
        <v>Aquecimento no talão ocasionado pelo uso excessivo do freio, má regulagem dos freios, uso excessivo dos freios devido a velocidade incompatível com a via,rodas sujas e/ou em má condições de uso, etc.</v>
      </c>
      <c r="U1471" s="65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71" s="60">
        <v>16196</v>
      </c>
      <c r="W1471" s="59" t="str">
        <f t="shared" si="216"/>
        <v xml:space="preserve">Everson Veloso </v>
      </c>
      <c r="X1471" s="59"/>
      <c r="Y1471" s="59">
        <f t="shared" ca="1" si="208"/>
        <v>5</v>
      </c>
      <c r="Z1471" s="59" t="str">
        <f>IFERROR(VLOOKUP(R1471,FVU!B:F,5,FALSE),"")</f>
        <v>TALÃO</v>
      </c>
    </row>
    <row r="1472" spans="1:26" ht="15.75" customHeight="1">
      <c r="A1472" s="149">
        <f t="shared" si="207"/>
        <v>3767</v>
      </c>
      <c r="B1472" s="76">
        <v>95381</v>
      </c>
      <c r="C1472" s="68">
        <v>2</v>
      </c>
      <c r="D1472" s="67" t="str">
        <f t="shared" si="210"/>
        <v>275/80R22.5</v>
      </c>
      <c r="E1472" s="69">
        <v>10756</v>
      </c>
      <c r="F1472" s="76" t="s">
        <v>101</v>
      </c>
      <c r="G1472" s="68">
        <v>870</v>
      </c>
      <c r="H1472" s="67" t="str">
        <f t="shared" si="209"/>
        <v>JUSTINOPOLIS</v>
      </c>
      <c r="I1472" s="71">
        <v>45549</v>
      </c>
      <c r="J1472" s="72">
        <v>45554</v>
      </c>
      <c r="K1472" s="68">
        <v>3</v>
      </c>
      <c r="L1472" s="68">
        <v>44554</v>
      </c>
      <c r="M1472" s="68">
        <v>178596</v>
      </c>
      <c r="N1472" s="73">
        <f t="shared" si="211"/>
        <v>600</v>
      </c>
      <c r="O1472" s="74" t="str">
        <f t="shared" ca="1" si="212"/>
        <v>OK</v>
      </c>
      <c r="P1472" s="164">
        <v>45587</v>
      </c>
      <c r="Q1472" s="198"/>
      <c r="R1472" s="68" t="s">
        <v>104</v>
      </c>
      <c r="S1472" s="73" t="str">
        <f t="shared" si="213"/>
        <v>Feridas acidentais no flanco.</v>
      </c>
      <c r="T1472" s="67" t="str">
        <f t="shared" si="214"/>
        <v>Objetos pontiagudos, pontas de guias, meio-fio.</v>
      </c>
      <c r="U1472" s="73" t="str">
        <f t="shared" si="215"/>
        <v>Impacto lateral proveniente de erro operacional, solicito avaliação de cobrança.</v>
      </c>
      <c r="V1472" s="68">
        <v>16196</v>
      </c>
      <c r="W1472" s="67" t="str">
        <f t="shared" si="216"/>
        <v xml:space="preserve">Everson Veloso </v>
      </c>
      <c r="X1472" s="67"/>
      <c r="Y1472" s="67">
        <f t="shared" ca="1" si="208"/>
        <v>33</v>
      </c>
      <c r="Z1472" s="67" t="str">
        <f>IFERROR(VLOOKUP(R1472,FVU!B:F,5,FALSE),"")</f>
        <v>FLANCO</v>
      </c>
    </row>
    <row r="1473" spans="1:26" ht="15.75" customHeight="1">
      <c r="A1473" s="150">
        <f t="shared" si="207"/>
        <v>3768</v>
      </c>
      <c r="B1473" s="75">
        <v>24964</v>
      </c>
      <c r="C1473" s="60">
        <v>2</v>
      </c>
      <c r="D1473" s="59" t="str">
        <f t="shared" si="210"/>
        <v>275/80R22.5</v>
      </c>
      <c r="E1473" s="61">
        <v>10760</v>
      </c>
      <c r="F1473" s="75" t="s">
        <v>99</v>
      </c>
      <c r="G1473" s="60">
        <v>870</v>
      </c>
      <c r="H1473" s="59" t="str">
        <f t="shared" si="209"/>
        <v>JUSTINOPOLIS</v>
      </c>
      <c r="I1473" s="63">
        <v>45549</v>
      </c>
      <c r="J1473" s="64">
        <v>45554</v>
      </c>
      <c r="K1473" s="60">
        <v>2</v>
      </c>
      <c r="L1473" s="60">
        <v>23859</v>
      </c>
      <c r="M1473" s="60">
        <v>209511</v>
      </c>
      <c r="N1473" s="65">
        <f t="shared" si="211"/>
        <v>600</v>
      </c>
      <c r="O1473" s="66" t="str">
        <f t="shared" ca="1" si="212"/>
        <v>OK</v>
      </c>
      <c r="P1473" s="163">
        <v>45579</v>
      </c>
      <c r="Q1473" s="200"/>
      <c r="R1473" s="148" t="s">
        <v>106</v>
      </c>
      <c r="S1473" s="65" t="str">
        <f t="shared" si="213"/>
        <v>Rachadura na zona baixa do talão.</v>
      </c>
      <c r="T1473" s="59" t="str">
        <f t="shared" si="21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73" s="65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73" s="60">
        <v>16196</v>
      </c>
      <c r="W1473" s="59" t="str">
        <f t="shared" si="216"/>
        <v xml:space="preserve">Everson Veloso </v>
      </c>
      <c r="X1473" s="59"/>
      <c r="Y1473" s="59">
        <f t="shared" ca="1" si="208"/>
        <v>25</v>
      </c>
      <c r="Z1473" s="59" t="str">
        <f>IFERROR(VLOOKUP(R1473,FVU!B:F,5,FALSE),"")</f>
        <v>TALÃO</v>
      </c>
    </row>
    <row r="1474" spans="1:26" ht="15.75" customHeight="1">
      <c r="A1474" s="149">
        <f t="shared" si="207"/>
        <v>3769</v>
      </c>
      <c r="B1474" s="76">
        <v>26013</v>
      </c>
      <c r="C1474" s="68">
        <v>2</v>
      </c>
      <c r="D1474" s="67" t="str">
        <f t="shared" si="210"/>
        <v>275/80R22.5</v>
      </c>
      <c r="E1474" s="69">
        <v>10756</v>
      </c>
      <c r="F1474" s="76" t="s">
        <v>99</v>
      </c>
      <c r="G1474" s="68">
        <v>870</v>
      </c>
      <c r="H1474" s="67" t="str">
        <f t="shared" si="209"/>
        <v>JUSTINOPOLIS</v>
      </c>
      <c r="I1474" s="71">
        <v>45549</v>
      </c>
      <c r="J1474" s="72">
        <v>45554</v>
      </c>
      <c r="K1474" s="68">
        <v>1</v>
      </c>
      <c r="L1474" s="68">
        <v>44554</v>
      </c>
      <c r="M1474" s="68">
        <v>94984</v>
      </c>
      <c r="N1474" s="73">
        <f t="shared" si="211"/>
        <v>600</v>
      </c>
      <c r="O1474" s="74" t="str">
        <f t="shared" ca="1" si="212"/>
        <v>OK</v>
      </c>
      <c r="P1474" s="164">
        <v>45587</v>
      </c>
      <c r="Q1474" s="198"/>
      <c r="R1474" s="68" t="s">
        <v>106</v>
      </c>
      <c r="S1474" s="73" t="str">
        <f t="shared" si="213"/>
        <v>Rachadura na zona baixa do talão.</v>
      </c>
      <c r="T1474" s="67" t="str">
        <f t="shared" si="21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74" s="73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74" s="68">
        <v>16196</v>
      </c>
      <c r="W1474" s="67" t="str">
        <f t="shared" si="216"/>
        <v xml:space="preserve">Everson Veloso </v>
      </c>
      <c r="X1474" s="67"/>
      <c r="Y1474" s="67">
        <f t="shared" ca="1" si="208"/>
        <v>33</v>
      </c>
      <c r="Z1474" s="67" t="str">
        <f>IFERROR(VLOOKUP(R1474,FVU!B:F,5,FALSE),"")</f>
        <v>TALÃO</v>
      </c>
    </row>
    <row r="1475" spans="1:26" ht="15.75" customHeight="1">
      <c r="A1475" s="150">
        <f t="shared" si="207"/>
        <v>3770</v>
      </c>
      <c r="B1475" s="75">
        <v>27713</v>
      </c>
      <c r="C1475" s="60">
        <v>2</v>
      </c>
      <c r="D1475" s="59" t="str">
        <f t="shared" si="210"/>
        <v>275/80R22.5</v>
      </c>
      <c r="E1475" s="61">
        <v>8461</v>
      </c>
      <c r="F1475" s="75" t="s">
        <v>105</v>
      </c>
      <c r="G1475" s="60">
        <v>56</v>
      </c>
      <c r="H1475" s="59" t="str">
        <f t="shared" si="209"/>
        <v xml:space="preserve">UBERLANDIA </v>
      </c>
      <c r="I1475" s="63">
        <v>45557</v>
      </c>
      <c r="J1475" s="64">
        <v>45565</v>
      </c>
      <c r="K1475" s="60">
        <v>1</v>
      </c>
      <c r="L1475" s="60">
        <v>16049</v>
      </c>
      <c r="M1475" s="60">
        <v>41513</v>
      </c>
      <c r="N1475" s="65">
        <f t="shared" si="211"/>
        <v>600</v>
      </c>
      <c r="O1475" s="66" t="str">
        <f t="shared" ca="1" si="212"/>
        <v>OK</v>
      </c>
      <c r="P1475" s="63">
        <v>45722</v>
      </c>
      <c r="Q1475" s="200"/>
      <c r="R1475" s="148" t="s">
        <v>106</v>
      </c>
      <c r="S1475" s="65" t="str">
        <f t="shared" si="213"/>
        <v>Rachadura na zona baixa do talão.</v>
      </c>
      <c r="T1475" s="59" t="str">
        <f t="shared" si="21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75" s="65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75" s="60">
        <v>16196</v>
      </c>
      <c r="W1475" s="59" t="str">
        <f t="shared" si="216"/>
        <v xml:space="preserve">Everson Veloso </v>
      </c>
      <c r="X1475" s="59"/>
      <c r="Y1475" s="59">
        <f t="shared" ca="1" si="208"/>
        <v>157</v>
      </c>
      <c r="Z1475" s="59" t="str">
        <f>IFERROR(VLOOKUP(R1475,FVU!B:F,5,FALSE),"")</f>
        <v>TALÃO</v>
      </c>
    </row>
    <row r="1476" spans="1:26" ht="15.75" customHeight="1">
      <c r="A1476" s="149">
        <f t="shared" ref="A1476:A1539" si="217">IF(B1476&gt;0,A1475+1,"")</f>
        <v>3771</v>
      </c>
      <c r="B1476" s="76">
        <v>28176</v>
      </c>
      <c r="C1476" s="68">
        <v>2</v>
      </c>
      <c r="D1476" s="67" t="str">
        <f t="shared" si="210"/>
        <v>275/80R22.5</v>
      </c>
      <c r="E1476" s="69">
        <v>40391</v>
      </c>
      <c r="F1476" s="76" t="s">
        <v>102</v>
      </c>
      <c r="G1476" s="68">
        <v>98</v>
      </c>
      <c r="H1476" s="67" t="str">
        <f t="shared" si="209"/>
        <v>ANA LUCIA</v>
      </c>
      <c r="I1476" s="71">
        <v>45559</v>
      </c>
      <c r="J1476" s="72">
        <v>45565</v>
      </c>
      <c r="K1476" s="68">
        <v>0</v>
      </c>
      <c r="L1476" s="68">
        <v>23757</v>
      </c>
      <c r="M1476" s="68">
        <v>42134</v>
      </c>
      <c r="N1476" s="73">
        <f t="shared" si="211"/>
        <v>600</v>
      </c>
      <c r="O1476" s="74" t="str">
        <f t="shared" ca="1" si="212"/>
        <v>OK</v>
      </c>
      <c r="P1476" s="71">
        <v>45863</v>
      </c>
      <c r="Q1476" s="198"/>
      <c r="R1476" s="68" t="s">
        <v>109</v>
      </c>
      <c r="S1476" s="73" t="str">
        <f t="shared" si="213"/>
        <v>Desgaste da Banda de Rodagem por utilização extrema.</v>
      </c>
      <c r="T1476" s="67" t="str">
        <f t="shared" si="214"/>
        <v>Roda travada, "calo" no tambor de freio, utilização extrema , excessiva.</v>
      </c>
      <c r="U1476" s="73" t="str">
        <f t="shared" si="215"/>
        <v>Verificar rodas e tambores de freio, verificar negligência do borracheiro e caso procedente efetuar a cobrança.</v>
      </c>
      <c r="V1476" s="68">
        <v>16196</v>
      </c>
      <c r="W1476" s="67" t="str">
        <f t="shared" si="216"/>
        <v xml:space="preserve">Everson Veloso </v>
      </c>
      <c r="X1476" s="67"/>
      <c r="Y1476" s="67">
        <f t="shared" ca="1" si="208"/>
        <v>298</v>
      </c>
      <c r="Z1476" s="67" t="str">
        <f>IFERROR(VLOOKUP(R1476,FVU!B:F,5,FALSE),"")</f>
        <v>BANDA DE RODAGEM</v>
      </c>
    </row>
    <row r="1477" spans="1:26" ht="15.75" customHeight="1">
      <c r="A1477" s="150">
        <f t="shared" si="217"/>
        <v>3772</v>
      </c>
      <c r="B1477" s="75">
        <v>23034</v>
      </c>
      <c r="C1477" s="60">
        <v>2</v>
      </c>
      <c r="D1477" s="59" t="str">
        <f t="shared" si="210"/>
        <v>275/80R22.5</v>
      </c>
      <c r="E1477" s="61">
        <v>11087</v>
      </c>
      <c r="F1477" s="75" t="s">
        <v>101</v>
      </c>
      <c r="G1477" s="60">
        <v>870</v>
      </c>
      <c r="H1477" s="59" t="str">
        <f t="shared" si="209"/>
        <v>JUSTINOPOLIS</v>
      </c>
      <c r="I1477" s="63">
        <v>45560</v>
      </c>
      <c r="J1477" s="64">
        <v>45565</v>
      </c>
      <c r="K1477" s="60">
        <v>2</v>
      </c>
      <c r="L1477" s="60">
        <v>3243</v>
      </c>
      <c r="M1477" s="60">
        <v>274656</v>
      </c>
      <c r="N1477" s="65">
        <f t="shared" si="211"/>
        <v>600</v>
      </c>
      <c r="O1477" s="66" t="str">
        <f t="shared" ca="1" si="212"/>
        <v>OK</v>
      </c>
      <c r="P1477" s="163">
        <v>45572</v>
      </c>
      <c r="Q1477" s="200"/>
      <c r="R1477" s="148" t="s">
        <v>116</v>
      </c>
      <c r="S1477" s="65" t="str">
        <f t="shared" si="213"/>
        <v>Desenrolamento do retorno da lona carcaça no talão.</v>
      </c>
      <c r="T1477" s="59" t="str">
        <f t="shared" si="214"/>
        <v>Aquecimento no talão ocasionado pelo uso excessivo do freio, má regulagem dos freios, uso excessivo dos freios devido a velocidade incompatível com a via,rodas sujas e/ou em má condições de uso, etc.</v>
      </c>
      <c r="U1477" s="65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77" s="60">
        <v>16196</v>
      </c>
      <c r="W1477" s="59" t="str">
        <f t="shared" si="216"/>
        <v xml:space="preserve">Everson Veloso </v>
      </c>
      <c r="X1477" s="59"/>
      <c r="Y1477" s="59">
        <f t="shared" ca="1" si="208"/>
        <v>7</v>
      </c>
      <c r="Z1477" s="59" t="str">
        <f>IFERROR(VLOOKUP(R1477,FVU!B:F,5,FALSE),"")</f>
        <v>TALÃO</v>
      </c>
    </row>
    <row r="1478" spans="1:26" ht="15.75" customHeight="1">
      <c r="A1478" s="149">
        <f t="shared" si="217"/>
        <v>3773</v>
      </c>
      <c r="B1478" s="76">
        <v>26558</v>
      </c>
      <c r="C1478" s="68">
        <v>1</v>
      </c>
      <c r="D1478" s="67" t="str">
        <f t="shared" si="210"/>
        <v>295/80R22.5</v>
      </c>
      <c r="E1478" s="69">
        <v>90314</v>
      </c>
      <c r="F1478" s="76" t="s">
        <v>200</v>
      </c>
      <c r="G1478" s="68">
        <v>870</v>
      </c>
      <c r="H1478" s="67" t="str">
        <f t="shared" si="209"/>
        <v>JUSTINOPOLIS</v>
      </c>
      <c r="I1478" s="71">
        <v>45558</v>
      </c>
      <c r="J1478" s="72">
        <v>45565</v>
      </c>
      <c r="K1478" s="68">
        <v>1</v>
      </c>
      <c r="L1478" s="68">
        <v>15863</v>
      </c>
      <c r="M1478" s="68">
        <v>102145</v>
      </c>
      <c r="N1478" s="73">
        <f t="shared" si="211"/>
        <v>650</v>
      </c>
      <c r="O1478" s="74" t="str">
        <f t="shared" ca="1" si="212"/>
        <v>OK</v>
      </c>
      <c r="P1478" s="164">
        <v>45596</v>
      </c>
      <c r="Q1478" s="198"/>
      <c r="R1478" s="68" t="s">
        <v>106</v>
      </c>
      <c r="S1478" s="73" t="str">
        <f t="shared" si="213"/>
        <v>Rachadura na zona baixa do talão.</v>
      </c>
      <c r="T1478" s="67" t="str">
        <f t="shared" si="21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78" s="73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78" s="68">
        <v>16196</v>
      </c>
      <c r="W1478" s="67" t="str">
        <f t="shared" si="216"/>
        <v xml:space="preserve">Everson Veloso </v>
      </c>
      <c r="X1478" s="67"/>
      <c r="Y1478" s="67">
        <f t="shared" ca="1" si="208"/>
        <v>31</v>
      </c>
      <c r="Z1478" s="67" t="str">
        <f>IFERROR(VLOOKUP(R1478,FVU!B:F,5,FALSE),"")</f>
        <v>TALÃO</v>
      </c>
    </row>
    <row r="1479" spans="1:26" ht="15.75" customHeight="1">
      <c r="A1479" s="150">
        <f t="shared" si="217"/>
        <v>3774</v>
      </c>
      <c r="B1479" s="75">
        <v>26631</v>
      </c>
      <c r="C1479" s="60">
        <v>2</v>
      </c>
      <c r="D1479" s="59" t="str">
        <f t="shared" si="210"/>
        <v>275/80R22.5</v>
      </c>
      <c r="E1479" s="61">
        <v>90307</v>
      </c>
      <c r="F1479" s="75" t="s">
        <v>99</v>
      </c>
      <c r="G1479" s="60">
        <v>870</v>
      </c>
      <c r="H1479" s="59" t="str">
        <f t="shared" si="209"/>
        <v>JUSTINOPOLIS</v>
      </c>
      <c r="I1479" s="63">
        <v>45556</v>
      </c>
      <c r="J1479" s="64">
        <v>45565</v>
      </c>
      <c r="K1479" s="60">
        <v>2</v>
      </c>
      <c r="L1479" s="60">
        <v>2292</v>
      </c>
      <c r="M1479" s="60">
        <v>97875</v>
      </c>
      <c r="N1479" s="65">
        <f t="shared" si="211"/>
        <v>600</v>
      </c>
      <c r="O1479" s="66" t="str">
        <f t="shared" ca="1" si="212"/>
        <v>OK</v>
      </c>
      <c r="P1479" s="163">
        <v>45587</v>
      </c>
      <c r="Q1479" s="200"/>
      <c r="R1479" s="148" t="s">
        <v>116</v>
      </c>
      <c r="S1479" s="65" t="str">
        <f t="shared" si="213"/>
        <v>Desenrolamento do retorno da lona carcaça no talão.</v>
      </c>
      <c r="T1479" s="59" t="str">
        <f t="shared" si="214"/>
        <v>Aquecimento no talão ocasionado pelo uso excessivo do freio, má regulagem dos freios, uso excessivo dos freios devido a velocidade incompatível com a via,rodas sujas e/ou em má condições de uso, etc.</v>
      </c>
      <c r="U1479" s="65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79" s="60">
        <v>16196</v>
      </c>
      <c r="W1479" s="59" t="str">
        <f t="shared" si="216"/>
        <v xml:space="preserve">Everson Veloso </v>
      </c>
      <c r="X1479" s="59"/>
      <c r="Y1479" s="59">
        <f t="shared" ref="Y1479:Y1542" ca="1" si="218">IF(J1479=0,"",IF(P1479=0,TODAY()-J1479,P1479-J1479))</f>
        <v>22</v>
      </c>
      <c r="Z1479" s="59" t="str">
        <f>IFERROR(VLOOKUP(R1479,FVU!B:F,5,FALSE),"")</f>
        <v>TALÃO</v>
      </c>
    </row>
    <row r="1480" spans="1:26" ht="15.75" customHeight="1">
      <c r="A1480" s="149">
        <f t="shared" si="217"/>
        <v>3775</v>
      </c>
      <c r="B1480" s="76">
        <v>25702</v>
      </c>
      <c r="C1480" s="68">
        <v>2</v>
      </c>
      <c r="D1480" s="67" t="str">
        <f t="shared" si="210"/>
        <v>275/80R22.5</v>
      </c>
      <c r="E1480" s="69">
        <v>90483</v>
      </c>
      <c r="F1480" s="76" t="s">
        <v>99</v>
      </c>
      <c r="G1480" s="68">
        <v>990</v>
      </c>
      <c r="H1480" s="67" t="str">
        <f t="shared" si="209"/>
        <v>VENEZA</v>
      </c>
      <c r="I1480" s="71">
        <v>45554</v>
      </c>
      <c r="J1480" s="72">
        <v>45565</v>
      </c>
      <c r="K1480" s="68">
        <v>1</v>
      </c>
      <c r="L1480" s="68">
        <v>79843</v>
      </c>
      <c r="M1480" s="68">
        <v>131674</v>
      </c>
      <c r="N1480" s="73">
        <f t="shared" si="211"/>
        <v>600</v>
      </c>
      <c r="O1480" s="74" t="str">
        <f t="shared" ca="1" si="212"/>
        <v>OK</v>
      </c>
      <c r="P1480" s="71">
        <v>45568</v>
      </c>
      <c r="Q1480" s="198"/>
      <c r="R1480" s="68" t="s">
        <v>106</v>
      </c>
      <c r="S1480" s="73" t="str">
        <f t="shared" si="213"/>
        <v>Rachadura na zona baixa do talão.</v>
      </c>
      <c r="T1480" s="67" t="str">
        <f t="shared" si="21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80" s="73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80" s="68">
        <v>16196</v>
      </c>
      <c r="W1480" s="67" t="str">
        <f t="shared" si="216"/>
        <v xml:space="preserve">Everson Veloso </v>
      </c>
      <c r="X1480" s="67"/>
      <c r="Y1480" s="67">
        <f t="shared" ca="1" si="218"/>
        <v>3</v>
      </c>
      <c r="Z1480" s="67" t="str">
        <f>IFERROR(VLOOKUP(R1480,FVU!B:F,5,FALSE),"")</f>
        <v>TALÃO</v>
      </c>
    </row>
    <row r="1481" spans="1:26" ht="15.75" customHeight="1">
      <c r="A1481" s="150">
        <f t="shared" si="217"/>
        <v>3776</v>
      </c>
      <c r="B1481" s="75">
        <v>24194</v>
      </c>
      <c r="C1481" s="60">
        <v>1</v>
      </c>
      <c r="D1481" s="59" t="str">
        <f t="shared" si="210"/>
        <v>295/80R22.5</v>
      </c>
      <c r="E1481" s="61">
        <v>10841</v>
      </c>
      <c r="F1481" s="75" t="s">
        <v>200</v>
      </c>
      <c r="G1481" s="60">
        <v>870</v>
      </c>
      <c r="H1481" s="59" t="str">
        <f t="shared" si="209"/>
        <v>JUSTINOPOLIS</v>
      </c>
      <c r="I1481" s="63">
        <v>45558</v>
      </c>
      <c r="J1481" s="64">
        <v>45565</v>
      </c>
      <c r="K1481" s="60">
        <v>0</v>
      </c>
      <c r="L1481" s="60">
        <v>11697</v>
      </c>
      <c r="M1481" s="60">
        <v>64889</v>
      </c>
      <c r="N1481" s="65">
        <f t="shared" si="211"/>
        <v>650</v>
      </c>
      <c r="O1481" s="66" t="str">
        <f t="shared" ca="1" si="212"/>
        <v>OK</v>
      </c>
      <c r="P1481" s="163">
        <v>45572</v>
      </c>
      <c r="Q1481" s="200"/>
      <c r="R1481" s="148" t="s">
        <v>116</v>
      </c>
      <c r="S1481" s="65" t="str">
        <f t="shared" si="213"/>
        <v>Desenrolamento do retorno da lona carcaça no talão.</v>
      </c>
      <c r="T1481" s="59" t="str">
        <f t="shared" si="214"/>
        <v>Aquecimento no talão ocasionado pelo uso excessivo do freio, má regulagem dos freios, uso excessivo dos freios devido a velocidade incompatível com a via,rodas sujas e/ou em má condições de uso, etc.</v>
      </c>
      <c r="U1481" s="65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81" s="60">
        <v>16196</v>
      </c>
      <c r="W1481" s="59" t="str">
        <f t="shared" si="216"/>
        <v xml:space="preserve">Everson Veloso </v>
      </c>
      <c r="X1481" s="59"/>
      <c r="Y1481" s="59">
        <f t="shared" ca="1" si="218"/>
        <v>7</v>
      </c>
      <c r="Z1481" s="59" t="str">
        <f>IFERROR(VLOOKUP(R1481,FVU!B:F,5,FALSE),"")</f>
        <v>TALÃO</v>
      </c>
    </row>
    <row r="1482" spans="1:26" ht="15.75" customHeight="1">
      <c r="A1482" s="149">
        <f t="shared" si="217"/>
        <v>3777</v>
      </c>
      <c r="B1482" s="76">
        <v>27664</v>
      </c>
      <c r="C1482" s="68">
        <v>1</v>
      </c>
      <c r="D1482" s="67" t="str">
        <f t="shared" si="210"/>
        <v>295/80R22.5</v>
      </c>
      <c r="E1482" s="69">
        <v>10798</v>
      </c>
      <c r="F1482" s="76" t="s">
        <v>105</v>
      </c>
      <c r="G1482" s="68">
        <v>870</v>
      </c>
      <c r="H1482" s="67" t="str">
        <f t="shared" si="209"/>
        <v>JUSTINOPOLIS</v>
      </c>
      <c r="I1482" s="71">
        <v>45558</v>
      </c>
      <c r="J1482" s="72">
        <v>45565</v>
      </c>
      <c r="K1482" s="68">
        <v>0</v>
      </c>
      <c r="L1482" s="68">
        <v>575</v>
      </c>
      <c r="M1482" s="68">
        <v>37595</v>
      </c>
      <c r="N1482" s="73">
        <f t="shared" si="211"/>
        <v>650</v>
      </c>
      <c r="O1482" s="74" t="str">
        <f t="shared" ca="1" si="212"/>
        <v>OK</v>
      </c>
      <c r="P1482" s="164">
        <v>45596</v>
      </c>
      <c r="Q1482" s="198"/>
      <c r="R1482" s="68" t="s">
        <v>109</v>
      </c>
      <c r="S1482" s="73" t="str">
        <f t="shared" si="213"/>
        <v>Desgaste da Banda de Rodagem por utilização extrema.</v>
      </c>
      <c r="T1482" s="67" t="str">
        <f t="shared" si="214"/>
        <v>Roda travada, "calo" no tambor de freio, utilização extrema , excessiva.</v>
      </c>
      <c r="U1482" s="73" t="str">
        <f t="shared" si="215"/>
        <v>Verificar rodas e tambores de freio, verificar negligência do borracheiro e caso procedente efetuar a cobrança.</v>
      </c>
      <c r="V1482" s="68">
        <v>16196</v>
      </c>
      <c r="W1482" s="67" t="str">
        <f t="shared" si="216"/>
        <v xml:space="preserve">Everson Veloso </v>
      </c>
      <c r="X1482" s="67"/>
      <c r="Y1482" s="67">
        <f t="shared" ca="1" si="218"/>
        <v>31</v>
      </c>
      <c r="Z1482" s="67" t="str">
        <f>IFERROR(VLOOKUP(R1482,FVU!B:F,5,FALSE),"")</f>
        <v>BANDA DE RODAGEM</v>
      </c>
    </row>
    <row r="1483" spans="1:26" ht="15.75" customHeight="1">
      <c r="A1483" s="150">
        <f t="shared" si="217"/>
        <v>3778</v>
      </c>
      <c r="B1483" s="75">
        <v>27189</v>
      </c>
      <c r="C1483" s="60">
        <v>2</v>
      </c>
      <c r="D1483" s="59" t="str">
        <f t="shared" si="210"/>
        <v>275/80R22.5</v>
      </c>
      <c r="E1483" s="61">
        <v>90218</v>
      </c>
      <c r="F1483" s="75" t="s">
        <v>102</v>
      </c>
      <c r="G1483" s="60">
        <v>990</v>
      </c>
      <c r="H1483" s="59" t="str">
        <f t="shared" si="209"/>
        <v>VENEZA</v>
      </c>
      <c r="I1483" s="63">
        <v>45556</v>
      </c>
      <c r="J1483" s="64">
        <v>45565</v>
      </c>
      <c r="K1483" s="60">
        <v>0</v>
      </c>
      <c r="L1483" s="60">
        <v>1251</v>
      </c>
      <c r="M1483" s="60">
        <v>67631</v>
      </c>
      <c r="N1483" s="65">
        <f t="shared" si="211"/>
        <v>600</v>
      </c>
      <c r="O1483" s="66" t="str">
        <f t="shared" ca="1" si="212"/>
        <v>OK</v>
      </c>
      <c r="P1483" s="63">
        <v>45568</v>
      </c>
      <c r="Q1483" s="200"/>
      <c r="R1483" s="148" t="s">
        <v>109</v>
      </c>
      <c r="S1483" s="65" t="str">
        <f t="shared" si="213"/>
        <v>Desgaste da Banda de Rodagem por utilização extrema.</v>
      </c>
      <c r="T1483" s="59" t="str">
        <f t="shared" si="214"/>
        <v>Roda travada, "calo" no tambor de freio, utilização extrema , excessiva.</v>
      </c>
      <c r="U1483" s="65" t="str">
        <f t="shared" si="215"/>
        <v>Verificar rodas e tambores de freio, verificar negligência do borracheiro e caso procedente efetuar a cobrança.</v>
      </c>
      <c r="V1483" s="60">
        <v>16196</v>
      </c>
      <c r="W1483" s="59" t="str">
        <f t="shared" si="216"/>
        <v xml:space="preserve">Everson Veloso </v>
      </c>
      <c r="X1483" s="59"/>
      <c r="Y1483" s="59">
        <f t="shared" ca="1" si="218"/>
        <v>3</v>
      </c>
      <c r="Z1483" s="59" t="str">
        <f>IFERROR(VLOOKUP(R1483,FVU!B:F,5,FALSE),"")</f>
        <v>BANDA DE RODAGEM</v>
      </c>
    </row>
    <row r="1484" spans="1:26" ht="15.75" customHeight="1">
      <c r="A1484" s="149">
        <f t="shared" si="217"/>
        <v>3779</v>
      </c>
      <c r="B1484" s="76">
        <v>24047</v>
      </c>
      <c r="C1484" s="68">
        <v>2</v>
      </c>
      <c r="D1484" s="67" t="str">
        <f t="shared" si="210"/>
        <v>275/80R22.5</v>
      </c>
      <c r="E1484" s="69">
        <v>10759</v>
      </c>
      <c r="F1484" s="76" t="s">
        <v>105</v>
      </c>
      <c r="G1484" s="68">
        <v>870</v>
      </c>
      <c r="H1484" s="67" t="str">
        <f t="shared" si="209"/>
        <v>JUSTINOPOLIS</v>
      </c>
      <c r="I1484" s="71">
        <v>45554</v>
      </c>
      <c r="J1484" s="72">
        <v>45565</v>
      </c>
      <c r="K1484" s="68">
        <v>2</v>
      </c>
      <c r="L1484" s="68">
        <v>27872</v>
      </c>
      <c r="M1484" s="68">
        <v>133110</v>
      </c>
      <c r="N1484" s="73">
        <f t="shared" si="211"/>
        <v>600</v>
      </c>
      <c r="O1484" s="74" t="str">
        <f t="shared" ca="1" si="212"/>
        <v>OK</v>
      </c>
      <c r="P1484" s="164">
        <v>45596</v>
      </c>
      <c r="Q1484" s="198"/>
      <c r="R1484" s="68" t="s">
        <v>106</v>
      </c>
      <c r="S1484" s="73" t="str">
        <f t="shared" si="213"/>
        <v>Rachadura na zona baixa do talão.</v>
      </c>
      <c r="T1484" s="67" t="str">
        <f t="shared" si="21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84" s="73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84" s="68">
        <v>16196</v>
      </c>
      <c r="W1484" s="67" t="str">
        <f t="shared" si="216"/>
        <v xml:space="preserve">Everson Veloso </v>
      </c>
      <c r="X1484" s="67"/>
      <c r="Y1484" s="67">
        <f t="shared" ca="1" si="218"/>
        <v>31</v>
      </c>
      <c r="Z1484" s="67" t="str">
        <f>IFERROR(VLOOKUP(R1484,FVU!B:F,5,FALSE),"")</f>
        <v>TALÃO</v>
      </c>
    </row>
    <row r="1485" spans="1:26" ht="15.75" customHeight="1">
      <c r="A1485" s="150">
        <f t="shared" si="217"/>
        <v>3780</v>
      </c>
      <c r="B1485" s="75">
        <v>26618</v>
      </c>
      <c r="C1485" s="60">
        <v>2</v>
      </c>
      <c r="D1485" s="59" t="str">
        <f t="shared" si="210"/>
        <v>275/80R22.5</v>
      </c>
      <c r="E1485" s="61">
        <v>90234</v>
      </c>
      <c r="F1485" s="75" t="s">
        <v>105</v>
      </c>
      <c r="G1485" s="60">
        <v>990</v>
      </c>
      <c r="H1485" s="59" t="str">
        <f t="shared" si="209"/>
        <v>VENEZA</v>
      </c>
      <c r="I1485" s="63">
        <v>45556</v>
      </c>
      <c r="J1485" s="64">
        <v>45565</v>
      </c>
      <c r="K1485" s="60">
        <v>0</v>
      </c>
      <c r="L1485" s="60">
        <v>41338</v>
      </c>
      <c r="M1485" s="60">
        <v>97017</v>
      </c>
      <c r="N1485" s="65">
        <f t="shared" si="211"/>
        <v>600</v>
      </c>
      <c r="O1485" s="66" t="str">
        <f t="shared" ca="1" si="212"/>
        <v>OK</v>
      </c>
      <c r="P1485" s="63">
        <v>45568</v>
      </c>
      <c r="Q1485" s="200"/>
      <c r="R1485" s="148" t="s">
        <v>106</v>
      </c>
      <c r="S1485" s="65" t="str">
        <f t="shared" si="213"/>
        <v>Rachadura na zona baixa do talão.</v>
      </c>
      <c r="T1485" s="59" t="str">
        <f t="shared" si="21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85" s="65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85" s="60">
        <v>16196</v>
      </c>
      <c r="W1485" s="59" t="str">
        <f t="shared" si="216"/>
        <v xml:space="preserve">Everson Veloso </v>
      </c>
      <c r="X1485" s="59"/>
      <c r="Y1485" s="59">
        <f t="shared" ca="1" si="218"/>
        <v>3</v>
      </c>
      <c r="Z1485" s="59" t="str">
        <f>IFERROR(VLOOKUP(R1485,FVU!B:F,5,FALSE),"")</f>
        <v>TALÃO</v>
      </c>
    </row>
    <row r="1486" spans="1:26" ht="15.75" customHeight="1">
      <c r="A1486" s="149">
        <f t="shared" si="217"/>
        <v>3781</v>
      </c>
      <c r="B1486" s="76">
        <v>29273</v>
      </c>
      <c r="C1486" s="68">
        <v>2</v>
      </c>
      <c r="D1486" s="67" t="str">
        <f t="shared" si="210"/>
        <v>275/80R22.5</v>
      </c>
      <c r="E1486" s="69">
        <v>11326</v>
      </c>
      <c r="F1486" s="76" t="s">
        <v>102</v>
      </c>
      <c r="G1486" s="68">
        <v>870</v>
      </c>
      <c r="H1486" s="67" t="str">
        <f t="shared" ref="H1486:H1549" si="219">IFERROR(VLOOKUP(G1486,LOCAL,2,FALSE),"")</f>
        <v>JUSTINOPOLIS</v>
      </c>
      <c r="I1486" s="71">
        <v>45560</v>
      </c>
      <c r="J1486" s="72">
        <v>45565</v>
      </c>
      <c r="K1486" s="68">
        <v>0</v>
      </c>
      <c r="L1486" s="68">
        <v>14291</v>
      </c>
      <c r="M1486" s="68">
        <v>14291</v>
      </c>
      <c r="N1486" s="160">
        <v>2495</v>
      </c>
      <c r="O1486" s="74" t="str">
        <f t="shared" ca="1" si="212"/>
        <v>OK</v>
      </c>
      <c r="P1486" s="164">
        <v>45572</v>
      </c>
      <c r="Q1486" s="198"/>
      <c r="R1486" s="68" t="s">
        <v>107</v>
      </c>
      <c r="S1486" s="73" t="str">
        <f t="shared" si="213"/>
        <v>Alteração na zona baixa do talão.</v>
      </c>
      <c r="T1486" s="67" t="str">
        <f t="shared" si="21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486" s="73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486" s="68">
        <v>16196</v>
      </c>
      <c r="W1486" s="67" t="str">
        <f t="shared" si="216"/>
        <v xml:space="preserve">Everson Veloso </v>
      </c>
      <c r="X1486" s="67"/>
      <c r="Y1486" s="67">
        <f t="shared" ca="1" si="218"/>
        <v>7</v>
      </c>
      <c r="Z1486" s="67" t="str">
        <f>IFERROR(VLOOKUP(R1486,FVU!B:F,5,FALSE),"")</f>
        <v>TALÃO</v>
      </c>
    </row>
    <row r="1487" spans="1:26" ht="15.75" customHeight="1">
      <c r="A1487" s="150">
        <f t="shared" si="217"/>
        <v>3782</v>
      </c>
      <c r="B1487" s="75">
        <v>29274</v>
      </c>
      <c r="C1487" s="60">
        <v>2</v>
      </c>
      <c r="D1487" s="59" t="str">
        <f t="shared" si="210"/>
        <v>275/80R22.5</v>
      </c>
      <c r="E1487" s="61">
        <v>11326</v>
      </c>
      <c r="F1487" s="75" t="s">
        <v>197</v>
      </c>
      <c r="G1487" s="60">
        <v>870</v>
      </c>
      <c r="H1487" s="59" t="str">
        <f t="shared" si="219"/>
        <v>JUSTINOPOLIS</v>
      </c>
      <c r="I1487" s="63">
        <v>45560</v>
      </c>
      <c r="J1487" s="64">
        <v>45565</v>
      </c>
      <c r="K1487" s="60">
        <v>0</v>
      </c>
      <c r="L1487" s="60">
        <v>14291</v>
      </c>
      <c r="M1487" s="60">
        <v>14291</v>
      </c>
      <c r="N1487" s="65">
        <v>2495</v>
      </c>
      <c r="O1487" s="66" t="str">
        <f t="shared" ca="1" si="212"/>
        <v>OK</v>
      </c>
      <c r="P1487" s="63">
        <v>45572</v>
      </c>
      <c r="Q1487" s="200"/>
      <c r="R1487" s="148" t="s">
        <v>107</v>
      </c>
      <c r="S1487" s="65" t="str">
        <f t="shared" si="213"/>
        <v>Alteração na zona baixa do talão.</v>
      </c>
      <c r="T1487" s="59" t="str">
        <f t="shared" si="21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487" s="65" t="str">
        <f t="shared" si="21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487" s="60">
        <v>16196</v>
      </c>
      <c r="W1487" s="59" t="str">
        <f t="shared" si="216"/>
        <v xml:space="preserve">Everson Veloso </v>
      </c>
      <c r="X1487" s="59"/>
      <c r="Y1487" s="59">
        <f t="shared" ca="1" si="218"/>
        <v>7</v>
      </c>
      <c r="Z1487" s="59" t="str">
        <f>IFERROR(VLOOKUP(R1487,FVU!B:F,5,FALSE),"")</f>
        <v>TALÃO</v>
      </c>
    </row>
    <row r="1488" spans="1:26" ht="15.75" customHeight="1">
      <c r="A1488" s="149">
        <f t="shared" si="217"/>
        <v>3783</v>
      </c>
      <c r="B1488" s="76">
        <v>26766</v>
      </c>
      <c r="C1488" s="68">
        <v>2</v>
      </c>
      <c r="D1488" s="67" t="str">
        <f t="shared" ref="D1488:D1551" si="220">IFERROR(VLOOKUP(C1488,MEDIDA,2,FALSE),"")</f>
        <v>275/80R22.5</v>
      </c>
      <c r="E1488" s="69">
        <v>90218</v>
      </c>
      <c r="F1488" s="76" t="s">
        <v>197</v>
      </c>
      <c r="G1488" s="68">
        <v>990</v>
      </c>
      <c r="H1488" s="67" t="str">
        <f t="shared" si="219"/>
        <v>VENEZA</v>
      </c>
      <c r="I1488" s="71">
        <v>45556</v>
      </c>
      <c r="J1488" s="72">
        <v>45565</v>
      </c>
      <c r="K1488" s="68">
        <v>0</v>
      </c>
      <c r="L1488" s="68">
        <v>1251</v>
      </c>
      <c r="M1488" s="68">
        <v>127280</v>
      </c>
      <c r="N1488" s="73">
        <f t="shared" ref="N1488:N1551" si="221">IFERROR(VLOOKUP(C1488,MEDIDA,3,FALSE),"")</f>
        <v>600</v>
      </c>
      <c r="O1488" s="74" t="str">
        <f t="shared" ref="O1488:O1551" ca="1" si="222">IF(B1488="","",IF(P1488="",IF(TODAY()-J1488&gt;=7,"PENDENTE","AGUARDANDO"),"OK"))</f>
        <v>OK</v>
      </c>
      <c r="P1488" s="71">
        <v>45568</v>
      </c>
      <c r="Q1488" s="198"/>
      <c r="R1488" s="68" t="s">
        <v>111</v>
      </c>
      <c r="S1488" s="73" t="str">
        <f t="shared" ref="S1488:S1551" si="223">IFERROR(VLOOKUP(R1488,FVU,2,FALSE),"")</f>
        <v>Desgaste irregular da Banda de Rodagem.</v>
      </c>
      <c r="T1488" s="67" t="str">
        <f t="shared" ref="T1488:T1551" si="224">IFERROR(VLOOKUP(R1488,FVU,3,FALSE),"")</f>
        <v>Folgas nas mangas, cubos, buchas estouradas, veículo desalinhado.</v>
      </c>
      <c r="U1488" s="73" t="str">
        <f t="shared" ref="U1488:U1551" si="225">IFERROR(VLOOKUP(R1488,FVU,4,FALSE),"")</f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488" s="68">
        <v>16196</v>
      </c>
      <c r="W1488" s="67" t="str">
        <f t="shared" ref="W1488:W1551" si="226">IFERROR(VLOOKUP(V1488,RELATOR,2,FALSE),"")</f>
        <v xml:space="preserve">Everson Veloso </v>
      </c>
      <c r="X1488" s="67"/>
      <c r="Y1488" s="67">
        <f t="shared" ca="1" si="218"/>
        <v>3</v>
      </c>
      <c r="Z1488" s="67" t="str">
        <f>IFERROR(VLOOKUP(R1488,FVU!B:F,5,FALSE),"")</f>
        <v>BANDA DE RODAGEM</v>
      </c>
    </row>
    <row r="1489" spans="1:26" ht="15.75" customHeight="1">
      <c r="A1489" s="150">
        <f t="shared" si="217"/>
        <v>3784</v>
      </c>
      <c r="B1489" s="75">
        <v>27844</v>
      </c>
      <c r="C1489" s="60">
        <v>2</v>
      </c>
      <c r="D1489" s="59" t="str">
        <f t="shared" si="220"/>
        <v>275/80R22.5</v>
      </c>
      <c r="E1489" s="61">
        <v>90407</v>
      </c>
      <c r="F1489" s="75" t="s">
        <v>102</v>
      </c>
      <c r="G1489" s="60">
        <v>990</v>
      </c>
      <c r="H1489" s="59" t="str">
        <f t="shared" si="219"/>
        <v>VENEZA</v>
      </c>
      <c r="I1489" s="63">
        <v>45556</v>
      </c>
      <c r="J1489" s="64">
        <v>45565</v>
      </c>
      <c r="K1489" s="60">
        <v>0</v>
      </c>
      <c r="L1489" s="60">
        <v>77897</v>
      </c>
      <c r="M1489" s="60">
        <v>77897</v>
      </c>
      <c r="N1489" s="65">
        <f t="shared" si="221"/>
        <v>600</v>
      </c>
      <c r="O1489" s="66" t="str">
        <f t="shared" ca="1" si="222"/>
        <v>OK</v>
      </c>
      <c r="P1489" s="63">
        <v>45568</v>
      </c>
      <c r="Q1489" s="200"/>
      <c r="R1489" s="148" t="s">
        <v>110</v>
      </c>
      <c r="S1489" s="65" t="str">
        <f t="shared" si="223"/>
        <v>Rodagem sem ar ou com flexão importante no flanco.</v>
      </c>
      <c r="T1489" s="59" t="str">
        <f t="shared" si="224"/>
        <v>Perfurações no topo ou flanco, rodas ou aros danificados, rodagem prolongada sem ar ou baixa pressão, desgaste no flanco por atrito com o solo ou entre germinados.</v>
      </c>
      <c r="U1489" s="65" t="str">
        <f t="shared" si="225"/>
        <v>Condutor rodou com o pneu vazio. Solicito avaliação de cobrança.</v>
      </c>
      <c r="V1489" s="60">
        <v>16196</v>
      </c>
      <c r="W1489" s="59" t="str">
        <f t="shared" si="226"/>
        <v xml:space="preserve">Everson Veloso </v>
      </c>
      <c r="X1489" s="59"/>
      <c r="Y1489" s="59">
        <f t="shared" ca="1" si="218"/>
        <v>3</v>
      </c>
      <c r="Z1489" s="59" t="str">
        <f>IFERROR(VLOOKUP(R1489,FVU!B:F,5,FALSE),"")</f>
        <v>FLANCO</v>
      </c>
    </row>
    <row r="1490" spans="1:26" ht="15.75" customHeight="1">
      <c r="A1490" s="149">
        <f t="shared" si="217"/>
        <v>3785</v>
      </c>
      <c r="B1490" s="76">
        <v>27711</v>
      </c>
      <c r="C1490" s="68">
        <v>2</v>
      </c>
      <c r="D1490" s="67" t="str">
        <f t="shared" si="220"/>
        <v>275/80R22.5</v>
      </c>
      <c r="E1490" s="69">
        <v>8437</v>
      </c>
      <c r="F1490" s="76" t="s">
        <v>99</v>
      </c>
      <c r="G1490" s="68">
        <v>56</v>
      </c>
      <c r="H1490" s="67" t="str">
        <f t="shared" si="219"/>
        <v xml:space="preserve">UBERLANDIA </v>
      </c>
      <c r="I1490" s="71">
        <v>45564</v>
      </c>
      <c r="J1490" s="72">
        <v>45569</v>
      </c>
      <c r="K1490" s="68">
        <v>1</v>
      </c>
      <c r="L1490" s="68">
        <v>28263</v>
      </c>
      <c r="M1490" s="68">
        <v>51167</v>
      </c>
      <c r="N1490" s="73">
        <f t="shared" si="221"/>
        <v>600</v>
      </c>
      <c r="O1490" s="74" t="str">
        <f t="shared" ca="1" si="222"/>
        <v>OK</v>
      </c>
      <c r="P1490" s="71">
        <v>45722</v>
      </c>
      <c r="Q1490" s="198"/>
      <c r="R1490" s="68" t="s">
        <v>106</v>
      </c>
      <c r="S1490" s="73" t="str">
        <f t="shared" si="223"/>
        <v>Rachadura na zona baixa do talão.</v>
      </c>
      <c r="T1490" s="67" t="str">
        <f t="shared" si="2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90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90" s="68">
        <v>16196</v>
      </c>
      <c r="W1490" s="67" t="str">
        <f t="shared" si="226"/>
        <v xml:space="preserve">Everson Veloso </v>
      </c>
      <c r="X1490" s="67"/>
      <c r="Y1490" s="67">
        <f t="shared" ca="1" si="218"/>
        <v>153</v>
      </c>
      <c r="Z1490" s="67" t="str">
        <f>IFERROR(VLOOKUP(R1490,FVU!B:F,5,FALSE),"")</f>
        <v>TALÃO</v>
      </c>
    </row>
    <row r="1491" spans="1:26" ht="15.75" customHeight="1">
      <c r="A1491" s="150">
        <f t="shared" si="217"/>
        <v>3786</v>
      </c>
      <c r="B1491" s="75">
        <v>21109</v>
      </c>
      <c r="C1491" s="60">
        <v>2</v>
      </c>
      <c r="D1491" s="59" t="str">
        <f t="shared" si="220"/>
        <v>275/80R22.5</v>
      </c>
      <c r="E1491" s="61">
        <v>8441</v>
      </c>
      <c r="F1491" s="75" t="s">
        <v>105</v>
      </c>
      <c r="G1491" s="60">
        <v>56</v>
      </c>
      <c r="H1491" s="59" t="str">
        <f t="shared" si="219"/>
        <v xml:space="preserve">UBERLANDIA </v>
      </c>
      <c r="I1491" s="63">
        <v>45563</v>
      </c>
      <c r="J1491" s="64">
        <v>45569</v>
      </c>
      <c r="K1491" s="60">
        <v>3</v>
      </c>
      <c r="L1491" s="60">
        <v>13970</v>
      </c>
      <c r="M1491" s="60">
        <v>147698</v>
      </c>
      <c r="N1491" s="65">
        <f t="shared" si="221"/>
        <v>600</v>
      </c>
      <c r="O1491" s="66" t="str">
        <f t="shared" ca="1" si="222"/>
        <v>OK</v>
      </c>
      <c r="P1491" s="63">
        <v>45722</v>
      </c>
      <c r="Q1491" s="200"/>
      <c r="R1491" s="148" t="s">
        <v>106</v>
      </c>
      <c r="S1491" s="65" t="str">
        <f t="shared" si="223"/>
        <v>Rachadura na zona baixa do talão.</v>
      </c>
      <c r="T1491" s="59" t="str">
        <f t="shared" si="2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91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91" s="60">
        <v>16196</v>
      </c>
      <c r="W1491" s="59" t="str">
        <f t="shared" si="226"/>
        <v xml:space="preserve">Everson Veloso </v>
      </c>
      <c r="X1491" s="59"/>
      <c r="Y1491" s="59">
        <f t="shared" ca="1" si="218"/>
        <v>153</v>
      </c>
      <c r="Z1491" s="59" t="str">
        <f>IFERROR(VLOOKUP(R1491,FVU!B:F,5,FALSE),"")</f>
        <v>TALÃO</v>
      </c>
    </row>
    <row r="1492" spans="1:26" ht="15.75" customHeight="1">
      <c r="A1492" s="149">
        <f t="shared" si="217"/>
        <v>3787</v>
      </c>
      <c r="B1492" s="76">
        <v>24584</v>
      </c>
      <c r="C1492" s="68">
        <v>2</v>
      </c>
      <c r="D1492" s="67" t="str">
        <f t="shared" si="220"/>
        <v>275/80R22.5</v>
      </c>
      <c r="E1492" s="69">
        <v>7520</v>
      </c>
      <c r="F1492" s="76" t="s">
        <v>105</v>
      </c>
      <c r="G1492" s="68">
        <v>56</v>
      </c>
      <c r="H1492" s="67" t="str">
        <f t="shared" si="219"/>
        <v xml:space="preserve">UBERLANDIA </v>
      </c>
      <c r="I1492" s="71">
        <v>45558</v>
      </c>
      <c r="J1492" s="72">
        <v>45569</v>
      </c>
      <c r="K1492" s="68">
        <v>1</v>
      </c>
      <c r="L1492" s="68">
        <v>19124</v>
      </c>
      <c r="M1492" s="68">
        <v>164543</v>
      </c>
      <c r="N1492" s="73">
        <f t="shared" si="221"/>
        <v>600</v>
      </c>
      <c r="O1492" s="74" t="str">
        <f t="shared" ca="1" si="222"/>
        <v>OK</v>
      </c>
      <c r="P1492" s="71">
        <v>45722</v>
      </c>
      <c r="Q1492" s="198"/>
      <c r="R1492" s="68" t="s">
        <v>106</v>
      </c>
      <c r="S1492" s="73" t="str">
        <f t="shared" si="223"/>
        <v>Rachadura na zona baixa do talão.</v>
      </c>
      <c r="T1492" s="67" t="str">
        <f t="shared" si="2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92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92" s="68">
        <v>16196</v>
      </c>
      <c r="W1492" s="67" t="str">
        <f t="shared" si="226"/>
        <v xml:space="preserve">Everson Veloso </v>
      </c>
      <c r="X1492" s="67"/>
      <c r="Y1492" s="67">
        <f t="shared" ca="1" si="218"/>
        <v>153</v>
      </c>
      <c r="Z1492" s="67" t="str">
        <f>IFERROR(VLOOKUP(R1492,FVU!B:F,5,FALSE),"")</f>
        <v>TALÃO</v>
      </c>
    </row>
    <row r="1493" spans="1:26" ht="15.75" customHeight="1">
      <c r="A1493" s="150">
        <f t="shared" si="217"/>
        <v>3788</v>
      </c>
      <c r="B1493" s="75">
        <v>28099</v>
      </c>
      <c r="C1493" s="60">
        <v>2</v>
      </c>
      <c r="D1493" s="59" t="str">
        <f t="shared" si="220"/>
        <v>275/80R22.5</v>
      </c>
      <c r="E1493" s="61">
        <v>8438</v>
      </c>
      <c r="F1493" s="75" t="s">
        <v>99</v>
      </c>
      <c r="G1493" s="60">
        <v>56</v>
      </c>
      <c r="H1493" s="59" t="str">
        <f t="shared" si="219"/>
        <v xml:space="preserve">UBERLANDIA </v>
      </c>
      <c r="I1493" s="63">
        <v>45558</v>
      </c>
      <c r="J1493" s="64">
        <v>45569</v>
      </c>
      <c r="K1493" s="60">
        <v>0</v>
      </c>
      <c r="L1493" s="60">
        <v>39149</v>
      </c>
      <c r="M1493" s="60">
        <v>54520</v>
      </c>
      <c r="N1493" s="65">
        <f t="shared" si="221"/>
        <v>600</v>
      </c>
      <c r="O1493" s="66" t="str">
        <f t="shared" ca="1" si="222"/>
        <v>OK</v>
      </c>
      <c r="P1493" s="63">
        <v>45722</v>
      </c>
      <c r="Q1493" s="200"/>
      <c r="R1493" s="148" t="s">
        <v>116</v>
      </c>
      <c r="S1493" s="65" t="str">
        <f t="shared" si="223"/>
        <v>Desenrolamento do retorno da lona carcaça no talão.</v>
      </c>
      <c r="T1493" s="59" t="str">
        <f t="shared" si="224"/>
        <v>Aquecimento no talão ocasionado pelo uso excessivo do freio, má regulagem dos freios, uso excessivo dos freios devido a velocidade incompatível com a via,rodas sujas e/ou em má condições de uso, etc.</v>
      </c>
      <c r="U1493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93" s="60">
        <v>16196</v>
      </c>
      <c r="W1493" s="59" t="str">
        <f t="shared" si="226"/>
        <v xml:space="preserve">Everson Veloso </v>
      </c>
      <c r="X1493" s="59"/>
      <c r="Y1493" s="59">
        <f t="shared" ca="1" si="218"/>
        <v>153</v>
      </c>
      <c r="Z1493" s="59" t="str">
        <f>IFERROR(VLOOKUP(R1493,FVU!B:F,5,FALSE),"")</f>
        <v>TALÃO</v>
      </c>
    </row>
    <row r="1494" spans="1:26" ht="15.75" customHeight="1">
      <c r="A1494" s="149">
        <f t="shared" si="217"/>
        <v>3789</v>
      </c>
      <c r="B1494" s="76">
        <v>24923</v>
      </c>
      <c r="C1494" s="68">
        <v>2</v>
      </c>
      <c r="D1494" s="67" t="str">
        <f t="shared" si="220"/>
        <v>275/80R22.5</v>
      </c>
      <c r="E1494" s="69">
        <v>10802</v>
      </c>
      <c r="F1494" s="76" t="s">
        <v>99</v>
      </c>
      <c r="G1494" s="68">
        <v>870</v>
      </c>
      <c r="H1494" s="67" t="str">
        <f t="shared" si="219"/>
        <v>JUSTINOPOLIS</v>
      </c>
      <c r="I1494" s="71">
        <v>45559</v>
      </c>
      <c r="J1494" s="72">
        <v>45569</v>
      </c>
      <c r="K1494" s="68">
        <v>3</v>
      </c>
      <c r="L1494" s="68">
        <v>13814</v>
      </c>
      <c r="M1494" s="68">
        <v>245522</v>
      </c>
      <c r="N1494" s="73">
        <f t="shared" si="221"/>
        <v>600</v>
      </c>
      <c r="O1494" s="74" t="str">
        <f t="shared" ca="1" si="222"/>
        <v>OK</v>
      </c>
      <c r="P1494" s="71">
        <v>45901</v>
      </c>
      <c r="Q1494" s="198"/>
      <c r="R1494" s="68" t="s">
        <v>116</v>
      </c>
      <c r="S1494" s="73" t="str">
        <f t="shared" si="223"/>
        <v>Desenrolamento do retorno da lona carcaça no talão.</v>
      </c>
      <c r="T1494" s="67" t="str">
        <f t="shared" si="224"/>
        <v>Aquecimento no talão ocasionado pelo uso excessivo do freio, má regulagem dos freios, uso excessivo dos freios devido a velocidade incompatível com a via,rodas sujas e/ou em má condições de uso, etc.</v>
      </c>
      <c r="U1494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94" s="68">
        <v>16196</v>
      </c>
      <c r="W1494" s="67" t="str">
        <f t="shared" si="226"/>
        <v xml:space="preserve">Everson Veloso </v>
      </c>
      <c r="X1494" s="67"/>
      <c r="Y1494" s="67">
        <f t="shared" ca="1" si="218"/>
        <v>332</v>
      </c>
      <c r="Z1494" s="67" t="str">
        <f>IFERROR(VLOOKUP(R1494,FVU!B:F,5,FALSE),"")</f>
        <v>TALÃO</v>
      </c>
    </row>
    <row r="1495" spans="1:26" ht="15.75" customHeight="1">
      <c r="A1495" s="150">
        <f t="shared" si="217"/>
        <v>3790</v>
      </c>
      <c r="B1495" s="75">
        <v>21402</v>
      </c>
      <c r="C1495" s="60">
        <v>1</v>
      </c>
      <c r="D1495" s="59" t="str">
        <f t="shared" si="220"/>
        <v>295/80R22.5</v>
      </c>
      <c r="E1495" s="61">
        <v>40</v>
      </c>
      <c r="F1495" s="75" t="s">
        <v>102</v>
      </c>
      <c r="G1495" s="60">
        <v>870</v>
      </c>
      <c r="H1495" s="59" t="str">
        <f t="shared" si="219"/>
        <v>JUSTINOPOLIS</v>
      </c>
      <c r="I1495" s="63">
        <v>45530</v>
      </c>
      <c r="J1495" s="64">
        <v>45569</v>
      </c>
      <c r="K1495" s="60">
        <v>0</v>
      </c>
      <c r="L1495" s="60">
        <v>897</v>
      </c>
      <c r="M1495" s="60">
        <v>109105</v>
      </c>
      <c r="N1495" s="65">
        <f t="shared" si="221"/>
        <v>650</v>
      </c>
      <c r="O1495" s="66" t="str">
        <f t="shared" ca="1" si="222"/>
        <v>OK</v>
      </c>
      <c r="P1495" s="163">
        <v>45587</v>
      </c>
      <c r="Q1495" s="200"/>
      <c r="R1495" s="148" t="s">
        <v>116</v>
      </c>
      <c r="S1495" s="65" t="str">
        <f t="shared" si="223"/>
        <v>Desenrolamento do retorno da lona carcaça no talão.</v>
      </c>
      <c r="T1495" s="59" t="str">
        <f t="shared" si="224"/>
        <v>Aquecimento no talão ocasionado pelo uso excessivo do freio, má regulagem dos freios, uso excessivo dos freios devido a velocidade incompatível com a via,rodas sujas e/ou em má condições de uso, etc.</v>
      </c>
      <c r="U1495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95" s="60">
        <v>16196</v>
      </c>
      <c r="W1495" s="59" t="str">
        <f t="shared" si="226"/>
        <v xml:space="preserve">Everson Veloso </v>
      </c>
      <c r="X1495" s="59"/>
      <c r="Y1495" s="59">
        <f t="shared" ca="1" si="218"/>
        <v>18</v>
      </c>
      <c r="Z1495" s="59" t="str">
        <f>IFERROR(VLOOKUP(R1495,FVU!B:F,5,FALSE),"")</f>
        <v>TALÃO</v>
      </c>
    </row>
    <row r="1496" spans="1:26" ht="15.75" customHeight="1">
      <c r="A1496" s="149">
        <f t="shared" si="217"/>
        <v>3791</v>
      </c>
      <c r="B1496" s="76">
        <v>27612</v>
      </c>
      <c r="C1496" s="68">
        <v>2</v>
      </c>
      <c r="D1496" s="67" t="str">
        <f t="shared" si="220"/>
        <v>275/80R22.5</v>
      </c>
      <c r="E1496" s="69">
        <v>10761</v>
      </c>
      <c r="F1496" s="76" t="s">
        <v>99</v>
      </c>
      <c r="G1496" s="68">
        <v>870</v>
      </c>
      <c r="H1496" s="67" t="str">
        <f t="shared" si="219"/>
        <v>JUSTINOPOLIS</v>
      </c>
      <c r="I1496" s="71">
        <v>45561</v>
      </c>
      <c r="J1496" s="72">
        <v>45569</v>
      </c>
      <c r="K1496" s="68">
        <v>0</v>
      </c>
      <c r="L1496" s="68">
        <v>40235</v>
      </c>
      <c r="M1496" s="68">
        <v>67099</v>
      </c>
      <c r="N1496" s="73">
        <f t="shared" si="221"/>
        <v>600</v>
      </c>
      <c r="O1496" s="74" t="str">
        <f t="shared" ca="1" si="222"/>
        <v>OK</v>
      </c>
      <c r="P1496" s="164">
        <v>45596</v>
      </c>
      <c r="Q1496" s="198"/>
      <c r="R1496" s="68" t="s">
        <v>107</v>
      </c>
      <c r="S1496" s="73" t="str">
        <f t="shared" si="223"/>
        <v>Alteração na zona baixa do talão.</v>
      </c>
      <c r="T1496" s="67" t="str">
        <f t="shared" si="22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496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496" s="68">
        <v>16196</v>
      </c>
      <c r="W1496" s="67" t="str">
        <f t="shared" si="226"/>
        <v xml:space="preserve">Everson Veloso </v>
      </c>
      <c r="X1496" s="67"/>
      <c r="Y1496" s="67">
        <f t="shared" ca="1" si="218"/>
        <v>27</v>
      </c>
      <c r="Z1496" s="67" t="str">
        <f>IFERROR(VLOOKUP(R1496,FVU!B:F,5,FALSE),"")</f>
        <v>TALÃO</v>
      </c>
    </row>
    <row r="1497" spans="1:26" ht="15.75" customHeight="1">
      <c r="A1497" s="150">
        <f t="shared" si="217"/>
        <v>3792</v>
      </c>
      <c r="B1497" s="75">
        <v>46734</v>
      </c>
      <c r="C1497" s="60">
        <v>2</v>
      </c>
      <c r="D1497" s="59" t="str">
        <f t="shared" si="220"/>
        <v>275/80R22.5</v>
      </c>
      <c r="E1497" s="61">
        <v>10754</v>
      </c>
      <c r="F1497" s="75" t="s">
        <v>105</v>
      </c>
      <c r="G1497" s="60">
        <v>870</v>
      </c>
      <c r="H1497" s="59" t="str">
        <f t="shared" si="219"/>
        <v>JUSTINOPOLIS</v>
      </c>
      <c r="I1497" s="63">
        <v>45561</v>
      </c>
      <c r="J1497" s="64">
        <v>45569</v>
      </c>
      <c r="K1497" s="60">
        <v>2</v>
      </c>
      <c r="L1497" s="60">
        <v>7597</v>
      </c>
      <c r="M1497" s="60">
        <v>81831</v>
      </c>
      <c r="N1497" s="65">
        <f t="shared" si="221"/>
        <v>600</v>
      </c>
      <c r="O1497" s="66" t="str">
        <f t="shared" ca="1" si="222"/>
        <v>OK</v>
      </c>
      <c r="P1497" s="163">
        <v>45579</v>
      </c>
      <c r="Q1497" s="200"/>
      <c r="R1497" s="148" t="s">
        <v>106</v>
      </c>
      <c r="S1497" s="65" t="str">
        <f t="shared" si="223"/>
        <v>Rachadura na zona baixa do talão.</v>
      </c>
      <c r="T1497" s="59" t="str">
        <f t="shared" si="2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97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97" s="60">
        <v>16196</v>
      </c>
      <c r="W1497" s="59" t="str">
        <f t="shared" si="226"/>
        <v xml:space="preserve">Everson Veloso </v>
      </c>
      <c r="X1497" s="59"/>
      <c r="Y1497" s="59">
        <f t="shared" ca="1" si="218"/>
        <v>10</v>
      </c>
      <c r="Z1497" s="59" t="str">
        <f>IFERROR(VLOOKUP(R1497,FVU!B:F,5,FALSE),"")</f>
        <v>TALÃO</v>
      </c>
    </row>
    <row r="1498" spans="1:26" ht="15.75" customHeight="1">
      <c r="A1498" s="149">
        <f t="shared" si="217"/>
        <v>3793</v>
      </c>
      <c r="B1498" s="76">
        <v>9037</v>
      </c>
      <c r="C1498" s="68">
        <v>1</v>
      </c>
      <c r="D1498" s="67" t="str">
        <f t="shared" si="220"/>
        <v>295/80R22.5</v>
      </c>
      <c r="E1498" s="69">
        <v>90309</v>
      </c>
      <c r="F1498" s="76" t="s">
        <v>199</v>
      </c>
      <c r="G1498" s="68">
        <v>870</v>
      </c>
      <c r="H1498" s="67" t="str">
        <f t="shared" si="219"/>
        <v>JUSTINOPOLIS</v>
      </c>
      <c r="I1498" s="71">
        <v>45561</v>
      </c>
      <c r="J1498" s="72">
        <v>45569</v>
      </c>
      <c r="K1498" s="68">
        <v>1</v>
      </c>
      <c r="L1498" s="68">
        <v>752</v>
      </c>
      <c r="M1498" s="68">
        <v>54745</v>
      </c>
      <c r="N1498" s="73">
        <f t="shared" si="221"/>
        <v>650</v>
      </c>
      <c r="O1498" s="74" t="str">
        <f t="shared" ca="1" si="222"/>
        <v>OK</v>
      </c>
      <c r="P1498" s="164">
        <v>45587</v>
      </c>
      <c r="Q1498" s="198"/>
      <c r="R1498" s="68" t="s">
        <v>116</v>
      </c>
      <c r="S1498" s="73" t="str">
        <f t="shared" si="223"/>
        <v>Desenrolamento do retorno da lona carcaça no talão.</v>
      </c>
      <c r="T1498" s="67" t="str">
        <f t="shared" si="224"/>
        <v>Aquecimento no talão ocasionado pelo uso excessivo do freio, má regulagem dos freios, uso excessivo dos freios devido a velocidade incompatível com a via,rodas sujas e/ou em má condições de uso, etc.</v>
      </c>
      <c r="U1498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498" s="68">
        <v>16196</v>
      </c>
      <c r="W1498" s="67" t="str">
        <f t="shared" si="226"/>
        <v xml:space="preserve">Everson Veloso </v>
      </c>
      <c r="X1498" s="67"/>
      <c r="Y1498" s="67">
        <f t="shared" ca="1" si="218"/>
        <v>18</v>
      </c>
      <c r="Z1498" s="67" t="str">
        <f>IFERROR(VLOOKUP(R1498,FVU!B:F,5,FALSE),"")</f>
        <v>TALÃO</v>
      </c>
    </row>
    <row r="1499" spans="1:26" ht="15.75" customHeight="1">
      <c r="A1499" s="150">
        <f t="shared" si="217"/>
        <v>3794</v>
      </c>
      <c r="B1499" s="75">
        <v>24125</v>
      </c>
      <c r="C1499" s="60">
        <v>1</v>
      </c>
      <c r="D1499" s="59" t="str">
        <f t="shared" si="220"/>
        <v>295/80R22.5</v>
      </c>
      <c r="E1499" s="61">
        <v>10801</v>
      </c>
      <c r="F1499" s="75" t="s">
        <v>200</v>
      </c>
      <c r="G1499" s="60">
        <v>870</v>
      </c>
      <c r="H1499" s="59" t="str">
        <f t="shared" si="219"/>
        <v>JUSTINOPOLIS</v>
      </c>
      <c r="I1499" s="63">
        <v>45561</v>
      </c>
      <c r="J1499" s="64">
        <v>45569</v>
      </c>
      <c r="K1499" s="60">
        <v>1</v>
      </c>
      <c r="L1499" s="60">
        <v>25414</v>
      </c>
      <c r="M1499" s="60">
        <v>151107</v>
      </c>
      <c r="N1499" s="65">
        <f t="shared" si="221"/>
        <v>650</v>
      </c>
      <c r="O1499" s="66" t="str">
        <f t="shared" ca="1" si="222"/>
        <v>OK</v>
      </c>
      <c r="P1499" s="163">
        <v>45596</v>
      </c>
      <c r="Q1499" s="200"/>
      <c r="R1499" s="148" t="s">
        <v>106</v>
      </c>
      <c r="S1499" s="65" t="str">
        <f t="shared" si="223"/>
        <v>Rachadura na zona baixa do talão.</v>
      </c>
      <c r="T1499" s="59" t="str">
        <f t="shared" si="2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499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499" s="60">
        <v>16196</v>
      </c>
      <c r="W1499" s="59" t="str">
        <f t="shared" si="226"/>
        <v xml:space="preserve">Everson Veloso </v>
      </c>
      <c r="X1499" s="59"/>
      <c r="Y1499" s="59">
        <f t="shared" ca="1" si="218"/>
        <v>27</v>
      </c>
      <c r="Z1499" s="59" t="str">
        <f>IFERROR(VLOOKUP(R1499,FVU!B:F,5,FALSE),"")</f>
        <v>TALÃO</v>
      </c>
    </row>
    <row r="1500" spans="1:26" ht="15.75" customHeight="1">
      <c r="A1500" s="149">
        <f t="shared" si="217"/>
        <v>3795</v>
      </c>
      <c r="B1500" s="76">
        <v>102511</v>
      </c>
      <c r="C1500" s="68">
        <v>2</v>
      </c>
      <c r="D1500" s="67" t="str">
        <f t="shared" si="220"/>
        <v>275/80R22.5</v>
      </c>
      <c r="E1500" s="69">
        <v>11087</v>
      </c>
      <c r="F1500" s="76" t="s">
        <v>105</v>
      </c>
      <c r="G1500" s="68">
        <v>870</v>
      </c>
      <c r="H1500" s="67" t="str">
        <f t="shared" si="219"/>
        <v>JUSTINOPOLIS</v>
      </c>
      <c r="I1500" s="71">
        <v>45561</v>
      </c>
      <c r="J1500" s="72">
        <v>45569</v>
      </c>
      <c r="K1500" s="68">
        <v>3</v>
      </c>
      <c r="L1500" s="68">
        <v>188</v>
      </c>
      <c r="M1500" s="68">
        <v>238617</v>
      </c>
      <c r="N1500" s="73">
        <f t="shared" si="221"/>
        <v>600</v>
      </c>
      <c r="O1500" s="74" t="str">
        <f t="shared" ca="1" si="222"/>
        <v>OK</v>
      </c>
      <c r="P1500" s="164">
        <v>45572</v>
      </c>
      <c r="Q1500" s="198"/>
      <c r="R1500" s="68" t="s">
        <v>116</v>
      </c>
      <c r="S1500" s="73" t="str">
        <f t="shared" si="223"/>
        <v>Desenrolamento do retorno da lona carcaça no talão.</v>
      </c>
      <c r="T1500" s="67" t="str">
        <f t="shared" si="224"/>
        <v>Aquecimento no talão ocasionado pelo uso excessivo do freio, má regulagem dos freios, uso excessivo dos freios devido a velocidade incompatível com a via,rodas sujas e/ou em má condições de uso, etc.</v>
      </c>
      <c r="U1500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00" s="68">
        <v>16196</v>
      </c>
      <c r="W1500" s="67" t="str">
        <f t="shared" si="226"/>
        <v xml:space="preserve">Everson Veloso </v>
      </c>
      <c r="X1500" s="67"/>
      <c r="Y1500" s="67">
        <f t="shared" ca="1" si="218"/>
        <v>3</v>
      </c>
      <c r="Z1500" s="67" t="str">
        <f>IFERROR(VLOOKUP(R1500,FVU!B:F,5,FALSE),"")</f>
        <v>TALÃO</v>
      </c>
    </row>
    <row r="1501" spans="1:26" ht="15.75" customHeight="1">
      <c r="A1501" s="150">
        <f t="shared" si="217"/>
        <v>3796</v>
      </c>
      <c r="B1501" s="75">
        <v>24875</v>
      </c>
      <c r="C1501" s="60">
        <v>2</v>
      </c>
      <c r="D1501" s="59" t="str">
        <f t="shared" si="220"/>
        <v>275/80R22.5</v>
      </c>
      <c r="E1501" s="61">
        <v>20862</v>
      </c>
      <c r="F1501" s="75" t="s">
        <v>105</v>
      </c>
      <c r="G1501" s="60">
        <v>870</v>
      </c>
      <c r="H1501" s="59" t="str">
        <f t="shared" si="219"/>
        <v>JUSTINOPOLIS</v>
      </c>
      <c r="I1501" s="63">
        <v>45561</v>
      </c>
      <c r="J1501" s="64">
        <v>45569</v>
      </c>
      <c r="K1501" s="60">
        <v>2</v>
      </c>
      <c r="L1501" s="60">
        <v>9787</v>
      </c>
      <c r="M1501" s="60">
        <v>208824</v>
      </c>
      <c r="N1501" s="65">
        <f t="shared" si="221"/>
        <v>600</v>
      </c>
      <c r="O1501" s="66" t="str">
        <f t="shared" ca="1" si="222"/>
        <v>OK</v>
      </c>
      <c r="P1501" s="163">
        <v>45596</v>
      </c>
      <c r="Q1501" s="200"/>
      <c r="R1501" s="148" t="s">
        <v>106</v>
      </c>
      <c r="S1501" s="65" t="str">
        <f t="shared" si="223"/>
        <v>Rachadura na zona baixa do talão.</v>
      </c>
      <c r="T1501" s="59" t="str">
        <f t="shared" si="2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01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01" s="60">
        <v>16196</v>
      </c>
      <c r="W1501" s="59" t="str">
        <f t="shared" si="226"/>
        <v xml:space="preserve">Everson Veloso </v>
      </c>
      <c r="X1501" s="59"/>
      <c r="Y1501" s="59">
        <f t="shared" ca="1" si="218"/>
        <v>27</v>
      </c>
      <c r="Z1501" s="59" t="str">
        <f>IFERROR(VLOOKUP(R1501,FVU!B:F,5,FALSE),"")</f>
        <v>TALÃO</v>
      </c>
    </row>
    <row r="1502" spans="1:26" ht="15.75" customHeight="1">
      <c r="A1502" s="149">
        <f t="shared" si="217"/>
        <v>3797</v>
      </c>
      <c r="B1502" s="76">
        <v>27643</v>
      </c>
      <c r="C1502" s="68">
        <v>2</v>
      </c>
      <c r="D1502" s="67" t="str">
        <f t="shared" si="220"/>
        <v>275/80R22.5</v>
      </c>
      <c r="E1502" s="69">
        <v>7515</v>
      </c>
      <c r="F1502" s="76" t="s">
        <v>197</v>
      </c>
      <c r="G1502" s="68">
        <v>56</v>
      </c>
      <c r="H1502" s="67" t="str">
        <f t="shared" si="219"/>
        <v xml:space="preserve">UBERLANDIA </v>
      </c>
      <c r="I1502" s="71">
        <v>45559</v>
      </c>
      <c r="J1502" s="72">
        <v>45569</v>
      </c>
      <c r="K1502" s="68">
        <v>0</v>
      </c>
      <c r="L1502" s="68">
        <v>48692</v>
      </c>
      <c r="M1502" s="68">
        <v>48692</v>
      </c>
      <c r="N1502" s="73">
        <f t="shared" si="221"/>
        <v>600</v>
      </c>
      <c r="O1502" s="74" t="str">
        <f t="shared" ca="1" si="222"/>
        <v>OK</v>
      </c>
      <c r="P1502" s="71">
        <v>45722</v>
      </c>
      <c r="Q1502" s="198"/>
      <c r="R1502" s="68" t="s">
        <v>109</v>
      </c>
      <c r="S1502" s="73" t="str">
        <f t="shared" si="223"/>
        <v>Desgaste da Banda de Rodagem por utilização extrema.</v>
      </c>
      <c r="T1502" s="67" t="str">
        <f t="shared" si="224"/>
        <v>Roda travada, "calo" no tambor de freio, utilização extrema , excessiva.</v>
      </c>
      <c r="U1502" s="73" t="str">
        <f t="shared" si="225"/>
        <v>Verificar rodas e tambores de freio, verificar negligência do borracheiro e caso procedente efetuar a cobrança.</v>
      </c>
      <c r="V1502" s="68">
        <v>16196</v>
      </c>
      <c r="W1502" s="67" t="str">
        <f t="shared" si="226"/>
        <v xml:space="preserve">Everson Veloso </v>
      </c>
      <c r="X1502" s="67"/>
      <c r="Y1502" s="67">
        <f t="shared" ca="1" si="218"/>
        <v>153</v>
      </c>
      <c r="Z1502" s="67" t="str">
        <f>IFERROR(VLOOKUP(R1502,FVU!B:F,5,FALSE),"")</f>
        <v>BANDA DE RODAGEM</v>
      </c>
    </row>
    <row r="1503" spans="1:26" ht="15.75" customHeight="1">
      <c r="A1503" s="150">
        <f t="shared" si="217"/>
        <v>3798</v>
      </c>
      <c r="B1503" s="75">
        <v>24744</v>
      </c>
      <c r="C1503" s="60">
        <v>2</v>
      </c>
      <c r="D1503" s="59" t="str">
        <f t="shared" si="220"/>
        <v>275/80R22.5</v>
      </c>
      <c r="E1503" s="61">
        <v>90300</v>
      </c>
      <c r="F1503" s="75" t="s">
        <v>105</v>
      </c>
      <c r="G1503" s="60">
        <v>870</v>
      </c>
      <c r="H1503" s="59" t="str">
        <f t="shared" si="219"/>
        <v>JUSTINOPOLIS</v>
      </c>
      <c r="I1503" s="63">
        <v>45565</v>
      </c>
      <c r="J1503" s="64">
        <v>45569</v>
      </c>
      <c r="K1503" s="60">
        <v>2</v>
      </c>
      <c r="L1503" s="60">
        <v>30328</v>
      </c>
      <c r="M1503" s="60">
        <v>164858</v>
      </c>
      <c r="N1503" s="65">
        <f t="shared" si="221"/>
        <v>600</v>
      </c>
      <c r="O1503" s="66" t="str">
        <f t="shared" ca="1" si="222"/>
        <v>OK</v>
      </c>
      <c r="P1503" s="63">
        <v>45901</v>
      </c>
      <c r="Q1503" s="200"/>
      <c r="R1503" s="148" t="s">
        <v>117</v>
      </c>
      <c r="S1503" s="65" t="str">
        <f t="shared" si="223"/>
        <v>Separações no talão e rupturas dos reforços.</v>
      </c>
      <c r="T1503" s="59" t="str">
        <f t="shared" si="224"/>
        <v>Aquecimento excessivo no tambor de freio, utilização com sobrecarga ou baixa pressão, mau posicionamento do pneu sobre o aro/roda, uso excessivo dos freios devido a velocidade incompatível com a via.</v>
      </c>
      <c r="U1503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03" s="60">
        <v>16196</v>
      </c>
      <c r="W1503" s="59" t="str">
        <f t="shared" si="226"/>
        <v xml:space="preserve">Everson Veloso </v>
      </c>
      <c r="X1503" s="59"/>
      <c r="Y1503" s="59">
        <f t="shared" ca="1" si="218"/>
        <v>332</v>
      </c>
      <c r="Z1503" s="59" t="str">
        <f>IFERROR(VLOOKUP(R1503,FVU!B:F,5,FALSE),"")</f>
        <v>TALÃO</v>
      </c>
    </row>
    <row r="1504" spans="1:26" ht="15.75" customHeight="1">
      <c r="A1504" s="149">
        <f t="shared" si="217"/>
        <v>3799</v>
      </c>
      <c r="B1504" s="76">
        <v>27315</v>
      </c>
      <c r="C1504" s="68">
        <v>2</v>
      </c>
      <c r="D1504" s="67" t="str">
        <f t="shared" si="220"/>
        <v>275/80R22.5</v>
      </c>
      <c r="E1504" s="69">
        <v>10759</v>
      </c>
      <c r="F1504" s="76" t="s">
        <v>99</v>
      </c>
      <c r="G1504" s="68">
        <v>870</v>
      </c>
      <c r="H1504" s="67" t="str">
        <f t="shared" si="219"/>
        <v>JUSTINOPOLIS</v>
      </c>
      <c r="I1504" s="71">
        <v>45566</v>
      </c>
      <c r="J1504" s="72">
        <v>45569</v>
      </c>
      <c r="K1504" s="68">
        <v>0</v>
      </c>
      <c r="L1504" s="68">
        <v>12998</v>
      </c>
      <c r="M1504" s="68">
        <v>70619</v>
      </c>
      <c r="N1504" s="73">
        <f t="shared" si="221"/>
        <v>600</v>
      </c>
      <c r="O1504" s="74" t="str">
        <f t="shared" ca="1" si="222"/>
        <v>OK</v>
      </c>
      <c r="P1504" s="164">
        <v>45596</v>
      </c>
      <c r="Q1504" s="198"/>
      <c r="R1504" s="68" t="s">
        <v>107</v>
      </c>
      <c r="S1504" s="73" t="str">
        <f t="shared" si="223"/>
        <v>Alteração na zona baixa do talão.</v>
      </c>
      <c r="T1504" s="67" t="str">
        <f t="shared" si="22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504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504" s="68">
        <v>16196</v>
      </c>
      <c r="W1504" s="67" t="str">
        <f t="shared" si="226"/>
        <v xml:space="preserve">Everson Veloso </v>
      </c>
      <c r="X1504" s="67"/>
      <c r="Y1504" s="67">
        <f t="shared" ca="1" si="218"/>
        <v>27</v>
      </c>
      <c r="Z1504" s="67" t="str">
        <f>IFERROR(VLOOKUP(R1504,FVU!B:F,5,FALSE),"")</f>
        <v>TALÃO</v>
      </c>
    </row>
    <row r="1505" spans="1:26" ht="15.75" customHeight="1">
      <c r="A1505" s="150">
        <f t="shared" si="217"/>
        <v>3800</v>
      </c>
      <c r="B1505" s="75">
        <v>23846</v>
      </c>
      <c r="C1505" s="60">
        <v>1</v>
      </c>
      <c r="D1505" s="59" t="str">
        <f t="shared" si="220"/>
        <v>295/80R22.5</v>
      </c>
      <c r="E1505" s="61">
        <v>20834</v>
      </c>
      <c r="F1505" s="75" t="s">
        <v>198</v>
      </c>
      <c r="G1505" s="60">
        <v>870</v>
      </c>
      <c r="H1505" s="59" t="str">
        <f t="shared" si="219"/>
        <v>JUSTINOPOLIS</v>
      </c>
      <c r="I1505" s="63">
        <v>45565</v>
      </c>
      <c r="J1505" s="64">
        <v>45569</v>
      </c>
      <c r="K1505" s="60">
        <v>1</v>
      </c>
      <c r="L1505" s="60">
        <v>9583</v>
      </c>
      <c r="M1505" s="60">
        <v>133810</v>
      </c>
      <c r="N1505" s="65">
        <f t="shared" si="221"/>
        <v>650</v>
      </c>
      <c r="O1505" s="66" t="str">
        <f t="shared" ca="1" si="222"/>
        <v>OK</v>
      </c>
      <c r="P1505" s="163">
        <v>45596</v>
      </c>
      <c r="Q1505" s="200"/>
      <c r="R1505" s="148" t="s">
        <v>109</v>
      </c>
      <c r="S1505" s="65" t="str">
        <f t="shared" si="223"/>
        <v>Desgaste da Banda de Rodagem por utilização extrema.</v>
      </c>
      <c r="T1505" s="59" t="str">
        <f t="shared" si="224"/>
        <v>Roda travada, "calo" no tambor de freio, utilização extrema , excessiva.</v>
      </c>
      <c r="U1505" s="65" t="str">
        <f t="shared" si="225"/>
        <v>Verificar rodas e tambores de freio, verificar negligência do borracheiro e caso procedente efetuar a cobrança.</v>
      </c>
      <c r="V1505" s="60">
        <v>16196</v>
      </c>
      <c r="W1505" s="59" t="str">
        <f t="shared" si="226"/>
        <v xml:space="preserve">Everson Veloso </v>
      </c>
      <c r="X1505" s="59"/>
      <c r="Y1505" s="59">
        <f t="shared" ca="1" si="218"/>
        <v>27</v>
      </c>
      <c r="Z1505" s="59" t="str">
        <f>IFERROR(VLOOKUP(R1505,FVU!B:F,5,FALSE),"")</f>
        <v>BANDA DE RODAGEM</v>
      </c>
    </row>
    <row r="1506" spans="1:26" ht="15.75" customHeight="1">
      <c r="A1506" s="149">
        <f t="shared" si="217"/>
        <v>3801</v>
      </c>
      <c r="B1506" s="76">
        <v>24304</v>
      </c>
      <c r="C1506" s="68">
        <v>1</v>
      </c>
      <c r="D1506" s="67" t="str">
        <f t="shared" si="220"/>
        <v>295/80R22.5</v>
      </c>
      <c r="E1506" s="69">
        <v>10699</v>
      </c>
      <c r="F1506" s="76" t="s">
        <v>207</v>
      </c>
      <c r="G1506" s="68">
        <v>870</v>
      </c>
      <c r="H1506" s="67" t="str">
        <f t="shared" si="219"/>
        <v>JUSTINOPOLIS</v>
      </c>
      <c r="I1506" s="71">
        <v>45565</v>
      </c>
      <c r="J1506" s="72">
        <v>45569</v>
      </c>
      <c r="K1506" s="68">
        <v>1</v>
      </c>
      <c r="L1506" s="68">
        <v>25397</v>
      </c>
      <c r="M1506" s="68">
        <v>167943</v>
      </c>
      <c r="N1506" s="73">
        <f t="shared" si="221"/>
        <v>650</v>
      </c>
      <c r="O1506" s="74" t="str">
        <f t="shared" ca="1" si="222"/>
        <v>OK</v>
      </c>
      <c r="P1506" s="164">
        <v>45596</v>
      </c>
      <c r="Q1506" s="198"/>
      <c r="R1506" s="68" t="s">
        <v>117</v>
      </c>
      <c r="S1506" s="73" t="str">
        <f t="shared" si="223"/>
        <v>Separações no talão e rupturas dos reforços.</v>
      </c>
      <c r="T1506" s="67" t="str">
        <f t="shared" si="224"/>
        <v>Aquecimento excessivo no tambor de freio, utilização com sobrecarga ou baixa pressão, mau posicionamento do pneu sobre o aro/roda, uso excessivo dos freios devido a velocidade incompatível com a via.</v>
      </c>
      <c r="U1506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06" s="68">
        <v>16196</v>
      </c>
      <c r="W1506" s="67" t="str">
        <f t="shared" si="226"/>
        <v xml:space="preserve">Everson Veloso </v>
      </c>
      <c r="X1506" s="67"/>
      <c r="Y1506" s="67">
        <f t="shared" ca="1" si="218"/>
        <v>27</v>
      </c>
      <c r="Z1506" s="67" t="str">
        <f>IFERROR(VLOOKUP(R1506,FVU!B:F,5,FALSE),"")</f>
        <v>TALÃO</v>
      </c>
    </row>
    <row r="1507" spans="1:26" ht="15.75" customHeight="1">
      <c r="A1507" s="150">
        <f t="shared" si="217"/>
        <v>3802</v>
      </c>
      <c r="B1507" s="75">
        <v>23671</v>
      </c>
      <c r="C1507" s="60">
        <v>2</v>
      </c>
      <c r="D1507" s="59" t="str">
        <f t="shared" si="220"/>
        <v>275/80R22.5</v>
      </c>
      <c r="E1507" s="61">
        <v>90301</v>
      </c>
      <c r="F1507" s="75" t="s">
        <v>99</v>
      </c>
      <c r="G1507" s="60">
        <v>870</v>
      </c>
      <c r="H1507" s="59" t="str">
        <f t="shared" si="219"/>
        <v>JUSTINOPOLIS</v>
      </c>
      <c r="I1507" s="63">
        <v>45566</v>
      </c>
      <c r="J1507" s="64">
        <v>45569</v>
      </c>
      <c r="K1507" s="60">
        <v>2</v>
      </c>
      <c r="L1507" s="60">
        <v>17568</v>
      </c>
      <c r="M1507" s="60">
        <v>136562</v>
      </c>
      <c r="N1507" s="65">
        <f t="shared" si="221"/>
        <v>600</v>
      </c>
      <c r="O1507" s="66" t="str">
        <f t="shared" ca="1" si="222"/>
        <v>OK</v>
      </c>
      <c r="P1507" s="163">
        <v>45596</v>
      </c>
      <c r="Q1507" s="200"/>
      <c r="R1507" s="148" t="s">
        <v>116</v>
      </c>
      <c r="S1507" s="65" t="str">
        <f t="shared" si="223"/>
        <v>Desenrolamento do retorno da lona carcaça no talão.</v>
      </c>
      <c r="T1507" s="59" t="str">
        <f t="shared" si="224"/>
        <v>Aquecimento no talão ocasionado pelo uso excessivo do freio, má regulagem dos freios, uso excessivo dos freios devido a velocidade incompatível com a via,rodas sujas e/ou em má condições de uso, etc.</v>
      </c>
      <c r="U1507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07" s="60">
        <v>16196</v>
      </c>
      <c r="W1507" s="59" t="str">
        <f t="shared" si="226"/>
        <v xml:space="preserve">Everson Veloso </v>
      </c>
      <c r="X1507" s="59"/>
      <c r="Y1507" s="59">
        <f t="shared" ca="1" si="218"/>
        <v>27</v>
      </c>
      <c r="Z1507" s="59" t="str">
        <f>IFERROR(VLOOKUP(R1507,FVU!B:F,5,FALSE),"")</f>
        <v>TALÃO</v>
      </c>
    </row>
    <row r="1508" spans="1:26" ht="15.75" customHeight="1">
      <c r="A1508" s="149">
        <f t="shared" si="217"/>
        <v>3803</v>
      </c>
      <c r="B1508" s="76">
        <v>26281</v>
      </c>
      <c r="C1508" s="68">
        <v>2</v>
      </c>
      <c r="D1508" s="67" t="str">
        <f t="shared" si="220"/>
        <v>275/80R22.5</v>
      </c>
      <c r="E1508" s="69" t="s">
        <v>202</v>
      </c>
      <c r="F1508" s="76" t="s">
        <v>105</v>
      </c>
      <c r="G1508" s="68">
        <v>98</v>
      </c>
      <c r="H1508" s="67" t="str">
        <f t="shared" si="219"/>
        <v>ANA LUCIA</v>
      </c>
      <c r="I1508" s="71">
        <v>45562</v>
      </c>
      <c r="J1508" s="72">
        <v>45569</v>
      </c>
      <c r="K1508" s="68">
        <v>1</v>
      </c>
      <c r="L1508" s="68">
        <v>70964</v>
      </c>
      <c r="M1508" s="68">
        <v>122832</v>
      </c>
      <c r="N1508" s="73">
        <f t="shared" si="221"/>
        <v>600</v>
      </c>
      <c r="O1508" s="74" t="str">
        <f t="shared" ca="1" si="222"/>
        <v>OK</v>
      </c>
      <c r="P1508" s="71">
        <v>45672</v>
      </c>
      <c r="Q1508" s="198"/>
      <c r="R1508" s="68" t="s">
        <v>106</v>
      </c>
      <c r="S1508" s="73" t="str">
        <f t="shared" si="223"/>
        <v>Rachadura na zona baixa do talão.</v>
      </c>
      <c r="T1508" s="67" t="str">
        <f t="shared" si="2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08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08" s="68">
        <v>16196</v>
      </c>
      <c r="W1508" s="67" t="str">
        <f t="shared" si="226"/>
        <v xml:space="preserve">Everson Veloso </v>
      </c>
      <c r="X1508" s="67"/>
      <c r="Y1508" s="67">
        <f t="shared" ca="1" si="218"/>
        <v>103</v>
      </c>
      <c r="Z1508" s="67" t="str">
        <f>IFERROR(VLOOKUP(R1508,FVU!B:F,5,FALSE),"")</f>
        <v>TALÃO</v>
      </c>
    </row>
    <row r="1509" spans="1:26" ht="15.75" customHeight="1">
      <c r="A1509" s="150">
        <f t="shared" si="217"/>
        <v>3804</v>
      </c>
      <c r="B1509" s="75">
        <v>27093</v>
      </c>
      <c r="C1509" s="60">
        <v>2</v>
      </c>
      <c r="D1509" s="59" t="str">
        <f t="shared" si="220"/>
        <v>275/80R22.5</v>
      </c>
      <c r="E1509" s="61">
        <v>90423</v>
      </c>
      <c r="F1509" s="75" t="s">
        <v>197</v>
      </c>
      <c r="G1509" s="60">
        <v>990</v>
      </c>
      <c r="H1509" s="59" t="str">
        <f t="shared" si="219"/>
        <v>VENEZA</v>
      </c>
      <c r="I1509" s="63">
        <v>45565</v>
      </c>
      <c r="J1509" s="64">
        <v>45569</v>
      </c>
      <c r="K1509" s="60">
        <v>0</v>
      </c>
      <c r="L1509" s="60">
        <v>90737</v>
      </c>
      <c r="M1509" s="60">
        <v>101363</v>
      </c>
      <c r="N1509" s="65">
        <f t="shared" si="221"/>
        <v>600</v>
      </c>
      <c r="O1509" s="66" t="str">
        <f t="shared" ca="1" si="222"/>
        <v>OK</v>
      </c>
      <c r="P1509" s="163">
        <v>45587</v>
      </c>
      <c r="Q1509" s="200"/>
      <c r="R1509" s="148" t="s">
        <v>119</v>
      </c>
      <c r="S1509" s="65" t="str">
        <f t="shared" si="223"/>
        <v>Agressões físicas ou químicas.</v>
      </c>
      <c r="T1509" s="59" t="str">
        <f t="shared" si="224"/>
        <v>Pneu em contato com hidrocarbonetos (óleo diesel, graxa, gasolina, etc. , pneu exposto a fontes de calor soldas, descargas elétricas etc.).</v>
      </c>
      <c r="U1509" s="65" t="str">
        <f t="shared" si="225"/>
        <v>Verificar origem da contaminação e tomar as atitudes cabíveis.</v>
      </c>
      <c r="V1509" s="60">
        <v>16196</v>
      </c>
      <c r="W1509" s="59" t="str">
        <f t="shared" si="226"/>
        <v xml:space="preserve">Everson Veloso </v>
      </c>
      <c r="X1509" s="59"/>
      <c r="Y1509" s="59">
        <f t="shared" ca="1" si="218"/>
        <v>18</v>
      </c>
      <c r="Z1509" s="59" t="str">
        <f>IFERROR(VLOOKUP(R1509,FVU!B:F,5,FALSE),"")</f>
        <v>FLANCO</v>
      </c>
    </row>
    <row r="1510" spans="1:26" ht="15.75" customHeight="1">
      <c r="A1510" s="149">
        <f t="shared" si="217"/>
        <v>3805</v>
      </c>
      <c r="B1510" s="76">
        <v>24536</v>
      </c>
      <c r="C1510" s="68">
        <v>2</v>
      </c>
      <c r="D1510" s="67" t="str">
        <f t="shared" si="220"/>
        <v>275/80R22.5</v>
      </c>
      <c r="E1510" s="69">
        <v>90237</v>
      </c>
      <c r="F1510" s="76" t="s">
        <v>105</v>
      </c>
      <c r="G1510" s="68">
        <v>990</v>
      </c>
      <c r="H1510" s="67" t="str">
        <f t="shared" si="219"/>
        <v>VENEZA</v>
      </c>
      <c r="I1510" s="71">
        <v>45563</v>
      </c>
      <c r="J1510" s="72">
        <v>45569</v>
      </c>
      <c r="K1510" s="68">
        <v>1</v>
      </c>
      <c r="L1510" s="68">
        <v>31808</v>
      </c>
      <c r="M1510" s="68">
        <v>149889</v>
      </c>
      <c r="N1510" s="73">
        <f t="shared" si="221"/>
        <v>600</v>
      </c>
      <c r="O1510" s="74" t="str">
        <f t="shared" ca="1" si="222"/>
        <v>OK</v>
      </c>
      <c r="P1510" s="164">
        <v>45587</v>
      </c>
      <c r="Q1510" s="198"/>
      <c r="R1510" s="68" t="s">
        <v>106</v>
      </c>
      <c r="S1510" s="73" t="str">
        <f t="shared" si="223"/>
        <v>Rachadura na zona baixa do talão.</v>
      </c>
      <c r="T1510" s="67" t="str">
        <f t="shared" si="2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10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10" s="68">
        <v>16196</v>
      </c>
      <c r="W1510" s="67" t="str">
        <f t="shared" si="226"/>
        <v xml:space="preserve">Everson Veloso </v>
      </c>
      <c r="X1510" s="67"/>
      <c r="Y1510" s="67">
        <f t="shared" ca="1" si="218"/>
        <v>18</v>
      </c>
      <c r="Z1510" s="67" t="str">
        <f>IFERROR(VLOOKUP(R1510,FVU!B:F,5,FALSE),"")</f>
        <v>TALÃO</v>
      </c>
    </row>
    <row r="1511" spans="1:26" ht="15.75" customHeight="1">
      <c r="A1511" s="150">
        <f t="shared" si="217"/>
        <v>3806</v>
      </c>
      <c r="B1511" s="75">
        <v>26367</v>
      </c>
      <c r="C1511" s="60">
        <v>2</v>
      </c>
      <c r="D1511" s="59" t="str">
        <f t="shared" si="220"/>
        <v>275/80R22.5</v>
      </c>
      <c r="E1511" s="61">
        <v>90221</v>
      </c>
      <c r="F1511" s="75" t="s">
        <v>105</v>
      </c>
      <c r="G1511" s="60">
        <v>990</v>
      </c>
      <c r="H1511" s="59" t="str">
        <f t="shared" si="219"/>
        <v>VENEZA</v>
      </c>
      <c r="I1511" s="63">
        <v>45556</v>
      </c>
      <c r="J1511" s="64">
        <v>45569</v>
      </c>
      <c r="K1511" s="60">
        <v>1</v>
      </c>
      <c r="L1511" s="60">
        <v>40008</v>
      </c>
      <c r="M1511" s="60">
        <v>124748</v>
      </c>
      <c r="N1511" s="65">
        <f t="shared" si="221"/>
        <v>600</v>
      </c>
      <c r="O1511" s="66" t="str">
        <f t="shared" ca="1" si="222"/>
        <v>OK</v>
      </c>
      <c r="P1511" s="163">
        <v>45587</v>
      </c>
      <c r="Q1511" s="200"/>
      <c r="R1511" s="148" t="s">
        <v>116</v>
      </c>
      <c r="S1511" s="65" t="str">
        <f t="shared" si="223"/>
        <v>Desenrolamento do retorno da lona carcaça no talão.</v>
      </c>
      <c r="T1511" s="59" t="str">
        <f t="shared" si="224"/>
        <v>Aquecimento no talão ocasionado pelo uso excessivo do freio, má regulagem dos freios, uso excessivo dos freios devido a velocidade incompatível com a via,rodas sujas e/ou em má condições de uso, etc.</v>
      </c>
      <c r="U1511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11" s="60">
        <v>16196</v>
      </c>
      <c r="W1511" s="59" t="str">
        <f t="shared" si="226"/>
        <v xml:space="preserve">Everson Veloso </v>
      </c>
      <c r="X1511" s="59"/>
      <c r="Y1511" s="59">
        <f t="shared" ca="1" si="218"/>
        <v>18</v>
      </c>
      <c r="Z1511" s="59" t="str">
        <f>IFERROR(VLOOKUP(R1511,FVU!B:F,5,FALSE),"")</f>
        <v>TALÃO</v>
      </c>
    </row>
    <row r="1512" spans="1:26" ht="15.75" customHeight="1">
      <c r="A1512" s="149">
        <f t="shared" si="217"/>
        <v>3807</v>
      </c>
      <c r="B1512" s="76">
        <v>25819</v>
      </c>
      <c r="C1512" s="68">
        <v>2</v>
      </c>
      <c r="D1512" s="67" t="str">
        <f t="shared" si="220"/>
        <v>275/80R22.5</v>
      </c>
      <c r="E1512" s="69">
        <v>90224</v>
      </c>
      <c r="F1512" s="76" t="s">
        <v>99</v>
      </c>
      <c r="G1512" s="68">
        <v>990</v>
      </c>
      <c r="H1512" s="67" t="str">
        <f t="shared" si="219"/>
        <v>VENEZA</v>
      </c>
      <c r="I1512" s="71">
        <v>45562</v>
      </c>
      <c r="J1512" s="72">
        <v>45569</v>
      </c>
      <c r="K1512" s="68">
        <v>1</v>
      </c>
      <c r="L1512" s="68">
        <v>60586</v>
      </c>
      <c r="M1512" s="68">
        <v>175612</v>
      </c>
      <c r="N1512" s="73">
        <f t="shared" si="221"/>
        <v>600</v>
      </c>
      <c r="O1512" s="74" t="str">
        <f t="shared" ca="1" si="222"/>
        <v>OK</v>
      </c>
      <c r="P1512" s="164">
        <v>45587</v>
      </c>
      <c r="Q1512" s="198"/>
      <c r="R1512" s="68" t="s">
        <v>107</v>
      </c>
      <c r="S1512" s="73" t="str">
        <f t="shared" si="223"/>
        <v>Alteração na zona baixa do talão.</v>
      </c>
      <c r="T1512" s="67" t="str">
        <f t="shared" si="22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512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512" s="68">
        <v>16196</v>
      </c>
      <c r="W1512" s="67" t="str">
        <f t="shared" si="226"/>
        <v xml:space="preserve">Everson Veloso </v>
      </c>
      <c r="X1512" s="67"/>
      <c r="Y1512" s="67">
        <f t="shared" ca="1" si="218"/>
        <v>18</v>
      </c>
      <c r="Z1512" s="67" t="str">
        <f>IFERROR(VLOOKUP(R1512,FVU!B:F,5,FALSE),"")</f>
        <v>TALÃO</v>
      </c>
    </row>
    <row r="1513" spans="1:26" ht="15.75" customHeight="1">
      <c r="A1513" s="150">
        <f t="shared" si="217"/>
        <v>3808</v>
      </c>
      <c r="B1513" s="75">
        <v>27995</v>
      </c>
      <c r="C1513" s="60">
        <v>2</v>
      </c>
      <c r="D1513" s="59" t="str">
        <f t="shared" si="220"/>
        <v>275/80R22.5</v>
      </c>
      <c r="E1513" s="61">
        <v>90486</v>
      </c>
      <c r="F1513" s="75" t="s">
        <v>197</v>
      </c>
      <c r="G1513" s="60">
        <v>990</v>
      </c>
      <c r="H1513" s="59" t="str">
        <f t="shared" si="219"/>
        <v>VENEZA</v>
      </c>
      <c r="I1513" s="63">
        <v>45569</v>
      </c>
      <c r="J1513" s="64">
        <v>45579</v>
      </c>
      <c r="K1513" s="60">
        <v>0</v>
      </c>
      <c r="L1513" s="161">
        <v>65893</v>
      </c>
      <c r="M1513" s="60">
        <v>65893</v>
      </c>
      <c r="N1513" s="65">
        <f t="shared" si="221"/>
        <v>600</v>
      </c>
      <c r="O1513" s="66" t="str">
        <f t="shared" ca="1" si="222"/>
        <v>OK</v>
      </c>
      <c r="P1513" s="163">
        <v>45587</v>
      </c>
      <c r="Q1513" s="200"/>
      <c r="R1513" s="148" t="s">
        <v>119</v>
      </c>
      <c r="S1513" s="65" t="str">
        <f t="shared" si="223"/>
        <v>Agressões físicas ou químicas.</v>
      </c>
      <c r="T1513" s="59" t="str">
        <f t="shared" si="224"/>
        <v>Pneu em contato com hidrocarbonetos (óleo diesel, graxa, gasolina, etc. , pneu exposto a fontes de calor soldas, descargas elétricas etc.).</v>
      </c>
      <c r="U1513" s="65" t="str">
        <f t="shared" si="225"/>
        <v>Verificar origem da contaminação e tomar as atitudes cabíveis.</v>
      </c>
      <c r="V1513" s="60">
        <v>2987</v>
      </c>
      <c r="W1513" s="59" t="str">
        <f t="shared" si="226"/>
        <v xml:space="preserve"> CAUA RAYLANDER</v>
      </c>
      <c r="X1513" s="59"/>
      <c r="Y1513" s="59">
        <f t="shared" ca="1" si="218"/>
        <v>8</v>
      </c>
      <c r="Z1513" s="59" t="str">
        <f>IFERROR(VLOOKUP(R1513,FVU!B:F,5,FALSE),"")</f>
        <v>FLANCO</v>
      </c>
    </row>
    <row r="1514" spans="1:26" ht="15.75" customHeight="1">
      <c r="A1514" s="149">
        <f t="shared" si="217"/>
        <v>3809</v>
      </c>
      <c r="B1514" s="76">
        <v>23809</v>
      </c>
      <c r="C1514" s="68">
        <v>2</v>
      </c>
      <c r="D1514" s="67" t="str">
        <f t="shared" si="220"/>
        <v>275/80R22.5</v>
      </c>
      <c r="E1514" s="69">
        <v>25753</v>
      </c>
      <c r="F1514" s="76" t="s">
        <v>101</v>
      </c>
      <c r="G1514" s="68">
        <v>250</v>
      </c>
      <c r="H1514" s="67" t="str">
        <f t="shared" si="219"/>
        <v>LAFAIETE</v>
      </c>
      <c r="I1514" s="71">
        <v>45570</v>
      </c>
      <c r="J1514" s="72">
        <v>45579</v>
      </c>
      <c r="K1514" s="68">
        <v>1</v>
      </c>
      <c r="L1514" s="68">
        <v>368</v>
      </c>
      <c r="M1514" s="68">
        <v>150419</v>
      </c>
      <c r="N1514" s="73">
        <f t="shared" si="221"/>
        <v>600</v>
      </c>
      <c r="O1514" s="74" t="str">
        <f t="shared" ca="1" si="222"/>
        <v>OK</v>
      </c>
      <c r="P1514" s="71">
        <v>46171</v>
      </c>
      <c r="Q1514" s="198"/>
      <c r="R1514" s="68" t="s">
        <v>116</v>
      </c>
      <c r="S1514" s="73" t="str">
        <f t="shared" si="223"/>
        <v>Desenrolamento do retorno da lona carcaça no talão.</v>
      </c>
      <c r="T1514" s="67" t="str">
        <f t="shared" si="224"/>
        <v>Aquecimento no talão ocasionado pelo uso excessivo do freio, má regulagem dos freios, uso excessivo dos freios devido a velocidade incompatível com a via,rodas sujas e/ou em má condições de uso, etc.</v>
      </c>
      <c r="U1514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14" s="68">
        <v>2987</v>
      </c>
      <c r="W1514" s="67" t="str">
        <f t="shared" si="226"/>
        <v xml:space="preserve"> CAUA RAYLANDER</v>
      </c>
      <c r="X1514" s="67"/>
      <c r="Y1514" s="67">
        <f t="shared" ca="1" si="218"/>
        <v>592</v>
      </c>
      <c r="Z1514" s="67" t="str">
        <f>IFERROR(VLOOKUP(R1514,FVU!B:F,5,FALSE),"")</f>
        <v>TALÃO</v>
      </c>
    </row>
    <row r="1515" spans="1:26" ht="15.75" customHeight="1">
      <c r="A1515" s="150">
        <f t="shared" si="217"/>
        <v>3810</v>
      </c>
      <c r="B1515" s="75">
        <v>22842</v>
      </c>
      <c r="C1515" s="60">
        <v>2</v>
      </c>
      <c r="D1515" s="59" t="str">
        <f t="shared" si="220"/>
        <v>275/80R22.5</v>
      </c>
      <c r="E1515" s="61">
        <v>25438</v>
      </c>
      <c r="F1515" s="75" t="s">
        <v>99</v>
      </c>
      <c r="G1515" s="60">
        <v>250</v>
      </c>
      <c r="H1515" s="59" t="str">
        <f t="shared" si="219"/>
        <v>LAFAIETE</v>
      </c>
      <c r="I1515" s="63">
        <v>45566</v>
      </c>
      <c r="J1515" s="64">
        <v>45579</v>
      </c>
      <c r="K1515" s="60">
        <v>1</v>
      </c>
      <c r="L1515" s="60">
        <v>17887</v>
      </c>
      <c r="M1515" s="60">
        <v>110541</v>
      </c>
      <c r="N1515" s="65">
        <f t="shared" si="221"/>
        <v>600</v>
      </c>
      <c r="O1515" s="66" t="str">
        <f t="shared" ca="1" si="222"/>
        <v>OK</v>
      </c>
      <c r="P1515" s="63">
        <v>46171</v>
      </c>
      <c r="Q1515" s="200"/>
      <c r="R1515" s="148" t="s">
        <v>116</v>
      </c>
      <c r="S1515" s="65" t="str">
        <f t="shared" si="223"/>
        <v>Desenrolamento do retorno da lona carcaça no talão.</v>
      </c>
      <c r="T1515" s="59" t="str">
        <f t="shared" si="224"/>
        <v>Aquecimento no talão ocasionado pelo uso excessivo do freio, má regulagem dos freios, uso excessivo dos freios devido a velocidade incompatível com a via,rodas sujas e/ou em má condições de uso, etc.</v>
      </c>
      <c r="U1515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15" s="60">
        <v>2987</v>
      </c>
      <c r="W1515" s="59" t="str">
        <f t="shared" si="226"/>
        <v xml:space="preserve"> CAUA RAYLANDER</v>
      </c>
      <c r="X1515" s="59"/>
      <c r="Y1515" s="59">
        <f t="shared" ca="1" si="218"/>
        <v>592</v>
      </c>
      <c r="Z1515" s="59" t="str">
        <f>IFERROR(VLOOKUP(R1515,FVU!B:F,5,FALSE),"")</f>
        <v>TALÃO</v>
      </c>
    </row>
    <row r="1516" spans="1:26" ht="15.75" customHeight="1">
      <c r="A1516" s="149">
        <f t="shared" si="217"/>
        <v>3811</v>
      </c>
      <c r="B1516" s="76">
        <v>24321</v>
      </c>
      <c r="C1516" s="68">
        <v>1</v>
      </c>
      <c r="D1516" s="67" t="str">
        <f t="shared" si="220"/>
        <v>295/80R22.5</v>
      </c>
      <c r="E1516" s="69">
        <v>10797</v>
      </c>
      <c r="F1516" s="76" t="s">
        <v>99</v>
      </c>
      <c r="G1516" s="68">
        <v>870</v>
      </c>
      <c r="H1516" s="67" t="str">
        <f t="shared" si="219"/>
        <v>JUSTINOPOLIS</v>
      </c>
      <c r="I1516" s="71">
        <v>45566</v>
      </c>
      <c r="J1516" s="72">
        <v>45579</v>
      </c>
      <c r="K1516" s="68">
        <v>1</v>
      </c>
      <c r="L1516" s="68">
        <v>2840</v>
      </c>
      <c r="M1516" s="68">
        <v>128404</v>
      </c>
      <c r="N1516" s="73">
        <f t="shared" si="221"/>
        <v>650</v>
      </c>
      <c r="O1516" s="74" t="str">
        <f t="shared" ca="1" si="222"/>
        <v>OK</v>
      </c>
      <c r="P1516" s="164">
        <v>45596</v>
      </c>
      <c r="Q1516" s="198"/>
      <c r="R1516" s="68" t="s">
        <v>116</v>
      </c>
      <c r="S1516" s="73" t="str">
        <f t="shared" si="223"/>
        <v>Desenrolamento do retorno da lona carcaça no talão.</v>
      </c>
      <c r="T1516" s="67" t="str">
        <f t="shared" si="224"/>
        <v>Aquecimento no talão ocasionado pelo uso excessivo do freio, má regulagem dos freios, uso excessivo dos freios devido a velocidade incompatível com a via,rodas sujas e/ou em má condições de uso, etc.</v>
      </c>
      <c r="U1516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16" s="68">
        <v>2987</v>
      </c>
      <c r="W1516" s="67" t="str">
        <f t="shared" si="226"/>
        <v xml:space="preserve"> CAUA RAYLANDER</v>
      </c>
      <c r="X1516" s="67"/>
      <c r="Y1516" s="67">
        <f t="shared" ca="1" si="218"/>
        <v>17</v>
      </c>
      <c r="Z1516" s="67" t="str">
        <f>IFERROR(VLOOKUP(R1516,FVU!B:F,5,FALSE),"")</f>
        <v>TALÃO</v>
      </c>
    </row>
    <row r="1517" spans="1:26" ht="15.75" customHeight="1">
      <c r="A1517" s="150">
        <f t="shared" si="217"/>
        <v>3812</v>
      </c>
      <c r="B1517" s="75">
        <v>27695</v>
      </c>
      <c r="C1517" s="60">
        <v>2</v>
      </c>
      <c r="D1517" s="59" t="str">
        <f t="shared" si="220"/>
        <v>275/80R22.5</v>
      </c>
      <c r="E1517" s="61">
        <v>11154</v>
      </c>
      <c r="F1517" s="75" t="s">
        <v>99</v>
      </c>
      <c r="G1517" s="60">
        <v>870</v>
      </c>
      <c r="H1517" s="59" t="str">
        <f t="shared" si="219"/>
        <v>JUSTINOPOLIS</v>
      </c>
      <c r="I1517" s="63">
        <v>45568</v>
      </c>
      <c r="J1517" s="64">
        <v>45579</v>
      </c>
      <c r="K1517" s="60">
        <v>1</v>
      </c>
      <c r="L1517" s="60">
        <v>2405</v>
      </c>
      <c r="M1517" s="60">
        <v>52124</v>
      </c>
      <c r="N1517" s="65">
        <f t="shared" si="221"/>
        <v>600</v>
      </c>
      <c r="O1517" s="66" t="str">
        <f t="shared" ca="1" si="222"/>
        <v>OK</v>
      </c>
      <c r="P1517" s="63">
        <v>45587</v>
      </c>
      <c r="Q1517" s="200"/>
      <c r="R1517" s="148" t="s">
        <v>116</v>
      </c>
      <c r="S1517" s="65" t="str">
        <f t="shared" si="223"/>
        <v>Desenrolamento do retorno da lona carcaça no talão.</v>
      </c>
      <c r="T1517" s="59" t="str">
        <f t="shared" si="224"/>
        <v>Aquecimento no talão ocasionado pelo uso excessivo do freio, má regulagem dos freios, uso excessivo dos freios devido a velocidade incompatível com a via,rodas sujas e/ou em má condições de uso, etc.</v>
      </c>
      <c r="U1517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17" s="60">
        <v>2987</v>
      </c>
      <c r="W1517" s="59" t="str">
        <f t="shared" si="226"/>
        <v xml:space="preserve"> CAUA RAYLANDER</v>
      </c>
      <c r="X1517" s="59"/>
      <c r="Y1517" s="59">
        <f t="shared" ca="1" si="218"/>
        <v>8</v>
      </c>
      <c r="Z1517" s="59" t="str">
        <f>IFERROR(VLOOKUP(R1517,FVU!B:F,5,FALSE),"")</f>
        <v>TALÃO</v>
      </c>
    </row>
    <row r="1518" spans="1:26" ht="15.75" customHeight="1">
      <c r="A1518" s="149">
        <f t="shared" si="217"/>
        <v>3813</v>
      </c>
      <c r="B1518" s="76">
        <v>24907</v>
      </c>
      <c r="C1518" s="68">
        <v>2</v>
      </c>
      <c r="D1518" s="67" t="str">
        <f t="shared" si="220"/>
        <v>275/80R22.5</v>
      </c>
      <c r="E1518" s="69">
        <v>11088</v>
      </c>
      <c r="F1518" s="76" t="s">
        <v>105</v>
      </c>
      <c r="G1518" s="68">
        <v>870</v>
      </c>
      <c r="H1518" s="67" t="str">
        <f t="shared" si="219"/>
        <v>JUSTINOPOLIS</v>
      </c>
      <c r="I1518" s="71">
        <v>45573</v>
      </c>
      <c r="J1518" s="72">
        <v>45579</v>
      </c>
      <c r="K1518" s="68">
        <v>2</v>
      </c>
      <c r="L1518" s="68">
        <v>34080</v>
      </c>
      <c r="M1518" s="68">
        <v>218962</v>
      </c>
      <c r="N1518" s="73">
        <f t="shared" si="221"/>
        <v>600</v>
      </c>
      <c r="O1518" s="74" t="str">
        <f t="shared" ca="1" si="222"/>
        <v>OK</v>
      </c>
      <c r="P1518" s="164">
        <v>45596</v>
      </c>
      <c r="Q1518" s="198"/>
      <c r="R1518" s="68" t="s">
        <v>106</v>
      </c>
      <c r="S1518" s="73" t="str">
        <f t="shared" si="223"/>
        <v>Rachadura na zona baixa do talão.</v>
      </c>
      <c r="T1518" s="67" t="str">
        <f t="shared" si="2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18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18" s="68">
        <v>2987</v>
      </c>
      <c r="W1518" s="67" t="str">
        <f t="shared" si="226"/>
        <v xml:space="preserve"> CAUA RAYLANDER</v>
      </c>
      <c r="X1518" s="67"/>
      <c r="Y1518" s="67">
        <f t="shared" ca="1" si="218"/>
        <v>17</v>
      </c>
      <c r="Z1518" s="67" t="str">
        <f>IFERROR(VLOOKUP(R1518,FVU!B:F,5,FALSE),"")</f>
        <v>TALÃO</v>
      </c>
    </row>
    <row r="1519" spans="1:26" ht="15.75" customHeight="1">
      <c r="A1519" s="150">
        <f t="shared" si="217"/>
        <v>3814</v>
      </c>
      <c r="B1519" s="75">
        <v>26970</v>
      </c>
      <c r="C1519" s="60">
        <v>2</v>
      </c>
      <c r="D1519" s="59" t="str">
        <f t="shared" si="220"/>
        <v>275/80R22.5</v>
      </c>
      <c r="E1519" s="61">
        <v>10839</v>
      </c>
      <c r="F1519" s="75" t="s">
        <v>105</v>
      </c>
      <c r="G1519" s="60">
        <v>870</v>
      </c>
      <c r="H1519" s="59" t="str">
        <f t="shared" si="219"/>
        <v>JUSTINOPOLIS</v>
      </c>
      <c r="I1519" s="63">
        <v>45572</v>
      </c>
      <c r="J1519" s="64">
        <v>45579</v>
      </c>
      <c r="K1519" s="60">
        <v>0</v>
      </c>
      <c r="L1519" s="60">
        <v>43216</v>
      </c>
      <c r="M1519" s="60">
        <v>83996</v>
      </c>
      <c r="N1519" s="65">
        <f t="shared" si="221"/>
        <v>600</v>
      </c>
      <c r="O1519" s="66" t="str">
        <f t="shared" ca="1" si="222"/>
        <v>OK</v>
      </c>
      <c r="P1519" s="163">
        <v>45596</v>
      </c>
      <c r="Q1519" s="200"/>
      <c r="R1519" s="148" t="s">
        <v>107</v>
      </c>
      <c r="S1519" s="65" t="str">
        <f t="shared" si="223"/>
        <v>Alteração na zona baixa do talão.</v>
      </c>
      <c r="T1519" s="59" t="str">
        <f t="shared" si="22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519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519" s="60">
        <v>2987</v>
      </c>
      <c r="W1519" s="59" t="str">
        <f t="shared" si="226"/>
        <v xml:space="preserve"> CAUA RAYLANDER</v>
      </c>
      <c r="X1519" s="59"/>
      <c r="Y1519" s="59">
        <f t="shared" ca="1" si="218"/>
        <v>17</v>
      </c>
      <c r="Z1519" s="59" t="str">
        <f>IFERROR(VLOOKUP(R1519,FVU!B:F,5,FALSE),"")</f>
        <v>TALÃO</v>
      </c>
    </row>
    <row r="1520" spans="1:26" ht="15.75" customHeight="1">
      <c r="A1520" s="149">
        <f t="shared" si="217"/>
        <v>3815</v>
      </c>
      <c r="B1520" s="76">
        <v>26683</v>
      </c>
      <c r="C1520" s="68">
        <v>2</v>
      </c>
      <c r="D1520" s="67" t="str">
        <f t="shared" si="220"/>
        <v>275/80R22.5</v>
      </c>
      <c r="E1520" s="69">
        <v>90235</v>
      </c>
      <c r="F1520" s="76" t="s">
        <v>197</v>
      </c>
      <c r="G1520" s="68">
        <v>990</v>
      </c>
      <c r="H1520" s="67" t="str">
        <f t="shared" si="219"/>
        <v>VENEZA</v>
      </c>
      <c r="I1520" s="71">
        <v>45568</v>
      </c>
      <c r="J1520" s="72">
        <v>45580</v>
      </c>
      <c r="K1520" s="68">
        <v>0</v>
      </c>
      <c r="L1520" s="68">
        <v>3271</v>
      </c>
      <c r="M1520" s="68">
        <v>145273</v>
      </c>
      <c r="N1520" s="73">
        <f t="shared" si="221"/>
        <v>600</v>
      </c>
      <c r="O1520" s="74" t="str">
        <f t="shared" ca="1" si="222"/>
        <v>OK</v>
      </c>
      <c r="P1520" s="164">
        <v>45587</v>
      </c>
      <c r="Q1520" s="198"/>
      <c r="R1520" s="68" t="s">
        <v>108</v>
      </c>
      <c r="S1520" s="73" t="str">
        <f t="shared" si="223"/>
        <v>Agressões repetidas no flanco.</v>
      </c>
      <c r="T1520" s="67" t="str">
        <f t="shared" si="224"/>
        <v>Raspagem contra meio-fio ou guias, objetos entre pneus germinados, contato com partes fixas do veículo.</v>
      </c>
      <c r="U1520" s="73" t="str">
        <f t="shared" si="225"/>
        <v>Impactos constantes na lateral do pneu proveniente de erro operacional, solicito avaliação de cobrança.</v>
      </c>
      <c r="V1520" s="68">
        <v>2987</v>
      </c>
      <c r="W1520" s="67" t="str">
        <f t="shared" si="226"/>
        <v xml:space="preserve"> CAUA RAYLANDER</v>
      </c>
      <c r="X1520" s="67"/>
      <c r="Y1520" s="67">
        <f t="shared" ca="1" si="218"/>
        <v>7</v>
      </c>
      <c r="Z1520" s="67" t="str">
        <f>IFERROR(VLOOKUP(R1520,FVU!B:F,5,FALSE),"")</f>
        <v>FLANCO</v>
      </c>
    </row>
    <row r="1521" spans="1:26" ht="15.75" customHeight="1">
      <c r="A1521" s="150">
        <f t="shared" si="217"/>
        <v>3816</v>
      </c>
      <c r="B1521" s="75">
        <v>23863</v>
      </c>
      <c r="C1521" s="60">
        <v>2</v>
      </c>
      <c r="D1521" s="59" t="str">
        <f t="shared" si="220"/>
        <v>275/80R22.5</v>
      </c>
      <c r="E1521" s="61">
        <v>90296</v>
      </c>
      <c r="F1521" s="75" t="s">
        <v>105</v>
      </c>
      <c r="G1521" s="60">
        <v>870</v>
      </c>
      <c r="H1521" s="59" t="str">
        <f t="shared" si="219"/>
        <v>JUSTINOPOLIS</v>
      </c>
      <c r="I1521" s="63">
        <v>45575</v>
      </c>
      <c r="J1521" s="64">
        <v>45580</v>
      </c>
      <c r="K1521" s="60">
        <v>2</v>
      </c>
      <c r="L1521" s="60">
        <v>5974</v>
      </c>
      <c r="M1521" s="161">
        <v>250610</v>
      </c>
      <c r="N1521" s="65">
        <f t="shared" si="221"/>
        <v>600</v>
      </c>
      <c r="O1521" s="66" t="str">
        <f t="shared" ca="1" si="222"/>
        <v>OK</v>
      </c>
      <c r="P1521" s="163">
        <v>45596</v>
      </c>
      <c r="Q1521" s="200"/>
      <c r="R1521" s="148" t="s">
        <v>116</v>
      </c>
      <c r="S1521" s="65" t="str">
        <f t="shared" si="223"/>
        <v>Desenrolamento do retorno da lona carcaça no talão.</v>
      </c>
      <c r="T1521" s="59" t="str">
        <f t="shared" si="224"/>
        <v>Aquecimento no talão ocasionado pelo uso excessivo do freio, má regulagem dos freios, uso excessivo dos freios devido a velocidade incompatível com a via,rodas sujas e/ou em má condições de uso, etc.</v>
      </c>
      <c r="U1521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21" s="60">
        <v>2987</v>
      </c>
      <c r="W1521" s="59" t="str">
        <f t="shared" si="226"/>
        <v xml:space="preserve"> CAUA RAYLANDER</v>
      </c>
      <c r="X1521" s="59"/>
      <c r="Y1521" s="59">
        <f t="shared" ca="1" si="218"/>
        <v>16</v>
      </c>
      <c r="Z1521" s="59" t="str">
        <f>IFERROR(VLOOKUP(R1521,FVU!B:F,5,FALSE),"")</f>
        <v>TALÃO</v>
      </c>
    </row>
    <row r="1522" spans="1:26" ht="15.75" customHeight="1">
      <c r="A1522" s="149">
        <f t="shared" si="217"/>
        <v>3817</v>
      </c>
      <c r="B1522" s="76">
        <v>28813</v>
      </c>
      <c r="C1522" s="68">
        <v>2</v>
      </c>
      <c r="D1522" s="67" t="str">
        <f t="shared" si="220"/>
        <v>275/80R22.5</v>
      </c>
      <c r="E1522" s="69">
        <v>90304</v>
      </c>
      <c r="F1522" s="76" t="s">
        <v>101</v>
      </c>
      <c r="G1522" s="68">
        <v>870</v>
      </c>
      <c r="H1522" s="67" t="str">
        <f t="shared" si="219"/>
        <v>JUSTINOPOLIS</v>
      </c>
      <c r="I1522" s="71">
        <v>45572</v>
      </c>
      <c r="J1522" s="72">
        <v>45579</v>
      </c>
      <c r="K1522" s="68">
        <v>1</v>
      </c>
      <c r="L1522" s="68">
        <v>15413</v>
      </c>
      <c r="M1522" s="68">
        <v>31935</v>
      </c>
      <c r="N1522" s="73">
        <f t="shared" si="221"/>
        <v>600</v>
      </c>
      <c r="O1522" s="74" t="str">
        <f t="shared" ca="1" si="222"/>
        <v>OK</v>
      </c>
      <c r="P1522" s="164">
        <v>45596</v>
      </c>
      <c r="Q1522" s="198"/>
      <c r="R1522" s="68" t="s">
        <v>116</v>
      </c>
      <c r="S1522" s="73" t="str">
        <f t="shared" si="223"/>
        <v>Desenrolamento do retorno da lona carcaça no talão.</v>
      </c>
      <c r="T1522" s="67" t="str">
        <f t="shared" si="224"/>
        <v>Aquecimento no talão ocasionado pelo uso excessivo do freio, má regulagem dos freios, uso excessivo dos freios devido a velocidade incompatível com a via,rodas sujas e/ou em má condições de uso, etc.</v>
      </c>
      <c r="U1522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22" s="68">
        <v>2987</v>
      </c>
      <c r="W1522" s="67" t="str">
        <f t="shared" si="226"/>
        <v xml:space="preserve"> CAUA RAYLANDER</v>
      </c>
      <c r="X1522" s="67"/>
      <c r="Y1522" s="67">
        <f t="shared" ca="1" si="218"/>
        <v>17</v>
      </c>
      <c r="Z1522" s="67" t="str">
        <f>IFERROR(VLOOKUP(R1522,FVU!B:F,5,FALSE),"")</f>
        <v>TALÃO</v>
      </c>
    </row>
    <row r="1523" spans="1:26" ht="15.75" customHeight="1">
      <c r="A1523" s="150">
        <f t="shared" si="217"/>
        <v>3818</v>
      </c>
      <c r="B1523" s="75">
        <v>28251</v>
      </c>
      <c r="C1523" s="60">
        <v>2</v>
      </c>
      <c r="D1523" s="59" t="str">
        <f t="shared" si="220"/>
        <v>275/80R22.5</v>
      </c>
      <c r="E1523" s="151" t="s">
        <v>208</v>
      </c>
      <c r="F1523" s="75" t="s">
        <v>198</v>
      </c>
      <c r="G1523" s="60">
        <v>990</v>
      </c>
      <c r="H1523" s="59" t="str">
        <f t="shared" si="219"/>
        <v>VENEZA</v>
      </c>
      <c r="I1523" s="63">
        <v>45573</v>
      </c>
      <c r="J1523" s="64">
        <v>45579</v>
      </c>
      <c r="K1523" s="60">
        <v>0</v>
      </c>
      <c r="L1523" s="60">
        <v>202</v>
      </c>
      <c r="M1523" s="60">
        <v>39974</v>
      </c>
      <c r="N1523" s="65">
        <f t="shared" si="221"/>
        <v>600</v>
      </c>
      <c r="O1523" s="66" t="str">
        <f t="shared" ca="1" si="222"/>
        <v>OK</v>
      </c>
      <c r="P1523" s="63">
        <v>45610</v>
      </c>
      <c r="Q1523" s="200"/>
      <c r="R1523" s="148" t="s">
        <v>107</v>
      </c>
      <c r="S1523" s="65" t="str">
        <f t="shared" si="223"/>
        <v>Alteração na zona baixa do talão.</v>
      </c>
      <c r="T1523" s="59" t="str">
        <f t="shared" si="22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523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523" s="60">
        <v>2987</v>
      </c>
      <c r="W1523" s="59" t="str">
        <f t="shared" si="226"/>
        <v xml:space="preserve"> CAUA RAYLANDER</v>
      </c>
      <c r="X1523" s="59"/>
      <c r="Y1523" s="59">
        <f t="shared" ca="1" si="218"/>
        <v>31</v>
      </c>
      <c r="Z1523" s="59" t="str">
        <f>IFERROR(VLOOKUP(R1523,FVU!B:F,5,FALSE),"")</f>
        <v>TALÃO</v>
      </c>
    </row>
    <row r="1524" spans="1:26" ht="15.75" customHeight="1">
      <c r="A1524" s="149">
        <f t="shared" si="217"/>
        <v>3819</v>
      </c>
      <c r="B1524" s="76">
        <v>27289</v>
      </c>
      <c r="C1524" s="68">
        <v>2</v>
      </c>
      <c r="D1524" s="67" t="str">
        <f t="shared" si="220"/>
        <v>275/80R22.5</v>
      </c>
      <c r="E1524" s="69">
        <v>90296</v>
      </c>
      <c r="F1524" s="76" t="s">
        <v>105</v>
      </c>
      <c r="G1524" s="68">
        <v>870</v>
      </c>
      <c r="H1524" s="67" t="str">
        <f t="shared" si="219"/>
        <v>JUSTINOPOLIS</v>
      </c>
      <c r="I1524" s="71"/>
      <c r="J1524" s="72">
        <v>45579</v>
      </c>
      <c r="K1524" s="68">
        <v>0</v>
      </c>
      <c r="L1524" s="68">
        <v>5864</v>
      </c>
      <c r="M1524" s="68">
        <v>78863</v>
      </c>
      <c r="N1524" s="73">
        <f t="shared" si="221"/>
        <v>600</v>
      </c>
      <c r="O1524" s="74" t="str">
        <f t="shared" ca="1" si="222"/>
        <v>OK</v>
      </c>
      <c r="P1524" s="164">
        <v>45587</v>
      </c>
      <c r="Q1524" s="198"/>
      <c r="R1524" s="68" t="s">
        <v>106</v>
      </c>
      <c r="S1524" s="73" t="str">
        <f t="shared" si="223"/>
        <v>Rachadura na zona baixa do talão.</v>
      </c>
      <c r="T1524" s="67" t="str">
        <f t="shared" si="2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24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24" s="68">
        <v>2987</v>
      </c>
      <c r="W1524" s="67" t="str">
        <f t="shared" si="226"/>
        <v xml:space="preserve"> CAUA RAYLANDER</v>
      </c>
      <c r="X1524" s="67"/>
      <c r="Y1524" s="67">
        <f t="shared" ca="1" si="218"/>
        <v>8</v>
      </c>
      <c r="Z1524" s="67" t="str">
        <f>IFERROR(VLOOKUP(R1524,FVU!B:F,5,FALSE),"")</f>
        <v>TALÃO</v>
      </c>
    </row>
    <row r="1525" spans="1:26" ht="15.75" customHeight="1">
      <c r="A1525" s="150">
        <f t="shared" si="217"/>
        <v>3820</v>
      </c>
      <c r="B1525" s="75">
        <v>22598</v>
      </c>
      <c r="C1525" s="60">
        <v>2</v>
      </c>
      <c r="D1525" s="59" t="str">
        <f t="shared" si="220"/>
        <v>275/80R22.5</v>
      </c>
      <c r="E1525" s="61">
        <v>90295</v>
      </c>
      <c r="F1525" s="75" t="s">
        <v>105</v>
      </c>
      <c r="G1525" s="60">
        <v>870</v>
      </c>
      <c r="H1525" s="59" t="str">
        <f t="shared" si="219"/>
        <v>JUSTINOPOLIS</v>
      </c>
      <c r="I1525" s="63">
        <v>45569</v>
      </c>
      <c r="J1525" s="64">
        <v>45579</v>
      </c>
      <c r="K1525" s="60">
        <v>2</v>
      </c>
      <c r="L1525" s="60">
        <v>18287</v>
      </c>
      <c r="M1525" s="60">
        <v>176169</v>
      </c>
      <c r="N1525" s="65">
        <f t="shared" si="221"/>
        <v>600</v>
      </c>
      <c r="O1525" s="66" t="str">
        <f t="shared" ca="1" si="222"/>
        <v>OK</v>
      </c>
      <c r="P1525" s="163">
        <v>45596</v>
      </c>
      <c r="Q1525" s="200"/>
      <c r="R1525" s="148" t="s">
        <v>106</v>
      </c>
      <c r="S1525" s="65" t="str">
        <f t="shared" si="223"/>
        <v>Rachadura na zona baixa do talão.</v>
      </c>
      <c r="T1525" s="59" t="str">
        <f t="shared" si="2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25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25" s="60">
        <v>2987</v>
      </c>
      <c r="W1525" s="59" t="str">
        <f t="shared" si="226"/>
        <v xml:space="preserve"> CAUA RAYLANDER</v>
      </c>
      <c r="X1525" s="59"/>
      <c r="Y1525" s="59">
        <f t="shared" ca="1" si="218"/>
        <v>17</v>
      </c>
      <c r="Z1525" s="59" t="str">
        <f>IFERROR(VLOOKUP(R1525,FVU!B:F,5,FALSE),"")</f>
        <v>TALÃO</v>
      </c>
    </row>
    <row r="1526" spans="1:26" ht="15.75" customHeight="1">
      <c r="A1526" s="149">
        <f t="shared" si="217"/>
        <v>3821</v>
      </c>
      <c r="B1526" s="76">
        <v>26526</v>
      </c>
      <c r="C1526" s="68">
        <v>2</v>
      </c>
      <c r="D1526" s="67" t="str">
        <f t="shared" si="220"/>
        <v>275/80R22.5</v>
      </c>
      <c r="E1526" s="69">
        <v>90243</v>
      </c>
      <c r="F1526" s="76" t="s">
        <v>105</v>
      </c>
      <c r="G1526" s="68">
        <v>990</v>
      </c>
      <c r="H1526" s="67" t="str">
        <f t="shared" si="219"/>
        <v>VENEZA</v>
      </c>
      <c r="I1526" s="71">
        <v>45390</v>
      </c>
      <c r="J1526" s="72">
        <v>45579</v>
      </c>
      <c r="K1526" s="68">
        <v>1</v>
      </c>
      <c r="L1526" s="68">
        <v>46461</v>
      </c>
      <c r="M1526" s="68">
        <v>107144</v>
      </c>
      <c r="N1526" s="73">
        <f t="shared" si="221"/>
        <v>600</v>
      </c>
      <c r="O1526" s="74" t="str">
        <f t="shared" ca="1" si="222"/>
        <v>OK</v>
      </c>
      <c r="P1526" s="164">
        <v>45587</v>
      </c>
      <c r="Q1526" s="198"/>
      <c r="R1526" s="68" t="s">
        <v>116</v>
      </c>
      <c r="S1526" s="73" t="str">
        <f t="shared" si="223"/>
        <v>Desenrolamento do retorno da lona carcaça no talão.</v>
      </c>
      <c r="T1526" s="67" t="str">
        <f t="shared" si="224"/>
        <v>Aquecimento no talão ocasionado pelo uso excessivo do freio, má regulagem dos freios, uso excessivo dos freios devido a velocidade incompatível com a via,rodas sujas e/ou em má condições de uso, etc.</v>
      </c>
      <c r="U1526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26" s="68">
        <v>2987</v>
      </c>
      <c r="W1526" s="67" t="str">
        <f t="shared" si="226"/>
        <v xml:space="preserve"> CAUA RAYLANDER</v>
      </c>
      <c r="X1526" s="67"/>
      <c r="Y1526" s="67">
        <f t="shared" ca="1" si="218"/>
        <v>8</v>
      </c>
      <c r="Z1526" s="67" t="str">
        <f>IFERROR(VLOOKUP(R1526,FVU!B:F,5,FALSE),"")</f>
        <v>TALÃO</v>
      </c>
    </row>
    <row r="1527" spans="1:26" ht="15.75" customHeight="1">
      <c r="A1527" s="150">
        <f t="shared" si="217"/>
        <v>3822</v>
      </c>
      <c r="B1527" s="75">
        <v>23420</v>
      </c>
      <c r="C1527" s="60">
        <v>2</v>
      </c>
      <c r="D1527" s="59" t="str">
        <f t="shared" si="220"/>
        <v>275/80R22.5</v>
      </c>
      <c r="E1527" s="61">
        <v>11087</v>
      </c>
      <c r="F1527" s="75" t="s">
        <v>99</v>
      </c>
      <c r="G1527" s="60">
        <v>870</v>
      </c>
      <c r="H1527" s="59" t="str">
        <f t="shared" si="219"/>
        <v>JUSTINOPOLIS</v>
      </c>
      <c r="I1527" s="63">
        <v>45574</v>
      </c>
      <c r="J1527" s="64">
        <v>45579</v>
      </c>
      <c r="K1527" s="60">
        <v>1</v>
      </c>
      <c r="L1527" s="60">
        <v>997</v>
      </c>
      <c r="M1527" s="60">
        <v>59838</v>
      </c>
      <c r="N1527" s="65">
        <f t="shared" si="221"/>
        <v>600</v>
      </c>
      <c r="O1527" s="66" t="str">
        <f t="shared" ca="1" si="222"/>
        <v>OK</v>
      </c>
      <c r="P1527" s="63">
        <v>45595</v>
      </c>
      <c r="Q1527" s="200"/>
      <c r="R1527" s="148" t="s">
        <v>106</v>
      </c>
      <c r="S1527" s="65" t="str">
        <f t="shared" si="223"/>
        <v>Rachadura na zona baixa do talão.</v>
      </c>
      <c r="T1527" s="59" t="str">
        <f t="shared" si="2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27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27" s="60">
        <v>2987</v>
      </c>
      <c r="W1527" s="59" t="str">
        <f t="shared" si="226"/>
        <v xml:space="preserve"> CAUA RAYLANDER</v>
      </c>
      <c r="X1527" s="59"/>
      <c r="Y1527" s="59">
        <f t="shared" ca="1" si="218"/>
        <v>16</v>
      </c>
      <c r="Z1527" s="59" t="str">
        <f>IFERROR(VLOOKUP(R1527,FVU!B:F,5,FALSE),"")</f>
        <v>TALÃO</v>
      </c>
    </row>
    <row r="1528" spans="1:26" ht="15.75" customHeight="1">
      <c r="A1528" s="149">
        <f t="shared" si="217"/>
        <v>3823</v>
      </c>
      <c r="B1528" s="76">
        <v>27293</v>
      </c>
      <c r="C1528" s="68">
        <v>2</v>
      </c>
      <c r="D1528" s="67" t="str">
        <f t="shared" si="220"/>
        <v>275/80R22.5</v>
      </c>
      <c r="E1528" s="69">
        <v>10645</v>
      </c>
      <c r="F1528" s="76" t="s">
        <v>99</v>
      </c>
      <c r="G1528" s="68">
        <v>870</v>
      </c>
      <c r="H1528" s="67" t="str">
        <f t="shared" si="219"/>
        <v>JUSTINOPOLIS</v>
      </c>
      <c r="I1528" s="71">
        <v>45573</v>
      </c>
      <c r="J1528" s="72">
        <v>45579</v>
      </c>
      <c r="K1528" s="68">
        <v>0</v>
      </c>
      <c r="L1528" s="68">
        <v>13437</v>
      </c>
      <c r="M1528" s="68">
        <v>58666</v>
      </c>
      <c r="N1528" s="73">
        <f t="shared" si="221"/>
        <v>600</v>
      </c>
      <c r="O1528" s="74" t="str">
        <f t="shared" ca="1" si="222"/>
        <v>OK</v>
      </c>
      <c r="P1528" s="164">
        <v>45596</v>
      </c>
      <c r="Q1528" s="198"/>
      <c r="R1528" s="68" t="s">
        <v>107</v>
      </c>
      <c r="S1528" s="73" t="str">
        <f t="shared" si="223"/>
        <v>Alteração na zona baixa do talão.</v>
      </c>
      <c r="T1528" s="67" t="str">
        <f t="shared" si="22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528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528" s="68">
        <v>2987</v>
      </c>
      <c r="W1528" s="67" t="str">
        <f t="shared" si="226"/>
        <v xml:space="preserve"> CAUA RAYLANDER</v>
      </c>
      <c r="X1528" s="67"/>
      <c r="Y1528" s="67">
        <f t="shared" ca="1" si="218"/>
        <v>17</v>
      </c>
      <c r="Z1528" s="67" t="str">
        <f>IFERROR(VLOOKUP(R1528,FVU!B:F,5,FALSE),"")</f>
        <v>TALÃO</v>
      </c>
    </row>
    <row r="1529" spans="1:26" ht="15.75" customHeight="1">
      <c r="A1529" s="150">
        <f t="shared" si="217"/>
        <v>3824</v>
      </c>
      <c r="B1529" s="75">
        <v>23471</v>
      </c>
      <c r="C1529" s="60">
        <v>2</v>
      </c>
      <c r="D1529" s="59" t="str">
        <f t="shared" si="220"/>
        <v>275/80R22.5</v>
      </c>
      <c r="E1529" s="61">
        <v>41061</v>
      </c>
      <c r="F1529" s="75" t="s">
        <v>198</v>
      </c>
      <c r="G1529" s="60">
        <v>870</v>
      </c>
      <c r="H1529" s="59" t="str">
        <f t="shared" si="219"/>
        <v>JUSTINOPOLIS</v>
      </c>
      <c r="I1529" s="63">
        <v>45575</v>
      </c>
      <c r="J1529" s="64">
        <v>45581</v>
      </c>
      <c r="K1529" s="60">
        <v>2</v>
      </c>
      <c r="L1529" s="60">
        <v>41392</v>
      </c>
      <c r="M1529" s="60">
        <v>299270</v>
      </c>
      <c r="N1529" s="65">
        <f t="shared" si="221"/>
        <v>600</v>
      </c>
      <c r="O1529" s="66" t="str">
        <f t="shared" ca="1" si="222"/>
        <v>OK</v>
      </c>
      <c r="P1529" s="163">
        <v>45596</v>
      </c>
      <c r="Q1529" s="200"/>
      <c r="R1529" s="148" t="s">
        <v>106</v>
      </c>
      <c r="S1529" s="65" t="str">
        <f t="shared" si="223"/>
        <v>Rachadura na zona baixa do talão.</v>
      </c>
      <c r="T1529" s="59" t="str">
        <f t="shared" si="2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29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29" s="60">
        <v>2987</v>
      </c>
      <c r="W1529" s="59" t="str">
        <f t="shared" si="226"/>
        <v xml:space="preserve"> CAUA RAYLANDER</v>
      </c>
      <c r="X1529" s="59"/>
      <c r="Y1529" s="59">
        <f t="shared" ca="1" si="218"/>
        <v>15</v>
      </c>
      <c r="Z1529" s="59" t="str">
        <f>IFERROR(VLOOKUP(R1529,FVU!B:F,5,FALSE),"")</f>
        <v>TALÃO</v>
      </c>
    </row>
    <row r="1530" spans="1:26" ht="15.75" customHeight="1">
      <c r="A1530" s="149">
        <f t="shared" si="217"/>
        <v>3825</v>
      </c>
      <c r="B1530" s="76">
        <v>25996</v>
      </c>
      <c r="C1530" s="68">
        <v>2</v>
      </c>
      <c r="D1530" s="67" t="str">
        <f t="shared" si="220"/>
        <v>275/80R22.5</v>
      </c>
      <c r="E1530" s="69">
        <v>90505</v>
      </c>
      <c r="F1530" s="76" t="s">
        <v>105</v>
      </c>
      <c r="G1530" s="68">
        <v>990</v>
      </c>
      <c r="H1530" s="67" t="str">
        <f t="shared" si="219"/>
        <v>VENEZA</v>
      </c>
      <c r="I1530" s="71">
        <v>45573</v>
      </c>
      <c r="J1530" s="72">
        <v>45581</v>
      </c>
      <c r="K1530" s="68">
        <v>1</v>
      </c>
      <c r="L1530" s="68">
        <v>55235</v>
      </c>
      <c r="M1530" s="68">
        <v>170587</v>
      </c>
      <c r="N1530" s="73">
        <f t="shared" si="221"/>
        <v>600</v>
      </c>
      <c r="O1530" s="74" t="str">
        <f t="shared" ca="1" si="222"/>
        <v>OK</v>
      </c>
      <c r="P1530" s="164">
        <v>45587</v>
      </c>
      <c r="Q1530" s="198"/>
      <c r="R1530" s="68" t="s">
        <v>106</v>
      </c>
      <c r="S1530" s="73" t="str">
        <f t="shared" si="223"/>
        <v>Rachadura na zona baixa do talão.</v>
      </c>
      <c r="T1530" s="67" t="str">
        <f t="shared" si="2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30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30" s="68">
        <v>2987</v>
      </c>
      <c r="W1530" s="67" t="str">
        <f t="shared" si="226"/>
        <v xml:space="preserve"> CAUA RAYLANDER</v>
      </c>
      <c r="X1530" s="67"/>
      <c r="Y1530" s="67">
        <f t="shared" ca="1" si="218"/>
        <v>6</v>
      </c>
      <c r="Z1530" s="67" t="str">
        <f>IFERROR(VLOOKUP(R1530,FVU!B:F,5,FALSE),"")</f>
        <v>TALÃO</v>
      </c>
    </row>
    <row r="1531" spans="1:26" ht="15.75" customHeight="1">
      <c r="A1531" s="150">
        <f t="shared" si="217"/>
        <v>3826</v>
      </c>
      <c r="B1531" s="75">
        <v>26140</v>
      </c>
      <c r="C1531" s="60">
        <v>2</v>
      </c>
      <c r="D1531" s="59" t="str">
        <f t="shared" si="220"/>
        <v>275/80R22.5</v>
      </c>
      <c r="E1531" s="61">
        <v>90234</v>
      </c>
      <c r="F1531" s="75" t="s">
        <v>198</v>
      </c>
      <c r="G1531" s="60">
        <v>990</v>
      </c>
      <c r="H1531" s="59" t="str">
        <f t="shared" si="219"/>
        <v>VENEZA</v>
      </c>
      <c r="I1531" s="63">
        <v>45556</v>
      </c>
      <c r="J1531" s="64">
        <v>45581</v>
      </c>
      <c r="K1531" s="60">
        <v>0</v>
      </c>
      <c r="L1531" s="60">
        <v>11563</v>
      </c>
      <c r="M1531" s="60">
        <v>154950</v>
      </c>
      <c r="N1531" s="65">
        <f t="shared" si="221"/>
        <v>600</v>
      </c>
      <c r="O1531" s="66" t="str">
        <f t="shared" ca="1" si="222"/>
        <v>OK</v>
      </c>
      <c r="P1531" s="163">
        <v>45587</v>
      </c>
      <c r="Q1531" s="200"/>
      <c r="R1531" s="148" t="s">
        <v>104</v>
      </c>
      <c r="S1531" s="65" t="str">
        <f t="shared" si="223"/>
        <v>Feridas acidentais no flanco.</v>
      </c>
      <c r="T1531" s="59" t="str">
        <f t="shared" si="224"/>
        <v>Objetos pontiagudos, pontas de guias, meio-fio.</v>
      </c>
      <c r="U1531" s="65" t="str">
        <f t="shared" si="225"/>
        <v>Impacto lateral proveniente de erro operacional, solicito avaliação de cobrança.</v>
      </c>
      <c r="V1531" s="60">
        <v>2987</v>
      </c>
      <c r="W1531" s="59" t="str">
        <f t="shared" si="226"/>
        <v xml:space="preserve"> CAUA RAYLANDER</v>
      </c>
      <c r="X1531" s="59"/>
      <c r="Y1531" s="59">
        <f t="shared" ca="1" si="218"/>
        <v>6</v>
      </c>
      <c r="Z1531" s="59" t="str">
        <f>IFERROR(VLOOKUP(R1531,FVU!B:F,5,FALSE),"")</f>
        <v>FLANCO</v>
      </c>
    </row>
    <row r="1532" spans="1:26" ht="15.75" customHeight="1">
      <c r="A1532" s="149">
        <f t="shared" si="217"/>
        <v>3827</v>
      </c>
      <c r="B1532" s="76">
        <v>27630</v>
      </c>
      <c r="C1532" s="68">
        <v>2</v>
      </c>
      <c r="D1532" s="67" t="str">
        <f t="shared" si="220"/>
        <v>275/80R22.5</v>
      </c>
      <c r="E1532" s="69">
        <v>11154</v>
      </c>
      <c r="F1532" s="76" t="s">
        <v>101</v>
      </c>
      <c r="G1532" s="68">
        <v>870</v>
      </c>
      <c r="H1532" s="67" t="str">
        <f t="shared" si="219"/>
        <v>JUSTINOPOLIS</v>
      </c>
      <c r="I1532" s="71">
        <v>45568</v>
      </c>
      <c r="J1532" s="72">
        <v>45581</v>
      </c>
      <c r="K1532" s="68">
        <v>1</v>
      </c>
      <c r="L1532" s="68">
        <v>21157</v>
      </c>
      <c r="M1532" s="68">
        <v>43604</v>
      </c>
      <c r="N1532" s="73">
        <f t="shared" si="221"/>
        <v>600</v>
      </c>
      <c r="O1532" s="74" t="str">
        <f t="shared" ca="1" si="222"/>
        <v>OK</v>
      </c>
      <c r="P1532" s="164">
        <v>45596</v>
      </c>
      <c r="Q1532" s="198"/>
      <c r="R1532" s="68" t="s">
        <v>106</v>
      </c>
      <c r="S1532" s="73" t="str">
        <f t="shared" si="223"/>
        <v>Rachadura na zona baixa do talão.</v>
      </c>
      <c r="T1532" s="67" t="str">
        <f t="shared" si="2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32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32" s="68">
        <v>2987</v>
      </c>
      <c r="W1532" s="67" t="str">
        <f t="shared" si="226"/>
        <v xml:space="preserve"> CAUA RAYLANDER</v>
      </c>
      <c r="X1532" s="67"/>
      <c r="Y1532" s="67">
        <f t="shared" ca="1" si="218"/>
        <v>15</v>
      </c>
      <c r="Z1532" s="67" t="str">
        <f>IFERROR(VLOOKUP(R1532,FVU!B:F,5,FALSE),"")</f>
        <v>TALÃO</v>
      </c>
    </row>
    <row r="1533" spans="1:26" ht="15.75" customHeight="1">
      <c r="A1533" s="150">
        <f t="shared" si="217"/>
        <v>3828</v>
      </c>
      <c r="B1533" s="75">
        <v>24588</v>
      </c>
      <c r="C1533" s="60">
        <v>2</v>
      </c>
      <c r="D1533" s="59" t="str">
        <f t="shared" si="220"/>
        <v>275/80R22.5</v>
      </c>
      <c r="E1533" s="61">
        <v>90487</v>
      </c>
      <c r="F1533" s="75" t="s">
        <v>99</v>
      </c>
      <c r="G1533" s="60">
        <v>990</v>
      </c>
      <c r="H1533" s="59" t="str">
        <f t="shared" si="219"/>
        <v>VENEZA</v>
      </c>
      <c r="I1533" s="63">
        <v>45575</v>
      </c>
      <c r="J1533" s="64">
        <v>45581</v>
      </c>
      <c r="K1533" s="60">
        <v>1</v>
      </c>
      <c r="L1533" s="60">
        <v>4601</v>
      </c>
      <c r="M1533" s="60">
        <v>218672</v>
      </c>
      <c r="N1533" s="65">
        <f t="shared" si="221"/>
        <v>600</v>
      </c>
      <c r="O1533" s="66" t="str">
        <f t="shared" ca="1" si="222"/>
        <v>OK</v>
      </c>
      <c r="P1533" s="163">
        <v>45587</v>
      </c>
      <c r="Q1533" s="200"/>
      <c r="R1533" s="148" t="s">
        <v>116</v>
      </c>
      <c r="S1533" s="65" t="str">
        <f t="shared" si="223"/>
        <v>Desenrolamento do retorno da lona carcaça no talão.</v>
      </c>
      <c r="T1533" s="59" t="str">
        <f t="shared" si="224"/>
        <v>Aquecimento no talão ocasionado pelo uso excessivo do freio, má regulagem dos freios, uso excessivo dos freios devido a velocidade incompatível com a via,rodas sujas e/ou em má condições de uso, etc.</v>
      </c>
      <c r="U1533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33" s="60">
        <v>2987</v>
      </c>
      <c r="W1533" s="59" t="str">
        <f t="shared" si="226"/>
        <v xml:space="preserve"> CAUA RAYLANDER</v>
      </c>
      <c r="X1533" s="59"/>
      <c r="Y1533" s="59">
        <f t="shared" ca="1" si="218"/>
        <v>6</v>
      </c>
      <c r="Z1533" s="59" t="str">
        <f>IFERROR(VLOOKUP(R1533,FVU!B:F,5,FALSE),"")</f>
        <v>TALÃO</v>
      </c>
    </row>
    <row r="1534" spans="1:26" ht="15.75" customHeight="1">
      <c r="A1534" s="149">
        <f t="shared" si="217"/>
        <v>3829</v>
      </c>
      <c r="B1534" s="76">
        <v>22587</v>
      </c>
      <c r="C1534" s="68">
        <v>1</v>
      </c>
      <c r="D1534" s="67" t="str">
        <f t="shared" si="220"/>
        <v>295/80R22.5</v>
      </c>
      <c r="E1534" s="69">
        <v>40300</v>
      </c>
      <c r="F1534" s="76" t="s">
        <v>105</v>
      </c>
      <c r="G1534" s="68">
        <v>16</v>
      </c>
      <c r="H1534" s="67" t="str">
        <f t="shared" si="219"/>
        <v>M.GORETTI</v>
      </c>
      <c r="I1534" s="71">
        <v>45574</v>
      </c>
      <c r="J1534" s="72">
        <v>45581</v>
      </c>
      <c r="K1534" s="68">
        <v>1</v>
      </c>
      <c r="L1534" s="68">
        <v>2226</v>
      </c>
      <c r="M1534" s="68">
        <v>180594</v>
      </c>
      <c r="N1534" s="73">
        <f t="shared" si="221"/>
        <v>650</v>
      </c>
      <c r="O1534" s="74" t="str">
        <f t="shared" ca="1" si="222"/>
        <v>OK</v>
      </c>
      <c r="P1534" s="164">
        <v>45587</v>
      </c>
      <c r="Q1534" s="198"/>
      <c r="R1534" s="68" t="s">
        <v>106</v>
      </c>
      <c r="S1534" s="73" t="str">
        <f t="shared" si="223"/>
        <v>Rachadura na zona baixa do talão.</v>
      </c>
      <c r="T1534" s="67" t="str">
        <f t="shared" si="2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34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34" s="68">
        <v>2987</v>
      </c>
      <c r="W1534" s="67" t="str">
        <f t="shared" si="226"/>
        <v xml:space="preserve"> CAUA RAYLANDER</v>
      </c>
      <c r="X1534" s="67"/>
      <c r="Y1534" s="67">
        <f t="shared" ca="1" si="218"/>
        <v>6</v>
      </c>
      <c r="Z1534" s="67" t="str">
        <f>IFERROR(VLOOKUP(R1534,FVU!B:F,5,FALSE),"")</f>
        <v>TALÃO</v>
      </c>
    </row>
    <row r="1535" spans="1:26" ht="15.75" customHeight="1">
      <c r="A1535" s="150">
        <f t="shared" si="217"/>
        <v>3830</v>
      </c>
      <c r="B1535" s="75">
        <v>29390</v>
      </c>
      <c r="C1535" s="60">
        <v>2</v>
      </c>
      <c r="D1535" s="59" t="str">
        <f t="shared" si="220"/>
        <v>275/80R22.5</v>
      </c>
      <c r="E1535" s="61">
        <v>90504</v>
      </c>
      <c r="F1535" s="75" t="s">
        <v>99</v>
      </c>
      <c r="G1535" s="60">
        <v>990</v>
      </c>
      <c r="H1535" s="59" t="str">
        <f t="shared" si="219"/>
        <v>VENEZA</v>
      </c>
      <c r="I1535" s="63">
        <v>45563</v>
      </c>
      <c r="J1535" s="64">
        <v>45581</v>
      </c>
      <c r="K1535" s="60">
        <v>0</v>
      </c>
      <c r="L1535" s="60">
        <v>25008</v>
      </c>
      <c r="M1535" s="60">
        <v>68979</v>
      </c>
      <c r="N1535" s="65">
        <f t="shared" si="221"/>
        <v>600</v>
      </c>
      <c r="O1535" s="66" t="str">
        <f t="shared" ca="1" si="222"/>
        <v>OK</v>
      </c>
      <c r="P1535" s="163">
        <v>45587</v>
      </c>
      <c r="Q1535" s="200"/>
      <c r="R1535" s="148" t="s">
        <v>106</v>
      </c>
      <c r="S1535" s="65" t="str">
        <f t="shared" si="223"/>
        <v>Rachadura na zona baixa do talão.</v>
      </c>
      <c r="T1535" s="59" t="str">
        <f t="shared" si="2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35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35" s="60">
        <v>2987</v>
      </c>
      <c r="W1535" s="59" t="str">
        <f t="shared" si="226"/>
        <v xml:space="preserve"> CAUA RAYLANDER</v>
      </c>
      <c r="X1535" s="59"/>
      <c r="Y1535" s="59">
        <f t="shared" ca="1" si="218"/>
        <v>6</v>
      </c>
      <c r="Z1535" s="59" t="str">
        <f>IFERROR(VLOOKUP(R1535,FVU!B:F,5,FALSE),"")</f>
        <v>TALÃO</v>
      </c>
    </row>
    <row r="1536" spans="1:26" ht="15.75" customHeight="1">
      <c r="A1536" s="149">
        <f t="shared" si="217"/>
        <v>3831</v>
      </c>
      <c r="B1536" s="76">
        <v>26971</v>
      </c>
      <c r="C1536" s="68">
        <v>2</v>
      </c>
      <c r="D1536" s="67" t="str">
        <f t="shared" si="220"/>
        <v>275/80R22.5</v>
      </c>
      <c r="E1536" s="69">
        <v>90301</v>
      </c>
      <c r="F1536" s="76" t="s">
        <v>101</v>
      </c>
      <c r="G1536" s="68">
        <v>870</v>
      </c>
      <c r="H1536" s="67" t="str">
        <f t="shared" si="219"/>
        <v>JUSTINOPOLIS</v>
      </c>
      <c r="I1536" s="71">
        <v>45591</v>
      </c>
      <c r="J1536" s="72">
        <v>45596</v>
      </c>
      <c r="K1536" s="68">
        <v>0</v>
      </c>
      <c r="L1536" s="68">
        <v>5622</v>
      </c>
      <c r="M1536" s="68">
        <v>111692</v>
      </c>
      <c r="N1536" s="73">
        <f t="shared" si="221"/>
        <v>600</v>
      </c>
      <c r="O1536" s="74" t="str">
        <f t="shared" ca="1" si="222"/>
        <v>OK</v>
      </c>
      <c r="P1536" s="71">
        <v>45622</v>
      </c>
      <c r="Q1536" s="198"/>
      <c r="R1536" s="68" t="s">
        <v>109</v>
      </c>
      <c r="S1536" s="73" t="str">
        <f t="shared" si="223"/>
        <v>Desgaste da Banda de Rodagem por utilização extrema.</v>
      </c>
      <c r="T1536" s="67" t="str">
        <f t="shared" si="224"/>
        <v>Roda travada, "calo" no tambor de freio, utilização extrema , excessiva.</v>
      </c>
      <c r="U1536" s="73" t="str">
        <f t="shared" si="225"/>
        <v>Verificar rodas e tambores de freio, verificar negligência do borracheiro e caso procedente efetuar a cobrança.</v>
      </c>
      <c r="V1536" s="68">
        <v>2987</v>
      </c>
      <c r="W1536" s="67" t="str">
        <f t="shared" si="226"/>
        <v xml:space="preserve"> CAUA RAYLANDER</v>
      </c>
      <c r="X1536" s="67"/>
      <c r="Y1536" s="67">
        <f t="shared" ca="1" si="218"/>
        <v>26</v>
      </c>
      <c r="Z1536" s="67" t="str">
        <f>IFERROR(VLOOKUP(R1536,FVU!B:F,5,FALSE),"")</f>
        <v>BANDA DE RODAGEM</v>
      </c>
    </row>
    <row r="1537" spans="1:26" ht="15.75" customHeight="1">
      <c r="A1537" s="150">
        <f t="shared" si="217"/>
        <v>3832</v>
      </c>
      <c r="B1537" s="75">
        <v>26660</v>
      </c>
      <c r="C1537" s="60">
        <v>2</v>
      </c>
      <c r="D1537" s="59" t="str">
        <f t="shared" si="220"/>
        <v>275/80R22.5</v>
      </c>
      <c r="E1537" s="61">
        <v>90304</v>
      </c>
      <c r="F1537" s="75" t="s">
        <v>198</v>
      </c>
      <c r="G1537" s="60">
        <v>870</v>
      </c>
      <c r="H1537" s="59" t="str">
        <f t="shared" si="219"/>
        <v>JUSTINOPOLIS</v>
      </c>
      <c r="I1537" s="63">
        <v>45588</v>
      </c>
      <c r="J1537" s="64">
        <v>45596</v>
      </c>
      <c r="K1537" s="60">
        <v>2</v>
      </c>
      <c r="L1537" s="60">
        <v>19673</v>
      </c>
      <c r="M1537" s="60">
        <v>119118</v>
      </c>
      <c r="N1537" s="65">
        <f t="shared" si="221"/>
        <v>600</v>
      </c>
      <c r="O1537" s="66" t="str">
        <f t="shared" ca="1" si="222"/>
        <v>OK</v>
      </c>
      <c r="P1537" s="63">
        <v>45622</v>
      </c>
      <c r="Q1537" s="200"/>
      <c r="R1537" s="148" t="s">
        <v>117</v>
      </c>
      <c r="S1537" s="65" t="str">
        <f t="shared" si="223"/>
        <v>Separações no talão e rupturas dos reforços.</v>
      </c>
      <c r="T1537" s="59" t="str">
        <f t="shared" si="224"/>
        <v>Aquecimento excessivo no tambor de freio, utilização com sobrecarga ou baixa pressão, mau posicionamento do pneu sobre o aro/roda, uso excessivo dos freios devido a velocidade incompatível com a via.</v>
      </c>
      <c r="U1537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37" s="60">
        <v>2987</v>
      </c>
      <c r="W1537" s="59" t="str">
        <f t="shared" si="226"/>
        <v xml:space="preserve"> CAUA RAYLANDER</v>
      </c>
      <c r="X1537" s="59"/>
      <c r="Y1537" s="59">
        <f t="shared" ca="1" si="218"/>
        <v>26</v>
      </c>
      <c r="Z1537" s="59" t="str">
        <f>IFERROR(VLOOKUP(R1537,FVU!B:F,5,FALSE),"")</f>
        <v>TALÃO</v>
      </c>
    </row>
    <row r="1538" spans="1:26" ht="15.75" customHeight="1">
      <c r="A1538" s="149">
        <f t="shared" si="217"/>
        <v>3833</v>
      </c>
      <c r="B1538" s="76">
        <v>86131</v>
      </c>
      <c r="C1538" s="68">
        <v>2</v>
      </c>
      <c r="D1538" s="67" t="str">
        <f t="shared" si="220"/>
        <v>275/80R22.5</v>
      </c>
      <c r="E1538" s="69">
        <v>90298</v>
      </c>
      <c r="F1538" s="76" t="s">
        <v>99</v>
      </c>
      <c r="G1538" s="68">
        <v>870</v>
      </c>
      <c r="H1538" s="67" t="str">
        <f t="shared" si="219"/>
        <v>JUSTINOPOLIS</v>
      </c>
      <c r="I1538" s="71">
        <v>45590</v>
      </c>
      <c r="J1538" s="72">
        <v>45596</v>
      </c>
      <c r="K1538" s="68">
        <v>2</v>
      </c>
      <c r="L1538" s="68">
        <v>658</v>
      </c>
      <c r="M1538" s="68">
        <v>126210</v>
      </c>
      <c r="N1538" s="73">
        <f t="shared" si="221"/>
        <v>600</v>
      </c>
      <c r="O1538" s="74" t="str">
        <f t="shared" ca="1" si="222"/>
        <v>OK</v>
      </c>
      <c r="P1538" s="71">
        <v>45623</v>
      </c>
      <c r="Q1538" s="198"/>
      <c r="R1538" s="68" t="s">
        <v>116</v>
      </c>
      <c r="S1538" s="73" t="str">
        <f t="shared" si="223"/>
        <v>Desenrolamento do retorno da lona carcaça no talão.</v>
      </c>
      <c r="T1538" s="67" t="str">
        <f t="shared" si="224"/>
        <v>Aquecimento no talão ocasionado pelo uso excessivo do freio, má regulagem dos freios, uso excessivo dos freios devido a velocidade incompatível com a via,rodas sujas e/ou em má condições de uso, etc.</v>
      </c>
      <c r="U1538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38" s="68">
        <v>2987</v>
      </c>
      <c r="W1538" s="67" t="str">
        <f t="shared" si="226"/>
        <v xml:space="preserve"> CAUA RAYLANDER</v>
      </c>
      <c r="X1538" s="67"/>
      <c r="Y1538" s="67">
        <f t="shared" ca="1" si="218"/>
        <v>27</v>
      </c>
      <c r="Z1538" s="67" t="str">
        <f>IFERROR(VLOOKUP(R1538,FVU!B:F,5,FALSE),"")</f>
        <v>TALÃO</v>
      </c>
    </row>
    <row r="1539" spans="1:26" ht="15.75" customHeight="1">
      <c r="A1539" s="150">
        <f t="shared" si="217"/>
        <v>3834</v>
      </c>
      <c r="B1539" s="75">
        <v>27821</v>
      </c>
      <c r="C1539" s="60">
        <v>2</v>
      </c>
      <c r="D1539" s="59" t="str">
        <f t="shared" si="220"/>
        <v>275/80R22.5</v>
      </c>
      <c r="E1539" s="61">
        <v>10994</v>
      </c>
      <c r="F1539" s="75" t="s">
        <v>99</v>
      </c>
      <c r="G1539" s="60">
        <v>870</v>
      </c>
      <c r="H1539" s="59" t="str">
        <f t="shared" si="219"/>
        <v>JUSTINOPOLIS</v>
      </c>
      <c r="I1539" s="63">
        <v>45589</v>
      </c>
      <c r="J1539" s="64">
        <v>45596</v>
      </c>
      <c r="K1539" s="60">
        <v>1</v>
      </c>
      <c r="L1539" s="60">
        <v>27465</v>
      </c>
      <c r="M1539" s="60">
        <v>49465</v>
      </c>
      <c r="N1539" s="65">
        <f t="shared" si="221"/>
        <v>600</v>
      </c>
      <c r="O1539" s="66" t="str">
        <f t="shared" ca="1" si="222"/>
        <v>OK</v>
      </c>
      <c r="P1539" s="63">
        <v>45623</v>
      </c>
      <c r="Q1539" s="200"/>
      <c r="R1539" s="148" t="s">
        <v>116</v>
      </c>
      <c r="S1539" s="65" t="str">
        <f t="shared" si="223"/>
        <v>Desenrolamento do retorno da lona carcaça no talão.</v>
      </c>
      <c r="T1539" s="59" t="str">
        <f t="shared" si="224"/>
        <v>Aquecimento no talão ocasionado pelo uso excessivo do freio, má regulagem dos freios, uso excessivo dos freios devido a velocidade incompatível com a via,rodas sujas e/ou em má condições de uso, etc.</v>
      </c>
      <c r="U1539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39" s="60">
        <v>2987</v>
      </c>
      <c r="W1539" s="59" t="str">
        <f t="shared" si="226"/>
        <v xml:space="preserve"> CAUA RAYLANDER</v>
      </c>
      <c r="X1539" s="59"/>
      <c r="Y1539" s="59">
        <f t="shared" ca="1" si="218"/>
        <v>27</v>
      </c>
      <c r="Z1539" s="59" t="str">
        <f>IFERROR(VLOOKUP(R1539,FVU!B:F,5,FALSE),"")</f>
        <v>TALÃO</v>
      </c>
    </row>
    <row r="1540" spans="1:26" ht="15.75" customHeight="1">
      <c r="A1540" s="149">
        <f t="shared" ref="A1540:A1603" si="227">IF(B1540&gt;0,A1539+1,"")</f>
        <v>3835</v>
      </c>
      <c r="B1540" s="76">
        <v>25141</v>
      </c>
      <c r="C1540" s="68">
        <v>2</v>
      </c>
      <c r="D1540" s="67" t="str">
        <f t="shared" si="220"/>
        <v>275/80R22.5</v>
      </c>
      <c r="E1540" s="69">
        <v>10838</v>
      </c>
      <c r="F1540" s="76" t="s">
        <v>101</v>
      </c>
      <c r="G1540" s="68">
        <v>870</v>
      </c>
      <c r="H1540" s="67" t="str">
        <f t="shared" si="219"/>
        <v>JUSTINOPOLIS</v>
      </c>
      <c r="I1540" s="71">
        <v>45588</v>
      </c>
      <c r="J1540" s="72">
        <v>45596</v>
      </c>
      <c r="K1540" s="68">
        <v>1</v>
      </c>
      <c r="L1540" s="68">
        <v>9461</v>
      </c>
      <c r="M1540" s="68">
        <v>132570</v>
      </c>
      <c r="N1540" s="73">
        <f t="shared" si="221"/>
        <v>600</v>
      </c>
      <c r="O1540" s="74" t="str">
        <f t="shared" ca="1" si="222"/>
        <v>OK</v>
      </c>
      <c r="P1540" s="71">
        <v>45622</v>
      </c>
      <c r="Q1540" s="198"/>
      <c r="R1540" s="68" t="s">
        <v>104</v>
      </c>
      <c r="S1540" s="73" t="str">
        <f t="shared" si="223"/>
        <v>Feridas acidentais no flanco.</v>
      </c>
      <c r="T1540" s="67" t="str">
        <f t="shared" si="224"/>
        <v>Objetos pontiagudos, pontas de guias, meio-fio.</v>
      </c>
      <c r="U1540" s="73" t="str">
        <f t="shared" si="225"/>
        <v>Impacto lateral proveniente de erro operacional, solicito avaliação de cobrança.</v>
      </c>
      <c r="V1540" s="68">
        <v>2987</v>
      </c>
      <c r="W1540" s="67" t="str">
        <f t="shared" si="226"/>
        <v xml:space="preserve"> CAUA RAYLANDER</v>
      </c>
      <c r="X1540" s="67"/>
      <c r="Y1540" s="67">
        <f t="shared" ca="1" si="218"/>
        <v>26</v>
      </c>
      <c r="Z1540" s="67" t="str">
        <f>IFERROR(VLOOKUP(R1540,FVU!B:F,5,FALSE),"")</f>
        <v>FLANCO</v>
      </c>
    </row>
    <row r="1541" spans="1:26" ht="15.75" customHeight="1">
      <c r="A1541" s="150">
        <f t="shared" si="227"/>
        <v>3836</v>
      </c>
      <c r="B1541" s="75">
        <v>914361</v>
      </c>
      <c r="C1541" s="60">
        <v>2</v>
      </c>
      <c r="D1541" s="59" t="str">
        <f t="shared" si="220"/>
        <v>275/80R22.5</v>
      </c>
      <c r="E1541" s="61">
        <v>90464</v>
      </c>
      <c r="F1541" s="75" t="s">
        <v>198</v>
      </c>
      <c r="G1541" s="60">
        <v>520</v>
      </c>
      <c r="H1541" s="59" t="str">
        <f t="shared" si="219"/>
        <v>NEVES</v>
      </c>
      <c r="I1541" s="63">
        <v>45588</v>
      </c>
      <c r="J1541" s="64">
        <v>45596</v>
      </c>
      <c r="K1541" s="60">
        <v>1</v>
      </c>
      <c r="L1541" s="60">
        <v>15779</v>
      </c>
      <c r="M1541" s="60">
        <v>181305</v>
      </c>
      <c r="N1541" s="65">
        <f t="shared" si="221"/>
        <v>600</v>
      </c>
      <c r="O1541" s="66" t="str">
        <f t="shared" ca="1" si="222"/>
        <v>OK</v>
      </c>
      <c r="P1541" s="63">
        <v>45608</v>
      </c>
      <c r="Q1541" s="200"/>
      <c r="R1541" s="148" t="s">
        <v>104</v>
      </c>
      <c r="S1541" s="65" t="str">
        <f t="shared" si="223"/>
        <v>Feridas acidentais no flanco.</v>
      </c>
      <c r="T1541" s="59" t="str">
        <f t="shared" si="224"/>
        <v>Objetos pontiagudos, pontas de guias, meio-fio.</v>
      </c>
      <c r="U1541" s="65" t="str">
        <f t="shared" si="225"/>
        <v>Impacto lateral proveniente de erro operacional, solicito avaliação de cobrança.</v>
      </c>
      <c r="V1541" s="60">
        <v>2987</v>
      </c>
      <c r="W1541" s="59" t="str">
        <f t="shared" si="226"/>
        <v xml:space="preserve"> CAUA RAYLANDER</v>
      </c>
      <c r="X1541" s="59"/>
      <c r="Y1541" s="59">
        <f t="shared" ca="1" si="218"/>
        <v>12</v>
      </c>
      <c r="Z1541" s="59" t="str">
        <f>IFERROR(VLOOKUP(R1541,FVU!B:F,5,FALSE),"")</f>
        <v>FLANCO</v>
      </c>
    </row>
    <row r="1542" spans="1:26" ht="15.75" customHeight="1">
      <c r="A1542" s="149">
        <f t="shared" si="227"/>
        <v>3837</v>
      </c>
      <c r="B1542" s="76">
        <v>28764</v>
      </c>
      <c r="C1542" s="68">
        <v>2</v>
      </c>
      <c r="D1542" s="67" t="str">
        <f t="shared" si="220"/>
        <v>275/80R22.5</v>
      </c>
      <c r="E1542" s="69">
        <v>8481</v>
      </c>
      <c r="F1542" s="76" t="s">
        <v>102</v>
      </c>
      <c r="G1542" s="68">
        <v>56</v>
      </c>
      <c r="H1542" s="67" t="str">
        <f t="shared" si="219"/>
        <v xml:space="preserve">UBERLANDIA </v>
      </c>
      <c r="I1542" s="71">
        <v>45575</v>
      </c>
      <c r="J1542" s="72">
        <v>45596</v>
      </c>
      <c r="K1542" s="68">
        <v>0</v>
      </c>
      <c r="L1542" s="68">
        <v>40179</v>
      </c>
      <c r="M1542" s="68">
        <v>40179</v>
      </c>
      <c r="N1542" s="73">
        <f t="shared" si="221"/>
        <v>600</v>
      </c>
      <c r="O1542" s="74" t="str">
        <f t="shared" ca="1" si="222"/>
        <v>OK</v>
      </c>
      <c r="P1542" s="71">
        <v>45728</v>
      </c>
      <c r="Q1542" s="198"/>
      <c r="R1542" s="68" t="s">
        <v>110</v>
      </c>
      <c r="S1542" s="73" t="str">
        <f t="shared" si="223"/>
        <v>Rodagem sem ar ou com flexão importante no flanco.</v>
      </c>
      <c r="T1542" s="67" t="str">
        <f t="shared" si="224"/>
        <v>Perfurações no topo ou flanco, rodas ou aros danificados, rodagem prolongada sem ar ou baixa pressão, desgaste no flanco por atrito com o solo ou entre germinados.</v>
      </c>
      <c r="U1542" s="73" t="str">
        <f t="shared" si="225"/>
        <v>Condutor rodou com o pneu vazio. Solicito avaliação de cobrança.</v>
      </c>
      <c r="V1542" s="68">
        <v>2987</v>
      </c>
      <c r="W1542" s="67" t="str">
        <f t="shared" si="226"/>
        <v xml:space="preserve"> CAUA RAYLANDER</v>
      </c>
      <c r="X1542" s="67"/>
      <c r="Y1542" s="67">
        <f t="shared" ca="1" si="218"/>
        <v>132</v>
      </c>
      <c r="Z1542" s="67" t="str">
        <f>IFERROR(VLOOKUP(R1542,FVU!B:F,5,FALSE),"")</f>
        <v>FLANCO</v>
      </c>
    </row>
    <row r="1543" spans="1:26" ht="15.75" customHeight="1">
      <c r="A1543" s="150">
        <f t="shared" si="227"/>
        <v>3838</v>
      </c>
      <c r="B1543" s="75">
        <v>22400</v>
      </c>
      <c r="C1543" s="60">
        <v>2</v>
      </c>
      <c r="D1543" s="59" t="str">
        <f t="shared" si="220"/>
        <v>275/80R22.5</v>
      </c>
      <c r="E1543" s="61">
        <v>10803</v>
      </c>
      <c r="F1543" s="75" t="s">
        <v>105</v>
      </c>
      <c r="G1543" s="60">
        <v>870</v>
      </c>
      <c r="H1543" s="59" t="str">
        <f t="shared" si="219"/>
        <v>JUSTINOPOLIS</v>
      </c>
      <c r="I1543" s="63">
        <v>45588</v>
      </c>
      <c r="J1543" s="64">
        <v>45596</v>
      </c>
      <c r="K1543" s="60">
        <v>2</v>
      </c>
      <c r="L1543" s="60">
        <v>6844</v>
      </c>
      <c r="M1543" s="60">
        <v>220089</v>
      </c>
      <c r="N1543" s="65">
        <f t="shared" si="221"/>
        <v>600</v>
      </c>
      <c r="O1543" s="66" t="str">
        <f t="shared" ca="1" si="222"/>
        <v>OK</v>
      </c>
      <c r="P1543" s="63">
        <v>45622</v>
      </c>
      <c r="Q1543" s="200"/>
      <c r="R1543" s="148" t="s">
        <v>116</v>
      </c>
      <c r="S1543" s="65" t="str">
        <f t="shared" si="223"/>
        <v>Desenrolamento do retorno da lona carcaça no talão.</v>
      </c>
      <c r="T1543" s="59" t="str">
        <f t="shared" si="224"/>
        <v>Aquecimento no talão ocasionado pelo uso excessivo do freio, má regulagem dos freios, uso excessivo dos freios devido a velocidade incompatível com a via,rodas sujas e/ou em má condições de uso, etc.</v>
      </c>
      <c r="U1543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43" s="60">
        <v>2987</v>
      </c>
      <c r="W1543" s="59" t="str">
        <f t="shared" si="226"/>
        <v xml:space="preserve"> CAUA RAYLANDER</v>
      </c>
      <c r="X1543" s="59"/>
      <c r="Y1543" s="59">
        <f t="shared" ref="Y1543:Y1606" ca="1" si="228">IF(J1543=0,"",IF(P1543=0,TODAY()-J1543,P1543-J1543))</f>
        <v>26</v>
      </c>
      <c r="Z1543" s="59" t="str">
        <f>IFERROR(VLOOKUP(R1543,FVU!B:F,5,FALSE),"")</f>
        <v>TALÃO</v>
      </c>
    </row>
    <row r="1544" spans="1:26" ht="15.75" customHeight="1">
      <c r="A1544" s="149">
        <f t="shared" si="227"/>
        <v>3839</v>
      </c>
      <c r="B1544" s="76">
        <v>25365</v>
      </c>
      <c r="C1544" s="68">
        <v>1</v>
      </c>
      <c r="D1544" s="67" t="str">
        <f t="shared" si="220"/>
        <v>295/80R22.5</v>
      </c>
      <c r="E1544" s="69">
        <v>90319</v>
      </c>
      <c r="F1544" s="76" t="s">
        <v>105</v>
      </c>
      <c r="G1544" s="68">
        <v>870</v>
      </c>
      <c r="H1544" s="67" t="str">
        <f t="shared" si="219"/>
        <v>JUSTINOPOLIS</v>
      </c>
      <c r="I1544" s="71">
        <v>45590</v>
      </c>
      <c r="J1544" s="72">
        <v>45596</v>
      </c>
      <c r="K1544" s="68">
        <v>0</v>
      </c>
      <c r="L1544" s="68">
        <v>29417</v>
      </c>
      <c r="M1544" s="68">
        <v>87825</v>
      </c>
      <c r="N1544" s="73">
        <f t="shared" si="221"/>
        <v>650</v>
      </c>
      <c r="O1544" s="74" t="str">
        <f t="shared" ca="1" si="222"/>
        <v>OK</v>
      </c>
      <c r="P1544" s="71">
        <v>45622</v>
      </c>
      <c r="Q1544" s="198"/>
      <c r="R1544" s="68" t="s">
        <v>106</v>
      </c>
      <c r="S1544" s="73" t="str">
        <f t="shared" si="223"/>
        <v>Rachadura na zona baixa do talão.</v>
      </c>
      <c r="T1544" s="67" t="str">
        <f t="shared" si="2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44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44" s="68">
        <v>2987</v>
      </c>
      <c r="W1544" s="67" t="str">
        <f t="shared" si="226"/>
        <v xml:space="preserve"> CAUA RAYLANDER</v>
      </c>
      <c r="X1544" s="67"/>
      <c r="Y1544" s="67">
        <f t="shared" ca="1" si="228"/>
        <v>26</v>
      </c>
      <c r="Z1544" s="67" t="str">
        <f>IFERROR(VLOOKUP(R1544,FVU!B:F,5,FALSE),"")</f>
        <v>TALÃO</v>
      </c>
    </row>
    <row r="1545" spans="1:26" ht="15.75" customHeight="1">
      <c r="A1545" s="150">
        <f t="shared" si="227"/>
        <v>3840</v>
      </c>
      <c r="B1545" s="75">
        <v>24943</v>
      </c>
      <c r="C1545" s="60">
        <v>2</v>
      </c>
      <c r="D1545" s="59" t="str">
        <f t="shared" si="220"/>
        <v>275/80R22.5</v>
      </c>
      <c r="E1545" s="61">
        <v>90298</v>
      </c>
      <c r="F1545" s="75" t="s">
        <v>99</v>
      </c>
      <c r="G1545" s="60">
        <v>870</v>
      </c>
      <c r="H1545" s="59" t="str">
        <f t="shared" si="219"/>
        <v>JUSTINOPOLIS</v>
      </c>
      <c r="I1545" s="63">
        <v>45582</v>
      </c>
      <c r="J1545" s="64">
        <v>45596</v>
      </c>
      <c r="K1545" s="60">
        <v>2</v>
      </c>
      <c r="L1545" s="60">
        <v>3223</v>
      </c>
      <c r="M1545" s="60">
        <v>196368</v>
      </c>
      <c r="N1545" s="65">
        <f t="shared" si="221"/>
        <v>600</v>
      </c>
      <c r="O1545" s="66" t="str">
        <f t="shared" ca="1" si="222"/>
        <v>OK</v>
      </c>
      <c r="P1545" s="63">
        <v>45909</v>
      </c>
      <c r="Q1545" s="200"/>
      <c r="R1545" s="148" t="s">
        <v>116</v>
      </c>
      <c r="S1545" s="65" t="str">
        <f t="shared" si="223"/>
        <v>Desenrolamento do retorno da lona carcaça no talão.</v>
      </c>
      <c r="T1545" s="59" t="str">
        <f t="shared" si="224"/>
        <v>Aquecimento no talão ocasionado pelo uso excessivo do freio, má regulagem dos freios, uso excessivo dos freios devido a velocidade incompatível com a via,rodas sujas e/ou em má condições de uso, etc.</v>
      </c>
      <c r="U1545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45" s="60">
        <v>2987</v>
      </c>
      <c r="W1545" s="59" t="str">
        <f t="shared" si="226"/>
        <v xml:space="preserve"> CAUA RAYLANDER</v>
      </c>
      <c r="X1545" s="59"/>
      <c r="Y1545" s="59">
        <f t="shared" ca="1" si="228"/>
        <v>313</v>
      </c>
      <c r="Z1545" s="59" t="str">
        <f>IFERROR(VLOOKUP(R1545,FVU!B:F,5,FALSE),"")</f>
        <v>TALÃO</v>
      </c>
    </row>
    <row r="1546" spans="1:26" ht="15.75" customHeight="1">
      <c r="A1546" s="149">
        <f t="shared" si="227"/>
        <v>3841</v>
      </c>
      <c r="B1546" s="76">
        <v>24035</v>
      </c>
      <c r="C1546" s="68">
        <v>1</v>
      </c>
      <c r="D1546" s="67" t="str">
        <f t="shared" si="220"/>
        <v>295/80R22.5</v>
      </c>
      <c r="E1546" s="69">
        <v>7616</v>
      </c>
      <c r="F1546" s="76" t="s">
        <v>199</v>
      </c>
      <c r="G1546" s="68">
        <v>56</v>
      </c>
      <c r="H1546" s="67" t="str">
        <f t="shared" si="219"/>
        <v xml:space="preserve">UBERLANDIA </v>
      </c>
      <c r="I1546" s="71">
        <v>45570</v>
      </c>
      <c r="J1546" s="72">
        <v>45596</v>
      </c>
      <c r="K1546" s="68">
        <v>2</v>
      </c>
      <c r="L1546" s="68">
        <v>14785</v>
      </c>
      <c r="M1546" s="68">
        <v>97344</v>
      </c>
      <c r="N1546" s="73">
        <f t="shared" si="221"/>
        <v>650</v>
      </c>
      <c r="O1546" s="74" t="str">
        <f t="shared" ca="1" si="222"/>
        <v>OK</v>
      </c>
      <c r="P1546" s="71">
        <v>45722</v>
      </c>
      <c r="Q1546" s="198"/>
      <c r="R1546" s="68" t="s">
        <v>116</v>
      </c>
      <c r="S1546" s="73" t="str">
        <f t="shared" si="223"/>
        <v>Desenrolamento do retorno da lona carcaça no talão.</v>
      </c>
      <c r="T1546" s="67" t="str">
        <f t="shared" si="224"/>
        <v>Aquecimento no talão ocasionado pelo uso excessivo do freio, má regulagem dos freios, uso excessivo dos freios devido a velocidade incompatível com a via,rodas sujas e/ou em má condições de uso, etc.</v>
      </c>
      <c r="U1546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46" s="68">
        <v>2987</v>
      </c>
      <c r="W1546" s="67" t="str">
        <f t="shared" si="226"/>
        <v xml:space="preserve"> CAUA RAYLANDER</v>
      </c>
      <c r="X1546" s="67"/>
      <c r="Y1546" s="67">
        <f t="shared" ca="1" si="228"/>
        <v>126</v>
      </c>
      <c r="Z1546" s="67" t="str">
        <f>IFERROR(VLOOKUP(R1546,FVU!B:F,5,FALSE),"")</f>
        <v>TALÃO</v>
      </c>
    </row>
    <row r="1547" spans="1:26" ht="15.75" customHeight="1">
      <c r="A1547" s="150">
        <f t="shared" si="227"/>
        <v>3842</v>
      </c>
      <c r="B1547" s="75">
        <v>27135</v>
      </c>
      <c r="C1547" s="60">
        <v>1</v>
      </c>
      <c r="D1547" s="59" t="str">
        <f t="shared" si="220"/>
        <v>295/80R22.5</v>
      </c>
      <c r="E1547" s="61">
        <v>90325</v>
      </c>
      <c r="F1547" s="75" t="s">
        <v>200</v>
      </c>
      <c r="G1547" s="60">
        <v>870</v>
      </c>
      <c r="H1547" s="59" t="str">
        <f t="shared" si="219"/>
        <v>JUSTINOPOLIS</v>
      </c>
      <c r="I1547" s="63">
        <v>45593</v>
      </c>
      <c r="J1547" s="64">
        <v>45596</v>
      </c>
      <c r="K1547" s="60">
        <v>1</v>
      </c>
      <c r="L1547" s="60">
        <v>955</v>
      </c>
      <c r="M1547" s="60">
        <v>114368</v>
      </c>
      <c r="N1547" s="65">
        <f t="shared" si="221"/>
        <v>650</v>
      </c>
      <c r="O1547" s="66" t="str">
        <f t="shared" ca="1" si="222"/>
        <v>OK</v>
      </c>
      <c r="P1547" s="63">
        <v>45622</v>
      </c>
      <c r="Q1547" s="200"/>
      <c r="R1547" s="148" t="s">
        <v>116</v>
      </c>
      <c r="S1547" s="65" t="str">
        <f t="shared" si="223"/>
        <v>Desenrolamento do retorno da lona carcaça no talão.</v>
      </c>
      <c r="T1547" s="59" t="str">
        <f t="shared" si="224"/>
        <v>Aquecimento no talão ocasionado pelo uso excessivo do freio, má regulagem dos freios, uso excessivo dos freios devido a velocidade incompatível com a via,rodas sujas e/ou em má condições de uso, etc.</v>
      </c>
      <c r="U1547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47" s="60">
        <v>2987</v>
      </c>
      <c r="W1547" s="59" t="str">
        <f t="shared" si="226"/>
        <v xml:space="preserve"> CAUA RAYLANDER</v>
      </c>
      <c r="X1547" s="59"/>
      <c r="Y1547" s="59">
        <f t="shared" ca="1" si="228"/>
        <v>26</v>
      </c>
      <c r="Z1547" s="59" t="str">
        <f>IFERROR(VLOOKUP(R1547,FVU!B:F,5,FALSE),"")</f>
        <v>TALÃO</v>
      </c>
    </row>
    <row r="1548" spans="1:26" ht="15.75" customHeight="1">
      <c r="A1548" s="149">
        <f t="shared" si="227"/>
        <v>3843</v>
      </c>
      <c r="B1548" s="76">
        <v>28303</v>
      </c>
      <c r="C1548" s="68">
        <v>1</v>
      </c>
      <c r="D1548" s="67" t="str">
        <f t="shared" si="220"/>
        <v>295/80R22.5</v>
      </c>
      <c r="E1548" s="69">
        <v>90519</v>
      </c>
      <c r="F1548" s="76" t="s">
        <v>105</v>
      </c>
      <c r="G1548" s="68">
        <v>870</v>
      </c>
      <c r="H1548" s="67" t="str">
        <f t="shared" si="219"/>
        <v>JUSTINOPOLIS</v>
      </c>
      <c r="I1548" s="71">
        <v>45591</v>
      </c>
      <c r="J1548" s="72">
        <v>45600</v>
      </c>
      <c r="K1548" s="68">
        <v>0</v>
      </c>
      <c r="L1548" s="68">
        <v>62031</v>
      </c>
      <c r="M1548" s="68">
        <v>62031</v>
      </c>
      <c r="N1548" s="73">
        <f t="shared" si="221"/>
        <v>650</v>
      </c>
      <c r="O1548" s="74" t="str">
        <f t="shared" ca="1" si="222"/>
        <v>OK</v>
      </c>
      <c r="P1548" s="71">
        <v>45622</v>
      </c>
      <c r="Q1548" s="198"/>
      <c r="R1548" s="68" t="s">
        <v>106</v>
      </c>
      <c r="S1548" s="73" t="str">
        <f t="shared" si="223"/>
        <v>Rachadura na zona baixa do talão.</v>
      </c>
      <c r="T1548" s="67" t="str">
        <f t="shared" si="2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48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48" s="68">
        <v>2987</v>
      </c>
      <c r="W1548" s="67" t="str">
        <f t="shared" si="226"/>
        <v xml:space="preserve"> CAUA RAYLANDER</v>
      </c>
      <c r="X1548" s="67"/>
      <c r="Y1548" s="67">
        <f t="shared" ca="1" si="228"/>
        <v>22</v>
      </c>
      <c r="Z1548" s="67" t="str">
        <f>IFERROR(VLOOKUP(R1548,FVU!B:F,5,FALSE),"")</f>
        <v>TALÃO</v>
      </c>
    </row>
    <row r="1549" spans="1:26" ht="15.75" customHeight="1">
      <c r="A1549" s="150">
        <f t="shared" si="227"/>
        <v>3844</v>
      </c>
      <c r="B1549" s="75">
        <v>25087</v>
      </c>
      <c r="C1549" s="60">
        <v>2</v>
      </c>
      <c r="D1549" s="59" t="str">
        <f t="shared" si="220"/>
        <v>275/80R22.5</v>
      </c>
      <c r="E1549" s="61">
        <v>11193</v>
      </c>
      <c r="F1549" s="75" t="s">
        <v>198</v>
      </c>
      <c r="G1549" s="60">
        <v>98</v>
      </c>
      <c r="H1549" s="59" t="str">
        <f t="shared" si="219"/>
        <v>ANA LUCIA</v>
      </c>
      <c r="I1549" s="63">
        <v>45594</v>
      </c>
      <c r="J1549" s="64">
        <v>45600</v>
      </c>
      <c r="K1549" s="60">
        <v>2</v>
      </c>
      <c r="L1549" s="60">
        <v>16074</v>
      </c>
      <c r="M1549" s="60">
        <v>222631</v>
      </c>
      <c r="N1549" s="65">
        <f t="shared" si="221"/>
        <v>600</v>
      </c>
      <c r="O1549" s="66" t="str">
        <f t="shared" ca="1" si="222"/>
        <v>OK</v>
      </c>
      <c r="P1549" s="63">
        <v>45672</v>
      </c>
      <c r="Q1549" s="200"/>
      <c r="R1549" s="148" t="s">
        <v>117</v>
      </c>
      <c r="S1549" s="65" t="str">
        <f t="shared" si="223"/>
        <v>Separações no talão e rupturas dos reforços.</v>
      </c>
      <c r="T1549" s="59" t="str">
        <f t="shared" si="224"/>
        <v>Aquecimento excessivo no tambor de freio, utilização com sobrecarga ou baixa pressão, mau posicionamento do pneu sobre o aro/roda, uso excessivo dos freios devido a velocidade incompatível com a via.</v>
      </c>
      <c r="U1549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49" s="60">
        <v>2987</v>
      </c>
      <c r="W1549" s="59" t="str">
        <f t="shared" si="226"/>
        <v xml:space="preserve"> CAUA RAYLANDER</v>
      </c>
      <c r="X1549" s="59"/>
      <c r="Y1549" s="59">
        <f t="shared" ca="1" si="228"/>
        <v>72</v>
      </c>
      <c r="Z1549" s="59" t="str">
        <f>IFERROR(VLOOKUP(R1549,FVU!B:F,5,FALSE),"")</f>
        <v>TALÃO</v>
      </c>
    </row>
    <row r="1550" spans="1:26" ht="15.75" customHeight="1">
      <c r="A1550" s="149">
        <f t="shared" si="227"/>
        <v>3845</v>
      </c>
      <c r="B1550" s="76">
        <v>9006</v>
      </c>
      <c r="C1550" s="68">
        <v>2</v>
      </c>
      <c r="D1550" s="67" t="str">
        <f t="shared" si="220"/>
        <v>275/80R22.5</v>
      </c>
      <c r="E1550" s="69">
        <v>20490</v>
      </c>
      <c r="F1550" s="76" t="s">
        <v>197</v>
      </c>
      <c r="G1550" s="68">
        <v>98</v>
      </c>
      <c r="H1550" s="67" t="str">
        <f t="shared" ref="H1550:H1613" si="229">IFERROR(VLOOKUP(G1550,LOCAL,2,FALSE),"")</f>
        <v>ANA LUCIA</v>
      </c>
      <c r="I1550" s="71">
        <v>45592</v>
      </c>
      <c r="J1550" s="72">
        <v>45600</v>
      </c>
      <c r="K1550" s="68">
        <v>0</v>
      </c>
      <c r="L1550" s="68">
        <v>16820</v>
      </c>
      <c r="M1550" s="68">
        <v>43696</v>
      </c>
      <c r="N1550" s="73">
        <f t="shared" si="221"/>
        <v>600</v>
      </c>
      <c r="O1550" s="74" t="str">
        <f t="shared" ca="1" si="222"/>
        <v>OK</v>
      </c>
      <c r="P1550" s="71">
        <v>45863</v>
      </c>
      <c r="Q1550" s="198"/>
      <c r="R1550" s="68" t="s">
        <v>116</v>
      </c>
      <c r="S1550" s="73" t="str">
        <f t="shared" si="223"/>
        <v>Desenrolamento do retorno da lona carcaça no talão.</v>
      </c>
      <c r="T1550" s="67" t="str">
        <f t="shared" si="224"/>
        <v>Aquecimento no talão ocasionado pelo uso excessivo do freio, má regulagem dos freios, uso excessivo dos freios devido a velocidade incompatível com a via,rodas sujas e/ou em má condições de uso, etc.</v>
      </c>
      <c r="U1550" s="73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50" s="68">
        <v>2987</v>
      </c>
      <c r="W1550" s="67" t="str">
        <f t="shared" si="226"/>
        <v xml:space="preserve"> CAUA RAYLANDER</v>
      </c>
      <c r="X1550" s="67"/>
      <c r="Y1550" s="67">
        <f t="shared" ca="1" si="228"/>
        <v>263</v>
      </c>
      <c r="Z1550" s="67" t="str">
        <f>IFERROR(VLOOKUP(R1550,FVU!B:F,5,FALSE),"")</f>
        <v>TALÃO</v>
      </c>
    </row>
    <row r="1551" spans="1:26" ht="15.75" customHeight="1">
      <c r="A1551" s="150">
        <f t="shared" si="227"/>
        <v>3846</v>
      </c>
      <c r="B1551" s="75">
        <v>24776</v>
      </c>
      <c r="C1551" s="60">
        <v>2</v>
      </c>
      <c r="D1551" s="59" t="str">
        <f t="shared" si="220"/>
        <v>275/80R22.5</v>
      </c>
      <c r="E1551" s="61">
        <v>90393</v>
      </c>
      <c r="F1551" s="75" t="s">
        <v>105</v>
      </c>
      <c r="G1551" s="60">
        <v>520</v>
      </c>
      <c r="H1551" s="59" t="str">
        <f t="shared" si="229"/>
        <v>NEVES</v>
      </c>
      <c r="I1551" s="63">
        <v>45591</v>
      </c>
      <c r="J1551" s="64">
        <v>45600</v>
      </c>
      <c r="K1551" s="60">
        <v>1</v>
      </c>
      <c r="L1551" s="60">
        <v>11159</v>
      </c>
      <c r="M1551" s="60">
        <v>94272</v>
      </c>
      <c r="N1551" s="65">
        <f t="shared" si="221"/>
        <v>600</v>
      </c>
      <c r="O1551" s="66" t="str">
        <f t="shared" ca="1" si="222"/>
        <v>OK</v>
      </c>
      <c r="P1551" s="63">
        <v>45608</v>
      </c>
      <c r="Q1551" s="200"/>
      <c r="R1551" s="148" t="s">
        <v>106</v>
      </c>
      <c r="S1551" s="65" t="str">
        <f t="shared" si="223"/>
        <v>Rachadura na zona baixa do talão.</v>
      </c>
      <c r="T1551" s="59" t="str">
        <f t="shared" si="2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51" s="65" t="str">
        <f t="shared" si="2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51" s="60">
        <v>2987</v>
      </c>
      <c r="W1551" s="59" t="str">
        <f t="shared" si="226"/>
        <v xml:space="preserve"> CAUA RAYLANDER</v>
      </c>
      <c r="X1551" s="59"/>
      <c r="Y1551" s="59">
        <f t="shared" ca="1" si="228"/>
        <v>8</v>
      </c>
      <c r="Z1551" s="59" t="str">
        <f>IFERROR(VLOOKUP(R1551,FVU!B:F,5,FALSE),"")</f>
        <v>TALÃO</v>
      </c>
    </row>
    <row r="1552" spans="1:26" ht="15.75" customHeight="1">
      <c r="A1552" s="149">
        <f t="shared" si="227"/>
        <v>3847</v>
      </c>
      <c r="B1552" s="76">
        <v>27828</v>
      </c>
      <c r="C1552" s="68">
        <v>2</v>
      </c>
      <c r="D1552" s="67" t="str">
        <f t="shared" ref="D1552:D1615" si="230">IFERROR(VLOOKUP(C1552,MEDIDA,2,FALSE),"")</f>
        <v>275/80R22.5</v>
      </c>
      <c r="E1552" s="69">
        <v>90521</v>
      </c>
      <c r="F1552" s="76" t="s">
        <v>99</v>
      </c>
      <c r="G1552" s="68">
        <v>990</v>
      </c>
      <c r="H1552" s="67" t="str">
        <f t="shared" si="229"/>
        <v>VENEZA</v>
      </c>
      <c r="I1552" s="71">
        <v>45589</v>
      </c>
      <c r="J1552" s="72">
        <v>45600</v>
      </c>
      <c r="K1552" s="68">
        <v>1</v>
      </c>
      <c r="L1552" s="68">
        <v>51273</v>
      </c>
      <c r="M1552" s="68">
        <v>69806</v>
      </c>
      <c r="N1552" s="73">
        <f t="shared" ref="N1552:N1615" si="231">IFERROR(VLOOKUP(C1552,MEDIDA,3,FALSE),"")</f>
        <v>600</v>
      </c>
      <c r="O1552" s="74" t="str">
        <f t="shared" ref="O1552:O1615" ca="1" si="232">IF(B1552="","",IF(P1552="",IF(TODAY()-J1552&gt;=7,"PENDENTE","AGUARDANDO"),"OK"))</f>
        <v>OK</v>
      </c>
      <c r="P1552" s="71">
        <v>45602</v>
      </c>
      <c r="Q1552" s="198"/>
      <c r="R1552" s="68" t="s">
        <v>106</v>
      </c>
      <c r="S1552" s="73" t="str">
        <f t="shared" ref="S1552:S1615" si="233">IFERROR(VLOOKUP(R1552,FVU,2,FALSE),"")</f>
        <v>Rachadura na zona baixa do talão.</v>
      </c>
      <c r="T1552" s="67" t="str">
        <f t="shared" ref="T1552:T1615" si="234">IFERROR(VLOOKUP(R1552,FVU,3,FALSE),"")</f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52" s="73" t="str">
        <f t="shared" ref="U1552:U1615" si="235">IFERROR(VLOOKUP(R1552,FVU,4,FALSE),"")</f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52" s="68">
        <v>2987</v>
      </c>
      <c r="W1552" s="67" t="str">
        <f t="shared" ref="W1552:W1615" si="236">IFERROR(VLOOKUP(V1552,RELATOR,2,FALSE),"")</f>
        <v xml:space="preserve"> CAUA RAYLANDER</v>
      </c>
      <c r="X1552" s="67"/>
      <c r="Y1552" s="67">
        <f t="shared" ca="1" si="228"/>
        <v>2</v>
      </c>
      <c r="Z1552" s="67" t="str">
        <f>IFERROR(VLOOKUP(R1552,FVU!B:F,5,FALSE),"")</f>
        <v>TALÃO</v>
      </c>
    </row>
    <row r="1553" spans="1:26" ht="15.75" customHeight="1">
      <c r="A1553" s="150">
        <f t="shared" si="227"/>
        <v>3848</v>
      </c>
      <c r="B1553" s="75">
        <v>27395</v>
      </c>
      <c r="C1553" s="60">
        <v>2</v>
      </c>
      <c r="D1553" s="59" t="str">
        <f t="shared" si="230"/>
        <v>275/80R22.5</v>
      </c>
      <c r="E1553" s="61">
        <v>90225</v>
      </c>
      <c r="F1553" s="75" t="s">
        <v>99</v>
      </c>
      <c r="G1553" s="60">
        <v>990</v>
      </c>
      <c r="H1553" s="59" t="str">
        <f t="shared" si="229"/>
        <v>VENEZA</v>
      </c>
      <c r="I1553" s="63">
        <v>45591</v>
      </c>
      <c r="J1553" s="64">
        <v>45600</v>
      </c>
      <c r="K1553" s="60">
        <v>0</v>
      </c>
      <c r="L1553" s="60">
        <v>9854</v>
      </c>
      <c r="M1553" s="60">
        <v>607994</v>
      </c>
      <c r="N1553" s="65">
        <f t="shared" si="231"/>
        <v>600</v>
      </c>
      <c r="O1553" s="66" t="str">
        <f t="shared" ca="1" si="232"/>
        <v>OK</v>
      </c>
      <c r="P1553" s="63">
        <v>45602</v>
      </c>
      <c r="Q1553" s="200"/>
      <c r="R1553" s="148" t="s">
        <v>107</v>
      </c>
      <c r="S1553" s="65" t="str">
        <f t="shared" si="233"/>
        <v>Alteração na zona baixa do talão.</v>
      </c>
      <c r="T1553" s="59" t="str">
        <f t="shared" si="23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553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553" s="60">
        <v>2987</v>
      </c>
      <c r="W1553" s="59" t="str">
        <f t="shared" si="236"/>
        <v xml:space="preserve"> CAUA RAYLANDER</v>
      </c>
      <c r="X1553" s="59"/>
      <c r="Y1553" s="59">
        <f t="shared" ca="1" si="228"/>
        <v>2</v>
      </c>
      <c r="Z1553" s="59" t="str">
        <f>IFERROR(VLOOKUP(R1553,FVU!B:F,5,FALSE),"")</f>
        <v>TALÃO</v>
      </c>
    </row>
    <row r="1554" spans="1:26" ht="15.75" customHeight="1">
      <c r="A1554" s="149">
        <f t="shared" si="227"/>
        <v>3849</v>
      </c>
      <c r="B1554" s="76">
        <v>22731</v>
      </c>
      <c r="C1554" s="68">
        <v>2</v>
      </c>
      <c r="D1554" s="67" t="str">
        <f t="shared" si="230"/>
        <v>275/80R22.5</v>
      </c>
      <c r="E1554" s="69">
        <v>11151</v>
      </c>
      <c r="F1554" s="76" t="s">
        <v>105</v>
      </c>
      <c r="G1554" s="68">
        <v>870</v>
      </c>
      <c r="H1554" s="67" t="str">
        <f t="shared" si="229"/>
        <v>JUSTINOPOLIS</v>
      </c>
      <c r="I1554" s="71">
        <v>45595</v>
      </c>
      <c r="J1554" s="72">
        <v>45601</v>
      </c>
      <c r="K1554" s="68">
        <v>2</v>
      </c>
      <c r="L1554" s="68">
        <v>8795</v>
      </c>
      <c r="M1554" s="68">
        <v>115045</v>
      </c>
      <c r="N1554" s="73">
        <f t="shared" si="231"/>
        <v>600</v>
      </c>
      <c r="O1554" s="74" t="str">
        <f t="shared" ca="1" si="232"/>
        <v>OK</v>
      </c>
      <c r="P1554" s="71">
        <v>45646</v>
      </c>
      <c r="Q1554" s="198"/>
      <c r="R1554" s="68" t="s">
        <v>116</v>
      </c>
      <c r="S1554" s="73" t="str">
        <f t="shared" si="233"/>
        <v>Desenrolamento do retorno da lona carcaça no talão.</v>
      </c>
      <c r="T1554" s="67" t="str">
        <f t="shared" si="234"/>
        <v>Aquecimento no talão ocasionado pelo uso excessivo do freio, má regulagem dos freios, uso excessivo dos freios devido a velocidade incompatível com a via,rodas sujas e/ou em má condições de uso, etc.</v>
      </c>
      <c r="U1554" s="73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54" s="68">
        <v>2987</v>
      </c>
      <c r="W1554" s="67" t="str">
        <f t="shared" si="236"/>
        <v xml:space="preserve"> CAUA RAYLANDER</v>
      </c>
      <c r="X1554" s="67"/>
      <c r="Y1554" s="67">
        <f t="shared" ca="1" si="228"/>
        <v>45</v>
      </c>
      <c r="Z1554" s="67" t="str">
        <f>IFERROR(VLOOKUP(R1554,FVU!B:F,5,FALSE),"")</f>
        <v>TALÃO</v>
      </c>
    </row>
    <row r="1555" spans="1:26" ht="15.75" customHeight="1">
      <c r="A1555" s="150">
        <f t="shared" si="227"/>
        <v>3850</v>
      </c>
      <c r="B1555" s="75">
        <v>45354</v>
      </c>
      <c r="C1555" s="60">
        <v>2</v>
      </c>
      <c r="D1555" s="59" t="str">
        <f t="shared" si="230"/>
        <v>275/80R22.5</v>
      </c>
      <c r="E1555" s="61">
        <v>20722</v>
      </c>
      <c r="F1555" s="75" t="s">
        <v>105</v>
      </c>
      <c r="G1555" s="60">
        <v>870</v>
      </c>
      <c r="H1555" s="59" t="str">
        <f t="shared" si="229"/>
        <v>JUSTINOPOLIS</v>
      </c>
      <c r="I1555" s="63">
        <v>45595</v>
      </c>
      <c r="J1555" s="64">
        <v>45601</v>
      </c>
      <c r="K1555" s="60">
        <v>2</v>
      </c>
      <c r="L1555" s="60">
        <v>26247</v>
      </c>
      <c r="M1555" s="60">
        <v>136428</v>
      </c>
      <c r="N1555" s="65">
        <f t="shared" si="231"/>
        <v>600</v>
      </c>
      <c r="O1555" s="66" t="str">
        <f t="shared" ca="1" si="232"/>
        <v>OK</v>
      </c>
      <c r="P1555" s="63">
        <v>45622</v>
      </c>
      <c r="Q1555" s="200"/>
      <c r="R1555" s="148" t="s">
        <v>106</v>
      </c>
      <c r="S1555" s="65" t="str">
        <f t="shared" si="233"/>
        <v>Rachadura na zona baixa do talão.</v>
      </c>
      <c r="T1555" s="59" t="str">
        <f t="shared" si="23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55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55" s="60">
        <v>2987</v>
      </c>
      <c r="W1555" s="59" t="str">
        <f t="shared" si="236"/>
        <v xml:space="preserve"> CAUA RAYLANDER</v>
      </c>
      <c r="X1555" s="59"/>
      <c r="Y1555" s="59">
        <f t="shared" ca="1" si="228"/>
        <v>21</v>
      </c>
      <c r="Z1555" s="59" t="str">
        <f>IFERROR(VLOOKUP(R1555,FVU!B:F,5,FALSE),"")</f>
        <v>TALÃO</v>
      </c>
    </row>
    <row r="1556" spans="1:26" ht="15.75" customHeight="1">
      <c r="A1556" s="149">
        <f t="shared" si="227"/>
        <v>3851</v>
      </c>
      <c r="B1556" s="76">
        <v>46127</v>
      </c>
      <c r="C1556" s="68">
        <v>2</v>
      </c>
      <c r="D1556" s="67" t="str">
        <f t="shared" si="230"/>
        <v>275/80R22.5</v>
      </c>
      <c r="E1556" s="69">
        <v>90234</v>
      </c>
      <c r="F1556" s="76" t="s">
        <v>99</v>
      </c>
      <c r="G1556" s="68">
        <v>990</v>
      </c>
      <c r="H1556" s="67" t="str">
        <f t="shared" si="229"/>
        <v>VENEZA</v>
      </c>
      <c r="I1556" s="71">
        <v>45584</v>
      </c>
      <c r="J1556" s="72">
        <v>45601</v>
      </c>
      <c r="K1556" s="68">
        <v>0</v>
      </c>
      <c r="L1556" s="68">
        <v>31399</v>
      </c>
      <c r="M1556" s="68">
        <v>79969</v>
      </c>
      <c r="N1556" s="73">
        <f t="shared" si="231"/>
        <v>600</v>
      </c>
      <c r="O1556" s="74" t="str">
        <f t="shared" ca="1" si="232"/>
        <v>OK</v>
      </c>
      <c r="P1556" s="71">
        <v>45602</v>
      </c>
      <c r="Q1556" s="198"/>
      <c r="R1556" s="68" t="s">
        <v>114</v>
      </c>
      <c r="S1556" s="73" t="str">
        <f t="shared" si="233"/>
        <v>Pneu não ressulcado</v>
      </c>
      <c r="T1556" s="67" t="str">
        <f t="shared" si="234"/>
        <v>Negligência e/ou não realização do serviço de ressulcagem.</v>
      </c>
      <c r="U1556" s="73" t="str">
        <f t="shared" si="235"/>
        <v>Realizar a ressulcagem dos pneus respeitando os procedimentos conforme manual de ressulcagem.</v>
      </c>
      <c r="V1556" s="68">
        <v>2987</v>
      </c>
      <c r="W1556" s="67" t="str">
        <f t="shared" si="236"/>
        <v xml:space="preserve"> CAUA RAYLANDER</v>
      </c>
      <c r="X1556" s="67"/>
      <c r="Y1556" s="67">
        <f t="shared" ca="1" si="228"/>
        <v>1</v>
      </c>
      <c r="Z1556" s="67" t="str">
        <f>IFERROR(VLOOKUP(R1556,FVU!B:F,5,FALSE),"")</f>
        <v>BANDA DE RODAGEM</v>
      </c>
    </row>
    <row r="1557" spans="1:26" ht="15.75" customHeight="1">
      <c r="A1557" s="150">
        <f t="shared" si="227"/>
        <v>3852</v>
      </c>
      <c r="B1557" s="75">
        <v>24280</v>
      </c>
      <c r="C1557" s="60">
        <v>1</v>
      </c>
      <c r="D1557" s="59" t="str">
        <f t="shared" si="230"/>
        <v>295/80R22.5</v>
      </c>
      <c r="E1557" s="61">
        <v>10798</v>
      </c>
      <c r="F1557" s="75" t="s">
        <v>199</v>
      </c>
      <c r="G1557" s="60">
        <v>870</v>
      </c>
      <c r="H1557" s="59" t="str">
        <f t="shared" si="229"/>
        <v>JUSTINOPOLIS</v>
      </c>
      <c r="I1557" s="63">
        <v>45587</v>
      </c>
      <c r="J1557" s="64">
        <v>45601</v>
      </c>
      <c r="K1557" s="60">
        <v>1</v>
      </c>
      <c r="L1557" s="60">
        <v>88</v>
      </c>
      <c r="M1557" s="60">
        <v>135814</v>
      </c>
      <c r="N1557" s="65">
        <f t="shared" si="231"/>
        <v>650</v>
      </c>
      <c r="O1557" s="66" t="str">
        <f t="shared" ca="1" si="232"/>
        <v>OK</v>
      </c>
      <c r="P1557" s="63">
        <v>45909</v>
      </c>
      <c r="Q1557" s="200"/>
      <c r="R1557" s="148" t="s">
        <v>106</v>
      </c>
      <c r="S1557" s="65" t="str">
        <f t="shared" si="233"/>
        <v>Rachadura na zona baixa do talão.</v>
      </c>
      <c r="T1557" s="59" t="str">
        <f t="shared" si="23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57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57" s="60">
        <v>2987</v>
      </c>
      <c r="W1557" s="59" t="str">
        <f t="shared" si="236"/>
        <v xml:space="preserve"> CAUA RAYLANDER</v>
      </c>
      <c r="X1557" s="59"/>
      <c r="Y1557" s="59">
        <f t="shared" ca="1" si="228"/>
        <v>308</v>
      </c>
      <c r="Z1557" s="59" t="str">
        <f>IFERROR(VLOOKUP(R1557,FVU!B:F,5,FALSE),"")</f>
        <v>TALÃO</v>
      </c>
    </row>
    <row r="1558" spans="1:26" ht="15.75" customHeight="1">
      <c r="A1558" s="149">
        <f t="shared" si="227"/>
        <v>3853</v>
      </c>
      <c r="B1558" s="76">
        <v>27779</v>
      </c>
      <c r="C1558" s="68">
        <v>2</v>
      </c>
      <c r="D1558" s="67" t="str">
        <f t="shared" si="230"/>
        <v>275/80R22.5</v>
      </c>
      <c r="E1558" s="69">
        <v>90204</v>
      </c>
      <c r="F1558" s="76" t="s">
        <v>105</v>
      </c>
      <c r="G1558" s="68">
        <v>520</v>
      </c>
      <c r="H1558" s="67" t="str">
        <f t="shared" si="229"/>
        <v>NEVES</v>
      </c>
      <c r="I1558" s="71">
        <v>45580</v>
      </c>
      <c r="J1558" s="72">
        <v>45601</v>
      </c>
      <c r="K1558" s="68">
        <v>1</v>
      </c>
      <c r="L1558" s="68">
        <v>30924</v>
      </c>
      <c r="M1558" s="68">
        <v>51290</v>
      </c>
      <c r="N1558" s="73">
        <f t="shared" si="231"/>
        <v>600</v>
      </c>
      <c r="O1558" s="74" t="str">
        <f t="shared" ca="1" si="232"/>
        <v>OK</v>
      </c>
      <c r="P1558" s="71">
        <v>45608</v>
      </c>
      <c r="Q1558" s="198"/>
      <c r="R1558" s="68" t="s">
        <v>106</v>
      </c>
      <c r="S1558" s="73" t="str">
        <f t="shared" si="233"/>
        <v>Rachadura na zona baixa do talão.</v>
      </c>
      <c r="T1558" s="67" t="str">
        <f t="shared" si="23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58" s="73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58" s="68">
        <v>2987</v>
      </c>
      <c r="W1558" s="67" t="str">
        <f t="shared" si="236"/>
        <v xml:space="preserve"> CAUA RAYLANDER</v>
      </c>
      <c r="X1558" s="67"/>
      <c r="Y1558" s="67">
        <f t="shared" ca="1" si="228"/>
        <v>7</v>
      </c>
      <c r="Z1558" s="67" t="str">
        <f>IFERROR(VLOOKUP(R1558,FVU!B:F,5,FALSE),"")</f>
        <v>TALÃO</v>
      </c>
    </row>
    <row r="1559" spans="1:26" ht="15.75" customHeight="1">
      <c r="A1559" s="150">
        <f t="shared" si="227"/>
        <v>3854</v>
      </c>
      <c r="B1559" s="75">
        <v>24114</v>
      </c>
      <c r="C1559" s="60">
        <v>1</v>
      </c>
      <c r="D1559" s="59" t="str">
        <f t="shared" si="230"/>
        <v>295/80R22.5</v>
      </c>
      <c r="E1559" s="61">
        <v>90325</v>
      </c>
      <c r="F1559" s="75" t="s">
        <v>200</v>
      </c>
      <c r="G1559" s="60">
        <v>870</v>
      </c>
      <c r="H1559" s="59" t="str">
        <f t="shared" si="229"/>
        <v>JUSTINOPOLIS</v>
      </c>
      <c r="I1559" s="63">
        <v>45584</v>
      </c>
      <c r="J1559" s="64">
        <v>45601</v>
      </c>
      <c r="K1559" s="60">
        <v>1</v>
      </c>
      <c r="L1559" s="60">
        <v>12532</v>
      </c>
      <c r="M1559" s="60">
        <v>128778</v>
      </c>
      <c r="N1559" s="65">
        <f t="shared" si="231"/>
        <v>650</v>
      </c>
      <c r="O1559" s="66" t="str">
        <f t="shared" ca="1" si="232"/>
        <v>OK</v>
      </c>
      <c r="P1559" s="63">
        <v>45909</v>
      </c>
      <c r="Q1559" s="200"/>
      <c r="R1559" s="148" t="s">
        <v>116</v>
      </c>
      <c r="S1559" s="65" t="str">
        <f t="shared" si="233"/>
        <v>Desenrolamento do retorno da lona carcaça no talão.</v>
      </c>
      <c r="T1559" s="59" t="str">
        <f t="shared" si="234"/>
        <v>Aquecimento no talão ocasionado pelo uso excessivo do freio, má regulagem dos freios, uso excessivo dos freios devido a velocidade incompatível com a via,rodas sujas e/ou em má condições de uso, etc.</v>
      </c>
      <c r="U1559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59" s="60">
        <v>2987</v>
      </c>
      <c r="W1559" s="59" t="str">
        <f t="shared" si="236"/>
        <v xml:space="preserve"> CAUA RAYLANDER</v>
      </c>
      <c r="X1559" s="59"/>
      <c r="Y1559" s="59">
        <f t="shared" ca="1" si="228"/>
        <v>308</v>
      </c>
      <c r="Z1559" s="59" t="str">
        <f>IFERROR(VLOOKUP(R1559,FVU!B:F,5,FALSE),"")</f>
        <v>TALÃO</v>
      </c>
    </row>
    <row r="1560" spans="1:26" ht="15.75" customHeight="1">
      <c r="A1560" s="149">
        <f t="shared" si="227"/>
        <v>3855</v>
      </c>
      <c r="B1560" s="76">
        <v>44134</v>
      </c>
      <c r="C1560" s="68">
        <v>2</v>
      </c>
      <c r="D1560" s="67" t="str">
        <f t="shared" si="230"/>
        <v>275/80R22.5</v>
      </c>
      <c r="E1560" s="69">
        <v>90531</v>
      </c>
      <c r="F1560" s="76" t="s">
        <v>99</v>
      </c>
      <c r="G1560" s="68">
        <v>990</v>
      </c>
      <c r="H1560" s="67" t="str">
        <f t="shared" si="229"/>
        <v>VENEZA</v>
      </c>
      <c r="I1560" s="71">
        <v>45583</v>
      </c>
      <c r="J1560" s="72">
        <v>45601</v>
      </c>
      <c r="K1560" s="68">
        <v>2</v>
      </c>
      <c r="L1560" s="68">
        <v>19016</v>
      </c>
      <c r="M1560" s="68">
        <v>112222</v>
      </c>
      <c r="N1560" s="73">
        <f t="shared" si="231"/>
        <v>600</v>
      </c>
      <c r="O1560" s="74" t="str">
        <f t="shared" ca="1" si="232"/>
        <v>OK</v>
      </c>
      <c r="P1560" s="71">
        <v>45602</v>
      </c>
      <c r="Q1560" s="198"/>
      <c r="R1560" s="68" t="s">
        <v>116</v>
      </c>
      <c r="S1560" s="73" t="str">
        <f t="shared" si="233"/>
        <v>Desenrolamento do retorno da lona carcaça no talão.</v>
      </c>
      <c r="T1560" s="67" t="str">
        <f t="shared" si="234"/>
        <v>Aquecimento no talão ocasionado pelo uso excessivo do freio, má regulagem dos freios, uso excessivo dos freios devido a velocidade incompatível com a via,rodas sujas e/ou em má condições de uso, etc.</v>
      </c>
      <c r="U1560" s="73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60" s="68">
        <v>2987</v>
      </c>
      <c r="W1560" s="67" t="str">
        <f t="shared" si="236"/>
        <v xml:space="preserve"> CAUA RAYLANDER</v>
      </c>
      <c r="X1560" s="67"/>
      <c r="Y1560" s="67">
        <f t="shared" ca="1" si="228"/>
        <v>1</v>
      </c>
      <c r="Z1560" s="67" t="str">
        <f>IFERROR(VLOOKUP(R1560,FVU!B:F,5,FALSE),"")</f>
        <v>TALÃO</v>
      </c>
    </row>
    <row r="1561" spans="1:26" ht="15.75" customHeight="1">
      <c r="A1561" s="150">
        <f t="shared" si="227"/>
        <v>3856</v>
      </c>
      <c r="B1561" s="75">
        <v>27712</v>
      </c>
      <c r="C1561" s="60">
        <v>2</v>
      </c>
      <c r="D1561" s="59" t="str">
        <f t="shared" si="230"/>
        <v>275/80R22.5</v>
      </c>
      <c r="E1561" s="61" t="s">
        <v>240</v>
      </c>
      <c r="F1561" s="75" t="s">
        <v>105</v>
      </c>
      <c r="G1561" s="60">
        <v>61</v>
      </c>
      <c r="H1561" s="59" t="str">
        <f t="shared" si="229"/>
        <v>SARZEDO</v>
      </c>
      <c r="I1561" s="63">
        <v>45587</v>
      </c>
      <c r="J1561" s="64">
        <v>45601</v>
      </c>
      <c r="K1561" s="60">
        <v>1</v>
      </c>
      <c r="L1561" s="60">
        <v>25007</v>
      </c>
      <c r="M1561" s="60">
        <v>50394</v>
      </c>
      <c r="N1561" s="65">
        <f t="shared" si="231"/>
        <v>600</v>
      </c>
      <c r="O1561" s="66" t="str">
        <f t="shared" ca="1" si="232"/>
        <v>OK</v>
      </c>
      <c r="P1561" s="63">
        <v>45603</v>
      </c>
      <c r="Q1561" s="200"/>
      <c r="R1561" s="148" t="s">
        <v>116</v>
      </c>
      <c r="S1561" s="65" t="str">
        <f t="shared" si="233"/>
        <v>Desenrolamento do retorno da lona carcaça no talão.</v>
      </c>
      <c r="T1561" s="59" t="str">
        <f t="shared" si="234"/>
        <v>Aquecimento no talão ocasionado pelo uso excessivo do freio, má regulagem dos freios, uso excessivo dos freios devido a velocidade incompatível com a via,rodas sujas e/ou em má condições de uso, etc.</v>
      </c>
      <c r="U1561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61" s="60">
        <v>2987</v>
      </c>
      <c r="W1561" s="59" t="str">
        <f t="shared" si="236"/>
        <v xml:space="preserve"> CAUA RAYLANDER</v>
      </c>
      <c r="X1561" s="59"/>
      <c r="Y1561" s="59">
        <f t="shared" ca="1" si="228"/>
        <v>2</v>
      </c>
      <c r="Z1561" s="59" t="str">
        <f>IFERROR(VLOOKUP(R1561,FVU!B:F,5,FALSE),"")</f>
        <v>TALÃO</v>
      </c>
    </row>
    <row r="1562" spans="1:26" ht="15.75" customHeight="1">
      <c r="A1562" s="149">
        <f t="shared" si="227"/>
        <v>3857</v>
      </c>
      <c r="B1562" s="76">
        <v>27258</v>
      </c>
      <c r="C1562" s="68">
        <v>2</v>
      </c>
      <c r="D1562" s="67" t="str">
        <f t="shared" si="230"/>
        <v>275/80R22.5</v>
      </c>
      <c r="E1562" s="69">
        <v>90234</v>
      </c>
      <c r="F1562" s="76" t="s">
        <v>101</v>
      </c>
      <c r="G1562" s="68">
        <v>990</v>
      </c>
      <c r="H1562" s="67" t="str">
        <f t="shared" si="229"/>
        <v>VENEZA</v>
      </c>
      <c r="I1562" s="71">
        <v>45585</v>
      </c>
      <c r="J1562" s="72">
        <v>45601</v>
      </c>
      <c r="K1562" s="68">
        <v>0</v>
      </c>
      <c r="L1562" s="68">
        <v>31399</v>
      </c>
      <c r="M1562" s="68">
        <v>88006</v>
      </c>
      <c r="N1562" s="73">
        <f t="shared" si="231"/>
        <v>600</v>
      </c>
      <c r="O1562" s="74" t="str">
        <f t="shared" ca="1" si="232"/>
        <v>OK</v>
      </c>
      <c r="P1562" s="71">
        <v>45602</v>
      </c>
      <c r="Q1562" s="198"/>
      <c r="R1562" s="68" t="s">
        <v>114</v>
      </c>
      <c r="S1562" s="73" t="str">
        <f t="shared" si="233"/>
        <v>Pneu não ressulcado</v>
      </c>
      <c r="T1562" s="67" t="str">
        <f t="shared" si="234"/>
        <v>Negligência e/ou não realização do serviço de ressulcagem.</v>
      </c>
      <c r="U1562" s="73" t="str">
        <f t="shared" si="235"/>
        <v>Realizar a ressulcagem dos pneus respeitando os procedimentos conforme manual de ressulcagem.</v>
      </c>
      <c r="V1562" s="68">
        <v>2987</v>
      </c>
      <c r="W1562" s="67" t="str">
        <f t="shared" si="236"/>
        <v xml:space="preserve"> CAUA RAYLANDER</v>
      </c>
      <c r="X1562" s="67"/>
      <c r="Y1562" s="67">
        <f t="shared" ca="1" si="228"/>
        <v>1</v>
      </c>
      <c r="Z1562" s="67" t="str">
        <f>IFERROR(VLOOKUP(R1562,FVU!B:F,5,FALSE),"")</f>
        <v>BANDA DE RODAGEM</v>
      </c>
    </row>
    <row r="1563" spans="1:26" ht="15.75" customHeight="1">
      <c r="A1563" s="150">
        <f t="shared" si="227"/>
        <v>3858</v>
      </c>
      <c r="B1563" s="75">
        <v>26347</v>
      </c>
      <c r="C1563" s="60">
        <v>2</v>
      </c>
      <c r="D1563" s="59" t="str">
        <f t="shared" si="230"/>
        <v>275/80R22.5</v>
      </c>
      <c r="E1563" s="61">
        <v>11087</v>
      </c>
      <c r="F1563" s="75" t="s">
        <v>105</v>
      </c>
      <c r="G1563" s="60">
        <v>870</v>
      </c>
      <c r="H1563" s="59" t="str">
        <f t="shared" si="229"/>
        <v>JUSTINOPOLIS</v>
      </c>
      <c r="I1563" s="63">
        <v>45582</v>
      </c>
      <c r="J1563" s="64">
        <v>45601</v>
      </c>
      <c r="K1563" s="60">
        <v>3</v>
      </c>
      <c r="L1563" s="60">
        <v>2386</v>
      </c>
      <c r="M1563" s="60">
        <v>158849</v>
      </c>
      <c r="N1563" s="65">
        <f t="shared" si="231"/>
        <v>600</v>
      </c>
      <c r="O1563" s="66" t="str">
        <f t="shared" ca="1" si="232"/>
        <v>OK</v>
      </c>
      <c r="P1563" s="63">
        <v>45622</v>
      </c>
      <c r="Q1563" s="200"/>
      <c r="R1563" s="148" t="s">
        <v>116</v>
      </c>
      <c r="S1563" s="65" t="str">
        <f t="shared" si="233"/>
        <v>Desenrolamento do retorno da lona carcaça no talão.</v>
      </c>
      <c r="T1563" s="59" t="str">
        <f t="shared" si="234"/>
        <v>Aquecimento no talão ocasionado pelo uso excessivo do freio, má regulagem dos freios, uso excessivo dos freios devido a velocidade incompatível com a via,rodas sujas e/ou em má condições de uso, etc.</v>
      </c>
      <c r="U1563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63" s="60">
        <v>2987</v>
      </c>
      <c r="W1563" s="59" t="str">
        <f t="shared" si="236"/>
        <v xml:space="preserve"> CAUA RAYLANDER</v>
      </c>
      <c r="X1563" s="59"/>
      <c r="Y1563" s="59">
        <f t="shared" ca="1" si="228"/>
        <v>21</v>
      </c>
      <c r="Z1563" s="59" t="str">
        <f>IFERROR(VLOOKUP(R1563,FVU!B:F,5,FALSE),"")</f>
        <v>TALÃO</v>
      </c>
    </row>
    <row r="1564" spans="1:26" ht="15.75" customHeight="1">
      <c r="A1564" s="149">
        <f t="shared" si="227"/>
        <v>3859</v>
      </c>
      <c r="B1564" s="76">
        <v>26570</v>
      </c>
      <c r="C1564" s="68">
        <v>1</v>
      </c>
      <c r="D1564" s="67" t="str">
        <f t="shared" si="230"/>
        <v>295/80R22.5</v>
      </c>
      <c r="E1564" s="69">
        <v>10797</v>
      </c>
      <c r="F1564" s="76" t="s">
        <v>200</v>
      </c>
      <c r="G1564" s="68">
        <v>870</v>
      </c>
      <c r="H1564" s="67" t="str">
        <f t="shared" si="229"/>
        <v>JUSTINOPOLIS</v>
      </c>
      <c r="I1564" s="71">
        <v>45600</v>
      </c>
      <c r="J1564" s="72">
        <v>45609</v>
      </c>
      <c r="K1564" s="68">
        <v>0</v>
      </c>
      <c r="L1564" s="68">
        <v>7847</v>
      </c>
      <c r="M1564" s="68">
        <v>36090</v>
      </c>
      <c r="N1564" s="73">
        <f t="shared" si="231"/>
        <v>650</v>
      </c>
      <c r="O1564" s="74" t="str">
        <f t="shared" ca="1" si="232"/>
        <v>OK</v>
      </c>
      <c r="P1564" s="71">
        <v>45622</v>
      </c>
      <c r="Q1564" s="198"/>
      <c r="R1564" s="68" t="s">
        <v>116</v>
      </c>
      <c r="S1564" s="73" t="str">
        <f t="shared" si="233"/>
        <v>Desenrolamento do retorno da lona carcaça no talão.</v>
      </c>
      <c r="T1564" s="67" t="str">
        <f t="shared" si="234"/>
        <v>Aquecimento no talão ocasionado pelo uso excessivo do freio, má regulagem dos freios, uso excessivo dos freios devido a velocidade incompatível com a via,rodas sujas e/ou em má condições de uso, etc.</v>
      </c>
      <c r="U1564" s="73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64" s="68">
        <v>16196</v>
      </c>
      <c r="W1564" s="67" t="str">
        <f t="shared" si="236"/>
        <v xml:space="preserve">Everson Veloso </v>
      </c>
      <c r="X1564" s="67"/>
      <c r="Y1564" s="67">
        <f t="shared" ca="1" si="228"/>
        <v>13</v>
      </c>
      <c r="Z1564" s="67" t="str">
        <f>IFERROR(VLOOKUP(R1564,FVU!B:F,5,FALSE),"")</f>
        <v>TALÃO</v>
      </c>
    </row>
    <row r="1565" spans="1:26" ht="15.75" customHeight="1">
      <c r="A1565" s="150">
        <f t="shared" si="227"/>
        <v>3860</v>
      </c>
      <c r="B1565" s="75">
        <v>25834</v>
      </c>
      <c r="C1565" s="60">
        <v>2</v>
      </c>
      <c r="D1565" s="59" t="str">
        <f t="shared" si="230"/>
        <v>275/80R22.5</v>
      </c>
      <c r="E1565" s="61">
        <v>90306</v>
      </c>
      <c r="F1565" s="75" t="s">
        <v>105</v>
      </c>
      <c r="G1565" s="60">
        <v>870</v>
      </c>
      <c r="H1565" s="59" t="str">
        <f t="shared" si="229"/>
        <v>JUSTINOPOLIS</v>
      </c>
      <c r="I1565" s="63">
        <v>45600</v>
      </c>
      <c r="J1565" s="64">
        <v>45609</v>
      </c>
      <c r="K1565" s="60">
        <v>2</v>
      </c>
      <c r="L1565" s="60">
        <v>8391</v>
      </c>
      <c r="M1565" s="60">
        <v>157430</v>
      </c>
      <c r="N1565" s="65">
        <f t="shared" si="231"/>
        <v>600</v>
      </c>
      <c r="O1565" s="66" t="str">
        <f t="shared" ca="1" si="232"/>
        <v>OK</v>
      </c>
      <c r="P1565" s="63">
        <v>45622</v>
      </c>
      <c r="Q1565" s="200"/>
      <c r="R1565" s="148" t="s">
        <v>116</v>
      </c>
      <c r="S1565" s="65" t="str">
        <f t="shared" si="233"/>
        <v>Desenrolamento do retorno da lona carcaça no talão.</v>
      </c>
      <c r="T1565" s="59" t="str">
        <f t="shared" si="234"/>
        <v>Aquecimento no talão ocasionado pelo uso excessivo do freio, má regulagem dos freios, uso excessivo dos freios devido a velocidade incompatível com a via,rodas sujas e/ou em má condições de uso, etc.</v>
      </c>
      <c r="U1565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65" s="60">
        <v>16196</v>
      </c>
      <c r="W1565" s="59" t="str">
        <f t="shared" si="236"/>
        <v xml:space="preserve">Everson Veloso </v>
      </c>
      <c r="X1565" s="59"/>
      <c r="Y1565" s="59">
        <f t="shared" ca="1" si="228"/>
        <v>13</v>
      </c>
      <c r="Z1565" s="59" t="str">
        <f>IFERROR(VLOOKUP(R1565,FVU!B:F,5,FALSE),"")</f>
        <v>TALÃO</v>
      </c>
    </row>
    <row r="1566" spans="1:26" ht="15.75" customHeight="1">
      <c r="A1566" s="149">
        <f t="shared" si="227"/>
        <v>3861</v>
      </c>
      <c r="B1566" s="76">
        <v>24967</v>
      </c>
      <c r="C1566" s="68">
        <v>2</v>
      </c>
      <c r="D1566" s="67" t="str">
        <f t="shared" si="230"/>
        <v>275/80R22.5</v>
      </c>
      <c r="E1566" s="69">
        <v>90511</v>
      </c>
      <c r="F1566" s="76" t="s">
        <v>105</v>
      </c>
      <c r="G1566" s="68">
        <v>990</v>
      </c>
      <c r="H1566" s="67" t="str">
        <f t="shared" si="229"/>
        <v>VENEZA</v>
      </c>
      <c r="I1566" s="71">
        <v>45595</v>
      </c>
      <c r="J1566" s="72">
        <v>45609</v>
      </c>
      <c r="K1566" s="68">
        <v>1</v>
      </c>
      <c r="L1566" s="68">
        <v>70205</v>
      </c>
      <c r="M1566" s="68">
        <v>147513</v>
      </c>
      <c r="N1566" s="73">
        <f t="shared" si="231"/>
        <v>600</v>
      </c>
      <c r="O1566" s="74" t="str">
        <f t="shared" ca="1" si="232"/>
        <v>OK</v>
      </c>
      <c r="P1566" s="71">
        <v>45615</v>
      </c>
      <c r="Q1566" s="198"/>
      <c r="R1566" s="68" t="s">
        <v>106</v>
      </c>
      <c r="S1566" s="73" t="str">
        <f t="shared" si="233"/>
        <v>Rachadura na zona baixa do talão.</v>
      </c>
      <c r="T1566" s="67" t="str">
        <f t="shared" si="23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66" s="73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66" s="68">
        <v>16196</v>
      </c>
      <c r="W1566" s="67" t="str">
        <f t="shared" si="236"/>
        <v xml:space="preserve">Everson Veloso </v>
      </c>
      <c r="X1566" s="67"/>
      <c r="Y1566" s="67">
        <f t="shared" ca="1" si="228"/>
        <v>6</v>
      </c>
      <c r="Z1566" s="67" t="str">
        <f>IFERROR(VLOOKUP(R1566,FVU!B:F,5,FALSE),"")</f>
        <v>TALÃO</v>
      </c>
    </row>
    <row r="1567" spans="1:26" ht="15.75" customHeight="1">
      <c r="A1567" s="150">
        <f t="shared" si="227"/>
        <v>3862</v>
      </c>
      <c r="B1567" s="75">
        <v>27937</v>
      </c>
      <c r="C1567" s="60">
        <v>1</v>
      </c>
      <c r="D1567" s="59" t="str">
        <f t="shared" si="230"/>
        <v>295/80R22.5</v>
      </c>
      <c r="E1567" s="61">
        <v>10853</v>
      </c>
      <c r="F1567" s="75" t="s">
        <v>105</v>
      </c>
      <c r="G1567" s="60">
        <v>870</v>
      </c>
      <c r="H1567" s="59" t="str">
        <f t="shared" si="229"/>
        <v>JUSTINOPOLIS</v>
      </c>
      <c r="I1567" s="63">
        <v>45600</v>
      </c>
      <c r="J1567" s="64">
        <v>45609</v>
      </c>
      <c r="K1567" s="60">
        <v>0</v>
      </c>
      <c r="L1567" s="60">
        <v>25726</v>
      </c>
      <c r="M1567" s="60">
        <v>43735</v>
      </c>
      <c r="N1567" s="65">
        <f t="shared" si="231"/>
        <v>650</v>
      </c>
      <c r="O1567" s="66" t="str">
        <f t="shared" ca="1" si="232"/>
        <v>OK</v>
      </c>
      <c r="P1567" s="63">
        <v>45622</v>
      </c>
      <c r="Q1567" s="200"/>
      <c r="R1567" s="148" t="s">
        <v>116</v>
      </c>
      <c r="S1567" s="65" t="str">
        <f t="shared" si="233"/>
        <v>Desenrolamento do retorno da lona carcaça no talão.</v>
      </c>
      <c r="T1567" s="59" t="str">
        <f t="shared" si="234"/>
        <v>Aquecimento no talão ocasionado pelo uso excessivo do freio, má regulagem dos freios, uso excessivo dos freios devido a velocidade incompatível com a via,rodas sujas e/ou em má condições de uso, etc.</v>
      </c>
      <c r="U1567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67" s="60">
        <v>16196</v>
      </c>
      <c r="W1567" s="59" t="str">
        <f t="shared" si="236"/>
        <v xml:space="preserve">Everson Veloso </v>
      </c>
      <c r="X1567" s="59"/>
      <c r="Y1567" s="59">
        <f t="shared" ca="1" si="228"/>
        <v>13</v>
      </c>
      <c r="Z1567" s="59" t="str">
        <f>IFERROR(VLOOKUP(R1567,FVU!B:F,5,FALSE),"")</f>
        <v>TALÃO</v>
      </c>
    </row>
    <row r="1568" spans="1:26" ht="15.75" customHeight="1">
      <c r="A1568" s="149">
        <f t="shared" si="227"/>
        <v>3863</v>
      </c>
      <c r="B1568" s="76">
        <v>26052</v>
      </c>
      <c r="C1568" s="68">
        <v>2</v>
      </c>
      <c r="D1568" s="67" t="str">
        <f t="shared" si="230"/>
        <v>275/80R22.5</v>
      </c>
      <c r="E1568" s="69">
        <v>90207</v>
      </c>
      <c r="F1568" s="76" t="s">
        <v>105</v>
      </c>
      <c r="G1568" s="68">
        <v>520</v>
      </c>
      <c r="H1568" s="67" t="str">
        <f t="shared" si="229"/>
        <v>NEVES</v>
      </c>
      <c r="I1568" s="71">
        <v>45596</v>
      </c>
      <c r="J1568" s="72">
        <v>45609</v>
      </c>
      <c r="K1568" s="68">
        <v>1</v>
      </c>
      <c r="L1568" s="68">
        <v>8543</v>
      </c>
      <c r="M1568" s="68">
        <v>105749</v>
      </c>
      <c r="N1568" s="73">
        <f t="shared" si="231"/>
        <v>600</v>
      </c>
      <c r="O1568" s="74" t="str">
        <f t="shared" ca="1" si="232"/>
        <v>OK</v>
      </c>
      <c r="P1568" s="71">
        <v>45632</v>
      </c>
      <c r="Q1568" s="198"/>
      <c r="R1568" s="68" t="s">
        <v>116</v>
      </c>
      <c r="S1568" s="73" t="str">
        <f t="shared" si="233"/>
        <v>Desenrolamento do retorno da lona carcaça no talão.</v>
      </c>
      <c r="T1568" s="67" t="str">
        <f t="shared" si="234"/>
        <v>Aquecimento no talão ocasionado pelo uso excessivo do freio, má regulagem dos freios, uso excessivo dos freios devido a velocidade incompatível com a via,rodas sujas e/ou em má condições de uso, etc.</v>
      </c>
      <c r="U1568" s="73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68" s="68">
        <v>16196</v>
      </c>
      <c r="W1568" s="67" t="str">
        <f t="shared" si="236"/>
        <v xml:space="preserve">Everson Veloso </v>
      </c>
      <c r="X1568" s="67"/>
      <c r="Y1568" s="67">
        <f t="shared" ca="1" si="228"/>
        <v>23</v>
      </c>
      <c r="Z1568" s="67" t="str">
        <f>IFERROR(VLOOKUP(R1568,FVU!B:F,5,FALSE),"")</f>
        <v>TALÃO</v>
      </c>
    </row>
    <row r="1569" spans="1:26" ht="15.75" customHeight="1">
      <c r="A1569" s="150">
        <f t="shared" si="227"/>
        <v>3864</v>
      </c>
      <c r="B1569" s="75">
        <v>22954</v>
      </c>
      <c r="C1569" s="60">
        <v>1</v>
      </c>
      <c r="D1569" s="59" t="str">
        <f t="shared" si="230"/>
        <v>295/80R22.5</v>
      </c>
      <c r="E1569" s="61">
        <v>7612</v>
      </c>
      <c r="F1569" s="75" t="s">
        <v>199</v>
      </c>
      <c r="G1569" s="60">
        <v>56</v>
      </c>
      <c r="H1569" s="59" t="str">
        <f t="shared" si="229"/>
        <v xml:space="preserve">UBERLANDIA </v>
      </c>
      <c r="I1569" s="63">
        <v>45593</v>
      </c>
      <c r="J1569" s="64">
        <v>45609</v>
      </c>
      <c r="K1569" s="60">
        <v>1</v>
      </c>
      <c r="L1569" s="60">
        <v>6000</v>
      </c>
      <c r="M1569" s="60">
        <v>134991</v>
      </c>
      <c r="N1569" s="65">
        <f t="shared" si="231"/>
        <v>650</v>
      </c>
      <c r="O1569" s="66" t="str">
        <f t="shared" ca="1" si="232"/>
        <v>OK</v>
      </c>
      <c r="P1569" s="63">
        <v>45722</v>
      </c>
      <c r="Q1569" s="200"/>
      <c r="R1569" s="148" t="s">
        <v>106</v>
      </c>
      <c r="S1569" s="65" t="str">
        <f t="shared" si="233"/>
        <v>Rachadura na zona baixa do talão.</v>
      </c>
      <c r="T1569" s="59" t="str">
        <f t="shared" si="23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69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69" s="60">
        <v>16196</v>
      </c>
      <c r="W1569" s="59" t="str">
        <f t="shared" si="236"/>
        <v xml:space="preserve">Everson Veloso </v>
      </c>
      <c r="X1569" s="59"/>
      <c r="Y1569" s="59">
        <f t="shared" ca="1" si="228"/>
        <v>113</v>
      </c>
      <c r="Z1569" s="59" t="str">
        <f>IFERROR(VLOOKUP(R1569,FVU!B:F,5,FALSE),"")</f>
        <v>TALÃO</v>
      </c>
    </row>
    <row r="1570" spans="1:26" ht="15.75" customHeight="1">
      <c r="A1570" s="149">
        <f t="shared" si="227"/>
        <v>3865</v>
      </c>
      <c r="B1570" s="76">
        <v>44326</v>
      </c>
      <c r="C1570" s="68">
        <v>2</v>
      </c>
      <c r="D1570" s="67" t="str">
        <f t="shared" si="230"/>
        <v>275/80R22.5</v>
      </c>
      <c r="E1570" s="69">
        <v>11181</v>
      </c>
      <c r="F1570" s="76" t="s">
        <v>101</v>
      </c>
      <c r="G1570" s="68">
        <v>98</v>
      </c>
      <c r="H1570" s="67" t="str">
        <f t="shared" si="229"/>
        <v>ANA LUCIA</v>
      </c>
      <c r="I1570" s="71">
        <v>45594</v>
      </c>
      <c r="J1570" s="72">
        <v>45609</v>
      </c>
      <c r="K1570" s="68">
        <v>2</v>
      </c>
      <c r="L1570" s="68">
        <v>34433</v>
      </c>
      <c r="M1570" s="68">
        <v>157106</v>
      </c>
      <c r="N1570" s="73">
        <f t="shared" si="231"/>
        <v>600</v>
      </c>
      <c r="O1570" s="74" t="str">
        <f t="shared" ca="1" si="232"/>
        <v>OK</v>
      </c>
      <c r="P1570" s="71">
        <v>45672</v>
      </c>
      <c r="Q1570" s="198"/>
      <c r="R1570" s="68" t="s">
        <v>116</v>
      </c>
      <c r="S1570" s="73" t="str">
        <f t="shared" si="233"/>
        <v>Desenrolamento do retorno da lona carcaça no talão.</v>
      </c>
      <c r="T1570" s="67" t="str">
        <f t="shared" si="234"/>
        <v>Aquecimento no talão ocasionado pelo uso excessivo do freio, má regulagem dos freios, uso excessivo dos freios devido a velocidade incompatível com a via,rodas sujas e/ou em má condições de uso, etc.</v>
      </c>
      <c r="U1570" s="73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70" s="68">
        <v>16196</v>
      </c>
      <c r="W1570" s="67" t="str">
        <f t="shared" si="236"/>
        <v xml:space="preserve">Everson Veloso </v>
      </c>
      <c r="X1570" s="67"/>
      <c r="Y1570" s="67">
        <f t="shared" ca="1" si="228"/>
        <v>63</v>
      </c>
      <c r="Z1570" s="67" t="str">
        <f>IFERROR(VLOOKUP(R1570,FVU!B:F,5,FALSE),"")</f>
        <v>TALÃO</v>
      </c>
    </row>
    <row r="1571" spans="1:26" ht="15.75" customHeight="1">
      <c r="A1571" s="150">
        <f t="shared" si="227"/>
        <v>3866</v>
      </c>
      <c r="B1571" s="75">
        <v>23512</v>
      </c>
      <c r="C1571" s="60">
        <v>2</v>
      </c>
      <c r="D1571" s="59" t="str">
        <f t="shared" si="230"/>
        <v>275/80R22.5</v>
      </c>
      <c r="E1571" s="61">
        <v>90484</v>
      </c>
      <c r="F1571" s="75" t="s">
        <v>198</v>
      </c>
      <c r="G1571" s="60">
        <v>990</v>
      </c>
      <c r="H1571" s="59" t="str">
        <f t="shared" si="229"/>
        <v>VENEZA</v>
      </c>
      <c r="I1571" s="63">
        <v>45594</v>
      </c>
      <c r="J1571" s="64">
        <v>45609</v>
      </c>
      <c r="K1571" s="60">
        <v>2</v>
      </c>
      <c r="L1571" s="60">
        <v>91860</v>
      </c>
      <c r="M1571" s="60">
        <v>311538</v>
      </c>
      <c r="N1571" s="65">
        <f t="shared" si="231"/>
        <v>600</v>
      </c>
      <c r="O1571" s="66" t="str">
        <f t="shared" ca="1" si="232"/>
        <v>OK</v>
      </c>
      <c r="P1571" s="63">
        <v>45615</v>
      </c>
      <c r="Q1571" s="200"/>
      <c r="R1571" s="148" t="s">
        <v>117</v>
      </c>
      <c r="S1571" s="65" t="str">
        <f t="shared" si="233"/>
        <v>Separações no talão e rupturas dos reforços.</v>
      </c>
      <c r="T1571" s="59" t="str">
        <f t="shared" si="234"/>
        <v>Aquecimento excessivo no tambor de freio, utilização com sobrecarga ou baixa pressão, mau posicionamento do pneu sobre o aro/roda, uso excessivo dos freios devido a velocidade incompatível com a via.</v>
      </c>
      <c r="U1571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71" s="60">
        <v>16196</v>
      </c>
      <c r="W1571" s="59" t="str">
        <f t="shared" si="236"/>
        <v xml:space="preserve">Everson Veloso </v>
      </c>
      <c r="X1571" s="59"/>
      <c r="Y1571" s="59">
        <f t="shared" ca="1" si="228"/>
        <v>6</v>
      </c>
      <c r="Z1571" s="59" t="str">
        <f>IFERROR(VLOOKUP(R1571,FVU!B:F,5,FALSE),"")</f>
        <v>TALÃO</v>
      </c>
    </row>
    <row r="1572" spans="1:26" ht="15.75" customHeight="1">
      <c r="A1572" s="149">
        <f t="shared" si="227"/>
        <v>3867</v>
      </c>
      <c r="B1572" s="76">
        <v>28139</v>
      </c>
      <c r="C1572" s="68">
        <v>4</v>
      </c>
      <c r="D1572" s="67" t="str">
        <f t="shared" si="230"/>
        <v>215/75R17.5</v>
      </c>
      <c r="E1572" s="69">
        <v>40882</v>
      </c>
      <c r="F1572" s="76" t="s">
        <v>105</v>
      </c>
      <c r="G1572" s="68">
        <v>98</v>
      </c>
      <c r="H1572" s="67" t="str">
        <f t="shared" si="229"/>
        <v>ANA LUCIA</v>
      </c>
      <c r="I1572" s="71">
        <v>45598</v>
      </c>
      <c r="J1572" s="72">
        <v>45609</v>
      </c>
      <c r="K1572" s="68">
        <v>1</v>
      </c>
      <c r="L1572" s="68">
        <v>6750</v>
      </c>
      <c r="M1572" s="68">
        <v>26192</v>
      </c>
      <c r="N1572" s="73">
        <f t="shared" si="231"/>
        <v>450</v>
      </c>
      <c r="O1572" s="74" t="str">
        <f t="shared" ca="1" si="232"/>
        <v>OK</v>
      </c>
      <c r="P1572" s="71">
        <v>45672</v>
      </c>
      <c r="Q1572" s="198"/>
      <c r="R1572" s="68" t="s">
        <v>106</v>
      </c>
      <c r="S1572" s="73" t="str">
        <f t="shared" si="233"/>
        <v>Rachadura na zona baixa do talão.</v>
      </c>
      <c r="T1572" s="67" t="str">
        <f t="shared" si="23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72" s="73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72" s="68">
        <v>16196</v>
      </c>
      <c r="W1572" s="67" t="str">
        <f t="shared" si="236"/>
        <v xml:space="preserve">Everson Veloso </v>
      </c>
      <c r="X1572" s="67"/>
      <c r="Y1572" s="67">
        <f t="shared" ca="1" si="228"/>
        <v>63</v>
      </c>
      <c r="Z1572" s="67" t="str">
        <f>IFERROR(VLOOKUP(R1572,FVU!B:F,5,FALSE),"")</f>
        <v>TALÃO</v>
      </c>
    </row>
    <row r="1573" spans="1:26" ht="15.75" customHeight="1">
      <c r="A1573" s="150">
        <f t="shared" si="227"/>
        <v>3868</v>
      </c>
      <c r="B1573" s="75">
        <v>23125</v>
      </c>
      <c r="C1573" s="60">
        <v>4</v>
      </c>
      <c r="D1573" s="59" t="str">
        <f t="shared" si="230"/>
        <v>215/75R17.5</v>
      </c>
      <c r="E1573" s="61">
        <v>40891</v>
      </c>
      <c r="F1573" s="75" t="s">
        <v>105</v>
      </c>
      <c r="G1573" s="60">
        <v>98</v>
      </c>
      <c r="H1573" s="59" t="str">
        <f t="shared" si="229"/>
        <v>ANA LUCIA</v>
      </c>
      <c r="I1573" s="63">
        <v>45605</v>
      </c>
      <c r="J1573" s="64">
        <v>45609</v>
      </c>
      <c r="K1573" s="60">
        <v>1</v>
      </c>
      <c r="L1573" s="60">
        <v>4502</v>
      </c>
      <c r="M1573" s="60">
        <v>86312</v>
      </c>
      <c r="N1573" s="65">
        <f t="shared" si="231"/>
        <v>450</v>
      </c>
      <c r="O1573" s="66" t="str">
        <f t="shared" ca="1" si="232"/>
        <v>OK</v>
      </c>
      <c r="P1573" s="63">
        <v>45672</v>
      </c>
      <c r="Q1573" s="200"/>
      <c r="R1573" s="148" t="s">
        <v>106</v>
      </c>
      <c r="S1573" s="65" t="str">
        <f t="shared" si="233"/>
        <v>Rachadura na zona baixa do talão.</v>
      </c>
      <c r="T1573" s="59" t="str">
        <f t="shared" si="23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73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73" s="60">
        <v>16196</v>
      </c>
      <c r="W1573" s="59" t="str">
        <f t="shared" si="236"/>
        <v xml:space="preserve">Everson Veloso </v>
      </c>
      <c r="X1573" s="59"/>
      <c r="Y1573" s="59">
        <f t="shared" ca="1" si="228"/>
        <v>63</v>
      </c>
      <c r="Z1573" s="59" t="str">
        <f>IFERROR(VLOOKUP(R1573,FVU!B:F,5,FALSE),"")</f>
        <v>TALÃO</v>
      </c>
    </row>
    <row r="1574" spans="1:26" ht="15.75" customHeight="1">
      <c r="A1574" s="149">
        <f t="shared" si="227"/>
        <v>3869</v>
      </c>
      <c r="B1574" s="76">
        <v>48276</v>
      </c>
      <c r="C1574" s="68">
        <v>2</v>
      </c>
      <c r="D1574" s="67" t="str">
        <f t="shared" si="230"/>
        <v>275/80R22.5</v>
      </c>
      <c r="E1574" s="69">
        <v>11185</v>
      </c>
      <c r="F1574" s="76" t="s">
        <v>105</v>
      </c>
      <c r="G1574" s="68">
        <v>98</v>
      </c>
      <c r="H1574" s="67" t="str">
        <f t="shared" si="229"/>
        <v>ANA LUCIA</v>
      </c>
      <c r="I1574" s="71">
        <v>45604</v>
      </c>
      <c r="J1574" s="72">
        <v>45609</v>
      </c>
      <c r="K1574" s="68">
        <v>1</v>
      </c>
      <c r="L1574" s="68">
        <v>41371</v>
      </c>
      <c r="M1574" s="68">
        <v>63393</v>
      </c>
      <c r="N1574" s="73">
        <f t="shared" si="231"/>
        <v>600</v>
      </c>
      <c r="O1574" s="74" t="str">
        <f t="shared" ca="1" si="232"/>
        <v>OK</v>
      </c>
      <c r="P1574" s="71">
        <v>45672</v>
      </c>
      <c r="Q1574" s="198"/>
      <c r="R1574" s="68" t="s">
        <v>106</v>
      </c>
      <c r="S1574" s="73" t="str">
        <f t="shared" si="233"/>
        <v>Rachadura na zona baixa do talão.</v>
      </c>
      <c r="T1574" s="67" t="str">
        <f t="shared" si="23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74" s="73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74" s="68">
        <v>16196</v>
      </c>
      <c r="W1574" s="67" t="str">
        <f t="shared" si="236"/>
        <v xml:space="preserve">Everson Veloso </v>
      </c>
      <c r="X1574" s="67"/>
      <c r="Y1574" s="67">
        <f t="shared" ca="1" si="228"/>
        <v>63</v>
      </c>
      <c r="Z1574" s="67" t="str">
        <f>IFERROR(VLOOKUP(R1574,FVU!B:F,5,FALSE),"")</f>
        <v>TALÃO</v>
      </c>
    </row>
    <row r="1575" spans="1:26" ht="15.75" customHeight="1">
      <c r="A1575" s="150">
        <f t="shared" si="227"/>
        <v>3870</v>
      </c>
      <c r="B1575" s="75">
        <v>21008</v>
      </c>
      <c r="C1575" s="60">
        <v>2</v>
      </c>
      <c r="D1575" s="59" t="str">
        <f t="shared" si="230"/>
        <v>275/80R22.5</v>
      </c>
      <c r="E1575" s="61">
        <v>40741</v>
      </c>
      <c r="F1575" s="75" t="s">
        <v>198</v>
      </c>
      <c r="G1575" s="60">
        <v>98</v>
      </c>
      <c r="H1575" s="59" t="str">
        <f t="shared" si="229"/>
        <v>ANA LUCIA</v>
      </c>
      <c r="I1575" s="63">
        <v>45607</v>
      </c>
      <c r="J1575" s="64">
        <v>45609</v>
      </c>
      <c r="K1575" s="60">
        <v>2</v>
      </c>
      <c r="L1575" s="60">
        <v>16647</v>
      </c>
      <c r="M1575" s="60">
        <v>97613</v>
      </c>
      <c r="N1575" s="65">
        <f t="shared" si="231"/>
        <v>600</v>
      </c>
      <c r="O1575" s="66" t="str">
        <f t="shared" ca="1" si="232"/>
        <v>OK</v>
      </c>
      <c r="P1575" s="63">
        <v>45672</v>
      </c>
      <c r="Q1575" s="200"/>
      <c r="R1575" s="148" t="s">
        <v>104</v>
      </c>
      <c r="S1575" s="65" t="str">
        <f t="shared" si="233"/>
        <v>Feridas acidentais no flanco.</v>
      </c>
      <c r="T1575" s="59" t="str">
        <f t="shared" si="234"/>
        <v>Objetos pontiagudos, pontas de guias, meio-fio.</v>
      </c>
      <c r="U1575" s="65" t="str">
        <f t="shared" si="235"/>
        <v>Impacto lateral proveniente de erro operacional, solicito avaliação de cobrança.</v>
      </c>
      <c r="V1575" s="60">
        <v>16196</v>
      </c>
      <c r="W1575" s="59" t="str">
        <f t="shared" si="236"/>
        <v xml:space="preserve">Everson Veloso </v>
      </c>
      <c r="X1575" s="59"/>
      <c r="Y1575" s="59">
        <f t="shared" ca="1" si="228"/>
        <v>63</v>
      </c>
      <c r="Z1575" s="59" t="str">
        <f>IFERROR(VLOOKUP(R1575,FVU!B:F,5,FALSE),"")</f>
        <v>FLANCO</v>
      </c>
    </row>
    <row r="1576" spans="1:26" ht="15.75" customHeight="1">
      <c r="A1576" s="149">
        <f t="shared" si="227"/>
        <v>3871</v>
      </c>
      <c r="B1576" s="76">
        <v>148467</v>
      </c>
      <c r="C1576" s="68">
        <v>2</v>
      </c>
      <c r="D1576" s="67" t="str">
        <f t="shared" si="230"/>
        <v>275/80R22.5</v>
      </c>
      <c r="E1576" s="69">
        <v>11195</v>
      </c>
      <c r="F1576" s="76" t="s">
        <v>198</v>
      </c>
      <c r="G1576" s="68">
        <v>98</v>
      </c>
      <c r="H1576" s="67" t="str">
        <f t="shared" si="229"/>
        <v>ANA LUCIA</v>
      </c>
      <c r="I1576" s="71">
        <v>45600</v>
      </c>
      <c r="J1576" s="72">
        <v>45609</v>
      </c>
      <c r="K1576" s="68">
        <v>1</v>
      </c>
      <c r="L1576" s="68">
        <v>10470</v>
      </c>
      <c r="M1576" s="68">
        <v>117390</v>
      </c>
      <c r="N1576" s="73">
        <f t="shared" si="231"/>
        <v>600</v>
      </c>
      <c r="O1576" s="74" t="str">
        <f t="shared" ca="1" si="232"/>
        <v>OK</v>
      </c>
      <c r="P1576" s="71">
        <v>45672</v>
      </c>
      <c r="Q1576" s="198"/>
      <c r="R1576" s="68" t="s">
        <v>104</v>
      </c>
      <c r="S1576" s="73" t="str">
        <f t="shared" si="233"/>
        <v>Feridas acidentais no flanco.</v>
      </c>
      <c r="T1576" s="67" t="str">
        <f t="shared" si="234"/>
        <v>Objetos pontiagudos, pontas de guias, meio-fio.</v>
      </c>
      <c r="U1576" s="73" t="str">
        <f t="shared" si="235"/>
        <v>Impacto lateral proveniente de erro operacional, solicito avaliação de cobrança.</v>
      </c>
      <c r="V1576" s="68">
        <v>16196</v>
      </c>
      <c r="W1576" s="67" t="str">
        <f t="shared" si="236"/>
        <v xml:space="preserve">Everson Veloso </v>
      </c>
      <c r="X1576" s="67"/>
      <c r="Y1576" s="67">
        <f t="shared" ca="1" si="228"/>
        <v>63</v>
      </c>
      <c r="Z1576" s="67" t="str">
        <f>IFERROR(VLOOKUP(R1576,FVU!B:F,5,FALSE),"")</f>
        <v>FLANCO</v>
      </c>
    </row>
    <row r="1577" spans="1:26" ht="15.75" customHeight="1">
      <c r="A1577" s="150">
        <f t="shared" si="227"/>
        <v>3872</v>
      </c>
      <c r="B1577" s="75">
        <v>29704</v>
      </c>
      <c r="C1577" s="60">
        <v>2</v>
      </c>
      <c r="D1577" s="59" t="str">
        <f t="shared" si="230"/>
        <v>275/80R22.5</v>
      </c>
      <c r="E1577" s="61">
        <v>11186</v>
      </c>
      <c r="F1577" s="75" t="s">
        <v>101</v>
      </c>
      <c r="G1577" s="60">
        <v>98</v>
      </c>
      <c r="H1577" s="59" t="str">
        <f t="shared" si="229"/>
        <v>ANA LUCIA</v>
      </c>
      <c r="I1577" s="63">
        <v>45600</v>
      </c>
      <c r="J1577" s="64">
        <v>45609</v>
      </c>
      <c r="K1577" s="60">
        <v>1</v>
      </c>
      <c r="L1577" s="60">
        <v>12182</v>
      </c>
      <c r="M1577" s="60">
        <v>63804</v>
      </c>
      <c r="N1577" s="65">
        <f t="shared" si="231"/>
        <v>600</v>
      </c>
      <c r="O1577" s="66" t="str">
        <f t="shared" ca="1" si="232"/>
        <v>OK</v>
      </c>
      <c r="P1577" s="63">
        <v>45672</v>
      </c>
      <c r="Q1577" s="200"/>
      <c r="R1577" s="148" t="s">
        <v>104</v>
      </c>
      <c r="S1577" s="65" t="str">
        <f t="shared" si="233"/>
        <v>Feridas acidentais no flanco.</v>
      </c>
      <c r="T1577" s="59" t="str">
        <f t="shared" si="234"/>
        <v>Objetos pontiagudos, pontas de guias, meio-fio.</v>
      </c>
      <c r="U1577" s="65" t="str">
        <f t="shared" si="235"/>
        <v>Impacto lateral proveniente de erro operacional, solicito avaliação de cobrança.</v>
      </c>
      <c r="V1577" s="60">
        <v>16196</v>
      </c>
      <c r="W1577" s="59" t="str">
        <f t="shared" si="236"/>
        <v xml:space="preserve">Everson Veloso </v>
      </c>
      <c r="X1577" s="59"/>
      <c r="Y1577" s="59">
        <f t="shared" ca="1" si="228"/>
        <v>63</v>
      </c>
      <c r="Z1577" s="59" t="str">
        <f>IFERROR(VLOOKUP(R1577,FVU!B:F,5,FALSE),"")</f>
        <v>FLANCO</v>
      </c>
    </row>
    <row r="1578" spans="1:26" ht="15.75" customHeight="1">
      <c r="A1578" s="149">
        <f t="shared" si="227"/>
        <v>3873</v>
      </c>
      <c r="B1578" s="76">
        <v>27810</v>
      </c>
      <c r="C1578" s="68">
        <v>2</v>
      </c>
      <c r="D1578" s="67" t="str">
        <f t="shared" si="230"/>
        <v>275/80R22.5</v>
      </c>
      <c r="E1578" s="69">
        <v>10838</v>
      </c>
      <c r="F1578" s="76" t="s">
        <v>198</v>
      </c>
      <c r="G1578" s="68">
        <v>870</v>
      </c>
      <c r="H1578" s="67" t="str">
        <f t="shared" si="229"/>
        <v>JUSTINOPOLIS</v>
      </c>
      <c r="I1578" s="71">
        <v>45604</v>
      </c>
      <c r="J1578" s="72">
        <v>45609</v>
      </c>
      <c r="K1578" s="68">
        <v>1</v>
      </c>
      <c r="L1578" s="68">
        <v>42993</v>
      </c>
      <c r="M1578" s="68">
        <v>60730</v>
      </c>
      <c r="N1578" s="73">
        <f t="shared" si="231"/>
        <v>600</v>
      </c>
      <c r="O1578" s="74" t="str">
        <f t="shared" ca="1" si="232"/>
        <v>OK</v>
      </c>
      <c r="P1578" s="71">
        <v>45622</v>
      </c>
      <c r="Q1578" s="198"/>
      <c r="R1578" s="68" t="s">
        <v>116</v>
      </c>
      <c r="S1578" s="73" t="str">
        <f t="shared" si="233"/>
        <v>Desenrolamento do retorno da lona carcaça no talão.</v>
      </c>
      <c r="T1578" s="67" t="str">
        <f t="shared" si="234"/>
        <v>Aquecimento no talão ocasionado pelo uso excessivo do freio, má regulagem dos freios, uso excessivo dos freios devido a velocidade incompatível com a via,rodas sujas e/ou em má condições de uso, etc.</v>
      </c>
      <c r="U1578" s="73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78" s="68">
        <v>16196</v>
      </c>
      <c r="W1578" s="67" t="str">
        <f t="shared" si="236"/>
        <v xml:space="preserve">Everson Veloso </v>
      </c>
      <c r="X1578" s="67"/>
      <c r="Y1578" s="67">
        <f t="shared" ca="1" si="228"/>
        <v>13</v>
      </c>
      <c r="Z1578" s="67" t="str">
        <f>IFERROR(VLOOKUP(R1578,FVU!B:F,5,FALSE),"")</f>
        <v>TALÃO</v>
      </c>
    </row>
    <row r="1579" spans="1:26" ht="15.75" customHeight="1">
      <c r="A1579" s="150">
        <f t="shared" si="227"/>
        <v>3874</v>
      </c>
      <c r="B1579" s="75">
        <v>45444</v>
      </c>
      <c r="C1579" s="60">
        <v>2</v>
      </c>
      <c r="D1579" s="59" t="str">
        <f t="shared" si="230"/>
        <v>275/80R22.5</v>
      </c>
      <c r="E1579" s="61">
        <v>10838</v>
      </c>
      <c r="F1579" s="75" t="s">
        <v>105</v>
      </c>
      <c r="G1579" s="60">
        <v>870</v>
      </c>
      <c r="H1579" s="59" t="str">
        <f t="shared" si="229"/>
        <v>JUSTINOPOLIS</v>
      </c>
      <c r="I1579" s="63">
        <v>45604</v>
      </c>
      <c r="J1579" s="64">
        <v>45609</v>
      </c>
      <c r="K1579" s="60">
        <v>2</v>
      </c>
      <c r="L1579" s="60">
        <v>26700</v>
      </c>
      <c r="M1579" s="60">
        <v>133110</v>
      </c>
      <c r="N1579" s="65">
        <f t="shared" si="231"/>
        <v>600</v>
      </c>
      <c r="O1579" s="66" t="str">
        <f t="shared" ca="1" si="232"/>
        <v>OK</v>
      </c>
      <c r="P1579" s="63">
        <v>45622</v>
      </c>
      <c r="Q1579" s="200"/>
      <c r="R1579" s="148" t="s">
        <v>106</v>
      </c>
      <c r="S1579" s="65" t="str">
        <f t="shared" si="233"/>
        <v>Rachadura na zona baixa do talão.</v>
      </c>
      <c r="T1579" s="59" t="str">
        <f t="shared" si="23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79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79" s="60">
        <v>16196</v>
      </c>
      <c r="W1579" s="59" t="str">
        <f t="shared" si="236"/>
        <v xml:space="preserve">Everson Veloso </v>
      </c>
      <c r="X1579" s="59"/>
      <c r="Y1579" s="59">
        <f t="shared" ca="1" si="228"/>
        <v>13</v>
      </c>
      <c r="Z1579" s="59" t="str">
        <f>IFERROR(VLOOKUP(R1579,FVU!B:F,5,FALSE),"")</f>
        <v>TALÃO</v>
      </c>
    </row>
    <row r="1580" spans="1:26" ht="15.75" customHeight="1">
      <c r="A1580" s="149">
        <f t="shared" si="227"/>
        <v>3875</v>
      </c>
      <c r="B1580" s="76">
        <v>28526</v>
      </c>
      <c r="C1580" s="68">
        <v>2</v>
      </c>
      <c r="D1580" s="67" t="str">
        <f t="shared" si="230"/>
        <v>275/80R22.5</v>
      </c>
      <c r="E1580" s="69">
        <v>10646</v>
      </c>
      <c r="F1580" s="76" t="s">
        <v>99</v>
      </c>
      <c r="G1580" s="68">
        <v>870</v>
      </c>
      <c r="H1580" s="67" t="str">
        <f t="shared" si="229"/>
        <v>JUSTINOPOLIS</v>
      </c>
      <c r="I1580" s="71">
        <v>45603</v>
      </c>
      <c r="J1580" s="72">
        <v>45610</v>
      </c>
      <c r="K1580" s="68">
        <v>0</v>
      </c>
      <c r="L1580" s="68">
        <v>26344</v>
      </c>
      <c r="M1580" s="68">
        <v>26344</v>
      </c>
      <c r="N1580" s="73">
        <f t="shared" si="231"/>
        <v>600</v>
      </c>
      <c r="O1580" s="74" t="str">
        <f t="shared" ca="1" si="232"/>
        <v>OK</v>
      </c>
      <c r="P1580" s="71">
        <v>45622</v>
      </c>
      <c r="Q1580" s="198"/>
      <c r="R1580" s="68" t="s">
        <v>109</v>
      </c>
      <c r="S1580" s="73" t="str">
        <f t="shared" si="233"/>
        <v>Desgaste da Banda de Rodagem por utilização extrema.</v>
      </c>
      <c r="T1580" s="67" t="str">
        <f t="shared" si="234"/>
        <v>Roda travada, "calo" no tambor de freio, utilização extrema , excessiva.</v>
      </c>
      <c r="U1580" s="73" t="str">
        <f t="shared" si="235"/>
        <v>Verificar rodas e tambores de freio, verificar negligência do borracheiro e caso procedente efetuar a cobrança.</v>
      </c>
      <c r="V1580" s="68">
        <v>16196</v>
      </c>
      <c r="W1580" s="67" t="str">
        <f t="shared" si="236"/>
        <v xml:space="preserve">Everson Veloso </v>
      </c>
      <c r="X1580" s="67"/>
      <c r="Y1580" s="67">
        <f t="shared" ca="1" si="228"/>
        <v>12</v>
      </c>
      <c r="Z1580" s="67" t="str">
        <f>IFERROR(VLOOKUP(R1580,FVU!B:F,5,FALSE),"")</f>
        <v>BANDA DE RODAGEM</v>
      </c>
    </row>
    <row r="1581" spans="1:26" ht="15.75" customHeight="1">
      <c r="A1581" s="150">
        <f t="shared" si="227"/>
        <v>3876</v>
      </c>
      <c r="B1581" s="75">
        <v>25372</v>
      </c>
      <c r="C1581" s="60">
        <v>1</v>
      </c>
      <c r="D1581" s="59" t="str">
        <f t="shared" si="230"/>
        <v>295/80R22.5</v>
      </c>
      <c r="E1581" s="61">
        <v>10699</v>
      </c>
      <c r="F1581" s="75" t="s">
        <v>99</v>
      </c>
      <c r="G1581" s="60">
        <v>870</v>
      </c>
      <c r="H1581" s="59" t="str">
        <f t="shared" si="229"/>
        <v>JUSTINOPOLIS</v>
      </c>
      <c r="I1581" s="63">
        <v>45603</v>
      </c>
      <c r="J1581" s="64">
        <v>45610</v>
      </c>
      <c r="K1581" s="60">
        <v>0</v>
      </c>
      <c r="L1581" s="60">
        <v>20629</v>
      </c>
      <c r="M1581" s="60">
        <v>74518</v>
      </c>
      <c r="N1581" s="65">
        <f t="shared" si="231"/>
        <v>650</v>
      </c>
      <c r="O1581" s="66" t="str">
        <f t="shared" ca="1" si="232"/>
        <v>OK</v>
      </c>
      <c r="P1581" s="63">
        <v>45678</v>
      </c>
      <c r="Q1581" s="200"/>
      <c r="R1581" s="148" t="s">
        <v>106</v>
      </c>
      <c r="S1581" s="65" t="str">
        <f t="shared" si="233"/>
        <v>Rachadura na zona baixa do talão.</v>
      </c>
      <c r="T1581" s="59" t="str">
        <f t="shared" si="23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81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81" s="60">
        <v>16196</v>
      </c>
      <c r="W1581" s="59" t="str">
        <f t="shared" si="236"/>
        <v xml:space="preserve">Everson Veloso </v>
      </c>
      <c r="X1581" s="59"/>
      <c r="Y1581" s="59">
        <f t="shared" ca="1" si="228"/>
        <v>68</v>
      </c>
      <c r="Z1581" s="59" t="str">
        <f>IFERROR(VLOOKUP(R1581,FVU!B:F,5,FALSE),"")</f>
        <v>TALÃO</v>
      </c>
    </row>
    <row r="1582" spans="1:26" ht="15.75" customHeight="1">
      <c r="A1582" s="149">
        <f t="shared" si="227"/>
        <v>3877</v>
      </c>
      <c r="B1582" s="76">
        <v>48140</v>
      </c>
      <c r="C1582" s="68">
        <v>2</v>
      </c>
      <c r="D1582" s="67" t="str">
        <f t="shared" si="230"/>
        <v>275/80R22.5</v>
      </c>
      <c r="E1582" s="69">
        <v>90425</v>
      </c>
      <c r="F1582" s="76" t="s">
        <v>105</v>
      </c>
      <c r="G1582" s="68">
        <v>990</v>
      </c>
      <c r="H1582" s="67" t="str">
        <f t="shared" si="229"/>
        <v>VENEZA</v>
      </c>
      <c r="I1582" s="71">
        <v>45602</v>
      </c>
      <c r="J1582" s="72">
        <v>45610</v>
      </c>
      <c r="K1582" s="68">
        <v>0</v>
      </c>
      <c r="L1582" s="68">
        <v>50588</v>
      </c>
      <c r="M1582" s="68">
        <v>800590</v>
      </c>
      <c r="N1582" s="73">
        <f t="shared" si="231"/>
        <v>600</v>
      </c>
      <c r="O1582" s="74" t="str">
        <f t="shared" ca="1" si="232"/>
        <v>OK</v>
      </c>
      <c r="P1582" s="71">
        <v>45615</v>
      </c>
      <c r="Q1582" s="198"/>
      <c r="R1582" s="68" t="s">
        <v>106</v>
      </c>
      <c r="S1582" s="73" t="str">
        <f t="shared" si="233"/>
        <v>Rachadura na zona baixa do talão.</v>
      </c>
      <c r="T1582" s="67" t="str">
        <f t="shared" si="23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82" s="73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82" s="68">
        <v>16196</v>
      </c>
      <c r="W1582" s="67" t="str">
        <f t="shared" si="236"/>
        <v xml:space="preserve">Everson Veloso </v>
      </c>
      <c r="X1582" s="67"/>
      <c r="Y1582" s="67">
        <f t="shared" ca="1" si="228"/>
        <v>5</v>
      </c>
      <c r="Z1582" s="67" t="str">
        <f>IFERROR(VLOOKUP(R1582,FVU!B:F,5,FALSE),"")</f>
        <v>TALÃO</v>
      </c>
    </row>
    <row r="1583" spans="1:26" ht="15.75" customHeight="1">
      <c r="A1583" s="150">
        <f t="shared" si="227"/>
        <v>3878</v>
      </c>
      <c r="B1583" s="75">
        <v>25578</v>
      </c>
      <c r="C1583" s="60">
        <v>2</v>
      </c>
      <c r="D1583" s="59" t="str">
        <f t="shared" si="230"/>
        <v>275/80R22.5</v>
      </c>
      <c r="E1583" s="61">
        <v>7328</v>
      </c>
      <c r="F1583" s="75" t="s">
        <v>99</v>
      </c>
      <c r="G1583" s="60">
        <v>56</v>
      </c>
      <c r="H1583" s="59" t="str">
        <f t="shared" si="229"/>
        <v xml:space="preserve">UBERLANDIA </v>
      </c>
      <c r="I1583" s="63">
        <v>45604</v>
      </c>
      <c r="J1583" s="64">
        <v>45610</v>
      </c>
      <c r="K1583" s="60">
        <v>1</v>
      </c>
      <c r="L1583" s="60">
        <v>73517</v>
      </c>
      <c r="M1583" s="60">
        <v>150760</v>
      </c>
      <c r="N1583" s="65">
        <f t="shared" si="231"/>
        <v>600</v>
      </c>
      <c r="O1583" s="66" t="str">
        <f t="shared" ca="1" si="232"/>
        <v>OK</v>
      </c>
      <c r="P1583" s="63">
        <v>45722</v>
      </c>
      <c r="Q1583" s="200"/>
      <c r="R1583" s="148" t="s">
        <v>106</v>
      </c>
      <c r="S1583" s="65" t="str">
        <f t="shared" si="233"/>
        <v>Rachadura na zona baixa do talão.</v>
      </c>
      <c r="T1583" s="59" t="str">
        <f t="shared" si="23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83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83" s="60">
        <v>16196</v>
      </c>
      <c r="W1583" s="59" t="str">
        <f t="shared" si="236"/>
        <v xml:space="preserve">Everson Veloso </v>
      </c>
      <c r="X1583" s="59"/>
      <c r="Y1583" s="59">
        <f t="shared" ca="1" si="228"/>
        <v>112</v>
      </c>
      <c r="Z1583" s="59" t="str">
        <f>IFERROR(VLOOKUP(R1583,FVU!B:F,5,FALSE),"")</f>
        <v>TALÃO</v>
      </c>
    </row>
    <row r="1584" spans="1:26" ht="15.75" customHeight="1">
      <c r="A1584" s="149">
        <f t="shared" si="227"/>
        <v>3879</v>
      </c>
      <c r="B1584" s="76">
        <v>24581</v>
      </c>
      <c r="C1584" s="68">
        <v>2</v>
      </c>
      <c r="D1584" s="67" t="str">
        <f t="shared" si="230"/>
        <v>275/80R22.5</v>
      </c>
      <c r="E1584" s="69">
        <v>7503</v>
      </c>
      <c r="F1584" s="76" t="s">
        <v>99</v>
      </c>
      <c r="G1584" s="68">
        <v>56</v>
      </c>
      <c r="H1584" s="67" t="str">
        <f t="shared" si="229"/>
        <v xml:space="preserve">UBERLANDIA </v>
      </c>
      <c r="I1584" s="71">
        <v>45604</v>
      </c>
      <c r="J1584" s="72">
        <v>45610</v>
      </c>
      <c r="K1584" s="68">
        <v>2</v>
      </c>
      <c r="L1584" s="68">
        <v>18825</v>
      </c>
      <c r="M1584" s="68">
        <v>145822</v>
      </c>
      <c r="N1584" s="73">
        <f t="shared" si="231"/>
        <v>600</v>
      </c>
      <c r="O1584" s="74" t="str">
        <f t="shared" ca="1" si="232"/>
        <v>OK</v>
      </c>
      <c r="P1584" s="71">
        <v>45726</v>
      </c>
      <c r="Q1584" s="198"/>
      <c r="R1584" s="68" t="s">
        <v>116</v>
      </c>
      <c r="S1584" s="73" t="str">
        <f t="shared" si="233"/>
        <v>Desenrolamento do retorno da lona carcaça no talão.</v>
      </c>
      <c r="T1584" s="67" t="str">
        <f t="shared" si="234"/>
        <v>Aquecimento no talão ocasionado pelo uso excessivo do freio, má regulagem dos freios, uso excessivo dos freios devido a velocidade incompatível com a via,rodas sujas e/ou em má condições de uso, etc.</v>
      </c>
      <c r="U1584" s="73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84" s="68">
        <v>16196</v>
      </c>
      <c r="W1584" s="67" t="str">
        <f t="shared" si="236"/>
        <v xml:space="preserve">Everson Veloso </v>
      </c>
      <c r="X1584" s="67"/>
      <c r="Y1584" s="67">
        <f t="shared" ca="1" si="228"/>
        <v>116</v>
      </c>
      <c r="Z1584" s="67" t="str">
        <f>IFERROR(VLOOKUP(R1584,FVU!B:F,5,FALSE),"")</f>
        <v>TALÃO</v>
      </c>
    </row>
    <row r="1585" spans="1:26" ht="15.75" customHeight="1">
      <c r="A1585" s="150">
        <f t="shared" si="227"/>
        <v>3880</v>
      </c>
      <c r="B1585" s="75">
        <v>26841</v>
      </c>
      <c r="C1585" s="60">
        <v>2</v>
      </c>
      <c r="D1585" s="59" t="str">
        <f t="shared" si="230"/>
        <v>275/80R22.5</v>
      </c>
      <c r="E1585" s="61">
        <v>8421</v>
      </c>
      <c r="F1585" s="75" t="s">
        <v>99</v>
      </c>
      <c r="G1585" s="60">
        <v>56</v>
      </c>
      <c r="H1585" s="59" t="str">
        <f t="shared" si="229"/>
        <v xml:space="preserve">UBERLANDIA </v>
      </c>
      <c r="I1585" s="63">
        <v>45603</v>
      </c>
      <c r="J1585" s="64">
        <v>45610</v>
      </c>
      <c r="K1585" s="60">
        <v>1</v>
      </c>
      <c r="L1585" s="60">
        <v>50894</v>
      </c>
      <c r="M1585" s="60">
        <v>125996</v>
      </c>
      <c r="N1585" s="65">
        <f t="shared" si="231"/>
        <v>600</v>
      </c>
      <c r="O1585" s="66" t="str">
        <f t="shared" ca="1" si="232"/>
        <v>OK</v>
      </c>
      <c r="P1585" s="63">
        <v>45722</v>
      </c>
      <c r="Q1585" s="200"/>
      <c r="R1585" s="148" t="s">
        <v>106</v>
      </c>
      <c r="S1585" s="65" t="str">
        <f t="shared" si="233"/>
        <v>Rachadura na zona baixa do talão.</v>
      </c>
      <c r="T1585" s="59" t="str">
        <f t="shared" si="23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85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85" s="60">
        <v>16196</v>
      </c>
      <c r="W1585" s="59" t="str">
        <f t="shared" si="236"/>
        <v xml:space="preserve">Everson Veloso </v>
      </c>
      <c r="X1585" s="59"/>
      <c r="Y1585" s="59">
        <f t="shared" ca="1" si="228"/>
        <v>112</v>
      </c>
      <c r="Z1585" s="59" t="str">
        <f>IFERROR(VLOOKUP(R1585,FVU!B:F,5,FALSE),"")</f>
        <v>TALÃO</v>
      </c>
    </row>
    <row r="1586" spans="1:26" ht="15.75" customHeight="1">
      <c r="A1586" s="149">
        <f t="shared" si="227"/>
        <v>3881</v>
      </c>
      <c r="B1586" s="76">
        <v>26248</v>
      </c>
      <c r="C1586" s="68">
        <v>2</v>
      </c>
      <c r="D1586" s="67" t="str">
        <f t="shared" si="230"/>
        <v>275/80R22.5</v>
      </c>
      <c r="E1586" s="69">
        <v>8441</v>
      </c>
      <c r="F1586" s="76" t="s">
        <v>99</v>
      </c>
      <c r="G1586" s="68">
        <v>56</v>
      </c>
      <c r="H1586" s="67" t="str">
        <f t="shared" si="229"/>
        <v xml:space="preserve">UBERLANDIA </v>
      </c>
      <c r="I1586" s="71">
        <v>45602</v>
      </c>
      <c r="J1586" s="72">
        <v>45610</v>
      </c>
      <c r="K1586" s="68">
        <v>1</v>
      </c>
      <c r="L1586" s="68">
        <v>21743</v>
      </c>
      <c r="M1586" s="68">
        <v>118757</v>
      </c>
      <c r="N1586" s="73">
        <f t="shared" si="231"/>
        <v>600</v>
      </c>
      <c r="O1586" s="74" t="str">
        <f t="shared" ca="1" si="232"/>
        <v>OK</v>
      </c>
      <c r="P1586" s="71">
        <v>45722</v>
      </c>
      <c r="Q1586" s="198"/>
      <c r="R1586" s="68" t="s">
        <v>116</v>
      </c>
      <c r="S1586" s="73" t="str">
        <f t="shared" si="233"/>
        <v>Desenrolamento do retorno da lona carcaça no talão.</v>
      </c>
      <c r="T1586" s="67" t="str">
        <f t="shared" si="234"/>
        <v>Aquecimento no talão ocasionado pelo uso excessivo do freio, má regulagem dos freios, uso excessivo dos freios devido a velocidade incompatível com a via,rodas sujas e/ou em má condições de uso, etc.</v>
      </c>
      <c r="U1586" s="73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86" s="68">
        <v>16196</v>
      </c>
      <c r="W1586" s="67" t="str">
        <f t="shared" si="236"/>
        <v xml:space="preserve">Everson Veloso </v>
      </c>
      <c r="X1586" s="67"/>
      <c r="Y1586" s="67">
        <f t="shared" ca="1" si="228"/>
        <v>112</v>
      </c>
      <c r="Z1586" s="67" t="str">
        <f>IFERROR(VLOOKUP(R1586,FVU!B:F,5,FALSE),"")</f>
        <v>TALÃO</v>
      </c>
    </row>
    <row r="1587" spans="1:26" ht="15.75" customHeight="1">
      <c r="A1587" s="150">
        <f t="shared" si="227"/>
        <v>3882</v>
      </c>
      <c r="B1587" s="75">
        <v>21058</v>
      </c>
      <c r="C1587" s="60">
        <v>2</v>
      </c>
      <c r="D1587" s="59" t="str">
        <f t="shared" si="230"/>
        <v>275/80R22.5</v>
      </c>
      <c r="E1587" s="61">
        <v>8448</v>
      </c>
      <c r="F1587" s="75" t="s">
        <v>101</v>
      </c>
      <c r="G1587" s="60">
        <v>56</v>
      </c>
      <c r="H1587" s="59" t="str">
        <f t="shared" si="229"/>
        <v xml:space="preserve">UBERLANDIA </v>
      </c>
      <c r="I1587" s="63">
        <v>45601</v>
      </c>
      <c r="J1587" s="64">
        <v>45610</v>
      </c>
      <c r="K1587" s="60">
        <v>2</v>
      </c>
      <c r="L1587" s="60">
        <v>9318</v>
      </c>
      <c r="M1587" s="60">
        <v>132842</v>
      </c>
      <c r="N1587" s="65">
        <f t="shared" si="231"/>
        <v>600</v>
      </c>
      <c r="O1587" s="66" t="str">
        <f t="shared" ca="1" si="232"/>
        <v>OK</v>
      </c>
      <c r="P1587" s="63">
        <v>45722</v>
      </c>
      <c r="Q1587" s="200"/>
      <c r="R1587" s="148" t="s">
        <v>106</v>
      </c>
      <c r="S1587" s="65" t="str">
        <f t="shared" si="233"/>
        <v>Rachadura na zona baixa do talão.</v>
      </c>
      <c r="T1587" s="59" t="str">
        <f t="shared" si="23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87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87" s="60">
        <v>16196</v>
      </c>
      <c r="W1587" s="59" t="str">
        <f t="shared" si="236"/>
        <v xml:space="preserve">Everson Veloso </v>
      </c>
      <c r="X1587" s="59"/>
      <c r="Y1587" s="59">
        <f t="shared" ca="1" si="228"/>
        <v>112</v>
      </c>
      <c r="Z1587" s="59" t="str">
        <f>IFERROR(VLOOKUP(R1587,FVU!B:F,5,FALSE),"")</f>
        <v>TALÃO</v>
      </c>
    </row>
    <row r="1588" spans="1:26" ht="15.75" customHeight="1">
      <c r="A1588" s="149">
        <f t="shared" si="227"/>
        <v>3883</v>
      </c>
      <c r="B1588" s="76">
        <v>28429</v>
      </c>
      <c r="C1588" s="68">
        <v>2</v>
      </c>
      <c r="D1588" s="67" t="str">
        <f t="shared" si="230"/>
        <v>275/80R22.5</v>
      </c>
      <c r="E1588" s="69">
        <v>8438</v>
      </c>
      <c r="F1588" s="76" t="s">
        <v>105</v>
      </c>
      <c r="G1588" s="68">
        <v>56</v>
      </c>
      <c r="H1588" s="67" t="str">
        <f t="shared" si="229"/>
        <v xml:space="preserve">UBERLANDIA </v>
      </c>
      <c r="I1588" s="71">
        <v>45604</v>
      </c>
      <c r="J1588" s="72">
        <v>45610</v>
      </c>
      <c r="K1588" s="68">
        <v>0</v>
      </c>
      <c r="L1588" s="68">
        <v>50622</v>
      </c>
      <c r="M1588" s="68">
        <v>55261</v>
      </c>
      <c r="N1588" s="73">
        <f t="shared" si="231"/>
        <v>600</v>
      </c>
      <c r="O1588" s="74" t="str">
        <f t="shared" ca="1" si="232"/>
        <v>OK</v>
      </c>
      <c r="P1588" s="71">
        <v>45721</v>
      </c>
      <c r="Q1588" s="198"/>
      <c r="R1588" s="68" t="s">
        <v>114</v>
      </c>
      <c r="S1588" s="73" t="str">
        <f t="shared" si="233"/>
        <v>Pneu não ressulcado</v>
      </c>
      <c r="T1588" s="67" t="str">
        <f t="shared" si="234"/>
        <v>Negligência e/ou não realização do serviço de ressulcagem.</v>
      </c>
      <c r="U1588" s="73" t="str">
        <f t="shared" si="235"/>
        <v>Realizar a ressulcagem dos pneus respeitando os procedimentos conforme manual de ressulcagem.</v>
      </c>
      <c r="V1588" s="68">
        <v>16196</v>
      </c>
      <c r="W1588" s="67" t="str">
        <f t="shared" si="236"/>
        <v xml:space="preserve">Everson Veloso </v>
      </c>
      <c r="X1588" s="67"/>
      <c r="Y1588" s="67">
        <f t="shared" ca="1" si="228"/>
        <v>111</v>
      </c>
      <c r="Z1588" s="67" t="str">
        <f>IFERROR(VLOOKUP(R1588,FVU!B:F,5,FALSE),"")</f>
        <v>BANDA DE RODAGEM</v>
      </c>
    </row>
    <row r="1589" spans="1:26" ht="15.75" customHeight="1">
      <c r="A1589" s="150">
        <f t="shared" si="227"/>
        <v>3884</v>
      </c>
      <c r="B1589" s="75">
        <v>27541</v>
      </c>
      <c r="C1589" s="60">
        <v>2</v>
      </c>
      <c r="D1589" s="59" t="str">
        <f t="shared" si="230"/>
        <v>275/80R22.5</v>
      </c>
      <c r="E1589" s="61">
        <v>8416</v>
      </c>
      <c r="F1589" s="75" t="s">
        <v>99</v>
      </c>
      <c r="G1589" s="60">
        <v>56</v>
      </c>
      <c r="H1589" s="59" t="str">
        <f t="shared" si="229"/>
        <v xml:space="preserve">UBERLANDIA </v>
      </c>
      <c r="I1589" s="63">
        <v>45601</v>
      </c>
      <c r="J1589" s="64">
        <v>45610</v>
      </c>
      <c r="K1589" s="60">
        <v>0</v>
      </c>
      <c r="L1589" s="60">
        <v>24018</v>
      </c>
      <c r="M1589" s="60">
        <v>66739</v>
      </c>
      <c r="N1589" s="65">
        <f t="shared" si="231"/>
        <v>600</v>
      </c>
      <c r="O1589" s="66" t="str">
        <f t="shared" ca="1" si="232"/>
        <v>OK</v>
      </c>
      <c r="P1589" s="63">
        <v>45721</v>
      </c>
      <c r="Q1589" s="200"/>
      <c r="R1589" s="148" t="s">
        <v>114</v>
      </c>
      <c r="S1589" s="65" t="str">
        <f t="shared" si="233"/>
        <v>Pneu não ressulcado</v>
      </c>
      <c r="T1589" s="59" t="str">
        <f t="shared" si="234"/>
        <v>Negligência e/ou não realização do serviço de ressulcagem.</v>
      </c>
      <c r="U1589" s="65" t="str">
        <f t="shared" si="235"/>
        <v>Realizar a ressulcagem dos pneus respeitando os procedimentos conforme manual de ressulcagem.</v>
      </c>
      <c r="V1589" s="60">
        <v>16196</v>
      </c>
      <c r="W1589" s="59" t="str">
        <f t="shared" si="236"/>
        <v xml:space="preserve">Everson Veloso </v>
      </c>
      <c r="X1589" s="59"/>
      <c r="Y1589" s="59">
        <f t="shared" ca="1" si="228"/>
        <v>111</v>
      </c>
      <c r="Z1589" s="59" t="str">
        <f>IFERROR(VLOOKUP(R1589,FVU!B:F,5,FALSE),"")</f>
        <v>BANDA DE RODAGEM</v>
      </c>
    </row>
    <row r="1590" spans="1:26" ht="15.75" customHeight="1">
      <c r="A1590" s="149">
        <f t="shared" si="227"/>
        <v>3885</v>
      </c>
      <c r="B1590" s="76">
        <v>25152</v>
      </c>
      <c r="C1590" s="68">
        <v>2</v>
      </c>
      <c r="D1590" s="67" t="str">
        <f t="shared" si="230"/>
        <v>275/80R22.5</v>
      </c>
      <c r="E1590" s="69">
        <v>11199</v>
      </c>
      <c r="F1590" s="76" t="s">
        <v>99</v>
      </c>
      <c r="G1590" s="68">
        <v>98</v>
      </c>
      <c r="H1590" s="67" t="str">
        <f t="shared" si="229"/>
        <v>ANA LUCIA</v>
      </c>
      <c r="I1590" s="71">
        <v>45610</v>
      </c>
      <c r="J1590" s="72">
        <v>45623</v>
      </c>
      <c r="K1590" s="68">
        <v>1</v>
      </c>
      <c r="L1590" s="68">
        <v>32808</v>
      </c>
      <c r="M1590" s="68">
        <v>137112</v>
      </c>
      <c r="N1590" s="73">
        <f t="shared" si="231"/>
        <v>600</v>
      </c>
      <c r="O1590" s="74" t="str">
        <f t="shared" ca="1" si="232"/>
        <v>OK</v>
      </c>
      <c r="P1590" s="71">
        <v>45672</v>
      </c>
      <c r="Q1590" s="198"/>
      <c r="R1590" s="68" t="s">
        <v>100</v>
      </c>
      <c r="S1590" s="73" t="str">
        <f t="shared" si="233"/>
        <v>Quebra do talão durante a montagem ou desmontagem proveniente de aquecimento excessivo da roda.</v>
      </c>
      <c r="T1590" s="67" t="str">
        <f t="shared" si="234"/>
        <v>Quebra do talão na montagem/desmontagem, utilização de ferramentas não adequadas, força excessiva ou desproporcional na montagem/desmontagem, pneu com talão baquelizado devido a aquecimento da roda ou baixa pressão.</v>
      </c>
      <c r="U1590" s="73" t="str">
        <f t="shared" si="235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1590" s="68">
        <v>16196</v>
      </c>
      <c r="W1590" s="67" t="str">
        <f t="shared" si="236"/>
        <v xml:space="preserve">Everson Veloso </v>
      </c>
      <c r="X1590" s="67"/>
      <c r="Y1590" s="67">
        <f t="shared" ca="1" si="228"/>
        <v>49</v>
      </c>
      <c r="Z1590" s="67" t="str">
        <f>IFERROR(VLOOKUP(R1590,FVU!B:F,5,FALSE),"")</f>
        <v>TALÃO</v>
      </c>
    </row>
    <row r="1591" spans="1:26" ht="15.75" customHeight="1">
      <c r="A1591" s="150">
        <f t="shared" si="227"/>
        <v>3886</v>
      </c>
      <c r="B1591" s="75">
        <v>26840</v>
      </c>
      <c r="C1591" s="60">
        <v>2</v>
      </c>
      <c r="D1591" s="59" t="str">
        <f t="shared" si="230"/>
        <v>275/80R22.5</v>
      </c>
      <c r="E1591" s="61">
        <v>11159</v>
      </c>
      <c r="F1591" s="75" t="s">
        <v>105</v>
      </c>
      <c r="G1591" s="60">
        <v>98</v>
      </c>
      <c r="H1591" s="59" t="str">
        <f t="shared" si="229"/>
        <v>ANA LUCIA</v>
      </c>
      <c r="I1591" s="63">
        <v>45610</v>
      </c>
      <c r="J1591" s="64">
        <v>45623</v>
      </c>
      <c r="K1591" s="60">
        <v>1</v>
      </c>
      <c r="L1591" s="60">
        <v>26171</v>
      </c>
      <c r="M1591" s="60">
        <v>110433</v>
      </c>
      <c r="N1591" s="65">
        <f t="shared" si="231"/>
        <v>600</v>
      </c>
      <c r="O1591" s="66" t="str">
        <f t="shared" ca="1" si="232"/>
        <v>OK</v>
      </c>
      <c r="P1591" s="63">
        <v>45672</v>
      </c>
      <c r="Q1591" s="200"/>
      <c r="R1591" s="148" t="s">
        <v>100</v>
      </c>
      <c r="S1591" s="65" t="str">
        <f t="shared" si="233"/>
        <v>Quebra do talão durante a montagem ou desmontagem proveniente de aquecimento excessivo da roda.</v>
      </c>
      <c r="T1591" s="59" t="str">
        <f t="shared" si="234"/>
        <v>Quebra do talão na montagem/desmontagem, utilização de ferramentas não adequadas, força excessiva ou desproporcional na montagem/desmontagem, pneu com talão baquelizado devido a aquecimento da roda ou baixa pressão.</v>
      </c>
      <c r="U1591" s="65" t="str">
        <f t="shared" si="235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1591" s="60">
        <v>16196</v>
      </c>
      <c r="W1591" s="59" t="str">
        <f t="shared" si="236"/>
        <v xml:space="preserve">Everson Veloso </v>
      </c>
      <c r="X1591" s="59"/>
      <c r="Y1591" s="59">
        <f t="shared" ca="1" si="228"/>
        <v>49</v>
      </c>
      <c r="Z1591" s="59" t="str">
        <f>IFERROR(VLOOKUP(R1591,FVU!B:F,5,FALSE),"")</f>
        <v>TALÃO</v>
      </c>
    </row>
    <row r="1592" spans="1:26" ht="15.75" customHeight="1">
      <c r="A1592" s="149">
        <f t="shared" si="227"/>
        <v>3887</v>
      </c>
      <c r="B1592" s="76">
        <v>27522</v>
      </c>
      <c r="C1592" s="68">
        <v>2</v>
      </c>
      <c r="D1592" s="67" t="str">
        <f t="shared" si="230"/>
        <v>275/80R22.5</v>
      </c>
      <c r="E1592" s="69">
        <v>11301</v>
      </c>
      <c r="F1592" s="76" t="s">
        <v>105</v>
      </c>
      <c r="G1592" s="68">
        <v>870</v>
      </c>
      <c r="H1592" s="67" t="str">
        <f t="shared" si="229"/>
        <v>JUSTINOPOLIS</v>
      </c>
      <c r="I1592" s="71">
        <v>45610</v>
      </c>
      <c r="J1592" s="72">
        <v>45623</v>
      </c>
      <c r="K1592" s="68">
        <v>0</v>
      </c>
      <c r="L1592" s="68">
        <v>20792</v>
      </c>
      <c r="M1592" s="68">
        <v>74678</v>
      </c>
      <c r="N1592" s="73">
        <f t="shared" si="231"/>
        <v>600</v>
      </c>
      <c r="O1592" s="74" t="str">
        <f t="shared" ca="1" si="232"/>
        <v>OK</v>
      </c>
      <c r="P1592" s="71">
        <v>45625</v>
      </c>
      <c r="Q1592" s="198"/>
      <c r="R1592" s="68" t="s">
        <v>107</v>
      </c>
      <c r="S1592" s="73" t="str">
        <f t="shared" si="233"/>
        <v>Alteração na zona baixa do talão.</v>
      </c>
      <c r="T1592" s="67" t="str">
        <f t="shared" si="23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592" s="73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592" s="68">
        <v>16196</v>
      </c>
      <c r="W1592" s="67" t="str">
        <f t="shared" si="236"/>
        <v xml:space="preserve">Everson Veloso </v>
      </c>
      <c r="X1592" s="67"/>
      <c r="Y1592" s="67">
        <f t="shared" ca="1" si="228"/>
        <v>2</v>
      </c>
      <c r="Z1592" s="67" t="str">
        <f>IFERROR(VLOOKUP(R1592,FVU!B:F,5,FALSE),"")</f>
        <v>TALÃO</v>
      </c>
    </row>
    <row r="1593" spans="1:26" ht="15.75" customHeight="1">
      <c r="A1593" s="150">
        <f t="shared" si="227"/>
        <v>3888</v>
      </c>
      <c r="B1593" s="75">
        <v>26859</v>
      </c>
      <c r="C1593" s="60">
        <v>2</v>
      </c>
      <c r="D1593" s="59" t="str">
        <f t="shared" si="230"/>
        <v>275/80R22.5</v>
      </c>
      <c r="E1593" s="61">
        <v>90308</v>
      </c>
      <c r="F1593" s="75" t="s">
        <v>99</v>
      </c>
      <c r="G1593" s="60">
        <v>870</v>
      </c>
      <c r="H1593" s="59" t="str">
        <f t="shared" si="229"/>
        <v>JUSTINOPOLIS</v>
      </c>
      <c r="I1593" s="63">
        <v>45609</v>
      </c>
      <c r="J1593" s="64">
        <v>45623</v>
      </c>
      <c r="K1593" s="60">
        <v>1</v>
      </c>
      <c r="L1593" s="60">
        <v>20425</v>
      </c>
      <c r="M1593" s="60">
        <v>98171</v>
      </c>
      <c r="N1593" s="65">
        <f t="shared" si="231"/>
        <v>600</v>
      </c>
      <c r="O1593" s="66" t="str">
        <f t="shared" ca="1" si="232"/>
        <v>OK</v>
      </c>
      <c r="P1593" s="63">
        <v>45646</v>
      </c>
      <c r="Q1593" s="200"/>
      <c r="R1593" s="148" t="s">
        <v>116</v>
      </c>
      <c r="S1593" s="65" t="str">
        <f t="shared" si="233"/>
        <v>Desenrolamento do retorno da lona carcaça no talão.</v>
      </c>
      <c r="T1593" s="59" t="str">
        <f t="shared" si="234"/>
        <v>Aquecimento no talão ocasionado pelo uso excessivo do freio, má regulagem dos freios, uso excessivo dos freios devido a velocidade incompatível com a via,rodas sujas e/ou em má condições de uso, etc.</v>
      </c>
      <c r="U1593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593" s="60">
        <v>16196</v>
      </c>
      <c r="W1593" s="59" t="str">
        <f t="shared" si="236"/>
        <v xml:space="preserve">Everson Veloso </v>
      </c>
      <c r="X1593" s="59"/>
      <c r="Y1593" s="59">
        <f t="shared" ca="1" si="228"/>
        <v>23</v>
      </c>
      <c r="Z1593" s="59" t="str">
        <f>IFERROR(VLOOKUP(R1593,FVU!B:F,5,FALSE),"")</f>
        <v>TALÃO</v>
      </c>
    </row>
    <row r="1594" spans="1:26" ht="15.75" customHeight="1">
      <c r="A1594" s="149">
        <f t="shared" si="227"/>
        <v>3889</v>
      </c>
      <c r="B1594" s="76">
        <v>28670</v>
      </c>
      <c r="C1594" s="68">
        <v>4</v>
      </c>
      <c r="D1594" s="67" t="str">
        <f t="shared" si="230"/>
        <v>215/75R17.5</v>
      </c>
      <c r="E1594" s="69">
        <v>40885</v>
      </c>
      <c r="F1594" s="76" t="s">
        <v>197</v>
      </c>
      <c r="G1594" s="68">
        <v>98</v>
      </c>
      <c r="H1594" s="67" t="str">
        <f t="shared" si="229"/>
        <v>ANA LUCIA</v>
      </c>
      <c r="I1594" s="71">
        <v>45609</v>
      </c>
      <c r="J1594" s="72">
        <v>45623</v>
      </c>
      <c r="K1594" s="68">
        <v>0</v>
      </c>
      <c r="L1594" s="68">
        <v>19455</v>
      </c>
      <c r="M1594" s="68">
        <v>19455</v>
      </c>
      <c r="N1594" s="73">
        <f t="shared" si="231"/>
        <v>450</v>
      </c>
      <c r="O1594" s="74" t="str">
        <f t="shared" ca="1" si="232"/>
        <v>OK</v>
      </c>
      <c r="P1594" s="71">
        <v>45672</v>
      </c>
      <c r="Q1594" s="198"/>
      <c r="R1594" s="68" t="s">
        <v>111</v>
      </c>
      <c r="S1594" s="73" t="str">
        <f t="shared" si="233"/>
        <v>Desgaste irregular da Banda de Rodagem.</v>
      </c>
      <c r="T1594" s="67" t="str">
        <f t="shared" si="234"/>
        <v>Folgas nas mangas, cubos, buchas estouradas, veículo desalinhado.</v>
      </c>
      <c r="U1594" s="73" t="str">
        <f t="shared" si="23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594" s="68">
        <v>16196</v>
      </c>
      <c r="W1594" s="67" t="str">
        <f t="shared" si="236"/>
        <v xml:space="preserve">Everson Veloso </v>
      </c>
      <c r="X1594" s="67"/>
      <c r="Y1594" s="67">
        <f t="shared" ca="1" si="228"/>
        <v>49</v>
      </c>
      <c r="Z1594" s="67" t="str">
        <f>IFERROR(VLOOKUP(R1594,FVU!B:F,5,FALSE),"")</f>
        <v>BANDA DE RODAGEM</v>
      </c>
    </row>
    <row r="1595" spans="1:26" ht="15.75" customHeight="1">
      <c r="A1595" s="150">
        <f t="shared" si="227"/>
        <v>3890</v>
      </c>
      <c r="B1595" s="75">
        <v>23029</v>
      </c>
      <c r="C1595" s="60">
        <v>2</v>
      </c>
      <c r="D1595" s="59" t="str">
        <f t="shared" si="230"/>
        <v>275/80R22.5</v>
      </c>
      <c r="E1595" s="61">
        <v>90299</v>
      </c>
      <c r="F1595" s="75" t="s">
        <v>101</v>
      </c>
      <c r="G1595" s="60">
        <v>870</v>
      </c>
      <c r="H1595" s="59" t="str">
        <f t="shared" si="229"/>
        <v>JUSTINOPOLIS</v>
      </c>
      <c r="I1595" s="63">
        <v>45610</v>
      </c>
      <c r="J1595" s="64">
        <v>45623</v>
      </c>
      <c r="K1595" s="60">
        <v>2</v>
      </c>
      <c r="L1595" s="60">
        <v>22641</v>
      </c>
      <c r="M1595" s="60">
        <v>275809</v>
      </c>
      <c r="N1595" s="65">
        <f t="shared" si="231"/>
        <v>600</v>
      </c>
      <c r="O1595" s="66" t="str">
        <f t="shared" ca="1" si="232"/>
        <v>OK</v>
      </c>
      <c r="P1595" s="63">
        <v>45646</v>
      </c>
      <c r="Q1595" s="200"/>
      <c r="R1595" s="148" t="s">
        <v>117</v>
      </c>
      <c r="S1595" s="65" t="str">
        <f t="shared" si="233"/>
        <v>Separações no talão e rupturas dos reforços.</v>
      </c>
      <c r="T1595" s="59" t="str">
        <f t="shared" si="234"/>
        <v>Aquecimento excessivo no tambor de freio, utilização com sobrecarga ou baixa pressão, mau posicionamento do pneu sobre o aro/roda, uso excessivo dos freios devido a velocidade incompatível com a via.</v>
      </c>
      <c r="U1595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95" s="60">
        <v>16196</v>
      </c>
      <c r="W1595" s="59" t="str">
        <f t="shared" si="236"/>
        <v xml:space="preserve">Everson Veloso </v>
      </c>
      <c r="X1595" s="59"/>
      <c r="Y1595" s="59">
        <f t="shared" ca="1" si="228"/>
        <v>23</v>
      </c>
      <c r="Z1595" s="59" t="str">
        <f>IFERROR(VLOOKUP(R1595,FVU!B:F,5,FALSE),"")</f>
        <v>TALÃO</v>
      </c>
    </row>
    <row r="1596" spans="1:26" ht="15.75" customHeight="1">
      <c r="A1596" s="149">
        <f t="shared" si="227"/>
        <v>3891</v>
      </c>
      <c r="B1596" s="76">
        <v>27452</v>
      </c>
      <c r="C1596" s="68">
        <v>2</v>
      </c>
      <c r="D1596" s="67" t="str">
        <f t="shared" si="230"/>
        <v>275/80R22.5</v>
      </c>
      <c r="E1596" s="69">
        <v>10992</v>
      </c>
      <c r="F1596" s="76" t="s">
        <v>99</v>
      </c>
      <c r="G1596" s="68">
        <v>870</v>
      </c>
      <c r="H1596" s="67" t="str">
        <f t="shared" si="229"/>
        <v>JUSTINOPOLIS</v>
      </c>
      <c r="I1596" s="71">
        <v>45609</v>
      </c>
      <c r="J1596" s="72">
        <v>45623</v>
      </c>
      <c r="K1596" s="68">
        <v>0</v>
      </c>
      <c r="L1596" s="68">
        <v>20432</v>
      </c>
      <c r="M1596" s="68">
        <v>61504</v>
      </c>
      <c r="N1596" s="73">
        <f t="shared" si="231"/>
        <v>600</v>
      </c>
      <c r="O1596" s="74" t="str">
        <f t="shared" ca="1" si="232"/>
        <v>OK</v>
      </c>
      <c r="P1596" s="71">
        <v>45625</v>
      </c>
      <c r="Q1596" s="198"/>
      <c r="R1596" s="68" t="s">
        <v>107</v>
      </c>
      <c r="S1596" s="73" t="str">
        <f t="shared" si="233"/>
        <v>Alteração na zona baixa do talão.</v>
      </c>
      <c r="T1596" s="67" t="str">
        <f t="shared" si="23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596" s="73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596" s="68">
        <v>16196</v>
      </c>
      <c r="W1596" s="67" t="str">
        <f t="shared" si="236"/>
        <v xml:space="preserve">Everson Veloso </v>
      </c>
      <c r="X1596" s="67"/>
      <c r="Y1596" s="67">
        <f t="shared" ca="1" si="228"/>
        <v>2</v>
      </c>
      <c r="Z1596" s="67" t="str">
        <f>IFERROR(VLOOKUP(R1596,FVU!B:F,5,FALSE),"")</f>
        <v>TALÃO</v>
      </c>
    </row>
    <row r="1597" spans="1:26" ht="15.75" customHeight="1">
      <c r="A1597" s="150">
        <f t="shared" si="227"/>
        <v>3892</v>
      </c>
      <c r="B1597" s="75">
        <v>26596</v>
      </c>
      <c r="C1597" s="60">
        <v>2</v>
      </c>
      <c r="D1597" s="59" t="str">
        <f t="shared" si="230"/>
        <v>275/80R22.5</v>
      </c>
      <c r="E1597" s="61">
        <v>90298</v>
      </c>
      <c r="F1597" s="75" t="s">
        <v>105</v>
      </c>
      <c r="G1597" s="60">
        <v>870</v>
      </c>
      <c r="H1597" s="59" t="str">
        <f t="shared" si="229"/>
        <v>JUSTINOPOLIS</v>
      </c>
      <c r="I1597" s="63">
        <v>45608</v>
      </c>
      <c r="J1597" s="64">
        <v>45623</v>
      </c>
      <c r="K1597" s="60">
        <v>2</v>
      </c>
      <c r="L1597" s="60">
        <v>9604</v>
      </c>
      <c r="M1597" s="60">
        <v>79968</v>
      </c>
      <c r="N1597" s="65">
        <f t="shared" si="231"/>
        <v>600</v>
      </c>
      <c r="O1597" s="66" t="str">
        <f t="shared" ca="1" si="232"/>
        <v>OK</v>
      </c>
      <c r="P1597" s="63">
        <v>45646</v>
      </c>
      <c r="Q1597" s="200"/>
      <c r="R1597" s="148" t="s">
        <v>106</v>
      </c>
      <c r="S1597" s="65" t="str">
        <f t="shared" si="233"/>
        <v>Rachadura na zona baixa do talão.</v>
      </c>
      <c r="T1597" s="59" t="str">
        <f t="shared" si="23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597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597" s="60">
        <v>16196</v>
      </c>
      <c r="W1597" s="59" t="str">
        <f t="shared" si="236"/>
        <v xml:space="preserve">Everson Veloso </v>
      </c>
      <c r="X1597" s="59"/>
      <c r="Y1597" s="59">
        <f t="shared" ca="1" si="228"/>
        <v>23</v>
      </c>
      <c r="Z1597" s="59" t="str">
        <f>IFERROR(VLOOKUP(R1597,FVU!B:F,5,FALSE),"")</f>
        <v>TALÃO</v>
      </c>
    </row>
    <row r="1598" spans="1:26" ht="15.75" customHeight="1">
      <c r="A1598" s="149">
        <f t="shared" si="227"/>
        <v>3893</v>
      </c>
      <c r="B1598" s="76">
        <v>27962</v>
      </c>
      <c r="C1598" s="68">
        <v>2</v>
      </c>
      <c r="D1598" s="67" t="str">
        <f t="shared" si="230"/>
        <v>275/80R22.5</v>
      </c>
      <c r="E1598" s="69">
        <v>25122</v>
      </c>
      <c r="F1598" s="76" t="s">
        <v>101</v>
      </c>
      <c r="G1598" s="68">
        <v>61</v>
      </c>
      <c r="H1598" s="67" t="str">
        <f t="shared" si="229"/>
        <v>SARZEDO</v>
      </c>
      <c r="I1598" s="71">
        <v>45609</v>
      </c>
      <c r="J1598" s="72">
        <v>45623</v>
      </c>
      <c r="K1598" s="68">
        <v>0</v>
      </c>
      <c r="L1598" s="68">
        <v>1149</v>
      </c>
      <c r="M1598" s="68">
        <v>54359</v>
      </c>
      <c r="N1598" s="73">
        <f t="shared" si="231"/>
        <v>600</v>
      </c>
      <c r="O1598" s="74" t="str">
        <f t="shared" ca="1" si="232"/>
        <v>OK</v>
      </c>
      <c r="P1598" s="71">
        <v>45625</v>
      </c>
      <c r="Q1598" s="198"/>
      <c r="R1598" s="68" t="s">
        <v>114</v>
      </c>
      <c r="S1598" s="73" t="str">
        <f t="shared" si="233"/>
        <v>Pneu não ressulcado</v>
      </c>
      <c r="T1598" s="67" t="str">
        <f t="shared" si="234"/>
        <v>Negligência e/ou não realização do serviço de ressulcagem.</v>
      </c>
      <c r="U1598" s="73" t="str">
        <f t="shared" si="235"/>
        <v>Realizar a ressulcagem dos pneus respeitando os procedimentos conforme manual de ressulcagem.</v>
      </c>
      <c r="V1598" s="68">
        <v>16196</v>
      </c>
      <c r="W1598" s="67" t="str">
        <f t="shared" si="236"/>
        <v xml:space="preserve">Everson Veloso </v>
      </c>
      <c r="X1598" s="67"/>
      <c r="Y1598" s="67">
        <f t="shared" ca="1" si="228"/>
        <v>2</v>
      </c>
      <c r="Z1598" s="67" t="str">
        <f>IFERROR(VLOOKUP(R1598,FVU!B:F,5,FALSE),"")</f>
        <v>BANDA DE RODAGEM</v>
      </c>
    </row>
    <row r="1599" spans="1:26" ht="15.75" customHeight="1">
      <c r="A1599" s="150">
        <f t="shared" si="227"/>
        <v>3894</v>
      </c>
      <c r="B1599" s="75">
        <v>28327</v>
      </c>
      <c r="C1599" s="60">
        <v>2</v>
      </c>
      <c r="D1599" s="59" t="str">
        <f t="shared" si="230"/>
        <v>275/80R22.5</v>
      </c>
      <c r="E1599" s="61">
        <v>11352</v>
      </c>
      <c r="F1599" s="75" t="s">
        <v>198</v>
      </c>
      <c r="G1599" s="60">
        <v>870</v>
      </c>
      <c r="H1599" s="59" t="str">
        <f t="shared" si="229"/>
        <v>JUSTINOPOLIS</v>
      </c>
      <c r="I1599" s="63">
        <v>45614</v>
      </c>
      <c r="J1599" s="64">
        <v>45623</v>
      </c>
      <c r="K1599" s="60">
        <v>0</v>
      </c>
      <c r="L1599" s="60">
        <v>7458</v>
      </c>
      <c r="M1599" s="60">
        <v>48446</v>
      </c>
      <c r="N1599" s="65">
        <f t="shared" si="231"/>
        <v>600</v>
      </c>
      <c r="O1599" s="66" t="str">
        <f t="shared" ca="1" si="232"/>
        <v>OK</v>
      </c>
      <c r="P1599" s="63">
        <v>45901</v>
      </c>
      <c r="Q1599" s="200"/>
      <c r="R1599" s="148" t="s">
        <v>114</v>
      </c>
      <c r="S1599" s="65" t="str">
        <f t="shared" si="233"/>
        <v>Pneu não ressulcado</v>
      </c>
      <c r="T1599" s="59" t="str">
        <f t="shared" si="234"/>
        <v>Negligência e/ou não realização do serviço de ressulcagem.</v>
      </c>
      <c r="U1599" s="65" t="str">
        <f t="shared" si="235"/>
        <v>Realizar a ressulcagem dos pneus respeitando os procedimentos conforme manual de ressulcagem.</v>
      </c>
      <c r="V1599" s="60">
        <v>16196</v>
      </c>
      <c r="W1599" s="59" t="str">
        <f t="shared" si="236"/>
        <v xml:space="preserve">Everson Veloso </v>
      </c>
      <c r="X1599" s="59"/>
      <c r="Y1599" s="59">
        <f t="shared" ca="1" si="228"/>
        <v>278</v>
      </c>
      <c r="Z1599" s="59" t="str">
        <f>IFERROR(VLOOKUP(R1599,FVU!B:F,5,FALSE),"")</f>
        <v>BANDA DE RODAGEM</v>
      </c>
    </row>
    <row r="1600" spans="1:26" ht="15.75" customHeight="1">
      <c r="A1600" s="149">
        <f t="shared" si="227"/>
        <v>3895</v>
      </c>
      <c r="B1600" s="76">
        <v>23381</v>
      </c>
      <c r="C1600" s="68">
        <v>1</v>
      </c>
      <c r="D1600" s="67" t="str">
        <f t="shared" si="230"/>
        <v>295/80R22.5</v>
      </c>
      <c r="E1600" s="69">
        <v>7610</v>
      </c>
      <c r="F1600" s="76" t="s">
        <v>207</v>
      </c>
      <c r="G1600" s="68">
        <v>56</v>
      </c>
      <c r="H1600" s="67" t="str">
        <f t="shared" si="229"/>
        <v xml:space="preserve">UBERLANDIA </v>
      </c>
      <c r="I1600" s="71">
        <v>45607</v>
      </c>
      <c r="J1600" s="72">
        <v>45623</v>
      </c>
      <c r="K1600" s="68">
        <v>0</v>
      </c>
      <c r="L1600" s="68">
        <v>2695</v>
      </c>
      <c r="M1600" s="68">
        <v>84293</v>
      </c>
      <c r="N1600" s="73">
        <f t="shared" si="231"/>
        <v>650</v>
      </c>
      <c r="O1600" s="74" t="str">
        <f t="shared" ca="1" si="232"/>
        <v>OK</v>
      </c>
      <c r="P1600" s="71">
        <v>45722</v>
      </c>
      <c r="Q1600" s="198"/>
      <c r="R1600" s="68" t="s">
        <v>107</v>
      </c>
      <c r="S1600" s="73" t="str">
        <f t="shared" si="233"/>
        <v>Alteração na zona baixa do talão.</v>
      </c>
      <c r="T1600" s="67" t="str">
        <f t="shared" si="23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600" s="73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600" s="68">
        <v>16196</v>
      </c>
      <c r="W1600" s="67" t="str">
        <f t="shared" si="236"/>
        <v xml:space="preserve">Everson Veloso </v>
      </c>
      <c r="X1600" s="67"/>
      <c r="Y1600" s="67">
        <f t="shared" ca="1" si="228"/>
        <v>99</v>
      </c>
      <c r="Z1600" s="67" t="str">
        <f>IFERROR(VLOOKUP(R1600,FVU!B:F,5,FALSE),"")</f>
        <v>TALÃO</v>
      </c>
    </row>
    <row r="1601" spans="1:26" ht="15.75" customHeight="1">
      <c r="A1601" s="150">
        <f t="shared" si="227"/>
        <v>3896</v>
      </c>
      <c r="B1601" s="75">
        <v>27157</v>
      </c>
      <c r="C1601" s="60">
        <v>2</v>
      </c>
      <c r="D1601" s="59" t="str">
        <f t="shared" si="230"/>
        <v>275/80R22.5</v>
      </c>
      <c r="E1601" s="61">
        <v>8438</v>
      </c>
      <c r="F1601" s="75" t="s">
        <v>99</v>
      </c>
      <c r="G1601" s="60">
        <v>56</v>
      </c>
      <c r="H1601" s="59" t="str">
        <f t="shared" si="229"/>
        <v xml:space="preserve">UBERLANDIA </v>
      </c>
      <c r="I1601" s="63">
        <v>45608</v>
      </c>
      <c r="J1601" s="64">
        <v>45623</v>
      </c>
      <c r="K1601" s="60">
        <v>0</v>
      </c>
      <c r="L1601" s="60">
        <v>11473</v>
      </c>
      <c r="M1601" s="60">
        <v>44078</v>
      </c>
      <c r="N1601" s="65">
        <f t="shared" si="231"/>
        <v>600</v>
      </c>
      <c r="O1601" s="66" t="str">
        <f t="shared" ca="1" si="232"/>
        <v>OK</v>
      </c>
      <c r="P1601" s="63">
        <v>45722</v>
      </c>
      <c r="Q1601" s="200"/>
      <c r="R1601" s="148" t="s">
        <v>116</v>
      </c>
      <c r="S1601" s="65" t="str">
        <f t="shared" si="233"/>
        <v>Desenrolamento do retorno da lona carcaça no talão.</v>
      </c>
      <c r="T1601" s="59" t="str">
        <f t="shared" si="234"/>
        <v>Aquecimento no talão ocasionado pelo uso excessivo do freio, má regulagem dos freios, uso excessivo dos freios devido a velocidade incompatível com a via,rodas sujas e/ou em má condições de uso, etc.</v>
      </c>
      <c r="U1601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601" s="60">
        <v>16196</v>
      </c>
      <c r="W1601" s="59" t="str">
        <f t="shared" si="236"/>
        <v xml:space="preserve">Everson Veloso </v>
      </c>
      <c r="X1601" s="59"/>
      <c r="Y1601" s="59">
        <f t="shared" ca="1" si="228"/>
        <v>99</v>
      </c>
      <c r="Z1601" s="59" t="str">
        <f>IFERROR(VLOOKUP(R1601,FVU!B:F,5,FALSE),"")</f>
        <v>TALÃO</v>
      </c>
    </row>
    <row r="1602" spans="1:26" ht="15.75" customHeight="1">
      <c r="A1602" s="149">
        <f t="shared" si="227"/>
        <v>3897</v>
      </c>
      <c r="B1602" s="76">
        <v>29750</v>
      </c>
      <c r="C1602" s="68">
        <v>2</v>
      </c>
      <c r="D1602" s="67" t="str">
        <f t="shared" si="230"/>
        <v>275/80R22.5</v>
      </c>
      <c r="E1602" s="69">
        <v>7325</v>
      </c>
      <c r="F1602" s="76" t="s">
        <v>102</v>
      </c>
      <c r="G1602" s="68">
        <v>56</v>
      </c>
      <c r="H1602" s="67" t="str">
        <f t="shared" si="229"/>
        <v xml:space="preserve">UBERLANDIA </v>
      </c>
      <c r="I1602" s="71">
        <v>45613</v>
      </c>
      <c r="J1602" s="72">
        <v>45623</v>
      </c>
      <c r="K1602" s="68">
        <v>0</v>
      </c>
      <c r="L1602" s="68">
        <v>21612</v>
      </c>
      <c r="M1602" s="68">
        <v>21612</v>
      </c>
      <c r="N1602" s="73">
        <f t="shared" si="231"/>
        <v>600</v>
      </c>
      <c r="O1602" s="74" t="str">
        <f t="shared" ca="1" si="232"/>
        <v>OK</v>
      </c>
      <c r="P1602" s="71">
        <v>45722</v>
      </c>
      <c r="Q1602" s="198"/>
      <c r="R1602" s="68" t="s">
        <v>111</v>
      </c>
      <c r="S1602" s="73" t="str">
        <f t="shared" si="233"/>
        <v>Desgaste irregular da Banda de Rodagem.</v>
      </c>
      <c r="T1602" s="67" t="str">
        <f t="shared" si="234"/>
        <v>Folgas nas mangas, cubos, buchas estouradas, veículo desalinhado.</v>
      </c>
      <c r="U1602" s="73" t="str">
        <f t="shared" si="23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602" s="68">
        <v>16196</v>
      </c>
      <c r="W1602" s="67" t="str">
        <f t="shared" si="236"/>
        <v xml:space="preserve">Everson Veloso </v>
      </c>
      <c r="X1602" s="67"/>
      <c r="Y1602" s="67">
        <f t="shared" ca="1" si="228"/>
        <v>99</v>
      </c>
      <c r="Z1602" s="67" t="str">
        <f>IFERROR(VLOOKUP(R1602,FVU!B:F,5,FALSE),"")</f>
        <v>BANDA DE RODAGEM</v>
      </c>
    </row>
    <row r="1603" spans="1:26" ht="15.75" customHeight="1">
      <c r="A1603" s="150">
        <f t="shared" si="227"/>
        <v>3898</v>
      </c>
      <c r="B1603" s="75">
        <v>22951</v>
      </c>
      <c r="C1603" s="60">
        <v>1</v>
      </c>
      <c r="D1603" s="59" t="str">
        <f t="shared" si="230"/>
        <v>295/80R22.5</v>
      </c>
      <c r="E1603" s="61">
        <v>10853</v>
      </c>
      <c r="F1603" s="75" t="s">
        <v>105</v>
      </c>
      <c r="G1603" s="60">
        <v>870</v>
      </c>
      <c r="H1603" s="59" t="str">
        <f t="shared" si="229"/>
        <v>JUSTINOPOLIS</v>
      </c>
      <c r="I1603" s="63">
        <v>45612</v>
      </c>
      <c r="J1603" s="64">
        <v>45623</v>
      </c>
      <c r="K1603" s="60">
        <v>1</v>
      </c>
      <c r="L1603" s="60">
        <v>2583</v>
      </c>
      <c r="M1603" s="60">
        <v>160632</v>
      </c>
      <c r="N1603" s="65">
        <f t="shared" si="231"/>
        <v>650</v>
      </c>
      <c r="O1603" s="66" t="str">
        <f t="shared" ca="1" si="232"/>
        <v>OK</v>
      </c>
      <c r="P1603" s="63">
        <v>45646</v>
      </c>
      <c r="Q1603" s="200"/>
      <c r="R1603" s="148" t="s">
        <v>116</v>
      </c>
      <c r="S1603" s="65" t="str">
        <f t="shared" si="233"/>
        <v>Desenrolamento do retorno da lona carcaça no talão.</v>
      </c>
      <c r="T1603" s="59" t="str">
        <f t="shared" si="234"/>
        <v>Aquecimento no talão ocasionado pelo uso excessivo do freio, má regulagem dos freios, uso excessivo dos freios devido a velocidade incompatível com a via,rodas sujas e/ou em má condições de uso, etc.</v>
      </c>
      <c r="U1603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603" s="60">
        <v>16196</v>
      </c>
      <c r="W1603" s="59" t="str">
        <f t="shared" si="236"/>
        <v xml:space="preserve">Everson Veloso </v>
      </c>
      <c r="X1603" s="59"/>
      <c r="Y1603" s="59">
        <f t="shared" ca="1" si="228"/>
        <v>23</v>
      </c>
      <c r="Z1603" s="59" t="str">
        <f>IFERROR(VLOOKUP(R1603,FVU!B:F,5,FALSE),"")</f>
        <v>TALÃO</v>
      </c>
    </row>
    <row r="1604" spans="1:26" ht="15.75" customHeight="1">
      <c r="A1604" s="149">
        <f t="shared" ref="A1604:A1667" si="237">IF(B1604&gt;0,A1603+1,"")</f>
        <v>3899</v>
      </c>
      <c r="B1604" s="76">
        <v>26730</v>
      </c>
      <c r="C1604" s="68">
        <v>2</v>
      </c>
      <c r="D1604" s="67" t="str">
        <f t="shared" si="230"/>
        <v>275/80R22.5</v>
      </c>
      <c r="E1604" s="69">
        <v>7509</v>
      </c>
      <c r="F1604" s="76" t="s">
        <v>198</v>
      </c>
      <c r="G1604" s="68">
        <v>56</v>
      </c>
      <c r="H1604" s="67" t="str">
        <f t="shared" si="229"/>
        <v xml:space="preserve">UBERLANDIA </v>
      </c>
      <c r="I1604" s="71">
        <v>45609</v>
      </c>
      <c r="J1604" s="72">
        <v>45623</v>
      </c>
      <c r="K1604" s="68">
        <v>0</v>
      </c>
      <c r="L1604" s="68">
        <v>15186</v>
      </c>
      <c r="M1604" s="68">
        <v>93550</v>
      </c>
      <c r="N1604" s="73">
        <f t="shared" si="231"/>
        <v>600</v>
      </c>
      <c r="O1604" s="74" t="str">
        <f t="shared" ca="1" si="232"/>
        <v>OK</v>
      </c>
      <c r="P1604" s="71">
        <v>45722</v>
      </c>
      <c r="Q1604" s="198"/>
      <c r="R1604" s="68" t="s">
        <v>111</v>
      </c>
      <c r="S1604" s="73" t="str">
        <f t="shared" si="233"/>
        <v>Desgaste irregular da Banda de Rodagem.</v>
      </c>
      <c r="T1604" s="67" t="str">
        <f t="shared" si="234"/>
        <v>Folgas nas mangas, cubos, buchas estouradas, veículo desalinhado.</v>
      </c>
      <c r="U1604" s="73" t="str">
        <f t="shared" si="23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604" s="68">
        <v>16196</v>
      </c>
      <c r="W1604" s="67" t="str">
        <f t="shared" si="236"/>
        <v xml:space="preserve">Everson Veloso </v>
      </c>
      <c r="X1604" s="67"/>
      <c r="Y1604" s="67">
        <f t="shared" ca="1" si="228"/>
        <v>99</v>
      </c>
      <c r="Z1604" s="67" t="str">
        <f>IFERROR(VLOOKUP(R1604,FVU!B:F,5,FALSE),"")</f>
        <v>BANDA DE RODAGEM</v>
      </c>
    </row>
    <row r="1605" spans="1:26" ht="15.75" customHeight="1">
      <c r="A1605" s="150">
        <f t="shared" si="237"/>
        <v>3900</v>
      </c>
      <c r="B1605" s="75">
        <v>28726</v>
      </c>
      <c r="C1605" s="60">
        <v>2</v>
      </c>
      <c r="D1605" s="59" t="str">
        <f t="shared" si="230"/>
        <v>275/80R22.5</v>
      </c>
      <c r="E1605" s="61">
        <v>8441</v>
      </c>
      <c r="F1605" s="75" t="s">
        <v>102</v>
      </c>
      <c r="G1605" s="60">
        <v>56</v>
      </c>
      <c r="H1605" s="59" t="str">
        <f t="shared" si="229"/>
        <v xml:space="preserve">UBERLANDIA </v>
      </c>
      <c r="I1605" s="63">
        <v>45610</v>
      </c>
      <c r="J1605" s="64">
        <v>45623</v>
      </c>
      <c r="K1605" s="60">
        <v>0</v>
      </c>
      <c r="L1605" s="60">
        <v>48645</v>
      </c>
      <c r="M1605" s="60">
        <v>48645</v>
      </c>
      <c r="N1605" s="65">
        <f t="shared" si="231"/>
        <v>600</v>
      </c>
      <c r="O1605" s="66" t="str">
        <f t="shared" ca="1" si="232"/>
        <v>OK</v>
      </c>
      <c r="P1605" s="63">
        <v>45751</v>
      </c>
      <c r="Q1605" s="200"/>
      <c r="R1605" s="148" t="s">
        <v>111</v>
      </c>
      <c r="S1605" s="65" t="str">
        <f t="shared" si="233"/>
        <v>Desgaste irregular da Banda de Rodagem.</v>
      </c>
      <c r="T1605" s="59" t="str">
        <f t="shared" si="234"/>
        <v>Folgas nas mangas, cubos, buchas estouradas, veículo desalinhado.</v>
      </c>
      <c r="U1605" s="65" t="str">
        <f t="shared" si="23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605" s="60">
        <v>16196</v>
      </c>
      <c r="W1605" s="59" t="str">
        <f t="shared" si="236"/>
        <v xml:space="preserve">Everson Veloso </v>
      </c>
      <c r="X1605" s="59"/>
      <c r="Y1605" s="59">
        <f t="shared" ca="1" si="228"/>
        <v>128</v>
      </c>
      <c r="Z1605" s="59" t="str">
        <f>IFERROR(VLOOKUP(R1605,FVU!B:F,5,FALSE),"")</f>
        <v>BANDA DE RODAGEM</v>
      </c>
    </row>
    <row r="1606" spans="1:26" ht="15.75" customHeight="1">
      <c r="A1606" s="149">
        <f t="shared" si="237"/>
        <v>3901</v>
      </c>
      <c r="B1606" s="76">
        <v>28152</v>
      </c>
      <c r="C1606" s="68">
        <v>4</v>
      </c>
      <c r="D1606" s="67" t="str">
        <f t="shared" si="230"/>
        <v>215/75R17.5</v>
      </c>
      <c r="E1606" s="69">
        <v>40897</v>
      </c>
      <c r="F1606" s="76" t="s">
        <v>101</v>
      </c>
      <c r="G1606" s="68">
        <v>98</v>
      </c>
      <c r="H1606" s="67" t="str">
        <f t="shared" si="229"/>
        <v>ANA LUCIA</v>
      </c>
      <c r="I1606" s="71">
        <v>45615</v>
      </c>
      <c r="J1606" s="72">
        <v>45623</v>
      </c>
      <c r="K1606" s="68">
        <v>1</v>
      </c>
      <c r="L1606" s="68">
        <v>1714</v>
      </c>
      <c r="M1606" s="68">
        <v>25546</v>
      </c>
      <c r="N1606" s="73">
        <f t="shared" si="231"/>
        <v>450</v>
      </c>
      <c r="O1606" s="74" t="str">
        <f t="shared" ca="1" si="232"/>
        <v>OK</v>
      </c>
      <c r="P1606" s="71">
        <v>45863</v>
      </c>
      <c r="Q1606" s="198"/>
      <c r="R1606" s="68" t="s">
        <v>104</v>
      </c>
      <c r="S1606" s="73" t="str">
        <f t="shared" si="233"/>
        <v>Feridas acidentais no flanco.</v>
      </c>
      <c r="T1606" s="67" t="str">
        <f t="shared" si="234"/>
        <v>Objetos pontiagudos, pontas de guias, meio-fio.</v>
      </c>
      <c r="U1606" s="73" t="str">
        <f t="shared" si="235"/>
        <v>Impacto lateral proveniente de erro operacional, solicito avaliação de cobrança.</v>
      </c>
      <c r="V1606" s="68">
        <v>16196</v>
      </c>
      <c r="W1606" s="67" t="str">
        <f t="shared" si="236"/>
        <v xml:space="preserve">Everson Veloso </v>
      </c>
      <c r="X1606" s="67"/>
      <c r="Y1606" s="67">
        <f t="shared" ca="1" si="228"/>
        <v>240</v>
      </c>
      <c r="Z1606" s="67" t="str">
        <f>IFERROR(VLOOKUP(R1606,FVU!B:F,5,FALSE),"")</f>
        <v>FLANCO</v>
      </c>
    </row>
    <row r="1607" spans="1:26" ht="15.75" customHeight="1">
      <c r="A1607" s="150">
        <f t="shared" si="237"/>
        <v>3902</v>
      </c>
      <c r="B1607" s="75">
        <v>24713</v>
      </c>
      <c r="C1607" s="60">
        <v>2</v>
      </c>
      <c r="D1607" s="59" t="str">
        <f t="shared" si="230"/>
        <v>275/80R22.5</v>
      </c>
      <c r="E1607" s="61">
        <v>90504</v>
      </c>
      <c r="F1607" s="75" t="s">
        <v>99</v>
      </c>
      <c r="G1607" s="60">
        <v>990</v>
      </c>
      <c r="H1607" s="59" t="str">
        <f t="shared" si="229"/>
        <v>VENEZA</v>
      </c>
      <c r="I1607" s="63">
        <v>45610</v>
      </c>
      <c r="J1607" s="64">
        <v>45623</v>
      </c>
      <c r="K1607" s="60">
        <v>0</v>
      </c>
      <c r="L1607" s="60">
        <v>16322</v>
      </c>
      <c r="M1607" s="60">
        <v>124034</v>
      </c>
      <c r="N1607" s="65">
        <f t="shared" si="231"/>
        <v>600</v>
      </c>
      <c r="O1607" s="66" t="str">
        <f t="shared" ca="1" si="232"/>
        <v>OK</v>
      </c>
      <c r="P1607" s="63">
        <v>45642</v>
      </c>
      <c r="Q1607" s="200"/>
      <c r="R1607" s="148" t="s">
        <v>107</v>
      </c>
      <c r="S1607" s="65" t="str">
        <f t="shared" si="233"/>
        <v>Alteração na zona baixa do talão.</v>
      </c>
      <c r="T1607" s="59" t="str">
        <f t="shared" si="23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607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607" s="60">
        <v>16196</v>
      </c>
      <c r="W1607" s="59" t="str">
        <f t="shared" si="236"/>
        <v xml:space="preserve">Everson Veloso </v>
      </c>
      <c r="X1607" s="59"/>
      <c r="Y1607" s="59">
        <f t="shared" ref="Y1607:Y1670" ca="1" si="238">IF(J1607=0,"",IF(P1607=0,TODAY()-J1607,P1607-J1607))</f>
        <v>19</v>
      </c>
      <c r="Z1607" s="59" t="str">
        <f>IFERROR(VLOOKUP(R1607,FVU!B:F,5,FALSE),"")</f>
        <v>TALÃO</v>
      </c>
    </row>
    <row r="1608" spans="1:26" ht="15.75" customHeight="1">
      <c r="A1608" s="149">
        <f t="shared" si="237"/>
        <v>3903</v>
      </c>
      <c r="B1608" s="76">
        <v>27940</v>
      </c>
      <c r="C1608" s="68">
        <v>2</v>
      </c>
      <c r="D1608" s="67" t="str">
        <f t="shared" si="230"/>
        <v>275/80R22.5</v>
      </c>
      <c r="E1608" s="69">
        <v>25122</v>
      </c>
      <c r="F1608" s="76" t="s">
        <v>99</v>
      </c>
      <c r="G1608" s="68">
        <v>61</v>
      </c>
      <c r="H1608" s="67" t="str">
        <f t="shared" si="229"/>
        <v>SARZEDO</v>
      </c>
      <c r="I1608" s="71">
        <v>45609</v>
      </c>
      <c r="J1608" s="72">
        <v>45623</v>
      </c>
      <c r="K1608" s="68">
        <v>0</v>
      </c>
      <c r="L1608" s="68">
        <v>1149</v>
      </c>
      <c r="M1608" s="68">
        <v>54504</v>
      </c>
      <c r="N1608" s="73">
        <f t="shared" si="231"/>
        <v>600</v>
      </c>
      <c r="O1608" s="74" t="str">
        <f t="shared" ca="1" si="232"/>
        <v>OK</v>
      </c>
      <c r="P1608" s="71">
        <v>45625</v>
      </c>
      <c r="Q1608" s="198"/>
      <c r="R1608" s="68" t="s">
        <v>114</v>
      </c>
      <c r="S1608" s="73" t="str">
        <f t="shared" si="233"/>
        <v>Pneu não ressulcado</v>
      </c>
      <c r="T1608" s="67" t="str">
        <f t="shared" si="234"/>
        <v>Negligência e/ou não realização do serviço de ressulcagem.</v>
      </c>
      <c r="U1608" s="73" t="str">
        <f t="shared" si="235"/>
        <v>Realizar a ressulcagem dos pneus respeitando os procedimentos conforme manual de ressulcagem.</v>
      </c>
      <c r="V1608" s="68">
        <v>16196</v>
      </c>
      <c r="W1608" s="67" t="str">
        <f t="shared" si="236"/>
        <v xml:space="preserve">Everson Veloso </v>
      </c>
      <c r="X1608" s="67"/>
      <c r="Y1608" s="67">
        <f t="shared" ca="1" si="238"/>
        <v>2</v>
      </c>
      <c r="Z1608" s="67" t="str">
        <f>IFERROR(VLOOKUP(R1608,FVU!B:F,5,FALSE),"")</f>
        <v>BANDA DE RODAGEM</v>
      </c>
    </row>
    <row r="1609" spans="1:26" ht="15.75" customHeight="1">
      <c r="A1609" s="150">
        <f t="shared" si="237"/>
        <v>3904</v>
      </c>
      <c r="B1609" s="75">
        <v>26689</v>
      </c>
      <c r="C1609" s="60">
        <v>2</v>
      </c>
      <c r="D1609" s="59" t="str">
        <f t="shared" si="230"/>
        <v>275/80R22.5</v>
      </c>
      <c r="E1609" s="61">
        <v>90492</v>
      </c>
      <c r="F1609" s="75" t="s">
        <v>105</v>
      </c>
      <c r="G1609" s="60">
        <v>520</v>
      </c>
      <c r="H1609" s="59" t="str">
        <f t="shared" si="229"/>
        <v>NEVES</v>
      </c>
      <c r="I1609" s="63">
        <v>45607</v>
      </c>
      <c r="J1609" s="64">
        <v>45623</v>
      </c>
      <c r="K1609" s="60">
        <v>1</v>
      </c>
      <c r="L1609" s="60">
        <v>23719</v>
      </c>
      <c r="M1609" s="60">
        <v>104665</v>
      </c>
      <c r="N1609" s="65">
        <f t="shared" si="231"/>
        <v>600</v>
      </c>
      <c r="O1609" s="66" t="str">
        <f t="shared" ca="1" si="232"/>
        <v>OK</v>
      </c>
      <c r="P1609" s="63">
        <v>45624</v>
      </c>
      <c r="Q1609" s="200"/>
      <c r="R1609" s="148" t="s">
        <v>116</v>
      </c>
      <c r="S1609" s="65" t="str">
        <f t="shared" si="233"/>
        <v>Desenrolamento do retorno da lona carcaça no talão.</v>
      </c>
      <c r="T1609" s="59" t="str">
        <f t="shared" si="234"/>
        <v>Aquecimento no talão ocasionado pelo uso excessivo do freio, má regulagem dos freios, uso excessivo dos freios devido a velocidade incompatível com a via,rodas sujas e/ou em má condições de uso, etc.</v>
      </c>
      <c r="U1609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609" s="60">
        <v>16196</v>
      </c>
      <c r="W1609" s="59" t="str">
        <f t="shared" si="236"/>
        <v xml:space="preserve">Everson Veloso </v>
      </c>
      <c r="X1609" s="59"/>
      <c r="Y1609" s="59">
        <f t="shared" ca="1" si="238"/>
        <v>1</v>
      </c>
      <c r="Z1609" s="59" t="str">
        <f>IFERROR(VLOOKUP(R1609,FVU!B:F,5,FALSE),"")</f>
        <v>TALÃO</v>
      </c>
    </row>
    <row r="1610" spans="1:26" ht="15.75" customHeight="1">
      <c r="A1610" s="149">
        <f t="shared" si="237"/>
        <v>3905</v>
      </c>
      <c r="B1610" s="76">
        <v>25844</v>
      </c>
      <c r="C1610" s="68">
        <v>2</v>
      </c>
      <c r="D1610" s="67" t="str">
        <f t="shared" si="230"/>
        <v>275/80R22.5</v>
      </c>
      <c r="E1610" s="69">
        <v>90393</v>
      </c>
      <c r="F1610" s="76" t="s">
        <v>99</v>
      </c>
      <c r="G1610" s="68">
        <v>520</v>
      </c>
      <c r="H1610" s="67" t="str">
        <f t="shared" si="229"/>
        <v>NEVES</v>
      </c>
      <c r="I1610" s="71">
        <v>45614</v>
      </c>
      <c r="J1610" s="72">
        <v>45623</v>
      </c>
      <c r="K1610" s="68">
        <v>1</v>
      </c>
      <c r="L1610" s="68">
        <v>25969</v>
      </c>
      <c r="M1610" s="68">
        <v>150303</v>
      </c>
      <c r="N1610" s="73">
        <f t="shared" si="231"/>
        <v>600</v>
      </c>
      <c r="O1610" s="74" t="str">
        <f t="shared" ca="1" si="232"/>
        <v>OK</v>
      </c>
      <c r="P1610" s="71">
        <v>45624</v>
      </c>
      <c r="Q1610" s="198"/>
      <c r="R1610" s="68" t="s">
        <v>106</v>
      </c>
      <c r="S1610" s="73" t="str">
        <f t="shared" si="233"/>
        <v>Rachadura na zona baixa do talão.</v>
      </c>
      <c r="T1610" s="67" t="str">
        <f t="shared" si="23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10" s="73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10" s="68">
        <v>16196</v>
      </c>
      <c r="W1610" s="67" t="str">
        <f t="shared" si="236"/>
        <v xml:space="preserve">Everson Veloso </v>
      </c>
      <c r="X1610" s="67"/>
      <c r="Y1610" s="67">
        <f t="shared" ca="1" si="238"/>
        <v>1</v>
      </c>
      <c r="Z1610" s="67" t="str">
        <f>IFERROR(VLOOKUP(R1610,FVU!B:F,5,FALSE),"")</f>
        <v>TALÃO</v>
      </c>
    </row>
    <row r="1611" spans="1:26" ht="15.75" customHeight="1">
      <c r="A1611" s="150">
        <f t="shared" si="237"/>
        <v>3906</v>
      </c>
      <c r="B1611" s="75">
        <v>27123</v>
      </c>
      <c r="C1611" s="60">
        <v>2</v>
      </c>
      <c r="D1611" s="59" t="str">
        <f t="shared" si="230"/>
        <v>275/80R22.5</v>
      </c>
      <c r="E1611" s="61">
        <v>90206</v>
      </c>
      <c r="F1611" s="75" t="s">
        <v>99</v>
      </c>
      <c r="G1611" s="60">
        <v>520</v>
      </c>
      <c r="H1611" s="59" t="str">
        <f t="shared" si="229"/>
        <v>NEVES</v>
      </c>
      <c r="I1611" s="63">
        <v>45615</v>
      </c>
      <c r="J1611" s="64">
        <v>45623</v>
      </c>
      <c r="K1611" s="60">
        <v>0</v>
      </c>
      <c r="L1611" s="60">
        <v>17837</v>
      </c>
      <c r="M1611" s="60">
        <v>77754</v>
      </c>
      <c r="N1611" s="65">
        <f t="shared" si="231"/>
        <v>600</v>
      </c>
      <c r="O1611" s="66" t="str">
        <f t="shared" ca="1" si="232"/>
        <v>OK</v>
      </c>
      <c r="P1611" s="63">
        <v>45632</v>
      </c>
      <c r="Q1611" s="200"/>
      <c r="R1611" s="148" t="s">
        <v>107</v>
      </c>
      <c r="S1611" s="65" t="str">
        <f t="shared" si="233"/>
        <v>Alteração na zona baixa do talão.</v>
      </c>
      <c r="T1611" s="59" t="str">
        <f t="shared" si="23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611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611" s="60">
        <v>16196</v>
      </c>
      <c r="W1611" s="59" t="str">
        <f t="shared" si="236"/>
        <v xml:space="preserve">Everson Veloso </v>
      </c>
      <c r="X1611" s="59"/>
      <c r="Y1611" s="59">
        <f t="shared" ca="1" si="238"/>
        <v>9</v>
      </c>
      <c r="Z1611" s="59" t="str">
        <f>IFERROR(VLOOKUP(R1611,FVU!B:F,5,FALSE),"")</f>
        <v>TALÃO</v>
      </c>
    </row>
    <row r="1612" spans="1:26" ht="15.75" customHeight="1">
      <c r="A1612" s="149">
        <f t="shared" si="237"/>
        <v>3907</v>
      </c>
      <c r="B1612" s="76">
        <v>27715</v>
      </c>
      <c r="C1612" s="68">
        <v>2</v>
      </c>
      <c r="D1612" s="67" t="str">
        <f t="shared" si="230"/>
        <v>275/80R22.5</v>
      </c>
      <c r="E1612" s="69">
        <v>90465</v>
      </c>
      <c r="F1612" s="76" t="s">
        <v>99</v>
      </c>
      <c r="G1612" s="68">
        <v>520</v>
      </c>
      <c r="H1612" s="67" t="str">
        <f t="shared" si="229"/>
        <v>NEVES</v>
      </c>
      <c r="I1612" s="71">
        <v>45615</v>
      </c>
      <c r="J1612" s="72">
        <v>45623</v>
      </c>
      <c r="K1612" s="68">
        <v>1</v>
      </c>
      <c r="L1612" s="68">
        <v>16589</v>
      </c>
      <c r="M1612" s="68">
        <v>76815</v>
      </c>
      <c r="N1612" s="73">
        <f t="shared" si="231"/>
        <v>600</v>
      </c>
      <c r="O1612" s="74" t="str">
        <f t="shared" ca="1" si="232"/>
        <v>OK</v>
      </c>
      <c r="P1612" s="71">
        <v>45632</v>
      </c>
      <c r="Q1612" s="198"/>
      <c r="R1612" s="68" t="s">
        <v>116</v>
      </c>
      <c r="S1612" s="73" t="str">
        <f t="shared" si="233"/>
        <v>Desenrolamento do retorno da lona carcaça no talão.</v>
      </c>
      <c r="T1612" s="67" t="str">
        <f t="shared" si="234"/>
        <v>Aquecimento no talão ocasionado pelo uso excessivo do freio, má regulagem dos freios, uso excessivo dos freios devido a velocidade incompatível com a via,rodas sujas e/ou em má condições de uso, etc.</v>
      </c>
      <c r="U1612" s="73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612" s="68">
        <v>16196</v>
      </c>
      <c r="W1612" s="67" t="str">
        <f t="shared" si="236"/>
        <v xml:space="preserve">Everson Veloso </v>
      </c>
      <c r="X1612" s="67"/>
      <c r="Y1612" s="67">
        <f t="shared" ca="1" si="238"/>
        <v>9</v>
      </c>
      <c r="Z1612" s="67" t="str">
        <f>IFERROR(VLOOKUP(R1612,FVU!B:F,5,FALSE),"")</f>
        <v>TALÃO</v>
      </c>
    </row>
    <row r="1613" spans="1:26" ht="15.75" customHeight="1">
      <c r="A1613" s="150">
        <f t="shared" si="237"/>
        <v>3908</v>
      </c>
      <c r="B1613" s="75">
        <v>22913</v>
      </c>
      <c r="C1613" s="60">
        <v>2</v>
      </c>
      <c r="D1613" s="59" t="str">
        <f t="shared" si="230"/>
        <v>275/80R22.5</v>
      </c>
      <c r="E1613" s="61">
        <v>10992</v>
      </c>
      <c r="F1613" s="75" t="s">
        <v>99</v>
      </c>
      <c r="G1613" s="60">
        <v>870</v>
      </c>
      <c r="H1613" s="59" t="str">
        <f t="shared" si="229"/>
        <v>JUSTINOPOLIS</v>
      </c>
      <c r="I1613" s="63">
        <v>45622</v>
      </c>
      <c r="J1613" s="64">
        <v>45631</v>
      </c>
      <c r="K1613" s="60">
        <v>2</v>
      </c>
      <c r="L1613" s="60">
        <v>1037</v>
      </c>
      <c r="M1613" s="60">
        <v>156996</v>
      </c>
      <c r="N1613" s="65">
        <f t="shared" si="231"/>
        <v>600</v>
      </c>
      <c r="O1613" s="66" t="str">
        <f t="shared" ca="1" si="232"/>
        <v>OK</v>
      </c>
      <c r="P1613" s="63">
        <v>45646</v>
      </c>
      <c r="Q1613" s="200"/>
      <c r="R1613" s="148" t="s">
        <v>106</v>
      </c>
      <c r="S1613" s="65" t="str">
        <f t="shared" si="233"/>
        <v>Rachadura na zona baixa do talão.</v>
      </c>
      <c r="T1613" s="59" t="str">
        <f t="shared" si="23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13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13" s="60">
        <v>16196</v>
      </c>
      <c r="W1613" s="59" t="str">
        <f t="shared" si="236"/>
        <v xml:space="preserve">Everson Veloso </v>
      </c>
      <c r="X1613" s="59"/>
      <c r="Y1613" s="59">
        <f t="shared" ca="1" si="238"/>
        <v>15</v>
      </c>
      <c r="Z1613" s="59" t="str">
        <f>IFERROR(VLOOKUP(R1613,FVU!B:F,5,FALSE),"")</f>
        <v>TALÃO</v>
      </c>
    </row>
    <row r="1614" spans="1:26" ht="15.75" customHeight="1">
      <c r="A1614" s="149">
        <f t="shared" si="237"/>
        <v>3909</v>
      </c>
      <c r="B1614" s="76">
        <v>22423</v>
      </c>
      <c r="C1614" s="68">
        <v>2</v>
      </c>
      <c r="D1614" s="67" t="str">
        <f t="shared" si="230"/>
        <v>275/80R22.5</v>
      </c>
      <c r="E1614" s="69">
        <v>90303</v>
      </c>
      <c r="F1614" s="76" t="s">
        <v>198</v>
      </c>
      <c r="G1614" s="68">
        <v>870</v>
      </c>
      <c r="H1614" s="67" t="str">
        <f t="shared" ref="H1614:H1677" si="239">IFERROR(VLOOKUP(G1614,LOCAL,2,FALSE),"")</f>
        <v>JUSTINOPOLIS</v>
      </c>
      <c r="I1614" s="71">
        <v>45622</v>
      </c>
      <c r="J1614" s="72">
        <v>45631</v>
      </c>
      <c r="K1614" s="68">
        <v>2</v>
      </c>
      <c r="L1614" s="68">
        <v>31254</v>
      </c>
      <c r="M1614" s="68">
        <v>217678</v>
      </c>
      <c r="N1614" s="73">
        <f t="shared" si="231"/>
        <v>600</v>
      </c>
      <c r="O1614" s="74" t="str">
        <f t="shared" ca="1" si="232"/>
        <v>OK</v>
      </c>
      <c r="P1614" s="71">
        <v>45646</v>
      </c>
      <c r="Q1614" s="198"/>
      <c r="R1614" s="68" t="s">
        <v>117</v>
      </c>
      <c r="S1614" s="73" t="str">
        <f t="shared" si="233"/>
        <v>Separações no talão e rupturas dos reforços.</v>
      </c>
      <c r="T1614" s="67" t="str">
        <f t="shared" si="234"/>
        <v>Aquecimento excessivo no tambor de freio, utilização com sobrecarga ou baixa pressão, mau posicionamento do pneu sobre o aro/roda, uso excessivo dos freios devido a velocidade incompatível com a via.</v>
      </c>
      <c r="U1614" s="73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14" s="68">
        <v>16196</v>
      </c>
      <c r="W1614" s="67" t="str">
        <f t="shared" si="236"/>
        <v xml:space="preserve">Everson Veloso </v>
      </c>
      <c r="X1614" s="67"/>
      <c r="Y1614" s="67">
        <f t="shared" ca="1" si="238"/>
        <v>15</v>
      </c>
      <c r="Z1614" s="67" t="str">
        <f>IFERROR(VLOOKUP(R1614,FVU!B:F,5,FALSE),"")</f>
        <v>TALÃO</v>
      </c>
    </row>
    <row r="1615" spans="1:26" ht="15.75" customHeight="1">
      <c r="A1615" s="150">
        <f t="shared" si="237"/>
        <v>3910</v>
      </c>
      <c r="B1615" s="75">
        <v>9001</v>
      </c>
      <c r="C1615" s="60">
        <v>2</v>
      </c>
      <c r="D1615" s="59" t="str">
        <f t="shared" si="230"/>
        <v>275/80R22.5</v>
      </c>
      <c r="E1615" s="61">
        <v>11148</v>
      </c>
      <c r="F1615" s="75" t="s">
        <v>101</v>
      </c>
      <c r="G1615" s="60">
        <v>98</v>
      </c>
      <c r="H1615" s="59" t="str">
        <f t="shared" si="239"/>
        <v>ANA LUCIA</v>
      </c>
      <c r="I1615" s="63">
        <v>45623</v>
      </c>
      <c r="J1615" s="64">
        <v>45631</v>
      </c>
      <c r="K1615" s="60">
        <v>0</v>
      </c>
      <c r="L1615" s="60">
        <v>15238</v>
      </c>
      <c r="M1615" s="60">
        <v>73013</v>
      </c>
      <c r="N1615" s="65">
        <f t="shared" si="231"/>
        <v>600</v>
      </c>
      <c r="O1615" s="66" t="str">
        <f t="shared" ca="1" si="232"/>
        <v>OK</v>
      </c>
      <c r="P1615" s="63">
        <v>45672</v>
      </c>
      <c r="Q1615" s="200"/>
      <c r="R1615" s="148" t="s">
        <v>107</v>
      </c>
      <c r="S1615" s="65" t="str">
        <f t="shared" si="233"/>
        <v>Alteração na zona baixa do talão.</v>
      </c>
      <c r="T1615" s="59" t="str">
        <f t="shared" si="23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615" s="65" t="str">
        <f t="shared" si="23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615" s="60">
        <v>16196</v>
      </c>
      <c r="W1615" s="59" t="str">
        <f t="shared" si="236"/>
        <v xml:space="preserve">Everson Veloso </v>
      </c>
      <c r="X1615" s="59"/>
      <c r="Y1615" s="59">
        <f t="shared" ca="1" si="238"/>
        <v>41</v>
      </c>
      <c r="Z1615" s="59" t="str">
        <f>IFERROR(VLOOKUP(R1615,FVU!B:F,5,FALSE),"")</f>
        <v>TALÃO</v>
      </c>
    </row>
    <row r="1616" spans="1:26" ht="15.75" customHeight="1">
      <c r="A1616" s="149">
        <f t="shared" si="237"/>
        <v>3911</v>
      </c>
      <c r="B1616" s="76">
        <v>26984</v>
      </c>
      <c r="C1616" s="68">
        <v>2</v>
      </c>
      <c r="D1616" s="67" t="str">
        <f t="shared" ref="D1616:D1679" si="240">IFERROR(VLOOKUP(C1616,MEDIDA,2,FALSE),"")</f>
        <v>275/80R22.5</v>
      </c>
      <c r="E1616" s="69">
        <v>31093</v>
      </c>
      <c r="F1616" s="76" t="s">
        <v>105</v>
      </c>
      <c r="G1616" s="68">
        <v>98</v>
      </c>
      <c r="H1616" s="67" t="str">
        <f t="shared" si="239"/>
        <v>ANA LUCIA</v>
      </c>
      <c r="I1616" s="71">
        <v>45621</v>
      </c>
      <c r="J1616" s="72">
        <v>45631</v>
      </c>
      <c r="K1616" s="68">
        <v>0</v>
      </c>
      <c r="L1616" s="68">
        <v>11995</v>
      </c>
      <c r="M1616" s="68">
        <v>80554</v>
      </c>
      <c r="N1616" s="73">
        <f t="shared" ref="N1616:N1679" si="241">IFERROR(VLOOKUP(C1616,MEDIDA,3,FALSE),"")</f>
        <v>600</v>
      </c>
      <c r="O1616" s="74" t="str">
        <f t="shared" ref="O1616:O1679" ca="1" si="242">IF(B1616="","",IF(P1616="",IF(TODAY()-J1616&gt;=7,"PENDENTE","AGUARDANDO"),"OK"))</f>
        <v>OK</v>
      </c>
      <c r="P1616" s="71">
        <v>45672</v>
      </c>
      <c r="Q1616" s="198"/>
      <c r="R1616" s="68" t="s">
        <v>107</v>
      </c>
      <c r="S1616" s="73" t="str">
        <f t="shared" ref="S1616:S1679" si="243">IFERROR(VLOOKUP(R1616,FVU,2,FALSE),"")</f>
        <v>Alteração na zona baixa do talão.</v>
      </c>
      <c r="T1616" s="67" t="str">
        <f t="shared" ref="T1616:T1679" si="244">IFERROR(VLOOKUP(R1616,FVU,3,FALSE),"")</f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616" s="73" t="str">
        <f t="shared" ref="U1616:U1679" si="245">IFERROR(VLOOKUP(R1616,FVU,4,FALSE),"")</f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616" s="68">
        <v>16196</v>
      </c>
      <c r="W1616" s="67" t="str">
        <f t="shared" ref="W1616:W1679" si="246">IFERROR(VLOOKUP(V1616,RELATOR,2,FALSE),"")</f>
        <v xml:space="preserve">Everson Veloso </v>
      </c>
      <c r="X1616" s="67"/>
      <c r="Y1616" s="67">
        <f t="shared" ca="1" si="238"/>
        <v>41</v>
      </c>
      <c r="Z1616" s="67" t="str">
        <f>IFERROR(VLOOKUP(R1616,FVU!B:F,5,FALSE),"")</f>
        <v>TALÃO</v>
      </c>
    </row>
    <row r="1617" spans="1:26" ht="15.75" customHeight="1">
      <c r="A1617" s="150">
        <f t="shared" si="237"/>
        <v>3912</v>
      </c>
      <c r="B1617" s="75">
        <v>26655</v>
      </c>
      <c r="C1617" s="60">
        <v>2</v>
      </c>
      <c r="D1617" s="59" t="str">
        <f t="shared" si="240"/>
        <v>275/80R22.5</v>
      </c>
      <c r="E1617" s="61">
        <v>31093</v>
      </c>
      <c r="F1617" s="75" t="s">
        <v>99</v>
      </c>
      <c r="G1617" s="60">
        <v>98</v>
      </c>
      <c r="H1617" s="59" t="str">
        <f t="shared" si="239"/>
        <v>ANA LUCIA</v>
      </c>
      <c r="I1617" s="63">
        <v>45623</v>
      </c>
      <c r="J1617" s="64">
        <v>45631</v>
      </c>
      <c r="K1617" s="60">
        <v>1</v>
      </c>
      <c r="L1617" s="60">
        <v>45308</v>
      </c>
      <c r="M1617" s="60">
        <v>116479</v>
      </c>
      <c r="N1617" s="65">
        <f t="shared" si="241"/>
        <v>600</v>
      </c>
      <c r="O1617" s="66" t="str">
        <f t="shared" ca="1" si="242"/>
        <v>OK</v>
      </c>
      <c r="P1617" s="63">
        <v>45688</v>
      </c>
      <c r="Q1617" s="200"/>
      <c r="R1617" s="148" t="s">
        <v>100</v>
      </c>
      <c r="S1617" s="65" t="str">
        <f t="shared" si="243"/>
        <v>Quebra do talão durante a montagem ou desmontagem proveniente de aquecimento excessivo da roda.</v>
      </c>
      <c r="T1617" s="59" t="str">
        <f t="shared" si="244"/>
        <v>Quebra do talão na montagem/desmontagem, utilização de ferramentas não adequadas, força excessiva ou desproporcional na montagem/desmontagem, pneu com talão baquelizado devido a aquecimento da roda ou baixa pressão.</v>
      </c>
      <c r="U1617" s="65" t="str">
        <f t="shared" si="245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1617" s="60">
        <v>16196</v>
      </c>
      <c r="W1617" s="59" t="str">
        <f t="shared" si="246"/>
        <v xml:space="preserve">Everson Veloso </v>
      </c>
      <c r="X1617" s="59"/>
      <c r="Y1617" s="59">
        <f t="shared" ca="1" si="238"/>
        <v>57</v>
      </c>
      <c r="Z1617" s="59" t="str">
        <f>IFERROR(VLOOKUP(R1617,FVU!B:F,5,FALSE),"")</f>
        <v>TALÃO</v>
      </c>
    </row>
    <row r="1618" spans="1:26" ht="15.75" customHeight="1">
      <c r="A1618" s="149">
        <f t="shared" si="237"/>
        <v>3913</v>
      </c>
      <c r="B1618" s="76">
        <v>9020</v>
      </c>
      <c r="C1618" s="68">
        <v>2</v>
      </c>
      <c r="D1618" s="67" t="str">
        <f t="shared" si="240"/>
        <v>275/80R22.5</v>
      </c>
      <c r="E1618" s="69">
        <v>25403</v>
      </c>
      <c r="F1618" s="76" t="s">
        <v>198</v>
      </c>
      <c r="G1618" s="68">
        <v>61</v>
      </c>
      <c r="H1618" s="67" t="str">
        <f t="shared" si="239"/>
        <v>SARZEDO</v>
      </c>
      <c r="I1618" s="71">
        <v>45621</v>
      </c>
      <c r="J1618" s="72">
        <v>45631</v>
      </c>
      <c r="K1618" s="68">
        <v>0</v>
      </c>
      <c r="L1618" s="68">
        <v>16166</v>
      </c>
      <c r="M1618" s="68">
        <v>60579</v>
      </c>
      <c r="N1618" s="73">
        <f t="shared" si="241"/>
        <v>600</v>
      </c>
      <c r="O1618" s="74" t="str">
        <f t="shared" ca="1" si="242"/>
        <v>OK</v>
      </c>
      <c r="P1618" s="71">
        <v>45631</v>
      </c>
      <c r="Q1618" s="198"/>
      <c r="R1618" s="68" t="s">
        <v>114</v>
      </c>
      <c r="S1618" s="73" t="str">
        <f t="shared" si="243"/>
        <v>Pneu não ressulcado</v>
      </c>
      <c r="T1618" s="67" t="str">
        <f t="shared" si="244"/>
        <v>Negligência e/ou não realização do serviço de ressulcagem.</v>
      </c>
      <c r="U1618" s="73" t="str">
        <f t="shared" si="245"/>
        <v>Realizar a ressulcagem dos pneus respeitando os procedimentos conforme manual de ressulcagem.</v>
      </c>
      <c r="V1618" s="68">
        <v>16196</v>
      </c>
      <c r="W1618" s="67" t="str">
        <f t="shared" si="246"/>
        <v xml:space="preserve">Everson Veloso </v>
      </c>
      <c r="X1618" s="67"/>
      <c r="Y1618" s="67">
        <f t="shared" ca="1" si="238"/>
        <v>0</v>
      </c>
      <c r="Z1618" s="67" t="str">
        <f>IFERROR(VLOOKUP(R1618,FVU!B:F,5,FALSE),"")</f>
        <v>BANDA DE RODAGEM</v>
      </c>
    </row>
    <row r="1619" spans="1:26" ht="15.75" customHeight="1">
      <c r="A1619" s="150">
        <f t="shared" si="237"/>
        <v>3914</v>
      </c>
      <c r="B1619" s="75">
        <v>25030</v>
      </c>
      <c r="C1619" s="60">
        <v>2</v>
      </c>
      <c r="D1619" s="59" t="str">
        <f t="shared" si="240"/>
        <v>275/80R22.5</v>
      </c>
      <c r="E1619" s="61">
        <v>41037</v>
      </c>
      <c r="F1619" s="75" t="s">
        <v>198</v>
      </c>
      <c r="G1619" s="60">
        <v>870</v>
      </c>
      <c r="H1619" s="59" t="str">
        <f t="shared" si="239"/>
        <v>JUSTINOPOLIS</v>
      </c>
      <c r="I1619" s="63">
        <v>45618</v>
      </c>
      <c r="J1619" s="64">
        <v>45631</v>
      </c>
      <c r="K1619" s="60">
        <v>2</v>
      </c>
      <c r="L1619" s="60">
        <v>14950</v>
      </c>
      <c r="M1619" s="60">
        <v>179913</v>
      </c>
      <c r="N1619" s="65">
        <f t="shared" si="241"/>
        <v>600</v>
      </c>
      <c r="O1619" s="66" t="str">
        <f t="shared" ca="1" si="242"/>
        <v>OK</v>
      </c>
      <c r="P1619" s="63">
        <v>46078</v>
      </c>
      <c r="Q1619" s="200">
        <v>1158797</v>
      </c>
      <c r="R1619" s="148" t="s">
        <v>104</v>
      </c>
      <c r="S1619" s="65" t="str">
        <f t="shared" si="243"/>
        <v>Feridas acidentais no flanco.</v>
      </c>
      <c r="T1619" s="59" t="str">
        <f t="shared" si="244"/>
        <v>Objetos pontiagudos, pontas de guias, meio-fio.</v>
      </c>
      <c r="U1619" s="65" t="str">
        <f t="shared" si="245"/>
        <v>Impacto lateral proveniente de erro operacional, solicito avaliação de cobrança.</v>
      </c>
      <c r="V1619" s="60">
        <v>16196</v>
      </c>
      <c r="W1619" s="59" t="str">
        <f t="shared" si="246"/>
        <v xml:space="preserve">Everson Veloso </v>
      </c>
      <c r="X1619" s="59"/>
      <c r="Y1619" s="59">
        <f t="shared" ca="1" si="238"/>
        <v>447</v>
      </c>
      <c r="Z1619" s="59" t="str">
        <f>IFERROR(VLOOKUP(R1619,FVU!B:F,5,FALSE),"")</f>
        <v>FLANCO</v>
      </c>
    </row>
    <row r="1620" spans="1:26" ht="15.75" customHeight="1">
      <c r="A1620" s="149">
        <f t="shared" si="237"/>
        <v>3915</v>
      </c>
      <c r="B1620" s="76">
        <v>25421</v>
      </c>
      <c r="C1620" s="68">
        <v>1</v>
      </c>
      <c r="D1620" s="67" t="str">
        <f t="shared" si="240"/>
        <v>295/80R22.5</v>
      </c>
      <c r="E1620" s="69">
        <v>90444</v>
      </c>
      <c r="F1620" s="76" t="s">
        <v>199</v>
      </c>
      <c r="G1620" s="68">
        <v>870</v>
      </c>
      <c r="H1620" s="67" t="str">
        <f t="shared" si="239"/>
        <v>JUSTINOPOLIS</v>
      </c>
      <c r="I1620" s="71">
        <v>45619</v>
      </c>
      <c r="J1620" s="72">
        <v>45631</v>
      </c>
      <c r="K1620" s="68">
        <v>1</v>
      </c>
      <c r="L1620" s="68">
        <v>41943</v>
      </c>
      <c r="M1620" s="68">
        <v>141338</v>
      </c>
      <c r="N1620" s="73">
        <f t="shared" si="241"/>
        <v>650</v>
      </c>
      <c r="O1620" s="74" t="str">
        <f t="shared" ca="1" si="242"/>
        <v>OK</v>
      </c>
      <c r="P1620" s="71">
        <v>45909</v>
      </c>
      <c r="Q1620" s="198"/>
      <c r="R1620" s="68" t="s">
        <v>106</v>
      </c>
      <c r="S1620" s="73" t="str">
        <f t="shared" si="243"/>
        <v>Rachadura na zona baixa do talão.</v>
      </c>
      <c r="T1620" s="67" t="str">
        <f t="shared" si="2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20" s="73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20" s="68">
        <v>16196</v>
      </c>
      <c r="W1620" s="67" t="str">
        <f t="shared" si="246"/>
        <v xml:space="preserve">Everson Veloso </v>
      </c>
      <c r="X1620" s="67"/>
      <c r="Y1620" s="67">
        <f t="shared" ca="1" si="238"/>
        <v>278</v>
      </c>
      <c r="Z1620" s="67" t="str">
        <f>IFERROR(VLOOKUP(R1620,FVU!B:F,5,FALSE),"")</f>
        <v>TALÃO</v>
      </c>
    </row>
    <row r="1621" spans="1:26" ht="15.75" customHeight="1">
      <c r="A1621" s="150">
        <f t="shared" si="237"/>
        <v>3916</v>
      </c>
      <c r="B1621" s="75">
        <v>22488</v>
      </c>
      <c r="C1621" s="60">
        <v>1</v>
      </c>
      <c r="D1621" s="59" t="str">
        <f t="shared" si="240"/>
        <v>295/80R22.5</v>
      </c>
      <c r="E1621" s="61">
        <v>90444</v>
      </c>
      <c r="F1621" s="75" t="s">
        <v>101</v>
      </c>
      <c r="G1621" s="60">
        <v>870</v>
      </c>
      <c r="H1621" s="59" t="str">
        <f t="shared" si="239"/>
        <v>JUSTINOPOLIS</v>
      </c>
      <c r="I1621" s="63">
        <v>45619</v>
      </c>
      <c r="J1621" s="64">
        <v>45631</v>
      </c>
      <c r="K1621" s="60">
        <v>1</v>
      </c>
      <c r="L1621" s="60">
        <v>55777</v>
      </c>
      <c r="M1621" s="60">
        <v>222888</v>
      </c>
      <c r="N1621" s="65">
        <f t="shared" si="241"/>
        <v>650</v>
      </c>
      <c r="O1621" s="66" t="str">
        <f t="shared" ca="1" si="242"/>
        <v>OK</v>
      </c>
      <c r="P1621" s="63">
        <v>45678</v>
      </c>
      <c r="Q1621" s="200"/>
      <c r="R1621" s="148" t="s">
        <v>117</v>
      </c>
      <c r="S1621" s="65" t="str">
        <f t="shared" si="243"/>
        <v>Separações no talão e rupturas dos reforços.</v>
      </c>
      <c r="T1621" s="59" t="str">
        <f t="shared" si="244"/>
        <v>Aquecimento excessivo no tambor de freio, utilização com sobrecarga ou baixa pressão, mau posicionamento do pneu sobre o aro/roda, uso excessivo dos freios devido a velocidade incompatível com a via.</v>
      </c>
      <c r="U1621" s="65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21" s="60">
        <v>16196</v>
      </c>
      <c r="W1621" s="59" t="str">
        <f t="shared" si="246"/>
        <v xml:space="preserve">Everson Veloso </v>
      </c>
      <c r="X1621" s="59"/>
      <c r="Y1621" s="59">
        <f t="shared" ca="1" si="238"/>
        <v>47</v>
      </c>
      <c r="Z1621" s="59" t="str">
        <f>IFERROR(VLOOKUP(R1621,FVU!B:F,5,FALSE),"")</f>
        <v>TALÃO</v>
      </c>
    </row>
    <row r="1622" spans="1:26" ht="15.75" customHeight="1">
      <c r="A1622" s="149">
        <f t="shared" si="237"/>
        <v>3917</v>
      </c>
      <c r="B1622" s="76">
        <v>946890</v>
      </c>
      <c r="C1622" s="68">
        <v>2</v>
      </c>
      <c r="D1622" s="67" t="str">
        <f t="shared" si="240"/>
        <v>275/80R22.5</v>
      </c>
      <c r="E1622" s="69">
        <v>10651</v>
      </c>
      <c r="F1622" s="76" t="s">
        <v>99</v>
      </c>
      <c r="G1622" s="68">
        <v>870</v>
      </c>
      <c r="H1622" s="67" t="str">
        <f t="shared" si="239"/>
        <v>JUSTINOPOLIS</v>
      </c>
      <c r="I1622" s="71">
        <v>45619</v>
      </c>
      <c r="J1622" s="72">
        <v>45631</v>
      </c>
      <c r="K1622" s="68">
        <v>1</v>
      </c>
      <c r="L1622" s="68">
        <v>12135</v>
      </c>
      <c r="M1622" s="68">
        <v>76213</v>
      </c>
      <c r="N1622" s="73">
        <f t="shared" si="241"/>
        <v>600</v>
      </c>
      <c r="O1622" s="74" t="str">
        <f t="shared" ca="1" si="242"/>
        <v>OK</v>
      </c>
      <c r="P1622" s="71">
        <v>45646</v>
      </c>
      <c r="Q1622" s="198"/>
      <c r="R1622" s="68" t="s">
        <v>106</v>
      </c>
      <c r="S1622" s="73" t="str">
        <f t="shared" si="243"/>
        <v>Rachadura na zona baixa do talão.</v>
      </c>
      <c r="T1622" s="67" t="str">
        <f t="shared" si="2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22" s="73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22" s="68">
        <v>16196</v>
      </c>
      <c r="W1622" s="67" t="str">
        <f t="shared" si="246"/>
        <v xml:space="preserve">Everson Veloso </v>
      </c>
      <c r="X1622" s="67"/>
      <c r="Y1622" s="67">
        <f t="shared" ca="1" si="238"/>
        <v>15</v>
      </c>
      <c r="Z1622" s="67" t="str">
        <f>IFERROR(VLOOKUP(R1622,FVU!B:F,5,FALSE),"")</f>
        <v>TALÃO</v>
      </c>
    </row>
    <row r="1623" spans="1:26" ht="15.75" customHeight="1">
      <c r="A1623" s="150">
        <f t="shared" si="237"/>
        <v>3918</v>
      </c>
      <c r="B1623" s="75">
        <v>23488</v>
      </c>
      <c r="C1623" s="60">
        <v>2</v>
      </c>
      <c r="D1623" s="59" t="str">
        <f t="shared" si="240"/>
        <v>275/80R22.5</v>
      </c>
      <c r="E1623" s="61">
        <v>20716</v>
      </c>
      <c r="F1623" s="75" t="s">
        <v>105</v>
      </c>
      <c r="G1623" s="60">
        <v>870</v>
      </c>
      <c r="H1623" s="59" t="str">
        <f t="shared" si="239"/>
        <v>JUSTINOPOLIS</v>
      </c>
      <c r="I1623" s="63">
        <v>45618</v>
      </c>
      <c r="J1623" s="64">
        <v>45631</v>
      </c>
      <c r="K1623" s="60">
        <v>2</v>
      </c>
      <c r="L1623" s="60">
        <v>10775</v>
      </c>
      <c r="M1623" s="60">
        <v>217174</v>
      </c>
      <c r="N1623" s="65">
        <f t="shared" si="241"/>
        <v>600</v>
      </c>
      <c r="O1623" s="66" t="str">
        <f t="shared" ca="1" si="242"/>
        <v>OK</v>
      </c>
      <c r="P1623" s="63">
        <v>45646</v>
      </c>
      <c r="Q1623" s="200"/>
      <c r="R1623" s="148" t="s">
        <v>117</v>
      </c>
      <c r="S1623" s="65" t="str">
        <f t="shared" si="243"/>
        <v>Separações no talão e rupturas dos reforços.</v>
      </c>
      <c r="T1623" s="59" t="str">
        <f t="shared" si="244"/>
        <v>Aquecimento excessivo no tambor de freio, utilização com sobrecarga ou baixa pressão, mau posicionamento do pneu sobre o aro/roda, uso excessivo dos freios devido a velocidade incompatível com a via.</v>
      </c>
      <c r="U1623" s="65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23" s="60">
        <v>16196</v>
      </c>
      <c r="W1623" s="59" t="str">
        <f t="shared" si="246"/>
        <v xml:space="preserve">Everson Veloso </v>
      </c>
      <c r="X1623" s="59"/>
      <c r="Y1623" s="59">
        <f t="shared" ca="1" si="238"/>
        <v>15</v>
      </c>
      <c r="Z1623" s="59" t="str">
        <f>IFERROR(VLOOKUP(R1623,FVU!B:F,5,FALSE),"")</f>
        <v>TALÃO</v>
      </c>
    </row>
    <row r="1624" spans="1:26" ht="15.75" customHeight="1">
      <c r="A1624" s="149">
        <f t="shared" si="237"/>
        <v>3919</v>
      </c>
      <c r="B1624" s="76">
        <v>24115</v>
      </c>
      <c r="C1624" s="68">
        <v>1</v>
      </c>
      <c r="D1624" s="67" t="str">
        <f t="shared" si="240"/>
        <v>295/80R22.5</v>
      </c>
      <c r="E1624" s="69">
        <v>90375</v>
      </c>
      <c r="F1624" s="76" t="s">
        <v>198</v>
      </c>
      <c r="G1624" s="68">
        <v>870</v>
      </c>
      <c r="H1624" s="67" t="str">
        <f t="shared" si="239"/>
        <v>JUSTINOPOLIS</v>
      </c>
      <c r="I1624" s="71">
        <v>45619</v>
      </c>
      <c r="J1624" s="72">
        <v>45631</v>
      </c>
      <c r="K1624" s="68">
        <v>1</v>
      </c>
      <c r="L1624" s="68">
        <v>11912</v>
      </c>
      <c r="M1624" s="68">
        <v>142508</v>
      </c>
      <c r="N1624" s="73">
        <f t="shared" si="241"/>
        <v>650</v>
      </c>
      <c r="O1624" s="74" t="str">
        <f t="shared" ca="1" si="242"/>
        <v>OK</v>
      </c>
      <c r="P1624" s="71">
        <v>45646</v>
      </c>
      <c r="Q1624" s="198"/>
      <c r="R1624" s="68" t="s">
        <v>117</v>
      </c>
      <c r="S1624" s="73" t="str">
        <f t="shared" si="243"/>
        <v>Separações no talão e rupturas dos reforços.</v>
      </c>
      <c r="T1624" s="67" t="str">
        <f t="shared" si="244"/>
        <v>Aquecimento excessivo no tambor de freio, utilização com sobrecarga ou baixa pressão, mau posicionamento do pneu sobre o aro/roda, uso excessivo dos freios devido a velocidade incompatível com a via.</v>
      </c>
      <c r="U1624" s="73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24" s="68">
        <v>16196</v>
      </c>
      <c r="W1624" s="67" t="str">
        <f t="shared" si="246"/>
        <v xml:space="preserve">Everson Veloso </v>
      </c>
      <c r="X1624" s="67"/>
      <c r="Y1624" s="67">
        <f t="shared" ca="1" si="238"/>
        <v>15</v>
      </c>
      <c r="Z1624" s="67" t="str">
        <f>IFERROR(VLOOKUP(R1624,FVU!B:F,5,FALSE),"")</f>
        <v>TALÃO</v>
      </c>
    </row>
    <row r="1625" spans="1:26" ht="15.75" customHeight="1">
      <c r="A1625" s="150">
        <f t="shared" si="237"/>
        <v>3920</v>
      </c>
      <c r="B1625" s="75">
        <v>27842</v>
      </c>
      <c r="C1625" s="60">
        <v>2</v>
      </c>
      <c r="D1625" s="59" t="str">
        <f t="shared" si="240"/>
        <v>275/80R22.5</v>
      </c>
      <c r="E1625" s="61">
        <v>8484</v>
      </c>
      <c r="F1625" s="75" t="s">
        <v>198</v>
      </c>
      <c r="G1625" s="60">
        <v>56</v>
      </c>
      <c r="H1625" s="59" t="str">
        <f t="shared" si="239"/>
        <v xml:space="preserve">UBERLANDIA </v>
      </c>
      <c r="I1625" s="63">
        <v>45618</v>
      </c>
      <c r="J1625" s="64">
        <v>45631</v>
      </c>
      <c r="K1625" s="60">
        <v>0</v>
      </c>
      <c r="L1625" s="60">
        <v>29119</v>
      </c>
      <c r="M1625" s="60">
        <v>81734</v>
      </c>
      <c r="N1625" s="65">
        <f t="shared" si="241"/>
        <v>600</v>
      </c>
      <c r="O1625" s="66" t="str">
        <f t="shared" ca="1" si="242"/>
        <v>OK</v>
      </c>
      <c r="P1625" s="63">
        <v>45721</v>
      </c>
      <c r="Q1625" s="200"/>
      <c r="R1625" s="148" t="s">
        <v>114</v>
      </c>
      <c r="S1625" s="65" t="str">
        <f t="shared" si="243"/>
        <v>Pneu não ressulcado</v>
      </c>
      <c r="T1625" s="59" t="str">
        <f t="shared" si="244"/>
        <v>Negligência e/ou não realização do serviço de ressulcagem.</v>
      </c>
      <c r="U1625" s="65" t="str">
        <f t="shared" si="245"/>
        <v>Realizar a ressulcagem dos pneus respeitando os procedimentos conforme manual de ressulcagem.</v>
      </c>
      <c r="V1625" s="60">
        <v>16196</v>
      </c>
      <c r="W1625" s="59" t="str">
        <f t="shared" si="246"/>
        <v xml:space="preserve">Everson Veloso </v>
      </c>
      <c r="X1625" s="59"/>
      <c r="Y1625" s="59">
        <f t="shared" ca="1" si="238"/>
        <v>90</v>
      </c>
      <c r="Z1625" s="59" t="str">
        <f>IFERROR(VLOOKUP(R1625,FVU!B:F,5,FALSE),"")</f>
        <v>BANDA DE RODAGEM</v>
      </c>
    </row>
    <row r="1626" spans="1:26" ht="15.75" customHeight="1">
      <c r="A1626" s="149">
        <f t="shared" si="237"/>
        <v>3921</v>
      </c>
      <c r="B1626" s="76">
        <v>26348</v>
      </c>
      <c r="C1626" s="68">
        <v>2</v>
      </c>
      <c r="D1626" s="67" t="str">
        <f t="shared" si="240"/>
        <v>275/80R22.5</v>
      </c>
      <c r="E1626" s="69">
        <v>7325</v>
      </c>
      <c r="F1626" s="76" t="s">
        <v>105</v>
      </c>
      <c r="G1626" s="68">
        <v>56</v>
      </c>
      <c r="H1626" s="67" t="str">
        <f t="shared" si="239"/>
        <v xml:space="preserve">UBERLANDIA </v>
      </c>
      <c r="I1626" s="71">
        <v>45619</v>
      </c>
      <c r="J1626" s="72">
        <v>45631</v>
      </c>
      <c r="K1626" s="68">
        <v>2</v>
      </c>
      <c r="L1626" s="68">
        <v>705</v>
      </c>
      <c r="M1626" s="68">
        <v>150112</v>
      </c>
      <c r="N1626" s="73">
        <f t="shared" si="241"/>
        <v>600</v>
      </c>
      <c r="O1626" s="74" t="str">
        <f t="shared" ca="1" si="242"/>
        <v>OK</v>
      </c>
      <c r="P1626" s="71">
        <v>45721</v>
      </c>
      <c r="Q1626" s="198"/>
      <c r="R1626" s="68" t="s">
        <v>116</v>
      </c>
      <c r="S1626" s="73" t="str">
        <f t="shared" si="243"/>
        <v>Desenrolamento do retorno da lona carcaça no talão.</v>
      </c>
      <c r="T1626" s="67" t="str">
        <f t="shared" si="244"/>
        <v>Aquecimento no talão ocasionado pelo uso excessivo do freio, má regulagem dos freios, uso excessivo dos freios devido a velocidade incompatível com a via,rodas sujas e/ou em má condições de uso, etc.</v>
      </c>
      <c r="U1626" s="73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626" s="68">
        <v>16196</v>
      </c>
      <c r="W1626" s="67" t="str">
        <f t="shared" si="246"/>
        <v xml:space="preserve">Everson Veloso </v>
      </c>
      <c r="X1626" s="67"/>
      <c r="Y1626" s="67">
        <f t="shared" ca="1" si="238"/>
        <v>90</v>
      </c>
      <c r="Z1626" s="67" t="str">
        <f>IFERROR(VLOOKUP(R1626,FVU!B:F,5,FALSE),"")</f>
        <v>TALÃO</v>
      </c>
    </row>
    <row r="1627" spans="1:26" ht="15.75" customHeight="1">
      <c r="A1627" s="150">
        <f t="shared" si="237"/>
        <v>3922</v>
      </c>
      <c r="B1627" s="75">
        <v>25150</v>
      </c>
      <c r="C1627" s="60">
        <v>2</v>
      </c>
      <c r="D1627" s="59" t="str">
        <f t="shared" si="240"/>
        <v>275/80R22.5</v>
      </c>
      <c r="E1627" s="61">
        <v>8436</v>
      </c>
      <c r="F1627" s="75" t="s">
        <v>99</v>
      </c>
      <c r="G1627" s="60">
        <v>56</v>
      </c>
      <c r="H1627" s="59" t="str">
        <f t="shared" si="239"/>
        <v xml:space="preserve">UBERLANDIA </v>
      </c>
      <c r="I1627" s="63">
        <v>45486</v>
      </c>
      <c r="J1627" s="64">
        <v>45631</v>
      </c>
      <c r="K1627" s="60">
        <v>0</v>
      </c>
      <c r="L1627" s="60">
        <v>30375</v>
      </c>
      <c r="M1627" s="60">
        <v>114290</v>
      </c>
      <c r="N1627" s="65">
        <f t="shared" si="241"/>
        <v>600</v>
      </c>
      <c r="O1627" s="66" t="str">
        <f t="shared" ca="1" si="242"/>
        <v>OK</v>
      </c>
      <c r="P1627" s="63">
        <v>45721</v>
      </c>
      <c r="Q1627" s="200"/>
      <c r="R1627" s="148" t="s">
        <v>111</v>
      </c>
      <c r="S1627" s="65" t="str">
        <f t="shared" si="243"/>
        <v>Desgaste irregular da Banda de Rodagem.</v>
      </c>
      <c r="T1627" s="59" t="str">
        <f t="shared" si="244"/>
        <v>Folgas nas mangas, cubos, buchas estouradas, veículo desalinhado.</v>
      </c>
      <c r="U1627" s="65" t="str">
        <f t="shared" si="2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627" s="60">
        <v>16196</v>
      </c>
      <c r="W1627" s="59" t="str">
        <f t="shared" si="246"/>
        <v xml:space="preserve">Everson Veloso </v>
      </c>
      <c r="X1627" s="59"/>
      <c r="Y1627" s="59">
        <f t="shared" ca="1" si="238"/>
        <v>90</v>
      </c>
      <c r="Z1627" s="59" t="str">
        <f>IFERROR(VLOOKUP(R1627,FVU!B:F,5,FALSE),"")</f>
        <v>BANDA DE RODAGEM</v>
      </c>
    </row>
    <row r="1628" spans="1:26" ht="15.75" customHeight="1">
      <c r="A1628" s="149">
        <f t="shared" si="237"/>
        <v>3923</v>
      </c>
      <c r="B1628" s="76">
        <v>26966</v>
      </c>
      <c r="C1628" s="68">
        <v>2</v>
      </c>
      <c r="D1628" s="67" t="str">
        <f t="shared" si="240"/>
        <v>275/80R22.5</v>
      </c>
      <c r="E1628" s="69">
        <v>8439</v>
      </c>
      <c r="F1628" s="76" t="s">
        <v>198</v>
      </c>
      <c r="G1628" s="68">
        <v>56</v>
      </c>
      <c r="H1628" s="67" t="str">
        <f t="shared" si="239"/>
        <v xml:space="preserve">UBERLANDIA </v>
      </c>
      <c r="I1628" s="71">
        <v>45617</v>
      </c>
      <c r="J1628" s="72">
        <v>45631</v>
      </c>
      <c r="K1628" s="68">
        <v>0</v>
      </c>
      <c r="L1628" s="68">
        <v>21320</v>
      </c>
      <c r="M1628" s="68">
        <v>69740</v>
      </c>
      <c r="N1628" s="73">
        <f t="shared" si="241"/>
        <v>600</v>
      </c>
      <c r="O1628" s="74" t="str">
        <f t="shared" ca="1" si="242"/>
        <v>OK</v>
      </c>
      <c r="P1628" s="71">
        <v>45721</v>
      </c>
      <c r="Q1628" s="198"/>
      <c r="R1628" s="68" t="s">
        <v>114</v>
      </c>
      <c r="S1628" s="73" t="str">
        <f t="shared" si="243"/>
        <v>Pneu não ressulcado</v>
      </c>
      <c r="T1628" s="67" t="str">
        <f t="shared" si="244"/>
        <v>Negligência e/ou não realização do serviço de ressulcagem.</v>
      </c>
      <c r="U1628" s="73" t="str">
        <f t="shared" si="245"/>
        <v>Realizar a ressulcagem dos pneus respeitando os procedimentos conforme manual de ressulcagem.</v>
      </c>
      <c r="V1628" s="68">
        <v>16196</v>
      </c>
      <c r="W1628" s="67" t="str">
        <f t="shared" si="246"/>
        <v xml:space="preserve">Everson Veloso </v>
      </c>
      <c r="X1628" s="67"/>
      <c r="Y1628" s="67">
        <f t="shared" ca="1" si="238"/>
        <v>90</v>
      </c>
      <c r="Z1628" s="67" t="str">
        <f>IFERROR(VLOOKUP(R1628,FVU!B:F,5,FALSE),"")</f>
        <v>BANDA DE RODAGEM</v>
      </c>
    </row>
    <row r="1629" spans="1:26" ht="15.75" customHeight="1">
      <c r="A1629" s="150">
        <f t="shared" si="237"/>
        <v>3924</v>
      </c>
      <c r="B1629" s="75">
        <v>29703</v>
      </c>
      <c r="C1629" s="60">
        <v>2</v>
      </c>
      <c r="D1629" s="59" t="str">
        <f t="shared" si="240"/>
        <v>275/80R22.5</v>
      </c>
      <c r="E1629" s="61">
        <v>8427</v>
      </c>
      <c r="F1629" s="75" t="s">
        <v>198</v>
      </c>
      <c r="G1629" s="60">
        <v>56</v>
      </c>
      <c r="H1629" s="59" t="str">
        <f t="shared" si="239"/>
        <v xml:space="preserve">UBERLANDIA </v>
      </c>
      <c r="I1629" s="63">
        <v>45615</v>
      </c>
      <c r="J1629" s="64">
        <v>45631</v>
      </c>
      <c r="K1629" s="60">
        <v>0</v>
      </c>
      <c r="L1629" s="60">
        <v>17465</v>
      </c>
      <c r="M1629" s="60">
        <v>60956</v>
      </c>
      <c r="N1629" s="65">
        <f t="shared" si="241"/>
        <v>600</v>
      </c>
      <c r="O1629" s="66" t="str">
        <f t="shared" ca="1" si="242"/>
        <v>OK</v>
      </c>
      <c r="P1629" s="63">
        <v>45721</v>
      </c>
      <c r="Q1629" s="200"/>
      <c r="R1629" s="148" t="s">
        <v>114</v>
      </c>
      <c r="S1629" s="65" t="str">
        <f t="shared" si="243"/>
        <v>Pneu não ressulcado</v>
      </c>
      <c r="T1629" s="59" t="str">
        <f t="shared" si="244"/>
        <v>Negligência e/ou não realização do serviço de ressulcagem.</v>
      </c>
      <c r="U1629" s="65" t="str">
        <f t="shared" si="245"/>
        <v>Realizar a ressulcagem dos pneus respeitando os procedimentos conforme manual de ressulcagem.</v>
      </c>
      <c r="V1629" s="60">
        <v>16196</v>
      </c>
      <c r="W1629" s="59" t="str">
        <f t="shared" si="246"/>
        <v xml:space="preserve">Everson Veloso </v>
      </c>
      <c r="X1629" s="59"/>
      <c r="Y1629" s="59">
        <f t="shared" ca="1" si="238"/>
        <v>90</v>
      </c>
      <c r="Z1629" s="59" t="str">
        <f>IFERROR(VLOOKUP(R1629,FVU!B:F,5,FALSE),"")</f>
        <v>BANDA DE RODAGEM</v>
      </c>
    </row>
    <row r="1630" spans="1:26" ht="15.75" customHeight="1">
      <c r="A1630" s="149">
        <f t="shared" si="237"/>
        <v>3925</v>
      </c>
      <c r="B1630" s="76">
        <v>28893</v>
      </c>
      <c r="C1630" s="68">
        <v>2</v>
      </c>
      <c r="D1630" s="67" t="str">
        <f t="shared" si="240"/>
        <v>275/80R22.5</v>
      </c>
      <c r="E1630" s="69">
        <v>8426</v>
      </c>
      <c r="F1630" s="76" t="s">
        <v>102</v>
      </c>
      <c r="G1630" s="68">
        <v>56</v>
      </c>
      <c r="H1630" s="67" t="str">
        <f t="shared" si="239"/>
        <v xml:space="preserve">UBERLANDIA </v>
      </c>
      <c r="I1630" s="71">
        <v>45610</v>
      </c>
      <c r="J1630" s="72">
        <v>45631</v>
      </c>
      <c r="K1630" s="68">
        <v>0</v>
      </c>
      <c r="L1630" s="68">
        <v>42916</v>
      </c>
      <c r="M1630" s="68">
        <v>42916</v>
      </c>
      <c r="N1630" s="73">
        <f t="shared" si="241"/>
        <v>600</v>
      </c>
      <c r="O1630" s="74" t="str">
        <f t="shared" ca="1" si="242"/>
        <v>OK</v>
      </c>
      <c r="P1630" s="71">
        <v>45721</v>
      </c>
      <c r="Q1630" s="198"/>
      <c r="R1630" s="68" t="s">
        <v>111</v>
      </c>
      <c r="S1630" s="73" t="str">
        <f t="shared" si="243"/>
        <v>Desgaste irregular da Banda de Rodagem.</v>
      </c>
      <c r="T1630" s="67" t="str">
        <f t="shared" si="244"/>
        <v>Folgas nas mangas, cubos, buchas estouradas, veículo desalinhado.</v>
      </c>
      <c r="U1630" s="73" t="str">
        <f t="shared" si="2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630" s="68">
        <v>16196</v>
      </c>
      <c r="W1630" s="67" t="str">
        <f t="shared" si="246"/>
        <v xml:space="preserve">Everson Veloso </v>
      </c>
      <c r="X1630" s="67"/>
      <c r="Y1630" s="67">
        <f t="shared" ca="1" si="238"/>
        <v>90</v>
      </c>
      <c r="Z1630" s="67" t="str">
        <f>IFERROR(VLOOKUP(R1630,FVU!B:F,5,FALSE),"")</f>
        <v>BANDA DE RODAGEM</v>
      </c>
    </row>
    <row r="1631" spans="1:26" ht="15.75" customHeight="1">
      <c r="A1631" s="150">
        <f t="shared" si="237"/>
        <v>3926</v>
      </c>
      <c r="B1631" s="75">
        <v>27641</v>
      </c>
      <c r="C1631" s="60">
        <v>2</v>
      </c>
      <c r="D1631" s="59" t="str">
        <f t="shared" si="240"/>
        <v>275/80R22.5</v>
      </c>
      <c r="E1631" s="61">
        <v>8484</v>
      </c>
      <c r="F1631" s="75" t="s">
        <v>101</v>
      </c>
      <c r="G1631" s="60">
        <v>56</v>
      </c>
      <c r="H1631" s="59" t="str">
        <f t="shared" si="239"/>
        <v xml:space="preserve">UBERLANDIA </v>
      </c>
      <c r="I1631" s="63">
        <v>45618</v>
      </c>
      <c r="J1631" s="64">
        <v>45631</v>
      </c>
      <c r="K1631" s="60">
        <v>0</v>
      </c>
      <c r="L1631" s="60">
        <v>29119</v>
      </c>
      <c r="M1631" s="60">
        <v>61936</v>
      </c>
      <c r="N1631" s="65">
        <f t="shared" si="241"/>
        <v>600</v>
      </c>
      <c r="O1631" s="66" t="str">
        <f t="shared" ca="1" si="242"/>
        <v>OK</v>
      </c>
      <c r="P1631" s="63">
        <v>45721</v>
      </c>
      <c r="Q1631" s="200"/>
      <c r="R1631" s="148" t="s">
        <v>114</v>
      </c>
      <c r="S1631" s="65" t="str">
        <f t="shared" si="243"/>
        <v>Pneu não ressulcado</v>
      </c>
      <c r="T1631" s="59" t="str">
        <f t="shared" si="244"/>
        <v>Negligência e/ou não realização do serviço de ressulcagem.</v>
      </c>
      <c r="U1631" s="65" t="str">
        <f t="shared" si="245"/>
        <v>Realizar a ressulcagem dos pneus respeitando os procedimentos conforme manual de ressulcagem.</v>
      </c>
      <c r="V1631" s="60">
        <v>16196</v>
      </c>
      <c r="W1631" s="59" t="str">
        <f t="shared" si="246"/>
        <v xml:space="preserve">Everson Veloso </v>
      </c>
      <c r="X1631" s="59"/>
      <c r="Y1631" s="59">
        <f t="shared" ca="1" si="238"/>
        <v>90</v>
      </c>
      <c r="Z1631" s="59" t="str">
        <f>IFERROR(VLOOKUP(R1631,FVU!B:F,5,FALSE),"")</f>
        <v>BANDA DE RODAGEM</v>
      </c>
    </row>
    <row r="1632" spans="1:26" ht="15.75" customHeight="1">
      <c r="A1632" s="149">
        <f t="shared" si="237"/>
        <v>3927</v>
      </c>
      <c r="B1632" s="76">
        <v>29133</v>
      </c>
      <c r="C1632" s="68">
        <v>2</v>
      </c>
      <c r="D1632" s="67" t="str">
        <f t="shared" si="240"/>
        <v>275/80R22.5</v>
      </c>
      <c r="E1632" s="69">
        <v>8468</v>
      </c>
      <c r="F1632" s="76" t="s">
        <v>102</v>
      </c>
      <c r="G1632" s="68">
        <v>56</v>
      </c>
      <c r="H1632" s="67" t="str">
        <f t="shared" si="239"/>
        <v xml:space="preserve">UBERLANDIA </v>
      </c>
      <c r="I1632" s="71">
        <v>45603</v>
      </c>
      <c r="J1632" s="72">
        <v>45631</v>
      </c>
      <c r="K1632" s="68">
        <v>0</v>
      </c>
      <c r="L1632" s="68">
        <v>28103</v>
      </c>
      <c r="M1632" s="68">
        <v>28103</v>
      </c>
      <c r="N1632" s="73">
        <f t="shared" si="241"/>
        <v>600</v>
      </c>
      <c r="O1632" s="74" t="str">
        <f t="shared" ca="1" si="242"/>
        <v>OK</v>
      </c>
      <c r="P1632" s="71">
        <v>45721</v>
      </c>
      <c r="Q1632" s="198"/>
      <c r="R1632" s="68" t="s">
        <v>111</v>
      </c>
      <c r="S1632" s="73" t="str">
        <f t="shared" si="243"/>
        <v>Desgaste irregular da Banda de Rodagem.</v>
      </c>
      <c r="T1632" s="67" t="str">
        <f t="shared" si="244"/>
        <v>Folgas nas mangas, cubos, buchas estouradas, veículo desalinhado.</v>
      </c>
      <c r="U1632" s="73" t="str">
        <f t="shared" si="2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632" s="68">
        <v>16196</v>
      </c>
      <c r="W1632" s="67" t="str">
        <f t="shared" si="246"/>
        <v xml:space="preserve">Everson Veloso </v>
      </c>
      <c r="X1632" s="67"/>
      <c r="Y1632" s="67">
        <f t="shared" ca="1" si="238"/>
        <v>90</v>
      </c>
      <c r="Z1632" s="67" t="str">
        <f>IFERROR(VLOOKUP(R1632,FVU!B:F,5,FALSE),"")</f>
        <v>BANDA DE RODAGEM</v>
      </c>
    </row>
    <row r="1633" spans="1:26" ht="15.75" customHeight="1">
      <c r="A1633" s="150">
        <f t="shared" si="237"/>
        <v>3928</v>
      </c>
      <c r="B1633" s="75">
        <v>26866</v>
      </c>
      <c r="C1633" s="60">
        <v>2</v>
      </c>
      <c r="D1633" s="59" t="str">
        <f t="shared" si="240"/>
        <v>275/80R22.5</v>
      </c>
      <c r="E1633" s="61">
        <v>8412</v>
      </c>
      <c r="F1633" s="75" t="s">
        <v>198</v>
      </c>
      <c r="G1633" s="60">
        <v>56</v>
      </c>
      <c r="H1633" s="59" t="str">
        <f t="shared" si="239"/>
        <v xml:space="preserve">UBERLANDIA </v>
      </c>
      <c r="I1633" s="63">
        <v>45621</v>
      </c>
      <c r="J1633" s="64">
        <v>45631</v>
      </c>
      <c r="K1633" s="60">
        <v>0</v>
      </c>
      <c r="L1633" s="60">
        <v>40697</v>
      </c>
      <c r="M1633" s="60">
        <v>101442</v>
      </c>
      <c r="N1633" s="65">
        <f t="shared" si="241"/>
        <v>600</v>
      </c>
      <c r="O1633" s="66" t="str">
        <f t="shared" ca="1" si="242"/>
        <v>OK</v>
      </c>
      <c r="P1633" s="63">
        <v>45721</v>
      </c>
      <c r="Q1633" s="200"/>
      <c r="R1633" s="148" t="s">
        <v>114</v>
      </c>
      <c r="S1633" s="65" t="str">
        <f t="shared" si="243"/>
        <v>Pneu não ressulcado</v>
      </c>
      <c r="T1633" s="59" t="str">
        <f t="shared" si="244"/>
        <v>Negligência e/ou não realização do serviço de ressulcagem.</v>
      </c>
      <c r="U1633" s="65" t="str">
        <f t="shared" si="245"/>
        <v>Realizar a ressulcagem dos pneus respeitando os procedimentos conforme manual de ressulcagem.</v>
      </c>
      <c r="V1633" s="60">
        <v>16196</v>
      </c>
      <c r="W1633" s="59" t="str">
        <f t="shared" si="246"/>
        <v xml:space="preserve">Everson Veloso </v>
      </c>
      <c r="X1633" s="59"/>
      <c r="Y1633" s="59">
        <f t="shared" ca="1" si="238"/>
        <v>90</v>
      </c>
      <c r="Z1633" s="59" t="str">
        <f>IFERROR(VLOOKUP(R1633,FVU!B:F,5,FALSE),"")</f>
        <v>BANDA DE RODAGEM</v>
      </c>
    </row>
    <row r="1634" spans="1:26" ht="15.75" customHeight="1">
      <c r="A1634" s="149">
        <f t="shared" si="237"/>
        <v>3929</v>
      </c>
      <c r="B1634" s="76">
        <v>27985</v>
      </c>
      <c r="C1634" s="68">
        <v>2</v>
      </c>
      <c r="D1634" s="67" t="str">
        <f t="shared" si="240"/>
        <v>275/80R22.5</v>
      </c>
      <c r="E1634" s="69">
        <v>8438</v>
      </c>
      <c r="F1634" s="76" t="s">
        <v>105</v>
      </c>
      <c r="G1634" s="68">
        <v>56</v>
      </c>
      <c r="H1634" s="67" t="str">
        <f t="shared" si="239"/>
        <v xml:space="preserve">UBERLANDIA </v>
      </c>
      <c r="I1634" s="71">
        <v>45622</v>
      </c>
      <c r="J1634" s="72">
        <v>45631</v>
      </c>
      <c r="K1634" s="68">
        <v>0</v>
      </c>
      <c r="L1634" s="68">
        <v>4223</v>
      </c>
      <c r="M1634" s="68">
        <v>68516</v>
      </c>
      <c r="N1634" s="73">
        <f t="shared" si="241"/>
        <v>600</v>
      </c>
      <c r="O1634" s="74" t="str">
        <f t="shared" ca="1" si="242"/>
        <v>OK</v>
      </c>
      <c r="P1634" s="71">
        <v>45721</v>
      </c>
      <c r="Q1634" s="198"/>
      <c r="R1634" s="68" t="s">
        <v>114</v>
      </c>
      <c r="S1634" s="73" t="str">
        <f t="shared" si="243"/>
        <v>Pneu não ressulcado</v>
      </c>
      <c r="T1634" s="67" t="str">
        <f t="shared" si="244"/>
        <v>Negligência e/ou não realização do serviço de ressulcagem.</v>
      </c>
      <c r="U1634" s="73" t="str">
        <f t="shared" si="245"/>
        <v>Realizar a ressulcagem dos pneus respeitando os procedimentos conforme manual de ressulcagem.</v>
      </c>
      <c r="V1634" s="68">
        <v>16196</v>
      </c>
      <c r="W1634" s="67" t="str">
        <f t="shared" si="246"/>
        <v xml:space="preserve">Everson Veloso </v>
      </c>
      <c r="X1634" s="67"/>
      <c r="Y1634" s="67">
        <f t="shared" ca="1" si="238"/>
        <v>90</v>
      </c>
      <c r="Z1634" s="67" t="str">
        <f>IFERROR(VLOOKUP(R1634,FVU!B:F,5,FALSE),"")</f>
        <v>BANDA DE RODAGEM</v>
      </c>
    </row>
    <row r="1635" spans="1:26" ht="15.75" customHeight="1">
      <c r="A1635" s="150">
        <f t="shared" si="237"/>
        <v>3930</v>
      </c>
      <c r="B1635" s="75">
        <v>24027</v>
      </c>
      <c r="C1635" s="60">
        <v>1</v>
      </c>
      <c r="D1635" s="59" t="str">
        <f t="shared" si="240"/>
        <v>295/80R22.5</v>
      </c>
      <c r="E1635" s="61">
        <v>7613</v>
      </c>
      <c r="F1635" s="75" t="s">
        <v>99</v>
      </c>
      <c r="G1635" s="60">
        <v>56</v>
      </c>
      <c r="H1635" s="59" t="str">
        <f t="shared" si="239"/>
        <v xml:space="preserve">UBERLANDIA </v>
      </c>
      <c r="I1635" s="63">
        <v>45622</v>
      </c>
      <c r="J1635" s="64">
        <v>45631</v>
      </c>
      <c r="K1635" s="60">
        <v>0</v>
      </c>
      <c r="L1635" s="60">
        <v>16011</v>
      </c>
      <c r="M1635" s="60">
        <v>83001</v>
      </c>
      <c r="N1635" s="65">
        <f t="shared" si="241"/>
        <v>650</v>
      </c>
      <c r="O1635" s="66" t="str">
        <f t="shared" ca="1" si="242"/>
        <v>OK</v>
      </c>
      <c r="P1635" s="63">
        <v>45721</v>
      </c>
      <c r="Q1635" s="200"/>
      <c r="R1635" s="148" t="s">
        <v>111</v>
      </c>
      <c r="S1635" s="65" t="str">
        <f t="shared" si="243"/>
        <v>Desgaste irregular da Banda de Rodagem.</v>
      </c>
      <c r="T1635" s="59" t="str">
        <f t="shared" si="244"/>
        <v>Folgas nas mangas, cubos, buchas estouradas, veículo desalinhado.</v>
      </c>
      <c r="U1635" s="65" t="str">
        <f t="shared" si="2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635" s="60">
        <v>16196</v>
      </c>
      <c r="W1635" s="59" t="str">
        <f t="shared" si="246"/>
        <v xml:space="preserve">Everson Veloso </v>
      </c>
      <c r="X1635" s="59"/>
      <c r="Y1635" s="59">
        <f t="shared" ca="1" si="238"/>
        <v>90</v>
      </c>
      <c r="Z1635" s="59" t="str">
        <f>IFERROR(VLOOKUP(R1635,FVU!B:F,5,FALSE),"")</f>
        <v>BANDA DE RODAGEM</v>
      </c>
    </row>
    <row r="1636" spans="1:26" ht="15.75" customHeight="1">
      <c r="A1636" s="149">
        <f t="shared" si="237"/>
        <v>3931</v>
      </c>
      <c r="B1636" s="76">
        <v>28878</v>
      </c>
      <c r="C1636" s="68">
        <v>2</v>
      </c>
      <c r="D1636" s="67" t="str">
        <f t="shared" si="240"/>
        <v>275/80R22.5</v>
      </c>
      <c r="E1636" s="69">
        <v>7326</v>
      </c>
      <c r="F1636" s="76" t="s">
        <v>102</v>
      </c>
      <c r="G1636" s="68">
        <v>56</v>
      </c>
      <c r="H1636" s="67" t="str">
        <f t="shared" si="239"/>
        <v xml:space="preserve">UBERLANDIA </v>
      </c>
      <c r="I1636" s="71">
        <v>45623</v>
      </c>
      <c r="J1636" s="72">
        <v>45631</v>
      </c>
      <c r="K1636" s="68">
        <v>0</v>
      </c>
      <c r="L1636" s="68">
        <v>49507</v>
      </c>
      <c r="M1636" s="68">
        <v>49507</v>
      </c>
      <c r="N1636" s="73">
        <f t="shared" si="241"/>
        <v>600</v>
      </c>
      <c r="O1636" s="74" t="str">
        <f t="shared" ca="1" si="242"/>
        <v>OK</v>
      </c>
      <c r="P1636" s="71">
        <v>45721</v>
      </c>
      <c r="Q1636" s="198"/>
      <c r="R1636" s="68" t="s">
        <v>111</v>
      </c>
      <c r="S1636" s="73" t="str">
        <f t="shared" si="243"/>
        <v>Desgaste irregular da Banda de Rodagem.</v>
      </c>
      <c r="T1636" s="67" t="str">
        <f t="shared" si="244"/>
        <v>Folgas nas mangas, cubos, buchas estouradas, veículo desalinhado.</v>
      </c>
      <c r="U1636" s="73" t="str">
        <f t="shared" si="2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636" s="68">
        <v>16196</v>
      </c>
      <c r="W1636" s="67" t="str">
        <f t="shared" si="246"/>
        <v xml:space="preserve">Everson Veloso </v>
      </c>
      <c r="X1636" s="67"/>
      <c r="Y1636" s="67">
        <f t="shared" ca="1" si="238"/>
        <v>90</v>
      </c>
      <c r="Z1636" s="67" t="str">
        <f>IFERROR(VLOOKUP(R1636,FVU!B:F,5,FALSE),"")</f>
        <v>BANDA DE RODAGEM</v>
      </c>
    </row>
    <row r="1637" spans="1:26" ht="15.75" customHeight="1">
      <c r="A1637" s="150">
        <f t="shared" si="237"/>
        <v>3932</v>
      </c>
      <c r="B1637" s="75">
        <v>25625</v>
      </c>
      <c r="C1637" s="60">
        <v>2</v>
      </c>
      <c r="D1637" s="59" t="str">
        <f t="shared" si="240"/>
        <v>275/80R22.5</v>
      </c>
      <c r="E1637" s="61">
        <v>90481</v>
      </c>
      <c r="F1637" s="75" t="s">
        <v>105</v>
      </c>
      <c r="G1637" s="60">
        <v>990</v>
      </c>
      <c r="H1637" s="59" t="str">
        <f t="shared" si="239"/>
        <v>VENEZA</v>
      </c>
      <c r="I1637" s="63">
        <v>45625</v>
      </c>
      <c r="J1637" s="64">
        <v>45642</v>
      </c>
      <c r="K1637" s="60">
        <v>1</v>
      </c>
      <c r="L1637" s="60">
        <v>88791</v>
      </c>
      <c r="M1637" s="60">
        <v>177121</v>
      </c>
      <c r="N1637" s="65">
        <f t="shared" si="241"/>
        <v>600</v>
      </c>
      <c r="O1637" s="66" t="str">
        <f t="shared" ca="1" si="242"/>
        <v>OK</v>
      </c>
      <c r="P1637" s="63">
        <v>45679</v>
      </c>
      <c r="Q1637" s="200"/>
      <c r="R1637" s="148" t="s">
        <v>106</v>
      </c>
      <c r="S1637" s="65" t="str">
        <f t="shared" si="243"/>
        <v>Rachadura na zona baixa do talão.</v>
      </c>
      <c r="T1637" s="59" t="str">
        <f t="shared" si="2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37" s="65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37" s="60">
        <v>16196</v>
      </c>
      <c r="W1637" s="59" t="str">
        <f t="shared" si="246"/>
        <v xml:space="preserve">Everson Veloso </v>
      </c>
      <c r="X1637" s="59"/>
      <c r="Y1637" s="59">
        <f t="shared" ca="1" si="238"/>
        <v>37</v>
      </c>
      <c r="Z1637" s="59" t="str">
        <f>IFERROR(VLOOKUP(R1637,FVU!B:F,5,FALSE),"")</f>
        <v>TALÃO</v>
      </c>
    </row>
    <row r="1638" spans="1:26" ht="15.75" customHeight="1">
      <c r="A1638" s="149">
        <f t="shared" si="237"/>
        <v>3933</v>
      </c>
      <c r="B1638" s="76">
        <v>28502</v>
      </c>
      <c r="C1638" s="68">
        <v>2</v>
      </c>
      <c r="D1638" s="67" t="str">
        <f t="shared" si="240"/>
        <v>275/80R22.5</v>
      </c>
      <c r="E1638" s="69">
        <v>90494</v>
      </c>
      <c r="F1638" s="76" t="s">
        <v>105</v>
      </c>
      <c r="G1638" s="68">
        <v>990</v>
      </c>
      <c r="H1638" s="67" t="str">
        <f t="shared" si="239"/>
        <v>VENEZA</v>
      </c>
      <c r="I1638" s="71">
        <v>45622</v>
      </c>
      <c r="J1638" s="72">
        <v>45642</v>
      </c>
      <c r="K1638" s="68">
        <v>1</v>
      </c>
      <c r="L1638" s="68">
        <v>39021</v>
      </c>
      <c r="M1638" s="68">
        <v>59044</v>
      </c>
      <c r="N1638" s="73">
        <f t="shared" si="241"/>
        <v>600</v>
      </c>
      <c r="O1638" s="74" t="str">
        <f t="shared" ca="1" si="242"/>
        <v>OK</v>
      </c>
      <c r="P1638" s="71">
        <v>45679</v>
      </c>
      <c r="Q1638" s="198"/>
      <c r="R1638" s="68" t="s">
        <v>106</v>
      </c>
      <c r="S1638" s="73" t="str">
        <f t="shared" si="243"/>
        <v>Rachadura na zona baixa do talão.</v>
      </c>
      <c r="T1638" s="67" t="str">
        <f t="shared" si="2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38" s="73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38" s="68">
        <v>16196</v>
      </c>
      <c r="W1638" s="67" t="str">
        <f t="shared" si="246"/>
        <v xml:space="preserve">Everson Veloso </v>
      </c>
      <c r="X1638" s="67"/>
      <c r="Y1638" s="67">
        <f t="shared" ca="1" si="238"/>
        <v>37</v>
      </c>
      <c r="Z1638" s="67" t="str">
        <f>IFERROR(VLOOKUP(R1638,FVU!B:F,5,FALSE),"")</f>
        <v>TALÃO</v>
      </c>
    </row>
    <row r="1639" spans="1:26" ht="15.75" customHeight="1">
      <c r="A1639" s="150">
        <f t="shared" si="237"/>
        <v>3934</v>
      </c>
      <c r="B1639" s="75">
        <v>23082</v>
      </c>
      <c r="C1639" s="60">
        <v>2</v>
      </c>
      <c r="D1639" s="59" t="str">
        <f t="shared" si="240"/>
        <v>275/80R22.5</v>
      </c>
      <c r="E1639" s="61">
        <v>90499</v>
      </c>
      <c r="F1639" s="75" t="s">
        <v>105</v>
      </c>
      <c r="G1639" s="60">
        <v>990</v>
      </c>
      <c r="H1639" s="59" t="str">
        <f t="shared" si="239"/>
        <v>VENEZA</v>
      </c>
      <c r="I1639" s="63">
        <v>45628</v>
      </c>
      <c r="J1639" s="64">
        <v>45642</v>
      </c>
      <c r="K1639" s="60">
        <v>1</v>
      </c>
      <c r="L1639" s="60">
        <v>46636</v>
      </c>
      <c r="M1639" s="60">
        <v>202972</v>
      </c>
      <c r="N1639" s="65">
        <f t="shared" si="241"/>
        <v>600</v>
      </c>
      <c r="O1639" s="66" t="str">
        <f t="shared" ca="1" si="242"/>
        <v>OK</v>
      </c>
      <c r="P1639" s="63">
        <v>45679</v>
      </c>
      <c r="Q1639" s="200"/>
      <c r="R1639" s="148" t="s">
        <v>106</v>
      </c>
      <c r="S1639" s="65" t="str">
        <f t="shared" si="243"/>
        <v>Rachadura na zona baixa do talão.</v>
      </c>
      <c r="T1639" s="59" t="str">
        <f t="shared" si="2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39" s="65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39" s="60">
        <v>16196</v>
      </c>
      <c r="W1639" s="59" t="str">
        <f t="shared" si="246"/>
        <v xml:space="preserve">Everson Veloso </v>
      </c>
      <c r="X1639" s="59"/>
      <c r="Y1639" s="59">
        <f t="shared" ca="1" si="238"/>
        <v>37</v>
      </c>
      <c r="Z1639" s="59" t="str">
        <f>IFERROR(VLOOKUP(R1639,FVU!B:F,5,FALSE),"")</f>
        <v>TALÃO</v>
      </c>
    </row>
    <row r="1640" spans="1:26" ht="15.75" customHeight="1">
      <c r="A1640" s="149">
        <f t="shared" si="237"/>
        <v>3935</v>
      </c>
      <c r="B1640" s="76">
        <v>26399</v>
      </c>
      <c r="C1640" s="68">
        <v>2</v>
      </c>
      <c r="D1640" s="67" t="str">
        <f t="shared" si="240"/>
        <v>275/80R22.5</v>
      </c>
      <c r="E1640" s="69">
        <v>90452</v>
      </c>
      <c r="F1640" s="76" t="s">
        <v>99</v>
      </c>
      <c r="G1640" s="68">
        <v>990</v>
      </c>
      <c r="H1640" s="67" t="str">
        <f t="shared" si="239"/>
        <v>VENEZA</v>
      </c>
      <c r="I1640" s="71">
        <v>45624</v>
      </c>
      <c r="J1640" s="72">
        <v>45642</v>
      </c>
      <c r="K1640" s="68">
        <v>0</v>
      </c>
      <c r="L1640" s="68">
        <v>24992</v>
      </c>
      <c r="M1640" s="68">
        <v>125837</v>
      </c>
      <c r="N1640" s="73">
        <f t="shared" si="241"/>
        <v>600</v>
      </c>
      <c r="O1640" s="74" t="str">
        <f t="shared" ca="1" si="242"/>
        <v>OK</v>
      </c>
      <c r="P1640" s="71">
        <v>45679</v>
      </c>
      <c r="Q1640" s="198"/>
      <c r="R1640" s="68" t="s">
        <v>107</v>
      </c>
      <c r="S1640" s="73" t="str">
        <f t="shared" si="243"/>
        <v>Alteração na zona baixa do talão.</v>
      </c>
      <c r="T1640" s="67" t="str">
        <f t="shared" si="24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640" s="73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640" s="68">
        <v>16196</v>
      </c>
      <c r="W1640" s="67" t="str">
        <f t="shared" si="246"/>
        <v xml:space="preserve">Everson Veloso </v>
      </c>
      <c r="X1640" s="67"/>
      <c r="Y1640" s="67">
        <f t="shared" ca="1" si="238"/>
        <v>37</v>
      </c>
      <c r="Z1640" s="67" t="str">
        <f>IFERROR(VLOOKUP(R1640,FVU!B:F,5,FALSE),"")</f>
        <v>TALÃO</v>
      </c>
    </row>
    <row r="1641" spans="1:26" ht="15.75" customHeight="1">
      <c r="A1641" s="150">
        <f t="shared" si="237"/>
        <v>3936</v>
      </c>
      <c r="B1641" s="75">
        <v>26494</v>
      </c>
      <c r="C1641" s="60">
        <v>2</v>
      </c>
      <c r="D1641" s="59" t="str">
        <f t="shared" si="240"/>
        <v>275/80R22.5</v>
      </c>
      <c r="E1641" s="61">
        <v>90447</v>
      </c>
      <c r="F1641" s="75" t="s">
        <v>198</v>
      </c>
      <c r="G1641" s="60">
        <v>990</v>
      </c>
      <c r="H1641" s="59" t="str">
        <f t="shared" si="239"/>
        <v>VENEZA</v>
      </c>
      <c r="I1641" s="63">
        <v>45619</v>
      </c>
      <c r="J1641" s="64">
        <v>45642</v>
      </c>
      <c r="K1641" s="60">
        <v>0</v>
      </c>
      <c r="L1641" s="60">
        <v>22837</v>
      </c>
      <c r="M1641" s="60">
        <v>133000</v>
      </c>
      <c r="N1641" s="65">
        <f t="shared" si="241"/>
        <v>600</v>
      </c>
      <c r="O1641" s="66" t="str">
        <f t="shared" ca="1" si="242"/>
        <v>OK</v>
      </c>
      <c r="P1641" s="63">
        <v>45679</v>
      </c>
      <c r="Q1641" s="200"/>
      <c r="R1641" s="148" t="s">
        <v>114</v>
      </c>
      <c r="S1641" s="65" t="str">
        <f t="shared" si="243"/>
        <v>Pneu não ressulcado</v>
      </c>
      <c r="T1641" s="59" t="str">
        <f t="shared" si="244"/>
        <v>Negligência e/ou não realização do serviço de ressulcagem.</v>
      </c>
      <c r="U1641" s="65" t="str">
        <f t="shared" si="245"/>
        <v>Realizar a ressulcagem dos pneus respeitando os procedimentos conforme manual de ressulcagem.</v>
      </c>
      <c r="V1641" s="60">
        <v>16196</v>
      </c>
      <c r="W1641" s="59" t="str">
        <f t="shared" si="246"/>
        <v xml:space="preserve">Everson Veloso </v>
      </c>
      <c r="X1641" s="59"/>
      <c r="Y1641" s="59">
        <f t="shared" ca="1" si="238"/>
        <v>37</v>
      </c>
      <c r="Z1641" s="59" t="str">
        <f>IFERROR(VLOOKUP(R1641,FVU!B:F,5,FALSE),"")</f>
        <v>BANDA DE RODAGEM</v>
      </c>
    </row>
    <row r="1642" spans="1:26" ht="15.75" customHeight="1">
      <c r="A1642" s="149">
        <f t="shared" si="237"/>
        <v>3937</v>
      </c>
      <c r="B1642" s="76">
        <v>24218</v>
      </c>
      <c r="C1642" s="68">
        <v>1</v>
      </c>
      <c r="D1642" s="67" t="str">
        <f t="shared" si="240"/>
        <v>295/80R22.5</v>
      </c>
      <c r="E1642" s="69">
        <v>90321</v>
      </c>
      <c r="F1642" s="76" t="s">
        <v>199</v>
      </c>
      <c r="G1642" s="68">
        <v>870</v>
      </c>
      <c r="H1642" s="67" t="str">
        <f t="shared" si="239"/>
        <v>JUSTINOPOLIS</v>
      </c>
      <c r="I1642" s="71">
        <v>45626</v>
      </c>
      <c r="J1642" s="72">
        <v>45642</v>
      </c>
      <c r="K1642" s="68">
        <v>1</v>
      </c>
      <c r="L1642" s="68">
        <v>40951</v>
      </c>
      <c r="M1642" s="68">
        <v>110673</v>
      </c>
      <c r="N1642" s="73">
        <f t="shared" si="241"/>
        <v>650</v>
      </c>
      <c r="O1642" s="74" t="str">
        <f t="shared" ca="1" si="242"/>
        <v>OK</v>
      </c>
      <c r="P1642" s="71">
        <v>45646</v>
      </c>
      <c r="Q1642" s="198"/>
      <c r="R1642" s="68" t="s">
        <v>106</v>
      </c>
      <c r="S1642" s="73" t="str">
        <f t="shared" si="243"/>
        <v>Rachadura na zona baixa do talão.</v>
      </c>
      <c r="T1642" s="67" t="str">
        <f t="shared" si="2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42" s="73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42" s="68">
        <v>16196</v>
      </c>
      <c r="W1642" s="67" t="str">
        <f t="shared" si="246"/>
        <v xml:space="preserve">Everson Veloso </v>
      </c>
      <c r="X1642" s="67"/>
      <c r="Y1642" s="67">
        <f t="shared" ca="1" si="238"/>
        <v>4</v>
      </c>
      <c r="Z1642" s="67" t="str">
        <f>IFERROR(VLOOKUP(R1642,FVU!B:F,5,FALSE),"")</f>
        <v>TALÃO</v>
      </c>
    </row>
    <row r="1643" spans="1:26" ht="15.75" customHeight="1">
      <c r="A1643" s="150">
        <f t="shared" si="237"/>
        <v>3938</v>
      </c>
      <c r="B1643" s="75">
        <v>24566</v>
      </c>
      <c r="C1643" s="60">
        <v>2</v>
      </c>
      <c r="D1643" s="59" t="str">
        <f t="shared" si="240"/>
        <v>275/80R22.5</v>
      </c>
      <c r="E1643" s="61">
        <v>90299</v>
      </c>
      <c r="F1643" s="75" t="s">
        <v>105</v>
      </c>
      <c r="G1643" s="60">
        <v>870</v>
      </c>
      <c r="H1643" s="59" t="str">
        <f t="shared" si="239"/>
        <v>JUSTINOPOLIS</v>
      </c>
      <c r="I1643" s="63">
        <v>45629</v>
      </c>
      <c r="J1643" s="64">
        <v>45642</v>
      </c>
      <c r="K1643" s="60">
        <v>2</v>
      </c>
      <c r="L1643" s="60">
        <v>20690</v>
      </c>
      <c r="M1643" s="60">
        <v>192489</v>
      </c>
      <c r="N1643" s="65">
        <f t="shared" si="241"/>
        <v>600</v>
      </c>
      <c r="O1643" s="66" t="str">
        <f t="shared" ca="1" si="242"/>
        <v>OK</v>
      </c>
      <c r="P1643" s="63">
        <v>45646</v>
      </c>
      <c r="Q1643" s="200"/>
      <c r="R1643" s="148" t="s">
        <v>106</v>
      </c>
      <c r="S1643" s="65" t="str">
        <f t="shared" si="243"/>
        <v>Rachadura na zona baixa do talão.</v>
      </c>
      <c r="T1643" s="59" t="str">
        <f t="shared" si="2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43" s="65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43" s="60">
        <v>16196</v>
      </c>
      <c r="W1643" s="59" t="str">
        <f t="shared" si="246"/>
        <v xml:space="preserve">Everson Veloso </v>
      </c>
      <c r="X1643" s="59"/>
      <c r="Y1643" s="59">
        <f t="shared" ca="1" si="238"/>
        <v>4</v>
      </c>
      <c r="Z1643" s="59" t="str">
        <f>IFERROR(VLOOKUP(R1643,FVU!B:F,5,FALSE),"")</f>
        <v>TALÃO</v>
      </c>
    </row>
    <row r="1644" spans="1:26" ht="15.75" customHeight="1">
      <c r="A1644" s="149">
        <f t="shared" si="237"/>
        <v>3939</v>
      </c>
      <c r="B1644" s="76">
        <v>27519</v>
      </c>
      <c r="C1644" s="68">
        <v>2</v>
      </c>
      <c r="D1644" s="67" t="str">
        <f t="shared" si="240"/>
        <v>275/80R22.5</v>
      </c>
      <c r="E1644" s="69">
        <v>10754</v>
      </c>
      <c r="F1644" s="76" t="s">
        <v>105</v>
      </c>
      <c r="G1644" s="68">
        <v>870</v>
      </c>
      <c r="H1644" s="67" t="str">
        <f t="shared" si="239"/>
        <v>JUSTINOPOLIS</v>
      </c>
      <c r="I1644" s="71">
        <v>45626</v>
      </c>
      <c r="J1644" s="72">
        <v>45642</v>
      </c>
      <c r="K1644" s="68">
        <v>0</v>
      </c>
      <c r="L1644" s="68">
        <v>12612</v>
      </c>
      <c r="M1644" s="68">
        <v>84192</v>
      </c>
      <c r="N1644" s="73">
        <f t="shared" si="241"/>
        <v>600</v>
      </c>
      <c r="O1644" s="74" t="str">
        <f t="shared" ca="1" si="242"/>
        <v>OK</v>
      </c>
      <c r="P1644" s="71">
        <v>45646</v>
      </c>
      <c r="Q1644" s="198"/>
      <c r="R1644" s="68" t="s">
        <v>107</v>
      </c>
      <c r="S1644" s="73" t="str">
        <f t="shared" si="243"/>
        <v>Alteração na zona baixa do talão.</v>
      </c>
      <c r="T1644" s="67" t="str">
        <f t="shared" si="24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644" s="73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644" s="68">
        <v>16196</v>
      </c>
      <c r="W1644" s="67" t="str">
        <f t="shared" si="246"/>
        <v xml:space="preserve">Everson Veloso </v>
      </c>
      <c r="X1644" s="67"/>
      <c r="Y1644" s="67">
        <f t="shared" ca="1" si="238"/>
        <v>4</v>
      </c>
      <c r="Z1644" s="67" t="str">
        <f>IFERROR(VLOOKUP(R1644,FVU!B:F,5,FALSE),"")</f>
        <v>TALÃO</v>
      </c>
    </row>
    <row r="1645" spans="1:26" ht="15.75" customHeight="1">
      <c r="A1645" s="150">
        <f t="shared" si="237"/>
        <v>3940</v>
      </c>
      <c r="B1645" s="75">
        <v>23250</v>
      </c>
      <c r="C1645" s="60">
        <v>2</v>
      </c>
      <c r="D1645" s="59" t="str">
        <f t="shared" si="240"/>
        <v>275/80R22.5</v>
      </c>
      <c r="E1645" s="61">
        <v>20860</v>
      </c>
      <c r="F1645" s="75" t="s">
        <v>99</v>
      </c>
      <c r="G1645" s="60">
        <v>870</v>
      </c>
      <c r="H1645" s="59" t="str">
        <f t="shared" si="239"/>
        <v>JUSTINOPOLIS</v>
      </c>
      <c r="I1645" s="63">
        <v>45626</v>
      </c>
      <c r="J1645" s="64">
        <v>45642</v>
      </c>
      <c r="K1645" s="60">
        <v>2</v>
      </c>
      <c r="L1645" s="60">
        <v>12671</v>
      </c>
      <c r="M1645" s="60">
        <v>215815</v>
      </c>
      <c r="N1645" s="65">
        <f t="shared" si="241"/>
        <v>600</v>
      </c>
      <c r="O1645" s="66" t="str">
        <f t="shared" ca="1" si="242"/>
        <v>OK</v>
      </c>
      <c r="P1645" s="63">
        <v>45646</v>
      </c>
      <c r="Q1645" s="200"/>
      <c r="R1645" s="148" t="s">
        <v>106</v>
      </c>
      <c r="S1645" s="65" t="str">
        <f t="shared" si="243"/>
        <v>Rachadura na zona baixa do talão.</v>
      </c>
      <c r="T1645" s="59" t="str">
        <f t="shared" si="2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45" s="65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45" s="60">
        <v>16196</v>
      </c>
      <c r="W1645" s="59" t="str">
        <f t="shared" si="246"/>
        <v xml:space="preserve">Everson Veloso </v>
      </c>
      <c r="X1645" s="59"/>
      <c r="Y1645" s="59">
        <f t="shared" ca="1" si="238"/>
        <v>4</v>
      </c>
      <c r="Z1645" s="59" t="str">
        <f>IFERROR(VLOOKUP(R1645,FVU!B:F,5,FALSE),"")</f>
        <v>TALÃO</v>
      </c>
    </row>
    <row r="1646" spans="1:26" ht="15.75" customHeight="1">
      <c r="A1646" s="149">
        <f t="shared" si="237"/>
        <v>3941</v>
      </c>
      <c r="B1646" s="76">
        <v>20187</v>
      </c>
      <c r="C1646" s="68">
        <v>2</v>
      </c>
      <c r="D1646" s="67" t="str">
        <f t="shared" si="240"/>
        <v>275/80R22.5</v>
      </c>
      <c r="E1646" s="69">
        <v>10630</v>
      </c>
      <c r="F1646" s="76" t="s">
        <v>105</v>
      </c>
      <c r="G1646" s="68">
        <v>870</v>
      </c>
      <c r="H1646" s="67" t="str">
        <f t="shared" si="239"/>
        <v>JUSTINOPOLIS</v>
      </c>
      <c r="I1646" s="71">
        <v>45629</v>
      </c>
      <c r="J1646" s="72">
        <v>45642</v>
      </c>
      <c r="K1646" s="68">
        <v>2</v>
      </c>
      <c r="L1646" s="68">
        <v>20539</v>
      </c>
      <c r="M1646" s="68">
        <v>172781</v>
      </c>
      <c r="N1646" s="73">
        <f t="shared" si="241"/>
        <v>600</v>
      </c>
      <c r="O1646" s="74" t="str">
        <f t="shared" ca="1" si="242"/>
        <v>OK</v>
      </c>
      <c r="P1646" s="71">
        <v>45901</v>
      </c>
      <c r="Q1646" s="198"/>
      <c r="R1646" s="68" t="s">
        <v>106</v>
      </c>
      <c r="S1646" s="73" t="str">
        <f t="shared" si="243"/>
        <v>Rachadura na zona baixa do talão.</v>
      </c>
      <c r="T1646" s="67" t="str">
        <f t="shared" si="2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46" s="73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46" s="68">
        <v>16196</v>
      </c>
      <c r="W1646" s="67" t="str">
        <f t="shared" si="246"/>
        <v xml:space="preserve">Everson Veloso </v>
      </c>
      <c r="X1646" s="67"/>
      <c r="Y1646" s="67">
        <f t="shared" ca="1" si="238"/>
        <v>259</v>
      </c>
      <c r="Z1646" s="67" t="str">
        <f>IFERROR(VLOOKUP(R1646,FVU!B:F,5,FALSE),"")</f>
        <v>TALÃO</v>
      </c>
    </row>
    <row r="1647" spans="1:26" ht="15.75" customHeight="1">
      <c r="A1647" s="150">
        <f t="shared" si="237"/>
        <v>3942</v>
      </c>
      <c r="B1647" s="75">
        <v>24204</v>
      </c>
      <c r="C1647" s="60">
        <v>1</v>
      </c>
      <c r="D1647" s="59" t="str">
        <f t="shared" si="240"/>
        <v>295/80R22.5</v>
      </c>
      <c r="E1647" s="61">
        <v>90324</v>
      </c>
      <c r="F1647" s="75" t="s">
        <v>200</v>
      </c>
      <c r="G1647" s="60">
        <v>870</v>
      </c>
      <c r="H1647" s="59" t="str">
        <f t="shared" si="239"/>
        <v>JUSTINOPOLIS</v>
      </c>
      <c r="I1647" s="63">
        <v>45626</v>
      </c>
      <c r="J1647" s="64">
        <v>45642</v>
      </c>
      <c r="K1647" s="60">
        <v>1</v>
      </c>
      <c r="L1647" s="60">
        <v>5432</v>
      </c>
      <c r="M1647" s="60">
        <v>113291</v>
      </c>
      <c r="N1647" s="65">
        <f t="shared" si="241"/>
        <v>650</v>
      </c>
      <c r="O1647" s="66" t="str">
        <f t="shared" ca="1" si="242"/>
        <v>OK</v>
      </c>
      <c r="P1647" s="63">
        <v>45901</v>
      </c>
      <c r="Q1647" s="200"/>
      <c r="R1647" s="148" t="s">
        <v>117</v>
      </c>
      <c r="S1647" s="65" t="str">
        <f t="shared" si="243"/>
        <v>Separações no talão e rupturas dos reforços.</v>
      </c>
      <c r="T1647" s="59" t="str">
        <f t="shared" si="244"/>
        <v>Aquecimento excessivo no tambor de freio, utilização com sobrecarga ou baixa pressão, mau posicionamento do pneu sobre o aro/roda, uso excessivo dos freios devido a velocidade incompatível com a via.</v>
      </c>
      <c r="U1647" s="65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47" s="60">
        <v>16196</v>
      </c>
      <c r="W1647" s="59" t="str">
        <f t="shared" si="246"/>
        <v xml:space="preserve">Everson Veloso </v>
      </c>
      <c r="X1647" s="59"/>
      <c r="Y1647" s="59">
        <f t="shared" ca="1" si="238"/>
        <v>259</v>
      </c>
      <c r="Z1647" s="59" t="str">
        <f>IFERROR(VLOOKUP(R1647,FVU!B:F,5,FALSE),"")</f>
        <v>TALÃO</v>
      </c>
    </row>
    <row r="1648" spans="1:26" ht="15.75" customHeight="1">
      <c r="A1648" s="149">
        <f t="shared" si="237"/>
        <v>3943</v>
      </c>
      <c r="B1648" s="76">
        <v>25973</v>
      </c>
      <c r="C1648" s="68">
        <v>2</v>
      </c>
      <c r="D1648" s="67" t="str">
        <f t="shared" si="240"/>
        <v>275/80R22.5</v>
      </c>
      <c r="E1648" s="69">
        <v>11087</v>
      </c>
      <c r="F1648" s="76" t="s">
        <v>99</v>
      </c>
      <c r="G1648" s="68">
        <v>870</v>
      </c>
      <c r="H1648" s="67" t="str">
        <f t="shared" si="239"/>
        <v>JUSTINOPOLIS</v>
      </c>
      <c r="I1648" s="71">
        <v>45629</v>
      </c>
      <c r="J1648" s="72">
        <v>45642</v>
      </c>
      <c r="K1648" s="68">
        <v>2</v>
      </c>
      <c r="L1648" s="68">
        <v>10012</v>
      </c>
      <c r="M1648" s="68">
        <v>122886</v>
      </c>
      <c r="N1648" s="73">
        <f t="shared" si="241"/>
        <v>600</v>
      </c>
      <c r="O1648" s="74" t="str">
        <f t="shared" ca="1" si="242"/>
        <v>OK</v>
      </c>
      <c r="P1648" s="71">
        <v>45646</v>
      </c>
      <c r="Q1648" s="198"/>
      <c r="R1648" s="68" t="s">
        <v>116</v>
      </c>
      <c r="S1648" s="73" t="str">
        <f t="shared" si="243"/>
        <v>Desenrolamento do retorno da lona carcaça no talão.</v>
      </c>
      <c r="T1648" s="67" t="str">
        <f t="shared" si="244"/>
        <v>Aquecimento no talão ocasionado pelo uso excessivo do freio, má regulagem dos freios, uso excessivo dos freios devido a velocidade incompatível com a via,rodas sujas e/ou em má condições de uso, etc.</v>
      </c>
      <c r="U1648" s="73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648" s="68">
        <v>16196</v>
      </c>
      <c r="W1648" s="67" t="str">
        <f t="shared" si="246"/>
        <v xml:space="preserve">Everson Veloso </v>
      </c>
      <c r="X1648" s="67"/>
      <c r="Y1648" s="67">
        <f t="shared" ca="1" si="238"/>
        <v>4</v>
      </c>
      <c r="Z1648" s="67" t="str">
        <f>IFERROR(VLOOKUP(R1648,FVU!B:F,5,FALSE),"")</f>
        <v>TALÃO</v>
      </c>
    </row>
    <row r="1649" spans="1:26" ht="15.75" customHeight="1">
      <c r="A1649" s="150">
        <f t="shared" si="237"/>
        <v>3944</v>
      </c>
      <c r="B1649" s="75">
        <v>26257</v>
      </c>
      <c r="C1649" s="60">
        <v>2</v>
      </c>
      <c r="D1649" s="59" t="str">
        <f t="shared" si="240"/>
        <v>275/80R22.5</v>
      </c>
      <c r="E1649" s="151" t="s">
        <v>241</v>
      </c>
      <c r="F1649" s="75" t="s">
        <v>99</v>
      </c>
      <c r="G1649" s="60">
        <v>61</v>
      </c>
      <c r="H1649" s="59" t="str">
        <f t="shared" si="239"/>
        <v>SARZEDO</v>
      </c>
      <c r="I1649" s="63">
        <v>45628</v>
      </c>
      <c r="J1649" s="64">
        <v>45642</v>
      </c>
      <c r="K1649" s="60">
        <v>2</v>
      </c>
      <c r="L1649" s="60">
        <v>33612</v>
      </c>
      <c r="M1649" s="60">
        <v>157021</v>
      </c>
      <c r="N1649" s="65">
        <f t="shared" si="241"/>
        <v>600</v>
      </c>
      <c r="O1649" s="66" t="str">
        <f t="shared" ca="1" si="242"/>
        <v>OK</v>
      </c>
      <c r="P1649" s="63">
        <v>45646</v>
      </c>
      <c r="Q1649" s="200"/>
      <c r="R1649" s="148" t="s">
        <v>117</v>
      </c>
      <c r="S1649" s="65" t="str">
        <f t="shared" si="243"/>
        <v>Separações no talão e rupturas dos reforços.</v>
      </c>
      <c r="T1649" s="59" t="str">
        <f t="shared" si="244"/>
        <v>Aquecimento excessivo no tambor de freio, utilização com sobrecarga ou baixa pressão, mau posicionamento do pneu sobre o aro/roda, uso excessivo dos freios devido a velocidade incompatível com a via.</v>
      </c>
      <c r="U1649" s="65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49" s="60">
        <v>16196</v>
      </c>
      <c r="W1649" s="59" t="str">
        <f t="shared" si="246"/>
        <v xml:space="preserve">Everson Veloso </v>
      </c>
      <c r="X1649" s="59"/>
      <c r="Y1649" s="59">
        <f t="shared" ca="1" si="238"/>
        <v>4</v>
      </c>
      <c r="Z1649" s="59" t="str">
        <f>IFERROR(VLOOKUP(R1649,FVU!B:F,5,FALSE),"")</f>
        <v>TALÃO</v>
      </c>
    </row>
    <row r="1650" spans="1:26" ht="15.75" customHeight="1">
      <c r="A1650" s="149">
        <f t="shared" si="237"/>
        <v>3945</v>
      </c>
      <c r="B1650" s="76">
        <v>23011</v>
      </c>
      <c r="C1650" s="68">
        <v>2</v>
      </c>
      <c r="D1650" s="67" t="str">
        <f t="shared" si="240"/>
        <v>275/80R22.5</v>
      </c>
      <c r="E1650" s="151" t="s">
        <v>242</v>
      </c>
      <c r="F1650" s="76" t="s">
        <v>198</v>
      </c>
      <c r="G1650" s="68">
        <v>61</v>
      </c>
      <c r="H1650" s="67" t="str">
        <f t="shared" si="239"/>
        <v>SARZEDO</v>
      </c>
      <c r="I1650" s="71">
        <v>45630</v>
      </c>
      <c r="J1650" s="72">
        <v>45642</v>
      </c>
      <c r="K1650" s="68">
        <v>2</v>
      </c>
      <c r="L1650" s="68">
        <v>40209</v>
      </c>
      <c r="M1650" s="68">
        <v>216335</v>
      </c>
      <c r="N1650" s="73">
        <f t="shared" si="241"/>
        <v>600</v>
      </c>
      <c r="O1650" s="74" t="str">
        <f t="shared" ca="1" si="242"/>
        <v>OK</v>
      </c>
      <c r="P1650" s="71">
        <v>45646</v>
      </c>
      <c r="Q1650" s="198"/>
      <c r="R1650" s="68" t="s">
        <v>106</v>
      </c>
      <c r="S1650" s="73" t="str">
        <f t="shared" si="243"/>
        <v>Rachadura na zona baixa do talão.</v>
      </c>
      <c r="T1650" s="67" t="str">
        <f t="shared" si="2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50" s="73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50" s="68">
        <v>16196</v>
      </c>
      <c r="W1650" s="67" t="str">
        <f t="shared" si="246"/>
        <v xml:space="preserve">Everson Veloso </v>
      </c>
      <c r="X1650" s="67"/>
      <c r="Y1650" s="67">
        <f t="shared" ca="1" si="238"/>
        <v>4</v>
      </c>
      <c r="Z1650" s="67" t="str">
        <f>IFERROR(VLOOKUP(R1650,FVU!B:F,5,FALSE),"")</f>
        <v>TALÃO</v>
      </c>
    </row>
    <row r="1651" spans="1:26" ht="15.75" customHeight="1">
      <c r="A1651" s="150">
        <f t="shared" si="237"/>
        <v>3946</v>
      </c>
      <c r="B1651" s="75">
        <v>27436</v>
      </c>
      <c r="C1651" s="60">
        <v>4</v>
      </c>
      <c r="D1651" s="59" t="str">
        <f t="shared" si="240"/>
        <v>215/75R17.5</v>
      </c>
      <c r="E1651" s="61">
        <v>40883</v>
      </c>
      <c r="F1651" s="75" t="s">
        <v>99</v>
      </c>
      <c r="G1651" s="60">
        <v>98</v>
      </c>
      <c r="H1651" s="59" t="str">
        <f t="shared" si="239"/>
        <v>ANA LUCIA</v>
      </c>
      <c r="I1651" s="63">
        <v>45625</v>
      </c>
      <c r="J1651" s="64">
        <v>45642</v>
      </c>
      <c r="K1651" s="60">
        <v>1</v>
      </c>
      <c r="L1651" s="60">
        <v>2658</v>
      </c>
      <c r="M1651" s="60">
        <v>37115</v>
      </c>
      <c r="N1651" s="65">
        <f t="shared" si="241"/>
        <v>450</v>
      </c>
      <c r="O1651" s="66" t="str">
        <f t="shared" ca="1" si="242"/>
        <v>OK</v>
      </c>
      <c r="P1651" s="63">
        <v>45672</v>
      </c>
      <c r="Q1651" s="200"/>
      <c r="R1651" s="148" t="s">
        <v>100</v>
      </c>
      <c r="S1651" s="65" t="str">
        <f t="shared" si="243"/>
        <v>Quebra do talão durante a montagem ou desmontagem proveniente de aquecimento excessivo da roda.</v>
      </c>
      <c r="T1651" s="59" t="str">
        <f t="shared" si="244"/>
        <v>Quebra do talão na montagem/desmontagem, utilização de ferramentas não adequadas, força excessiva ou desproporcional na montagem/desmontagem, pneu com talão baquelizado devido a aquecimento da roda ou baixa pressão.</v>
      </c>
      <c r="U1651" s="65" t="str">
        <f t="shared" si="245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1651" s="60">
        <v>16196</v>
      </c>
      <c r="W1651" s="59" t="str">
        <f t="shared" si="246"/>
        <v xml:space="preserve">Everson Veloso </v>
      </c>
      <c r="X1651" s="59"/>
      <c r="Y1651" s="59">
        <f t="shared" ca="1" si="238"/>
        <v>30</v>
      </c>
      <c r="Z1651" s="59" t="str">
        <f>IFERROR(VLOOKUP(R1651,FVU!B:F,5,FALSE),"")</f>
        <v>TALÃO</v>
      </c>
    </row>
    <row r="1652" spans="1:26" ht="15.75" customHeight="1">
      <c r="A1652" s="149">
        <f t="shared" si="237"/>
        <v>3947</v>
      </c>
      <c r="B1652" s="76">
        <v>27681</v>
      </c>
      <c r="C1652" s="68">
        <v>2</v>
      </c>
      <c r="D1652" s="67" t="str">
        <f t="shared" si="240"/>
        <v>275/80R22.5</v>
      </c>
      <c r="E1652" s="69">
        <v>41061</v>
      </c>
      <c r="F1652" s="76" t="s">
        <v>99</v>
      </c>
      <c r="G1652" s="68">
        <v>870</v>
      </c>
      <c r="H1652" s="67" t="str">
        <f t="shared" si="239"/>
        <v>JUSTINOPOLIS</v>
      </c>
      <c r="I1652" s="71">
        <v>45623</v>
      </c>
      <c r="J1652" s="72">
        <v>45642</v>
      </c>
      <c r="K1652" s="68">
        <v>1</v>
      </c>
      <c r="L1652" s="68">
        <v>40853</v>
      </c>
      <c r="M1652" s="68">
        <v>80199</v>
      </c>
      <c r="N1652" s="73">
        <f t="shared" si="241"/>
        <v>600</v>
      </c>
      <c r="O1652" s="74" t="str">
        <f t="shared" ca="1" si="242"/>
        <v>OK</v>
      </c>
      <c r="P1652" s="71">
        <v>45909</v>
      </c>
      <c r="Q1652" s="198"/>
      <c r="R1652" s="68" t="s">
        <v>106</v>
      </c>
      <c r="S1652" s="73" t="str">
        <f t="shared" si="243"/>
        <v>Rachadura na zona baixa do talão.</v>
      </c>
      <c r="T1652" s="67" t="str">
        <f t="shared" si="2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52" s="73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52" s="68">
        <v>16196</v>
      </c>
      <c r="W1652" s="67" t="str">
        <f t="shared" si="246"/>
        <v xml:space="preserve">Everson Veloso </v>
      </c>
      <c r="X1652" s="67"/>
      <c r="Y1652" s="67">
        <f t="shared" ca="1" si="238"/>
        <v>267</v>
      </c>
      <c r="Z1652" s="67" t="str">
        <f>IFERROR(VLOOKUP(R1652,FVU!B:F,5,FALSE),"")</f>
        <v>TALÃO</v>
      </c>
    </row>
    <row r="1653" spans="1:26" ht="15.75" customHeight="1">
      <c r="A1653" s="150">
        <f t="shared" si="237"/>
        <v>3948</v>
      </c>
      <c r="B1653" s="75">
        <v>23479</v>
      </c>
      <c r="C1653" s="60">
        <v>2</v>
      </c>
      <c r="D1653" s="59" t="str">
        <f t="shared" si="240"/>
        <v>275/80R22.5</v>
      </c>
      <c r="E1653" s="61">
        <v>90390</v>
      </c>
      <c r="F1653" s="75" t="s">
        <v>198</v>
      </c>
      <c r="G1653" s="60">
        <v>870</v>
      </c>
      <c r="H1653" s="59" t="str">
        <f t="shared" si="239"/>
        <v>JUSTINOPOLIS</v>
      </c>
      <c r="I1653" s="63">
        <v>45624</v>
      </c>
      <c r="J1653" s="64">
        <v>45642</v>
      </c>
      <c r="K1653" s="60">
        <v>2</v>
      </c>
      <c r="L1653" s="60">
        <v>28524</v>
      </c>
      <c r="M1653" s="60">
        <v>222415</v>
      </c>
      <c r="N1653" s="65">
        <f t="shared" si="241"/>
        <v>600</v>
      </c>
      <c r="O1653" s="66" t="str">
        <f t="shared" ca="1" si="242"/>
        <v>OK</v>
      </c>
      <c r="P1653" s="63">
        <v>45901</v>
      </c>
      <c r="Q1653" s="200"/>
      <c r="R1653" s="148" t="s">
        <v>104</v>
      </c>
      <c r="S1653" s="65" t="str">
        <f t="shared" si="243"/>
        <v>Feridas acidentais no flanco.</v>
      </c>
      <c r="T1653" s="59" t="str">
        <f t="shared" si="244"/>
        <v>Objetos pontiagudos, pontas de guias, meio-fio.</v>
      </c>
      <c r="U1653" s="65" t="str">
        <f t="shared" si="245"/>
        <v>Impacto lateral proveniente de erro operacional, solicito avaliação de cobrança.</v>
      </c>
      <c r="V1653" s="60">
        <v>16196</v>
      </c>
      <c r="W1653" s="59" t="str">
        <f t="shared" si="246"/>
        <v xml:space="preserve">Everson Veloso </v>
      </c>
      <c r="X1653" s="59"/>
      <c r="Y1653" s="59">
        <f t="shared" ca="1" si="238"/>
        <v>259</v>
      </c>
      <c r="Z1653" s="59" t="str">
        <f>IFERROR(VLOOKUP(R1653,FVU!B:F,5,FALSE),"")</f>
        <v>FLANCO</v>
      </c>
    </row>
    <row r="1654" spans="1:26" ht="15.75" customHeight="1">
      <c r="A1654" s="149">
        <f t="shared" si="237"/>
        <v>3949</v>
      </c>
      <c r="B1654" s="76">
        <v>26372</v>
      </c>
      <c r="C1654" s="68">
        <v>2</v>
      </c>
      <c r="D1654" s="67" t="str">
        <f t="shared" si="240"/>
        <v>275/80R22.5</v>
      </c>
      <c r="E1654" s="69">
        <v>11087</v>
      </c>
      <c r="F1654" s="76" t="s">
        <v>198</v>
      </c>
      <c r="G1654" s="68">
        <v>870</v>
      </c>
      <c r="H1654" s="67" t="str">
        <f t="shared" si="239"/>
        <v>JUSTINOPOLIS</v>
      </c>
      <c r="I1654" s="71">
        <v>45623</v>
      </c>
      <c r="J1654" s="72">
        <v>45642</v>
      </c>
      <c r="K1654" s="68">
        <v>2</v>
      </c>
      <c r="L1654" s="68">
        <v>8629</v>
      </c>
      <c r="M1654" s="68">
        <v>134421</v>
      </c>
      <c r="N1654" s="73">
        <f t="shared" si="241"/>
        <v>600</v>
      </c>
      <c r="O1654" s="74" t="str">
        <f t="shared" ca="1" si="242"/>
        <v>OK</v>
      </c>
      <c r="P1654" s="71">
        <v>45901</v>
      </c>
      <c r="Q1654" s="198"/>
      <c r="R1654" s="68" t="s">
        <v>104</v>
      </c>
      <c r="S1654" s="73" t="str">
        <f t="shared" si="243"/>
        <v>Feridas acidentais no flanco.</v>
      </c>
      <c r="T1654" s="67" t="str">
        <f t="shared" si="244"/>
        <v>Objetos pontiagudos, pontas de guias, meio-fio.</v>
      </c>
      <c r="U1654" s="73" t="str">
        <f t="shared" si="245"/>
        <v>Impacto lateral proveniente de erro operacional, solicito avaliação de cobrança.</v>
      </c>
      <c r="V1654" s="68">
        <v>16196</v>
      </c>
      <c r="W1654" s="67" t="str">
        <f t="shared" si="246"/>
        <v xml:space="preserve">Everson Veloso </v>
      </c>
      <c r="X1654" s="67"/>
      <c r="Y1654" s="67">
        <f t="shared" ca="1" si="238"/>
        <v>259</v>
      </c>
      <c r="Z1654" s="67" t="str">
        <f>IFERROR(VLOOKUP(R1654,FVU!B:F,5,FALSE),"")</f>
        <v>FLANCO</v>
      </c>
    </row>
    <row r="1655" spans="1:26" ht="15.75" customHeight="1">
      <c r="A1655" s="150">
        <f t="shared" si="237"/>
        <v>3950</v>
      </c>
      <c r="B1655" s="75">
        <v>26397</v>
      </c>
      <c r="C1655" s="60">
        <v>2</v>
      </c>
      <c r="D1655" s="59" t="str">
        <f t="shared" si="240"/>
        <v>275/80R22.5</v>
      </c>
      <c r="E1655" s="61">
        <v>90390</v>
      </c>
      <c r="F1655" s="75" t="s">
        <v>99</v>
      </c>
      <c r="G1655" s="60">
        <v>870</v>
      </c>
      <c r="H1655" s="59" t="str">
        <f t="shared" si="239"/>
        <v>JUSTINOPOLIS</v>
      </c>
      <c r="I1655" s="63">
        <v>45624</v>
      </c>
      <c r="J1655" s="64">
        <v>45642</v>
      </c>
      <c r="K1655" s="60">
        <v>2</v>
      </c>
      <c r="L1655" s="60">
        <v>24523</v>
      </c>
      <c r="M1655" s="60">
        <v>120711</v>
      </c>
      <c r="N1655" s="65">
        <f t="shared" si="241"/>
        <v>600</v>
      </c>
      <c r="O1655" s="66" t="str">
        <f t="shared" ca="1" si="242"/>
        <v>OK</v>
      </c>
      <c r="P1655" s="63">
        <v>45646</v>
      </c>
      <c r="Q1655" s="200"/>
      <c r="R1655" s="148" t="s">
        <v>106</v>
      </c>
      <c r="S1655" s="65" t="str">
        <f t="shared" si="243"/>
        <v>Rachadura na zona baixa do talão.</v>
      </c>
      <c r="T1655" s="59" t="str">
        <f t="shared" si="2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55" s="65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55" s="60">
        <v>16196</v>
      </c>
      <c r="W1655" s="59" t="str">
        <f t="shared" si="246"/>
        <v xml:space="preserve">Everson Veloso </v>
      </c>
      <c r="X1655" s="59"/>
      <c r="Y1655" s="59">
        <f t="shared" ca="1" si="238"/>
        <v>4</v>
      </c>
      <c r="Z1655" s="59" t="str">
        <f>IFERROR(VLOOKUP(R1655,FVU!B:F,5,FALSE),"")</f>
        <v>TALÃO</v>
      </c>
    </row>
    <row r="1656" spans="1:26" ht="15.75" customHeight="1">
      <c r="A1656" s="149">
        <f t="shared" si="237"/>
        <v>3951</v>
      </c>
      <c r="B1656" s="76">
        <v>45218</v>
      </c>
      <c r="C1656" s="68">
        <v>2</v>
      </c>
      <c r="D1656" s="67" t="str">
        <f t="shared" si="240"/>
        <v>275/80R22.5</v>
      </c>
      <c r="E1656" s="69">
        <v>40521</v>
      </c>
      <c r="F1656" s="76" t="s">
        <v>99</v>
      </c>
      <c r="G1656" s="68">
        <v>870</v>
      </c>
      <c r="H1656" s="67" t="str">
        <f t="shared" si="239"/>
        <v>JUSTINOPOLIS</v>
      </c>
      <c r="I1656" s="71">
        <v>45624</v>
      </c>
      <c r="J1656" s="72">
        <v>45642</v>
      </c>
      <c r="K1656" s="68">
        <v>2</v>
      </c>
      <c r="L1656" s="68">
        <v>32628</v>
      </c>
      <c r="M1656" s="68">
        <v>121773</v>
      </c>
      <c r="N1656" s="73">
        <f t="shared" si="241"/>
        <v>600</v>
      </c>
      <c r="O1656" s="74" t="str">
        <f t="shared" ca="1" si="242"/>
        <v>OK</v>
      </c>
      <c r="P1656" s="71">
        <v>45646</v>
      </c>
      <c r="Q1656" s="198"/>
      <c r="R1656" s="68" t="s">
        <v>106</v>
      </c>
      <c r="S1656" s="73" t="str">
        <f t="shared" si="243"/>
        <v>Rachadura na zona baixa do talão.</v>
      </c>
      <c r="T1656" s="67" t="str">
        <f t="shared" si="2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56" s="73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56" s="68">
        <v>16196</v>
      </c>
      <c r="W1656" s="67" t="str">
        <f t="shared" si="246"/>
        <v xml:space="preserve">Everson Veloso </v>
      </c>
      <c r="X1656" s="67"/>
      <c r="Y1656" s="67">
        <f t="shared" ca="1" si="238"/>
        <v>4</v>
      </c>
      <c r="Z1656" s="67" t="str">
        <f>IFERROR(VLOOKUP(R1656,FVU!B:F,5,FALSE),"")</f>
        <v>TALÃO</v>
      </c>
    </row>
    <row r="1657" spans="1:26" ht="15.75" customHeight="1">
      <c r="A1657" s="150">
        <f t="shared" si="237"/>
        <v>3952</v>
      </c>
      <c r="B1657" s="75">
        <v>24032</v>
      </c>
      <c r="C1657" s="60">
        <v>1</v>
      </c>
      <c r="D1657" s="59" t="str">
        <f t="shared" si="240"/>
        <v>295/80R22.5</v>
      </c>
      <c r="E1657" s="61">
        <v>40400</v>
      </c>
      <c r="F1657" s="75" t="s">
        <v>101</v>
      </c>
      <c r="G1657" s="60">
        <v>16</v>
      </c>
      <c r="H1657" s="59" t="str">
        <f t="shared" si="239"/>
        <v>M.GORETTI</v>
      </c>
      <c r="I1657" s="63">
        <v>45625</v>
      </c>
      <c r="J1657" s="64">
        <v>45642</v>
      </c>
      <c r="K1657" s="60">
        <v>1</v>
      </c>
      <c r="L1657" s="60">
        <v>7797</v>
      </c>
      <c r="M1657" s="60">
        <v>228245</v>
      </c>
      <c r="N1657" s="65">
        <f t="shared" si="241"/>
        <v>650</v>
      </c>
      <c r="O1657" s="66" t="str">
        <f t="shared" ca="1" si="242"/>
        <v>OK</v>
      </c>
      <c r="P1657" s="63">
        <v>45660</v>
      </c>
      <c r="Q1657" s="200"/>
      <c r="R1657" s="148" t="s">
        <v>100</v>
      </c>
      <c r="S1657" s="65" t="str">
        <f t="shared" si="243"/>
        <v>Quebra do talão durante a montagem ou desmontagem proveniente de aquecimento excessivo da roda.</v>
      </c>
      <c r="T1657" s="59" t="str">
        <f t="shared" si="244"/>
        <v>Quebra do talão na montagem/desmontagem, utilização de ferramentas não adequadas, força excessiva ou desproporcional na montagem/desmontagem, pneu com talão baquelizado devido a aquecimento da roda ou baixa pressão.</v>
      </c>
      <c r="U1657" s="65" t="str">
        <f t="shared" si="245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1657" s="60">
        <v>16196</v>
      </c>
      <c r="W1657" s="59" t="str">
        <f t="shared" si="246"/>
        <v xml:space="preserve">Everson Veloso </v>
      </c>
      <c r="X1657" s="59"/>
      <c r="Y1657" s="59">
        <f t="shared" ca="1" si="238"/>
        <v>18</v>
      </c>
      <c r="Z1657" s="59" t="str">
        <f>IFERROR(VLOOKUP(R1657,FVU!B:F,5,FALSE),"")</f>
        <v>TALÃO</v>
      </c>
    </row>
    <row r="1658" spans="1:26" ht="15.75" customHeight="1">
      <c r="A1658" s="149">
        <f t="shared" si="237"/>
        <v>3953</v>
      </c>
      <c r="B1658" s="76">
        <v>29713</v>
      </c>
      <c r="C1658" s="68">
        <v>2</v>
      </c>
      <c r="D1658" s="67" t="str">
        <f t="shared" si="240"/>
        <v>275/80R22.5</v>
      </c>
      <c r="E1658" s="69" t="s">
        <v>243</v>
      </c>
      <c r="F1658" s="76" t="s">
        <v>198</v>
      </c>
      <c r="G1658" s="68">
        <v>16</v>
      </c>
      <c r="H1658" s="67" t="str">
        <f t="shared" si="239"/>
        <v>M.GORETTI</v>
      </c>
      <c r="I1658" s="71">
        <v>45624</v>
      </c>
      <c r="J1658" s="72">
        <v>45642</v>
      </c>
      <c r="K1658" s="68">
        <v>1</v>
      </c>
      <c r="L1658" s="68">
        <v>1001</v>
      </c>
      <c r="M1658" s="68">
        <v>38001</v>
      </c>
      <c r="N1658" s="73">
        <f t="shared" si="241"/>
        <v>600</v>
      </c>
      <c r="O1658" s="74" t="str">
        <f t="shared" ca="1" si="242"/>
        <v>OK</v>
      </c>
      <c r="P1658" s="71">
        <v>45660</v>
      </c>
      <c r="Q1658" s="198"/>
      <c r="R1658" s="68" t="s">
        <v>104</v>
      </c>
      <c r="S1658" s="73" t="str">
        <f t="shared" si="243"/>
        <v>Feridas acidentais no flanco.</v>
      </c>
      <c r="T1658" s="67" t="str">
        <f t="shared" si="244"/>
        <v>Objetos pontiagudos, pontas de guias, meio-fio.</v>
      </c>
      <c r="U1658" s="73" t="str">
        <f t="shared" si="245"/>
        <v>Impacto lateral proveniente de erro operacional, solicito avaliação de cobrança.</v>
      </c>
      <c r="V1658" s="68">
        <v>16196</v>
      </c>
      <c r="W1658" s="67" t="str">
        <f t="shared" si="246"/>
        <v xml:space="preserve">Everson Veloso </v>
      </c>
      <c r="X1658" s="67"/>
      <c r="Y1658" s="67">
        <f t="shared" ca="1" si="238"/>
        <v>18</v>
      </c>
      <c r="Z1658" s="67" t="str">
        <f>IFERROR(VLOOKUP(R1658,FVU!B:F,5,FALSE),"")</f>
        <v>FLANCO</v>
      </c>
    </row>
    <row r="1659" spans="1:26" ht="15.75" customHeight="1">
      <c r="A1659" s="150">
        <f t="shared" si="237"/>
        <v>3954</v>
      </c>
      <c r="B1659" s="75">
        <v>48022</v>
      </c>
      <c r="C1659" s="60">
        <v>2</v>
      </c>
      <c r="D1659" s="59" t="str">
        <f t="shared" si="240"/>
        <v>275/80R22.5</v>
      </c>
      <c r="E1659" s="61">
        <v>11200</v>
      </c>
      <c r="F1659" s="75" t="s">
        <v>99</v>
      </c>
      <c r="G1659" s="60">
        <v>98</v>
      </c>
      <c r="H1659" s="59" t="str">
        <f t="shared" si="239"/>
        <v>ANA LUCIA</v>
      </c>
      <c r="I1659" s="63">
        <v>45626</v>
      </c>
      <c r="J1659" s="64">
        <v>45642</v>
      </c>
      <c r="K1659" s="60">
        <v>1</v>
      </c>
      <c r="L1659" s="60">
        <v>20480</v>
      </c>
      <c r="M1659" s="60">
        <v>92744</v>
      </c>
      <c r="N1659" s="65">
        <f t="shared" si="241"/>
        <v>600</v>
      </c>
      <c r="O1659" s="66" t="str">
        <f t="shared" ca="1" si="242"/>
        <v>OK</v>
      </c>
      <c r="P1659" s="63">
        <v>45672</v>
      </c>
      <c r="Q1659" s="200"/>
      <c r="R1659" s="148" t="s">
        <v>106</v>
      </c>
      <c r="S1659" s="65" t="str">
        <f t="shared" si="243"/>
        <v>Rachadura na zona baixa do talão.</v>
      </c>
      <c r="T1659" s="59" t="str">
        <f t="shared" si="2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59" s="65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59" s="60">
        <v>16196</v>
      </c>
      <c r="W1659" s="59" t="str">
        <f t="shared" si="246"/>
        <v xml:space="preserve">Everson Veloso </v>
      </c>
      <c r="X1659" s="59"/>
      <c r="Y1659" s="59">
        <f t="shared" ca="1" si="238"/>
        <v>30</v>
      </c>
      <c r="Z1659" s="59" t="str">
        <f>IFERROR(VLOOKUP(R1659,FVU!B:F,5,FALSE),"")</f>
        <v>TALÃO</v>
      </c>
    </row>
    <row r="1660" spans="1:26" ht="15.75" customHeight="1">
      <c r="A1660" s="149">
        <f t="shared" si="237"/>
        <v>3955</v>
      </c>
      <c r="B1660" s="76">
        <v>27453</v>
      </c>
      <c r="C1660" s="68">
        <v>2</v>
      </c>
      <c r="D1660" s="67" t="str">
        <f t="shared" si="240"/>
        <v>275/80R22.5</v>
      </c>
      <c r="E1660" s="69" t="s">
        <v>244</v>
      </c>
      <c r="F1660" s="76" t="s">
        <v>198</v>
      </c>
      <c r="G1660" s="68">
        <v>16</v>
      </c>
      <c r="H1660" s="67" t="str">
        <f t="shared" si="239"/>
        <v>M.GORETTI</v>
      </c>
      <c r="I1660" s="71">
        <v>45628</v>
      </c>
      <c r="J1660" s="72">
        <v>45642</v>
      </c>
      <c r="K1660" s="68">
        <v>1</v>
      </c>
      <c r="L1660" s="68">
        <v>1160</v>
      </c>
      <c r="M1660" s="68">
        <v>50477</v>
      </c>
      <c r="N1660" s="73">
        <f t="shared" si="241"/>
        <v>600</v>
      </c>
      <c r="O1660" s="74" t="str">
        <f t="shared" ca="1" si="242"/>
        <v>OK</v>
      </c>
      <c r="P1660" s="71">
        <v>45660</v>
      </c>
      <c r="Q1660" s="198"/>
      <c r="R1660" s="68" t="s">
        <v>104</v>
      </c>
      <c r="S1660" s="73" t="str">
        <f t="shared" si="243"/>
        <v>Feridas acidentais no flanco.</v>
      </c>
      <c r="T1660" s="67" t="str">
        <f t="shared" si="244"/>
        <v>Objetos pontiagudos, pontas de guias, meio-fio.</v>
      </c>
      <c r="U1660" s="73" t="str">
        <f t="shared" si="245"/>
        <v>Impacto lateral proveniente de erro operacional, solicito avaliação de cobrança.</v>
      </c>
      <c r="V1660" s="68">
        <v>16196</v>
      </c>
      <c r="W1660" s="67" t="str">
        <f t="shared" si="246"/>
        <v xml:space="preserve">Everson Veloso </v>
      </c>
      <c r="X1660" s="67"/>
      <c r="Y1660" s="67">
        <f t="shared" ca="1" si="238"/>
        <v>18</v>
      </c>
      <c r="Z1660" s="67" t="str">
        <f>IFERROR(VLOOKUP(R1660,FVU!B:F,5,FALSE),"")</f>
        <v>FLANCO</v>
      </c>
    </row>
    <row r="1661" spans="1:26" ht="15.75" customHeight="1">
      <c r="A1661" s="150">
        <f t="shared" si="237"/>
        <v>3956</v>
      </c>
      <c r="B1661" s="75">
        <v>24354</v>
      </c>
      <c r="C1661" s="60">
        <v>1</v>
      </c>
      <c r="D1661" s="59" t="str">
        <f t="shared" si="240"/>
        <v>295/80R22.5</v>
      </c>
      <c r="E1661" s="61">
        <v>12700</v>
      </c>
      <c r="F1661" s="75" t="s">
        <v>198</v>
      </c>
      <c r="G1661" s="60">
        <v>16</v>
      </c>
      <c r="H1661" s="59" t="str">
        <f t="shared" si="239"/>
        <v>M.GORETTI</v>
      </c>
      <c r="I1661" s="63">
        <v>45635</v>
      </c>
      <c r="J1661" s="64">
        <v>45642</v>
      </c>
      <c r="K1661" s="60">
        <v>1</v>
      </c>
      <c r="L1661" s="60">
        <v>8942</v>
      </c>
      <c r="M1661" s="60">
        <v>168361</v>
      </c>
      <c r="N1661" s="65">
        <f t="shared" si="241"/>
        <v>650</v>
      </c>
      <c r="O1661" s="66" t="str">
        <f t="shared" ca="1" si="242"/>
        <v>OK</v>
      </c>
      <c r="P1661" s="63">
        <v>45660</v>
      </c>
      <c r="Q1661" s="200"/>
      <c r="R1661" s="148" t="s">
        <v>116</v>
      </c>
      <c r="S1661" s="65" t="str">
        <f t="shared" si="243"/>
        <v>Desenrolamento do retorno da lona carcaça no talão.</v>
      </c>
      <c r="T1661" s="59" t="str">
        <f t="shared" si="244"/>
        <v>Aquecimento no talão ocasionado pelo uso excessivo do freio, má regulagem dos freios, uso excessivo dos freios devido a velocidade incompatível com a via,rodas sujas e/ou em má condições de uso, etc.</v>
      </c>
      <c r="U1661" s="65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661" s="60">
        <v>16196</v>
      </c>
      <c r="W1661" s="59" t="str">
        <f t="shared" si="246"/>
        <v xml:space="preserve">Everson Veloso </v>
      </c>
      <c r="X1661" s="59"/>
      <c r="Y1661" s="59">
        <f t="shared" ca="1" si="238"/>
        <v>18</v>
      </c>
      <c r="Z1661" s="59" t="str">
        <f>IFERROR(VLOOKUP(R1661,FVU!B:F,5,FALSE),"")</f>
        <v>TALÃO</v>
      </c>
    </row>
    <row r="1662" spans="1:26" ht="15.75" customHeight="1">
      <c r="A1662" s="149">
        <f t="shared" si="237"/>
        <v>3957</v>
      </c>
      <c r="B1662" s="76">
        <v>25224</v>
      </c>
      <c r="C1662" s="68">
        <v>2</v>
      </c>
      <c r="D1662" s="67" t="str">
        <f t="shared" si="240"/>
        <v>275/80R22.5</v>
      </c>
      <c r="E1662" s="69">
        <v>90411</v>
      </c>
      <c r="F1662" s="76" t="s">
        <v>105</v>
      </c>
      <c r="G1662" s="68">
        <v>520</v>
      </c>
      <c r="H1662" s="67" t="str">
        <f t="shared" si="239"/>
        <v>NEVES</v>
      </c>
      <c r="I1662" s="71">
        <v>45630</v>
      </c>
      <c r="J1662" s="72">
        <v>45642</v>
      </c>
      <c r="K1662" s="68">
        <v>1</v>
      </c>
      <c r="L1662" s="68">
        <v>20046</v>
      </c>
      <c r="M1662" s="68">
        <v>156843</v>
      </c>
      <c r="N1662" s="73">
        <f t="shared" si="241"/>
        <v>600</v>
      </c>
      <c r="O1662" s="74" t="str">
        <f t="shared" ca="1" si="242"/>
        <v>OK</v>
      </c>
      <c r="P1662" s="71">
        <v>45667</v>
      </c>
      <c r="Q1662" s="198"/>
      <c r="R1662" s="68" t="s">
        <v>107</v>
      </c>
      <c r="S1662" s="73" t="str">
        <f t="shared" si="243"/>
        <v>Alteração na zona baixa do talão.</v>
      </c>
      <c r="T1662" s="67" t="str">
        <f t="shared" si="24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662" s="73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662" s="68">
        <v>16196</v>
      </c>
      <c r="W1662" s="67" t="str">
        <f t="shared" si="246"/>
        <v xml:space="preserve">Everson Veloso </v>
      </c>
      <c r="X1662" s="67"/>
      <c r="Y1662" s="67">
        <f t="shared" ca="1" si="238"/>
        <v>25</v>
      </c>
      <c r="Z1662" s="67" t="str">
        <f>IFERROR(VLOOKUP(R1662,FVU!B:F,5,FALSE),"")</f>
        <v>TALÃO</v>
      </c>
    </row>
    <row r="1663" spans="1:26" ht="15.75" customHeight="1">
      <c r="A1663" s="150">
        <f t="shared" si="237"/>
        <v>3958</v>
      </c>
      <c r="B1663" s="75">
        <v>149714</v>
      </c>
      <c r="C1663" s="60">
        <v>2</v>
      </c>
      <c r="D1663" s="59" t="str">
        <f t="shared" si="240"/>
        <v>275/80R22.5</v>
      </c>
      <c r="E1663" s="61">
        <v>11195</v>
      </c>
      <c r="F1663" s="75" t="s">
        <v>105</v>
      </c>
      <c r="G1663" s="60">
        <v>98</v>
      </c>
      <c r="H1663" s="59" t="str">
        <f t="shared" si="239"/>
        <v>ANA LUCIA</v>
      </c>
      <c r="I1663" s="63">
        <v>45628</v>
      </c>
      <c r="J1663" s="64">
        <v>45642</v>
      </c>
      <c r="K1663" s="60">
        <v>1</v>
      </c>
      <c r="L1663" s="60">
        <v>53925</v>
      </c>
      <c r="M1663" s="60">
        <v>107083</v>
      </c>
      <c r="N1663" s="65">
        <f t="shared" si="241"/>
        <v>600</v>
      </c>
      <c r="O1663" s="66" t="str">
        <f t="shared" ca="1" si="242"/>
        <v>OK</v>
      </c>
      <c r="P1663" s="63">
        <v>45672</v>
      </c>
      <c r="Q1663" s="200"/>
      <c r="R1663" s="148" t="s">
        <v>107</v>
      </c>
      <c r="S1663" s="65" t="str">
        <f t="shared" si="243"/>
        <v>Alteração na zona baixa do talão.</v>
      </c>
      <c r="T1663" s="59" t="str">
        <f t="shared" si="24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663" s="65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663" s="60">
        <v>16196</v>
      </c>
      <c r="W1663" s="59" t="str">
        <f t="shared" si="246"/>
        <v xml:space="preserve">Everson Veloso </v>
      </c>
      <c r="X1663" s="59"/>
      <c r="Y1663" s="59">
        <f t="shared" ca="1" si="238"/>
        <v>30</v>
      </c>
      <c r="Z1663" s="59" t="str">
        <f>IFERROR(VLOOKUP(R1663,FVU!B:F,5,FALSE),"")</f>
        <v>TALÃO</v>
      </c>
    </row>
    <row r="1664" spans="1:26" ht="15.75" customHeight="1">
      <c r="A1664" s="149">
        <f t="shared" si="237"/>
        <v>3959</v>
      </c>
      <c r="B1664" s="76">
        <v>29007</v>
      </c>
      <c r="C1664" s="68">
        <v>4</v>
      </c>
      <c r="D1664" s="67" t="str">
        <f t="shared" si="240"/>
        <v>215/75R17.5</v>
      </c>
      <c r="E1664" s="69">
        <v>40892</v>
      </c>
      <c r="F1664" s="76" t="s">
        <v>197</v>
      </c>
      <c r="G1664" s="68">
        <v>98</v>
      </c>
      <c r="H1664" s="67" t="str">
        <f t="shared" si="239"/>
        <v>ANA LUCIA</v>
      </c>
      <c r="I1664" s="71">
        <v>45632</v>
      </c>
      <c r="J1664" s="72">
        <v>45642</v>
      </c>
      <c r="K1664" s="68">
        <v>0</v>
      </c>
      <c r="L1664" s="68">
        <v>17042</v>
      </c>
      <c r="M1664" s="68">
        <v>17042</v>
      </c>
      <c r="N1664" s="73">
        <f t="shared" si="241"/>
        <v>450</v>
      </c>
      <c r="O1664" s="74" t="str">
        <f t="shared" ca="1" si="242"/>
        <v>OK</v>
      </c>
      <c r="P1664" s="71">
        <v>45686</v>
      </c>
      <c r="Q1664" s="198"/>
      <c r="R1664" s="68" t="s">
        <v>109</v>
      </c>
      <c r="S1664" s="73" t="str">
        <f t="shared" si="243"/>
        <v>Desgaste da Banda de Rodagem por utilização extrema.</v>
      </c>
      <c r="T1664" s="67" t="str">
        <f t="shared" si="244"/>
        <v>Roda travada, "calo" no tambor de freio, utilização extrema , excessiva.</v>
      </c>
      <c r="U1664" s="73" t="str">
        <f t="shared" si="245"/>
        <v>Verificar rodas e tambores de freio, verificar negligência do borracheiro e caso procedente efetuar a cobrança.</v>
      </c>
      <c r="V1664" s="68">
        <v>16196</v>
      </c>
      <c r="W1664" s="67" t="str">
        <f t="shared" si="246"/>
        <v xml:space="preserve">Everson Veloso </v>
      </c>
      <c r="X1664" s="67"/>
      <c r="Y1664" s="67">
        <f t="shared" ca="1" si="238"/>
        <v>44</v>
      </c>
      <c r="Z1664" s="67" t="str">
        <f>IFERROR(VLOOKUP(R1664,FVU!B:F,5,FALSE),"")</f>
        <v>BANDA DE RODAGEM</v>
      </c>
    </row>
    <row r="1665" spans="1:27" ht="15.75" customHeight="1">
      <c r="A1665" s="150">
        <f t="shared" si="237"/>
        <v>3960</v>
      </c>
      <c r="B1665" s="75">
        <v>29005</v>
      </c>
      <c r="C1665" s="60">
        <v>4</v>
      </c>
      <c r="D1665" s="59" t="str">
        <f t="shared" si="240"/>
        <v>215/75R17.5</v>
      </c>
      <c r="E1665" s="61">
        <v>41143</v>
      </c>
      <c r="F1665" s="75" t="s">
        <v>198</v>
      </c>
      <c r="G1665" s="60">
        <v>98</v>
      </c>
      <c r="H1665" s="59" t="str">
        <f t="shared" si="239"/>
        <v>ANA LUCIA</v>
      </c>
      <c r="I1665" s="63">
        <v>45632</v>
      </c>
      <c r="J1665" s="64">
        <v>45642</v>
      </c>
      <c r="K1665" s="60">
        <v>0</v>
      </c>
      <c r="L1665" s="60">
        <v>1040</v>
      </c>
      <c r="M1665" s="60">
        <v>17624</v>
      </c>
      <c r="N1665" s="65">
        <f t="shared" si="241"/>
        <v>450</v>
      </c>
      <c r="O1665" s="66" t="str">
        <f t="shared" ca="1" si="242"/>
        <v>OK</v>
      </c>
      <c r="P1665" s="63">
        <v>45672</v>
      </c>
      <c r="Q1665" s="200"/>
      <c r="R1665" s="148" t="s">
        <v>104</v>
      </c>
      <c r="S1665" s="65" t="str">
        <f t="shared" si="243"/>
        <v>Feridas acidentais no flanco.</v>
      </c>
      <c r="T1665" s="59" t="str">
        <f t="shared" si="244"/>
        <v>Objetos pontiagudos, pontas de guias, meio-fio.</v>
      </c>
      <c r="U1665" s="65" t="str">
        <f t="shared" si="245"/>
        <v>Impacto lateral proveniente de erro operacional, solicito avaliação de cobrança.</v>
      </c>
      <c r="V1665" s="60">
        <v>16196</v>
      </c>
      <c r="W1665" s="59" t="str">
        <f t="shared" si="246"/>
        <v xml:space="preserve">Everson Veloso </v>
      </c>
      <c r="X1665" s="59"/>
      <c r="Y1665" s="59">
        <f t="shared" ca="1" si="238"/>
        <v>30</v>
      </c>
      <c r="Z1665" s="59" t="str">
        <f>IFERROR(VLOOKUP(R1665,FVU!B:F,5,FALSE),"")</f>
        <v>FLANCO</v>
      </c>
    </row>
    <row r="1666" spans="1:27" ht="15.75" customHeight="1">
      <c r="A1666" s="149">
        <f t="shared" si="237"/>
        <v>3961</v>
      </c>
      <c r="B1666" s="76">
        <v>23629</v>
      </c>
      <c r="C1666" s="68">
        <v>2</v>
      </c>
      <c r="D1666" s="67" t="str">
        <f t="shared" si="240"/>
        <v>275/80R22.5</v>
      </c>
      <c r="E1666" s="69">
        <v>11324</v>
      </c>
      <c r="F1666" s="76" t="s">
        <v>105</v>
      </c>
      <c r="G1666" s="68">
        <v>870</v>
      </c>
      <c r="H1666" s="67" t="str">
        <f t="shared" si="239"/>
        <v>JUSTINOPOLIS</v>
      </c>
      <c r="I1666" s="71">
        <v>45631</v>
      </c>
      <c r="J1666" s="72">
        <v>45642</v>
      </c>
      <c r="K1666" s="68">
        <v>2</v>
      </c>
      <c r="L1666" s="68">
        <v>25942</v>
      </c>
      <c r="M1666" s="68">
        <v>174055</v>
      </c>
      <c r="N1666" s="73">
        <f t="shared" si="241"/>
        <v>600</v>
      </c>
      <c r="O1666" s="74" t="str">
        <f t="shared" ca="1" si="242"/>
        <v>OK</v>
      </c>
      <c r="P1666" s="71">
        <v>45901</v>
      </c>
      <c r="Q1666" s="198"/>
      <c r="R1666" s="68" t="s">
        <v>110</v>
      </c>
      <c r="S1666" s="73" t="str">
        <f t="shared" si="243"/>
        <v>Rodagem sem ar ou com flexão importante no flanco.</v>
      </c>
      <c r="T1666" s="67" t="str">
        <f t="shared" si="244"/>
        <v>Perfurações no topo ou flanco, rodas ou aros danificados, rodagem prolongada sem ar ou baixa pressão, desgaste no flanco por atrito com o solo ou entre germinados.</v>
      </c>
      <c r="U1666" s="73" t="str">
        <f t="shared" si="245"/>
        <v>Condutor rodou com o pneu vazio. Solicito avaliação de cobrança.</v>
      </c>
      <c r="V1666" s="68">
        <v>16196</v>
      </c>
      <c r="W1666" s="67" t="str">
        <f t="shared" si="246"/>
        <v xml:space="preserve">Everson Veloso </v>
      </c>
      <c r="X1666" s="67"/>
      <c r="Y1666" s="67">
        <f t="shared" ca="1" si="238"/>
        <v>259</v>
      </c>
      <c r="Z1666" s="67" t="str">
        <f>IFERROR(VLOOKUP(R1666,FVU!B:F,5,FALSE),"")</f>
        <v>FLANCO</v>
      </c>
    </row>
    <row r="1667" spans="1:27" ht="15.75" customHeight="1">
      <c r="A1667" s="150">
        <f t="shared" si="237"/>
        <v>3962</v>
      </c>
      <c r="B1667" s="75">
        <v>23986</v>
      </c>
      <c r="C1667" s="60">
        <v>2</v>
      </c>
      <c r="D1667" s="59" t="str">
        <f t="shared" si="240"/>
        <v>275/80R22.5</v>
      </c>
      <c r="E1667" s="61">
        <v>90300</v>
      </c>
      <c r="F1667" s="75" t="s">
        <v>99</v>
      </c>
      <c r="G1667" s="60">
        <v>870</v>
      </c>
      <c r="H1667" s="59" t="str">
        <f t="shared" si="239"/>
        <v>JUSTINOPOLIS</v>
      </c>
      <c r="I1667" s="63">
        <v>45631</v>
      </c>
      <c r="J1667" s="64">
        <v>45642</v>
      </c>
      <c r="K1667" s="60">
        <v>2</v>
      </c>
      <c r="L1667" s="60">
        <v>14726</v>
      </c>
      <c r="M1667" s="60">
        <v>192426</v>
      </c>
      <c r="N1667" s="65">
        <f t="shared" si="241"/>
        <v>600</v>
      </c>
      <c r="O1667" s="66" t="str">
        <f t="shared" ca="1" si="242"/>
        <v>OK</v>
      </c>
      <c r="P1667" s="63">
        <v>45646</v>
      </c>
      <c r="Q1667" s="200"/>
      <c r="R1667" s="148" t="s">
        <v>106</v>
      </c>
      <c r="S1667" s="65" t="str">
        <f t="shared" si="243"/>
        <v>Rachadura na zona baixa do talão.</v>
      </c>
      <c r="T1667" s="59" t="str">
        <f t="shared" si="2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67" s="65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67" s="60">
        <v>16196</v>
      </c>
      <c r="W1667" s="59" t="str">
        <f t="shared" si="246"/>
        <v xml:space="preserve">Everson Veloso </v>
      </c>
      <c r="X1667" s="59"/>
      <c r="Y1667" s="59">
        <f t="shared" ca="1" si="238"/>
        <v>4</v>
      </c>
      <c r="Z1667" s="59" t="str">
        <f>IFERROR(VLOOKUP(R1667,FVU!B:F,5,FALSE),"")</f>
        <v>TALÃO</v>
      </c>
    </row>
    <row r="1668" spans="1:27" ht="15.75" customHeight="1">
      <c r="A1668" s="149">
        <f t="shared" ref="A1668:A1731" si="247">IF(B1668&gt;0,A1667+1,"")</f>
        <v>3963</v>
      </c>
      <c r="B1668" s="76">
        <v>23167</v>
      </c>
      <c r="C1668" s="68">
        <v>2</v>
      </c>
      <c r="D1668" s="67" t="str">
        <f t="shared" si="240"/>
        <v>275/80R22.5</v>
      </c>
      <c r="E1668" s="69">
        <v>90390</v>
      </c>
      <c r="F1668" s="76" t="s">
        <v>105</v>
      </c>
      <c r="G1668" s="68">
        <v>870</v>
      </c>
      <c r="H1668" s="67" t="str">
        <f t="shared" si="239"/>
        <v>JUSTINOPOLIS</v>
      </c>
      <c r="I1668" s="71">
        <v>45631</v>
      </c>
      <c r="J1668" s="72">
        <v>45642</v>
      </c>
      <c r="K1668" s="68">
        <v>2</v>
      </c>
      <c r="L1668" s="68">
        <v>2209</v>
      </c>
      <c r="M1668" s="68">
        <v>311979</v>
      </c>
      <c r="N1668" s="73">
        <f t="shared" si="241"/>
        <v>600</v>
      </c>
      <c r="O1668" s="74" t="str">
        <f t="shared" ca="1" si="242"/>
        <v>OK</v>
      </c>
      <c r="P1668" s="71">
        <v>45889</v>
      </c>
      <c r="Q1668" s="198"/>
      <c r="R1668" s="68" t="s">
        <v>106</v>
      </c>
      <c r="S1668" s="73" t="str">
        <f t="shared" si="243"/>
        <v>Rachadura na zona baixa do talão.</v>
      </c>
      <c r="T1668" s="67" t="str">
        <f t="shared" si="2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68" s="73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68" s="68">
        <v>16196</v>
      </c>
      <c r="W1668" s="67" t="str">
        <f t="shared" si="246"/>
        <v xml:space="preserve">Everson Veloso </v>
      </c>
      <c r="X1668" s="67"/>
      <c r="Y1668" s="67">
        <f t="shared" ca="1" si="238"/>
        <v>247</v>
      </c>
      <c r="Z1668" s="67" t="str">
        <f>IFERROR(VLOOKUP(R1668,FVU!B:F,5,FALSE),"")</f>
        <v>TALÃO</v>
      </c>
    </row>
    <row r="1669" spans="1:27" ht="15.75" customHeight="1">
      <c r="A1669" s="150">
        <f t="shared" si="247"/>
        <v>3964</v>
      </c>
      <c r="B1669" s="75">
        <v>24062</v>
      </c>
      <c r="C1669" s="60">
        <v>2</v>
      </c>
      <c r="D1669" s="59" t="str">
        <f t="shared" si="240"/>
        <v>275/80R22.5</v>
      </c>
      <c r="E1669" s="61">
        <v>10759</v>
      </c>
      <c r="F1669" s="75" t="s">
        <v>198</v>
      </c>
      <c r="G1669" s="60">
        <v>870</v>
      </c>
      <c r="H1669" s="59" t="str">
        <f t="shared" si="239"/>
        <v>JUSTINOPOLIS</v>
      </c>
      <c r="I1669" s="63">
        <v>45631</v>
      </c>
      <c r="J1669" s="64">
        <v>45642</v>
      </c>
      <c r="K1669" s="60">
        <v>2</v>
      </c>
      <c r="L1669" s="60">
        <v>44847</v>
      </c>
      <c r="M1669" s="60">
        <v>213866</v>
      </c>
      <c r="N1669" s="65">
        <f t="shared" si="241"/>
        <v>600</v>
      </c>
      <c r="O1669" s="66" t="str">
        <f t="shared" ca="1" si="242"/>
        <v>OK</v>
      </c>
      <c r="P1669" s="63">
        <v>45909</v>
      </c>
      <c r="Q1669" s="200"/>
      <c r="R1669" s="148" t="s">
        <v>110</v>
      </c>
      <c r="S1669" s="65" t="str">
        <f t="shared" si="243"/>
        <v>Rodagem sem ar ou com flexão importante no flanco.</v>
      </c>
      <c r="T1669" s="59" t="str">
        <f t="shared" si="244"/>
        <v>Perfurações no topo ou flanco, rodas ou aros danificados, rodagem prolongada sem ar ou baixa pressão, desgaste no flanco por atrito com o solo ou entre germinados.</v>
      </c>
      <c r="U1669" s="65" t="str">
        <f t="shared" si="245"/>
        <v>Condutor rodou com o pneu vazio. Solicito avaliação de cobrança.</v>
      </c>
      <c r="V1669" s="60">
        <v>16196</v>
      </c>
      <c r="W1669" s="59" t="str">
        <f t="shared" si="246"/>
        <v xml:space="preserve">Everson Veloso </v>
      </c>
      <c r="X1669" s="59"/>
      <c r="Y1669" s="59">
        <f t="shared" ca="1" si="238"/>
        <v>267</v>
      </c>
      <c r="Z1669" s="59" t="str">
        <f>IFERROR(VLOOKUP(R1669,FVU!B:F,5,FALSE),"")</f>
        <v>FLANCO</v>
      </c>
    </row>
    <row r="1670" spans="1:27" ht="15.75" customHeight="1">
      <c r="A1670" s="149">
        <f t="shared" si="247"/>
        <v>3965</v>
      </c>
      <c r="B1670" s="76">
        <v>29332</v>
      </c>
      <c r="C1670" s="68">
        <v>2</v>
      </c>
      <c r="D1670" s="67" t="str">
        <f t="shared" si="240"/>
        <v>275/80R22.5</v>
      </c>
      <c r="E1670" s="69">
        <v>8491</v>
      </c>
      <c r="F1670" s="76" t="s">
        <v>102</v>
      </c>
      <c r="G1670" s="68">
        <v>56</v>
      </c>
      <c r="H1670" s="67" t="str">
        <f t="shared" si="239"/>
        <v xml:space="preserve">UBERLANDIA </v>
      </c>
      <c r="I1670" s="71">
        <v>45630</v>
      </c>
      <c r="J1670" s="72">
        <v>45642</v>
      </c>
      <c r="K1670" s="68">
        <v>0</v>
      </c>
      <c r="L1670" s="68">
        <v>32973</v>
      </c>
      <c r="M1670" s="68">
        <v>32973</v>
      </c>
      <c r="N1670" s="73">
        <f t="shared" si="241"/>
        <v>600</v>
      </c>
      <c r="O1670" s="74" t="str">
        <f t="shared" ca="1" si="242"/>
        <v>OK</v>
      </c>
      <c r="P1670" s="71">
        <v>45721</v>
      </c>
      <c r="Q1670" s="198"/>
      <c r="R1670" s="68" t="s">
        <v>114</v>
      </c>
      <c r="S1670" s="73" t="str">
        <f t="shared" si="243"/>
        <v>Pneu não ressulcado</v>
      </c>
      <c r="T1670" s="67" t="str">
        <f t="shared" si="244"/>
        <v>Negligência e/ou não realização do serviço de ressulcagem.</v>
      </c>
      <c r="U1670" s="73" t="str">
        <f t="shared" si="245"/>
        <v>Realizar a ressulcagem dos pneus respeitando os procedimentos conforme manual de ressulcagem.</v>
      </c>
      <c r="V1670" s="68">
        <v>16196</v>
      </c>
      <c r="W1670" s="67" t="str">
        <f t="shared" si="246"/>
        <v xml:space="preserve">Everson Veloso </v>
      </c>
      <c r="X1670" s="67"/>
      <c r="Y1670" s="67">
        <f t="shared" ca="1" si="238"/>
        <v>79</v>
      </c>
      <c r="Z1670" s="67" t="str">
        <f>IFERROR(VLOOKUP(R1670,FVU!B:F,5,FALSE),"")</f>
        <v>BANDA DE RODAGEM</v>
      </c>
    </row>
    <row r="1671" spans="1:27" ht="15.75" customHeight="1">
      <c r="A1671" s="150">
        <f t="shared" si="247"/>
        <v>3966</v>
      </c>
      <c r="B1671" s="75">
        <v>29214</v>
      </c>
      <c r="C1671" s="60">
        <v>2</v>
      </c>
      <c r="D1671" s="59" t="str">
        <f t="shared" si="240"/>
        <v>275/80R22.5</v>
      </c>
      <c r="E1671" s="61">
        <v>8490</v>
      </c>
      <c r="F1671" s="75" t="s">
        <v>102</v>
      </c>
      <c r="G1671" s="60">
        <v>56</v>
      </c>
      <c r="H1671" s="59" t="str">
        <f t="shared" si="239"/>
        <v xml:space="preserve">UBERLANDIA </v>
      </c>
      <c r="I1671" s="63">
        <v>45632</v>
      </c>
      <c r="J1671" s="64">
        <v>45642</v>
      </c>
      <c r="K1671" s="60">
        <v>0</v>
      </c>
      <c r="L1671" s="60">
        <v>41484</v>
      </c>
      <c r="M1671" s="60">
        <v>41484</v>
      </c>
      <c r="N1671" s="65">
        <f t="shared" si="241"/>
        <v>600</v>
      </c>
      <c r="O1671" s="66" t="str">
        <f t="shared" ca="1" si="242"/>
        <v>OK</v>
      </c>
      <c r="P1671" s="63">
        <v>45721</v>
      </c>
      <c r="Q1671" s="200"/>
      <c r="R1671" s="148" t="s">
        <v>111</v>
      </c>
      <c r="S1671" s="65" t="str">
        <f t="shared" si="243"/>
        <v>Desgaste irregular da Banda de Rodagem.</v>
      </c>
      <c r="T1671" s="59" t="str">
        <f t="shared" si="244"/>
        <v>Folgas nas mangas, cubos, buchas estouradas, veículo desalinhado.</v>
      </c>
      <c r="U1671" s="65" t="str">
        <f t="shared" si="2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671" s="60">
        <v>16196</v>
      </c>
      <c r="W1671" s="59" t="str">
        <f t="shared" si="246"/>
        <v xml:space="preserve">Everson Veloso </v>
      </c>
      <c r="X1671" s="59"/>
      <c r="Y1671" s="59">
        <f t="shared" ref="Y1671:Y1734" ca="1" si="248">IF(J1671=0,"",IF(P1671=0,TODAY()-J1671,P1671-J1671))</f>
        <v>79</v>
      </c>
      <c r="Z1671" s="59" t="str">
        <f>IFERROR(VLOOKUP(R1671,FVU!B:F,5,FALSE),"")</f>
        <v>BANDA DE RODAGEM</v>
      </c>
    </row>
    <row r="1672" spans="1:27" ht="15.75" customHeight="1">
      <c r="A1672" s="149">
        <f t="shared" si="247"/>
        <v>3967</v>
      </c>
      <c r="B1672" s="76">
        <v>27247</v>
      </c>
      <c r="C1672" s="68">
        <v>2</v>
      </c>
      <c r="D1672" s="67" t="str">
        <f t="shared" si="240"/>
        <v>275/80R22.5</v>
      </c>
      <c r="E1672" s="69">
        <v>8411</v>
      </c>
      <c r="F1672" s="76" t="s">
        <v>197</v>
      </c>
      <c r="G1672" s="68">
        <v>56</v>
      </c>
      <c r="H1672" s="67" t="str">
        <f t="shared" si="239"/>
        <v xml:space="preserve">UBERLANDIA </v>
      </c>
      <c r="I1672" s="71">
        <v>45626</v>
      </c>
      <c r="J1672" s="72">
        <v>45659</v>
      </c>
      <c r="K1672" s="68">
        <v>0</v>
      </c>
      <c r="L1672" s="68">
        <v>84312</v>
      </c>
      <c r="M1672" s="68">
        <v>84312</v>
      </c>
      <c r="N1672" s="73">
        <f t="shared" si="241"/>
        <v>600</v>
      </c>
      <c r="O1672" s="74" t="str">
        <f t="shared" ca="1" si="242"/>
        <v>OK</v>
      </c>
      <c r="P1672" s="71">
        <v>45715</v>
      </c>
      <c r="Q1672" s="198"/>
      <c r="R1672" s="68" t="s">
        <v>111</v>
      </c>
      <c r="S1672" s="73" t="str">
        <f t="shared" si="243"/>
        <v>Desgaste irregular da Banda de Rodagem.</v>
      </c>
      <c r="T1672" s="67" t="str">
        <f t="shared" si="244"/>
        <v>Folgas nas mangas, cubos, buchas estouradas, veículo desalinhado.</v>
      </c>
      <c r="U1672" s="73" t="str">
        <f t="shared" si="2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672" s="68">
        <v>16196</v>
      </c>
      <c r="W1672" s="67" t="str">
        <f t="shared" si="246"/>
        <v xml:space="preserve">Everson Veloso </v>
      </c>
      <c r="X1672" s="67">
        <f>IF(J1672=0,"",MONTH(J1672))</f>
        <v>1</v>
      </c>
      <c r="Y1672" s="67">
        <f t="shared" ca="1" si="248"/>
        <v>56</v>
      </c>
      <c r="Z1672" s="67" t="str">
        <f>IFERROR(VLOOKUP(R1672,FVU!B:F,5,FALSE),"")</f>
        <v>BANDA DE RODAGEM</v>
      </c>
      <c r="AA1672">
        <f>IF(J1672=0,"",YEAR(J1672))</f>
        <v>2025</v>
      </c>
    </row>
    <row r="1673" spans="1:27" ht="15.75" customHeight="1">
      <c r="A1673" s="150">
        <f t="shared" si="247"/>
        <v>3968</v>
      </c>
      <c r="B1673" s="75">
        <v>25969</v>
      </c>
      <c r="C1673" s="60">
        <v>2</v>
      </c>
      <c r="D1673" s="59" t="str">
        <f t="shared" si="240"/>
        <v>275/80R22.5</v>
      </c>
      <c r="E1673" s="61">
        <v>8426</v>
      </c>
      <c r="F1673" s="75" t="s">
        <v>105</v>
      </c>
      <c r="G1673" s="60">
        <v>56</v>
      </c>
      <c r="H1673" s="59" t="str">
        <f t="shared" si="239"/>
        <v xml:space="preserve">UBERLANDIA </v>
      </c>
      <c r="I1673" s="63">
        <v>45631</v>
      </c>
      <c r="J1673" s="64">
        <v>45659</v>
      </c>
      <c r="K1673" s="60">
        <v>1</v>
      </c>
      <c r="L1673" s="60">
        <v>40739</v>
      </c>
      <c r="M1673" s="60">
        <v>159868</v>
      </c>
      <c r="N1673" s="65">
        <f t="shared" si="241"/>
        <v>600</v>
      </c>
      <c r="O1673" s="66" t="str">
        <f t="shared" ca="1" si="242"/>
        <v>OK</v>
      </c>
      <c r="P1673" s="63">
        <v>45715</v>
      </c>
      <c r="Q1673" s="200"/>
      <c r="R1673" s="148" t="s">
        <v>106</v>
      </c>
      <c r="S1673" s="65" t="str">
        <f t="shared" si="243"/>
        <v>Rachadura na zona baixa do talão.</v>
      </c>
      <c r="T1673" s="59" t="str">
        <f t="shared" si="2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73" s="65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73" s="60">
        <v>16196</v>
      </c>
      <c r="W1673" s="59" t="str">
        <f t="shared" si="246"/>
        <v xml:space="preserve">Everson Veloso </v>
      </c>
      <c r="X1673" s="59">
        <f t="shared" ref="X1673:X1736" si="249">IF(J1673=0,"",MONTH(J1673))</f>
        <v>1</v>
      </c>
      <c r="Y1673" s="59">
        <f t="shared" ca="1" si="248"/>
        <v>56</v>
      </c>
      <c r="Z1673" s="59" t="str">
        <f>IFERROR(VLOOKUP(R1673,FVU!B:F,5,FALSE),"")</f>
        <v>TALÃO</v>
      </c>
      <c r="AA1673">
        <f t="shared" ref="AA1673:AA1736" si="250">IF(J1673=0,"",YEAR(J1673))</f>
        <v>2025</v>
      </c>
    </row>
    <row r="1674" spans="1:27" ht="15.75" customHeight="1">
      <c r="A1674" s="149">
        <f t="shared" si="247"/>
        <v>3969</v>
      </c>
      <c r="B1674" s="76">
        <v>28540</v>
      </c>
      <c r="C1674" s="68">
        <v>2</v>
      </c>
      <c r="D1674" s="67" t="str">
        <f t="shared" si="240"/>
        <v>275/80R22.5</v>
      </c>
      <c r="E1674" s="69">
        <v>7337</v>
      </c>
      <c r="F1674" s="76" t="s">
        <v>105</v>
      </c>
      <c r="G1674" s="68">
        <v>56</v>
      </c>
      <c r="H1674" s="67" t="str">
        <f t="shared" si="239"/>
        <v xml:space="preserve">UBERLANDIA </v>
      </c>
      <c r="I1674" s="71">
        <v>45633</v>
      </c>
      <c r="J1674" s="72">
        <v>45659</v>
      </c>
      <c r="K1674" s="68">
        <v>0</v>
      </c>
      <c r="L1674" s="68">
        <v>16443</v>
      </c>
      <c r="M1674" s="68">
        <v>70924</v>
      </c>
      <c r="N1674" s="73">
        <f t="shared" si="241"/>
        <v>600</v>
      </c>
      <c r="O1674" s="74" t="str">
        <f t="shared" ca="1" si="242"/>
        <v>OK</v>
      </c>
      <c r="P1674" s="71">
        <v>45715</v>
      </c>
      <c r="Q1674" s="198"/>
      <c r="R1674" s="68" t="s">
        <v>117</v>
      </c>
      <c r="S1674" s="73" t="str">
        <f t="shared" si="243"/>
        <v>Separações no talão e rupturas dos reforços.</v>
      </c>
      <c r="T1674" s="67" t="str">
        <f t="shared" si="244"/>
        <v>Aquecimento excessivo no tambor de freio, utilização com sobrecarga ou baixa pressão, mau posicionamento do pneu sobre o aro/roda, uso excessivo dos freios devido a velocidade incompatível com a via.</v>
      </c>
      <c r="U1674" s="73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74" s="68">
        <v>16196</v>
      </c>
      <c r="W1674" s="67" t="str">
        <f t="shared" si="246"/>
        <v xml:space="preserve">Everson Veloso </v>
      </c>
      <c r="X1674" s="67">
        <f t="shared" si="249"/>
        <v>1</v>
      </c>
      <c r="Y1674" s="67">
        <f t="shared" ca="1" si="248"/>
        <v>56</v>
      </c>
      <c r="Z1674" s="67" t="str">
        <f>IFERROR(VLOOKUP(R1674,FVU!B:F,5,FALSE),"")</f>
        <v>TALÃO</v>
      </c>
      <c r="AA1674">
        <f t="shared" si="250"/>
        <v>2025</v>
      </c>
    </row>
    <row r="1675" spans="1:27" ht="15.75" customHeight="1">
      <c r="A1675" s="150">
        <f t="shared" si="247"/>
        <v>3970</v>
      </c>
      <c r="B1675" s="75">
        <v>26708</v>
      </c>
      <c r="C1675" s="60">
        <v>2</v>
      </c>
      <c r="D1675" s="59" t="str">
        <f t="shared" si="240"/>
        <v>275/80R22.5</v>
      </c>
      <c r="E1675" s="61">
        <v>8411</v>
      </c>
      <c r="F1675" s="75" t="s">
        <v>105</v>
      </c>
      <c r="G1675" s="60">
        <v>56</v>
      </c>
      <c r="H1675" s="59" t="str">
        <f t="shared" si="239"/>
        <v xml:space="preserve">UBERLANDIA </v>
      </c>
      <c r="I1675" s="63">
        <v>45630</v>
      </c>
      <c r="J1675" s="64">
        <v>45659</v>
      </c>
      <c r="K1675" s="60">
        <v>1</v>
      </c>
      <c r="L1675" s="60">
        <v>1431</v>
      </c>
      <c r="M1675" s="60">
        <v>124536</v>
      </c>
      <c r="N1675" s="65">
        <f t="shared" si="241"/>
        <v>600</v>
      </c>
      <c r="O1675" s="66" t="str">
        <f t="shared" ca="1" si="242"/>
        <v>OK</v>
      </c>
      <c r="P1675" s="63">
        <v>45715</v>
      </c>
      <c r="Q1675" s="200"/>
      <c r="R1675" s="148" t="s">
        <v>100</v>
      </c>
      <c r="S1675" s="65" t="str">
        <f t="shared" si="243"/>
        <v>Quebra do talão durante a montagem ou desmontagem proveniente de aquecimento excessivo da roda.</v>
      </c>
      <c r="T1675" s="59" t="str">
        <f t="shared" si="244"/>
        <v>Quebra do talão na montagem/desmontagem, utilização de ferramentas não adequadas, força excessiva ou desproporcional na montagem/desmontagem, pneu com talão baquelizado devido a aquecimento da roda ou baixa pressão.</v>
      </c>
      <c r="U1675" s="65" t="str">
        <f t="shared" si="245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1675" s="60">
        <v>16196</v>
      </c>
      <c r="W1675" s="59" t="str">
        <f t="shared" si="246"/>
        <v xml:space="preserve">Everson Veloso </v>
      </c>
      <c r="X1675" s="59">
        <f t="shared" si="249"/>
        <v>1</v>
      </c>
      <c r="Y1675" s="59">
        <f t="shared" ca="1" si="248"/>
        <v>56</v>
      </c>
      <c r="Z1675" s="59" t="str">
        <f>IFERROR(VLOOKUP(R1675,FVU!B:F,5,FALSE),"")</f>
        <v>TALÃO</v>
      </c>
      <c r="AA1675">
        <f t="shared" si="250"/>
        <v>2025</v>
      </c>
    </row>
    <row r="1676" spans="1:27" ht="15.75" customHeight="1">
      <c r="A1676" s="149">
        <f t="shared" si="247"/>
        <v>3971</v>
      </c>
      <c r="B1676" s="76">
        <v>25828</v>
      </c>
      <c r="C1676" s="68">
        <v>2</v>
      </c>
      <c r="D1676" s="67" t="str">
        <f t="shared" si="240"/>
        <v>275/80R22.5</v>
      </c>
      <c r="E1676" s="69">
        <v>8428</v>
      </c>
      <c r="F1676" s="76" t="s">
        <v>99</v>
      </c>
      <c r="G1676" s="68">
        <v>56</v>
      </c>
      <c r="H1676" s="67" t="str">
        <f t="shared" si="239"/>
        <v xml:space="preserve">UBERLANDIA </v>
      </c>
      <c r="I1676" s="71">
        <v>45631</v>
      </c>
      <c r="J1676" s="72">
        <v>45659</v>
      </c>
      <c r="K1676" s="68">
        <v>1</v>
      </c>
      <c r="L1676" s="68">
        <v>85118</v>
      </c>
      <c r="M1676" s="68">
        <v>152546</v>
      </c>
      <c r="N1676" s="73">
        <f t="shared" si="241"/>
        <v>600</v>
      </c>
      <c r="O1676" s="74" t="str">
        <f t="shared" ca="1" si="242"/>
        <v>OK</v>
      </c>
      <c r="P1676" s="71">
        <v>45715</v>
      </c>
      <c r="Q1676" s="198"/>
      <c r="R1676" s="68" t="s">
        <v>106</v>
      </c>
      <c r="S1676" s="73" t="str">
        <f t="shared" si="243"/>
        <v>Rachadura na zona baixa do talão.</v>
      </c>
      <c r="T1676" s="67" t="str">
        <f t="shared" si="2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76" s="73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76" s="68">
        <v>16196</v>
      </c>
      <c r="W1676" s="67" t="str">
        <f t="shared" si="246"/>
        <v xml:space="preserve">Everson Veloso </v>
      </c>
      <c r="X1676" s="67">
        <f t="shared" si="249"/>
        <v>1</v>
      </c>
      <c r="Y1676" s="67">
        <f t="shared" ca="1" si="248"/>
        <v>56</v>
      </c>
      <c r="Z1676" s="67" t="str">
        <f>IFERROR(VLOOKUP(R1676,FVU!B:F,5,FALSE),"")</f>
        <v>TALÃO</v>
      </c>
      <c r="AA1676">
        <f t="shared" si="250"/>
        <v>2025</v>
      </c>
    </row>
    <row r="1677" spans="1:27" ht="15.75" customHeight="1">
      <c r="A1677" s="150">
        <f t="shared" si="247"/>
        <v>3972</v>
      </c>
      <c r="B1677" s="75">
        <v>23429</v>
      </c>
      <c r="C1677" s="60">
        <v>2</v>
      </c>
      <c r="D1677" s="59" t="str">
        <f t="shared" si="240"/>
        <v>275/80R22.5</v>
      </c>
      <c r="E1677" s="61">
        <v>8454</v>
      </c>
      <c r="F1677" s="75" t="s">
        <v>105</v>
      </c>
      <c r="G1677" s="60">
        <v>56</v>
      </c>
      <c r="H1677" s="59" t="str">
        <f t="shared" si="239"/>
        <v xml:space="preserve">UBERLANDIA </v>
      </c>
      <c r="I1677" s="63">
        <v>45633</v>
      </c>
      <c r="J1677" s="64">
        <v>45659</v>
      </c>
      <c r="K1677" s="60">
        <v>1</v>
      </c>
      <c r="L1677" s="60">
        <v>26201</v>
      </c>
      <c r="M1677" s="60">
        <v>126035</v>
      </c>
      <c r="N1677" s="65">
        <f t="shared" si="241"/>
        <v>600</v>
      </c>
      <c r="O1677" s="66" t="str">
        <f t="shared" ca="1" si="242"/>
        <v>OK</v>
      </c>
      <c r="P1677" s="63">
        <v>45715</v>
      </c>
      <c r="Q1677" s="200"/>
      <c r="R1677" s="148" t="s">
        <v>117</v>
      </c>
      <c r="S1677" s="65" t="str">
        <f t="shared" si="243"/>
        <v>Separações no talão e rupturas dos reforços.</v>
      </c>
      <c r="T1677" s="59" t="str">
        <f t="shared" si="244"/>
        <v>Aquecimento excessivo no tambor de freio, utilização com sobrecarga ou baixa pressão, mau posicionamento do pneu sobre o aro/roda, uso excessivo dos freios devido a velocidade incompatível com a via.</v>
      </c>
      <c r="U1677" s="65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77" s="60">
        <v>16196</v>
      </c>
      <c r="W1677" s="59" t="str">
        <f t="shared" si="246"/>
        <v xml:space="preserve">Everson Veloso </v>
      </c>
      <c r="X1677" s="59">
        <f t="shared" si="249"/>
        <v>1</v>
      </c>
      <c r="Y1677" s="59">
        <f t="shared" ca="1" si="248"/>
        <v>56</v>
      </c>
      <c r="Z1677" s="59" t="str">
        <f>IFERROR(VLOOKUP(R1677,FVU!B:F,5,FALSE),"")</f>
        <v>TALÃO</v>
      </c>
      <c r="AA1677">
        <f t="shared" si="250"/>
        <v>2025</v>
      </c>
    </row>
    <row r="1678" spans="1:27" ht="15.75" customHeight="1">
      <c r="A1678" s="149">
        <f t="shared" si="247"/>
        <v>3973</v>
      </c>
      <c r="B1678" s="76">
        <v>27314</v>
      </c>
      <c r="C1678" s="68">
        <v>2</v>
      </c>
      <c r="D1678" s="67" t="str">
        <f t="shared" si="240"/>
        <v>275/80R22.5</v>
      </c>
      <c r="E1678" s="69">
        <v>8422</v>
      </c>
      <c r="F1678" s="76" t="s">
        <v>99</v>
      </c>
      <c r="G1678" s="68">
        <v>56</v>
      </c>
      <c r="H1678" s="67" t="str">
        <f t="shared" ref="H1678:H1741" si="251">IFERROR(VLOOKUP(G1678,LOCAL,2,FALSE),"")</f>
        <v xml:space="preserve">UBERLANDIA </v>
      </c>
      <c r="I1678" s="71">
        <v>45633</v>
      </c>
      <c r="J1678" s="72">
        <v>45659</v>
      </c>
      <c r="K1678" s="68">
        <v>1</v>
      </c>
      <c r="L1678" s="68">
        <v>51007</v>
      </c>
      <c r="M1678" s="68">
        <v>102311</v>
      </c>
      <c r="N1678" s="73">
        <f t="shared" si="241"/>
        <v>600</v>
      </c>
      <c r="O1678" s="74" t="str">
        <f t="shared" ca="1" si="242"/>
        <v>OK</v>
      </c>
      <c r="P1678" s="71">
        <v>45715</v>
      </c>
      <c r="Q1678" s="198"/>
      <c r="R1678" s="68" t="s">
        <v>106</v>
      </c>
      <c r="S1678" s="73" t="str">
        <f t="shared" si="243"/>
        <v>Rachadura na zona baixa do talão.</v>
      </c>
      <c r="T1678" s="67" t="str">
        <f t="shared" si="2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78" s="73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78" s="68">
        <v>16196</v>
      </c>
      <c r="W1678" s="67" t="str">
        <f t="shared" si="246"/>
        <v xml:space="preserve">Everson Veloso </v>
      </c>
      <c r="X1678" s="67">
        <f t="shared" si="249"/>
        <v>1</v>
      </c>
      <c r="Y1678" s="67">
        <f t="shared" ca="1" si="248"/>
        <v>56</v>
      </c>
      <c r="Z1678" s="67" t="str">
        <f>IFERROR(VLOOKUP(R1678,FVU!B:F,5,FALSE),"")</f>
        <v>TALÃO</v>
      </c>
      <c r="AA1678">
        <f t="shared" si="250"/>
        <v>2025</v>
      </c>
    </row>
    <row r="1679" spans="1:27" ht="15.75" customHeight="1">
      <c r="A1679" s="150">
        <f t="shared" si="247"/>
        <v>3974</v>
      </c>
      <c r="B1679" s="75">
        <v>26156</v>
      </c>
      <c r="C1679" s="60">
        <v>2</v>
      </c>
      <c r="D1679" s="59" t="str">
        <f t="shared" si="240"/>
        <v>275/80R22.5</v>
      </c>
      <c r="E1679" s="61">
        <v>8426</v>
      </c>
      <c r="F1679" s="75" t="s">
        <v>99</v>
      </c>
      <c r="G1679" s="60">
        <v>56</v>
      </c>
      <c r="H1679" s="59" t="str">
        <f t="shared" si="251"/>
        <v xml:space="preserve">UBERLANDIA </v>
      </c>
      <c r="I1679" s="63">
        <v>45631</v>
      </c>
      <c r="J1679" s="64">
        <v>45659</v>
      </c>
      <c r="K1679" s="60">
        <v>1</v>
      </c>
      <c r="L1679" s="60">
        <v>40739</v>
      </c>
      <c r="M1679" s="60">
        <v>154712</v>
      </c>
      <c r="N1679" s="65">
        <f t="shared" si="241"/>
        <v>600</v>
      </c>
      <c r="O1679" s="66" t="str">
        <f t="shared" ca="1" si="242"/>
        <v>OK</v>
      </c>
      <c r="P1679" s="63">
        <v>45715</v>
      </c>
      <c r="Q1679" s="200"/>
      <c r="R1679" s="148" t="s">
        <v>106</v>
      </c>
      <c r="S1679" s="65" t="str">
        <f t="shared" si="243"/>
        <v>Rachadura na zona baixa do talão.</v>
      </c>
      <c r="T1679" s="59" t="str">
        <f t="shared" si="2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79" s="65" t="str">
        <f t="shared" si="2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79" s="60">
        <v>16196</v>
      </c>
      <c r="W1679" s="59" t="str">
        <f t="shared" si="246"/>
        <v xml:space="preserve">Everson Veloso </v>
      </c>
      <c r="X1679" s="59">
        <f t="shared" si="249"/>
        <v>1</v>
      </c>
      <c r="Y1679" s="59">
        <f t="shared" ca="1" si="248"/>
        <v>56</v>
      </c>
      <c r="Z1679" s="59" t="str">
        <f>IFERROR(VLOOKUP(R1679,FVU!B:F,5,FALSE),"")</f>
        <v>TALÃO</v>
      </c>
      <c r="AA1679">
        <f t="shared" si="250"/>
        <v>2025</v>
      </c>
    </row>
    <row r="1680" spans="1:27" ht="15.75" customHeight="1">
      <c r="A1680" s="149">
        <f t="shared" si="247"/>
        <v>3975</v>
      </c>
      <c r="B1680" s="76">
        <v>26100</v>
      </c>
      <c r="C1680" s="68">
        <v>2</v>
      </c>
      <c r="D1680" s="67" t="str">
        <f t="shared" ref="D1680:D1743" si="252">IFERROR(VLOOKUP(C1680,MEDIDA,2,FALSE),"")</f>
        <v>275/80R22.5</v>
      </c>
      <c r="E1680" s="69">
        <v>90303</v>
      </c>
      <c r="F1680" s="76" t="s">
        <v>99</v>
      </c>
      <c r="G1680" s="68">
        <v>870</v>
      </c>
      <c r="H1680" s="67" t="str">
        <f t="shared" si="251"/>
        <v>JUSTINOPOLIS</v>
      </c>
      <c r="I1680" s="71">
        <v>45636</v>
      </c>
      <c r="J1680" s="72">
        <v>45659</v>
      </c>
      <c r="K1680" s="68">
        <v>2</v>
      </c>
      <c r="L1680" s="68">
        <v>28891</v>
      </c>
      <c r="M1680" s="68">
        <v>124823</v>
      </c>
      <c r="N1680" s="73">
        <f t="shared" ref="N1680:N1743" si="253">IFERROR(VLOOKUP(C1680,MEDIDA,3,FALSE),"")</f>
        <v>600</v>
      </c>
      <c r="O1680" s="74" t="str">
        <f t="shared" ref="O1680:O1743" ca="1" si="254">IF(B1680="","",IF(P1680="",IF(TODAY()-J1680&gt;=7,"PENDENTE","AGUARDANDO"),"OK"))</f>
        <v>OK</v>
      </c>
      <c r="P1680" s="71">
        <v>45678</v>
      </c>
      <c r="Q1680" s="198"/>
      <c r="R1680" s="68" t="s">
        <v>106</v>
      </c>
      <c r="S1680" s="73" t="str">
        <f t="shared" ref="S1680:S1743" si="255">IFERROR(VLOOKUP(R1680,FVU,2,FALSE),"")</f>
        <v>Rachadura na zona baixa do talão.</v>
      </c>
      <c r="T1680" s="67" t="str">
        <f t="shared" ref="T1680:T1743" si="256">IFERROR(VLOOKUP(R1680,FVU,3,FALSE),"")</f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80" s="73" t="str">
        <f t="shared" ref="U1680:U1743" si="257">IFERROR(VLOOKUP(R1680,FVU,4,FALSE),"")</f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80" s="68">
        <v>16196</v>
      </c>
      <c r="W1680" s="67" t="str">
        <f t="shared" ref="W1680:W1743" si="258">IFERROR(VLOOKUP(V1680,RELATOR,2,FALSE),"")</f>
        <v xml:space="preserve">Everson Veloso </v>
      </c>
      <c r="X1680" s="67">
        <f t="shared" si="249"/>
        <v>1</v>
      </c>
      <c r="Y1680" s="67">
        <f t="shared" ca="1" si="248"/>
        <v>19</v>
      </c>
      <c r="Z1680" s="67" t="str">
        <f>IFERROR(VLOOKUP(R1680,FVU!B:F,5,FALSE),"")</f>
        <v>TALÃO</v>
      </c>
      <c r="AA1680">
        <f t="shared" si="250"/>
        <v>2025</v>
      </c>
    </row>
    <row r="1681" spans="1:27" ht="15.75" customHeight="1">
      <c r="A1681" s="150">
        <f t="shared" si="247"/>
        <v>3976</v>
      </c>
      <c r="B1681" s="75">
        <v>24380</v>
      </c>
      <c r="C1681" s="60">
        <v>2</v>
      </c>
      <c r="D1681" s="59" t="str">
        <f t="shared" si="252"/>
        <v>275/80R22.5</v>
      </c>
      <c r="E1681" s="61">
        <v>20719</v>
      </c>
      <c r="F1681" s="75" t="s">
        <v>105</v>
      </c>
      <c r="G1681" s="60">
        <v>870</v>
      </c>
      <c r="H1681" s="59" t="str">
        <f t="shared" si="251"/>
        <v>JUSTINOPOLIS</v>
      </c>
      <c r="I1681" s="63">
        <v>45633</v>
      </c>
      <c r="J1681" s="64">
        <v>45659</v>
      </c>
      <c r="K1681" s="60">
        <v>2</v>
      </c>
      <c r="L1681" s="60">
        <v>32076</v>
      </c>
      <c r="M1681" s="60">
        <v>196473</v>
      </c>
      <c r="N1681" s="65">
        <f t="shared" si="253"/>
        <v>600</v>
      </c>
      <c r="O1681" s="66" t="str">
        <f t="shared" ca="1" si="254"/>
        <v>OK</v>
      </c>
      <c r="P1681" s="63">
        <v>45678</v>
      </c>
      <c r="Q1681" s="200"/>
      <c r="R1681" s="148" t="s">
        <v>106</v>
      </c>
      <c r="S1681" s="65" t="str">
        <f t="shared" si="255"/>
        <v>Rachadura na zona baixa do talão.</v>
      </c>
      <c r="T1681" s="59" t="str">
        <f t="shared" si="25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81" s="65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81" s="60">
        <v>16196</v>
      </c>
      <c r="W1681" s="59" t="str">
        <f t="shared" si="258"/>
        <v xml:space="preserve">Everson Veloso </v>
      </c>
      <c r="X1681" s="59">
        <f t="shared" si="249"/>
        <v>1</v>
      </c>
      <c r="Y1681" s="59">
        <f t="shared" ca="1" si="248"/>
        <v>19</v>
      </c>
      <c r="Z1681" s="59" t="str">
        <f>IFERROR(VLOOKUP(R1681,FVU!B:F,5,FALSE),"")</f>
        <v>TALÃO</v>
      </c>
      <c r="AA1681">
        <f t="shared" si="250"/>
        <v>2025</v>
      </c>
    </row>
    <row r="1682" spans="1:27" ht="15.75" customHeight="1">
      <c r="A1682" s="149">
        <f t="shared" si="247"/>
        <v>3977</v>
      </c>
      <c r="B1682" s="76">
        <v>27912</v>
      </c>
      <c r="C1682" s="68">
        <v>2</v>
      </c>
      <c r="D1682" s="67" t="str">
        <f t="shared" si="252"/>
        <v>275/80R22.5</v>
      </c>
      <c r="E1682" s="69">
        <v>11087</v>
      </c>
      <c r="F1682" s="76" t="s">
        <v>105</v>
      </c>
      <c r="G1682" s="68">
        <v>870</v>
      </c>
      <c r="H1682" s="67" t="str">
        <f t="shared" si="251"/>
        <v>JUSTINOPOLIS</v>
      </c>
      <c r="I1682" s="71">
        <v>45636</v>
      </c>
      <c r="J1682" s="72">
        <v>45659</v>
      </c>
      <c r="K1682" s="68">
        <v>1</v>
      </c>
      <c r="L1682" s="68">
        <v>2250</v>
      </c>
      <c r="M1682" s="68">
        <v>62650</v>
      </c>
      <c r="N1682" s="73">
        <f t="shared" si="253"/>
        <v>600</v>
      </c>
      <c r="O1682" s="74" t="str">
        <f t="shared" ca="1" si="254"/>
        <v>OK</v>
      </c>
      <c r="P1682" s="71">
        <v>45678</v>
      </c>
      <c r="Q1682" s="198"/>
      <c r="R1682" s="68" t="s">
        <v>116</v>
      </c>
      <c r="S1682" s="73" t="str">
        <f t="shared" si="255"/>
        <v>Desenrolamento do retorno da lona carcaça no talão.</v>
      </c>
      <c r="T1682" s="67" t="str">
        <f t="shared" si="256"/>
        <v>Aquecimento no talão ocasionado pelo uso excessivo do freio, má regulagem dos freios, uso excessivo dos freios devido a velocidade incompatível com a via,rodas sujas e/ou em má condições de uso, etc.</v>
      </c>
      <c r="U1682" s="73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682" s="68">
        <v>16196</v>
      </c>
      <c r="W1682" s="67" t="str">
        <f t="shared" si="258"/>
        <v xml:space="preserve">Everson Veloso </v>
      </c>
      <c r="X1682" s="67">
        <f t="shared" si="249"/>
        <v>1</v>
      </c>
      <c r="Y1682" s="67">
        <f t="shared" ca="1" si="248"/>
        <v>19</v>
      </c>
      <c r="Z1682" s="67" t="str">
        <f>IFERROR(VLOOKUP(R1682,FVU!B:F,5,FALSE),"")</f>
        <v>TALÃO</v>
      </c>
      <c r="AA1682">
        <f t="shared" si="250"/>
        <v>2025</v>
      </c>
    </row>
    <row r="1683" spans="1:27" ht="15.75" customHeight="1">
      <c r="A1683" s="150">
        <f t="shared" si="247"/>
        <v>3978</v>
      </c>
      <c r="B1683" s="75">
        <v>25118</v>
      </c>
      <c r="C1683" s="60">
        <v>2</v>
      </c>
      <c r="D1683" s="59" t="str">
        <f t="shared" si="252"/>
        <v>275/80R22.5</v>
      </c>
      <c r="E1683" s="61">
        <v>10803</v>
      </c>
      <c r="F1683" s="75" t="s">
        <v>99</v>
      </c>
      <c r="G1683" s="60">
        <v>870</v>
      </c>
      <c r="H1683" s="59" t="str">
        <f t="shared" si="251"/>
        <v>JUSTINOPOLIS</v>
      </c>
      <c r="I1683" s="63">
        <v>45635</v>
      </c>
      <c r="J1683" s="64">
        <v>45659</v>
      </c>
      <c r="K1683" s="60">
        <v>2</v>
      </c>
      <c r="L1683" s="60">
        <v>21946</v>
      </c>
      <c r="M1683" s="60">
        <v>154451</v>
      </c>
      <c r="N1683" s="65">
        <f t="shared" si="253"/>
        <v>600</v>
      </c>
      <c r="O1683" s="66" t="str">
        <f t="shared" ca="1" si="254"/>
        <v>OK</v>
      </c>
      <c r="P1683" s="63">
        <v>45678</v>
      </c>
      <c r="Q1683" s="200"/>
      <c r="R1683" s="148" t="s">
        <v>116</v>
      </c>
      <c r="S1683" s="65" t="str">
        <f t="shared" si="255"/>
        <v>Desenrolamento do retorno da lona carcaça no talão.</v>
      </c>
      <c r="T1683" s="59" t="str">
        <f t="shared" si="256"/>
        <v>Aquecimento no talão ocasionado pelo uso excessivo do freio, má regulagem dos freios, uso excessivo dos freios devido a velocidade incompatível com a via,rodas sujas e/ou em má condições de uso, etc.</v>
      </c>
      <c r="U1683" s="65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683" s="60">
        <v>16196</v>
      </c>
      <c r="W1683" s="59" t="str">
        <f t="shared" si="258"/>
        <v xml:space="preserve">Everson Veloso </v>
      </c>
      <c r="X1683" s="59">
        <f t="shared" si="249"/>
        <v>1</v>
      </c>
      <c r="Y1683" s="59">
        <f t="shared" ca="1" si="248"/>
        <v>19</v>
      </c>
      <c r="Z1683" s="59" t="str">
        <f>IFERROR(VLOOKUP(R1683,FVU!B:F,5,FALSE),"")</f>
        <v>TALÃO</v>
      </c>
      <c r="AA1683">
        <f t="shared" si="250"/>
        <v>2025</v>
      </c>
    </row>
    <row r="1684" spans="1:27" ht="15.75" customHeight="1">
      <c r="A1684" s="149">
        <f t="shared" si="247"/>
        <v>3979</v>
      </c>
      <c r="B1684" s="76">
        <v>23740</v>
      </c>
      <c r="C1684" s="68">
        <v>2</v>
      </c>
      <c r="D1684" s="67" t="str">
        <f t="shared" si="252"/>
        <v>275/80R22.5</v>
      </c>
      <c r="E1684" s="69">
        <v>90306</v>
      </c>
      <c r="F1684" s="76" t="s">
        <v>99</v>
      </c>
      <c r="G1684" s="68">
        <v>870</v>
      </c>
      <c r="H1684" s="67" t="str">
        <f t="shared" si="251"/>
        <v>JUSTINOPOLIS</v>
      </c>
      <c r="I1684" s="71">
        <v>45636</v>
      </c>
      <c r="J1684" s="72">
        <v>45659</v>
      </c>
      <c r="K1684" s="68">
        <v>2</v>
      </c>
      <c r="L1684" s="68">
        <v>21656</v>
      </c>
      <c r="M1684" s="68">
        <v>244202</v>
      </c>
      <c r="N1684" s="73">
        <f t="shared" si="253"/>
        <v>600</v>
      </c>
      <c r="O1684" s="74" t="str">
        <f t="shared" ca="1" si="254"/>
        <v>OK</v>
      </c>
      <c r="P1684" s="71">
        <v>45678</v>
      </c>
      <c r="Q1684" s="198"/>
      <c r="R1684" s="68" t="s">
        <v>117</v>
      </c>
      <c r="S1684" s="73" t="str">
        <f t="shared" si="255"/>
        <v>Separações no talão e rupturas dos reforços.</v>
      </c>
      <c r="T1684" s="67" t="str">
        <f t="shared" si="256"/>
        <v>Aquecimento excessivo no tambor de freio, utilização com sobrecarga ou baixa pressão, mau posicionamento do pneu sobre o aro/roda, uso excessivo dos freios devido a velocidade incompatível com a via.</v>
      </c>
      <c r="U1684" s="73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84" s="68">
        <v>16196</v>
      </c>
      <c r="W1684" s="67" t="str">
        <f t="shared" si="258"/>
        <v xml:space="preserve">Everson Veloso </v>
      </c>
      <c r="X1684" s="67">
        <f t="shared" si="249"/>
        <v>1</v>
      </c>
      <c r="Y1684" s="67">
        <f t="shared" ca="1" si="248"/>
        <v>19</v>
      </c>
      <c r="Z1684" s="67" t="str">
        <f>IFERROR(VLOOKUP(R1684,FVU!B:F,5,FALSE),"")</f>
        <v>TALÃO</v>
      </c>
      <c r="AA1684">
        <f t="shared" si="250"/>
        <v>2025</v>
      </c>
    </row>
    <row r="1685" spans="1:27" ht="15.75" customHeight="1">
      <c r="A1685" s="150">
        <f t="shared" si="247"/>
        <v>3980</v>
      </c>
      <c r="B1685" s="75">
        <v>27387</v>
      </c>
      <c r="C1685" s="60">
        <v>2</v>
      </c>
      <c r="D1685" s="59" t="str">
        <f t="shared" si="252"/>
        <v>275/80R22.5</v>
      </c>
      <c r="E1685" s="61">
        <v>10823</v>
      </c>
      <c r="F1685" s="75" t="s">
        <v>99</v>
      </c>
      <c r="G1685" s="60">
        <v>870</v>
      </c>
      <c r="H1685" s="59" t="str">
        <f t="shared" si="251"/>
        <v>JUSTINOPOLIS</v>
      </c>
      <c r="I1685" s="63">
        <v>45637</v>
      </c>
      <c r="J1685" s="64">
        <v>45659</v>
      </c>
      <c r="K1685" s="60">
        <v>1</v>
      </c>
      <c r="L1685" s="60">
        <v>33903</v>
      </c>
      <c r="M1685" s="60">
        <v>101920</v>
      </c>
      <c r="N1685" s="65">
        <f t="shared" si="253"/>
        <v>600</v>
      </c>
      <c r="O1685" s="66" t="str">
        <f t="shared" ca="1" si="254"/>
        <v>OK</v>
      </c>
      <c r="P1685" s="63">
        <v>45678</v>
      </c>
      <c r="Q1685" s="200"/>
      <c r="R1685" s="148" t="s">
        <v>106</v>
      </c>
      <c r="S1685" s="65" t="str">
        <f t="shared" si="255"/>
        <v>Rachadura na zona baixa do talão.</v>
      </c>
      <c r="T1685" s="59" t="str">
        <f t="shared" si="25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85" s="65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85" s="60">
        <v>16196</v>
      </c>
      <c r="W1685" s="59" t="str">
        <f t="shared" si="258"/>
        <v xml:space="preserve">Everson Veloso </v>
      </c>
      <c r="X1685" s="59">
        <f t="shared" si="249"/>
        <v>1</v>
      </c>
      <c r="Y1685" s="59">
        <f t="shared" ca="1" si="248"/>
        <v>19</v>
      </c>
      <c r="Z1685" s="59" t="str">
        <f>IFERROR(VLOOKUP(R1685,FVU!B:F,5,FALSE),"")</f>
        <v>TALÃO</v>
      </c>
      <c r="AA1685">
        <f t="shared" si="250"/>
        <v>2025</v>
      </c>
    </row>
    <row r="1686" spans="1:27" ht="15.75" customHeight="1">
      <c r="A1686" s="149">
        <f t="shared" si="247"/>
        <v>3981</v>
      </c>
      <c r="B1686" s="76">
        <v>28233</v>
      </c>
      <c r="C1686" s="68">
        <v>2</v>
      </c>
      <c r="D1686" s="67" t="str">
        <f t="shared" si="252"/>
        <v>275/80R22.5</v>
      </c>
      <c r="E1686" s="69">
        <v>20862</v>
      </c>
      <c r="F1686" s="76" t="s">
        <v>99</v>
      </c>
      <c r="G1686" s="68">
        <v>870</v>
      </c>
      <c r="H1686" s="67" t="str">
        <f t="shared" si="251"/>
        <v>JUSTINOPOLIS</v>
      </c>
      <c r="I1686" s="71">
        <v>45636</v>
      </c>
      <c r="J1686" s="72">
        <v>45659</v>
      </c>
      <c r="K1686" s="68">
        <v>0</v>
      </c>
      <c r="L1686" s="68">
        <v>25747</v>
      </c>
      <c r="M1686" s="68">
        <v>48389</v>
      </c>
      <c r="N1686" s="73">
        <f t="shared" si="253"/>
        <v>600</v>
      </c>
      <c r="O1686" s="74" t="str">
        <f t="shared" ca="1" si="254"/>
        <v>OK</v>
      </c>
      <c r="P1686" s="71">
        <v>45678</v>
      </c>
      <c r="Q1686" s="198"/>
      <c r="R1686" s="68" t="s">
        <v>107</v>
      </c>
      <c r="S1686" s="73" t="str">
        <f t="shared" si="255"/>
        <v>Alteração na zona baixa do talão.</v>
      </c>
      <c r="T1686" s="67" t="str">
        <f t="shared" si="25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686" s="73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686" s="68">
        <v>16196</v>
      </c>
      <c r="W1686" s="67" t="str">
        <f t="shared" si="258"/>
        <v xml:space="preserve">Everson Veloso </v>
      </c>
      <c r="X1686" s="67">
        <f t="shared" si="249"/>
        <v>1</v>
      </c>
      <c r="Y1686" s="67">
        <f t="shared" ca="1" si="248"/>
        <v>19</v>
      </c>
      <c r="Z1686" s="67" t="str">
        <f>IFERROR(VLOOKUP(R1686,FVU!B:F,5,FALSE),"")</f>
        <v>TALÃO</v>
      </c>
      <c r="AA1686">
        <f t="shared" si="250"/>
        <v>2025</v>
      </c>
    </row>
    <row r="1687" spans="1:27" ht="15.75" customHeight="1">
      <c r="A1687" s="150">
        <f t="shared" si="247"/>
        <v>3982</v>
      </c>
      <c r="B1687" s="75">
        <v>25223</v>
      </c>
      <c r="C1687" s="60">
        <v>2</v>
      </c>
      <c r="D1687" s="59" t="str">
        <f t="shared" si="252"/>
        <v>275/80R22.5</v>
      </c>
      <c r="E1687" s="61">
        <v>10994</v>
      </c>
      <c r="F1687" s="75" t="s">
        <v>105</v>
      </c>
      <c r="G1687" s="60">
        <v>870</v>
      </c>
      <c r="H1687" s="59" t="str">
        <f t="shared" si="251"/>
        <v>JUSTINOPOLIS</v>
      </c>
      <c r="I1687" s="63">
        <v>45632</v>
      </c>
      <c r="J1687" s="64">
        <v>45659</v>
      </c>
      <c r="K1687" s="60">
        <v>2</v>
      </c>
      <c r="L1687" s="60">
        <v>16984</v>
      </c>
      <c r="M1687" s="60">
        <v>190180</v>
      </c>
      <c r="N1687" s="65">
        <f t="shared" si="253"/>
        <v>600</v>
      </c>
      <c r="O1687" s="66" t="str">
        <f t="shared" ca="1" si="254"/>
        <v>OK</v>
      </c>
      <c r="P1687" s="63">
        <v>45678</v>
      </c>
      <c r="Q1687" s="200"/>
      <c r="R1687" s="148" t="s">
        <v>106</v>
      </c>
      <c r="S1687" s="65" t="str">
        <f t="shared" si="255"/>
        <v>Rachadura na zona baixa do talão.</v>
      </c>
      <c r="T1687" s="59" t="str">
        <f t="shared" si="25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87" s="65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87" s="60">
        <v>16196</v>
      </c>
      <c r="W1687" s="59" t="str">
        <f t="shared" si="258"/>
        <v xml:space="preserve">Everson Veloso </v>
      </c>
      <c r="X1687" s="59">
        <f t="shared" si="249"/>
        <v>1</v>
      </c>
      <c r="Y1687" s="59">
        <f t="shared" ca="1" si="248"/>
        <v>19</v>
      </c>
      <c r="Z1687" s="59" t="str">
        <f>IFERROR(VLOOKUP(R1687,FVU!B:F,5,FALSE),"")</f>
        <v>TALÃO</v>
      </c>
      <c r="AA1687">
        <f t="shared" si="250"/>
        <v>2025</v>
      </c>
    </row>
    <row r="1688" spans="1:27" ht="15.75" customHeight="1">
      <c r="A1688" s="149">
        <f t="shared" si="247"/>
        <v>3983</v>
      </c>
      <c r="B1688" s="76">
        <v>23293</v>
      </c>
      <c r="C1688" s="68">
        <v>2</v>
      </c>
      <c r="D1688" s="67" t="str">
        <f t="shared" si="252"/>
        <v>275/80R22.5</v>
      </c>
      <c r="E1688" s="69">
        <v>90295</v>
      </c>
      <c r="F1688" s="76" t="s">
        <v>99</v>
      </c>
      <c r="G1688" s="68">
        <v>870</v>
      </c>
      <c r="H1688" s="67" t="str">
        <f t="shared" si="251"/>
        <v>JUSTINOPOLIS</v>
      </c>
      <c r="I1688" s="71">
        <v>45636</v>
      </c>
      <c r="J1688" s="72">
        <v>45659</v>
      </c>
      <c r="K1688" s="68">
        <v>2</v>
      </c>
      <c r="L1688" s="68">
        <v>31292</v>
      </c>
      <c r="M1688" s="68">
        <v>219973</v>
      </c>
      <c r="N1688" s="73">
        <f t="shared" si="253"/>
        <v>600</v>
      </c>
      <c r="O1688" s="74" t="str">
        <f t="shared" ca="1" si="254"/>
        <v>OK</v>
      </c>
      <c r="P1688" s="71">
        <v>45678</v>
      </c>
      <c r="Q1688" s="198"/>
      <c r="R1688" s="68" t="s">
        <v>116</v>
      </c>
      <c r="S1688" s="73" t="str">
        <f t="shared" si="255"/>
        <v>Desenrolamento do retorno da lona carcaça no talão.</v>
      </c>
      <c r="T1688" s="67" t="str">
        <f t="shared" si="256"/>
        <v>Aquecimento no talão ocasionado pelo uso excessivo do freio, má regulagem dos freios, uso excessivo dos freios devido a velocidade incompatível com a via,rodas sujas e/ou em má condições de uso, etc.</v>
      </c>
      <c r="U1688" s="73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688" s="68">
        <v>16196</v>
      </c>
      <c r="W1688" s="67" t="str">
        <f t="shared" si="258"/>
        <v xml:space="preserve">Everson Veloso </v>
      </c>
      <c r="X1688" s="67">
        <f t="shared" si="249"/>
        <v>1</v>
      </c>
      <c r="Y1688" s="67">
        <f t="shared" ca="1" si="248"/>
        <v>19</v>
      </c>
      <c r="Z1688" s="67" t="str">
        <f>IFERROR(VLOOKUP(R1688,FVU!B:F,5,FALSE),"")</f>
        <v>TALÃO</v>
      </c>
      <c r="AA1688">
        <f t="shared" si="250"/>
        <v>2025</v>
      </c>
    </row>
    <row r="1689" spans="1:27" ht="15.75" customHeight="1">
      <c r="A1689" s="150">
        <f t="shared" si="247"/>
        <v>3984</v>
      </c>
      <c r="B1689" s="75">
        <v>24379</v>
      </c>
      <c r="C1689" s="60">
        <v>2</v>
      </c>
      <c r="D1689" s="59" t="str">
        <f t="shared" si="252"/>
        <v>275/80R22.5</v>
      </c>
      <c r="E1689" s="61">
        <v>90295</v>
      </c>
      <c r="F1689" s="75" t="s">
        <v>105</v>
      </c>
      <c r="G1689" s="60">
        <v>870</v>
      </c>
      <c r="H1689" s="59" t="str">
        <f t="shared" si="251"/>
        <v>JUSTINOPOLIS</v>
      </c>
      <c r="I1689" s="63">
        <v>45636</v>
      </c>
      <c r="J1689" s="64">
        <v>45659</v>
      </c>
      <c r="K1689" s="60">
        <v>1</v>
      </c>
      <c r="L1689" s="60">
        <v>24749</v>
      </c>
      <c r="M1689" s="60">
        <v>152844</v>
      </c>
      <c r="N1689" s="65">
        <f t="shared" si="253"/>
        <v>600</v>
      </c>
      <c r="O1689" s="66" t="str">
        <f t="shared" ca="1" si="254"/>
        <v>OK</v>
      </c>
      <c r="P1689" s="63">
        <v>45678</v>
      </c>
      <c r="Q1689" s="200"/>
      <c r="R1689" s="148" t="s">
        <v>116</v>
      </c>
      <c r="S1689" s="65" t="str">
        <f t="shared" si="255"/>
        <v>Desenrolamento do retorno da lona carcaça no talão.</v>
      </c>
      <c r="T1689" s="59" t="str">
        <f t="shared" si="256"/>
        <v>Aquecimento no talão ocasionado pelo uso excessivo do freio, má regulagem dos freios, uso excessivo dos freios devido a velocidade incompatível com a via,rodas sujas e/ou em má condições de uso, etc.</v>
      </c>
      <c r="U1689" s="65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689" s="60">
        <v>16196</v>
      </c>
      <c r="W1689" s="59" t="str">
        <f t="shared" si="258"/>
        <v xml:space="preserve">Everson Veloso </v>
      </c>
      <c r="X1689" s="59">
        <f t="shared" si="249"/>
        <v>1</v>
      </c>
      <c r="Y1689" s="59">
        <f t="shared" ca="1" si="248"/>
        <v>19</v>
      </c>
      <c r="Z1689" s="59" t="str">
        <f>IFERROR(VLOOKUP(R1689,FVU!B:F,5,FALSE),"")</f>
        <v>TALÃO</v>
      </c>
      <c r="AA1689">
        <f t="shared" si="250"/>
        <v>2025</v>
      </c>
    </row>
    <row r="1690" spans="1:27" ht="15.75" customHeight="1">
      <c r="A1690" s="149">
        <f t="shared" si="247"/>
        <v>3985</v>
      </c>
      <c r="B1690" s="76">
        <v>27406</v>
      </c>
      <c r="C1690" s="68">
        <v>2</v>
      </c>
      <c r="D1690" s="67" t="str">
        <f t="shared" si="252"/>
        <v>275/80R22.5</v>
      </c>
      <c r="E1690" s="69">
        <v>10837</v>
      </c>
      <c r="F1690" s="76" t="s">
        <v>105</v>
      </c>
      <c r="G1690" s="68">
        <v>870</v>
      </c>
      <c r="H1690" s="67" t="str">
        <f t="shared" si="251"/>
        <v>JUSTINOPOLIS</v>
      </c>
      <c r="I1690" s="71">
        <v>45635</v>
      </c>
      <c r="J1690" s="72">
        <v>45659</v>
      </c>
      <c r="K1690" s="68">
        <v>1</v>
      </c>
      <c r="L1690" s="68">
        <v>10933</v>
      </c>
      <c r="M1690" s="68">
        <v>90962</v>
      </c>
      <c r="N1690" s="73">
        <f t="shared" si="253"/>
        <v>600</v>
      </c>
      <c r="O1690" s="74" t="str">
        <f t="shared" ca="1" si="254"/>
        <v>OK</v>
      </c>
      <c r="P1690" s="71">
        <v>45681</v>
      </c>
      <c r="Q1690" s="198"/>
      <c r="R1690" s="68" t="s">
        <v>116</v>
      </c>
      <c r="S1690" s="73" t="str">
        <f t="shared" si="255"/>
        <v>Desenrolamento do retorno da lona carcaça no talão.</v>
      </c>
      <c r="T1690" s="67" t="str">
        <f t="shared" si="256"/>
        <v>Aquecimento no talão ocasionado pelo uso excessivo do freio, má regulagem dos freios, uso excessivo dos freios devido a velocidade incompatível com a via,rodas sujas e/ou em má condições de uso, etc.</v>
      </c>
      <c r="U1690" s="73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690" s="68">
        <v>16196</v>
      </c>
      <c r="W1690" s="67" t="str">
        <f t="shared" si="258"/>
        <v xml:space="preserve">Everson Veloso </v>
      </c>
      <c r="X1690" s="67">
        <f t="shared" si="249"/>
        <v>1</v>
      </c>
      <c r="Y1690" s="67">
        <f t="shared" ca="1" si="248"/>
        <v>22</v>
      </c>
      <c r="Z1690" s="67" t="str">
        <f>IFERROR(VLOOKUP(R1690,FVU!B:F,5,FALSE),"")</f>
        <v>TALÃO</v>
      </c>
      <c r="AA1690">
        <f t="shared" si="250"/>
        <v>2025</v>
      </c>
    </row>
    <row r="1691" spans="1:27" ht="15.75" customHeight="1">
      <c r="A1691" s="150">
        <f t="shared" si="247"/>
        <v>3986</v>
      </c>
      <c r="B1691" s="75">
        <v>25174</v>
      </c>
      <c r="C1691" s="60">
        <v>2</v>
      </c>
      <c r="D1691" s="59" t="str">
        <f t="shared" si="252"/>
        <v>275/80R22.5</v>
      </c>
      <c r="E1691" s="61">
        <v>11152</v>
      </c>
      <c r="F1691" s="75" t="s">
        <v>198</v>
      </c>
      <c r="G1691" s="60">
        <v>870</v>
      </c>
      <c r="H1691" s="59" t="str">
        <f t="shared" si="251"/>
        <v>JUSTINOPOLIS</v>
      </c>
      <c r="I1691" s="63">
        <v>45632</v>
      </c>
      <c r="J1691" s="64">
        <v>45659</v>
      </c>
      <c r="K1691" s="60">
        <v>2</v>
      </c>
      <c r="L1691" s="60">
        <v>3114</v>
      </c>
      <c r="M1691" s="60">
        <v>181883</v>
      </c>
      <c r="N1691" s="65">
        <f t="shared" si="253"/>
        <v>600</v>
      </c>
      <c r="O1691" s="66" t="str">
        <f t="shared" ca="1" si="254"/>
        <v>OK</v>
      </c>
      <c r="P1691" s="63">
        <v>46100</v>
      </c>
      <c r="Q1691" s="200"/>
      <c r="R1691" s="148" t="s">
        <v>104</v>
      </c>
      <c r="S1691" s="65" t="str">
        <f t="shared" si="255"/>
        <v>Feridas acidentais no flanco.</v>
      </c>
      <c r="T1691" s="59" t="str">
        <f t="shared" si="256"/>
        <v>Objetos pontiagudos, pontas de guias, meio-fio.</v>
      </c>
      <c r="U1691" s="65" t="str">
        <f t="shared" si="257"/>
        <v>Impacto lateral proveniente de erro operacional, solicito avaliação de cobrança.</v>
      </c>
      <c r="V1691" s="60">
        <v>16196</v>
      </c>
      <c r="W1691" s="59" t="str">
        <f t="shared" si="258"/>
        <v xml:space="preserve">Everson Veloso </v>
      </c>
      <c r="X1691" s="59">
        <f t="shared" si="249"/>
        <v>1</v>
      </c>
      <c r="Y1691" s="59">
        <f t="shared" ca="1" si="248"/>
        <v>441</v>
      </c>
      <c r="Z1691" s="59" t="str">
        <f>IFERROR(VLOOKUP(R1691,FVU!B:F,5,FALSE),"")</f>
        <v>FLANCO</v>
      </c>
      <c r="AA1691">
        <f t="shared" si="250"/>
        <v>2025</v>
      </c>
    </row>
    <row r="1692" spans="1:27" ht="15.75" customHeight="1">
      <c r="A1692" s="149">
        <f t="shared" si="247"/>
        <v>3987</v>
      </c>
      <c r="B1692" s="76">
        <v>25752</v>
      </c>
      <c r="C1692" s="68">
        <v>2</v>
      </c>
      <c r="D1692" s="67" t="str">
        <f t="shared" si="252"/>
        <v>275/80R22.5</v>
      </c>
      <c r="E1692" s="69">
        <v>90296</v>
      </c>
      <c r="F1692" s="76" t="s">
        <v>105</v>
      </c>
      <c r="G1692" s="68">
        <v>870</v>
      </c>
      <c r="H1692" s="67" t="str">
        <f t="shared" si="251"/>
        <v>JUSTINOPOLIS</v>
      </c>
      <c r="I1692" s="71">
        <v>45636</v>
      </c>
      <c r="J1692" s="72">
        <v>45659</v>
      </c>
      <c r="K1692" s="68">
        <v>3</v>
      </c>
      <c r="L1692" s="68">
        <v>10523</v>
      </c>
      <c r="M1692" s="68">
        <v>173542</v>
      </c>
      <c r="N1692" s="73">
        <f t="shared" si="253"/>
        <v>600</v>
      </c>
      <c r="O1692" s="74" t="str">
        <f t="shared" ca="1" si="254"/>
        <v>OK</v>
      </c>
      <c r="P1692" s="71">
        <v>45678</v>
      </c>
      <c r="Q1692" s="198"/>
      <c r="R1692" s="68" t="s">
        <v>116</v>
      </c>
      <c r="S1692" s="73" t="str">
        <f t="shared" si="255"/>
        <v>Desenrolamento do retorno da lona carcaça no talão.</v>
      </c>
      <c r="T1692" s="67" t="str">
        <f t="shared" si="256"/>
        <v>Aquecimento no talão ocasionado pelo uso excessivo do freio, má regulagem dos freios, uso excessivo dos freios devido a velocidade incompatível com a via,rodas sujas e/ou em má condições de uso, etc.</v>
      </c>
      <c r="U1692" s="73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692" s="68">
        <v>16196</v>
      </c>
      <c r="W1692" s="67" t="str">
        <f t="shared" si="258"/>
        <v xml:space="preserve">Everson Veloso </v>
      </c>
      <c r="X1692" s="67">
        <f t="shared" si="249"/>
        <v>1</v>
      </c>
      <c r="Y1692" s="67">
        <f t="shared" ca="1" si="248"/>
        <v>19</v>
      </c>
      <c r="Z1692" s="67" t="str">
        <f>IFERROR(VLOOKUP(R1692,FVU!B:F,5,FALSE),"")</f>
        <v>TALÃO</v>
      </c>
      <c r="AA1692">
        <f t="shared" si="250"/>
        <v>2025</v>
      </c>
    </row>
    <row r="1693" spans="1:27" ht="15.75" customHeight="1">
      <c r="A1693" s="150">
        <f t="shared" si="247"/>
        <v>3988</v>
      </c>
      <c r="B1693" s="75">
        <v>26220</v>
      </c>
      <c r="C1693" s="60">
        <v>2</v>
      </c>
      <c r="D1693" s="59" t="str">
        <f t="shared" si="252"/>
        <v>275/80R22.5</v>
      </c>
      <c r="E1693" s="61">
        <v>90303</v>
      </c>
      <c r="F1693" s="75" t="s">
        <v>105</v>
      </c>
      <c r="G1693" s="60">
        <v>870</v>
      </c>
      <c r="H1693" s="59" t="str">
        <f t="shared" si="251"/>
        <v>JUSTINOPOLIS</v>
      </c>
      <c r="I1693" s="63">
        <v>45636</v>
      </c>
      <c r="J1693" s="64">
        <v>45659</v>
      </c>
      <c r="K1693" s="60">
        <v>2</v>
      </c>
      <c r="L1693" s="60">
        <v>34130</v>
      </c>
      <c r="M1693" s="60">
        <v>127340</v>
      </c>
      <c r="N1693" s="65">
        <f t="shared" si="253"/>
        <v>600</v>
      </c>
      <c r="O1693" s="66" t="str">
        <f t="shared" ca="1" si="254"/>
        <v>OK</v>
      </c>
      <c r="P1693" s="63">
        <v>45678</v>
      </c>
      <c r="Q1693" s="200"/>
      <c r="R1693" s="148" t="s">
        <v>106</v>
      </c>
      <c r="S1693" s="65" t="str">
        <f t="shared" si="255"/>
        <v>Rachadura na zona baixa do talão.</v>
      </c>
      <c r="T1693" s="59" t="str">
        <f t="shared" si="25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93" s="65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93" s="60">
        <v>16196</v>
      </c>
      <c r="W1693" s="59" t="str">
        <f t="shared" si="258"/>
        <v xml:space="preserve">Everson Veloso </v>
      </c>
      <c r="X1693" s="59">
        <f t="shared" si="249"/>
        <v>1</v>
      </c>
      <c r="Y1693" s="59">
        <f t="shared" ca="1" si="248"/>
        <v>19</v>
      </c>
      <c r="Z1693" s="59" t="str">
        <f>IFERROR(VLOOKUP(R1693,FVU!B:F,5,FALSE),"")</f>
        <v>TALÃO</v>
      </c>
      <c r="AA1693">
        <f t="shared" si="250"/>
        <v>2025</v>
      </c>
    </row>
    <row r="1694" spans="1:27" ht="15.75" customHeight="1">
      <c r="A1694" s="149">
        <f t="shared" si="247"/>
        <v>3989</v>
      </c>
      <c r="B1694" s="76">
        <v>26542</v>
      </c>
      <c r="C1694" s="68">
        <v>2</v>
      </c>
      <c r="D1694" s="67" t="str">
        <f t="shared" si="252"/>
        <v>275/80R22.5</v>
      </c>
      <c r="E1694" s="69">
        <v>20862</v>
      </c>
      <c r="F1694" s="76" t="s">
        <v>105</v>
      </c>
      <c r="G1694" s="68">
        <v>870</v>
      </c>
      <c r="H1694" s="67" t="str">
        <f t="shared" si="251"/>
        <v>JUSTINOPOLIS</v>
      </c>
      <c r="I1694" s="71">
        <v>45636</v>
      </c>
      <c r="J1694" s="72">
        <v>45659</v>
      </c>
      <c r="K1694" s="68">
        <v>2</v>
      </c>
      <c r="L1694" s="68">
        <v>15733</v>
      </c>
      <c r="M1694" s="68">
        <v>111436</v>
      </c>
      <c r="N1694" s="73">
        <f t="shared" si="253"/>
        <v>600</v>
      </c>
      <c r="O1694" s="74" t="str">
        <f t="shared" ca="1" si="254"/>
        <v>OK</v>
      </c>
      <c r="P1694" s="71">
        <v>45678</v>
      </c>
      <c r="Q1694" s="198"/>
      <c r="R1694" s="68" t="s">
        <v>116</v>
      </c>
      <c r="S1694" s="73" t="str">
        <f t="shared" si="255"/>
        <v>Desenrolamento do retorno da lona carcaça no talão.</v>
      </c>
      <c r="T1694" s="67" t="str">
        <f t="shared" si="256"/>
        <v>Aquecimento no talão ocasionado pelo uso excessivo do freio, má regulagem dos freios, uso excessivo dos freios devido a velocidade incompatível com a via,rodas sujas e/ou em má condições de uso, etc.</v>
      </c>
      <c r="U1694" s="73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694" s="68">
        <v>16196</v>
      </c>
      <c r="W1694" s="67" t="str">
        <f t="shared" si="258"/>
        <v xml:space="preserve">Everson Veloso </v>
      </c>
      <c r="X1694" s="67">
        <f t="shared" si="249"/>
        <v>1</v>
      </c>
      <c r="Y1694" s="67">
        <f t="shared" ca="1" si="248"/>
        <v>19</v>
      </c>
      <c r="Z1694" s="67" t="str">
        <f>IFERROR(VLOOKUP(R1694,FVU!B:F,5,FALSE),"")</f>
        <v>TALÃO</v>
      </c>
      <c r="AA1694">
        <f t="shared" si="250"/>
        <v>2025</v>
      </c>
    </row>
    <row r="1695" spans="1:27" ht="15.75" customHeight="1">
      <c r="A1695" s="150">
        <f t="shared" si="247"/>
        <v>3990</v>
      </c>
      <c r="B1695" s="75">
        <v>26926</v>
      </c>
      <c r="C1695" s="60">
        <v>2</v>
      </c>
      <c r="D1695" s="59" t="str">
        <f t="shared" si="252"/>
        <v>275/80R22.5</v>
      </c>
      <c r="E1695" s="61">
        <v>90529</v>
      </c>
      <c r="F1695" s="75" t="s">
        <v>105</v>
      </c>
      <c r="G1695" s="60">
        <v>990</v>
      </c>
      <c r="H1695" s="59" t="str">
        <f t="shared" si="251"/>
        <v>VENEZA</v>
      </c>
      <c r="I1695" s="63">
        <v>45631</v>
      </c>
      <c r="J1695" s="64">
        <v>45666</v>
      </c>
      <c r="K1695" s="60">
        <v>1</v>
      </c>
      <c r="L1695" s="60">
        <v>56524</v>
      </c>
      <c r="M1695" s="60">
        <v>121353</v>
      </c>
      <c r="N1695" s="65">
        <f t="shared" si="253"/>
        <v>600</v>
      </c>
      <c r="O1695" s="66" t="str">
        <f t="shared" ca="1" si="254"/>
        <v>OK</v>
      </c>
      <c r="P1695" s="63">
        <v>45688</v>
      </c>
      <c r="Q1695" s="200"/>
      <c r="R1695" s="148" t="s">
        <v>106</v>
      </c>
      <c r="S1695" s="65" t="str">
        <f t="shared" si="255"/>
        <v>Rachadura na zona baixa do talão.</v>
      </c>
      <c r="T1695" s="59" t="str">
        <f t="shared" si="25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95" s="65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95" s="60">
        <v>16196</v>
      </c>
      <c r="W1695" s="59" t="str">
        <f t="shared" si="258"/>
        <v xml:space="preserve">Everson Veloso </v>
      </c>
      <c r="X1695" s="59">
        <f t="shared" si="249"/>
        <v>1</v>
      </c>
      <c r="Y1695" s="59">
        <f t="shared" ca="1" si="248"/>
        <v>22</v>
      </c>
      <c r="Z1695" s="59" t="str">
        <f>IFERROR(VLOOKUP(R1695,FVU!B:F,5,FALSE),"")</f>
        <v>TALÃO</v>
      </c>
      <c r="AA1695">
        <f t="shared" si="250"/>
        <v>2025</v>
      </c>
    </row>
    <row r="1696" spans="1:27" ht="15.75" customHeight="1">
      <c r="A1696" s="149">
        <f t="shared" si="247"/>
        <v>3991</v>
      </c>
      <c r="B1696" s="76">
        <v>25777</v>
      </c>
      <c r="C1696" s="68">
        <v>2</v>
      </c>
      <c r="D1696" s="67" t="str">
        <f t="shared" si="252"/>
        <v>275/80R22.5</v>
      </c>
      <c r="E1696" s="69">
        <v>10649</v>
      </c>
      <c r="F1696" s="76" t="s">
        <v>99</v>
      </c>
      <c r="G1696" s="68">
        <v>98</v>
      </c>
      <c r="H1696" s="67" t="str">
        <f t="shared" si="251"/>
        <v>ANA LUCIA</v>
      </c>
      <c r="I1696" s="71">
        <v>45635</v>
      </c>
      <c r="J1696" s="72">
        <v>45666</v>
      </c>
      <c r="K1696" s="68">
        <v>1</v>
      </c>
      <c r="L1696" s="68">
        <v>26341</v>
      </c>
      <c r="M1696" s="68">
        <v>107691</v>
      </c>
      <c r="N1696" s="73">
        <f t="shared" si="253"/>
        <v>600</v>
      </c>
      <c r="O1696" s="74" t="str">
        <f t="shared" ca="1" si="254"/>
        <v>OK</v>
      </c>
      <c r="P1696" s="71">
        <v>45686</v>
      </c>
      <c r="Q1696" s="198"/>
      <c r="R1696" s="68" t="s">
        <v>116</v>
      </c>
      <c r="S1696" s="73" t="str">
        <f t="shared" si="255"/>
        <v>Desenrolamento do retorno da lona carcaça no talão.</v>
      </c>
      <c r="T1696" s="67" t="str">
        <f t="shared" si="256"/>
        <v>Aquecimento no talão ocasionado pelo uso excessivo do freio, má regulagem dos freios, uso excessivo dos freios devido a velocidade incompatível com a via,rodas sujas e/ou em má condições de uso, etc.</v>
      </c>
      <c r="U1696" s="73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696" s="68">
        <v>16196</v>
      </c>
      <c r="W1696" s="67" t="str">
        <f t="shared" si="258"/>
        <v xml:space="preserve">Everson Veloso </v>
      </c>
      <c r="X1696" s="67">
        <f t="shared" si="249"/>
        <v>1</v>
      </c>
      <c r="Y1696" s="67">
        <f t="shared" ca="1" si="248"/>
        <v>20</v>
      </c>
      <c r="Z1696" s="67" t="str">
        <f>IFERROR(VLOOKUP(R1696,FVU!B:F,5,FALSE),"")</f>
        <v>TALÃO</v>
      </c>
      <c r="AA1696">
        <f t="shared" si="250"/>
        <v>2025</v>
      </c>
    </row>
    <row r="1697" spans="1:27" ht="15.75" customHeight="1">
      <c r="A1697" s="150">
        <f t="shared" si="247"/>
        <v>3992</v>
      </c>
      <c r="B1697" s="75">
        <v>23804</v>
      </c>
      <c r="C1697" s="60">
        <v>2</v>
      </c>
      <c r="D1697" s="59" t="str">
        <f t="shared" si="252"/>
        <v>275/80R22.5</v>
      </c>
      <c r="E1697" s="61">
        <v>11180</v>
      </c>
      <c r="F1697" s="75" t="s">
        <v>99</v>
      </c>
      <c r="G1697" s="60">
        <v>98</v>
      </c>
      <c r="H1697" s="59" t="str">
        <f t="shared" si="251"/>
        <v>ANA LUCIA</v>
      </c>
      <c r="I1697" s="63">
        <v>45635</v>
      </c>
      <c r="J1697" s="64">
        <v>45666</v>
      </c>
      <c r="K1697" s="60">
        <v>2</v>
      </c>
      <c r="L1697" s="60">
        <v>34141</v>
      </c>
      <c r="M1697" s="60">
        <v>176704</v>
      </c>
      <c r="N1697" s="65">
        <f t="shared" si="253"/>
        <v>600</v>
      </c>
      <c r="O1697" s="66" t="str">
        <f t="shared" ca="1" si="254"/>
        <v>OK</v>
      </c>
      <c r="P1697" s="63">
        <v>45672</v>
      </c>
      <c r="Q1697" s="200"/>
      <c r="R1697" s="148" t="s">
        <v>106</v>
      </c>
      <c r="S1697" s="65" t="str">
        <f t="shared" si="255"/>
        <v>Rachadura na zona baixa do talão.</v>
      </c>
      <c r="T1697" s="59" t="str">
        <f t="shared" si="25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97" s="65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97" s="60">
        <v>16196</v>
      </c>
      <c r="W1697" s="59" t="str">
        <f t="shared" si="258"/>
        <v xml:space="preserve">Everson Veloso </v>
      </c>
      <c r="X1697" s="59">
        <f t="shared" si="249"/>
        <v>1</v>
      </c>
      <c r="Y1697" s="59">
        <f t="shared" ca="1" si="248"/>
        <v>6</v>
      </c>
      <c r="Z1697" s="59" t="str">
        <f>IFERROR(VLOOKUP(R1697,FVU!B:F,5,FALSE),"")</f>
        <v>TALÃO</v>
      </c>
      <c r="AA1697">
        <f t="shared" si="250"/>
        <v>2025</v>
      </c>
    </row>
    <row r="1698" spans="1:27" ht="15.75" customHeight="1">
      <c r="A1698" s="149">
        <f t="shared" si="247"/>
        <v>3993</v>
      </c>
      <c r="B1698" s="76">
        <v>23273</v>
      </c>
      <c r="C1698" s="68">
        <v>2</v>
      </c>
      <c r="D1698" s="67" t="str">
        <f t="shared" si="252"/>
        <v>275/80R22.5</v>
      </c>
      <c r="E1698" s="69">
        <v>10646</v>
      </c>
      <c r="F1698" s="76" t="s">
        <v>198</v>
      </c>
      <c r="G1698" s="68">
        <v>870</v>
      </c>
      <c r="H1698" s="67" t="str">
        <f t="shared" si="251"/>
        <v>JUSTINOPOLIS</v>
      </c>
      <c r="I1698" s="71">
        <v>45640</v>
      </c>
      <c r="J1698" s="72">
        <v>45666</v>
      </c>
      <c r="K1698" s="68">
        <v>2</v>
      </c>
      <c r="L1698" s="68">
        <v>21098</v>
      </c>
      <c r="M1698" s="68">
        <v>227638</v>
      </c>
      <c r="N1698" s="73">
        <f t="shared" si="253"/>
        <v>600</v>
      </c>
      <c r="O1698" s="74" t="str">
        <f t="shared" ca="1" si="254"/>
        <v>OK</v>
      </c>
      <c r="P1698" s="71">
        <v>45678</v>
      </c>
      <c r="Q1698" s="198"/>
      <c r="R1698" s="68" t="s">
        <v>106</v>
      </c>
      <c r="S1698" s="73" t="str">
        <f t="shared" si="255"/>
        <v>Rachadura na zona baixa do talão.</v>
      </c>
      <c r="T1698" s="67" t="str">
        <f t="shared" si="25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98" s="73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98" s="68">
        <v>16196</v>
      </c>
      <c r="W1698" s="67" t="str">
        <f t="shared" si="258"/>
        <v xml:space="preserve">Everson Veloso </v>
      </c>
      <c r="X1698" s="67">
        <f t="shared" si="249"/>
        <v>1</v>
      </c>
      <c r="Y1698" s="67">
        <f t="shared" ca="1" si="248"/>
        <v>12</v>
      </c>
      <c r="Z1698" s="67" t="str">
        <f>IFERROR(VLOOKUP(R1698,FVU!B:F,5,FALSE),"")</f>
        <v>TALÃO</v>
      </c>
      <c r="AA1698">
        <f t="shared" si="250"/>
        <v>2025</v>
      </c>
    </row>
    <row r="1699" spans="1:27" ht="15.75" customHeight="1">
      <c r="A1699" s="150">
        <f t="shared" si="247"/>
        <v>3994</v>
      </c>
      <c r="B1699" s="75">
        <v>23825</v>
      </c>
      <c r="C1699" s="60">
        <v>2</v>
      </c>
      <c r="D1699" s="59" t="str">
        <f t="shared" si="252"/>
        <v>275/80R22.5</v>
      </c>
      <c r="E1699" s="61">
        <v>41037</v>
      </c>
      <c r="F1699" s="75" t="s">
        <v>99</v>
      </c>
      <c r="G1699" s="60">
        <v>870</v>
      </c>
      <c r="H1699" s="59" t="str">
        <f t="shared" si="251"/>
        <v>JUSTINOPOLIS</v>
      </c>
      <c r="I1699" s="63">
        <v>45638</v>
      </c>
      <c r="J1699" s="64">
        <v>45666</v>
      </c>
      <c r="K1699" s="60">
        <v>2</v>
      </c>
      <c r="L1699" s="60">
        <v>19108</v>
      </c>
      <c r="M1699" s="60">
        <v>186408</v>
      </c>
      <c r="N1699" s="65">
        <f t="shared" si="253"/>
        <v>600</v>
      </c>
      <c r="O1699" s="66" t="str">
        <f t="shared" ca="1" si="254"/>
        <v>OK</v>
      </c>
      <c r="P1699" s="63">
        <v>45889</v>
      </c>
      <c r="Q1699" s="200"/>
      <c r="R1699" s="148" t="s">
        <v>106</v>
      </c>
      <c r="S1699" s="65" t="str">
        <f t="shared" si="255"/>
        <v>Rachadura na zona baixa do talão.</v>
      </c>
      <c r="T1699" s="59" t="str">
        <f t="shared" si="25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699" s="65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699" s="60">
        <v>16196</v>
      </c>
      <c r="W1699" s="59" t="str">
        <f t="shared" si="258"/>
        <v xml:space="preserve">Everson Veloso </v>
      </c>
      <c r="X1699" s="59">
        <f t="shared" si="249"/>
        <v>1</v>
      </c>
      <c r="Y1699" s="59">
        <f t="shared" ca="1" si="248"/>
        <v>223</v>
      </c>
      <c r="Z1699" s="59" t="str">
        <f>IFERROR(VLOOKUP(R1699,FVU!B:F,5,FALSE),"")</f>
        <v>TALÃO</v>
      </c>
      <c r="AA1699">
        <f t="shared" si="250"/>
        <v>2025</v>
      </c>
    </row>
    <row r="1700" spans="1:27" ht="15.75" customHeight="1">
      <c r="A1700" s="149">
        <f t="shared" si="247"/>
        <v>3995</v>
      </c>
      <c r="B1700" s="76">
        <v>22760</v>
      </c>
      <c r="C1700" s="68">
        <v>2</v>
      </c>
      <c r="D1700" s="67" t="str">
        <f t="shared" si="252"/>
        <v>275/80R22.5</v>
      </c>
      <c r="E1700" s="69">
        <v>10797</v>
      </c>
      <c r="F1700" s="76" t="s">
        <v>99</v>
      </c>
      <c r="G1700" s="68">
        <v>870</v>
      </c>
      <c r="H1700" s="67" t="str">
        <f t="shared" si="251"/>
        <v>JUSTINOPOLIS</v>
      </c>
      <c r="I1700" s="71">
        <v>45638</v>
      </c>
      <c r="J1700" s="72">
        <v>45666</v>
      </c>
      <c r="K1700" s="68">
        <v>1</v>
      </c>
      <c r="L1700" s="68">
        <v>13181</v>
      </c>
      <c r="M1700" s="68">
        <v>123652</v>
      </c>
      <c r="N1700" s="73">
        <f t="shared" si="253"/>
        <v>600</v>
      </c>
      <c r="O1700" s="74" t="str">
        <f t="shared" ca="1" si="254"/>
        <v>OK</v>
      </c>
      <c r="P1700" s="71">
        <v>45678</v>
      </c>
      <c r="Q1700" s="198"/>
      <c r="R1700" s="68" t="s">
        <v>106</v>
      </c>
      <c r="S1700" s="73" t="str">
        <f t="shared" si="255"/>
        <v>Rachadura na zona baixa do talão.</v>
      </c>
      <c r="T1700" s="67" t="str">
        <f t="shared" si="25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00" s="73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00" s="68">
        <v>16196</v>
      </c>
      <c r="W1700" s="67" t="str">
        <f t="shared" si="258"/>
        <v xml:space="preserve">Everson Veloso </v>
      </c>
      <c r="X1700" s="67">
        <f t="shared" si="249"/>
        <v>1</v>
      </c>
      <c r="Y1700" s="67">
        <f t="shared" ca="1" si="248"/>
        <v>12</v>
      </c>
      <c r="Z1700" s="67" t="str">
        <f>IFERROR(VLOOKUP(R1700,FVU!B:F,5,FALSE),"")</f>
        <v>TALÃO</v>
      </c>
      <c r="AA1700">
        <f t="shared" si="250"/>
        <v>2025</v>
      </c>
    </row>
    <row r="1701" spans="1:27" ht="15.75" customHeight="1">
      <c r="A1701" s="150">
        <f t="shared" si="247"/>
        <v>3996</v>
      </c>
      <c r="B1701" s="75">
        <v>27883</v>
      </c>
      <c r="C1701" s="60">
        <v>2</v>
      </c>
      <c r="D1701" s="59" t="str">
        <f t="shared" si="252"/>
        <v>275/80R22.5</v>
      </c>
      <c r="E1701" s="61">
        <v>8417</v>
      </c>
      <c r="F1701" s="75" t="s">
        <v>105</v>
      </c>
      <c r="G1701" s="60">
        <v>56</v>
      </c>
      <c r="H1701" s="59" t="str">
        <f t="shared" si="251"/>
        <v xml:space="preserve">UBERLANDIA </v>
      </c>
      <c r="I1701" s="63">
        <v>45637</v>
      </c>
      <c r="J1701" s="64">
        <v>45666</v>
      </c>
      <c r="K1701" s="60">
        <v>1</v>
      </c>
      <c r="L1701" s="60">
        <v>40625</v>
      </c>
      <c r="M1701" s="60">
        <v>59638</v>
      </c>
      <c r="N1701" s="65">
        <f t="shared" si="253"/>
        <v>600</v>
      </c>
      <c r="O1701" s="66" t="str">
        <f t="shared" ca="1" si="254"/>
        <v>OK</v>
      </c>
      <c r="P1701" s="63">
        <v>45715</v>
      </c>
      <c r="Q1701" s="200"/>
      <c r="R1701" s="148" t="s">
        <v>106</v>
      </c>
      <c r="S1701" s="65" t="str">
        <f t="shared" si="255"/>
        <v>Rachadura na zona baixa do talão.</v>
      </c>
      <c r="T1701" s="59" t="str">
        <f t="shared" si="25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01" s="65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01" s="60">
        <v>16196</v>
      </c>
      <c r="W1701" s="59" t="str">
        <f t="shared" si="258"/>
        <v xml:space="preserve">Everson Veloso </v>
      </c>
      <c r="X1701" s="59">
        <f t="shared" si="249"/>
        <v>1</v>
      </c>
      <c r="Y1701" s="59">
        <f t="shared" ca="1" si="248"/>
        <v>49</v>
      </c>
      <c r="Z1701" s="59" t="str">
        <f>IFERROR(VLOOKUP(R1701,FVU!B:F,5,FALSE),"")</f>
        <v>TALÃO</v>
      </c>
      <c r="AA1701">
        <f t="shared" si="250"/>
        <v>2025</v>
      </c>
    </row>
    <row r="1702" spans="1:27" ht="15.75" customHeight="1">
      <c r="A1702" s="149">
        <f t="shared" si="247"/>
        <v>3997</v>
      </c>
      <c r="B1702" s="76">
        <v>24112</v>
      </c>
      <c r="C1702" s="68">
        <v>1</v>
      </c>
      <c r="D1702" s="67" t="str">
        <f t="shared" si="252"/>
        <v>295/80R22.5</v>
      </c>
      <c r="E1702" s="69">
        <v>7616</v>
      </c>
      <c r="F1702" s="76" t="s">
        <v>200</v>
      </c>
      <c r="G1702" s="68">
        <v>56</v>
      </c>
      <c r="H1702" s="67" t="str">
        <f t="shared" si="251"/>
        <v xml:space="preserve">UBERLANDIA </v>
      </c>
      <c r="I1702" s="71">
        <v>45637</v>
      </c>
      <c r="J1702" s="72">
        <v>45666</v>
      </c>
      <c r="K1702" s="68">
        <v>1</v>
      </c>
      <c r="L1702" s="68">
        <v>19773</v>
      </c>
      <c r="M1702" s="68">
        <v>142028</v>
      </c>
      <c r="N1702" s="73">
        <f t="shared" si="253"/>
        <v>650</v>
      </c>
      <c r="O1702" s="74" t="str">
        <f t="shared" ca="1" si="254"/>
        <v>OK</v>
      </c>
      <c r="P1702" s="71">
        <v>45715</v>
      </c>
      <c r="Q1702" s="198"/>
      <c r="R1702" s="68" t="s">
        <v>116</v>
      </c>
      <c r="S1702" s="73" t="str">
        <f t="shared" si="255"/>
        <v>Desenrolamento do retorno da lona carcaça no talão.</v>
      </c>
      <c r="T1702" s="67" t="str">
        <f t="shared" si="256"/>
        <v>Aquecimento no talão ocasionado pelo uso excessivo do freio, má regulagem dos freios, uso excessivo dos freios devido a velocidade incompatível com a via,rodas sujas e/ou em má condições de uso, etc.</v>
      </c>
      <c r="U1702" s="73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702" s="68">
        <v>16196</v>
      </c>
      <c r="W1702" s="67" t="str">
        <f t="shared" si="258"/>
        <v xml:space="preserve">Everson Veloso </v>
      </c>
      <c r="X1702" s="67">
        <f t="shared" si="249"/>
        <v>1</v>
      </c>
      <c r="Y1702" s="67">
        <f t="shared" ca="1" si="248"/>
        <v>49</v>
      </c>
      <c r="Z1702" s="67" t="str">
        <f>IFERROR(VLOOKUP(R1702,FVU!B:F,5,FALSE),"")</f>
        <v>TALÃO</v>
      </c>
      <c r="AA1702">
        <f t="shared" si="250"/>
        <v>2025</v>
      </c>
    </row>
    <row r="1703" spans="1:27" ht="15.75" customHeight="1">
      <c r="A1703" s="150">
        <f t="shared" si="247"/>
        <v>3998</v>
      </c>
      <c r="B1703" s="75">
        <v>29183</v>
      </c>
      <c r="C1703" s="60">
        <v>2</v>
      </c>
      <c r="D1703" s="59" t="str">
        <f t="shared" si="252"/>
        <v>275/80R22.5</v>
      </c>
      <c r="E1703" s="61">
        <v>8428</v>
      </c>
      <c r="F1703" s="75" t="s">
        <v>99</v>
      </c>
      <c r="G1703" s="60">
        <v>56</v>
      </c>
      <c r="H1703" s="59" t="str">
        <f t="shared" si="251"/>
        <v xml:space="preserve">UBERLANDIA </v>
      </c>
      <c r="I1703" s="63">
        <v>45635</v>
      </c>
      <c r="J1703" s="64">
        <v>45666</v>
      </c>
      <c r="K1703" s="60">
        <v>0</v>
      </c>
      <c r="L1703" s="60">
        <v>941</v>
      </c>
      <c r="M1703" s="60">
        <v>54067</v>
      </c>
      <c r="N1703" s="65">
        <f t="shared" si="253"/>
        <v>600</v>
      </c>
      <c r="O1703" s="66" t="str">
        <f t="shared" ca="1" si="254"/>
        <v>OK</v>
      </c>
      <c r="P1703" s="63">
        <v>45715</v>
      </c>
      <c r="Q1703" s="200"/>
      <c r="R1703" s="148" t="s">
        <v>116</v>
      </c>
      <c r="S1703" s="65" t="str">
        <f t="shared" si="255"/>
        <v>Desenrolamento do retorno da lona carcaça no talão.</v>
      </c>
      <c r="T1703" s="59" t="str">
        <f t="shared" si="256"/>
        <v>Aquecimento no talão ocasionado pelo uso excessivo do freio, má regulagem dos freios, uso excessivo dos freios devido a velocidade incompatível com a via,rodas sujas e/ou em má condições de uso, etc.</v>
      </c>
      <c r="U1703" s="65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703" s="60">
        <v>16196</v>
      </c>
      <c r="W1703" s="59" t="str">
        <f t="shared" si="258"/>
        <v xml:space="preserve">Everson Veloso </v>
      </c>
      <c r="X1703" s="59">
        <f t="shared" si="249"/>
        <v>1</v>
      </c>
      <c r="Y1703" s="59">
        <f t="shared" ca="1" si="248"/>
        <v>49</v>
      </c>
      <c r="Z1703" s="59" t="str">
        <f>IFERROR(VLOOKUP(R1703,FVU!B:F,5,FALSE),"")</f>
        <v>TALÃO</v>
      </c>
      <c r="AA1703">
        <f t="shared" si="250"/>
        <v>2025</v>
      </c>
    </row>
    <row r="1704" spans="1:27" ht="15.75" customHeight="1">
      <c r="A1704" s="149">
        <f t="shared" si="247"/>
        <v>3999</v>
      </c>
      <c r="B1704" s="76">
        <v>22384</v>
      </c>
      <c r="C1704" s="68">
        <v>2</v>
      </c>
      <c r="D1704" s="67" t="str">
        <f t="shared" si="252"/>
        <v>275/80R22.5</v>
      </c>
      <c r="E1704" s="69">
        <v>8425</v>
      </c>
      <c r="F1704" s="76" t="s">
        <v>105</v>
      </c>
      <c r="G1704" s="68">
        <v>56</v>
      </c>
      <c r="H1704" s="67" t="str">
        <f t="shared" si="251"/>
        <v xml:space="preserve">UBERLANDIA </v>
      </c>
      <c r="I1704" s="71">
        <v>45639</v>
      </c>
      <c r="J1704" s="72">
        <v>45666</v>
      </c>
      <c r="K1704" s="68">
        <v>1</v>
      </c>
      <c r="L1704" s="68">
        <v>70419</v>
      </c>
      <c r="M1704" s="68">
        <v>167355</v>
      </c>
      <c r="N1704" s="73">
        <f t="shared" si="253"/>
        <v>600</v>
      </c>
      <c r="O1704" s="74" t="str">
        <f t="shared" ca="1" si="254"/>
        <v>OK</v>
      </c>
      <c r="P1704" s="71">
        <v>45715</v>
      </c>
      <c r="Q1704" s="198"/>
      <c r="R1704" s="68" t="s">
        <v>116</v>
      </c>
      <c r="S1704" s="73" t="str">
        <f t="shared" si="255"/>
        <v>Desenrolamento do retorno da lona carcaça no talão.</v>
      </c>
      <c r="T1704" s="67" t="str">
        <f t="shared" si="256"/>
        <v>Aquecimento no talão ocasionado pelo uso excessivo do freio, má regulagem dos freios, uso excessivo dos freios devido a velocidade incompatível com a via,rodas sujas e/ou em má condições de uso, etc.</v>
      </c>
      <c r="U1704" s="73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704" s="68">
        <v>16196</v>
      </c>
      <c r="W1704" s="67" t="str">
        <f t="shared" si="258"/>
        <v xml:space="preserve">Everson Veloso </v>
      </c>
      <c r="X1704" s="67">
        <f t="shared" si="249"/>
        <v>1</v>
      </c>
      <c r="Y1704" s="67">
        <f t="shared" ca="1" si="248"/>
        <v>49</v>
      </c>
      <c r="Z1704" s="67" t="str">
        <f>IFERROR(VLOOKUP(R1704,FVU!B:F,5,FALSE),"")</f>
        <v>TALÃO</v>
      </c>
      <c r="AA1704">
        <f t="shared" si="250"/>
        <v>2025</v>
      </c>
    </row>
    <row r="1705" spans="1:27" ht="15.75" customHeight="1">
      <c r="A1705" s="150">
        <f t="shared" si="247"/>
        <v>4000</v>
      </c>
      <c r="B1705" s="75">
        <v>27494</v>
      </c>
      <c r="C1705" s="60">
        <v>2</v>
      </c>
      <c r="D1705" s="59" t="str">
        <f t="shared" si="252"/>
        <v>275/80R22.5</v>
      </c>
      <c r="E1705" s="61">
        <v>90232</v>
      </c>
      <c r="F1705" s="75" t="s">
        <v>99</v>
      </c>
      <c r="G1705" s="60">
        <v>990</v>
      </c>
      <c r="H1705" s="59" t="str">
        <f t="shared" si="251"/>
        <v>VENEZA</v>
      </c>
      <c r="I1705" s="63">
        <v>45638</v>
      </c>
      <c r="J1705" s="64">
        <v>45666</v>
      </c>
      <c r="K1705" s="60">
        <v>1</v>
      </c>
      <c r="L1705" s="60">
        <v>41135</v>
      </c>
      <c r="M1705" s="60">
        <v>92031</v>
      </c>
      <c r="N1705" s="65">
        <f t="shared" si="253"/>
        <v>600</v>
      </c>
      <c r="O1705" s="66" t="str">
        <f t="shared" ca="1" si="254"/>
        <v>OK</v>
      </c>
      <c r="P1705" s="63">
        <v>45712</v>
      </c>
      <c r="Q1705" s="200"/>
      <c r="R1705" s="148" t="s">
        <v>106</v>
      </c>
      <c r="S1705" s="65" t="str">
        <f t="shared" si="255"/>
        <v>Rachadura na zona baixa do talão.</v>
      </c>
      <c r="T1705" s="59" t="str">
        <f t="shared" si="25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05" s="65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05" s="60">
        <v>16196</v>
      </c>
      <c r="W1705" s="59" t="str">
        <f t="shared" si="258"/>
        <v xml:space="preserve">Everson Veloso </v>
      </c>
      <c r="X1705" s="59">
        <f t="shared" si="249"/>
        <v>1</v>
      </c>
      <c r="Y1705" s="59">
        <f t="shared" ca="1" si="248"/>
        <v>46</v>
      </c>
      <c r="Z1705" s="59" t="str">
        <f>IFERROR(VLOOKUP(R1705,FVU!B:F,5,FALSE),"")</f>
        <v>TALÃO</v>
      </c>
      <c r="AA1705">
        <f t="shared" si="250"/>
        <v>2025</v>
      </c>
    </row>
    <row r="1706" spans="1:27" ht="15.75" customHeight="1">
      <c r="A1706" s="149">
        <f t="shared" si="247"/>
        <v>4001</v>
      </c>
      <c r="B1706" s="76">
        <v>27300</v>
      </c>
      <c r="C1706" s="68">
        <v>2</v>
      </c>
      <c r="D1706" s="67" t="str">
        <f t="shared" si="252"/>
        <v>275/80R22.5</v>
      </c>
      <c r="E1706" s="69">
        <v>10615</v>
      </c>
      <c r="F1706" s="76" t="s">
        <v>101</v>
      </c>
      <c r="G1706" s="68">
        <v>98</v>
      </c>
      <c r="H1706" s="67" t="str">
        <f t="shared" si="251"/>
        <v>ANA LUCIA</v>
      </c>
      <c r="I1706" s="71">
        <v>45642</v>
      </c>
      <c r="J1706" s="72">
        <v>45666</v>
      </c>
      <c r="K1706" s="68">
        <v>0</v>
      </c>
      <c r="L1706" s="68">
        <v>13525</v>
      </c>
      <c r="M1706" s="68">
        <v>76571</v>
      </c>
      <c r="N1706" s="73">
        <f t="shared" si="253"/>
        <v>600</v>
      </c>
      <c r="O1706" s="74" t="str">
        <f t="shared" ca="1" si="254"/>
        <v>OK</v>
      </c>
      <c r="P1706" s="71">
        <v>45672</v>
      </c>
      <c r="Q1706" s="198"/>
      <c r="R1706" s="68" t="s">
        <v>109</v>
      </c>
      <c r="S1706" s="73" t="str">
        <f t="shared" si="255"/>
        <v>Desgaste da Banda de Rodagem por utilização extrema.</v>
      </c>
      <c r="T1706" s="67" t="str">
        <f t="shared" si="256"/>
        <v>Roda travada, "calo" no tambor de freio, utilização extrema , excessiva.</v>
      </c>
      <c r="U1706" s="73" t="str">
        <f t="shared" si="257"/>
        <v>Verificar rodas e tambores de freio, verificar negligência do borracheiro e caso procedente efetuar a cobrança.</v>
      </c>
      <c r="V1706" s="68">
        <v>16196</v>
      </c>
      <c r="W1706" s="67" t="str">
        <f t="shared" si="258"/>
        <v xml:space="preserve">Everson Veloso </v>
      </c>
      <c r="X1706" s="67">
        <f t="shared" si="249"/>
        <v>1</v>
      </c>
      <c r="Y1706" s="67">
        <f t="shared" ca="1" si="248"/>
        <v>6</v>
      </c>
      <c r="Z1706" s="67" t="str">
        <f>IFERROR(VLOOKUP(R1706,FVU!B:F,5,FALSE),"")</f>
        <v>BANDA DE RODAGEM</v>
      </c>
      <c r="AA1706">
        <f t="shared" si="250"/>
        <v>2025</v>
      </c>
    </row>
    <row r="1707" spans="1:27" ht="15.75" customHeight="1">
      <c r="A1707" s="150">
        <f t="shared" si="247"/>
        <v>4002</v>
      </c>
      <c r="B1707" s="75">
        <v>27641</v>
      </c>
      <c r="C1707" s="60">
        <v>2</v>
      </c>
      <c r="D1707" s="59" t="str">
        <f t="shared" si="252"/>
        <v>275/80R22.5</v>
      </c>
      <c r="E1707" s="61">
        <v>8484</v>
      </c>
      <c r="F1707" s="75" t="s">
        <v>101</v>
      </c>
      <c r="G1707" s="60">
        <v>56</v>
      </c>
      <c r="H1707" s="59" t="str">
        <f t="shared" si="251"/>
        <v xml:space="preserve">UBERLANDIA </v>
      </c>
      <c r="I1707" s="63">
        <v>45618</v>
      </c>
      <c r="J1707" s="64">
        <v>45666</v>
      </c>
      <c r="K1707" s="60">
        <v>0</v>
      </c>
      <c r="L1707" s="60">
        <v>29119</v>
      </c>
      <c r="M1707" s="60">
        <v>61936</v>
      </c>
      <c r="N1707" s="65">
        <f t="shared" si="253"/>
        <v>600</v>
      </c>
      <c r="O1707" s="66" t="str">
        <f t="shared" ca="1" si="254"/>
        <v>OK</v>
      </c>
      <c r="P1707" s="63">
        <v>45715</v>
      </c>
      <c r="Q1707" s="200"/>
      <c r="R1707" s="148" t="s">
        <v>106</v>
      </c>
      <c r="S1707" s="65" t="str">
        <f t="shared" si="255"/>
        <v>Rachadura na zona baixa do talão.</v>
      </c>
      <c r="T1707" s="59" t="str">
        <f t="shared" si="25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07" s="65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07" s="60">
        <v>16196</v>
      </c>
      <c r="W1707" s="59" t="str">
        <f t="shared" si="258"/>
        <v xml:space="preserve">Everson Veloso </v>
      </c>
      <c r="X1707" s="59">
        <f t="shared" si="249"/>
        <v>1</v>
      </c>
      <c r="Y1707" s="59">
        <f t="shared" ca="1" si="248"/>
        <v>49</v>
      </c>
      <c r="Z1707" s="59" t="str">
        <f>IFERROR(VLOOKUP(R1707,FVU!B:F,5,FALSE),"")</f>
        <v>TALÃO</v>
      </c>
      <c r="AA1707">
        <f t="shared" si="250"/>
        <v>2025</v>
      </c>
    </row>
    <row r="1708" spans="1:27" ht="15.75" customHeight="1">
      <c r="A1708" s="149">
        <f t="shared" si="247"/>
        <v>4003</v>
      </c>
      <c r="B1708" s="76">
        <v>26430</v>
      </c>
      <c r="C1708" s="68">
        <v>2</v>
      </c>
      <c r="D1708" s="67" t="str">
        <f t="shared" si="252"/>
        <v>275/80R22.5</v>
      </c>
      <c r="E1708" s="69">
        <v>10998</v>
      </c>
      <c r="F1708" s="76" t="s">
        <v>99</v>
      </c>
      <c r="G1708" s="68">
        <v>98</v>
      </c>
      <c r="H1708" s="67" t="str">
        <f t="shared" si="251"/>
        <v>ANA LUCIA</v>
      </c>
      <c r="I1708" s="71">
        <v>45646</v>
      </c>
      <c r="J1708" s="72">
        <v>45666</v>
      </c>
      <c r="K1708" s="68">
        <v>1</v>
      </c>
      <c r="L1708" s="68">
        <v>55976</v>
      </c>
      <c r="M1708" s="68">
        <v>115696</v>
      </c>
      <c r="N1708" s="73">
        <f t="shared" si="253"/>
        <v>600</v>
      </c>
      <c r="O1708" s="74" t="str">
        <f t="shared" ca="1" si="254"/>
        <v>OK</v>
      </c>
      <c r="P1708" s="71">
        <v>45672</v>
      </c>
      <c r="Q1708" s="198"/>
      <c r="R1708" s="68" t="s">
        <v>100</v>
      </c>
      <c r="S1708" s="73" t="str">
        <f t="shared" si="255"/>
        <v>Quebra do talão durante a montagem ou desmontagem proveniente de aquecimento excessivo da roda.</v>
      </c>
      <c r="T1708" s="67" t="str">
        <f t="shared" si="256"/>
        <v>Quebra do talão na montagem/desmontagem, utilização de ferramentas não adequadas, força excessiva ou desproporcional na montagem/desmontagem, pneu com talão baquelizado devido a aquecimento da roda ou baixa pressão.</v>
      </c>
      <c r="U1708" s="73" t="str">
        <f t="shared" si="257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1708" s="68">
        <v>16196</v>
      </c>
      <c r="W1708" s="67" t="str">
        <f t="shared" si="258"/>
        <v xml:space="preserve">Everson Veloso </v>
      </c>
      <c r="X1708" s="67">
        <f t="shared" si="249"/>
        <v>1</v>
      </c>
      <c r="Y1708" s="67">
        <f t="shared" ca="1" si="248"/>
        <v>6</v>
      </c>
      <c r="Z1708" s="67" t="str">
        <f>IFERROR(VLOOKUP(R1708,FVU!B:F,5,FALSE),"")</f>
        <v>TALÃO</v>
      </c>
      <c r="AA1708">
        <f t="shared" si="250"/>
        <v>2025</v>
      </c>
    </row>
    <row r="1709" spans="1:27" ht="15.75" customHeight="1">
      <c r="A1709" s="150">
        <f t="shared" si="247"/>
        <v>4004</v>
      </c>
      <c r="B1709" s="75">
        <v>27054</v>
      </c>
      <c r="C1709" s="60">
        <v>4</v>
      </c>
      <c r="D1709" s="59" t="str">
        <f t="shared" si="252"/>
        <v>215/75R17.5</v>
      </c>
      <c r="E1709" s="61">
        <v>40886</v>
      </c>
      <c r="F1709" s="75" t="s">
        <v>101</v>
      </c>
      <c r="G1709" s="60">
        <v>98</v>
      </c>
      <c r="H1709" s="59" t="str">
        <f t="shared" si="251"/>
        <v>ANA LUCIA</v>
      </c>
      <c r="I1709" s="63">
        <v>45647</v>
      </c>
      <c r="J1709" s="64">
        <v>45666</v>
      </c>
      <c r="K1709" s="60">
        <v>2</v>
      </c>
      <c r="L1709" s="60">
        <v>20027</v>
      </c>
      <c r="M1709" s="60">
        <v>45908</v>
      </c>
      <c r="N1709" s="65">
        <f t="shared" si="253"/>
        <v>450</v>
      </c>
      <c r="O1709" s="66" t="str">
        <f t="shared" ca="1" si="254"/>
        <v>OK</v>
      </c>
      <c r="P1709" s="63">
        <v>45672</v>
      </c>
      <c r="Q1709" s="200"/>
      <c r="R1709" s="148" t="s">
        <v>106</v>
      </c>
      <c r="S1709" s="65" t="str">
        <f t="shared" si="255"/>
        <v>Rachadura na zona baixa do talão.</v>
      </c>
      <c r="T1709" s="59" t="str">
        <f t="shared" si="25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09" s="65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09" s="60">
        <v>16196</v>
      </c>
      <c r="W1709" s="59" t="str">
        <f t="shared" si="258"/>
        <v xml:space="preserve">Everson Veloso </v>
      </c>
      <c r="X1709" s="59">
        <f t="shared" si="249"/>
        <v>1</v>
      </c>
      <c r="Y1709" s="59">
        <f t="shared" ca="1" si="248"/>
        <v>6</v>
      </c>
      <c r="Z1709" s="59" t="str">
        <f>IFERROR(VLOOKUP(R1709,FVU!B:F,5,FALSE),"")</f>
        <v>TALÃO</v>
      </c>
      <c r="AA1709">
        <f t="shared" si="250"/>
        <v>2025</v>
      </c>
    </row>
    <row r="1710" spans="1:27" ht="15.75" customHeight="1">
      <c r="A1710" s="149">
        <f t="shared" si="247"/>
        <v>4005</v>
      </c>
      <c r="B1710" s="76">
        <v>23433</v>
      </c>
      <c r="C1710" s="68">
        <v>2</v>
      </c>
      <c r="D1710" s="67" t="str">
        <f t="shared" si="252"/>
        <v>275/80R22.5</v>
      </c>
      <c r="E1710" s="69">
        <v>10839</v>
      </c>
      <c r="F1710" s="76" t="s">
        <v>198</v>
      </c>
      <c r="G1710" s="68">
        <v>870</v>
      </c>
      <c r="H1710" s="67" t="str">
        <f t="shared" si="251"/>
        <v>JUSTINOPOLIS</v>
      </c>
      <c r="I1710" s="71">
        <v>45645</v>
      </c>
      <c r="J1710" s="72">
        <v>45666</v>
      </c>
      <c r="K1710" s="68">
        <v>2</v>
      </c>
      <c r="L1710" s="68">
        <v>12847</v>
      </c>
      <c r="M1710" s="68">
        <v>143787</v>
      </c>
      <c r="N1710" s="73">
        <f t="shared" si="253"/>
        <v>600</v>
      </c>
      <c r="O1710" s="74" t="str">
        <f t="shared" ca="1" si="254"/>
        <v>OK</v>
      </c>
      <c r="P1710" s="71">
        <v>45678</v>
      </c>
      <c r="Q1710" s="198"/>
      <c r="R1710" s="68" t="s">
        <v>117</v>
      </c>
      <c r="S1710" s="73" t="str">
        <f t="shared" si="255"/>
        <v>Separações no talão e rupturas dos reforços.</v>
      </c>
      <c r="T1710" s="67" t="str">
        <f t="shared" si="256"/>
        <v>Aquecimento excessivo no tambor de freio, utilização com sobrecarga ou baixa pressão, mau posicionamento do pneu sobre o aro/roda, uso excessivo dos freios devido a velocidade incompatível com a via.</v>
      </c>
      <c r="U1710" s="73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10" s="68">
        <v>16196</v>
      </c>
      <c r="W1710" s="67" t="str">
        <f t="shared" si="258"/>
        <v xml:space="preserve">Everson Veloso </v>
      </c>
      <c r="X1710" s="67">
        <f t="shared" si="249"/>
        <v>1</v>
      </c>
      <c r="Y1710" s="67">
        <f t="shared" ca="1" si="248"/>
        <v>12</v>
      </c>
      <c r="Z1710" s="67" t="str">
        <f>IFERROR(VLOOKUP(R1710,FVU!B:F,5,FALSE),"")</f>
        <v>TALÃO</v>
      </c>
      <c r="AA1710">
        <f t="shared" si="250"/>
        <v>2025</v>
      </c>
    </row>
    <row r="1711" spans="1:27" ht="15.75" customHeight="1">
      <c r="A1711" s="150">
        <f t="shared" si="247"/>
        <v>4006</v>
      </c>
      <c r="B1711" s="75">
        <v>27869</v>
      </c>
      <c r="C1711" s="60">
        <v>2</v>
      </c>
      <c r="D1711" s="59" t="str">
        <f t="shared" si="252"/>
        <v>275/80R22.5</v>
      </c>
      <c r="E1711" s="61">
        <v>10756</v>
      </c>
      <c r="F1711" s="75" t="s">
        <v>105</v>
      </c>
      <c r="G1711" s="60">
        <v>870</v>
      </c>
      <c r="H1711" s="59" t="str">
        <f t="shared" si="251"/>
        <v>JUSTINOPOLIS</v>
      </c>
      <c r="I1711" s="63">
        <v>45645</v>
      </c>
      <c r="J1711" s="64">
        <v>45666</v>
      </c>
      <c r="K1711" s="60">
        <v>1</v>
      </c>
      <c r="L1711" s="60">
        <v>11276</v>
      </c>
      <c r="M1711" s="60">
        <v>36313</v>
      </c>
      <c r="N1711" s="65">
        <f t="shared" si="253"/>
        <v>600</v>
      </c>
      <c r="O1711" s="66" t="str">
        <f t="shared" ca="1" si="254"/>
        <v>OK</v>
      </c>
      <c r="P1711" s="63">
        <v>45678</v>
      </c>
      <c r="Q1711" s="200"/>
      <c r="R1711" s="148" t="s">
        <v>106</v>
      </c>
      <c r="S1711" s="65" t="str">
        <f t="shared" si="255"/>
        <v>Rachadura na zona baixa do talão.</v>
      </c>
      <c r="T1711" s="59" t="str">
        <f t="shared" si="25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11" s="65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11" s="60">
        <v>16196</v>
      </c>
      <c r="W1711" s="59" t="str">
        <f t="shared" si="258"/>
        <v xml:space="preserve">Everson Veloso </v>
      </c>
      <c r="X1711" s="59">
        <f t="shared" si="249"/>
        <v>1</v>
      </c>
      <c r="Y1711" s="59">
        <f t="shared" ca="1" si="248"/>
        <v>12</v>
      </c>
      <c r="Z1711" s="59" t="str">
        <f>IFERROR(VLOOKUP(R1711,FVU!B:F,5,FALSE),"")</f>
        <v>TALÃO</v>
      </c>
      <c r="AA1711">
        <f t="shared" si="250"/>
        <v>2025</v>
      </c>
    </row>
    <row r="1712" spans="1:27" ht="15.75" customHeight="1">
      <c r="A1712" s="149">
        <f t="shared" si="247"/>
        <v>4007</v>
      </c>
      <c r="B1712" s="76">
        <v>25054</v>
      </c>
      <c r="C1712" s="68">
        <v>2</v>
      </c>
      <c r="D1712" s="67" t="str">
        <f t="shared" si="252"/>
        <v>275/80R22.5</v>
      </c>
      <c r="E1712" s="69">
        <v>20722</v>
      </c>
      <c r="F1712" s="76" t="s">
        <v>99</v>
      </c>
      <c r="G1712" s="68">
        <v>870</v>
      </c>
      <c r="H1712" s="67" t="str">
        <f t="shared" si="251"/>
        <v>JUSTINOPOLIS</v>
      </c>
      <c r="I1712" s="71">
        <v>45645</v>
      </c>
      <c r="J1712" s="72">
        <v>45666</v>
      </c>
      <c r="K1712" s="68">
        <v>2</v>
      </c>
      <c r="L1712" s="68">
        <v>11209</v>
      </c>
      <c r="M1712" s="68">
        <v>212061</v>
      </c>
      <c r="N1712" s="73">
        <f t="shared" si="253"/>
        <v>600</v>
      </c>
      <c r="O1712" s="74" t="str">
        <f t="shared" ca="1" si="254"/>
        <v>OK</v>
      </c>
      <c r="P1712" s="71">
        <v>45678</v>
      </c>
      <c r="Q1712" s="198"/>
      <c r="R1712" s="68" t="s">
        <v>100</v>
      </c>
      <c r="S1712" s="73" t="str">
        <f t="shared" si="255"/>
        <v>Quebra do talão durante a montagem ou desmontagem proveniente de aquecimento excessivo da roda.</v>
      </c>
      <c r="T1712" s="67" t="str">
        <f t="shared" si="256"/>
        <v>Quebra do talão na montagem/desmontagem, utilização de ferramentas não adequadas, força excessiva ou desproporcional na montagem/desmontagem, pneu com talão baquelizado devido a aquecimento da roda ou baixa pressão.</v>
      </c>
      <c r="U1712" s="73" t="str">
        <f t="shared" si="257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1712" s="68">
        <v>16196</v>
      </c>
      <c r="W1712" s="67" t="str">
        <f t="shared" si="258"/>
        <v xml:space="preserve">Everson Veloso </v>
      </c>
      <c r="X1712" s="67">
        <f t="shared" si="249"/>
        <v>1</v>
      </c>
      <c r="Y1712" s="67">
        <f t="shared" ca="1" si="248"/>
        <v>12</v>
      </c>
      <c r="Z1712" s="67" t="str">
        <f>IFERROR(VLOOKUP(R1712,FVU!B:F,5,FALSE),"")</f>
        <v>TALÃO</v>
      </c>
      <c r="AA1712">
        <f t="shared" si="250"/>
        <v>2025</v>
      </c>
    </row>
    <row r="1713" spans="1:27" ht="15.75" customHeight="1">
      <c r="A1713" s="150">
        <f t="shared" si="247"/>
        <v>4008</v>
      </c>
      <c r="B1713" s="75">
        <v>29289</v>
      </c>
      <c r="C1713" s="60">
        <v>2</v>
      </c>
      <c r="D1713" s="59" t="str">
        <f t="shared" si="252"/>
        <v>275/80R22.5</v>
      </c>
      <c r="E1713" s="61">
        <v>25805</v>
      </c>
      <c r="F1713" s="75" t="s">
        <v>197</v>
      </c>
      <c r="G1713" s="60">
        <v>61</v>
      </c>
      <c r="H1713" s="59" t="str">
        <f t="shared" si="251"/>
        <v>SARZEDO</v>
      </c>
      <c r="I1713" s="63">
        <v>45641</v>
      </c>
      <c r="J1713" s="64">
        <v>45666</v>
      </c>
      <c r="K1713" s="60">
        <v>0</v>
      </c>
      <c r="L1713" s="60">
        <v>32953</v>
      </c>
      <c r="M1713" s="60">
        <v>32953</v>
      </c>
      <c r="N1713" s="65">
        <f t="shared" si="253"/>
        <v>600</v>
      </c>
      <c r="O1713" s="66" t="str">
        <f t="shared" ca="1" si="254"/>
        <v>OK</v>
      </c>
      <c r="P1713" s="63">
        <v>45667</v>
      </c>
      <c r="Q1713" s="200"/>
      <c r="R1713" s="148" t="s">
        <v>104</v>
      </c>
      <c r="S1713" s="65" t="str">
        <f t="shared" si="255"/>
        <v>Feridas acidentais no flanco.</v>
      </c>
      <c r="T1713" s="59" t="str">
        <f t="shared" si="256"/>
        <v>Objetos pontiagudos, pontas de guias, meio-fio.</v>
      </c>
      <c r="U1713" s="65" t="str">
        <f t="shared" si="257"/>
        <v>Impacto lateral proveniente de erro operacional, solicito avaliação de cobrança.</v>
      </c>
      <c r="V1713" s="60">
        <v>16196</v>
      </c>
      <c r="W1713" s="59" t="str">
        <f t="shared" si="258"/>
        <v xml:space="preserve">Everson Veloso </v>
      </c>
      <c r="X1713" s="59">
        <f t="shared" si="249"/>
        <v>1</v>
      </c>
      <c r="Y1713" s="59">
        <f t="shared" ca="1" si="248"/>
        <v>1</v>
      </c>
      <c r="Z1713" s="59" t="str">
        <f>IFERROR(VLOOKUP(R1713,FVU!B:F,5,FALSE),"")</f>
        <v>FLANCO</v>
      </c>
      <c r="AA1713">
        <f t="shared" si="250"/>
        <v>2025</v>
      </c>
    </row>
    <row r="1714" spans="1:27" ht="15.75" customHeight="1">
      <c r="A1714" s="149">
        <f t="shared" si="247"/>
        <v>4009</v>
      </c>
      <c r="B1714" s="76">
        <v>28569</v>
      </c>
      <c r="C1714" s="68">
        <v>2</v>
      </c>
      <c r="D1714" s="67" t="str">
        <f t="shared" si="252"/>
        <v>275/80R22.5</v>
      </c>
      <c r="E1714" s="69" t="s">
        <v>245</v>
      </c>
      <c r="F1714" s="76" t="s">
        <v>99</v>
      </c>
      <c r="G1714" s="68">
        <v>61</v>
      </c>
      <c r="H1714" s="67" t="str">
        <f t="shared" si="251"/>
        <v>SARZEDO</v>
      </c>
      <c r="I1714" s="71">
        <v>45640</v>
      </c>
      <c r="J1714" s="72">
        <v>45666</v>
      </c>
      <c r="K1714" s="68">
        <v>1</v>
      </c>
      <c r="L1714" s="68">
        <v>3630</v>
      </c>
      <c r="M1714" s="68">
        <v>44798</v>
      </c>
      <c r="N1714" s="73">
        <f t="shared" si="253"/>
        <v>600</v>
      </c>
      <c r="O1714" s="74" t="str">
        <f t="shared" ca="1" si="254"/>
        <v>OK</v>
      </c>
      <c r="P1714" s="71">
        <v>45674</v>
      </c>
      <c r="Q1714" s="198"/>
      <c r="R1714" s="68" t="s">
        <v>116</v>
      </c>
      <c r="S1714" s="73" t="str">
        <f t="shared" si="255"/>
        <v>Desenrolamento do retorno da lona carcaça no talão.</v>
      </c>
      <c r="T1714" s="67" t="str">
        <f t="shared" si="256"/>
        <v>Aquecimento no talão ocasionado pelo uso excessivo do freio, má regulagem dos freios, uso excessivo dos freios devido a velocidade incompatível com a via,rodas sujas e/ou em má condições de uso, etc.</v>
      </c>
      <c r="U1714" s="73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714" s="68">
        <v>16196</v>
      </c>
      <c r="W1714" s="67" t="str">
        <f t="shared" si="258"/>
        <v xml:space="preserve">Everson Veloso </v>
      </c>
      <c r="X1714" s="67">
        <f t="shared" si="249"/>
        <v>1</v>
      </c>
      <c r="Y1714" s="67">
        <f t="shared" ca="1" si="248"/>
        <v>8</v>
      </c>
      <c r="Z1714" s="67" t="str">
        <f>IFERROR(VLOOKUP(R1714,FVU!B:F,5,FALSE),"")</f>
        <v>TALÃO</v>
      </c>
      <c r="AA1714">
        <f t="shared" si="250"/>
        <v>2025</v>
      </c>
    </row>
    <row r="1715" spans="1:27" ht="15.75" customHeight="1">
      <c r="A1715" s="150">
        <f t="shared" si="247"/>
        <v>4010</v>
      </c>
      <c r="B1715" s="75">
        <v>27437</v>
      </c>
      <c r="C1715" s="60">
        <v>4</v>
      </c>
      <c r="D1715" s="59" t="str">
        <f t="shared" si="252"/>
        <v>215/75R17.5</v>
      </c>
      <c r="E1715" s="61">
        <v>40886</v>
      </c>
      <c r="F1715" s="75" t="s">
        <v>99</v>
      </c>
      <c r="G1715" s="60">
        <v>98</v>
      </c>
      <c r="H1715" s="59" t="str">
        <f t="shared" si="251"/>
        <v>ANA LUCIA</v>
      </c>
      <c r="I1715" s="63">
        <v>45647</v>
      </c>
      <c r="J1715" s="64">
        <v>45666</v>
      </c>
      <c r="K1715" s="60">
        <v>2</v>
      </c>
      <c r="L1715" s="60">
        <v>20027</v>
      </c>
      <c r="M1715" s="60">
        <v>53148</v>
      </c>
      <c r="N1715" s="65">
        <f t="shared" si="253"/>
        <v>450</v>
      </c>
      <c r="O1715" s="66" t="str">
        <f t="shared" ca="1" si="254"/>
        <v>OK</v>
      </c>
      <c r="P1715" s="63">
        <v>45672</v>
      </c>
      <c r="Q1715" s="200"/>
      <c r="R1715" s="148" t="s">
        <v>106</v>
      </c>
      <c r="S1715" s="65" t="str">
        <f t="shared" si="255"/>
        <v>Rachadura na zona baixa do talão.</v>
      </c>
      <c r="T1715" s="59" t="str">
        <f t="shared" si="25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15" s="65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15" s="60">
        <v>16196</v>
      </c>
      <c r="W1715" s="59" t="str">
        <f t="shared" si="258"/>
        <v xml:space="preserve">Everson Veloso </v>
      </c>
      <c r="X1715" s="59">
        <f t="shared" si="249"/>
        <v>1</v>
      </c>
      <c r="Y1715" s="59">
        <f t="shared" ca="1" si="248"/>
        <v>6</v>
      </c>
      <c r="Z1715" s="59" t="str">
        <f>IFERROR(VLOOKUP(R1715,FVU!B:F,5,FALSE),"")</f>
        <v>TALÃO</v>
      </c>
      <c r="AA1715">
        <f t="shared" si="250"/>
        <v>2025</v>
      </c>
    </row>
    <row r="1716" spans="1:27" ht="15.75" customHeight="1">
      <c r="A1716" s="149">
        <f t="shared" si="247"/>
        <v>4011</v>
      </c>
      <c r="B1716" s="76">
        <v>26509</v>
      </c>
      <c r="C1716" s="68">
        <v>2</v>
      </c>
      <c r="D1716" s="67" t="str">
        <f t="shared" si="252"/>
        <v>275/80R22.5</v>
      </c>
      <c r="E1716" s="69">
        <v>8460</v>
      </c>
      <c r="F1716" s="76" t="s">
        <v>198</v>
      </c>
      <c r="G1716" s="68">
        <v>56</v>
      </c>
      <c r="H1716" s="67" t="str">
        <f t="shared" si="251"/>
        <v xml:space="preserve">UBERLANDIA </v>
      </c>
      <c r="I1716" s="71">
        <v>45646</v>
      </c>
      <c r="J1716" s="72">
        <v>45666</v>
      </c>
      <c r="K1716" s="68">
        <v>0</v>
      </c>
      <c r="L1716" s="68">
        <v>19346</v>
      </c>
      <c r="M1716" s="68">
        <v>106293</v>
      </c>
      <c r="N1716" s="73">
        <f t="shared" si="253"/>
        <v>600</v>
      </c>
      <c r="O1716" s="74" t="str">
        <f t="shared" ca="1" si="254"/>
        <v>OK</v>
      </c>
      <c r="P1716" s="71">
        <v>45715</v>
      </c>
      <c r="Q1716" s="198"/>
      <c r="R1716" s="68" t="s">
        <v>114</v>
      </c>
      <c r="S1716" s="73" t="str">
        <f t="shared" si="255"/>
        <v>Pneu não ressulcado</v>
      </c>
      <c r="T1716" s="67" t="str">
        <f t="shared" si="256"/>
        <v>Negligência e/ou não realização do serviço de ressulcagem.</v>
      </c>
      <c r="U1716" s="73" t="str">
        <f t="shared" si="257"/>
        <v>Realizar a ressulcagem dos pneus respeitando os procedimentos conforme manual de ressulcagem.</v>
      </c>
      <c r="V1716" s="68">
        <v>16196</v>
      </c>
      <c r="W1716" s="67" t="str">
        <f t="shared" si="258"/>
        <v xml:space="preserve">Everson Veloso </v>
      </c>
      <c r="X1716" s="67">
        <f t="shared" si="249"/>
        <v>1</v>
      </c>
      <c r="Y1716" s="67">
        <f t="shared" ca="1" si="248"/>
        <v>49</v>
      </c>
      <c r="Z1716" s="67" t="str">
        <f>IFERROR(VLOOKUP(R1716,FVU!B:F,5,FALSE),"")</f>
        <v>BANDA DE RODAGEM</v>
      </c>
      <c r="AA1716">
        <f t="shared" si="250"/>
        <v>2025</v>
      </c>
    </row>
    <row r="1717" spans="1:27" ht="15.75" customHeight="1">
      <c r="A1717" s="150">
        <f t="shared" si="247"/>
        <v>4012</v>
      </c>
      <c r="B1717" s="75">
        <v>28825</v>
      </c>
      <c r="C1717" s="60">
        <v>2</v>
      </c>
      <c r="D1717" s="59" t="str">
        <f t="shared" si="252"/>
        <v>275/80R22.5</v>
      </c>
      <c r="E1717" s="61">
        <v>8411</v>
      </c>
      <c r="F1717" s="75" t="s">
        <v>99</v>
      </c>
      <c r="G1717" s="60">
        <v>56</v>
      </c>
      <c r="H1717" s="59" t="str">
        <f t="shared" si="251"/>
        <v xml:space="preserve">UBERLANDIA </v>
      </c>
      <c r="I1717" s="63">
        <v>45642</v>
      </c>
      <c r="J1717" s="64">
        <v>45666</v>
      </c>
      <c r="K1717" s="60">
        <v>0</v>
      </c>
      <c r="L1717" s="60">
        <v>10188</v>
      </c>
      <c r="M1717" s="60">
        <v>56970</v>
      </c>
      <c r="N1717" s="65">
        <f t="shared" si="253"/>
        <v>600</v>
      </c>
      <c r="O1717" s="66" t="str">
        <f t="shared" ca="1" si="254"/>
        <v>OK</v>
      </c>
      <c r="P1717" s="63">
        <v>45715</v>
      </c>
      <c r="Q1717" s="200"/>
      <c r="R1717" s="148" t="s">
        <v>118</v>
      </c>
      <c r="S1717" s="65" t="str">
        <f t="shared" si="255"/>
        <v>Pneu ressulcado incorretamente</v>
      </c>
      <c r="T1717" s="59" t="str">
        <f t="shared" si="256"/>
        <v>Falhas ou não realização dos procedimentos conforme manual de ressulcagem.</v>
      </c>
      <c r="U1717" s="65" t="str">
        <f t="shared" si="257"/>
        <v>Solicito avaliação de cobrança</v>
      </c>
      <c r="V1717" s="60">
        <v>16196</v>
      </c>
      <c r="W1717" s="59" t="str">
        <f t="shared" si="258"/>
        <v xml:space="preserve">Everson Veloso </v>
      </c>
      <c r="X1717" s="59">
        <f t="shared" si="249"/>
        <v>1</v>
      </c>
      <c r="Y1717" s="59">
        <f t="shared" ca="1" si="248"/>
        <v>49</v>
      </c>
      <c r="Z1717" s="59" t="str">
        <f>IFERROR(VLOOKUP(R1717,FVU!B:F,5,FALSE),"")</f>
        <v>BANDA DE RODAGEM</v>
      </c>
      <c r="AA1717">
        <f t="shared" si="250"/>
        <v>2025</v>
      </c>
    </row>
    <row r="1718" spans="1:27" ht="15.75" customHeight="1">
      <c r="A1718" s="149">
        <f t="shared" si="247"/>
        <v>4013</v>
      </c>
      <c r="B1718" s="76">
        <v>29755</v>
      </c>
      <c r="C1718" s="68">
        <v>2</v>
      </c>
      <c r="D1718" s="67" t="str">
        <f t="shared" si="252"/>
        <v>275/80R22.5</v>
      </c>
      <c r="E1718" s="69">
        <v>8413</v>
      </c>
      <c r="F1718" s="76" t="s">
        <v>99</v>
      </c>
      <c r="G1718" s="68">
        <v>56</v>
      </c>
      <c r="H1718" s="67" t="str">
        <f t="shared" si="251"/>
        <v xml:space="preserve">UBERLANDIA </v>
      </c>
      <c r="I1718" s="71">
        <v>45638</v>
      </c>
      <c r="J1718" s="72">
        <v>45671</v>
      </c>
      <c r="K1718" s="68">
        <v>1</v>
      </c>
      <c r="L1718" s="68">
        <v>15392</v>
      </c>
      <c r="M1718" s="68">
        <v>16140</v>
      </c>
      <c r="N1718" s="73">
        <f t="shared" si="253"/>
        <v>600</v>
      </c>
      <c r="O1718" s="74" t="str">
        <f t="shared" ca="1" si="254"/>
        <v>OK</v>
      </c>
      <c r="P1718" s="71">
        <v>45733</v>
      </c>
      <c r="Q1718" s="198"/>
      <c r="R1718" s="68" t="s">
        <v>111</v>
      </c>
      <c r="S1718" s="73" t="str">
        <f t="shared" si="255"/>
        <v>Desgaste irregular da Banda de Rodagem.</v>
      </c>
      <c r="T1718" s="67" t="str">
        <f t="shared" si="256"/>
        <v>Folgas nas mangas, cubos, buchas estouradas, veículo desalinhado.</v>
      </c>
      <c r="U1718" s="73" t="str">
        <f t="shared" si="25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718" s="68">
        <v>16196</v>
      </c>
      <c r="W1718" s="67" t="str">
        <f t="shared" si="258"/>
        <v xml:space="preserve">Everson Veloso </v>
      </c>
      <c r="X1718" s="67">
        <f t="shared" si="249"/>
        <v>1</v>
      </c>
      <c r="Y1718" s="67">
        <f t="shared" ca="1" si="248"/>
        <v>62</v>
      </c>
      <c r="Z1718" s="67" t="str">
        <f>IFERROR(VLOOKUP(R1718,FVU!B:F,5,FALSE),"")</f>
        <v>BANDA DE RODAGEM</v>
      </c>
      <c r="AA1718">
        <f t="shared" si="250"/>
        <v>2025</v>
      </c>
    </row>
    <row r="1719" spans="1:27" ht="15.75" customHeight="1">
      <c r="A1719" s="150">
        <f t="shared" si="247"/>
        <v>4014</v>
      </c>
      <c r="B1719" s="75">
        <v>26706</v>
      </c>
      <c r="C1719" s="60">
        <v>2</v>
      </c>
      <c r="D1719" s="59" t="str">
        <f t="shared" si="252"/>
        <v>275/80R22.5</v>
      </c>
      <c r="E1719" s="61">
        <v>8447</v>
      </c>
      <c r="F1719" s="75" t="s">
        <v>198</v>
      </c>
      <c r="G1719" s="60">
        <v>56</v>
      </c>
      <c r="H1719" s="59" t="str">
        <f t="shared" si="251"/>
        <v xml:space="preserve">UBERLANDIA </v>
      </c>
      <c r="I1719" s="63">
        <v>45643</v>
      </c>
      <c r="J1719" s="64">
        <v>45671</v>
      </c>
      <c r="K1719" s="60">
        <v>0</v>
      </c>
      <c r="L1719" s="60">
        <v>23797</v>
      </c>
      <c r="M1719" s="60">
        <v>77563</v>
      </c>
      <c r="N1719" s="65">
        <f t="shared" si="253"/>
        <v>600</v>
      </c>
      <c r="O1719" s="66" t="str">
        <f t="shared" ca="1" si="254"/>
        <v>OK</v>
      </c>
      <c r="P1719" s="63">
        <v>45715</v>
      </c>
      <c r="Q1719" s="200"/>
      <c r="R1719" s="148" t="s">
        <v>114</v>
      </c>
      <c r="S1719" s="65" t="str">
        <f t="shared" si="255"/>
        <v>Pneu não ressulcado</v>
      </c>
      <c r="T1719" s="59" t="str">
        <f t="shared" si="256"/>
        <v>Negligência e/ou não realização do serviço de ressulcagem.</v>
      </c>
      <c r="U1719" s="65" t="str">
        <f t="shared" si="257"/>
        <v>Realizar a ressulcagem dos pneus respeitando os procedimentos conforme manual de ressulcagem.</v>
      </c>
      <c r="V1719" s="60">
        <v>16196</v>
      </c>
      <c r="W1719" s="59" t="str">
        <f t="shared" si="258"/>
        <v xml:space="preserve">Everson Veloso </v>
      </c>
      <c r="X1719" s="59">
        <f t="shared" si="249"/>
        <v>1</v>
      </c>
      <c r="Y1719" s="59">
        <f t="shared" ca="1" si="248"/>
        <v>44</v>
      </c>
      <c r="Z1719" s="59" t="str">
        <f>IFERROR(VLOOKUP(R1719,FVU!B:F,5,FALSE),"")</f>
        <v>BANDA DE RODAGEM</v>
      </c>
      <c r="AA1719">
        <f t="shared" si="250"/>
        <v>2025</v>
      </c>
    </row>
    <row r="1720" spans="1:27" ht="15.75" customHeight="1">
      <c r="A1720" s="149">
        <f t="shared" si="247"/>
        <v>4015</v>
      </c>
      <c r="B1720" s="76">
        <v>28390</v>
      </c>
      <c r="C1720" s="68">
        <v>2</v>
      </c>
      <c r="D1720" s="67" t="str">
        <f t="shared" si="252"/>
        <v>275/80R22.5</v>
      </c>
      <c r="E1720" s="69">
        <v>8430</v>
      </c>
      <c r="F1720" s="76" t="s">
        <v>105</v>
      </c>
      <c r="G1720" s="68">
        <v>56</v>
      </c>
      <c r="H1720" s="67" t="str">
        <f t="shared" si="251"/>
        <v xml:space="preserve">UBERLANDIA </v>
      </c>
      <c r="I1720" s="71">
        <v>45644</v>
      </c>
      <c r="J1720" s="72">
        <v>45671</v>
      </c>
      <c r="K1720" s="68">
        <v>0</v>
      </c>
      <c r="L1720" s="68">
        <v>15509</v>
      </c>
      <c r="M1720" s="68">
        <v>49951</v>
      </c>
      <c r="N1720" s="73">
        <f t="shared" si="253"/>
        <v>600</v>
      </c>
      <c r="O1720" s="74" t="str">
        <f t="shared" ca="1" si="254"/>
        <v>OK</v>
      </c>
      <c r="P1720" s="71">
        <v>45715</v>
      </c>
      <c r="Q1720" s="198"/>
      <c r="R1720" s="68" t="s">
        <v>114</v>
      </c>
      <c r="S1720" s="73" t="str">
        <f t="shared" si="255"/>
        <v>Pneu não ressulcado</v>
      </c>
      <c r="T1720" s="67" t="str">
        <f t="shared" si="256"/>
        <v>Negligência e/ou não realização do serviço de ressulcagem.</v>
      </c>
      <c r="U1720" s="73" t="str">
        <f t="shared" si="257"/>
        <v>Realizar a ressulcagem dos pneus respeitando os procedimentos conforme manual de ressulcagem.</v>
      </c>
      <c r="V1720" s="68">
        <v>16196</v>
      </c>
      <c r="W1720" s="67" t="str">
        <f t="shared" si="258"/>
        <v xml:space="preserve">Everson Veloso </v>
      </c>
      <c r="X1720" s="67">
        <f t="shared" si="249"/>
        <v>1</v>
      </c>
      <c r="Y1720" s="67">
        <f t="shared" ca="1" si="248"/>
        <v>44</v>
      </c>
      <c r="Z1720" s="67" t="str">
        <f>IFERROR(VLOOKUP(R1720,FVU!B:F,5,FALSE),"")</f>
        <v>BANDA DE RODAGEM</v>
      </c>
      <c r="AA1720">
        <f t="shared" si="250"/>
        <v>2025</v>
      </c>
    </row>
    <row r="1721" spans="1:27" ht="15.75" customHeight="1">
      <c r="A1721" s="150">
        <f t="shared" si="247"/>
        <v>4016</v>
      </c>
      <c r="B1721" s="75">
        <v>29668</v>
      </c>
      <c r="C1721" s="60">
        <v>2</v>
      </c>
      <c r="D1721" s="59" t="str">
        <f t="shared" si="252"/>
        <v>275/80R22.5</v>
      </c>
      <c r="E1721" s="61">
        <v>7321</v>
      </c>
      <c r="F1721" s="75" t="s">
        <v>102</v>
      </c>
      <c r="G1721" s="60">
        <v>56</v>
      </c>
      <c r="H1721" s="59" t="str">
        <f t="shared" si="251"/>
        <v xml:space="preserve">UBERLANDIA </v>
      </c>
      <c r="I1721" s="63">
        <v>45643</v>
      </c>
      <c r="J1721" s="64">
        <v>45671</v>
      </c>
      <c r="K1721" s="60">
        <v>0</v>
      </c>
      <c r="L1721" s="60">
        <v>9161</v>
      </c>
      <c r="M1721" s="60">
        <v>28057</v>
      </c>
      <c r="N1721" s="65">
        <f t="shared" si="253"/>
        <v>600</v>
      </c>
      <c r="O1721" s="66" t="str">
        <f t="shared" ca="1" si="254"/>
        <v>OK</v>
      </c>
      <c r="P1721" s="63">
        <v>45715</v>
      </c>
      <c r="Q1721" s="200"/>
      <c r="R1721" s="148" t="s">
        <v>111</v>
      </c>
      <c r="S1721" s="65" t="str">
        <f t="shared" si="255"/>
        <v>Desgaste irregular da Banda de Rodagem.</v>
      </c>
      <c r="T1721" s="59" t="str">
        <f t="shared" si="256"/>
        <v>Folgas nas mangas, cubos, buchas estouradas, veículo desalinhado.</v>
      </c>
      <c r="U1721" s="65" t="str">
        <f t="shared" si="25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721" s="60">
        <v>16196</v>
      </c>
      <c r="W1721" s="59" t="str">
        <f t="shared" si="258"/>
        <v xml:space="preserve">Everson Veloso </v>
      </c>
      <c r="X1721" s="59">
        <f t="shared" si="249"/>
        <v>1</v>
      </c>
      <c r="Y1721" s="59">
        <f t="shared" ca="1" si="248"/>
        <v>44</v>
      </c>
      <c r="Z1721" s="59" t="str">
        <f>IFERROR(VLOOKUP(R1721,FVU!B:F,5,FALSE),"")</f>
        <v>BANDA DE RODAGEM</v>
      </c>
      <c r="AA1721">
        <f t="shared" si="250"/>
        <v>2025</v>
      </c>
    </row>
    <row r="1722" spans="1:27" ht="15.75" customHeight="1">
      <c r="A1722" s="149">
        <f t="shared" si="247"/>
        <v>4017</v>
      </c>
      <c r="B1722" s="76">
        <v>28634</v>
      </c>
      <c r="C1722" s="68">
        <v>2</v>
      </c>
      <c r="D1722" s="67" t="str">
        <f t="shared" si="252"/>
        <v>275/80R22.5</v>
      </c>
      <c r="E1722" s="69">
        <v>8441</v>
      </c>
      <c r="F1722" s="76" t="s">
        <v>198</v>
      </c>
      <c r="G1722" s="68">
        <v>56</v>
      </c>
      <c r="H1722" s="67" t="str">
        <f t="shared" si="251"/>
        <v xml:space="preserve">UBERLANDIA </v>
      </c>
      <c r="I1722" s="71">
        <v>45646</v>
      </c>
      <c r="J1722" s="72">
        <v>45671</v>
      </c>
      <c r="K1722" s="68">
        <v>0</v>
      </c>
      <c r="L1722" s="68">
        <v>10114</v>
      </c>
      <c r="M1722" s="68">
        <v>58683</v>
      </c>
      <c r="N1722" s="73">
        <f t="shared" si="253"/>
        <v>600</v>
      </c>
      <c r="O1722" s="74" t="str">
        <f t="shared" ca="1" si="254"/>
        <v>OK</v>
      </c>
      <c r="P1722" s="71">
        <v>45715</v>
      </c>
      <c r="Q1722" s="198"/>
      <c r="R1722" s="68" t="s">
        <v>118</v>
      </c>
      <c r="S1722" s="73" t="str">
        <f t="shared" si="255"/>
        <v>Pneu ressulcado incorretamente</v>
      </c>
      <c r="T1722" s="67" t="str">
        <f t="shared" si="256"/>
        <v>Falhas ou não realização dos procedimentos conforme manual de ressulcagem.</v>
      </c>
      <c r="U1722" s="73" t="str">
        <f t="shared" si="257"/>
        <v>Solicito avaliação de cobrança</v>
      </c>
      <c r="V1722" s="68">
        <v>16196</v>
      </c>
      <c r="W1722" s="67" t="str">
        <f t="shared" si="258"/>
        <v xml:space="preserve">Everson Veloso </v>
      </c>
      <c r="X1722" s="67">
        <f t="shared" si="249"/>
        <v>1</v>
      </c>
      <c r="Y1722" s="67">
        <f t="shared" ca="1" si="248"/>
        <v>44</v>
      </c>
      <c r="Z1722" s="67" t="str">
        <f>IFERROR(VLOOKUP(R1722,FVU!B:F,5,FALSE),"")</f>
        <v>BANDA DE RODAGEM</v>
      </c>
      <c r="AA1722">
        <f t="shared" si="250"/>
        <v>2025</v>
      </c>
    </row>
    <row r="1723" spans="1:27" ht="15.75" customHeight="1">
      <c r="A1723" s="150">
        <f t="shared" si="247"/>
        <v>4018</v>
      </c>
      <c r="B1723" s="75">
        <v>27719</v>
      </c>
      <c r="C1723" s="60">
        <v>2</v>
      </c>
      <c r="D1723" s="59" t="str">
        <f t="shared" si="252"/>
        <v>275/80R22.5</v>
      </c>
      <c r="E1723" s="61">
        <v>8446</v>
      </c>
      <c r="F1723" s="75" t="s">
        <v>105</v>
      </c>
      <c r="G1723" s="60">
        <v>56</v>
      </c>
      <c r="H1723" s="59" t="str">
        <f t="shared" si="251"/>
        <v xml:space="preserve">UBERLANDIA </v>
      </c>
      <c r="I1723" s="63">
        <v>45646</v>
      </c>
      <c r="J1723" s="64">
        <v>45671</v>
      </c>
      <c r="K1723" s="60">
        <v>1</v>
      </c>
      <c r="L1723" s="60">
        <v>35682</v>
      </c>
      <c r="M1723" s="60">
        <v>54789</v>
      </c>
      <c r="N1723" s="65">
        <f t="shared" si="253"/>
        <v>600</v>
      </c>
      <c r="O1723" s="66" t="str">
        <f t="shared" ca="1" si="254"/>
        <v>OK</v>
      </c>
      <c r="P1723" s="63">
        <v>45715</v>
      </c>
      <c r="Q1723" s="200"/>
      <c r="R1723" s="148" t="s">
        <v>106</v>
      </c>
      <c r="S1723" s="65" t="str">
        <f t="shared" si="255"/>
        <v>Rachadura na zona baixa do talão.</v>
      </c>
      <c r="T1723" s="59" t="str">
        <f t="shared" si="25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23" s="65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23" s="60">
        <v>16196</v>
      </c>
      <c r="W1723" s="59" t="str">
        <f t="shared" si="258"/>
        <v xml:space="preserve">Everson Veloso </v>
      </c>
      <c r="X1723" s="59">
        <f t="shared" si="249"/>
        <v>1</v>
      </c>
      <c r="Y1723" s="59">
        <f t="shared" ca="1" si="248"/>
        <v>44</v>
      </c>
      <c r="Z1723" s="59" t="str">
        <f>IFERROR(VLOOKUP(R1723,FVU!B:F,5,FALSE),"")</f>
        <v>TALÃO</v>
      </c>
      <c r="AA1723">
        <f t="shared" si="250"/>
        <v>2025</v>
      </c>
    </row>
    <row r="1724" spans="1:27" ht="15.75" customHeight="1">
      <c r="A1724" s="149">
        <f t="shared" si="247"/>
        <v>4019</v>
      </c>
      <c r="B1724" s="76">
        <v>27998</v>
      </c>
      <c r="C1724" s="68">
        <v>2</v>
      </c>
      <c r="D1724" s="67" t="str">
        <f t="shared" si="252"/>
        <v>275/80R22.5</v>
      </c>
      <c r="E1724" s="69">
        <v>8460</v>
      </c>
      <c r="F1724" s="76" t="s">
        <v>105</v>
      </c>
      <c r="G1724" s="68">
        <v>56</v>
      </c>
      <c r="H1724" s="67" t="str">
        <f t="shared" si="251"/>
        <v xml:space="preserve">UBERLANDIA </v>
      </c>
      <c r="I1724" s="71">
        <v>45643</v>
      </c>
      <c r="J1724" s="72">
        <v>45671</v>
      </c>
      <c r="K1724" s="68">
        <v>0</v>
      </c>
      <c r="L1724" s="68">
        <v>19081</v>
      </c>
      <c r="M1724" s="68">
        <v>44601</v>
      </c>
      <c r="N1724" s="73">
        <f t="shared" si="253"/>
        <v>600</v>
      </c>
      <c r="O1724" s="74" t="str">
        <f t="shared" ca="1" si="254"/>
        <v>OK</v>
      </c>
      <c r="P1724" s="71">
        <v>45715</v>
      </c>
      <c r="Q1724" s="198"/>
      <c r="R1724" s="68" t="s">
        <v>114</v>
      </c>
      <c r="S1724" s="73" t="str">
        <f t="shared" si="255"/>
        <v>Pneu não ressulcado</v>
      </c>
      <c r="T1724" s="67" t="str">
        <f t="shared" si="256"/>
        <v>Negligência e/ou não realização do serviço de ressulcagem.</v>
      </c>
      <c r="U1724" s="73" t="str">
        <f t="shared" si="257"/>
        <v>Realizar a ressulcagem dos pneus respeitando os procedimentos conforme manual de ressulcagem.</v>
      </c>
      <c r="V1724" s="68">
        <v>16196</v>
      </c>
      <c r="W1724" s="67" t="str">
        <f t="shared" si="258"/>
        <v xml:space="preserve">Everson Veloso </v>
      </c>
      <c r="X1724" s="67">
        <f t="shared" si="249"/>
        <v>1</v>
      </c>
      <c r="Y1724" s="67">
        <f t="shared" ca="1" si="248"/>
        <v>44</v>
      </c>
      <c r="Z1724" s="67" t="str">
        <f>IFERROR(VLOOKUP(R1724,FVU!B:F,5,FALSE),"")</f>
        <v>BANDA DE RODAGEM</v>
      </c>
      <c r="AA1724">
        <f t="shared" si="250"/>
        <v>2025</v>
      </c>
    </row>
    <row r="1725" spans="1:27" ht="15.75" customHeight="1">
      <c r="A1725" s="150">
        <f t="shared" si="247"/>
        <v>4020</v>
      </c>
      <c r="B1725" s="75">
        <v>29669</v>
      </c>
      <c r="C1725" s="60">
        <v>2</v>
      </c>
      <c r="D1725" s="59" t="str">
        <f t="shared" si="252"/>
        <v>275/80R22.5</v>
      </c>
      <c r="E1725" s="61">
        <v>8442</v>
      </c>
      <c r="F1725" s="75" t="s">
        <v>99</v>
      </c>
      <c r="G1725" s="60">
        <v>56</v>
      </c>
      <c r="H1725" s="59" t="str">
        <f t="shared" si="251"/>
        <v xml:space="preserve">UBERLANDIA </v>
      </c>
      <c r="I1725" s="63">
        <v>45643</v>
      </c>
      <c r="J1725" s="64">
        <v>45671</v>
      </c>
      <c r="K1725" s="60">
        <v>0</v>
      </c>
      <c r="L1725" s="60">
        <v>11141</v>
      </c>
      <c r="M1725" s="60">
        <v>28195</v>
      </c>
      <c r="N1725" s="65">
        <f t="shared" si="253"/>
        <v>600</v>
      </c>
      <c r="O1725" s="66" t="str">
        <f t="shared" ca="1" si="254"/>
        <v>OK</v>
      </c>
      <c r="P1725" s="63">
        <v>45715</v>
      </c>
      <c r="Q1725" s="200"/>
      <c r="R1725" s="148" t="s">
        <v>118</v>
      </c>
      <c r="S1725" s="65" t="str">
        <f t="shared" si="255"/>
        <v>Pneu ressulcado incorretamente</v>
      </c>
      <c r="T1725" s="59" t="str">
        <f t="shared" si="256"/>
        <v>Falhas ou não realização dos procedimentos conforme manual de ressulcagem.</v>
      </c>
      <c r="U1725" s="65" t="str">
        <f t="shared" si="257"/>
        <v>Solicito avaliação de cobrança</v>
      </c>
      <c r="V1725" s="60">
        <v>16196</v>
      </c>
      <c r="W1725" s="59" t="str">
        <f t="shared" si="258"/>
        <v xml:space="preserve">Everson Veloso </v>
      </c>
      <c r="X1725" s="59">
        <f t="shared" si="249"/>
        <v>1</v>
      </c>
      <c r="Y1725" s="59">
        <f t="shared" ca="1" si="248"/>
        <v>44</v>
      </c>
      <c r="Z1725" s="59" t="str">
        <f>IFERROR(VLOOKUP(R1725,FVU!B:F,5,FALSE),"")</f>
        <v>BANDA DE RODAGEM</v>
      </c>
      <c r="AA1725">
        <f t="shared" si="250"/>
        <v>2025</v>
      </c>
    </row>
    <row r="1726" spans="1:27" ht="15.75" customHeight="1">
      <c r="A1726" s="149">
        <f t="shared" si="247"/>
        <v>4021</v>
      </c>
      <c r="B1726" s="76">
        <v>29422</v>
      </c>
      <c r="C1726" s="68">
        <v>2</v>
      </c>
      <c r="D1726" s="67" t="str">
        <f t="shared" si="252"/>
        <v>275/80R22.5</v>
      </c>
      <c r="E1726" s="69">
        <v>11325</v>
      </c>
      <c r="F1726" s="76" t="s">
        <v>102</v>
      </c>
      <c r="G1726" s="68">
        <v>870</v>
      </c>
      <c r="H1726" s="67" t="str">
        <f t="shared" si="251"/>
        <v>JUSTINOPOLIS</v>
      </c>
      <c r="I1726" s="71">
        <v>45646</v>
      </c>
      <c r="J1726" s="72">
        <v>45671</v>
      </c>
      <c r="K1726" s="68">
        <v>0</v>
      </c>
      <c r="L1726" s="68">
        <v>33509</v>
      </c>
      <c r="M1726" s="68">
        <v>34257</v>
      </c>
      <c r="N1726" s="73">
        <f t="shared" si="253"/>
        <v>600</v>
      </c>
      <c r="O1726" s="74" t="str">
        <f t="shared" ca="1" si="254"/>
        <v>OK</v>
      </c>
      <c r="P1726" s="71">
        <v>45678</v>
      </c>
      <c r="Q1726" s="198"/>
      <c r="R1726" s="68" t="s">
        <v>111</v>
      </c>
      <c r="S1726" s="73" t="str">
        <f t="shared" si="255"/>
        <v>Desgaste irregular da Banda de Rodagem.</v>
      </c>
      <c r="T1726" s="67" t="str">
        <f t="shared" si="256"/>
        <v>Folgas nas mangas, cubos, buchas estouradas, veículo desalinhado.</v>
      </c>
      <c r="U1726" s="73" t="str">
        <f t="shared" si="25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726" s="68">
        <v>16196</v>
      </c>
      <c r="W1726" s="67" t="str">
        <f t="shared" si="258"/>
        <v xml:space="preserve">Everson Veloso </v>
      </c>
      <c r="X1726" s="67">
        <f t="shared" si="249"/>
        <v>1</v>
      </c>
      <c r="Y1726" s="67">
        <f t="shared" ca="1" si="248"/>
        <v>7</v>
      </c>
      <c r="Z1726" s="67" t="str">
        <f>IFERROR(VLOOKUP(R1726,FVU!B:F,5,FALSE),"")</f>
        <v>BANDA DE RODAGEM</v>
      </c>
      <c r="AA1726">
        <f t="shared" si="250"/>
        <v>2025</v>
      </c>
    </row>
    <row r="1727" spans="1:27" ht="15.75" customHeight="1">
      <c r="A1727" s="150">
        <f t="shared" si="247"/>
        <v>4022</v>
      </c>
      <c r="B1727" s="75">
        <v>25685</v>
      </c>
      <c r="C1727" s="60">
        <v>2</v>
      </c>
      <c r="D1727" s="59" t="str">
        <f t="shared" si="252"/>
        <v>275/80R22.5</v>
      </c>
      <c r="E1727" s="61">
        <v>90516</v>
      </c>
      <c r="F1727" s="75" t="s">
        <v>105</v>
      </c>
      <c r="G1727" s="60">
        <v>870</v>
      </c>
      <c r="H1727" s="59" t="str">
        <f t="shared" si="251"/>
        <v>JUSTINOPOLIS</v>
      </c>
      <c r="I1727" s="63">
        <v>45649</v>
      </c>
      <c r="J1727" s="64">
        <v>45671</v>
      </c>
      <c r="K1727" s="60">
        <v>1</v>
      </c>
      <c r="L1727" s="60">
        <v>30135</v>
      </c>
      <c r="M1727" s="60">
        <v>141588</v>
      </c>
      <c r="N1727" s="65">
        <f t="shared" si="253"/>
        <v>600</v>
      </c>
      <c r="O1727" s="66" t="str">
        <f t="shared" ca="1" si="254"/>
        <v>OK</v>
      </c>
      <c r="P1727" s="63">
        <v>45678</v>
      </c>
      <c r="Q1727" s="200"/>
      <c r="R1727" s="148" t="s">
        <v>106</v>
      </c>
      <c r="S1727" s="65" t="str">
        <f t="shared" si="255"/>
        <v>Rachadura na zona baixa do talão.</v>
      </c>
      <c r="T1727" s="59" t="str">
        <f t="shared" si="25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27" s="65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27" s="60">
        <v>16196</v>
      </c>
      <c r="W1727" s="59" t="str">
        <f t="shared" si="258"/>
        <v xml:space="preserve">Everson Veloso </v>
      </c>
      <c r="X1727" s="59">
        <f t="shared" si="249"/>
        <v>1</v>
      </c>
      <c r="Y1727" s="59">
        <f t="shared" ca="1" si="248"/>
        <v>7</v>
      </c>
      <c r="Z1727" s="59" t="str">
        <f>IFERROR(VLOOKUP(R1727,FVU!B:F,5,FALSE),"")</f>
        <v>TALÃO</v>
      </c>
      <c r="AA1727">
        <f t="shared" si="250"/>
        <v>2025</v>
      </c>
    </row>
    <row r="1728" spans="1:27" ht="15.75" customHeight="1">
      <c r="A1728" s="149">
        <f t="shared" si="247"/>
        <v>4023</v>
      </c>
      <c r="B1728" s="76">
        <v>21884</v>
      </c>
      <c r="C1728" s="68">
        <v>2</v>
      </c>
      <c r="D1728" s="67" t="str">
        <f t="shared" si="252"/>
        <v>275/80R22.5</v>
      </c>
      <c r="E1728" s="69">
        <v>10994</v>
      </c>
      <c r="F1728" s="76" t="s">
        <v>105</v>
      </c>
      <c r="G1728" s="68">
        <v>870</v>
      </c>
      <c r="H1728" s="67" t="str">
        <f t="shared" si="251"/>
        <v>JUSTINOPOLIS</v>
      </c>
      <c r="I1728" s="71">
        <v>45649</v>
      </c>
      <c r="J1728" s="72">
        <v>45671</v>
      </c>
      <c r="K1728" s="68">
        <v>2</v>
      </c>
      <c r="L1728" s="68">
        <v>3076</v>
      </c>
      <c r="M1728" s="68">
        <v>138864</v>
      </c>
      <c r="N1728" s="73">
        <f t="shared" si="253"/>
        <v>600</v>
      </c>
      <c r="O1728" s="74" t="str">
        <f t="shared" ca="1" si="254"/>
        <v>OK</v>
      </c>
      <c r="P1728" s="71">
        <v>45678</v>
      </c>
      <c r="Q1728" s="198"/>
      <c r="R1728" s="68" t="s">
        <v>116</v>
      </c>
      <c r="S1728" s="73" t="str">
        <f t="shared" si="255"/>
        <v>Desenrolamento do retorno da lona carcaça no talão.</v>
      </c>
      <c r="T1728" s="67" t="str">
        <f t="shared" si="256"/>
        <v>Aquecimento no talão ocasionado pelo uso excessivo do freio, má regulagem dos freios, uso excessivo dos freios devido a velocidade incompatível com a via,rodas sujas e/ou em má condições de uso, etc.</v>
      </c>
      <c r="U1728" s="73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728" s="68">
        <v>16196</v>
      </c>
      <c r="W1728" s="67" t="str">
        <f t="shared" si="258"/>
        <v xml:space="preserve">Everson Veloso </v>
      </c>
      <c r="X1728" s="67">
        <f t="shared" si="249"/>
        <v>1</v>
      </c>
      <c r="Y1728" s="67">
        <f t="shared" ca="1" si="248"/>
        <v>7</v>
      </c>
      <c r="Z1728" s="67" t="str">
        <f>IFERROR(VLOOKUP(R1728,FVU!B:F,5,FALSE),"")</f>
        <v>TALÃO</v>
      </c>
      <c r="AA1728">
        <f t="shared" si="250"/>
        <v>2025</v>
      </c>
    </row>
    <row r="1729" spans="1:27" ht="15.75" customHeight="1">
      <c r="A1729" s="150">
        <f t="shared" si="247"/>
        <v>4024</v>
      </c>
      <c r="B1729" s="75">
        <v>27441</v>
      </c>
      <c r="C1729" s="60">
        <v>2</v>
      </c>
      <c r="D1729" s="59" t="str">
        <f t="shared" si="252"/>
        <v>275/80R22.5</v>
      </c>
      <c r="E1729" s="61">
        <v>10823</v>
      </c>
      <c r="F1729" s="75" t="s">
        <v>99</v>
      </c>
      <c r="G1729" s="60">
        <v>870</v>
      </c>
      <c r="H1729" s="59" t="str">
        <f t="shared" si="251"/>
        <v>JUSTINOPOLIS</v>
      </c>
      <c r="I1729" s="63">
        <v>45647</v>
      </c>
      <c r="J1729" s="64">
        <v>45671</v>
      </c>
      <c r="K1729" s="60">
        <v>1</v>
      </c>
      <c r="L1729" s="60">
        <v>2431</v>
      </c>
      <c r="M1729" s="60">
        <v>61165</v>
      </c>
      <c r="N1729" s="65">
        <f t="shared" si="253"/>
        <v>600</v>
      </c>
      <c r="O1729" s="66" t="str">
        <f t="shared" ca="1" si="254"/>
        <v>OK</v>
      </c>
      <c r="P1729" s="63">
        <v>45678</v>
      </c>
      <c r="Q1729" s="200"/>
      <c r="R1729" s="148" t="s">
        <v>116</v>
      </c>
      <c r="S1729" s="65" t="str">
        <f t="shared" si="255"/>
        <v>Desenrolamento do retorno da lona carcaça no talão.</v>
      </c>
      <c r="T1729" s="59" t="str">
        <f t="shared" si="256"/>
        <v>Aquecimento no talão ocasionado pelo uso excessivo do freio, má regulagem dos freios, uso excessivo dos freios devido a velocidade incompatível com a via,rodas sujas e/ou em má condições de uso, etc.</v>
      </c>
      <c r="U1729" s="65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729" s="60">
        <v>16196</v>
      </c>
      <c r="W1729" s="59" t="str">
        <f t="shared" si="258"/>
        <v xml:space="preserve">Everson Veloso </v>
      </c>
      <c r="X1729" s="59">
        <f t="shared" si="249"/>
        <v>1</v>
      </c>
      <c r="Y1729" s="59">
        <f t="shared" ca="1" si="248"/>
        <v>7</v>
      </c>
      <c r="Z1729" s="59" t="str">
        <f>IFERROR(VLOOKUP(R1729,FVU!B:F,5,FALSE),"")</f>
        <v>TALÃO</v>
      </c>
      <c r="AA1729">
        <f t="shared" si="250"/>
        <v>2025</v>
      </c>
    </row>
    <row r="1730" spans="1:27" ht="15.75" customHeight="1">
      <c r="A1730" s="149">
        <f t="shared" si="247"/>
        <v>4025</v>
      </c>
      <c r="B1730" s="76">
        <v>21059</v>
      </c>
      <c r="C1730" s="68">
        <v>2</v>
      </c>
      <c r="D1730" s="67" t="str">
        <f t="shared" si="252"/>
        <v>275/80R22.5</v>
      </c>
      <c r="E1730" s="69">
        <v>20721</v>
      </c>
      <c r="F1730" s="76" t="s">
        <v>101</v>
      </c>
      <c r="G1730" s="68">
        <v>870</v>
      </c>
      <c r="H1730" s="67" t="str">
        <f t="shared" si="251"/>
        <v>JUSTINOPOLIS</v>
      </c>
      <c r="I1730" s="71">
        <v>45650</v>
      </c>
      <c r="J1730" s="72">
        <v>45671</v>
      </c>
      <c r="K1730" s="68">
        <v>2</v>
      </c>
      <c r="L1730" s="68">
        <v>26267</v>
      </c>
      <c r="M1730" s="68">
        <v>261053</v>
      </c>
      <c r="N1730" s="73">
        <f t="shared" si="253"/>
        <v>600</v>
      </c>
      <c r="O1730" s="74" t="str">
        <f t="shared" ca="1" si="254"/>
        <v>OK</v>
      </c>
      <c r="P1730" s="71">
        <v>45678</v>
      </c>
      <c r="Q1730" s="198"/>
      <c r="R1730" s="68" t="s">
        <v>117</v>
      </c>
      <c r="S1730" s="73" t="str">
        <f t="shared" si="255"/>
        <v>Separações no talão e rupturas dos reforços.</v>
      </c>
      <c r="T1730" s="67" t="str">
        <f t="shared" si="256"/>
        <v>Aquecimento excessivo no tambor de freio, utilização com sobrecarga ou baixa pressão, mau posicionamento do pneu sobre o aro/roda, uso excessivo dos freios devido a velocidade incompatível com a via.</v>
      </c>
      <c r="U1730" s="73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30" s="68">
        <v>16196</v>
      </c>
      <c r="W1730" s="67" t="str">
        <f t="shared" si="258"/>
        <v xml:space="preserve">Everson Veloso </v>
      </c>
      <c r="X1730" s="67">
        <f t="shared" si="249"/>
        <v>1</v>
      </c>
      <c r="Y1730" s="67">
        <f t="shared" ca="1" si="248"/>
        <v>7</v>
      </c>
      <c r="Z1730" s="67" t="str">
        <f>IFERROR(VLOOKUP(R1730,FVU!B:F,5,FALSE),"")</f>
        <v>TALÃO</v>
      </c>
      <c r="AA1730">
        <f t="shared" si="250"/>
        <v>2025</v>
      </c>
    </row>
    <row r="1731" spans="1:27" ht="15.75" customHeight="1">
      <c r="A1731" s="150">
        <f t="shared" si="247"/>
        <v>4026</v>
      </c>
      <c r="B1731" s="75">
        <v>21993</v>
      </c>
      <c r="C1731" s="60">
        <v>2</v>
      </c>
      <c r="D1731" s="59" t="str">
        <f t="shared" si="252"/>
        <v>275/80R22.5</v>
      </c>
      <c r="E1731" s="61">
        <v>90392</v>
      </c>
      <c r="F1731" s="75" t="s">
        <v>105</v>
      </c>
      <c r="G1731" s="60">
        <v>520</v>
      </c>
      <c r="H1731" s="59" t="str">
        <f t="shared" si="251"/>
        <v>NEVES</v>
      </c>
      <c r="I1731" s="63">
        <v>45652</v>
      </c>
      <c r="J1731" s="64">
        <v>45671</v>
      </c>
      <c r="K1731" s="60">
        <v>1</v>
      </c>
      <c r="L1731" s="60">
        <v>17159</v>
      </c>
      <c r="M1731" s="60">
        <v>299051</v>
      </c>
      <c r="N1731" s="65">
        <f t="shared" si="253"/>
        <v>600</v>
      </c>
      <c r="O1731" s="66" t="str">
        <f t="shared" ca="1" si="254"/>
        <v>OK</v>
      </c>
      <c r="P1731" s="63">
        <v>45672</v>
      </c>
      <c r="Q1731" s="200"/>
      <c r="R1731" s="148" t="s">
        <v>106</v>
      </c>
      <c r="S1731" s="65" t="str">
        <f t="shared" si="255"/>
        <v>Rachadura na zona baixa do talão.</v>
      </c>
      <c r="T1731" s="59" t="str">
        <f t="shared" si="25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31" s="65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31" s="60">
        <v>16196</v>
      </c>
      <c r="W1731" s="59" t="str">
        <f t="shared" si="258"/>
        <v xml:space="preserve">Everson Veloso </v>
      </c>
      <c r="X1731" s="59">
        <f t="shared" si="249"/>
        <v>1</v>
      </c>
      <c r="Y1731" s="59">
        <f t="shared" ca="1" si="248"/>
        <v>1</v>
      </c>
      <c r="Z1731" s="59" t="str">
        <f>IFERROR(VLOOKUP(R1731,FVU!B:F,5,FALSE),"")</f>
        <v>TALÃO</v>
      </c>
      <c r="AA1731">
        <f t="shared" si="250"/>
        <v>2025</v>
      </c>
    </row>
    <row r="1732" spans="1:27" ht="15.75" customHeight="1">
      <c r="A1732" s="149">
        <f t="shared" ref="A1732:A1795" si="259">IF(B1732&gt;0,A1731+1,"")</f>
        <v>4027</v>
      </c>
      <c r="B1732" s="76">
        <v>28566</v>
      </c>
      <c r="C1732" s="68">
        <v>2</v>
      </c>
      <c r="D1732" s="67" t="str">
        <f t="shared" si="252"/>
        <v>275/80R22.5</v>
      </c>
      <c r="E1732" s="69">
        <v>90395</v>
      </c>
      <c r="F1732" s="76" t="s">
        <v>105</v>
      </c>
      <c r="G1732" s="68">
        <v>520</v>
      </c>
      <c r="H1732" s="67" t="str">
        <f t="shared" si="251"/>
        <v>NEVES</v>
      </c>
      <c r="I1732" s="71">
        <v>45647</v>
      </c>
      <c r="J1732" s="72">
        <v>45671</v>
      </c>
      <c r="K1732" s="68">
        <v>1</v>
      </c>
      <c r="L1732" s="68">
        <v>32777</v>
      </c>
      <c r="M1732" s="68">
        <v>56382</v>
      </c>
      <c r="N1732" s="73">
        <f t="shared" si="253"/>
        <v>600</v>
      </c>
      <c r="O1732" s="74" t="str">
        <f t="shared" ca="1" si="254"/>
        <v>OK</v>
      </c>
      <c r="P1732" s="71">
        <v>45672</v>
      </c>
      <c r="Q1732" s="198"/>
      <c r="R1732" s="68" t="s">
        <v>106</v>
      </c>
      <c r="S1732" s="73" t="str">
        <f t="shared" si="255"/>
        <v>Rachadura na zona baixa do talão.</v>
      </c>
      <c r="T1732" s="67" t="str">
        <f t="shared" si="25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32" s="73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32" s="68">
        <v>16196</v>
      </c>
      <c r="W1732" s="67" t="str">
        <f t="shared" si="258"/>
        <v xml:space="preserve">Everson Veloso </v>
      </c>
      <c r="X1732" s="67">
        <f t="shared" si="249"/>
        <v>1</v>
      </c>
      <c r="Y1732" s="67">
        <f t="shared" ca="1" si="248"/>
        <v>1</v>
      </c>
      <c r="Z1732" s="67" t="str">
        <f>IFERROR(VLOOKUP(R1732,FVU!B:F,5,FALSE),"")</f>
        <v>TALÃO</v>
      </c>
      <c r="AA1732">
        <f t="shared" si="250"/>
        <v>2025</v>
      </c>
    </row>
    <row r="1733" spans="1:27" ht="15.75" customHeight="1">
      <c r="A1733" s="150">
        <f t="shared" si="259"/>
        <v>4028</v>
      </c>
      <c r="B1733" s="75">
        <v>24876</v>
      </c>
      <c r="C1733" s="60">
        <v>2</v>
      </c>
      <c r="D1733" s="59" t="str">
        <f t="shared" si="252"/>
        <v>275/80R22.5</v>
      </c>
      <c r="E1733" s="61">
        <v>90392</v>
      </c>
      <c r="F1733" s="75" t="s">
        <v>101</v>
      </c>
      <c r="G1733" s="60">
        <v>520</v>
      </c>
      <c r="H1733" s="59" t="str">
        <f t="shared" si="251"/>
        <v>NEVES</v>
      </c>
      <c r="I1733" s="63">
        <v>45652</v>
      </c>
      <c r="J1733" s="64">
        <v>45671</v>
      </c>
      <c r="K1733" s="60">
        <v>1</v>
      </c>
      <c r="L1733" s="60">
        <v>17159</v>
      </c>
      <c r="M1733" s="60">
        <v>209645</v>
      </c>
      <c r="N1733" s="65">
        <f t="shared" si="253"/>
        <v>600</v>
      </c>
      <c r="O1733" s="66" t="str">
        <f t="shared" ca="1" si="254"/>
        <v>OK</v>
      </c>
      <c r="P1733" s="63">
        <v>45672</v>
      </c>
      <c r="Q1733" s="200"/>
      <c r="R1733" s="148" t="s">
        <v>107</v>
      </c>
      <c r="S1733" s="65" t="str">
        <f t="shared" si="255"/>
        <v>Alteração na zona baixa do talão.</v>
      </c>
      <c r="T1733" s="59" t="str">
        <f t="shared" si="25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733" s="65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733" s="60">
        <v>16196</v>
      </c>
      <c r="W1733" s="59" t="str">
        <f t="shared" si="258"/>
        <v xml:space="preserve">Everson Veloso </v>
      </c>
      <c r="X1733" s="59">
        <f t="shared" si="249"/>
        <v>1</v>
      </c>
      <c r="Y1733" s="59">
        <f t="shared" ca="1" si="248"/>
        <v>1</v>
      </c>
      <c r="Z1733" s="59" t="str">
        <f>IFERROR(VLOOKUP(R1733,FVU!B:F,5,FALSE),"")</f>
        <v>TALÃO</v>
      </c>
      <c r="AA1733">
        <f t="shared" si="250"/>
        <v>2025</v>
      </c>
    </row>
    <row r="1734" spans="1:27" ht="15.75" customHeight="1">
      <c r="A1734" s="149">
        <f t="shared" si="259"/>
        <v>4029</v>
      </c>
      <c r="B1734" s="76">
        <v>25831</v>
      </c>
      <c r="C1734" s="68">
        <v>2</v>
      </c>
      <c r="D1734" s="67" t="str">
        <f t="shared" si="252"/>
        <v>275/80R22.5</v>
      </c>
      <c r="E1734" s="69">
        <v>90212</v>
      </c>
      <c r="F1734" s="76" t="s">
        <v>101</v>
      </c>
      <c r="G1734" s="68">
        <v>520</v>
      </c>
      <c r="H1734" s="67" t="str">
        <f t="shared" si="251"/>
        <v>NEVES</v>
      </c>
      <c r="I1734" s="71">
        <v>45649</v>
      </c>
      <c r="J1734" s="72">
        <v>45671</v>
      </c>
      <c r="K1734" s="68">
        <v>1</v>
      </c>
      <c r="L1734" s="68">
        <v>68263</v>
      </c>
      <c r="M1734" s="68">
        <v>153648</v>
      </c>
      <c r="N1734" s="73">
        <f t="shared" si="253"/>
        <v>600</v>
      </c>
      <c r="O1734" s="74" t="str">
        <f t="shared" ca="1" si="254"/>
        <v>OK</v>
      </c>
      <c r="P1734" s="71">
        <v>45672</v>
      </c>
      <c r="Q1734" s="198"/>
      <c r="R1734" s="68" t="s">
        <v>104</v>
      </c>
      <c r="S1734" s="73" t="str">
        <f t="shared" si="255"/>
        <v>Feridas acidentais no flanco.</v>
      </c>
      <c r="T1734" s="67" t="str">
        <f t="shared" si="256"/>
        <v>Objetos pontiagudos, pontas de guias, meio-fio.</v>
      </c>
      <c r="U1734" s="73" t="str">
        <f t="shared" si="257"/>
        <v>Impacto lateral proveniente de erro operacional, solicito avaliação de cobrança.</v>
      </c>
      <c r="V1734" s="68">
        <v>16196</v>
      </c>
      <c r="W1734" s="67" t="str">
        <f t="shared" si="258"/>
        <v xml:space="preserve">Everson Veloso </v>
      </c>
      <c r="X1734" s="67">
        <f t="shared" si="249"/>
        <v>1</v>
      </c>
      <c r="Y1734" s="67">
        <f t="shared" ca="1" si="248"/>
        <v>1</v>
      </c>
      <c r="Z1734" s="67" t="str">
        <f>IFERROR(VLOOKUP(R1734,FVU!B:F,5,FALSE),"")</f>
        <v>FLANCO</v>
      </c>
      <c r="AA1734">
        <f t="shared" si="250"/>
        <v>2025</v>
      </c>
    </row>
    <row r="1735" spans="1:27" ht="15.75" customHeight="1">
      <c r="A1735" s="150">
        <f t="shared" si="259"/>
        <v>4030</v>
      </c>
      <c r="B1735" s="75">
        <v>28226</v>
      </c>
      <c r="C1735" s="60">
        <v>2</v>
      </c>
      <c r="D1735" s="59" t="str">
        <f t="shared" si="252"/>
        <v>275/80R22.5</v>
      </c>
      <c r="E1735" s="61">
        <v>7517</v>
      </c>
      <c r="F1735" s="75" t="s">
        <v>197</v>
      </c>
      <c r="G1735" s="60">
        <v>56</v>
      </c>
      <c r="H1735" s="59" t="str">
        <f t="shared" si="251"/>
        <v xml:space="preserve">UBERLANDIA </v>
      </c>
      <c r="I1735" s="63">
        <v>45644</v>
      </c>
      <c r="J1735" s="64">
        <v>45671</v>
      </c>
      <c r="K1735" s="60">
        <v>0</v>
      </c>
      <c r="L1735" s="60">
        <v>47862</v>
      </c>
      <c r="M1735" s="60">
        <v>47862</v>
      </c>
      <c r="N1735" s="65">
        <f t="shared" si="253"/>
        <v>600</v>
      </c>
      <c r="O1735" s="66" t="str">
        <f t="shared" ca="1" si="254"/>
        <v>OK</v>
      </c>
      <c r="P1735" s="63">
        <v>45715</v>
      </c>
      <c r="Q1735" s="200"/>
      <c r="R1735" s="148" t="s">
        <v>111</v>
      </c>
      <c r="S1735" s="65" t="str">
        <f t="shared" si="255"/>
        <v>Desgaste irregular da Banda de Rodagem.</v>
      </c>
      <c r="T1735" s="59" t="str">
        <f t="shared" si="256"/>
        <v>Folgas nas mangas, cubos, buchas estouradas, veículo desalinhado.</v>
      </c>
      <c r="U1735" s="65" t="str">
        <f t="shared" si="25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735" s="60">
        <v>16196</v>
      </c>
      <c r="W1735" s="59" t="str">
        <f t="shared" si="258"/>
        <v xml:space="preserve">Everson Veloso </v>
      </c>
      <c r="X1735" s="59">
        <f t="shared" si="249"/>
        <v>1</v>
      </c>
      <c r="Y1735" s="59">
        <f t="shared" ref="Y1735:Y1798" ca="1" si="260">IF(J1735=0,"",IF(P1735=0,TODAY()-J1735,P1735-J1735))</f>
        <v>44</v>
      </c>
      <c r="Z1735" s="59" t="str">
        <f>IFERROR(VLOOKUP(R1735,FVU!B:F,5,FALSE),"")</f>
        <v>BANDA DE RODAGEM</v>
      </c>
      <c r="AA1735">
        <f t="shared" si="250"/>
        <v>2025</v>
      </c>
    </row>
    <row r="1736" spans="1:27" ht="15.75" customHeight="1">
      <c r="A1736" s="149">
        <f t="shared" si="259"/>
        <v>4031</v>
      </c>
      <c r="B1736" s="76">
        <v>25900</v>
      </c>
      <c r="C1736" s="68">
        <v>2</v>
      </c>
      <c r="D1736" s="67" t="str">
        <f t="shared" si="252"/>
        <v>275/80R22.5</v>
      </c>
      <c r="E1736" s="69">
        <v>11350</v>
      </c>
      <c r="F1736" s="76" t="s">
        <v>198</v>
      </c>
      <c r="G1736" s="68">
        <v>98</v>
      </c>
      <c r="H1736" s="67" t="str">
        <f t="shared" si="251"/>
        <v>ANA LUCIA</v>
      </c>
      <c r="I1736" s="71">
        <v>45654</v>
      </c>
      <c r="J1736" s="72">
        <v>45674</v>
      </c>
      <c r="K1736" s="68">
        <v>2</v>
      </c>
      <c r="L1736" s="68">
        <v>26987</v>
      </c>
      <c r="M1736" s="68">
        <v>104303</v>
      </c>
      <c r="N1736" s="73">
        <f t="shared" si="253"/>
        <v>600</v>
      </c>
      <c r="O1736" s="74" t="str">
        <f t="shared" ca="1" si="254"/>
        <v>OK</v>
      </c>
      <c r="P1736" s="71">
        <v>45686</v>
      </c>
      <c r="Q1736" s="198"/>
      <c r="R1736" s="68" t="s">
        <v>117</v>
      </c>
      <c r="S1736" s="73" t="str">
        <f t="shared" si="255"/>
        <v>Separações no talão e rupturas dos reforços.</v>
      </c>
      <c r="T1736" s="67" t="str">
        <f t="shared" si="256"/>
        <v>Aquecimento excessivo no tambor de freio, utilização com sobrecarga ou baixa pressão, mau posicionamento do pneu sobre o aro/roda, uso excessivo dos freios devido a velocidade incompatível com a via.</v>
      </c>
      <c r="U1736" s="73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36" s="68">
        <v>16196</v>
      </c>
      <c r="W1736" s="67" t="str">
        <f t="shared" si="258"/>
        <v xml:space="preserve">Everson Veloso </v>
      </c>
      <c r="X1736" s="67">
        <f t="shared" si="249"/>
        <v>1</v>
      </c>
      <c r="Y1736" s="67">
        <f t="shared" ca="1" si="260"/>
        <v>12</v>
      </c>
      <c r="Z1736" s="67" t="str">
        <f>IFERROR(VLOOKUP(R1736,FVU!B:F,5,FALSE),"")</f>
        <v>TALÃO</v>
      </c>
      <c r="AA1736">
        <f t="shared" si="250"/>
        <v>2025</v>
      </c>
    </row>
    <row r="1737" spans="1:27" ht="15.75" customHeight="1">
      <c r="A1737" s="150">
        <f t="shared" si="259"/>
        <v>4032</v>
      </c>
      <c r="B1737" s="75">
        <v>27740</v>
      </c>
      <c r="C1737" s="60">
        <v>2</v>
      </c>
      <c r="D1737" s="59" t="str">
        <f t="shared" si="252"/>
        <v>275/80R22.5</v>
      </c>
      <c r="E1737" s="61">
        <v>40592</v>
      </c>
      <c r="F1737" s="75" t="s">
        <v>99</v>
      </c>
      <c r="G1737" s="60">
        <v>98</v>
      </c>
      <c r="H1737" s="59" t="str">
        <f t="shared" si="251"/>
        <v>ANA LUCIA</v>
      </c>
      <c r="I1737" s="63">
        <v>45656</v>
      </c>
      <c r="J1737" s="64">
        <v>45674</v>
      </c>
      <c r="K1737" s="60">
        <v>1</v>
      </c>
      <c r="L1737" s="60">
        <v>40243</v>
      </c>
      <c r="M1737" s="60">
        <v>74697</v>
      </c>
      <c r="N1737" s="65">
        <f t="shared" si="253"/>
        <v>600</v>
      </c>
      <c r="O1737" s="66" t="str">
        <f t="shared" ca="1" si="254"/>
        <v>OK</v>
      </c>
      <c r="P1737" s="63">
        <v>45686</v>
      </c>
      <c r="Q1737" s="200"/>
      <c r="R1737" s="148" t="s">
        <v>106</v>
      </c>
      <c r="S1737" s="65" t="str">
        <f t="shared" si="255"/>
        <v>Rachadura na zona baixa do talão.</v>
      </c>
      <c r="T1737" s="59" t="str">
        <f t="shared" si="25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37" s="65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37" s="60">
        <v>16196</v>
      </c>
      <c r="W1737" s="59" t="str">
        <f t="shared" si="258"/>
        <v xml:space="preserve">Everson Veloso </v>
      </c>
      <c r="X1737" s="59">
        <f t="shared" ref="X1737:X1800" si="261">IF(J1737=0,"",MONTH(J1737))</f>
        <v>1</v>
      </c>
      <c r="Y1737" s="59">
        <f t="shared" ca="1" si="260"/>
        <v>12</v>
      </c>
      <c r="Z1737" s="59" t="str">
        <f>IFERROR(VLOOKUP(R1737,FVU!B:F,5,FALSE),"")</f>
        <v>TALÃO</v>
      </c>
      <c r="AA1737">
        <f t="shared" ref="AA1737:AA1800" si="262">IF(J1737=0,"",YEAR(J1737))</f>
        <v>2025</v>
      </c>
    </row>
    <row r="1738" spans="1:27" ht="15.75" customHeight="1">
      <c r="A1738" s="149">
        <f t="shared" si="259"/>
        <v>4033</v>
      </c>
      <c r="B1738" s="76">
        <v>26654</v>
      </c>
      <c r="C1738" s="68">
        <v>2</v>
      </c>
      <c r="D1738" s="67" t="str">
        <f t="shared" si="252"/>
        <v>275/80R22.5</v>
      </c>
      <c r="E1738" s="69">
        <v>31093</v>
      </c>
      <c r="F1738" s="76" t="s">
        <v>99</v>
      </c>
      <c r="G1738" s="68">
        <v>98</v>
      </c>
      <c r="H1738" s="67" t="str">
        <f t="shared" si="251"/>
        <v>ANA LUCIA</v>
      </c>
      <c r="I1738" s="71">
        <v>45650</v>
      </c>
      <c r="J1738" s="72">
        <v>45674</v>
      </c>
      <c r="K1738" s="68">
        <v>0</v>
      </c>
      <c r="L1738" s="68">
        <v>293171</v>
      </c>
      <c r="M1738" s="68">
        <v>73471</v>
      </c>
      <c r="N1738" s="73">
        <f t="shared" si="253"/>
        <v>600</v>
      </c>
      <c r="O1738" s="74" t="str">
        <f t="shared" ca="1" si="254"/>
        <v>OK</v>
      </c>
      <c r="P1738" s="71">
        <v>45686</v>
      </c>
      <c r="Q1738" s="198"/>
      <c r="R1738" s="68" t="s">
        <v>106</v>
      </c>
      <c r="S1738" s="73" t="str">
        <f t="shared" si="255"/>
        <v>Rachadura na zona baixa do talão.</v>
      </c>
      <c r="T1738" s="67" t="str">
        <f t="shared" si="25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38" s="73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38" s="68">
        <v>16196</v>
      </c>
      <c r="W1738" s="67" t="str">
        <f t="shared" si="258"/>
        <v xml:space="preserve">Everson Veloso </v>
      </c>
      <c r="X1738" s="67">
        <f t="shared" si="261"/>
        <v>1</v>
      </c>
      <c r="Y1738" s="67">
        <f t="shared" ca="1" si="260"/>
        <v>12</v>
      </c>
      <c r="Z1738" s="67" t="str">
        <f>IFERROR(VLOOKUP(R1738,FVU!B:F,5,FALSE),"")</f>
        <v>TALÃO</v>
      </c>
      <c r="AA1738">
        <f t="shared" si="262"/>
        <v>2025</v>
      </c>
    </row>
    <row r="1739" spans="1:27" ht="15.75" customHeight="1">
      <c r="A1739" s="150">
        <f t="shared" si="259"/>
        <v>4034</v>
      </c>
      <c r="B1739" s="75">
        <v>28148</v>
      </c>
      <c r="C1739" s="60">
        <v>4</v>
      </c>
      <c r="D1739" s="59" t="str">
        <f t="shared" si="252"/>
        <v>215/75R17.5</v>
      </c>
      <c r="E1739" s="61">
        <v>40893</v>
      </c>
      <c r="F1739" s="75" t="s">
        <v>105</v>
      </c>
      <c r="G1739" s="60">
        <v>98</v>
      </c>
      <c r="H1739" s="59" t="str">
        <f t="shared" si="251"/>
        <v>ANA LUCIA</v>
      </c>
      <c r="I1739" s="63">
        <v>45654</v>
      </c>
      <c r="J1739" s="64">
        <v>45674</v>
      </c>
      <c r="K1739" s="60">
        <v>0</v>
      </c>
      <c r="L1739" s="60">
        <v>6445</v>
      </c>
      <c r="M1739" s="60">
        <v>24255</v>
      </c>
      <c r="N1739" s="65">
        <f t="shared" si="253"/>
        <v>450</v>
      </c>
      <c r="O1739" s="66" t="str">
        <f t="shared" ca="1" si="254"/>
        <v>OK</v>
      </c>
      <c r="P1739" s="63">
        <v>45686</v>
      </c>
      <c r="Q1739" s="200"/>
      <c r="R1739" s="148" t="s">
        <v>109</v>
      </c>
      <c r="S1739" s="65" t="str">
        <f t="shared" si="255"/>
        <v>Desgaste da Banda de Rodagem por utilização extrema.</v>
      </c>
      <c r="T1739" s="59" t="str">
        <f t="shared" si="256"/>
        <v>Roda travada, "calo" no tambor de freio, utilização extrema , excessiva.</v>
      </c>
      <c r="U1739" s="65" t="str">
        <f t="shared" si="257"/>
        <v>Verificar rodas e tambores de freio, verificar negligência do borracheiro e caso procedente efetuar a cobrança.</v>
      </c>
      <c r="V1739" s="60">
        <v>16196</v>
      </c>
      <c r="W1739" s="59" t="str">
        <f t="shared" si="258"/>
        <v xml:space="preserve">Everson Veloso </v>
      </c>
      <c r="X1739" s="59">
        <f t="shared" si="261"/>
        <v>1</v>
      </c>
      <c r="Y1739" s="59">
        <f t="shared" ca="1" si="260"/>
        <v>12</v>
      </c>
      <c r="Z1739" s="59" t="str">
        <f>IFERROR(VLOOKUP(R1739,FVU!B:F,5,FALSE),"")</f>
        <v>BANDA DE RODAGEM</v>
      </c>
      <c r="AA1739">
        <f t="shared" si="262"/>
        <v>2025</v>
      </c>
    </row>
    <row r="1740" spans="1:27" ht="15.75" customHeight="1">
      <c r="A1740" s="149">
        <f t="shared" si="259"/>
        <v>4035</v>
      </c>
      <c r="B1740" s="76">
        <v>28148</v>
      </c>
      <c r="C1740" s="68">
        <v>4</v>
      </c>
      <c r="D1740" s="67" t="str">
        <f t="shared" si="252"/>
        <v>215/75R17.5</v>
      </c>
      <c r="E1740" s="69">
        <v>40893</v>
      </c>
      <c r="F1740" s="76" t="s">
        <v>105</v>
      </c>
      <c r="G1740" s="68">
        <v>98</v>
      </c>
      <c r="H1740" s="67" t="str">
        <f t="shared" si="251"/>
        <v>ANA LUCIA</v>
      </c>
      <c r="I1740" s="71">
        <v>45654</v>
      </c>
      <c r="J1740" s="72">
        <v>45674</v>
      </c>
      <c r="K1740" s="68">
        <v>0</v>
      </c>
      <c r="L1740" s="68">
        <v>6445</v>
      </c>
      <c r="M1740" s="68">
        <v>24255</v>
      </c>
      <c r="N1740" s="73">
        <f t="shared" si="253"/>
        <v>450</v>
      </c>
      <c r="O1740" s="74" t="str">
        <f t="shared" ca="1" si="254"/>
        <v>OK</v>
      </c>
      <c r="P1740" s="71">
        <v>45686</v>
      </c>
      <c r="Q1740" s="198"/>
      <c r="R1740" s="68" t="s">
        <v>106</v>
      </c>
      <c r="S1740" s="73" t="str">
        <f t="shared" si="255"/>
        <v>Rachadura na zona baixa do talão.</v>
      </c>
      <c r="T1740" s="67" t="str">
        <f t="shared" si="25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40" s="73" t="str">
        <f t="shared" si="25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40" s="68">
        <v>16196</v>
      </c>
      <c r="W1740" s="67" t="str">
        <f t="shared" si="258"/>
        <v xml:space="preserve">Everson Veloso </v>
      </c>
      <c r="X1740" s="67">
        <f t="shared" si="261"/>
        <v>1</v>
      </c>
      <c r="Y1740" s="67">
        <f t="shared" ca="1" si="260"/>
        <v>12</v>
      </c>
      <c r="Z1740" s="67" t="str">
        <f>IFERROR(VLOOKUP(R1740,FVU!B:F,5,FALSE),"")</f>
        <v>TALÃO</v>
      </c>
      <c r="AA1740">
        <f t="shared" si="262"/>
        <v>2025</v>
      </c>
    </row>
    <row r="1741" spans="1:27" ht="15.75" customHeight="1">
      <c r="A1741" s="150">
        <f t="shared" si="259"/>
        <v>4036</v>
      </c>
      <c r="B1741" s="75">
        <v>28056</v>
      </c>
      <c r="C1741" s="60">
        <v>2</v>
      </c>
      <c r="D1741" s="59" t="str">
        <f t="shared" si="252"/>
        <v>275/80R22.5</v>
      </c>
      <c r="E1741" s="61">
        <v>8436</v>
      </c>
      <c r="F1741" s="75" t="s">
        <v>105</v>
      </c>
      <c r="G1741" s="60">
        <v>56</v>
      </c>
      <c r="H1741" s="59" t="str">
        <f t="shared" si="251"/>
        <v xml:space="preserve">UBERLANDIA </v>
      </c>
      <c r="I1741" s="63">
        <v>45651</v>
      </c>
      <c r="J1741" s="64">
        <v>45674</v>
      </c>
      <c r="K1741" s="60">
        <v>0</v>
      </c>
      <c r="L1741" s="60">
        <v>6306</v>
      </c>
      <c r="M1741" s="60">
        <v>80260</v>
      </c>
      <c r="N1741" s="65">
        <f t="shared" si="253"/>
        <v>600</v>
      </c>
      <c r="O1741" s="66" t="str">
        <f t="shared" ca="1" si="254"/>
        <v>OK</v>
      </c>
      <c r="P1741" s="63">
        <v>45715</v>
      </c>
      <c r="Q1741" s="200"/>
      <c r="R1741" s="148" t="s">
        <v>114</v>
      </c>
      <c r="S1741" s="65" t="str">
        <f t="shared" si="255"/>
        <v>Pneu não ressulcado</v>
      </c>
      <c r="T1741" s="59" t="str">
        <f t="shared" si="256"/>
        <v>Negligência e/ou não realização do serviço de ressulcagem.</v>
      </c>
      <c r="U1741" s="65" t="str">
        <f t="shared" si="257"/>
        <v>Realizar a ressulcagem dos pneus respeitando os procedimentos conforme manual de ressulcagem.</v>
      </c>
      <c r="V1741" s="60">
        <v>16196</v>
      </c>
      <c r="W1741" s="59" t="str">
        <f t="shared" si="258"/>
        <v xml:space="preserve">Everson Veloso </v>
      </c>
      <c r="X1741" s="59">
        <f t="shared" si="261"/>
        <v>1</v>
      </c>
      <c r="Y1741" s="59">
        <f t="shared" ca="1" si="260"/>
        <v>41</v>
      </c>
      <c r="Z1741" s="59" t="str">
        <f>IFERROR(VLOOKUP(R1741,FVU!B:F,5,FALSE),"")</f>
        <v>BANDA DE RODAGEM</v>
      </c>
      <c r="AA1741">
        <f t="shared" si="262"/>
        <v>2025</v>
      </c>
    </row>
    <row r="1742" spans="1:27" ht="15.75" customHeight="1">
      <c r="A1742" s="149">
        <f t="shared" si="259"/>
        <v>4037</v>
      </c>
      <c r="B1742" s="76">
        <v>28057</v>
      </c>
      <c r="C1742" s="68">
        <v>2</v>
      </c>
      <c r="D1742" s="67" t="str">
        <f t="shared" si="252"/>
        <v>275/80R22.5</v>
      </c>
      <c r="E1742" s="69">
        <v>8436</v>
      </c>
      <c r="F1742" s="76" t="s">
        <v>198</v>
      </c>
      <c r="G1742" s="68">
        <v>56</v>
      </c>
      <c r="H1742" s="67" t="str">
        <f t="shared" ref="H1742:H1805" si="263">IFERROR(VLOOKUP(G1742,LOCAL,2,FALSE),"")</f>
        <v xml:space="preserve">UBERLANDIA </v>
      </c>
      <c r="I1742" s="71">
        <v>45651</v>
      </c>
      <c r="J1742" s="72">
        <v>45674</v>
      </c>
      <c r="K1742" s="68">
        <v>0</v>
      </c>
      <c r="L1742" s="68">
        <v>22837</v>
      </c>
      <c r="M1742" s="68">
        <v>81195</v>
      </c>
      <c r="N1742" s="73">
        <f t="shared" si="253"/>
        <v>600</v>
      </c>
      <c r="O1742" s="74" t="str">
        <f t="shared" ca="1" si="254"/>
        <v>OK</v>
      </c>
      <c r="P1742" s="71">
        <v>45715</v>
      </c>
      <c r="Q1742" s="198"/>
      <c r="R1742" s="68" t="s">
        <v>114</v>
      </c>
      <c r="S1742" s="73" t="str">
        <f t="shared" si="255"/>
        <v>Pneu não ressulcado</v>
      </c>
      <c r="T1742" s="67" t="str">
        <f t="shared" si="256"/>
        <v>Negligência e/ou não realização do serviço de ressulcagem.</v>
      </c>
      <c r="U1742" s="73" t="str">
        <f t="shared" si="257"/>
        <v>Realizar a ressulcagem dos pneus respeitando os procedimentos conforme manual de ressulcagem.</v>
      </c>
      <c r="V1742" s="68">
        <v>16196</v>
      </c>
      <c r="W1742" s="67" t="str">
        <f t="shared" si="258"/>
        <v xml:space="preserve">Everson Veloso </v>
      </c>
      <c r="X1742" s="67">
        <f t="shared" si="261"/>
        <v>1</v>
      </c>
      <c r="Y1742" s="67">
        <f t="shared" ca="1" si="260"/>
        <v>41</v>
      </c>
      <c r="Z1742" s="67" t="str">
        <f>IFERROR(VLOOKUP(R1742,FVU!B:F,5,FALSE),"")</f>
        <v>BANDA DE RODAGEM</v>
      </c>
      <c r="AA1742">
        <f t="shared" si="262"/>
        <v>2025</v>
      </c>
    </row>
    <row r="1743" spans="1:27" ht="15.75" customHeight="1">
      <c r="A1743" s="150">
        <f t="shared" si="259"/>
        <v>4038</v>
      </c>
      <c r="B1743" s="75">
        <v>24245</v>
      </c>
      <c r="C1743" s="60">
        <v>1</v>
      </c>
      <c r="D1743" s="59" t="str">
        <f t="shared" si="252"/>
        <v>295/80R22.5</v>
      </c>
      <c r="E1743" s="61">
        <v>7609</v>
      </c>
      <c r="F1743" s="75" t="s">
        <v>199</v>
      </c>
      <c r="G1743" s="60">
        <v>56</v>
      </c>
      <c r="H1743" s="59" t="str">
        <f t="shared" si="263"/>
        <v xml:space="preserve">UBERLANDIA </v>
      </c>
      <c r="I1743" s="63">
        <v>45652</v>
      </c>
      <c r="J1743" s="64">
        <v>45674</v>
      </c>
      <c r="K1743" s="60">
        <v>0</v>
      </c>
      <c r="L1743" s="60">
        <v>6083</v>
      </c>
      <c r="M1743" s="60">
        <v>76043</v>
      </c>
      <c r="N1743" s="65">
        <f t="shared" si="253"/>
        <v>650</v>
      </c>
      <c r="O1743" s="66" t="str">
        <f t="shared" ca="1" si="254"/>
        <v>OK</v>
      </c>
      <c r="P1743" s="63">
        <v>45715</v>
      </c>
      <c r="Q1743" s="200"/>
      <c r="R1743" s="148" t="s">
        <v>109</v>
      </c>
      <c r="S1743" s="65" t="str">
        <f t="shared" si="255"/>
        <v>Desgaste da Banda de Rodagem por utilização extrema.</v>
      </c>
      <c r="T1743" s="59" t="str">
        <f t="shared" si="256"/>
        <v>Roda travada, "calo" no tambor de freio, utilização extrema , excessiva.</v>
      </c>
      <c r="U1743" s="65" t="str">
        <f t="shared" si="257"/>
        <v>Verificar rodas e tambores de freio, verificar negligência do borracheiro e caso procedente efetuar a cobrança.</v>
      </c>
      <c r="V1743" s="60">
        <v>16196</v>
      </c>
      <c r="W1743" s="59" t="str">
        <f t="shared" si="258"/>
        <v xml:space="preserve">Everson Veloso </v>
      </c>
      <c r="X1743" s="59">
        <f t="shared" si="261"/>
        <v>1</v>
      </c>
      <c r="Y1743" s="59">
        <f t="shared" ca="1" si="260"/>
        <v>41</v>
      </c>
      <c r="Z1743" s="59" t="str">
        <f>IFERROR(VLOOKUP(R1743,FVU!B:F,5,FALSE),"")</f>
        <v>BANDA DE RODAGEM</v>
      </c>
      <c r="AA1743">
        <f t="shared" si="262"/>
        <v>2025</v>
      </c>
    </row>
    <row r="1744" spans="1:27" ht="15.75" customHeight="1">
      <c r="A1744" s="149">
        <f t="shared" si="259"/>
        <v>4039</v>
      </c>
      <c r="B1744" s="76">
        <v>28387</v>
      </c>
      <c r="C1744" s="68">
        <v>1</v>
      </c>
      <c r="D1744" s="67" t="str">
        <f t="shared" ref="D1744:D1807" si="264">IFERROR(VLOOKUP(C1744,MEDIDA,2,FALSE),"")</f>
        <v>295/80R22.5</v>
      </c>
      <c r="E1744" s="69">
        <v>8489</v>
      </c>
      <c r="F1744" s="76" t="s">
        <v>105</v>
      </c>
      <c r="G1744" s="68">
        <v>56</v>
      </c>
      <c r="H1744" s="67" t="str">
        <f t="shared" si="263"/>
        <v xml:space="preserve">UBERLANDIA </v>
      </c>
      <c r="I1744" s="71">
        <v>45653</v>
      </c>
      <c r="J1744" s="72">
        <v>45674</v>
      </c>
      <c r="K1744" s="68">
        <v>0</v>
      </c>
      <c r="L1744" s="68">
        <v>9740</v>
      </c>
      <c r="M1744" s="68">
        <v>73896</v>
      </c>
      <c r="N1744" s="73">
        <f t="shared" ref="N1744:N1807" si="265">IFERROR(VLOOKUP(C1744,MEDIDA,3,FALSE),"")</f>
        <v>650</v>
      </c>
      <c r="O1744" s="74" t="str">
        <f t="shared" ref="O1744:O1807" ca="1" si="266">IF(B1744="","",IF(P1744="",IF(TODAY()-J1744&gt;=7,"PENDENTE","AGUARDANDO"),"OK"))</f>
        <v>OK</v>
      </c>
      <c r="P1744" s="71">
        <v>45715</v>
      </c>
      <c r="Q1744" s="198"/>
      <c r="R1744" s="68" t="s">
        <v>114</v>
      </c>
      <c r="S1744" s="73" t="str">
        <f t="shared" ref="S1744:S1807" si="267">IFERROR(VLOOKUP(R1744,FVU,2,FALSE),"")</f>
        <v>Pneu não ressulcado</v>
      </c>
      <c r="T1744" s="67" t="str">
        <f t="shared" ref="T1744:T1807" si="268">IFERROR(VLOOKUP(R1744,FVU,3,FALSE),"")</f>
        <v>Negligência e/ou não realização do serviço de ressulcagem.</v>
      </c>
      <c r="U1744" s="73" t="str">
        <f t="shared" ref="U1744:U1807" si="269">IFERROR(VLOOKUP(R1744,FVU,4,FALSE),"")</f>
        <v>Realizar a ressulcagem dos pneus respeitando os procedimentos conforme manual de ressulcagem.</v>
      </c>
      <c r="V1744" s="68">
        <v>16196</v>
      </c>
      <c r="W1744" s="67" t="str">
        <f t="shared" ref="W1744:W1807" si="270">IFERROR(VLOOKUP(V1744,RELATOR,2,FALSE),"")</f>
        <v xml:space="preserve">Everson Veloso </v>
      </c>
      <c r="X1744" s="67">
        <f t="shared" si="261"/>
        <v>1</v>
      </c>
      <c r="Y1744" s="67">
        <f t="shared" ca="1" si="260"/>
        <v>41</v>
      </c>
      <c r="Z1744" s="67" t="str">
        <f>IFERROR(VLOOKUP(R1744,FVU!B:F,5,FALSE),"")</f>
        <v>BANDA DE RODAGEM</v>
      </c>
      <c r="AA1744">
        <f t="shared" si="262"/>
        <v>2025</v>
      </c>
    </row>
    <row r="1745" spans="1:27" ht="15.75" customHeight="1">
      <c r="A1745" s="150">
        <f t="shared" si="259"/>
        <v>4040</v>
      </c>
      <c r="B1745" s="75">
        <v>29224</v>
      </c>
      <c r="C1745" s="60">
        <v>2</v>
      </c>
      <c r="D1745" s="59" t="str">
        <f t="shared" si="264"/>
        <v>275/80R22.5</v>
      </c>
      <c r="E1745" s="61">
        <v>8489</v>
      </c>
      <c r="F1745" s="75" t="s">
        <v>198</v>
      </c>
      <c r="G1745" s="60">
        <v>56</v>
      </c>
      <c r="H1745" s="59" t="str">
        <f t="shared" si="263"/>
        <v xml:space="preserve">UBERLANDIA </v>
      </c>
      <c r="I1745" s="63">
        <v>45653</v>
      </c>
      <c r="J1745" s="64">
        <v>45674</v>
      </c>
      <c r="K1745" s="60">
        <v>0</v>
      </c>
      <c r="L1745" s="60">
        <v>9740</v>
      </c>
      <c r="M1745" s="60">
        <v>50489</v>
      </c>
      <c r="N1745" s="65">
        <f t="shared" si="265"/>
        <v>600</v>
      </c>
      <c r="O1745" s="66" t="str">
        <f t="shared" ca="1" si="266"/>
        <v>OK</v>
      </c>
      <c r="P1745" s="63">
        <v>45715</v>
      </c>
      <c r="Q1745" s="200"/>
      <c r="R1745" s="148" t="s">
        <v>114</v>
      </c>
      <c r="S1745" s="65" t="str">
        <f t="shared" si="267"/>
        <v>Pneu não ressulcado</v>
      </c>
      <c r="T1745" s="59" t="str">
        <f t="shared" si="268"/>
        <v>Negligência e/ou não realização do serviço de ressulcagem.</v>
      </c>
      <c r="U1745" s="65" t="str">
        <f t="shared" si="269"/>
        <v>Realizar a ressulcagem dos pneus respeitando os procedimentos conforme manual de ressulcagem.</v>
      </c>
      <c r="V1745" s="60">
        <v>16196</v>
      </c>
      <c r="W1745" s="59" t="str">
        <f t="shared" si="270"/>
        <v xml:space="preserve">Everson Veloso </v>
      </c>
      <c r="X1745" s="59">
        <f t="shared" si="261"/>
        <v>1</v>
      </c>
      <c r="Y1745" s="59">
        <f t="shared" ca="1" si="260"/>
        <v>41</v>
      </c>
      <c r="Z1745" s="59" t="str">
        <f>IFERROR(VLOOKUP(R1745,FVU!B:F,5,FALSE),"")</f>
        <v>BANDA DE RODAGEM</v>
      </c>
      <c r="AA1745">
        <f t="shared" si="262"/>
        <v>2025</v>
      </c>
    </row>
    <row r="1746" spans="1:27" ht="15.75" customHeight="1">
      <c r="A1746" s="149">
        <f t="shared" si="259"/>
        <v>4041</v>
      </c>
      <c r="B1746" s="76">
        <v>27645</v>
      </c>
      <c r="C1746" s="68">
        <v>2</v>
      </c>
      <c r="D1746" s="67" t="str">
        <f t="shared" si="264"/>
        <v>275/80R22.5</v>
      </c>
      <c r="E1746" s="69">
        <v>7506</v>
      </c>
      <c r="F1746" s="76" t="s">
        <v>105</v>
      </c>
      <c r="G1746" s="68">
        <v>56</v>
      </c>
      <c r="H1746" s="67" t="str">
        <f t="shared" si="263"/>
        <v xml:space="preserve">UBERLANDIA </v>
      </c>
      <c r="I1746" s="71">
        <v>45649</v>
      </c>
      <c r="J1746" s="72">
        <v>45674</v>
      </c>
      <c r="K1746" s="68">
        <v>0</v>
      </c>
      <c r="L1746" s="68">
        <v>11306</v>
      </c>
      <c r="M1746" s="68">
        <v>76505</v>
      </c>
      <c r="N1746" s="73">
        <f t="shared" si="265"/>
        <v>600</v>
      </c>
      <c r="O1746" s="74" t="str">
        <f t="shared" ca="1" si="266"/>
        <v>OK</v>
      </c>
      <c r="P1746" s="71">
        <v>45749</v>
      </c>
      <c r="Q1746" s="198"/>
      <c r="R1746" s="68" t="s">
        <v>114</v>
      </c>
      <c r="S1746" s="73" t="str">
        <f t="shared" si="267"/>
        <v>Pneu não ressulcado</v>
      </c>
      <c r="T1746" s="67" t="str">
        <f t="shared" si="268"/>
        <v>Negligência e/ou não realização do serviço de ressulcagem.</v>
      </c>
      <c r="U1746" s="73" t="str">
        <f t="shared" si="269"/>
        <v>Realizar a ressulcagem dos pneus respeitando os procedimentos conforme manual de ressulcagem.</v>
      </c>
      <c r="V1746" s="68">
        <v>16196</v>
      </c>
      <c r="W1746" s="67" t="str">
        <f t="shared" si="270"/>
        <v xml:space="preserve">Everson Veloso </v>
      </c>
      <c r="X1746" s="67">
        <f t="shared" si="261"/>
        <v>1</v>
      </c>
      <c r="Y1746" s="67">
        <f t="shared" ca="1" si="260"/>
        <v>75</v>
      </c>
      <c r="Z1746" s="67" t="str">
        <f>IFERROR(VLOOKUP(R1746,FVU!B:F,5,FALSE),"")</f>
        <v>BANDA DE RODAGEM</v>
      </c>
      <c r="AA1746">
        <f t="shared" si="262"/>
        <v>2025</v>
      </c>
    </row>
    <row r="1747" spans="1:27" ht="15.75" customHeight="1">
      <c r="A1747" s="150">
        <f t="shared" si="259"/>
        <v>4042</v>
      </c>
      <c r="B1747" s="75">
        <v>27781</v>
      </c>
      <c r="C1747" s="60">
        <v>2</v>
      </c>
      <c r="D1747" s="59" t="str">
        <f t="shared" si="264"/>
        <v>275/80R22.5</v>
      </c>
      <c r="E1747" s="61">
        <v>8478</v>
      </c>
      <c r="F1747" s="75" t="s">
        <v>105</v>
      </c>
      <c r="G1747" s="60">
        <v>56</v>
      </c>
      <c r="H1747" s="59" t="str">
        <f t="shared" si="263"/>
        <v xml:space="preserve">UBERLANDIA </v>
      </c>
      <c r="I1747" s="63">
        <v>45651</v>
      </c>
      <c r="J1747" s="64">
        <v>45674</v>
      </c>
      <c r="K1747" s="60">
        <v>1</v>
      </c>
      <c r="L1747" s="60">
        <v>32203</v>
      </c>
      <c r="M1747" s="60">
        <v>64959</v>
      </c>
      <c r="N1747" s="65">
        <f t="shared" si="265"/>
        <v>600</v>
      </c>
      <c r="O1747" s="66" t="str">
        <f t="shared" ca="1" si="266"/>
        <v>OK</v>
      </c>
      <c r="P1747" s="63">
        <v>45715</v>
      </c>
      <c r="Q1747" s="200"/>
      <c r="R1747" s="148" t="s">
        <v>106</v>
      </c>
      <c r="S1747" s="65" t="str">
        <f t="shared" si="267"/>
        <v>Rachadura na zona baixa do talão.</v>
      </c>
      <c r="T1747" s="59" t="str">
        <f t="shared" si="2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47" s="65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47" s="60">
        <v>16196</v>
      </c>
      <c r="W1747" s="59" t="str">
        <f t="shared" si="270"/>
        <v xml:space="preserve">Everson Veloso </v>
      </c>
      <c r="X1747" s="59">
        <f t="shared" si="261"/>
        <v>1</v>
      </c>
      <c r="Y1747" s="59">
        <f t="shared" ca="1" si="260"/>
        <v>41</v>
      </c>
      <c r="Z1747" s="59" t="str">
        <f>IFERROR(VLOOKUP(R1747,FVU!B:F,5,FALSE),"")</f>
        <v>TALÃO</v>
      </c>
      <c r="AA1747">
        <f t="shared" si="262"/>
        <v>2025</v>
      </c>
    </row>
    <row r="1748" spans="1:27" ht="15.75" customHeight="1">
      <c r="A1748" s="149">
        <f t="shared" si="259"/>
        <v>4043</v>
      </c>
      <c r="B1748" s="76">
        <v>25440</v>
      </c>
      <c r="C1748" s="68">
        <v>1</v>
      </c>
      <c r="D1748" s="67" t="str">
        <f t="shared" si="264"/>
        <v>295/80R22.5</v>
      </c>
      <c r="E1748" s="69">
        <v>7616</v>
      </c>
      <c r="F1748" s="76" t="s">
        <v>105</v>
      </c>
      <c r="G1748" s="68">
        <v>56</v>
      </c>
      <c r="H1748" s="67" t="str">
        <f t="shared" si="263"/>
        <v xml:space="preserve">UBERLANDIA </v>
      </c>
      <c r="I1748" s="71">
        <v>45650</v>
      </c>
      <c r="J1748" s="72">
        <v>45674</v>
      </c>
      <c r="K1748" s="68">
        <v>0</v>
      </c>
      <c r="L1748" s="68">
        <v>939</v>
      </c>
      <c r="M1748" s="68">
        <v>99141</v>
      </c>
      <c r="N1748" s="73">
        <f t="shared" si="265"/>
        <v>650</v>
      </c>
      <c r="O1748" s="74" t="str">
        <f t="shared" ca="1" si="266"/>
        <v>OK</v>
      </c>
      <c r="P1748" s="71">
        <v>45715</v>
      </c>
      <c r="Q1748" s="198"/>
      <c r="R1748" s="68" t="s">
        <v>109</v>
      </c>
      <c r="S1748" s="73" t="str">
        <f t="shared" si="267"/>
        <v>Desgaste da Banda de Rodagem por utilização extrema.</v>
      </c>
      <c r="T1748" s="67" t="str">
        <f t="shared" si="268"/>
        <v>Roda travada, "calo" no tambor de freio, utilização extrema , excessiva.</v>
      </c>
      <c r="U1748" s="73" t="str">
        <f t="shared" si="269"/>
        <v>Verificar rodas e tambores de freio, verificar negligência do borracheiro e caso procedente efetuar a cobrança.</v>
      </c>
      <c r="V1748" s="68">
        <v>16196</v>
      </c>
      <c r="W1748" s="67" t="str">
        <f t="shared" si="270"/>
        <v xml:space="preserve">Everson Veloso </v>
      </c>
      <c r="X1748" s="67">
        <f t="shared" si="261"/>
        <v>1</v>
      </c>
      <c r="Y1748" s="67">
        <f t="shared" ca="1" si="260"/>
        <v>41</v>
      </c>
      <c r="Z1748" s="67" t="str">
        <f>IFERROR(VLOOKUP(R1748,FVU!B:F,5,FALSE),"")</f>
        <v>BANDA DE RODAGEM</v>
      </c>
      <c r="AA1748">
        <f t="shared" si="262"/>
        <v>2025</v>
      </c>
    </row>
    <row r="1749" spans="1:27" ht="15.75" customHeight="1">
      <c r="A1749" s="150">
        <f t="shared" si="259"/>
        <v>4044</v>
      </c>
      <c r="B1749" s="75">
        <v>27794</v>
      </c>
      <c r="C1749" s="60">
        <v>2</v>
      </c>
      <c r="D1749" s="59" t="str">
        <f t="shared" si="264"/>
        <v>275/80R22.5</v>
      </c>
      <c r="E1749" s="61">
        <v>10644</v>
      </c>
      <c r="F1749" s="75" t="s">
        <v>105</v>
      </c>
      <c r="G1749" s="60">
        <v>98</v>
      </c>
      <c r="H1749" s="59" t="str">
        <f t="shared" si="263"/>
        <v>ANA LUCIA</v>
      </c>
      <c r="I1749" s="63">
        <v>45653</v>
      </c>
      <c r="J1749" s="64">
        <v>45674</v>
      </c>
      <c r="K1749" s="60">
        <v>0</v>
      </c>
      <c r="L1749" s="60">
        <v>4364</v>
      </c>
      <c r="M1749" s="60">
        <v>54170</v>
      </c>
      <c r="N1749" s="65">
        <f t="shared" si="265"/>
        <v>600</v>
      </c>
      <c r="O1749" s="66" t="str">
        <f t="shared" ca="1" si="266"/>
        <v>OK</v>
      </c>
      <c r="P1749" s="63">
        <v>45894</v>
      </c>
      <c r="Q1749" s="200"/>
      <c r="R1749" s="148" t="s">
        <v>109</v>
      </c>
      <c r="S1749" s="65" t="str">
        <f t="shared" si="267"/>
        <v>Desgaste da Banda de Rodagem por utilização extrema.</v>
      </c>
      <c r="T1749" s="59" t="str">
        <f t="shared" si="268"/>
        <v>Roda travada, "calo" no tambor de freio, utilização extrema , excessiva.</v>
      </c>
      <c r="U1749" s="65" t="str">
        <f t="shared" si="269"/>
        <v>Verificar rodas e tambores de freio, verificar negligência do borracheiro e caso procedente efetuar a cobrança.</v>
      </c>
      <c r="V1749" s="60">
        <v>16196</v>
      </c>
      <c r="W1749" s="59" t="str">
        <f t="shared" si="270"/>
        <v xml:space="preserve">Everson Veloso </v>
      </c>
      <c r="X1749" s="59">
        <f t="shared" si="261"/>
        <v>1</v>
      </c>
      <c r="Y1749" s="59">
        <f t="shared" ca="1" si="260"/>
        <v>220</v>
      </c>
      <c r="Z1749" s="59" t="str">
        <f>IFERROR(VLOOKUP(R1749,FVU!B:F,5,FALSE),"")</f>
        <v>BANDA DE RODAGEM</v>
      </c>
      <c r="AA1749">
        <f t="shared" si="262"/>
        <v>2025</v>
      </c>
    </row>
    <row r="1750" spans="1:27" ht="15.75" customHeight="1">
      <c r="A1750" s="149">
        <f t="shared" si="259"/>
        <v>4045</v>
      </c>
      <c r="B1750" s="76">
        <v>26444</v>
      </c>
      <c r="C1750" s="68">
        <v>2</v>
      </c>
      <c r="D1750" s="67" t="str">
        <f t="shared" si="264"/>
        <v>275/80R22.5</v>
      </c>
      <c r="E1750" s="69">
        <v>90296</v>
      </c>
      <c r="F1750" s="76" t="s">
        <v>105</v>
      </c>
      <c r="G1750" s="68">
        <v>870</v>
      </c>
      <c r="H1750" s="67" t="str">
        <f t="shared" si="263"/>
        <v>JUSTINOPOLIS</v>
      </c>
      <c r="I1750" s="71">
        <v>45656</v>
      </c>
      <c r="J1750" s="72">
        <v>45674</v>
      </c>
      <c r="K1750" s="68">
        <v>2</v>
      </c>
      <c r="L1750" s="68">
        <v>4946</v>
      </c>
      <c r="M1750" s="68">
        <v>120068</v>
      </c>
      <c r="N1750" s="73">
        <f t="shared" si="265"/>
        <v>600</v>
      </c>
      <c r="O1750" s="74" t="str">
        <f t="shared" ca="1" si="266"/>
        <v>OK</v>
      </c>
      <c r="P1750" s="71">
        <v>45678</v>
      </c>
      <c r="Q1750" s="198"/>
      <c r="R1750" s="68" t="s">
        <v>117</v>
      </c>
      <c r="S1750" s="73" t="str">
        <f t="shared" si="267"/>
        <v>Separações no talão e rupturas dos reforços.</v>
      </c>
      <c r="T1750" s="67" t="str">
        <f t="shared" si="268"/>
        <v>Aquecimento excessivo no tambor de freio, utilização com sobrecarga ou baixa pressão, mau posicionamento do pneu sobre o aro/roda, uso excessivo dos freios devido a velocidade incompatível com a via.</v>
      </c>
      <c r="U1750" s="73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50" s="68">
        <v>16196</v>
      </c>
      <c r="W1750" s="67" t="str">
        <f t="shared" si="270"/>
        <v xml:space="preserve">Everson Veloso </v>
      </c>
      <c r="X1750" s="67">
        <f t="shared" si="261"/>
        <v>1</v>
      </c>
      <c r="Y1750" s="67">
        <f t="shared" ca="1" si="260"/>
        <v>4</v>
      </c>
      <c r="Z1750" s="67" t="str">
        <f>IFERROR(VLOOKUP(R1750,FVU!B:F,5,FALSE),"")</f>
        <v>TALÃO</v>
      </c>
      <c r="AA1750">
        <f t="shared" si="262"/>
        <v>2025</v>
      </c>
    </row>
    <row r="1751" spans="1:27" ht="15.75" customHeight="1">
      <c r="A1751" s="150">
        <f t="shared" si="259"/>
        <v>4046</v>
      </c>
      <c r="B1751" s="75">
        <v>23787</v>
      </c>
      <c r="C1751" s="60">
        <v>2</v>
      </c>
      <c r="D1751" s="59" t="str">
        <f t="shared" si="264"/>
        <v>275/80R22.5</v>
      </c>
      <c r="E1751" s="61">
        <v>10630</v>
      </c>
      <c r="F1751" s="75" t="s">
        <v>198</v>
      </c>
      <c r="G1751" s="60">
        <v>870</v>
      </c>
      <c r="H1751" s="59" t="str">
        <f t="shared" si="263"/>
        <v>JUSTINOPOLIS</v>
      </c>
      <c r="I1751" s="63">
        <v>45629</v>
      </c>
      <c r="J1751" s="64">
        <v>45674</v>
      </c>
      <c r="K1751" s="60">
        <v>2</v>
      </c>
      <c r="L1751" s="60">
        <v>49256</v>
      </c>
      <c r="M1751" s="60">
        <v>243506</v>
      </c>
      <c r="N1751" s="65">
        <f t="shared" si="265"/>
        <v>600</v>
      </c>
      <c r="O1751" s="66" t="str">
        <f t="shared" ca="1" si="266"/>
        <v>OK</v>
      </c>
      <c r="P1751" s="63">
        <v>45678</v>
      </c>
      <c r="Q1751" s="200"/>
      <c r="R1751" s="148" t="s">
        <v>106</v>
      </c>
      <c r="S1751" s="65" t="str">
        <f t="shared" si="267"/>
        <v>Rachadura na zona baixa do talão.</v>
      </c>
      <c r="T1751" s="59" t="str">
        <f t="shared" si="2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51" s="65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51" s="60">
        <v>16196</v>
      </c>
      <c r="W1751" s="59" t="str">
        <f t="shared" si="270"/>
        <v xml:space="preserve">Everson Veloso </v>
      </c>
      <c r="X1751" s="59">
        <f t="shared" si="261"/>
        <v>1</v>
      </c>
      <c r="Y1751" s="59">
        <f t="shared" ca="1" si="260"/>
        <v>4</v>
      </c>
      <c r="Z1751" s="59" t="str">
        <f>IFERROR(VLOOKUP(R1751,FVU!B:F,5,FALSE),"")</f>
        <v>TALÃO</v>
      </c>
      <c r="AA1751">
        <f t="shared" si="262"/>
        <v>2025</v>
      </c>
    </row>
    <row r="1752" spans="1:27" ht="15.75" customHeight="1">
      <c r="A1752" s="149">
        <f t="shared" si="259"/>
        <v>4047</v>
      </c>
      <c r="B1752" s="76">
        <v>25624</v>
      </c>
      <c r="C1752" s="68">
        <v>2</v>
      </c>
      <c r="D1752" s="67" t="str">
        <f t="shared" si="264"/>
        <v>275/80R22.5</v>
      </c>
      <c r="E1752" s="69">
        <v>10627</v>
      </c>
      <c r="F1752" s="76" t="s">
        <v>99</v>
      </c>
      <c r="G1752" s="68">
        <v>870</v>
      </c>
      <c r="H1752" s="67" t="str">
        <f t="shared" si="263"/>
        <v>JUSTINOPOLIS</v>
      </c>
      <c r="I1752" s="71">
        <v>45656</v>
      </c>
      <c r="J1752" s="72">
        <v>45674</v>
      </c>
      <c r="K1752" s="68">
        <v>2</v>
      </c>
      <c r="L1752" s="68">
        <v>27623</v>
      </c>
      <c r="M1752" s="68">
        <v>145334</v>
      </c>
      <c r="N1752" s="73">
        <f t="shared" si="265"/>
        <v>600</v>
      </c>
      <c r="O1752" s="74" t="str">
        <f t="shared" ca="1" si="266"/>
        <v>OK</v>
      </c>
      <c r="P1752" s="71">
        <v>45678</v>
      </c>
      <c r="Q1752" s="198"/>
      <c r="R1752" s="68" t="s">
        <v>106</v>
      </c>
      <c r="S1752" s="73" t="str">
        <f t="shared" si="267"/>
        <v>Rachadura na zona baixa do talão.</v>
      </c>
      <c r="T1752" s="67" t="str">
        <f t="shared" si="2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52" s="73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52" s="68">
        <v>16196</v>
      </c>
      <c r="W1752" s="67" t="str">
        <f t="shared" si="270"/>
        <v xml:space="preserve">Everson Veloso </v>
      </c>
      <c r="X1752" s="67">
        <f t="shared" si="261"/>
        <v>1</v>
      </c>
      <c r="Y1752" s="67">
        <f t="shared" ca="1" si="260"/>
        <v>4</v>
      </c>
      <c r="Z1752" s="67" t="str">
        <f>IFERROR(VLOOKUP(R1752,FVU!B:F,5,FALSE),"")</f>
        <v>TALÃO</v>
      </c>
      <c r="AA1752">
        <f t="shared" si="262"/>
        <v>2025</v>
      </c>
    </row>
    <row r="1753" spans="1:27" ht="15.75" customHeight="1">
      <c r="A1753" s="150">
        <f t="shared" si="259"/>
        <v>4048</v>
      </c>
      <c r="B1753" s="75">
        <v>29451</v>
      </c>
      <c r="C1753" s="60">
        <v>2</v>
      </c>
      <c r="D1753" s="59" t="str">
        <f t="shared" si="264"/>
        <v>275/80R22.5</v>
      </c>
      <c r="E1753" s="61">
        <v>41040</v>
      </c>
      <c r="F1753" s="75" t="s">
        <v>102</v>
      </c>
      <c r="G1753" s="60">
        <v>98</v>
      </c>
      <c r="H1753" s="59" t="str">
        <f t="shared" si="263"/>
        <v>ANA LUCIA</v>
      </c>
      <c r="I1753" s="63">
        <v>45653</v>
      </c>
      <c r="J1753" s="64">
        <v>45674</v>
      </c>
      <c r="K1753" s="60">
        <v>0</v>
      </c>
      <c r="L1753" s="60">
        <v>27577</v>
      </c>
      <c r="M1753" s="60">
        <v>27577</v>
      </c>
      <c r="N1753" s="65">
        <f t="shared" si="265"/>
        <v>600</v>
      </c>
      <c r="O1753" s="66" t="str">
        <f t="shared" ca="1" si="266"/>
        <v>OK</v>
      </c>
      <c r="P1753" s="63">
        <v>45686</v>
      </c>
      <c r="Q1753" s="200"/>
      <c r="R1753" s="148" t="s">
        <v>110</v>
      </c>
      <c r="S1753" s="65" t="str">
        <f t="shared" si="267"/>
        <v>Rodagem sem ar ou com flexão importante no flanco.</v>
      </c>
      <c r="T1753" s="59" t="str">
        <f t="shared" si="268"/>
        <v>Perfurações no topo ou flanco, rodas ou aros danificados, rodagem prolongada sem ar ou baixa pressão, desgaste no flanco por atrito com o solo ou entre germinados.</v>
      </c>
      <c r="U1753" s="65" t="str">
        <f t="shared" si="269"/>
        <v>Condutor rodou com o pneu vazio. Solicito avaliação de cobrança.</v>
      </c>
      <c r="V1753" s="60">
        <v>16196</v>
      </c>
      <c r="W1753" s="59" t="str">
        <f t="shared" si="270"/>
        <v xml:space="preserve">Everson Veloso </v>
      </c>
      <c r="X1753" s="59">
        <f t="shared" si="261"/>
        <v>1</v>
      </c>
      <c r="Y1753" s="59">
        <f t="shared" ca="1" si="260"/>
        <v>12</v>
      </c>
      <c r="Z1753" s="59" t="str">
        <f>IFERROR(VLOOKUP(R1753,FVU!B:F,5,FALSE),"")</f>
        <v>FLANCO</v>
      </c>
      <c r="AA1753">
        <f t="shared" si="262"/>
        <v>2025</v>
      </c>
    </row>
    <row r="1754" spans="1:27" ht="15.75" customHeight="1">
      <c r="A1754" s="149">
        <f t="shared" si="259"/>
        <v>4049</v>
      </c>
      <c r="B1754" s="76">
        <v>28635</v>
      </c>
      <c r="C1754" s="68">
        <v>2</v>
      </c>
      <c r="D1754" s="67" t="str">
        <f t="shared" si="264"/>
        <v>275/80R22.5</v>
      </c>
      <c r="E1754" s="69">
        <v>8439</v>
      </c>
      <c r="F1754" s="76" t="s">
        <v>198</v>
      </c>
      <c r="G1754" s="68">
        <v>56</v>
      </c>
      <c r="H1754" s="67" t="str">
        <f t="shared" si="263"/>
        <v xml:space="preserve">UBERLANDIA </v>
      </c>
      <c r="I1754" s="71">
        <v>45660</v>
      </c>
      <c r="J1754" s="72">
        <v>45674</v>
      </c>
      <c r="K1754" s="68">
        <v>0</v>
      </c>
      <c r="L1754" s="68">
        <v>10196</v>
      </c>
      <c r="M1754" s="68">
        <v>66446</v>
      </c>
      <c r="N1754" s="73">
        <f t="shared" si="265"/>
        <v>600</v>
      </c>
      <c r="O1754" s="74" t="str">
        <f t="shared" ca="1" si="266"/>
        <v>OK</v>
      </c>
      <c r="P1754" s="71">
        <v>45715</v>
      </c>
      <c r="Q1754" s="198"/>
      <c r="R1754" s="68" t="s">
        <v>114</v>
      </c>
      <c r="S1754" s="73" t="str">
        <f t="shared" si="267"/>
        <v>Pneu não ressulcado</v>
      </c>
      <c r="T1754" s="67" t="str">
        <f t="shared" si="268"/>
        <v>Negligência e/ou não realização do serviço de ressulcagem.</v>
      </c>
      <c r="U1754" s="73" t="str">
        <f t="shared" si="269"/>
        <v>Realizar a ressulcagem dos pneus respeitando os procedimentos conforme manual de ressulcagem.</v>
      </c>
      <c r="V1754" s="68">
        <v>16196</v>
      </c>
      <c r="W1754" s="67" t="str">
        <f t="shared" si="270"/>
        <v xml:space="preserve">Everson Veloso </v>
      </c>
      <c r="X1754" s="67">
        <f t="shared" si="261"/>
        <v>1</v>
      </c>
      <c r="Y1754" s="67">
        <f t="shared" ca="1" si="260"/>
        <v>41</v>
      </c>
      <c r="Z1754" s="67" t="str">
        <f>IFERROR(VLOOKUP(R1754,FVU!B:F,5,FALSE),"")</f>
        <v>BANDA DE RODAGEM</v>
      </c>
      <c r="AA1754">
        <f t="shared" si="262"/>
        <v>2025</v>
      </c>
    </row>
    <row r="1755" spans="1:27" ht="15.75" customHeight="1">
      <c r="A1755" s="150">
        <f t="shared" si="259"/>
        <v>4050</v>
      </c>
      <c r="B1755" s="75">
        <v>27151</v>
      </c>
      <c r="C1755" s="60">
        <v>2</v>
      </c>
      <c r="D1755" s="59" t="str">
        <f t="shared" si="264"/>
        <v>275/80R22.5</v>
      </c>
      <c r="E1755" s="61">
        <v>10991</v>
      </c>
      <c r="F1755" s="75" t="s">
        <v>105</v>
      </c>
      <c r="G1755" s="60">
        <v>870</v>
      </c>
      <c r="H1755" s="59" t="str">
        <f t="shared" si="263"/>
        <v>JUSTINOPOLIS</v>
      </c>
      <c r="I1755" s="63">
        <v>45663</v>
      </c>
      <c r="J1755" s="64">
        <v>45674</v>
      </c>
      <c r="K1755" s="60">
        <v>1</v>
      </c>
      <c r="L1755" s="60">
        <v>42312</v>
      </c>
      <c r="M1755" s="60">
        <v>96439</v>
      </c>
      <c r="N1755" s="65">
        <f t="shared" si="265"/>
        <v>600</v>
      </c>
      <c r="O1755" s="66" t="str">
        <f t="shared" ca="1" si="266"/>
        <v>OK</v>
      </c>
      <c r="P1755" s="63">
        <v>45678</v>
      </c>
      <c r="Q1755" s="200"/>
      <c r="R1755" s="148" t="s">
        <v>106</v>
      </c>
      <c r="S1755" s="65" t="str">
        <f t="shared" si="267"/>
        <v>Rachadura na zona baixa do talão.</v>
      </c>
      <c r="T1755" s="59" t="str">
        <f t="shared" si="2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55" s="65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55" s="60">
        <v>16196</v>
      </c>
      <c r="W1755" s="59" t="str">
        <f t="shared" si="270"/>
        <v xml:space="preserve">Everson Veloso </v>
      </c>
      <c r="X1755" s="59">
        <f t="shared" si="261"/>
        <v>1</v>
      </c>
      <c r="Y1755" s="59">
        <f t="shared" ca="1" si="260"/>
        <v>4</v>
      </c>
      <c r="Z1755" s="59" t="str">
        <f>IFERROR(VLOOKUP(R1755,FVU!B:F,5,FALSE),"")</f>
        <v>TALÃO</v>
      </c>
      <c r="AA1755">
        <f t="shared" si="262"/>
        <v>2025</v>
      </c>
    </row>
    <row r="1756" spans="1:27" ht="15.75" customHeight="1">
      <c r="A1756" s="149">
        <f t="shared" si="259"/>
        <v>4051</v>
      </c>
      <c r="B1756" s="76">
        <v>28941</v>
      </c>
      <c r="C1756" s="68">
        <v>2</v>
      </c>
      <c r="D1756" s="67" t="str">
        <f t="shared" si="264"/>
        <v>275/80R22.5</v>
      </c>
      <c r="E1756" s="69">
        <v>10651</v>
      </c>
      <c r="F1756" s="76" t="s">
        <v>105</v>
      </c>
      <c r="G1756" s="68">
        <v>870</v>
      </c>
      <c r="H1756" s="67" t="str">
        <f t="shared" si="263"/>
        <v>JUSTINOPOLIS</v>
      </c>
      <c r="I1756" s="71">
        <v>45663</v>
      </c>
      <c r="J1756" s="72">
        <v>45674</v>
      </c>
      <c r="K1756" s="68">
        <v>0</v>
      </c>
      <c r="L1756" s="68">
        <v>12026</v>
      </c>
      <c r="M1756" s="68">
        <v>39957</v>
      </c>
      <c r="N1756" s="73">
        <f t="shared" si="265"/>
        <v>600</v>
      </c>
      <c r="O1756" s="74" t="str">
        <f t="shared" ca="1" si="266"/>
        <v>OK</v>
      </c>
      <c r="P1756" s="71">
        <v>45678</v>
      </c>
      <c r="Q1756" s="198"/>
      <c r="R1756" s="68" t="s">
        <v>114</v>
      </c>
      <c r="S1756" s="73" t="str">
        <f t="shared" si="267"/>
        <v>Pneu não ressulcado</v>
      </c>
      <c r="T1756" s="67" t="str">
        <f t="shared" si="268"/>
        <v>Negligência e/ou não realização do serviço de ressulcagem.</v>
      </c>
      <c r="U1756" s="73" t="str">
        <f t="shared" si="269"/>
        <v>Realizar a ressulcagem dos pneus respeitando os procedimentos conforme manual de ressulcagem.</v>
      </c>
      <c r="V1756" s="68">
        <v>16196</v>
      </c>
      <c r="W1756" s="67" t="str">
        <f t="shared" si="270"/>
        <v xml:space="preserve">Everson Veloso </v>
      </c>
      <c r="X1756" s="67">
        <f t="shared" si="261"/>
        <v>1</v>
      </c>
      <c r="Y1756" s="67">
        <f t="shared" ca="1" si="260"/>
        <v>4</v>
      </c>
      <c r="Z1756" s="67" t="str">
        <f>IFERROR(VLOOKUP(R1756,FVU!B:F,5,FALSE),"")</f>
        <v>BANDA DE RODAGEM</v>
      </c>
      <c r="AA1756">
        <f t="shared" si="262"/>
        <v>2025</v>
      </c>
    </row>
    <row r="1757" spans="1:27" ht="15.75" customHeight="1">
      <c r="A1757" s="150">
        <f t="shared" si="259"/>
        <v>4052</v>
      </c>
      <c r="B1757" s="75">
        <v>23978</v>
      </c>
      <c r="C1757" s="60">
        <v>2</v>
      </c>
      <c r="D1757" s="59" t="str">
        <f t="shared" si="264"/>
        <v>275/80R22.5</v>
      </c>
      <c r="E1757" s="61">
        <v>90296</v>
      </c>
      <c r="F1757" s="75" t="s">
        <v>105</v>
      </c>
      <c r="G1757" s="60">
        <v>870</v>
      </c>
      <c r="H1757" s="59" t="str">
        <f t="shared" si="263"/>
        <v>JUSTINOPOLIS</v>
      </c>
      <c r="I1757" s="63">
        <v>45660</v>
      </c>
      <c r="J1757" s="64">
        <v>45674</v>
      </c>
      <c r="K1757" s="60">
        <v>2</v>
      </c>
      <c r="L1757" s="60">
        <v>1856</v>
      </c>
      <c r="M1757" s="60">
        <v>184722</v>
      </c>
      <c r="N1757" s="65">
        <f t="shared" si="265"/>
        <v>600</v>
      </c>
      <c r="O1757" s="66" t="str">
        <f t="shared" ca="1" si="266"/>
        <v>OK</v>
      </c>
      <c r="P1757" s="63">
        <v>45678</v>
      </c>
      <c r="Q1757" s="200"/>
      <c r="R1757" s="148" t="s">
        <v>116</v>
      </c>
      <c r="S1757" s="65" t="str">
        <f t="shared" si="267"/>
        <v>Desenrolamento do retorno da lona carcaça no talão.</v>
      </c>
      <c r="T1757" s="59" t="str">
        <f t="shared" si="268"/>
        <v>Aquecimento no talão ocasionado pelo uso excessivo do freio, má regulagem dos freios, uso excessivo dos freios devido a velocidade incompatível com a via,rodas sujas e/ou em má condições de uso, etc.</v>
      </c>
      <c r="U1757" s="65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757" s="60">
        <v>16196</v>
      </c>
      <c r="W1757" s="59" t="str">
        <f t="shared" si="270"/>
        <v xml:space="preserve">Everson Veloso </v>
      </c>
      <c r="X1757" s="59">
        <f t="shared" si="261"/>
        <v>1</v>
      </c>
      <c r="Y1757" s="59">
        <f t="shared" ca="1" si="260"/>
        <v>4</v>
      </c>
      <c r="Z1757" s="59" t="str">
        <f>IFERROR(VLOOKUP(R1757,FVU!B:F,5,FALSE),"")</f>
        <v>TALÃO</v>
      </c>
      <c r="AA1757">
        <f t="shared" si="262"/>
        <v>2025</v>
      </c>
    </row>
    <row r="1758" spans="1:27" ht="15.75" customHeight="1">
      <c r="A1758" s="149">
        <f t="shared" si="259"/>
        <v>4053</v>
      </c>
      <c r="B1758" s="76">
        <v>28411</v>
      </c>
      <c r="C1758" s="68">
        <v>2</v>
      </c>
      <c r="D1758" s="67" t="str">
        <f t="shared" si="264"/>
        <v>275/80R22.5</v>
      </c>
      <c r="E1758" s="69">
        <v>10651</v>
      </c>
      <c r="F1758" s="76" t="s">
        <v>198</v>
      </c>
      <c r="G1758" s="68">
        <v>870</v>
      </c>
      <c r="H1758" s="67" t="str">
        <f t="shared" si="263"/>
        <v>JUSTINOPOLIS</v>
      </c>
      <c r="I1758" s="71">
        <v>45663</v>
      </c>
      <c r="J1758" s="72">
        <v>45674</v>
      </c>
      <c r="K1758" s="68">
        <v>0</v>
      </c>
      <c r="L1758" s="68">
        <v>12026</v>
      </c>
      <c r="M1758" s="68">
        <v>49512</v>
      </c>
      <c r="N1758" s="73">
        <f t="shared" si="265"/>
        <v>600</v>
      </c>
      <c r="O1758" s="74" t="str">
        <f t="shared" ca="1" si="266"/>
        <v>OK</v>
      </c>
      <c r="P1758" s="71">
        <v>45678</v>
      </c>
      <c r="Q1758" s="198"/>
      <c r="R1758" s="68" t="s">
        <v>114</v>
      </c>
      <c r="S1758" s="73" t="str">
        <f t="shared" si="267"/>
        <v>Pneu não ressulcado</v>
      </c>
      <c r="T1758" s="67" t="str">
        <f t="shared" si="268"/>
        <v>Negligência e/ou não realização do serviço de ressulcagem.</v>
      </c>
      <c r="U1758" s="73" t="str">
        <f t="shared" si="269"/>
        <v>Realizar a ressulcagem dos pneus respeitando os procedimentos conforme manual de ressulcagem.</v>
      </c>
      <c r="V1758" s="68">
        <v>16196</v>
      </c>
      <c r="W1758" s="67" t="str">
        <f t="shared" si="270"/>
        <v xml:space="preserve">Everson Veloso </v>
      </c>
      <c r="X1758" s="67">
        <f t="shared" si="261"/>
        <v>1</v>
      </c>
      <c r="Y1758" s="67">
        <f t="shared" ca="1" si="260"/>
        <v>4</v>
      </c>
      <c r="Z1758" s="67" t="str">
        <f>IFERROR(VLOOKUP(R1758,FVU!B:F,5,FALSE),"")</f>
        <v>BANDA DE RODAGEM</v>
      </c>
      <c r="AA1758">
        <f t="shared" si="262"/>
        <v>2025</v>
      </c>
    </row>
    <row r="1759" spans="1:27" ht="15.75" customHeight="1">
      <c r="A1759" s="150">
        <f t="shared" si="259"/>
        <v>4054</v>
      </c>
      <c r="B1759" s="75">
        <v>26632</v>
      </c>
      <c r="C1759" s="60">
        <v>2</v>
      </c>
      <c r="D1759" s="59" t="str">
        <f t="shared" si="264"/>
        <v>275/80R22.5</v>
      </c>
      <c r="E1759" s="61">
        <v>11158</v>
      </c>
      <c r="F1759" s="75" t="s">
        <v>105</v>
      </c>
      <c r="G1759" s="60">
        <v>98</v>
      </c>
      <c r="H1759" s="59" t="str">
        <f t="shared" si="263"/>
        <v>ANA LUCIA</v>
      </c>
      <c r="I1759" s="63">
        <v>45646</v>
      </c>
      <c r="J1759" s="64">
        <v>45674</v>
      </c>
      <c r="K1759" s="60">
        <v>1</v>
      </c>
      <c r="L1759" s="60">
        <v>54387</v>
      </c>
      <c r="M1759" s="60">
        <v>113706</v>
      </c>
      <c r="N1759" s="65">
        <f t="shared" si="265"/>
        <v>600</v>
      </c>
      <c r="O1759" s="66" t="str">
        <f t="shared" ca="1" si="266"/>
        <v>OK</v>
      </c>
      <c r="P1759" s="63">
        <v>45686</v>
      </c>
      <c r="Q1759" s="200"/>
      <c r="R1759" s="148" t="s">
        <v>106</v>
      </c>
      <c r="S1759" s="65" t="str">
        <f t="shared" si="267"/>
        <v>Rachadura na zona baixa do talão.</v>
      </c>
      <c r="T1759" s="59" t="str">
        <f t="shared" si="2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59" s="65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59" s="60">
        <v>16196</v>
      </c>
      <c r="W1759" s="59" t="str">
        <f t="shared" si="270"/>
        <v xml:space="preserve">Everson Veloso </v>
      </c>
      <c r="X1759" s="59">
        <f t="shared" si="261"/>
        <v>1</v>
      </c>
      <c r="Y1759" s="59">
        <f t="shared" ca="1" si="260"/>
        <v>12</v>
      </c>
      <c r="Z1759" s="59" t="str">
        <f>IFERROR(VLOOKUP(R1759,FVU!B:F,5,FALSE),"")</f>
        <v>TALÃO</v>
      </c>
      <c r="AA1759">
        <f t="shared" si="262"/>
        <v>2025</v>
      </c>
    </row>
    <row r="1760" spans="1:27" ht="15.75" customHeight="1">
      <c r="A1760" s="149">
        <f t="shared" si="259"/>
        <v>4055</v>
      </c>
      <c r="B1760" s="76">
        <v>27589</v>
      </c>
      <c r="C1760" s="68">
        <v>2</v>
      </c>
      <c r="D1760" s="67" t="str">
        <f t="shared" si="264"/>
        <v>275/80R22.5</v>
      </c>
      <c r="E1760" s="69">
        <v>10991</v>
      </c>
      <c r="F1760" s="76" t="s">
        <v>99</v>
      </c>
      <c r="G1760" s="68">
        <v>870</v>
      </c>
      <c r="H1760" s="67" t="str">
        <f t="shared" si="263"/>
        <v>JUSTINOPOLIS</v>
      </c>
      <c r="I1760" s="71">
        <v>45663</v>
      </c>
      <c r="J1760" s="72">
        <v>45674</v>
      </c>
      <c r="K1760" s="68">
        <v>1</v>
      </c>
      <c r="L1760" s="68">
        <v>12255</v>
      </c>
      <c r="M1760" s="68">
        <v>71630</v>
      </c>
      <c r="N1760" s="73">
        <f t="shared" si="265"/>
        <v>600</v>
      </c>
      <c r="O1760" s="74" t="str">
        <f t="shared" ca="1" si="266"/>
        <v>OK</v>
      </c>
      <c r="P1760" s="71">
        <v>45678</v>
      </c>
      <c r="Q1760" s="198"/>
      <c r="R1760" s="68" t="s">
        <v>106</v>
      </c>
      <c r="S1760" s="73" t="str">
        <f t="shared" si="267"/>
        <v>Rachadura na zona baixa do talão.</v>
      </c>
      <c r="T1760" s="67" t="str">
        <f t="shared" si="2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60" s="73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60" s="68">
        <v>16196</v>
      </c>
      <c r="W1760" s="67" t="str">
        <f t="shared" si="270"/>
        <v xml:space="preserve">Everson Veloso </v>
      </c>
      <c r="X1760" s="67">
        <f t="shared" si="261"/>
        <v>1</v>
      </c>
      <c r="Y1760" s="67">
        <f t="shared" ca="1" si="260"/>
        <v>4</v>
      </c>
      <c r="Z1760" s="67" t="str">
        <f>IFERROR(VLOOKUP(R1760,FVU!B:F,5,FALSE),"")</f>
        <v>TALÃO</v>
      </c>
      <c r="AA1760">
        <f t="shared" si="262"/>
        <v>2025</v>
      </c>
    </row>
    <row r="1761" spans="1:27" ht="15.75" customHeight="1">
      <c r="A1761" s="150">
        <f t="shared" si="259"/>
        <v>4056</v>
      </c>
      <c r="B1761" s="75">
        <v>28557</v>
      </c>
      <c r="C1761" s="60">
        <v>2</v>
      </c>
      <c r="D1761" s="59" t="str">
        <f t="shared" si="264"/>
        <v>275/80R22.5</v>
      </c>
      <c r="E1761" s="61">
        <v>11087</v>
      </c>
      <c r="F1761" s="75" t="s">
        <v>105</v>
      </c>
      <c r="G1761" s="60">
        <v>870</v>
      </c>
      <c r="H1761" s="59" t="str">
        <f t="shared" si="263"/>
        <v>JUSTINOPOLIS</v>
      </c>
      <c r="I1761" s="63">
        <v>45656</v>
      </c>
      <c r="J1761" s="64">
        <v>45674</v>
      </c>
      <c r="K1761" s="60">
        <v>1</v>
      </c>
      <c r="L1761" s="60">
        <v>4661</v>
      </c>
      <c r="M1761" s="60">
        <v>38818</v>
      </c>
      <c r="N1761" s="65">
        <f t="shared" si="265"/>
        <v>600</v>
      </c>
      <c r="O1761" s="66" t="str">
        <f t="shared" ca="1" si="266"/>
        <v>OK</v>
      </c>
      <c r="P1761" s="63">
        <v>45889</v>
      </c>
      <c r="Q1761" s="200"/>
      <c r="R1761" s="148" t="s">
        <v>106</v>
      </c>
      <c r="S1761" s="65" t="str">
        <f t="shared" si="267"/>
        <v>Rachadura na zona baixa do talão.</v>
      </c>
      <c r="T1761" s="59" t="str">
        <f t="shared" si="2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61" s="65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61" s="60">
        <v>16196</v>
      </c>
      <c r="W1761" s="59" t="str">
        <f t="shared" si="270"/>
        <v xml:space="preserve">Everson Veloso </v>
      </c>
      <c r="X1761" s="59">
        <f t="shared" si="261"/>
        <v>1</v>
      </c>
      <c r="Y1761" s="59">
        <f t="shared" ca="1" si="260"/>
        <v>215</v>
      </c>
      <c r="Z1761" s="59" t="str">
        <f>IFERROR(VLOOKUP(R1761,FVU!B:F,5,FALSE),"")</f>
        <v>TALÃO</v>
      </c>
      <c r="AA1761">
        <f t="shared" si="262"/>
        <v>2025</v>
      </c>
    </row>
    <row r="1762" spans="1:27" ht="15.75" customHeight="1">
      <c r="A1762" s="149">
        <f t="shared" si="259"/>
        <v>4057</v>
      </c>
      <c r="B1762" s="76">
        <v>28863</v>
      </c>
      <c r="C1762" s="68">
        <v>2</v>
      </c>
      <c r="D1762" s="67" t="str">
        <f t="shared" si="264"/>
        <v>275/80R22.5</v>
      </c>
      <c r="E1762" s="69">
        <v>20720</v>
      </c>
      <c r="F1762" s="76" t="s">
        <v>105</v>
      </c>
      <c r="G1762" s="68">
        <v>870</v>
      </c>
      <c r="H1762" s="67" t="str">
        <f t="shared" si="263"/>
        <v>JUSTINOPOLIS</v>
      </c>
      <c r="I1762" s="71">
        <v>45663</v>
      </c>
      <c r="J1762" s="72">
        <v>45674</v>
      </c>
      <c r="K1762" s="68">
        <v>0</v>
      </c>
      <c r="L1762" s="68">
        <v>4775</v>
      </c>
      <c r="M1762" s="68">
        <v>32487</v>
      </c>
      <c r="N1762" s="73">
        <f t="shared" si="265"/>
        <v>600</v>
      </c>
      <c r="O1762" s="74" t="str">
        <f t="shared" ca="1" si="266"/>
        <v>OK</v>
      </c>
      <c r="P1762" s="71">
        <v>45678</v>
      </c>
      <c r="Q1762" s="198"/>
      <c r="R1762" s="68" t="s">
        <v>106</v>
      </c>
      <c r="S1762" s="73" t="str">
        <f t="shared" si="267"/>
        <v>Rachadura na zona baixa do talão.</v>
      </c>
      <c r="T1762" s="67" t="str">
        <f t="shared" si="2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62" s="73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62" s="68">
        <v>16196</v>
      </c>
      <c r="W1762" s="67" t="str">
        <f t="shared" si="270"/>
        <v xml:space="preserve">Everson Veloso </v>
      </c>
      <c r="X1762" s="67">
        <f t="shared" si="261"/>
        <v>1</v>
      </c>
      <c r="Y1762" s="67">
        <f t="shared" ca="1" si="260"/>
        <v>4</v>
      </c>
      <c r="Z1762" s="67" t="str">
        <f>IFERROR(VLOOKUP(R1762,FVU!B:F,5,FALSE),"")</f>
        <v>TALÃO</v>
      </c>
      <c r="AA1762">
        <f t="shared" si="262"/>
        <v>2025</v>
      </c>
    </row>
    <row r="1763" spans="1:27" ht="15.75" customHeight="1">
      <c r="A1763" s="150">
        <f t="shared" si="259"/>
        <v>4058</v>
      </c>
      <c r="B1763" s="75">
        <v>28432</v>
      </c>
      <c r="C1763" s="60">
        <v>2</v>
      </c>
      <c r="D1763" s="59" t="str">
        <f t="shared" si="264"/>
        <v>275/80R22.5</v>
      </c>
      <c r="E1763" s="61">
        <v>8436</v>
      </c>
      <c r="F1763" s="75" t="s">
        <v>101</v>
      </c>
      <c r="G1763" s="60">
        <v>56</v>
      </c>
      <c r="H1763" s="59" t="str">
        <f t="shared" si="263"/>
        <v xml:space="preserve">UBERLANDIA </v>
      </c>
      <c r="I1763" s="63">
        <v>45651</v>
      </c>
      <c r="J1763" s="64">
        <v>45674</v>
      </c>
      <c r="K1763" s="60">
        <v>0</v>
      </c>
      <c r="L1763" s="60">
        <v>6212</v>
      </c>
      <c r="M1763" s="60">
        <v>49144</v>
      </c>
      <c r="N1763" s="65">
        <f t="shared" si="265"/>
        <v>600</v>
      </c>
      <c r="O1763" s="66" t="str">
        <f t="shared" ca="1" si="266"/>
        <v>OK</v>
      </c>
      <c r="P1763" s="63">
        <v>45715</v>
      </c>
      <c r="Q1763" s="200"/>
      <c r="R1763" s="148" t="s">
        <v>114</v>
      </c>
      <c r="S1763" s="65" t="str">
        <f t="shared" si="267"/>
        <v>Pneu não ressulcado</v>
      </c>
      <c r="T1763" s="59" t="str">
        <f t="shared" si="268"/>
        <v>Negligência e/ou não realização do serviço de ressulcagem.</v>
      </c>
      <c r="U1763" s="65" t="str">
        <f t="shared" si="269"/>
        <v>Realizar a ressulcagem dos pneus respeitando os procedimentos conforme manual de ressulcagem.</v>
      </c>
      <c r="V1763" s="60">
        <v>16196</v>
      </c>
      <c r="W1763" s="59" t="str">
        <f t="shared" si="270"/>
        <v xml:space="preserve">Everson Veloso </v>
      </c>
      <c r="X1763" s="59">
        <f t="shared" si="261"/>
        <v>1</v>
      </c>
      <c r="Y1763" s="59">
        <f t="shared" ca="1" si="260"/>
        <v>41</v>
      </c>
      <c r="Z1763" s="59" t="str">
        <f>IFERROR(VLOOKUP(R1763,FVU!B:F,5,FALSE),"")</f>
        <v>BANDA DE RODAGEM</v>
      </c>
      <c r="AA1763">
        <f t="shared" si="262"/>
        <v>2025</v>
      </c>
    </row>
    <row r="1764" spans="1:27" ht="15.75" customHeight="1">
      <c r="A1764" s="149">
        <f t="shared" si="259"/>
        <v>4059</v>
      </c>
      <c r="B1764" s="76">
        <v>29056</v>
      </c>
      <c r="C1764" s="68">
        <v>2</v>
      </c>
      <c r="D1764" s="67" t="str">
        <f t="shared" si="264"/>
        <v>275/80R22.5</v>
      </c>
      <c r="E1764" s="69">
        <v>8487</v>
      </c>
      <c r="F1764" s="76" t="s">
        <v>102</v>
      </c>
      <c r="G1764" s="68">
        <v>56</v>
      </c>
      <c r="H1764" s="67" t="str">
        <f t="shared" si="263"/>
        <v xml:space="preserve">UBERLANDIA </v>
      </c>
      <c r="I1764" s="71">
        <v>45662</v>
      </c>
      <c r="J1764" s="72">
        <v>45674</v>
      </c>
      <c r="K1764" s="68">
        <v>0</v>
      </c>
      <c r="L1764" s="68">
        <v>49337</v>
      </c>
      <c r="M1764" s="68">
        <v>49337</v>
      </c>
      <c r="N1764" s="73">
        <f t="shared" si="265"/>
        <v>600</v>
      </c>
      <c r="O1764" s="74" t="str">
        <f t="shared" ca="1" si="266"/>
        <v>OK</v>
      </c>
      <c r="P1764" s="71">
        <v>45715</v>
      </c>
      <c r="Q1764" s="198"/>
      <c r="R1764" s="68" t="s">
        <v>111</v>
      </c>
      <c r="S1764" s="73" t="str">
        <f t="shared" si="267"/>
        <v>Desgaste irregular da Banda de Rodagem.</v>
      </c>
      <c r="T1764" s="67" t="str">
        <f t="shared" si="268"/>
        <v>Folgas nas mangas, cubos, buchas estouradas, veículo desalinhado.</v>
      </c>
      <c r="U1764" s="73" t="str">
        <f t="shared" si="26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764" s="68">
        <v>16196</v>
      </c>
      <c r="W1764" s="67" t="str">
        <f t="shared" si="270"/>
        <v xml:space="preserve">Everson Veloso </v>
      </c>
      <c r="X1764" s="67">
        <f t="shared" si="261"/>
        <v>1</v>
      </c>
      <c r="Y1764" s="67">
        <f t="shared" ca="1" si="260"/>
        <v>41</v>
      </c>
      <c r="Z1764" s="67" t="str">
        <f>IFERROR(VLOOKUP(R1764,FVU!B:F,5,FALSE),"")</f>
        <v>BANDA DE RODAGEM</v>
      </c>
      <c r="AA1764">
        <f t="shared" si="262"/>
        <v>2025</v>
      </c>
    </row>
    <row r="1765" spans="1:27" ht="15.75" customHeight="1">
      <c r="A1765" s="150">
        <f t="shared" si="259"/>
        <v>4060</v>
      </c>
      <c r="B1765" s="75">
        <v>27259</v>
      </c>
      <c r="C1765" s="60">
        <v>2</v>
      </c>
      <c r="D1765" s="59" t="str">
        <f t="shared" si="264"/>
        <v>275/80R22.5</v>
      </c>
      <c r="E1765" s="61">
        <v>7515</v>
      </c>
      <c r="F1765" s="75" t="s">
        <v>99</v>
      </c>
      <c r="G1765" s="60">
        <v>56</v>
      </c>
      <c r="H1765" s="59" t="str">
        <f t="shared" si="263"/>
        <v xml:space="preserve">UBERLANDIA </v>
      </c>
      <c r="I1765" s="63">
        <v>45659</v>
      </c>
      <c r="J1765" s="64">
        <v>45679</v>
      </c>
      <c r="K1765" s="60">
        <v>0</v>
      </c>
      <c r="L1765" s="60">
        <v>35874</v>
      </c>
      <c r="M1765" s="60">
        <v>92710</v>
      </c>
      <c r="N1765" s="65">
        <f t="shared" si="265"/>
        <v>600</v>
      </c>
      <c r="O1765" s="66" t="str">
        <f t="shared" ca="1" si="266"/>
        <v>OK</v>
      </c>
      <c r="P1765" s="63">
        <v>45715</v>
      </c>
      <c r="Q1765" s="200"/>
      <c r="R1765" s="148" t="s">
        <v>107</v>
      </c>
      <c r="S1765" s="65" t="str">
        <f t="shared" si="267"/>
        <v>Alteração na zona baixa do talão.</v>
      </c>
      <c r="T1765" s="59" t="str">
        <f t="shared" si="268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765" s="65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765" s="60">
        <v>16196</v>
      </c>
      <c r="W1765" s="59" t="str">
        <f t="shared" si="270"/>
        <v xml:space="preserve">Everson Veloso </v>
      </c>
      <c r="X1765" s="59">
        <f t="shared" si="261"/>
        <v>1</v>
      </c>
      <c r="Y1765" s="59">
        <f t="shared" ca="1" si="260"/>
        <v>36</v>
      </c>
      <c r="Z1765" s="59" t="str">
        <f>IFERROR(VLOOKUP(R1765,FVU!B:F,5,FALSE),"")</f>
        <v>TALÃO</v>
      </c>
      <c r="AA1765">
        <f t="shared" si="262"/>
        <v>2025</v>
      </c>
    </row>
    <row r="1766" spans="1:27" ht="15.75" customHeight="1">
      <c r="A1766" s="149">
        <f t="shared" si="259"/>
        <v>4061</v>
      </c>
      <c r="B1766" s="76">
        <v>26839</v>
      </c>
      <c r="C1766" s="68">
        <v>2</v>
      </c>
      <c r="D1766" s="67" t="str">
        <f t="shared" si="264"/>
        <v>275/80R22.5</v>
      </c>
      <c r="E1766" s="69">
        <v>7508</v>
      </c>
      <c r="F1766" s="76" t="s">
        <v>105</v>
      </c>
      <c r="G1766" s="68">
        <v>56</v>
      </c>
      <c r="H1766" s="67" t="str">
        <f t="shared" si="263"/>
        <v xml:space="preserve">UBERLANDIA </v>
      </c>
      <c r="I1766" s="71">
        <v>45661</v>
      </c>
      <c r="J1766" s="72">
        <v>45679</v>
      </c>
      <c r="K1766" s="68">
        <v>0</v>
      </c>
      <c r="L1766" s="68">
        <v>36673</v>
      </c>
      <c r="M1766" s="68">
        <v>93365</v>
      </c>
      <c r="N1766" s="73">
        <f t="shared" si="265"/>
        <v>600</v>
      </c>
      <c r="O1766" s="74" t="str">
        <f t="shared" ca="1" si="266"/>
        <v>OK</v>
      </c>
      <c r="P1766" s="71">
        <v>45715</v>
      </c>
      <c r="Q1766" s="198"/>
      <c r="R1766" s="68" t="s">
        <v>114</v>
      </c>
      <c r="S1766" s="73" t="str">
        <f t="shared" si="267"/>
        <v>Pneu não ressulcado</v>
      </c>
      <c r="T1766" s="67" t="str">
        <f t="shared" si="268"/>
        <v>Negligência e/ou não realização do serviço de ressulcagem.</v>
      </c>
      <c r="U1766" s="73" t="str">
        <f t="shared" si="269"/>
        <v>Realizar a ressulcagem dos pneus respeitando os procedimentos conforme manual de ressulcagem.</v>
      </c>
      <c r="V1766" s="68">
        <v>16196</v>
      </c>
      <c r="W1766" s="67" t="str">
        <f t="shared" si="270"/>
        <v xml:space="preserve">Everson Veloso </v>
      </c>
      <c r="X1766" s="67">
        <f t="shared" si="261"/>
        <v>1</v>
      </c>
      <c r="Y1766" s="67">
        <f t="shared" ca="1" si="260"/>
        <v>36</v>
      </c>
      <c r="Z1766" s="67" t="str">
        <f>IFERROR(VLOOKUP(R1766,FVU!B:F,5,FALSE),"")</f>
        <v>BANDA DE RODAGEM</v>
      </c>
      <c r="AA1766">
        <f t="shared" si="262"/>
        <v>2025</v>
      </c>
    </row>
    <row r="1767" spans="1:27" ht="15.75" customHeight="1">
      <c r="A1767" s="150">
        <f t="shared" si="259"/>
        <v>4062</v>
      </c>
      <c r="B1767" s="75">
        <v>27587</v>
      </c>
      <c r="C1767" s="60">
        <v>2</v>
      </c>
      <c r="D1767" s="59" t="str">
        <f t="shared" si="264"/>
        <v>275/80R22.5</v>
      </c>
      <c r="E1767" s="61">
        <v>90453</v>
      </c>
      <c r="F1767" s="75" t="s">
        <v>99</v>
      </c>
      <c r="G1767" s="60">
        <v>990</v>
      </c>
      <c r="H1767" s="59" t="str">
        <f t="shared" si="263"/>
        <v>VENEZA</v>
      </c>
      <c r="I1767" s="63">
        <v>45660</v>
      </c>
      <c r="J1767" s="64">
        <v>45679</v>
      </c>
      <c r="K1767" s="60">
        <v>1</v>
      </c>
      <c r="L1767" s="60">
        <v>88168</v>
      </c>
      <c r="M1767" s="60">
        <v>110952</v>
      </c>
      <c r="N1767" s="65">
        <f t="shared" si="265"/>
        <v>600</v>
      </c>
      <c r="O1767" s="66" t="str">
        <f t="shared" ca="1" si="266"/>
        <v>OK</v>
      </c>
      <c r="P1767" s="63">
        <v>45688</v>
      </c>
      <c r="Q1767" s="200"/>
      <c r="R1767" s="148" t="s">
        <v>106</v>
      </c>
      <c r="S1767" s="65" t="str">
        <f t="shared" si="267"/>
        <v>Rachadura na zona baixa do talão.</v>
      </c>
      <c r="T1767" s="59" t="str">
        <f t="shared" si="2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67" s="65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67" s="60">
        <v>16196</v>
      </c>
      <c r="W1767" s="59" t="str">
        <f t="shared" si="270"/>
        <v xml:space="preserve">Everson Veloso </v>
      </c>
      <c r="X1767" s="59">
        <f t="shared" si="261"/>
        <v>1</v>
      </c>
      <c r="Y1767" s="59">
        <f t="shared" ca="1" si="260"/>
        <v>9</v>
      </c>
      <c r="Z1767" s="59" t="str">
        <f>IFERROR(VLOOKUP(R1767,FVU!B:F,5,FALSE),"")</f>
        <v>TALÃO</v>
      </c>
      <c r="AA1767">
        <f t="shared" si="262"/>
        <v>2025</v>
      </c>
    </row>
    <row r="1768" spans="1:27" ht="15.75" customHeight="1">
      <c r="A1768" s="149">
        <f t="shared" si="259"/>
        <v>4063</v>
      </c>
      <c r="B1768" s="76">
        <v>23164</v>
      </c>
      <c r="C1768" s="68">
        <v>2</v>
      </c>
      <c r="D1768" s="67" t="str">
        <f t="shared" si="264"/>
        <v>275/80R22.5</v>
      </c>
      <c r="E1768" s="69">
        <v>90404</v>
      </c>
      <c r="F1768" s="76" t="s">
        <v>105</v>
      </c>
      <c r="G1768" s="68">
        <v>990</v>
      </c>
      <c r="H1768" s="67" t="str">
        <f t="shared" si="263"/>
        <v>VENEZA</v>
      </c>
      <c r="I1768" s="71">
        <v>45662</v>
      </c>
      <c r="J1768" s="72">
        <v>45679</v>
      </c>
      <c r="K1768" s="68">
        <v>1</v>
      </c>
      <c r="L1768" s="68">
        <v>65435</v>
      </c>
      <c r="M1768" s="68">
        <v>185533</v>
      </c>
      <c r="N1768" s="73">
        <f t="shared" si="265"/>
        <v>600</v>
      </c>
      <c r="O1768" s="74" t="str">
        <f t="shared" ca="1" si="266"/>
        <v>OK</v>
      </c>
      <c r="P1768" s="71">
        <v>45688</v>
      </c>
      <c r="Q1768" s="198"/>
      <c r="R1768" s="68" t="s">
        <v>117</v>
      </c>
      <c r="S1768" s="73" t="str">
        <f t="shared" si="267"/>
        <v>Separações no talão e rupturas dos reforços.</v>
      </c>
      <c r="T1768" s="67" t="str">
        <f t="shared" si="268"/>
        <v>Aquecimento excessivo no tambor de freio, utilização com sobrecarga ou baixa pressão, mau posicionamento do pneu sobre o aro/roda, uso excessivo dos freios devido a velocidade incompatível com a via.</v>
      </c>
      <c r="U1768" s="73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68" s="68">
        <v>16196</v>
      </c>
      <c r="W1768" s="67" t="str">
        <f t="shared" si="270"/>
        <v xml:space="preserve">Everson Veloso </v>
      </c>
      <c r="X1768" s="67">
        <f t="shared" si="261"/>
        <v>1</v>
      </c>
      <c r="Y1768" s="67">
        <f t="shared" ca="1" si="260"/>
        <v>9</v>
      </c>
      <c r="Z1768" s="67" t="str">
        <f>IFERROR(VLOOKUP(R1768,FVU!B:F,5,FALSE),"")</f>
        <v>TALÃO</v>
      </c>
      <c r="AA1768">
        <f t="shared" si="262"/>
        <v>2025</v>
      </c>
    </row>
    <row r="1769" spans="1:27" ht="15.75" customHeight="1">
      <c r="A1769" s="150">
        <f t="shared" si="259"/>
        <v>4064</v>
      </c>
      <c r="B1769" s="75">
        <v>26560</v>
      </c>
      <c r="C1769" s="60">
        <v>1</v>
      </c>
      <c r="D1769" s="59" t="str">
        <f t="shared" si="264"/>
        <v>295/80R22.5</v>
      </c>
      <c r="E1769" s="61" t="s">
        <v>246</v>
      </c>
      <c r="F1769" s="75" t="s">
        <v>99</v>
      </c>
      <c r="G1769" s="60">
        <v>16</v>
      </c>
      <c r="H1769" s="59" t="str">
        <f t="shared" si="263"/>
        <v>M.GORETTI</v>
      </c>
      <c r="I1769" s="63">
        <v>45661</v>
      </c>
      <c r="J1769" s="64">
        <v>45679</v>
      </c>
      <c r="K1769" s="60">
        <v>1</v>
      </c>
      <c r="L1769" s="60">
        <v>6622</v>
      </c>
      <c r="M1769" s="60">
        <v>164669</v>
      </c>
      <c r="N1769" s="65">
        <f t="shared" si="265"/>
        <v>650</v>
      </c>
      <c r="O1769" s="66" t="str">
        <f t="shared" ca="1" si="266"/>
        <v>OK</v>
      </c>
      <c r="P1769" s="63">
        <v>45681</v>
      </c>
      <c r="Q1769" s="200"/>
      <c r="R1769" s="148" t="s">
        <v>116</v>
      </c>
      <c r="S1769" s="65" t="str">
        <f t="shared" si="267"/>
        <v>Desenrolamento do retorno da lona carcaça no talão.</v>
      </c>
      <c r="T1769" s="59" t="str">
        <f t="shared" si="268"/>
        <v>Aquecimento no talão ocasionado pelo uso excessivo do freio, má regulagem dos freios, uso excessivo dos freios devido a velocidade incompatível com a via,rodas sujas e/ou em má condições de uso, etc.</v>
      </c>
      <c r="U1769" s="65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769" s="60">
        <v>16196</v>
      </c>
      <c r="W1769" s="59" t="str">
        <f t="shared" si="270"/>
        <v xml:space="preserve">Everson Veloso </v>
      </c>
      <c r="X1769" s="59">
        <f t="shared" si="261"/>
        <v>1</v>
      </c>
      <c r="Y1769" s="59">
        <f t="shared" ca="1" si="260"/>
        <v>2</v>
      </c>
      <c r="Z1769" s="59" t="str">
        <f>IFERROR(VLOOKUP(R1769,FVU!B:F,5,FALSE),"")</f>
        <v>TALÃO</v>
      </c>
      <c r="AA1769">
        <f t="shared" si="262"/>
        <v>2025</v>
      </c>
    </row>
    <row r="1770" spans="1:27" ht="15.75" customHeight="1">
      <c r="A1770" s="149">
        <f t="shared" si="259"/>
        <v>4065</v>
      </c>
      <c r="B1770" s="76">
        <v>25407</v>
      </c>
      <c r="C1770" s="68">
        <v>1</v>
      </c>
      <c r="D1770" s="67" t="str">
        <f t="shared" si="264"/>
        <v>295/80R22.5</v>
      </c>
      <c r="E1770" s="69">
        <v>12700</v>
      </c>
      <c r="F1770" s="76" t="s">
        <v>101</v>
      </c>
      <c r="G1770" s="68">
        <v>16</v>
      </c>
      <c r="H1770" s="67" t="str">
        <f t="shared" si="263"/>
        <v>M.GORETTI</v>
      </c>
      <c r="I1770" s="71">
        <v>45660</v>
      </c>
      <c r="J1770" s="72">
        <v>45679</v>
      </c>
      <c r="K1770" s="68">
        <v>1</v>
      </c>
      <c r="L1770" s="68">
        <v>4735</v>
      </c>
      <c r="M1770" s="68">
        <v>121052</v>
      </c>
      <c r="N1770" s="73">
        <f t="shared" si="265"/>
        <v>650</v>
      </c>
      <c r="O1770" s="74" t="str">
        <f t="shared" ca="1" si="266"/>
        <v>OK</v>
      </c>
      <c r="P1770" s="71">
        <v>45679</v>
      </c>
      <c r="Q1770" s="198"/>
      <c r="R1770" s="68" t="s">
        <v>107</v>
      </c>
      <c r="S1770" s="73" t="str">
        <f t="shared" si="267"/>
        <v>Alteração na zona baixa do talão.</v>
      </c>
      <c r="T1770" s="67" t="str">
        <f t="shared" si="268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770" s="73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770" s="68">
        <v>16196</v>
      </c>
      <c r="W1770" s="67" t="str">
        <f t="shared" si="270"/>
        <v xml:space="preserve">Everson Veloso </v>
      </c>
      <c r="X1770" s="67">
        <f t="shared" si="261"/>
        <v>1</v>
      </c>
      <c r="Y1770" s="67">
        <f t="shared" ca="1" si="260"/>
        <v>0</v>
      </c>
      <c r="Z1770" s="67" t="str">
        <f>IFERROR(VLOOKUP(R1770,FVU!B:F,5,FALSE),"")</f>
        <v>TALÃO</v>
      </c>
      <c r="AA1770">
        <f t="shared" si="262"/>
        <v>2025</v>
      </c>
    </row>
    <row r="1771" spans="1:27" ht="15.75" customHeight="1">
      <c r="A1771" s="150">
        <f t="shared" si="259"/>
        <v>4066</v>
      </c>
      <c r="B1771" s="75">
        <v>24895</v>
      </c>
      <c r="C1771" s="60">
        <v>2</v>
      </c>
      <c r="D1771" s="59" t="str">
        <f t="shared" si="264"/>
        <v>275/80R22.5</v>
      </c>
      <c r="E1771" s="61">
        <v>20718</v>
      </c>
      <c r="F1771" s="75" t="s">
        <v>99</v>
      </c>
      <c r="G1771" s="60">
        <v>98</v>
      </c>
      <c r="H1771" s="59" t="str">
        <f t="shared" si="263"/>
        <v>ANA LUCIA</v>
      </c>
      <c r="I1771" s="63">
        <v>45665</v>
      </c>
      <c r="J1771" s="64">
        <v>45679</v>
      </c>
      <c r="K1771" s="60">
        <v>2</v>
      </c>
      <c r="L1771" s="60">
        <v>41320</v>
      </c>
      <c r="M1771" s="60">
        <v>189597</v>
      </c>
      <c r="N1771" s="65">
        <f t="shared" si="265"/>
        <v>600</v>
      </c>
      <c r="O1771" s="66" t="str">
        <f t="shared" ca="1" si="266"/>
        <v>OK</v>
      </c>
      <c r="P1771" s="63">
        <v>45686</v>
      </c>
      <c r="Q1771" s="200"/>
      <c r="R1771" s="148" t="s">
        <v>106</v>
      </c>
      <c r="S1771" s="65" t="str">
        <f t="shared" si="267"/>
        <v>Rachadura na zona baixa do talão.</v>
      </c>
      <c r="T1771" s="59" t="str">
        <f t="shared" si="2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71" s="65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71" s="60">
        <v>16196</v>
      </c>
      <c r="W1771" s="59" t="str">
        <f t="shared" si="270"/>
        <v xml:space="preserve">Everson Veloso </v>
      </c>
      <c r="X1771" s="59">
        <f t="shared" si="261"/>
        <v>1</v>
      </c>
      <c r="Y1771" s="59">
        <f t="shared" ca="1" si="260"/>
        <v>7</v>
      </c>
      <c r="Z1771" s="59" t="str">
        <f>IFERROR(VLOOKUP(R1771,FVU!B:F,5,FALSE),"")</f>
        <v>TALÃO</v>
      </c>
      <c r="AA1771">
        <f t="shared" si="262"/>
        <v>2025</v>
      </c>
    </row>
    <row r="1772" spans="1:27" ht="15.75" customHeight="1">
      <c r="A1772" s="149">
        <f t="shared" si="259"/>
        <v>4067</v>
      </c>
      <c r="B1772" s="76">
        <v>25947</v>
      </c>
      <c r="C1772" s="68">
        <v>2</v>
      </c>
      <c r="D1772" s="67" t="str">
        <f t="shared" si="264"/>
        <v>275/80R22.5</v>
      </c>
      <c r="E1772" s="69">
        <v>11144</v>
      </c>
      <c r="F1772" s="76" t="s">
        <v>198</v>
      </c>
      <c r="G1772" s="68">
        <v>98</v>
      </c>
      <c r="H1772" s="67" t="str">
        <f t="shared" si="263"/>
        <v>ANA LUCIA</v>
      </c>
      <c r="I1772" s="71">
        <v>45663</v>
      </c>
      <c r="J1772" s="72">
        <v>45679</v>
      </c>
      <c r="K1772" s="68">
        <v>2</v>
      </c>
      <c r="L1772" s="68">
        <v>57681</v>
      </c>
      <c r="M1772" s="68">
        <v>137083</v>
      </c>
      <c r="N1772" s="73">
        <f t="shared" si="265"/>
        <v>600</v>
      </c>
      <c r="O1772" s="74" t="str">
        <f t="shared" ca="1" si="266"/>
        <v>OK</v>
      </c>
      <c r="P1772" s="71">
        <v>45686</v>
      </c>
      <c r="Q1772" s="198"/>
      <c r="R1772" s="68" t="s">
        <v>110</v>
      </c>
      <c r="S1772" s="73" t="str">
        <f t="shared" si="267"/>
        <v>Rodagem sem ar ou com flexão importante no flanco.</v>
      </c>
      <c r="T1772" s="67" t="str">
        <f t="shared" si="268"/>
        <v>Perfurações no topo ou flanco, rodas ou aros danificados, rodagem prolongada sem ar ou baixa pressão, desgaste no flanco por atrito com o solo ou entre germinados.</v>
      </c>
      <c r="U1772" s="73" t="str">
        <f t="shared" si="269"/>
        <v>Condutor rodou com o pneu vazio. Solicito avaliação de cobrança.</v>
      </c>
      <c r="V1772" s="68">
        <v>16196</v>
      </c>
      <c r="W1772" s="67" t="str">
        <f t="shared" si="270"/>
        <v xml:space="preserve">Everson Veloso </v>
      </c>
      <c r="X1772" s="67">
        <f t="shared" si="261"/>
        <v>1</v>
      </c>
      <c r="Y1772" s="67">
        <f t="shared" ca="1" si="260"/>
        <v>7</v>
      </c>
      <c r="Z1772" s="67" t="str">
        <f>IFERROR(VLOOKUP(R1772,FVU!B:F,5,FALSE),"")</f>
        <v>FLANCO</v>
      </c>
      <c r="AA1772">
        <f t="shared" si="262"/>
        <v>2025</v>
      </c>
    </row>
    <row r="1773" spans="1:27" ht="15.75" customHeight="1">
      <c r="A1773" s="150">
        <f t="shared" si="259"/>
        <v>4068</v>
      </c>
      <c r="B1773" s="75">
        <v>27465</v>
      </c>
      <c r="C1773" s="60">
        <v>2</v>
      </c>
      <c r="D1773" s="59" t="str">
        <f t="shared" si="264"/>
        <v>275/80R22.5</v>
      </c>
      <c r="E1773" s="61">
        <v>31092</v>
      </c>
      <c r="F1773" s="75" t="s">
        <v>198</v>
      </c>
      <c r="G1773" s="60">
        <v>98</v>
      </c>
      <c r="H1773" s="59" t="str">
        <f t="shared" si="263"/>
        <v>ANA LUCIA</v>
      </c>
      <c r="I1773" s="63">
        <v>45664</v>
      </c>
      <c r="J1773" s="64">
        <v>45679</v>
      </c>
      <c r="K1773" s="60">
        <v>0</v>
      </c>
      <c r="L1773" s="60">
        <v>5811</v>
      </c>
      <c r="M1773" s="60">
        <v>84357</v>
      </c>
      <c r="N1773" s="65">
        <f t="shared" si="265"/>
        <v>600</v>
      </c>
      <c r="O1773" s="66" t="str">
        <f t="shared" ca="1" si="266"/>
        <v>OK</v>
      </c>
      <c r="P1773" s="63">
        <v>45686</v>
      </c>
      <c r="Q1773" s="200"/>
      <c r="R1773" s="148" t="s">
        <v>104</v>
      </c>
      <c r="S1773" s="65" t="str">
        <f t="shared" si="267"/>
        <v>Feridas acidentais no flanco.</v>
      </c>
      <c r="T1773" s="59" t="str">
        <f t="shared" si="268"/>
        <v>Objetos pontiagudos, pontas de guias, meio-fio.</v>
      </c>
      <c r="U1773" s="65" t="str">
        <f t="shared" si="269"/>
        <v>Impacto lateral proveniente de erro operacional, solicito avaliação de cobrança.</v>
      </c>
      <c r="V1773" s="60">
        <v>16196</v>
      </c>
      <c r="W1773" s="59" t="str">
        <f t="shared" si="270"/>
        <v xml:space="preserve">Everson Veloso </v>
      </c>
      <c r="X1773" s="59">
        <f t="shared" si="261"/>
        <v>1</v>
      </c>
      <c r="Y1773" s="59">
        <f t="shared" ca="1" si="260"/>
        <v>7</v>
      </c>
      <c r="Z1773" s="59" t="str">
        <f>IFERROR(VLOOKUP(R1773,FVU!B:F,5,FALSE),"")</f>
        <v>FLANCO</v>
      </c>
      <c r="AA1773">
        <f t="shared" si="262"/>
        <v>2025</v>
      </c>
    </row>
    <row r="1774" spans="1:27" ht="15.75" customHeight="1">
      <c r="A1774" s="149">
        <f t="shared" si="259"/>
        <v>4069</v>
      </c>
      <c r="B1774" s="76">
        <v>23178</v>
      </c>
      <c r="C1774" s="68">
        <v>2</v>
      </c>
      <c r="D1774" s="67" t="str">
        <f t="shared" si="264"/>
        <v>275/80R22.5</v>
      </c>
      <c r="E1774" s="69">
        <v>11144</v>
      </c>
      <c r="F1774" s="76" t="s">
        <v>105</v>
      </c>
      <c r="G1774" s="68">
        <v>98</v>
      </c>
      <c r="H1774" s="67" t="str">
        <f t="shared" si="263"/>
        <v>ANA LUCIA</v>
      </c>
      <c r="I1774" s="71">
        <v>45663</v>
      </c>
      <c r="J1774" s="72">
        <v>45679</v>
      </c>
      <c r="K1774" s="68">
        <v>2</v>
      </c>
      <c r="L1774" s="68">
        <v>57681</v>
      </c>
      <c r="M1774" s="68">
        <v>239894</v>
      </c>
      <c r="N1774" s="73">
        <f t="shared" si="265"/>
        <v>600</v>
      </c>
      <c r="O1774" s="74" t="str">
        <f t="shared" ca="1" si="266"/>
        <v>OK</v>
      </c>
      <c r="P1774" s="71">
        <v>45686</v>
      </c>
      <c r="Q1774" s="198"/>
      <c r="R1774" s="68" t="s">
        <v>110</v>
      </c>
      <c r="S1774" s="73" t="str">
        <f t="shared" si="267"/>
        <v>Rodagem sem ar ou com flexão importante no flanco.</v>
      </c>
      <c r="T1774" s="67" t="str">
        <f t="shared" si="268"/>
        <v>Perfurações no topo ou flanco, rodas ou aros danificados, rodagem prolongada sem ar ou baixa pressão, desgaste no flanco por atrito com o solo ou entre germinados.</v>
      </c>
      <c r="U1774" s="73" t="str">
        <f t="shared" si="269"/>
        <v>Condutor rodou com o pneu vazio. Solicito avaliação de cobrança.</v>
      </c>
      <c r="V1774" s="68">
        <v>16196</v>
      </c>
      <c r="W1774" s="67" t="str">
        <f t="shared" si="270"/>
        <v xml:space="preserve">Everson Veloso </v>
      </c>
      <c r="X1774" s="67">
        <f t="shared" si="261"/>
        <v>1</v>
      </c>
      <c r="Y1774" s="67">
        <f t="shared" ca="1" si="260"/>
        <v>7</v>
      </c>
      <c r="Z1774" s="67" t="str">
        <f>IFERROR(VLOOKUP(R1774,FVU!B:F,5,FALSE),"")</f>
        <v>FLANCO</v>
      </c>
      <c r="AA1774">
        <f t="shared" si="262"/>
        <v>2025</v>
      </c>
    </row>
    <row r="1775" spans="1:27" ht="15.75" customHeight="1">
      <c r="A1775" s="150">
        <f t="shared" si="259"/>
        <v>4070</v>
      </c>
      <c r="B1775" s="75">
        <v>23957</v>
      </c>
      <c r="C1775" s="60">
        <v>2</v>
      </c>
      <c r="D1775" s="59" t="str">
        <f t="shared" si="264"/>
        <v>275/80R22.5</v>
      </c>
      <c r="E1775" s="61">
        <v>90390</v>
      </c>
      <c r="F1775" s="75" t="s">
        <v>99</v>
      </c>
      <c r="G1775" s="60">
        <v>870</v>
      </c>
      <c r="H1775" s="59" t="str">
        <f t="shared" si="263"/>
        <v>JUSTINOPOLIS</v>
      </c>
      <c r="I1775" s="63">
        <v>45666</v>
      </c>
      <c r="J1775" s="64">
        <v>45679</v>
      </c>
      <c r="K1775" s="60">
        <v>2</v>
      </c>
      <c r="L1775" s="60">
        <v>9957</v>
      </c>
      <c r="M1775" s="60">
        <v>182585</v>
      </c>
      <c r="N1775" s="65">
        <f t="shared" si="265"/>
        <v>600</v>
      </c>
      <c r="O1775" s="66" t="str">
        <f t="shared" ca="1" si="266"/>
        <v>OK</v>
      </c>
      <c r="P1775" s="63">
        <v>45688</v>
      </c>
      <c r="Q1775" s="200"/>
      <c r="R1775" s="148" t="s">
        <v>116</v>
      </c>
      <c r="S1775" s="65" t="str">
        <f t="shared" si="267"/>
        <v>Desenrolamento do retorno da lona carcaça no talão.</v>
      </c>
      <c r="T1775" s="59" t="str">
        <f t="shared" si="268"/>
        <v>Aquecimento no talão ocasionado pelo uso excessivo do freio, má regulagem dos freios, uso excessivo dos freios devido a velocidade incompatível com a via,rodas sujas e/ou em má condições de uso, etc.</v>
      </c>
      <c r="U1775" s="65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775" s="60">
        <v>16196</v>
      </c>
      <c r="W1775" s="59" t="str">
        <f t="shared" si="270"/>
        <v xml:space="preserve">Everson Veloso </v>
      </c>
      <c r="X1775" s="59">
        <f t="shared" si="261"/>
        <v>1</v>
      </c>
      <c r="Y1775" s="59">
        <f t="shared" ca="1" si="260"/>
        <v>9</v>
      </c>
      <c r="Z1775" s="59" t="str">
        <f>IFERROR(VLOOKUP(R1775,FVU!B:F,5,FALSE),"")</f>
        <v>TALÃO</v>
      </c>
      <c r="AA1775">
        <f t="shared" si="262"/>
        <v>2025</v>
      </c>
    </row>
    <row r="1776" spans="1:27" ht="15.75" customHeight="1">
      <c r="A1776" s="149">
        <f t="shared" si="259"/>
        <v>4071</v>
      </c>
      <c r="B1776" s="76">
        <v>24601</v>
      </c>
      <c r="C1776" s="68">
        <v>2</v>
      </c>
      <c r="D1776" s="67" t="str">
        <f t="shared" si="264"/>
        <v>275/80R22.5</v>
      </c>
      <c r="E1776" s="69">
        <v>10658</v>
      </c>
      <c r="F1776" s="76" t="s">
        <v>105</v>
      </c>
      <c r="G1776" s="68">
        <v>870</v>
      </c>
      <c r="H1776" s="67" t="str">
        <f t="shared" si="263"/>
        <v>JUSTINOPOLIS</v>
      </c>
      <c r="I1776" s="71">
        <v>45666</v>
      </c>
      <c r="J1776" s="72">
        <v>45679</v>
      </c>
      <c r="K1776" s="68">
        <v>2</v>
      </c>
      <c r="L1776" s="68">
        <v>15225</v>
      </c>
      <c r="M1776" s="68">
        <v>195444</v>
      </c>
      <c r="N1776" s="73">
        <f t="shared" si="265"/>
        <v>600</v>
      </c>
      <c r="O1776" s="74" t="str">
        <f t="shared" ca="1" si="266"/>
        <v>OK</v>
      </c>
      <c r="P1776" s="71">
        <v>45688</v>
      </c>
      <c r="Q1776" s="198"/>
      <c r="R1776" s="68" t="s">
        <v>117</v>
      </c>
      <c r="S1776" s="73" t="str">
        <f t="shared" si="267"/>
        <v>Separações no talão e rupturas dos reforços.</v>
      </c>
      <c r="T1776" s="67" t="str">
        <f t="shared" si="268"/>
        <v>Aquecimento excessivo no tambor de freio, utilização com sobrecarga ou baixa pressão, mau posicionamento do pneu sobre o aro/roda, uso excessivo dos freios devido a velocidade incompatível com a via.</v>
      </c>
      <c r="U1776" s="73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76" s="68">
        <v>16196</v>
      </c>
      <c r="W1776" s="67" t="str">
        <f t="shared" si="270"/>
        <v xml:space="preserve">Everson Veloso </v>
      </c>
      <c r="X1776" s="67">
        <f t="shared" si="261"/>
        <v>1</v>
      </c>
      <c r="Y1776" s="67">
        <f t="shared" ca="1" si="260"/>
        <v>9</v>
      </c>
      <c r="Z1776" s="67" t="str">
        <f>IFERROR(VLOOKUP(R1776,FVU!B:F,5,FALSE),"")</f>
        <v>TALÃO</v>
      </c>
      <c r="AA1776">
        <f t="shared" si="262"/>
        <v>2025</v>
      </c>
    </row>
    <row r="1777" spans="1:27" ht="15.75" customHeight="1">
      <c r="A1777" s="150">
        <f t="shared" si="259"/>
        <v>4072</v>
      </c>
      <c r="B1777" s="75">
        <v>28565</v>
      </c>
      <c r="C1777" s="60">
        <v>2</v>
      </c>
      <c r="D1777" s="59" t="str">
        <f t="shared" si="264"/>
        <v>275/80R22.5</v>
      </c>
      <c r="E1777" s="61">
        <v>41050</v>
      </c>
      <c r="F1777" s="75" t="s">
        <v>99</v>
      </c>
      <c r="G1777" s="60">
        <v>870</v>
      </c>
      <c r="H1777" s="59" t="str">
        <f t="shared" si="263"/>
        <v>JUSTINOPOLIS</v>
      </c>
      <c r="I1777" s="63">
        <v>45664</v>
      </c>
      <c r="J1777" s="64">
        <v>45679</v>
      </c>
      <c r="K1777" s="60">
        <v>1</v>
      </c>
      <c r="L1777" s="60">
        <v>26372</v>
      </c>
      <c r="M1777" s="60">
        <v>49977</v>
      </c>
      <c r="N1777" s="65">
        <f t="shared" si="265"/>
        <v>600</v>
      </c>
      <c r="O1777" s="66" t="str">
        <f t="shared" ca="1" si="266"/>
        <v>OK</v>
      </c>
      <c r="P1777" s="63">
        <v>45889</v>
      </c>
      <c r="Q1777" s="200"/>
      <c r="R1777" s="148" t="s">
        <v>106</v>
      </c>
      <c r="S1777" s="65" t="str">
        <f t="shared" si="267"/>
        <v>Rachadura na zona baixa do talão.</v>
      </c>
      <c r="T1777" s="59" t="str">
        <f t="shared" si="2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77" s="65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77" s="60">
        <v>16196</v>
      </c>
      <c r="W1777" s="59" t="str">
        <f t="shared" si="270"/>
        <v xml:space="preserve">Everson Veloso </v>
      </c>
      <c r="X1777" s="59">
        <f t="shared" si="261"/>
        <v>1</v>
      </c>
      <c r="Y1777" s="59">
        <f t="shared" ca="1" si="260"/>
        <v>210</v>
      </c>
      <c r="Z1777" s="59" t="str">
        <f>IFERROR(VLOOKUP(R1777,FVU!B:F,5,FALSE),"")</f>
        <v>TALÃO</v>
      </c>
      <c r="AA1777">
        <f t="shared" si="262"/>
        <v>2025</v>
      </c>
    </row>
    <row r="1778" spans="1:27" ht="15.75" customHeight="1">
      <c r="A1778" s="149">
        <f t="shared" si="259"/>
        <v>4073</v>
      </c>
      <c r="B1778" s="76">
        <v>44184</v>
      </c>
      <c r="C1778" s="68">
        <v>2</v>
      </c>
      <c r="D1778" s="67" t="str">
        <f t="shared" si="264"/>
        <v>275/80R22.5</v>
      </c>
      <c r="E1778" s="69">
        <v>90300</v>
      </c>
      <c r="F1778" s="76" t="s">
        <v>105</v>
      </c>
      <c r="G1778" s="68">
        <v>870</v>
      </c>
      <c r="H1778" s="67" t="str">
        <f t="shared" si="263"/>
        <v>JUSTINOPOLIS</v>
      </c>
      <c r="I1778" s="71">
        <v>45666</v>
      </c>
      <c r="J1778" s="72">
        <v>45679</v>
      </c>
      <c r="K1778" s="68">
        <v>2</v>
      </c>
      <c r="L1778" s="68">
        <v>22999</v>
      </c>
      <c r="M1778" s="68">
        <v>134795</v>
      </c>
      <c r="N1778" s="73">
        <f t="shared" si="265"/>
        <v>600</v>
      </c>
      <c r="O1778" s="74" t="str">
        <f t="shared" ca="1" si="266"/>
        <v>OK</v>
      </c>
      <c r="P1778" s="71">
        <v>45688</v>
      </c>
      <c r="Q1778" s="198"/>
      <c r="R1778" s="68" t="s">
        <v>106</v>
      </c>
      <c r="S1778" s="73" t="str">
        <f t="shared" si="267"/>
        <v>Rachadura na zona baixa do talão.</v>
      </c>
      <c r="T1778" s="67" t="str">
        <f t="shared" si="2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78" s="73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78" s="68">
        <v>16196</v>
      </c>
      <c r="W1778" s="67" t="str">
        <f t="shared" si="270"/>
        <v xml:space="preserve">Everson Veloso </v>
      </c>
      <c r="X1778" s="67">
        <f t="shared" si="261"/>
        <v>1</v>
      </c>
      <c r="Y1778" s="67">
        <f t="shared" ca="1" si="260"/>
        <v>9</v>
      </c>
      <c r="Z1778" s="67" t="str">
        <f>IFERROR(VLOOKUP(R1778,FVU!B:F,5,FALSE),"")</f>
        <v>TALÃO</v>
      </c>
      <c r="AA1778">
        <f t="shared" si="262"/>
        <v>2025</v>
      </c>
    </row>
    <row r="1779" spans="1:27" ht="15.75" customHeight="1">
      <c r="A1779" s="150">
        <f t="shared" si="259"/>
        <v>4074</v>
      </c>
      <c r="B1779" s="75">
        <v>27594</v>
      </c>
      <c r="C1779" s="60">
        <v>2</v>
      </c>
      <c r="D1779" s="59" t="str">
        <f t="shared" si="264"/>
        <v>275/80R22.5</v>
      </c>
      <c r="E1779" s="61">
        <v>4010660</v>
      </c>
      <c r="F1779" s="75" t="s">
        <v>105</v>
      </c>
      <c r="G1779" s="60">
        <v>870</v>
      </c>
      <c r="H1779" s="59" t="str">
        <f t="shared" si="263"/>
        <v>JUSTINOPOLIS</v>
      </c>
      <c r="I1779" s="63">
        <v>45664</v>
      </c>
      <c r="J1779" s="64">
        <v>45679</v>
      </c>
      <c r="K1779" s="60">
        <v>1</v>
      </c>
      <c r="L1779" s="60">
        <v>39330</v>
      </c>
      <c r="M1779" s="60">
        <v>60100</v>
      </c>
      <c r="N1779" s="65">
        <f t="shared" si="265"/>
        <v>600</v>
      </c>
      <c r="O1779" s="66" t="str">
        <f t="shared" ca="1" si="266"/>
        <v>OK</v>
      </c>
      <c r="P1779" s="63">
        <v>45688</v>
      </c>
      <c r="Q1779" s="200"/>
      <c r="R1779" s="148" t="s">
        <v>106</v>
      </c>
      <c r="S1779" s="65" t="str">
        <f t="shared" si="267"/>
        <v>Rachadura na zona baixa do talão.</v>
      </c>
      <c r="T1779" s="59" t="str">
        <f t="shared" si="2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79" s="65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79" s="60">
        <v>16196</v>
      </c>
      <c r="W1779" s="59" t="str">
        <f t="shared" si="270"/>
        <v xml:space="preserve">Everson Veloso </v>
      </c>
      <c r="X1779" s="59">
        <f t="shared" si="261"/>
        <v>1</v>
      </c>
      <c r="Y1779" s="59">
        <f t="shared" ca="1" si="260"/>
        <v>9</v>
      </c>
      <c r="Z1779" s="59" t="str">
        <f>IFERROR(VLOOKUP(R1779,FVU!B:F,5,FALSE),"")</f>
        <v>TALÃO</v>
      </c>
      <c r="AA1779">
        <f t="shared" si="262"/>
        <v>2025</v>
      </c>
    </row>
    <row r="1780" spans="1:27" ht="15.75" customHeight="1">
      <c r="A1780" s="149">
        <f t="shared" si="259"/>
        <v>4075</v>
      </c>
      <c r="B1780" s="76">
        <v>27859</v>
      </c>
      <c r="C1780" s="68">
        <v>2</v>
      </c>
      <c r="D1780" s="67" t="str">
        <f t="shared" si="264"/>
        <v>275/80R22.5</v>
      </c>
      <c r="E1780" s="69">
        <v>41050</v>
      </c>
      <c r="F1780" s="76" t="s">
        <v>101</v>
      </c>
      <c r="G1780" s="68">
        <v>870</v>
      </c>
      <c r="H1780" s="67" t="str">
        <f t="shared" si="263"/>
        <v>JUSTINOPOLIS</v>
      </c>
      <c r="I1780" s="71">
        <v>45664</v>
      </c>
      <c r="J1780" s="72">
        <v>45679</v>
      </c>
      <c r="K1780" s="68">
        <v>1</v>
      </c>
      <c r="L1780" s="68">
        <v>26372</v>
      </c>
      <c r="M1780" s="68">
        <v>77961</v>
      </c>
      <c r="N1780" s="73">
        <f t="shared" si="265"/>
        <v>600</v>
      </c>
      <c r="O1780" s="74" t="str">
        <f t="shared" ca="1" si="266"/>
        <v>OK</v>
      </c>
      <c r="P1780" s="71">
        <v>45688</v>
      </c>
      <c r="Q1780" s="198"/>
      <c r="R1780" s="68" t="s">
        <v>106</v>
      </c>
      <c r="S1780" s="73" t="str">
        <f t="shared" si="267"/>
        <v>Rachadura na zona baixa do talão.</v>
      </c>
      <c r="T1780" s="67" t="str">
        <f t="shared" si="2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80" s="73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80" s="68">
        <v>16196</v>
      </c>
      <c r="W1780" s="67" t="str">
        <f t="shared" si="270"/>
        <v xml:space="preserve">Everson Veloso </v>
      </c>
      <c r="X1780" s="67">
        <f t="shared" si="261"/>
        <v>1</v>
      </c>
      <c r="Y1780" s="67">
        <f t="shared" ca="1" si="260"/>
        <v>9</v>
      </c>
      <c r="Z1780" s="67" t="str">
        <f>IFERROR(VLOOKUP(R1780,FVU!B:F,5,FALSE),"")</f>
        <v>TALÃO</v>
      </c>
      <c r="AA1780">
        <f t="shared" si="262"/>
        <v>2025</v>
      </c>
    </row>
    <row r="1781" spans="1:27" ht="15.75" customHeight="1">
      <c r="A1781" s="150">
        <f t="shared" si="259"/>
        <v>4076</v>
      </c>
      <c r="B1781" s="75">
        <v>28102</v>
      </c>
      <c r="C1781" s="60">
        <v>2</v>
      </c>
      <c r="D1781" s="59" t="str">
        <f t="shared" si="264"/>
        <v>275/80R22.5</v>
      </c>
      <c r="E1781" s="61">
        <v>20861</v>
      </c>
      <c r="F1781" s="75" t="s">
        <v>99</v>
      </c>
      <c r="G1781" s="60">
        <v>870</v>
      </c>
      <c r="H1781" s="59" t="str">
        <f t="shared" si="263"/>
        <v>JUSTINOPOLIS</v>
      </c>
      <c r="I1781" s="63">
        <v>45664</v>
      </c>
      <c r="J1781" s="64">
        <v>45679</v>
      </c>
      <c r="K1781" s="60">
        <v>0</v>
      </c>
      <c r="L1781" s="60">
        <v>3195</v>
      </c>
      <c r="M1781" s="60">
        <v>57320</v>
      </c>
      <c r="N1781" s="65">
        <f t="shared" si="265"/>
        <v>600</v>
      </c>
      <c r="O1781" s="66" t="str">
        <f t="shared" ca="1" si="266"/>
        <v>OK</v>
      </c>
      <c r="P1781" s="63">
        <v>45688</v>
      </c>
      <c r="Q1781" s="200"/>
      <c r="R1781" s="148" t="s">
        <v>116</v>
      </c>
      <c r="S1781" s="65" t="str">
        <f t="shared" si="267"/>
        <v>Desenrolamento do retorno da lona carcaça no talão.</v>
      </c>
      <c r="T1781" s="59" t="str">
        <f t="shared" si="268"/>
        <v>Aquecimento no talão ocasionado pelo uso excessivo do freio, má regulagem dos freios, uso excessivo dos freios devido a velocidade incompatível com a via,rodas sujas e/ou em má condições de uso, etc.</v>
      </c>
      <c r="U1781" s="65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781" s="60">
        <v>16196</v>
      </c>
      <c r="W1781" s="59" t="str">
        <f t="shared" si="270"/>
        <v xml:space="preserve">Everson Veloso </v>
      </c>
      <c r="X1781" s="59">
        <f t="shared" si="261"/>
        <v>1</v>
      </c>
      <c r="Y1781" s="59">
        <f t="shared" ca="1" si="260"/>
        <v>9</v>
      </c>
      <c r="Z1781" s="59" t="str">
        <f>IFERROR(VLOOKUP(R1781,FVU!B:F,5,FALSE),"")</f>
        <v>TALÃO</v>
      </c>
      <c r="AA1781">
        <f t="shared" si="262"/>
        <v>2025</v>
      </c>
    </row>
    <row r="1782" spans="1:27" ht="15.75" customHeight="1">
      <c r="A1782" s="149">
        <f t="shared" si="259"/>
        <v>4077</v>
      </c>
      <c r="B1782" s="76">
        <v>23958</v>
      </c>
      <c r="C1782" s="68">
        <v>2</v>
      </c>
      <c r="D1782" s="67" t="str">
        <f t="shared" si="264"/>
        <v>275/80R22.5</v>
      </c>
      <c r="E1782" s="69">
        <v>10753</v>
      </c>
      <c r="F1782" s="76" t="s">
        <v>99</v>
      </c>
      <c r="G1782" s="68">
        <v>870</v>
      </c>
      <c r="H1782" s="67" t="str">
        <f t="shared" si="263"/>
        <v>JUSTINOPOLIS</v>
      </c>
      <c r="I1782" s="71">
        <v>45666</v>
      </c>
      <c r="J1782" s="72">
        <v>45679</v>
      </c>
      <c r="K1782" s="68">
        <v>2</v>
      </c>
      <c r="L1782" s="68">
        <v>48007</v>
      </c>
      <c r="M1782" s="68">
        <v>212530</v>
      </c>
      <c r="N1782" s="73">
        <f t="shared" si="265"/>
        <v>600</v>
      </c>
      <c r="O1782" s="74" t="str">
        <f t="shared" ca="1" si="266"/>
        <v>OK</v>
      </c>
      <c r="P1782" s="71">
        <v>45889</v>
      </c>
      <c r="Q1782" s="198"/>
      <c r="R1782" s="68" t="s">
        <v>104</v>
      </c>
      <c r="S1782" s="73" t="str">
        <f t="shared" si="267"/>
        <v>Feridas acidentais no flanco.</v>
      </c>
      <c r="T1782" s="67" t="str">
        <f t="shared" si="268"/>
        <v>Objetos pontiagudos, pontas de guias, meio-fio.</v>
      </c>
      <c r="U1782" s="73" t="str">
        <f t="shared" si="269"/>
        <v>Impacto lateral proveniente de erro operacional, solicito avaliação de cobrança.</v>
      </c>
      <c r="V1782" s="68">
        <v>16196</v>
      </c>
      <c r="W1782" s="67" t="str">
        <f t="shared" si="270"/>
        <v xml:space="preserve">Everson Veloso </v>
      </c>
      <c r="X1782" s="67">
        <f t="shared" si="261"/>
        <v>1</v>
      </c>
      <c r="Y1782" s="67">
        <f t="shared" ca="1" si="260"/>
        <v>210</v>
      </c>
      <c r="Z1782" s="67" t="str">
        <f>IFERROR(VLOOKUP(R1782,FVU!B:F,5,FALSE),"")</f>
        <v>FLANCO</v>
      </c>
      <c r="AA1782">
        <f t="shared" si="262"/>
        <v>2025</v>
      </c>
    </row>
    <row r="1783" spans="1:27" ht="15.75" customHeight="1">
      <c r="A1783" s="150">
        <f t="shared" si="259"/>
        <v>4078</v>
      </c>
      <c r="B1783" s="75">
        <v>28105</v>
      </c>
      <c r="C1783" s="60">
        <v>2</v>
      </c>
      <c r="D1783" s="59" t="str">
        <f t="shared" si="264"/>
        <v>275/80R22.5</v>
      </c>
      <c r="E1783" s="61">
        <v>7321</v>
      </c>
      <c r="F1783" s="75" t="s">
        <v>198</v>
      </c>
      <c r="G1783" s="60">
        <v>56</v>
      </c>
      <c r="H1783" s="59" t="str">
        <f t="shared" si="263"/>
        <v xml:space="preserve">UBERLANDIA </v>
      </c>
      <c r="I1783" s="63">
        <v>45667</v>
      </c>
      <c r="J1783" s="64">
        <v>45679</v>
      </c>
      <c r="K1783" s="60">
        <v>0</v>
      </c>
      <c r="L1783" s="60">
        <v>55698</v>
      </c>
      <c r="M1783" s="60">
        <v>63712</v>
      </c>
      <c r="N1783" s="65">
        <f t="shared" si="265"/>
        <v>600</v>
      </c>
      <c r="O1783" s="66" t="str">
        <f t="shared" ca="1" si="266"/>
        <v>OK</v>
      </c>
      <c r="P1783" s="63">
        <v>45715</v>
      </c>
      <c r="Q1783" s="200"/>
      <c r="R1783" s="148" t="s">
        <v>114</v>
      </c>
      <c r="S1783" s="65" t="str">
        <f t="shared" si="267"/>
        <v>Pneu não ressulcado</v>
      </c>
      <c r="T1783" s="59" t="str">
        <f t="shared" si="268"/>
        <v>Negligência e/ou não realização do serviço de ressulcagem.</v>
      </c>
      <c r="U1783" s="65" t="str">
        <f t="shared" si="269"/>
        <v>Realizar a ressulcagem dos pneus respeitando os procedimentos conforme manual de ressulcagem.</v>
      </c>
      <c r="V1783" s="60">
        <v>16196</v>
      </c>
      <c r="W1783" s="59" t="str">
        <f t="shared" si="270"/>
        <v xml:space="preserve">Everson Veloso </v>
      </c>
      <c r="X1783" s="59">
        <f t="shared" si="261"/>
        <v>1</v>
      </c>
      <c r="Y1783" s="59">
        <f t="shared" ca="1" si="260"/>
        <v>36</v>
      </c>
      <c r="Z1783" s="59" t="str">
        <f>IFERROR(VLOOKUP(R1783,FVU!B:F,5,FALSE),"")</f>
        <v>BANDA DE RODAGEM</v>
      </c>
      <c r="AA1783">
        <f t="shared" si="262"/>
        <v>2025</v>
      </c>
    </row>
    <row r="1784" spans="1:27" ht="15.75" customHeight="1">
      <c r="A1784" s="149">
        <f t="shared" si="259"/>
        <v>4079</v>
      </c>
      <c r="B1784" s="76">
        <v>29181</v>
      </c>
      <c r="C1784" s="68">
        <v>2</v>
      </c>
      <c r="D1784" s="67" t="str">
        <f t="shared" si="264"/>
        <v>275/80R22.5</v>
      </c>
      <c r="E1784" s="69">
        <v>8474</v>
      </c>
      <c r="F1784" s="76" t="s">
        <v>198</v>
      </c>
      <c r="G1784" s="68">
        <v>56</v>
      </c>
      <c r="H1784" s="67" t="str">
        <f t="shared" si="263"/>
        <v xml:space="preserve">UBERLANDIA </v>
      </c>
      <c r="I1784" s="71">
        <v>45668</v>
      </c>
      <c r="J1784" s="72">
        <v>45679</v>
      </c>
      <c r="K1784" s="68">
        <v>0</v>
      </c>
      <c r="L1784" s="68">
        <v>21643</v>
      </c>
      <c r="M1784" s="68">
        <v>72069</v>
      </c>
      <c r="N1784" s="73">
        <f t="shared" si="265"/>
        <v>600</v>
      </c>
      <c r="O1784" s="74" t="str">
        <f t="shared" ca="1" si="266"/>
        <v>OK</v>
      </c>
      <c r="P1784" s="71">
        <v>45715</v>
      </c>
      <c r="Q1784" s="198"/>
      <c r="R1784" s="68" t="s">
        <v>114</v>
      </c>
      <c r="S1784" s="73" t="str">
        <f t="shared" si="267"/>
        <v>Pneu não ressulcado</v>
      </c>
      <c r="T1784" s="67" t="str">
        <f t="shared" si="268"/>
        <v>Negligência e/ou não realização do serviço de ressulcagem.</v>
      </c>
      <c r="U1784" s="73" t="str">
        <f t="shared" si="269"/>
        <v>Realizar a ressulcagem dos pneus respeitando os procedimentos conforme manual de ressulcagem.</v>
      </c>
      <c r="V1784" s="68">
        <v>16196</v>
      </c>
      <c r="W1784" s="67" t="str">
        <f t="shared" si="270"/>
        <v xml:space="preserve">Everson Veloso </v>
      </c>
      <c r="X1784" s="67">
        <f t="shared" si="261"/>
        <v>1</v>
      </c>
      <c r="Y1784" s="67">
        <f t="shared" ca="1" si="260"/>
        <v>36</v>
      </c>
      <c r="Z1784" s="67" t="str">
        <f>IFERROR(VLOOKUP(R1784,FVU!B:F,5,FALSE),"")</f>
        <v>BANDA DE RODAGEM</v>
      </c>
      <c r="AA1784">
        <f t="shared" si="262"/>
        <v>2025</v>
      </c>
    </row>
    <row r="1785" spans="1:27" ht="15.75" customHeight="1">
      <c r="A1785" s="150">
        <f t="shared" si="259"/>
        <v>4080</v>
      </c>
      <c r="B1785" s="75">
        <v>26985</v>
      </c>
      <c r="C1785" s="60">
        <v>2</v>
      </c>
      <c r="D1785" s="59" t="str">
        <f t="shared" si="264"/>
        <v>275/80R22.5</v>
      </c>
      <c r="E1785" s="61">
        <v>7336</v>
      </c>
      <c r="F1785" s="75" t="s">
        <v>99</v>
      </c>
      <c r="G1785" s="60">
        <v>56</v>
      </c>
      <c r="H1785" s="59" t="str">
        <f t="shared" si="263"/>
        <v xml:space="preserve">UBERLANDIA </v>
      </c>
      <c r="I1785" s="63">
        <v>45667</v>
      </c>
      <c r="J1785" s="64">
        <v>45679</v>
      </c>
      <c r="K1785" s="60">
        <v>0</v>
      </c>
      <c r="L1785" s="60">
        <v>9009</v>
      </c>
      <c r="M1785" s="60">
        <v>105667</v>
      </c>
      <c r="N1785" s="65">
        <f t="shared" si="265"/>
        <v>600</v>
      </c>
      <c r="O1785" s="66" t="str">
        <f t="shared" ca="1" si="266"/>
        <v>OK</v>
      </c>
      <c r="P1785" s="63">
        <v>45715</v>
      </c>
      <c r="Q1785" s="200"/>
      <c r="R1785" s="148" t="s">
        <v>118</v>
      </c>
      <c r="S1785" s="65" t="str">
        <f t="shared" si="267"/>
        <v>Pneu ressulcado incorretamente</v>
      </c>
      <c r="T1785" s="59" t="str">
        <f t="shared" si="268"/>
        <v>Falhas ou não realização dos procedimentos conforme manual de ressulcagem.</v>
      </c>
      <c r="U1785" s="65" t="str">
        <f t="shared" si="269"/>
        <v>Solicito avaliação de cobrança</v>
      </c>
      <c r="V1785" s="60">
        <v>16196</v>
      </c>
      <c r="W1785" s="59" t="str">
        <f t="shared" si="270"/>
        <v xml:space="preserve">Everson Veloso </v>
      </c>
      <c r="X1785" s="59">
        <f t="shared" si="261"/>
        <v>1</v>
      </c>
      <c r="Y1785" s="59">
        <f t="shared" ca="1" si="260"/>
        <v>36</v>
      </c>
      <c r="Z1785" s="59" t="str">
        <f>IFERROR(VLOOKUP(R1785,FVU!B:F,5,FALSE),"")</f>
        <v>BANDA DE RODAGEM</v>
      </c>
      <c r="AA1785">
        <f t="shared" si="262"/>
        <v>2025</v>
      </c>
    </row>
    <row r="1786" spans="1:27" ht="15.75" customHeight="1">
      <c r="A1786" s="149">
        <f t="shared" si="259"/>
        <v>4081</v>
      </c>
      <c r="B1786" s="76">
        <v>28573</v>
      </c>
      <c r="C1786" s="68">
        <v>2</v>
      </c>
      <c r="D1786" s="67" t="str">
        <f t="shared" si="264"/>
        <v>275/80R22.5</v>
      </c>
      <c r="E1786" s="69">
        <v>7321</v>
      </c>
      <c r="F1786" s="76" t="s">
        <v>105</v>
      </c>
      <c r="G1786" s="68">
        <v>56</v>
      </c>
      <c r="H1786" s="67" t="str">
        <f t="shared" si="263"/>
        <v xml:space="preserve">UBERLANDIA </v>
      </c>
      <c r="I1786" s="71">
        <v>45667</v>
      </c>
      <c r="J1786" s="72">
        <v>45679</v>
      </c>
      <c r="K1786" s="68">
        <v>0</v>
      </c>
      <c r="L1786" s="68">
        <v>55698</v>
      </c>
      <c r="M1786" s="68">
        <v>59874</v>
      </c>
      <c r="N1786" s="73">
        <f t="shared" si="265"/>
        <v>600</v>
      </c>
      <c r="O1786" s="74" t="str">
        <f t="shared" ca="1" si="266"/>
        <v>OK</v>
      </c>
      <c r="P1786" s="71">
        <v>45733</v>
      </c>
      <c r="Q1786" s="198"/>
      <c r="R1786" s="68" t="s">
        <v>114</v>
      </c>
      <c r="S1786" s="73" t="str">
        <f t="shared" si="267"/>
        <v>Pneu não ressulcado</v>
      </c>
      <c r="T1786" s="67" t="str">
        <f t="shared" si="268"/>
        <v>Negligência e/ou não realização do serviço de ressulcagem.</v>
      </c>
      <c r="U1786" s="73" t="str">
        <f t="shared" si="269"/>
        <v>Realizar a ressulcagem dos pneus respeitando os procedimentos conforme manual de ressulcagem.</v>
      </c>
      <c r="V1786" s="68">
        <v>16196</v>
      </c>
      <c r="W1786" s="67" t="str">
        <f t="shared" si="270"/>
        <v xml:space="preserve">Everson Veloso </v>
      </c>
      <c r="X1786" s="67">
        <f t="shared" si="261"/>
        <v>1</v>
      </c>
      <c r="Y1786" s="67">
        <f t="shared" ca="1" si="260"/>
        <v>54</v>
      </c>
      <c r="Z1786" s="67" t="str">
        <f>IFERROR(VLOOKUP(R1786,FVU!B:F,5,FALSE),"")</f>
        <v>BANDA DE RODAGEM</v>
      </c>
      <c r="AA1786">
        <f t="shared" si="262"/>
        <v>2025</v>
      </c>
    </row>
    <row r="1787" spans="1:27" ht="15.75" customHeight="1">
      <c r="A1787" s="150">
        <f t="shared" si="259"/>
        <v>4082</v>
      </c>
      <c r="B1787" s="75">
        <v>28728</v>
      </c>
      <c r="C1787" s="60">
        <v>2</v>
      </c>
      <c r="D1787" s="59" t="str">
        <f t="shared" si="264"/>
        <v>275/80R22.5</v>
      </c>
      <c r="E1787" s="61">
        <v>8474</v>
      </c>
      <c r="F1787" s="75" t="s">
        <v>105</v>
      </c>
      <c r="G1787" s="60">
        <v>56</v>
      </c>
      <c r="H1787" s="59" t="str">
        <f t="shared" si="263"/>
        <v xml:space="preserve">UBERLANDIA </v>
      </c>
      <c r="I1787" s="63">
        <v>45668</v>
      </c>
      <c r="J1787" s="64">
        <v>45679</v>
      </c>
      <c r="K1787" s="60">
        <v>0</v>
      </c>
      <c r="L1787" s="60">
        <v>17811</v>
      </c>
      <c r="M1787" s="60">
        <v>72298</v>
      </c>
      <c r="N1787" s="65">
        <f t="shared" si="265"/>
        <v>600</v>
      </c>
      <c r="O1787" s="66" t="str">
        <f t="shared" ca="1" si="266"/>
        <v>OK</v>
      </c>
      <c r="P1787" s="63">
        <v>45715</v>
      </c>
      <c r="Q1787" s="200"/>
      <c r="R1787" s="148" t="s">
        <v>118</v>
      </c>
      <c r="S1787" s="65" t="str">
        <f t="shared" si="267"/>
        <v>Pneu ressulcado incorretamente</v>
      </c>
      <c r="T1787" s="59" t="str">
        <f t="shared" si="268"/>
        <v>Falhas ou não realização dos procedimentos conforme manual de ressulcagem.</v>
      </c>
      <c r="U1787" s="65" t="str">
        <f t="shared" si="269"/>
        <v>Solicito avaliação de cobrança</v>
      </c>
      <c r="V1787" s="60">
        <v>16196</v>
      </c>
      <c r="W1787" s="59" t="str">
        <f t="shared" si="270"/>
        <v xml:space="preserve">Everson Veloso </v>
      </c>
      <c r="X1787" s="59">
        <f t="shared" si="261"/>
        <v>1</v>
      </c>
      <c r="Y1787" s="59">
        <f t="shared" ca="1" si="260"/>
        <v>36</v>
      </c>
      <c r="Z1787" s="59" t="str">
        <f>IFERROR(VLOOKUP(R1787,FVU!B:F,5,FALSE),"")</f>
        <v>BANDA DE RODAGEM</v>
      </c>
      <c r="AA1787">
        <f t="shared" si="262"/>
        <v>2025</v>
      </c>
    </row>
    <row r="1788" spans="1:27" ht="15.75" customHeight="1">
      <c r="A1788" s="149">
        <f t="shared" si="259"/>
        <v>4083</v>
      </c>
      <c r="B1788" s="76">
        <v>28225</v>
      </c>
      <c r="C1788" s="68">
        <v>2</v>
      </c>
      <c r="D1788" s="67" t="str">
        <f t="shared" si="264"/>
        <v>275/80R22.5</v>
      </c>
      <c r="E1788" s="69">
        <v>8464</v>
      </c>
      <c r="F1788" s="76" t="s">
        <v>105</v>
      </c>
      <c r="G1788" s="68">
        <v>56</v>
      </c>
      <c r="H1788" s="67" t="str">
        <f t="shared" si="263"/>
        <v xml:space="preserve">UBERLANDIA </v>
      </c>
      <c r="I1788" s="71">
        <v>45667</v>
      </c>
      <c r="J1788" s="72">
        <v>45679</v>
      </c>
      <c r="K1788" s="68">
        <v>0</v>
      </c>
      <c r="L1788" s="68">
        <v>11439</v>
      </c>
      <c r="M1788" s="68">
        <v>76430</v>
      </c>
      <c r="N1788" s="73">
        <f t="shared" si="265"/>
        <v>600</v>
      </c>
      <c r="O1788" s="74" t="str">
        <f t="shared" ca="1" si="266"/>
        <v>OK</v>
      </c>
      <c r="P1788" s="71">
        <v>45715</v>
      </c>
      <c r="Q1788" s="198"/>
      <c r="R1788" s="68" t="s">
        <v>107</v>
      </c>
      <c r="S1788" s="73" t="str">
        <f t="shared" si="267"/>
        <v>Alteração na zona baixa do talão.</v>
      </c>
      <c r="T1788" s="67" t="str">
        <f t="shared" si="268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788" s="73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788" s="68">
        <v>16196</v>
      </c>
      <c r="W1788" s="67" t="str">
        <f t="shared" si="270"/>
        <v xml:space="preserve">Everson Veloso </v>
      </c>
      <c r="X1788" s="67">
        <f t="shared" si="261"/>
        <v>1</v>
      </c>
      <c r="Y1788" s="67">
        <f t="shared" ca="1" si="260"/>
        <v>36</v>
      </c>
      <c r="Z1788" s="67" t="str">
        <f>IFERROR(VLOOKUP(R1788,FVU!B:F,5,FALSE),"")</f>
        <v>TALÃO</v>
      </c>
      <c r="AA1788">
        <f t="shared" si="262"/>
        <v>2025</v>
      </c>
    </row>
    <row r="1789" spans="1:27" ht="15.75" customHeight="1">
      <c r="A1789" s="150">
        <f t="shared" si="259"/>
        <v>4084</v>
      </c>
      <c r="B1789" s="75">
        <v>27665</v>
      </c>
      <c r="C1789" s="60">
        <v>1</v>
      </c>
      <c r="D1789" s="59" t="str">
        <f t="shared" si="264"/>
        <v>295/80R22.5</v>
      </c>
      <c r="E1789" s="61">
        <v>7612</v>
      </c>
      <c r="F1789" s="75" t="s">
        <v>197</v>
      </c>
      <c r="G1789" s="60">
        <v>56</v>
      </c>
      <c r="H1789" s="59" t="str">
        <f t="shared" si="263"/>
        <v xml:space="preserve">UBERLANDIA </v>
      </c>
      <c r="I1789" s="63">
        <v>45650</v>
      </c>
      <c r="J1789" s="64">
        <v>45679</v>
      </c>
      <c r="K1789" s="60">
        <v>0</v>
      </c>
      <c r="L1789" s="60">
        <v>35938</v>
      </c>
      <c r="M1789" s="60">
        <v>35938</v>
      </c>
      <c r="N1789" s="65">
        <f t="shared" si="265"/>
        <v>650</v>
      </c>
      <c r="O1789" s="66" t="str">
        <f t="shared" ca="1" si="266"/>
        <v>OK</v>
      </c>
      <c r="P1789" s="63">
        <v>45715</v>
      </c>
      <c r="Q1789" s="200"/>
      <c r="R1789" s="148" t="s">
        <v>111</v>
      </c>
      <c r="S1789" s="65" t="str">
        <f t="shared" si="267"/>
        <v>Desgaste irregular da Banda de Rodagem.</v>
      </c>
      <c r="T1789" s="59" t="str">
        <f t="shared" si="268"/>
        <v>Folgas nas mangas, cubos, buchas estouradas, veículo desalinhado.</v>
      </c>
      <c r="U1789" s="65" t="str">
        <f t="shared" si="26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789" s="60">
        <v>16196</v>
      </c>
      <c r="W1789" s="59" t="str">
        <f t="shared" si="270"/>
        <v xml:space="preserve">Everson Veloso </v>
      </c>
      <c r="X1789" s="59">
        <f t="shared" si="261"/>
        <v>1</v>
      </c>
      <c r="Y1789" s="59">
        <f t="shared" ca="1" si="260"/>
        <v>36</v>
      </c>
      <c r="Z1789" s="59" t="str">
        <f>IFERROR(VLOOKUP(R1789,FVU!B:F,5,FALSE),"")</f>
        <v>BANDA DE RODAGEM</v>
      </c>
      <c r="AA1789">
        <f t="shared" si="262"/>
        <v>2025</v>
      </c>
    </row>
    <row r="1790" spans="1:27" ht="15.75" customHeight="1">
      <c r="A1790" s="149">
        <f t="shared" si="259"/>
        <v>4085</v>
      </c>
      <c r="B1790" s="76">
        <v>29050</v>
      </c>
      <c r="C1790" s="68">
        <v>2</v>
      </c>
      <c r="D1790" s="67" t="str">
        <f t="shared" si="264"/>
        <v>275/80R22.5</v>
      </c>
      <c r="E1790" s="69">
        <v>7320</v>
      </c>
      <c r="F1790" s="76" t="s">
        <v>105</v>
      </c>
      <c r="G1790" s="68">
        <v>56</v>
      </c>
      <c r="H1790" s="67" t="str">
        <f t="shared" si="263"/>
        <v xml:space="preserve">UBERLANDIA </v>
      </c>
      <c r="I1790" s="71">
        <v>45663</v>
      </c>
      <c r="J1790" s="72">
        <v>45686</v>
      </c>
      <c r="K1790" s="68">
        <v>0</v>
      </c>
      <c r="L1790" s="68">
        <v>12609</v>
      </c>
      <c r="M1790" s="68">
        <v>39882</v>
      </c>
      <c r="N1790" s="73">
        <f t="shared" si="265"/>
        <v>600</v>
      </c>
      <c r="O1790" s="74" t="str">
        <f t="shared" ca="1" si="266"/>
        <v>OK</v>
      </c>
      <c r="P1790" s="71">
        <v>45715</v>
      </c>
      <c r="Q1790" s="198"/>
      <c r="R1790" s="68" t="s">
        <v>118</v>
      </c>
      <c r="S1790" s="73" t="str">
        <f t="shared" si="267"/>
        <v>Pneu ressulcado incorretamente</v>
      </c>
      <c r="T1790" s="67" t="str">
        <f t="shared" si="268"/>
        <v>Falhas ou não realização dos procedimentos conforme manual de ressulcagem.</v>
      </c>
      <c r="U1790" s="73" t="str">
        <f t="shared" si="269"/>
        <v>Solicito avaliação de cobrança</v>
      </c>
      <c r="V1790" s="68">
        <v>16196</v>
      </c>
      <c r="W1790" s="67" t="str">
        <f t="shared" si="270"/>
        <v xml:space="preserve">Everson Veloso </v>
      </c>
      <c r="X1790" s="67">
        <f t="shared" si="261"/>
        <v>1</v>
      </c>
      <c r="Y1790" s="67">
        <f t="shared" ca="1" si="260"/>
        <v>29</v>
      </c>
      <c r="Z1790" s="67" t="str">
        <f>IFERROR(VLOOKUP(R1790,FVU!B:F,5,FALSE),"")</f>
        <v>BANDA DE RODAGEM</v>
      </c>
      <c r="AA1790">
        <f t="shared" si="262"/>
        <v>2025</v>
      </c>
    </row>
    <row r="1791" spans="1:27" ht="15.75" customHeight="1">
      <c r="A1791" s="150">
        <f t="shared" si="259"/>
        <v>4086</v>
      </c>
      <c r="B1791" s="75">
        <v>29348</v>
      </c>
      <c r="C1791" s="60">
        <v>2</v>
      </c>
      <c r="D1791" s="59" t="str">
        <f t="shared" si="264"/>
        <v>275/80R22.5</v>
      </c>
      <c r="E1791" s="61">
        <v>8486</v>
      </c>
      <c r="F1791" s="75" t="s">
        <v>102</v>
      </c>
      <c r="G1791" s="60">
        <v>56</v>
      </c>
      <c r="H1791" s="59" t="str">
        <f t="shared" si="263"/>
        <v xml:space="preserve">UBERLANDIA </v>
      </c>
      <c r="I1791" s="63">
        <v>45668</v>
      </c>
      <c r="J1791" s="64">
        <v>45686</v>
      </c>
      <c r="K1791" s="60">
        <v>0</v>
      </c>
      <c r="L1791" s="60">
        <v>46440</v>
      </c>
      <c r="M1791" s="60">
        <v>46440</v>
      </c>
      <c r="N1791" s="65">
        <f t="shared" si="265"/>
        <v>600</v>
      </c>
      <c r="O1791" s="66" t="str">
        <f t="shared" ca="1" si="266"/>
        <v>OK</v>
      </c>
      <c r="P1791" s="63">
        <v>45715</v>
      </c>
      <c r="Q1791" s="200"/>
      <c r="R1791" s="148" t="s">
        <v>111</v>
      </c>
      <c r="S1791" s="65" t="str">
        <f t="shared" si="267"/>
        <v>Desgaste irregular da Banda de Rodagem.</v>
      </c>
      <c r="T1791" s="59" t="str">
        <f t="shared" si="268"/>
        <v>Folgas nas mangas, cubos, buchas estouradas, veículo desalinhado.</v>
      </c>
      <c r="U1791" s="65" t="str">
        <f t="shared" si="26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791" s="60">
        <v>16196</v>
      </c>
      <c r="W1791" s="59" t="str">
        <f t="shared" si="270"/>
        <v xml:space="preserve">Everson Veloso </v>
      </c>
      <c r="X1791" s="59">
        <f t="shared" si="261"/>
        <v>1</v>
      </c>
      <c r="Y1791" s="59">
        <f t="shared" ca="1" si="260"/>
        <v>29</v>
      </c>
      <c r="Z1791" s="59" t="str">
        <f>IFERROR(VLOOKUP(R1791,FVU!B:F,5,FALSE),"")</f>
        <v>BANDA DE RODAGEM</v>
      </c>
      <c r="AA1791">
        <f t="shared" si="262"/>
        <v>2025</v>
      </c>
    </row>
    <row r="1792" spans="1:27" ht="15.75" customHeight="1">
      <c r="A1792" s="149">
        <f t="shared" si="259"/>
        <v>4087</v>
      </c>
      <c r="B1792" s="76">
        <v>27545</v>
      </c>
      <c r="C1792" s="68">
        <v>2</v>
      </c>
      <c r="D1792" s="67" t="str">
        <f t="shared" si="264"/>
        <v>275/80R22.5</v>
      </c>
      <c r="E1792" s="69">
        <v>7521</v>
      </c>
      <c r="F1792" s="76" t="s">
        <v>105</v>
      </c>
      <c r="G1792" s="68">
        <v>56</v>
      </c>
      <c r="H1792" s="67" t="str">
        <f t="shared" si="263"/>
        <v xml:space="preserve">UBERLANDIA </v>
      </c>
      <c r="I1792" s="71">
        <v>45666</v>
      </c>
      <c r="J1792" s="72">
        <v>45686</v>
      </c>
      <c r="K1792" s="68">
        <v>0</v>
      </c>
      <c r="L1792" s="68">
        <v>9740</v>
      </c>
      <c r="M1792" s="68">
        <v>84116</v>
      </c>
      <c r="N1792" s="73">
        <f t="shared" si="265"/>
        <v>600</v>
      </c>
      <c r="O1792" s="74" t="str">
        <f t="shared" ca="1" si="266"/>
        <v>OK</v>
      </c>
      <c r="P1792" s="71">
        <v>45733</v>
      </c>
      <c r="Q1792" s="198"/>
      <c r="R1792" s="68" t="s">
        <v>118</v>
      </c>
      <c r="S1792" s="73" t="str">
        <f t="shared" si="267"/>
        <v>Pneu ressulcado incorretamente</v>
      </c>
      <c r="T1792" s="67" t="str">
        <f t="shared" si="268"/>
        <v>Falhas ou não realização dos procedimentos conforme manual de ressulcagem.</v>
      </c>
      <c r="U1792" s="73" t="str">
        <f t="shared" si="269"/>
        <v>Solicito avaliação de cobrança</v>
      </c>
      <c r="V1792" s="68">
        <v>16196</v>
      </c>
      <c r="W1792" s="67" t="str">
        <f t="shared" si="270"/>
        <v xml:space="preserve">Everson Veloso </v>
      </c>
      <c r="X1792" s="67">
        <f t="shared" si="261"/>
        <v>1</v>
      </c>
      <c r="Y1792" s="67">
        <f t="shared" ca="1" si="260"/>
        <v>47</v>
      </c>
      <c r="Z1792" s="67" t="str">
        <f>IFERROR(VLOOKUP(R1792,FVU!B:F,5,FALSE),"")</f>
        <v>BANDA DE RODAGEM</v>
      </c>
      <c r="AA1792">
        <f t="shared" si="262"/>
        <v>2025</v>
      </c>
    </row>
    <row r="1793" spans="1:27" ht="15.75" customHeight="1">
      <c r="A1793" s="150">
        <f t="shared" si="259"/>
        <v>4088</v>
      </c>
      <c r="B1793" s="75">
        <v>25273</v>
      </c>
      <c r="C1793" s="60">
        <v>1</v>
      </c>
      <c r="D1793" s="59" t="str">
        <f t="shared" si="264"/>
        <v>295/80R22.5</v>
      </c>
      <c r="E1793" s="61">
        <v>7616</v>
      </c>
      <c r="F1793" s="75" t="s">
        <v>102</v>
      </c>
      <c r="G1793" s="60">
        <v>56</v>
      </c>
      <c r="H1793" s="59" t="str">
        <f t="shared" si="263"/>
        <v xml:space="preserve">UBERLANDIA </v>
      </c>
      <c r="I1793" s="63">
        <v>45665</v>
      </c>
      <c r="J1793" s="64">
        <v>45686</v>
      </c>
      <c r="K1793" s="60">
        <v>0</v>
      </c>
      <c r="L1793" s="60">
        <v>24115</v>
      </c>
      <c r="M1793" s="60">
        <v>131844</v>
      </c>
      <c r="N1793" s="65">
        <f t="shared" si="265"/>
        <v>650</v>
      </c>
      <c r="O1793" s="66" t="str">
        <f t="shared" ca="1" si="266"/>
        <v>OK</v>
      </c>
      <c r="P1793" s="63">
        <v>45715</v>
      </c>
      <c r="Q1793" s="200"/>
      <c r="R1793" s="148" t="s">
        <v>111</v>
      </c>
      <c r="S1793" s="65" t="str">
        <f t="shared" si="267"/>
        <v>Desgaste irregular da Banda de Rodagem.</v>
      </c>
      <c r="T1793" s="59" t="str">
        <f t="shared" si="268"/>
        <v>Folgas nas mangas, cubos, buchas estouradas, veículo desalinhado.</v>
      </c>
      <c r="U1793" s="65" t="str">
        <f t="shared" si="26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793" s="60">
        <v>16196</v>
      </c>
      <c r="W1793" s="59" t="str">
        <f t="shared" si="270"/>
        <v xml:space="preserve">Everson Veloso </v>
      </c>
      <c r="X1793" s="59">
        <f t="shared" si="261"/>
        <v>1</v>
      </c>
      <c r="Y1793" s="59">
        <f t="shared" ca="1" si="260"/>
        <v>29</v>
      </c>
      <c r="Z1793" s="59" t="str">
        <f>IFERROR(VLOOKUP(R1793,FVU!B:F,5,FALSE),"")</f>
        <v>BANDA DE RODAGEM</v>
      </c>
      <c r="AA1793">
        <f t="shared" si="262"/>
        <v>2025</v>
      </c>
    </row>
    <row r="1794" spans="1:27" ht="15.75" customHeight="1">
      <c r="A1794" s="149">
        <f t="shared" si="259"/>
        <v>4089</v>
      </c>
      <c r="B1794" s="76">
        <v>29311</v>
      </c>
      <c r="C1794" s="68">
        <v>2</v>
      </c>
      <c r="D1794" s="67" t="str">
        <f t="shared" si="264"/>
        <v>275/80R22.5</v>
      </c>
      <c r="E1794" s="69">
        <v>90202</v>
      </c>
      <c r="F1794" s="76" t="s">
        <v>102</v>
      </c>
      <c r="G1794" s="68">
        <v>520</v>
      </c>
      <c r="H1794" s="67" t="str">
        <f t="shared" si="263"/>
        <v>NEVES</v>
      </c>
      <c r="I1794" s="71">
        <v>45668</v>
      </c>
      <c r="J1794" s="72">
        <v>45686</v>
      </c>
      <c r="K1794" s="68">
        <v>0</v>
      </c>
      <c r="L1794" s="68">
        <v>62816</v>
      </c>
      <c r="M1794" s="68">
        <v>62816</v>
      </c>
      <c r="N1794" s="73">
        <f t="shared" si="265"/>
        <v>600</v>
      </c>
      <c r="O1794" s="74" t="str">
        <f t="shared" ca="1" si="266"/>
        <v>OK</v>
      </c>
      <c r="P1794" s="71">
        <v>45730</v>
      </c>
      <c r="Q1794" s="198"/>
      <c r="R1794" s="68" t="s">
        <v>110</v>
      </c>
      <c r="S1794" s="73" t="str">
        <f t="shared" si="267"/>
        <v>Rodagem sem ar ou com flexão importante no flanco.</v>
      </c>
      <c r="T1794" s="67" t="str">
        <f t="shared" si="268"/>
        <v>Perfurações no topo ou flanco, rodas ou aros danificados, rodagem prolongada sem ar ou baixa pressão, desgaste no flanco por atrito com o solo ou entre germinados.</v>
      </c>
      <c r="U1794" s="73" t="str">
        <f t="shared" si="269"/>
        <v>Condutor rodou com o pneu vazio. Solicito avaliação de cobrança.</v>
      </c>
      <c r="V1794" s="68">
        <v>16196</v>
      </c>
      <c r="W1794" s="67" t="str">
        <f t="shared" si="270"/>
        <v xml:space="preserve">Everson Veloso </v>
      </c>
      <c r="X1794" s="67">
        <f t="shared" si="261"/>
        <v>1</v>
      </c>
      <c r="Y1794" s="67">
        <f t="shared" ca="1" si="260"/>
        <v>44</v>
      </c>
      <c r="Z1794" s="67" t="str">
        <f>IFERROR(VLOOKUP(R1794,FVU!B:F,5,FALSE),"")</f>
        <v>FLANCO</v>
      </c>
      <c r="AA1794">
        <f t="shared" si="262"/>
        <v>2025</v>
      </c>
    </row>
    <row r="1795" spans="1:27" ht="15.75" customHeight="1">
      <c r="A1795" s="150">
        <f t="shared" si="259"/>
        <v>4090</v>
      </c>
      <c r="B1795" s="75">
        <v>29344</v>
      </c>
      <c r="C1795" s="60">
        <v>2</v>
      </c>
      <c r="D1795" s="59" t="str">
        <f t="shared" si="264"/>
        <v>275/80R22.5</v>
      </c>
      <c r="E1795" s="61">
        <v>8467</v>
      </c>
      <c r="F1795" s="75" t="s">
        <v>102</v>
      </c>
      <c r="G1795" s="60">
        <v>56</v>
      </c>
      <c r="H1795" s="59" t="str">
        <f t="shared" si="263"/>
        <v xml:space="preserve">UBERLANDIA </v>
      </c>
      <c r="I1795" s="63">
        <v>45660</v>
      </c>
      <c r="J1795" s="64">
        <v>45686</v>
      </c>
      <c r="K1795" s="60">
        <v>0</v>
      </c>
      <c r="L1795" s="60">
        <v>15618</v>
      </c>
      <c r="M1795" s="60">
        <v>25165</v>
      </c>
      <c r="N1795" s="65">
        <f t="shared" si="265"/>
        <v>600</v>
      </c>
      <c r="O1795" s="66" t="str">
        <f t="shared" ca="1" si="266"/>
        <v>OK</v>
      </c>
      <c r="P1795" s="63">
        <v>45715</v>
      </c>
      <c r="Q1795" s="200"/>
      <c r="R1795" s="148" t="s">
        <v>110</v>
      </c>
      <c r="S1795" s="65" t="str">
        <f t="shared" si="267"/>
        <v>Rodagem sem ar ou com flexão importante no flanco.</v>
      </c>
      <c r="T1795" s="59" t="str">
        <f t="shared" si="268"/>
        <v>Perfurações no topo ou flanco, rodas ou aros danificados, rodagem prolongada sem ar ou baixa pressão, desgaste no flanco por atrito com o solo ou entre germinados.</v>
      </c>
      <c r="U1795" s="65" t="str">
        <f t="shared" si="269"/>
        <v>Condutor rodou com o pneu vazio. Solicito avaliação de cobrança.</v>
      </c>
      <c r="V1795" s="60">
        <v>16196</v>
      </c>
      <c r="W1795" s="59" t="str">
        <f t="shared" si="270"/>
        <v xml:space="preserve">Everson Veloso </v>
      </c>
      <c r="X1795" s="59">
        <f t="shared" si="261"/>
        <v>1</v>
      </c>
      <c r="Y1795" s="59">
        <f t="shared" ca="1" si="260"/>
        <v>29</v>
      </c>
      <c r="Z1795" s="59" t="str">
        <f>IFERROR(VLOOKUP(R1795,FVU!B:F,5,FALSE),"")</f>
        <v>FLANCO</v>
      </c>
      <c r="AA1795">
        <f t="shared" si="262"/>
        <v>2025</v>
      </c>
    </row>
    <row r="1796" spans="1:27" ht="15.75" customHeight="1">
      <c r="A1796" s="149">
        <f t="shared" ref="A1796:A1859" si="271">IF(B1796&gt;0,A1795+1,"")</f>
        <v>4091</v>
      </c>
      <c r="B1796" s="76">
        <v>27597</v>
      </c>
      <c r="C1796" s="68">
        <v>2</v>
      </c>
      <c r="D1796" s="67" t="str">
        <f t="shared" si="264"/>
        <v>275/80R22.5</v>
      </c>
      <c r="E1796" s="69">
        <v>8435</v>
      </c>
      <c r="F1796" s="76" t="s">
        <v>99</v>
      </c>
      <c r="G1796" s="68">
        <v>56</v>
      </c>
      <c r="H1796" s="67" t="str">
        <f t="shared" si="263"/>
        <v xml:space="preserve">UBERLANDIA </v>
      </c>
      <c r="I1796" s="71">
        <v>45664</v>
      </c>
      <c r="J1796" s="72">
        <v>45686</v>
      </c>
      <c r="K1796" s="68">
        <v>1</v>
      </c>
      <c r="L1796" s="68">
        <v>14373</v>
      </c>
      <c r="M1796" s="68">
        <v>60592</v>
      </c>
      <c r="N1796" s="73">
        <f t="shared" si="265"/>
        <v>600</v>
      </c>
      <c r="O1796" s="74" t="str">
        <f t="shared" ca="1" si="266"/>
        <v>OK</v>
      </c>
      <c r="P1796" s="71">
        <v>45715</v>
      </c>
      <c r="Q1796" s="198"/>
      <c r="R1796" s="68" t="s">
        <v>106</v>
      </c>
      <c r="S1796" s="73" t="str">
        <f t="shared" si="267"/>
        <v>Rachadura na zona baixa do talão.</v>
      </c>
      <c r="T1796" s="67" t="str">
        <f t="shared" si="2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96" s="73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96" s="68">
        <v>16196</v>
      </c>
      <c r="W1796" s="67" t="str">
        <f t="shared" si="270"/>
        <v xml:space="preserve">Everson Veloso </v>
      </c>
      <c r="X1796" s="67">
        <f t="shared" si="261"/>
        <v>1</v>
      </c>
      <c r="Y1796" s="67">
        <f t="shared" ca="1" si="260"/>
        <v>29</v>
      </c>
      <c r="Z1796" s="67" t="str">
        <f>IFERROR(VLOOKUP(R1796,FVU!B:F,5,FALSE),"")</f>
        <v>TALÃO</v>
      </c>
      <c r="AA1796">
        <f t="shared" si="262"/>
        <v>2025</v>
      </c>
    </row>
    <row r="1797" spans="1:27" ht="15.75" customHeight="1">
      <c r="A1797" s="150">
        <f t="shared" si="271"/>
        <v>4092</v>
      </c>
      <c r="B1797" s="75">
        <v>24016</v>
      </c>
      <c r="C1797" s="60">
        <v>2</v>
      </c>
      <c r="D1797" s="59" t="str">
        <f t="shared" si="264"/>
        <v>275/80R22.5</v>
      </c>
      <c r="E1797" s="61">
        <v>8463</v>
      </c>
      <c r="F1797" s="75" t="s">
        <v>99</v>
      </c>
      <c r="G1797" s="60">
        <v>56</v>
      </c>
      <c r="H1797" s="59" t="str">
        <f t="shared" si="263"/>
        <v xml:space="preserve">UBERLANDIA </v>
      </c>
      <c r="I1797" s="63">
        <v>45664</v>
      </c>
      <c r="J1797" s="64">
        <v>45686</v>
      </c>
      <c r="K1797" s="60">
        <v>1</v>
      </c>
      <c r="L1797" s="60">
        <v>65318</v>
      </c>
      <c r="M1797" s="60">
        <v>217177</v>
      </c>
      <c r="N1797" s="65">
        <f t="shared" si="265"/>
        <v>600</v>
      </c>
      <c r="O1797" s="66" t="str">
        <f t="shared" ca="1" si="266"/>
        <v>OK</v>
      </c>
      <c r="P1797" s="63">
        <v>45715</v>
      </c>
      <c r="Q1797" s="200"/>
      <c r="R1797" s="148" t="s">
        <v>106</v>
      </c>
      <c r="S1797" s="65" t="str">
        <f t="shared" si="267"/>
        <v>Rachadura na zona baixa do talão.</v>
      </c>
      <c r="T1797" s="59" t="str">
        <f t="shared" si="2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797" s="65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797" s="60">
        <v>16196</v>
      </c>
      <c r="W1797" s="59" t="str">
        <f t="shared" si="270"/>
        <v xml:space="preserve">Everson Veloso </v>
      </c>
      <c r="X1797" s="59">
        <f t="shared" si="261"/>
        <v>1</v>
      </c>
      <c r="Y1797" s="59">
        <f t="shared" ca="1" si="260"/>
        <v>29</v>
      </c>
      <c r="Z1797" s="59" t="str">
        <f>IFERROR(VLOOKUP(R1797,FVU!B:F,5,FALSE),"")</f>
        <v>TALÃO</v>
      </c>
      <c r="AA1797">
        <f t="shared" si="262"/>
        <v>2025</v>
      </c>
    </row>
    <row r="1798" spans="1:27" ht="15.75" customHeight="1">
      <c r="A1798" s="149">
        <f t="shared" si="271"/>
        <v>4093</v>
      </c>
      <c r="B1798" s="76">
        <v>28724</v>
      </c>
      <c r="C1798" s="68">
        <v>2</v>
      </c>
      <c r="D1798" s="67" t="str">
        <f t="shared" si="264"/>
        <v>275/80R22.5</v>
      </c>
      <c r="E1798" s="69">
        <v>8412</v>
      </c>
      <c r="F1798" s="76" t="s">
        <v>101</v>
      </c>
      <c r="G1798" s="68">
        <v>56</v>
      </c>
      <c r="H1798" s="67" t="str">
        <f t="shared" si="263"/>
        <v xml:space="preserve">UBERLANDIA </v>
      </c>
      <c r="I1798" s="71">
        <v>45667</v>
      </c>
      <c r="J1798" s="72">
        <v>45686</v>
      </c>
      <c r="K1798" s="68">
        <v>0</v>
      </c>
      <c r="L1798" s="68">
        <v>16856</v>
      </c>
      <c r="M1798" s="68">
        <v>68127</v>
      </c>
      <c r="N1798" s="73">
        <f t="shared" si="265"/>
        <v>600</v>
      </c>
      <c r="O1798" s="74" t="str">
        <f t="shared" ca="1" si="266"/>
        <v>OK</v>
      </c>
      <c r="P1798" s="71">
        <v>45715</v>
      </c>
      <c r="Q1798" s="198"/>
      <c r="R1798" s="68" t="s">
        <v>104</v>
      </c>
      <c r="S1798" s="73" t="str">
        <f t="shared" si="267"/>
        <v>Feridas acidentais no flanco.</v>
      </c>
      <c r="T1798" s="67" t="str">
        <f t="shared" si="268"/>
        <v>Objetos pontiagudos, pontas de guias, meio-fio.</v>
      </c>
      <c r="U1798" s="73" t="str">
        <f t="shared" si="269"/>
        <v>Impacto lateral proveniente de erro operacional, solicito avaliação de cobrança.</v>
      </c>
      <c r="V1798" s="68">
        <v>16196</v>
      </c>
      <c r="W1798" s="67" t="str">
        <f t="shared" si="270"/>
        <v xml:space="preserve">Everson Veloso </v>
      </c>
      <c r="X1798" s="67">
        <f t="shared" si="261"/>
        <v>1</v>
      </c>
      <c r="Y1798" s="67">
        <f t="shared" ca="1" si="260"/>
        <v>29</v>
      </c>
      <c r="Z1798" s="67" t="str">
        <f>IFERROR(VLOOKUP(R1798,FVU!B:F,5,FALSE),"")</f>
        <v>FLANCO</v>
      </c>
      <c r="AA1798">
        <f t="shared" si="262"/>
        <v>2025</v>
      </c>
    </row>
    <row r="1799" spans="1:27" ht="15.75" customHeight="1">
      <c r="A1799" s="150">
        <f t="shared" si="271"/>
        <v>4094</v>
      </c>
      <c r="B1799" s="75">
        <v>26887</v>
      </c>
      <c r="C1799" s="60">
        <v>2</v>
      </c>
      <c r="D1799" s="59" t="str">
        <f t="shared" si="264"/>
        <v>275/80R22.5</v>
      </c>
      <c r="E1799" s="61">
        <v>8466</v>
      </c>
      <c r="F1799" s="75" t="s">
        <v>105</v>
      </c>
      <c r="G1799" s="60">
        <v>56</v>
      </c>
      <c r="H1799" s="59" t="str">
        <f t="shared" si="263"/>
        <v xml:space="preserve">UBERLANDIA </v>
      </c>
      <c r="I1799" s="63">
        <v>45664</v>
      </c>
      <c r="J1799" s="64">
        <v>45686</v>
      </c>
      <c r="K1799" s="60">
        <v>0</v>
      </c>
      <c r="L1799" s="60">
        <v>783</v>
      </c>
      <c r="M1799" s="60">
        <v>106205</v>
      </c>
      <c r="N1799" s="65">
        <f t="shared" si="265"/>
        <v>600</v>
      </c>
      <c r="O1799" s="66" t="str">
        <f t="shared" ca="1" si="266"/>
        <v>OK</v>
      </c>
      <c r="P1799" s="63">
        <v>45715</v>
      </c>
      <c r="Q1799" s="200"/>
      <c r="R1799" s="148" t="s">
        <v>116</v>
      </c>
      <c r="S1799" s="65" t="str">
        <f t="shared" si="267"/>
        <v>Desenrolamento do retorno da lona carcaça no talão.</v>
      </c>
      <c r="T1799" s="59" t="str">
        <f t="shared" si="268"/>
        <v>Aquecimento no talão ocasionado pelo uso excessivo do freio, má regulagem dos freios, uso excessivo dos freios devido a velocidade incompatível com a via,rodas sujas e/ou em má condições de uso, etc.</v>
      </c>
      <c r="U1799" s="65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799" s="60">
        <v>16196</v>
      </c>
      <c r="W1799" s="59" t="str">
        <f t="shared" si="270"/>
        <v xml:space="preserve">Everson Veloso </v>
      </c>
      <c r="X1799" s="59">
        <f t="shared" si="261"/>
        <v>1</v>
      </c>
      <c r="Y1799" s="59">
        <f t="shared" ref="Y1799:Y1862" ca="1" si="272">IF(J1799=0,"",IF(P1799=0,TODAY()-J1799,P1799-J1799))</f>
        <v>29</v>
      </c>
      <c r="Z1799" s="59" t="str">
        <f>IFERROR(VLOOKUP(R1799,FVU!B:F,5,FALSE),"")</f>
        <v>TALÃO</v>
      </c>
      <c r="AA1799">
        <f t="shared" si="262"/>
        <v>2025</v>
      </c>
    </row>
    <row r="1800" spans="1:27" ht="15.75" customHeight="1">
      <c r="A1800" s="149">
        <f t="shared" si="271"/>
        <v>4095</v>
      </c>
      <c r="B1800" s="76">
        <v>26600</v>
      </c>
      <c r="C1800" s="68">
        <v>2</v>
      </c>
      <c r="D1800" s="67" t="str">
        <f t="shared" si="264"/>
        <v>275/80R22.5</v>
      </c>
      <c r="E1800" s="69">
        <v>90407</v>
      </c>
      <c r="F1800" s="76" t="s">
        <v>101</v>
      </c>
      <c r="G1800" s="68">
        <v>990</v>
      </c>
      <c r="H1800" s="67" t="str">
        <f t="shared" si="263"/>
        <v>VENEZA</v>
      </c>
      <c r="I1800" s="71">
        <v>45667</v>
      </c>
      <c r="J1800" s="72">
        <v>45686</v>
      </c>
      <c r="K1800" s="68">
        <v>0</v>
      </c>
      <c r="L1800" s="68">
        <v>2798</v>
      </c>
      <c r="M1800" s="68">
        <v>143420</v>
      </c>
      <c r="N1800" s="73">
        <f t="shared" si="265"/>
        <v>600</v>
      </c>
      <c r="O1800" s="74" t="str">
        <f t="shared" ca="1" si="266"/>
        <v>OK</v>
      </c>
      <c r="P1800" s="71">
        <v>45688</v>
      </c>
      <c r="Q1800" s="198"/>
      <c r="R1800" s="68" t="s">
        <v>109</v>
      </c>
      <c r="S1800" s="73" t="str">
        <f t="shared" si="267"/>
        <v>Desgaste da Banda de Rodagem por utilização extrema.</v>
      </c>
      <c r="T1800" s="67" t="str">
        <f t="shared" si="268"/>
        <v>Roda travada, "calo" no tambor de freio, utilização extrema , excessiva.</v>
      </c>
      <c r="U1800" s="73" t="str">
        <f t="shared" si="269"/>
        <v>Verificar rodas e tambores de freio, verificar negligência do borracheiro e caso procedente efetuar a cobrança.</v>
      </c>
      <c r="V1800" s="68">
        <v>16196</v>
      </c>
      <c r="W1800" s="67" t="str">
        <f t="shared" si="270"/>
        <v xml:space="preserve">Everson Veloso </v>
      </c>
      <c r="X1800" s="67">
        <f t="shared" si="261"/>
        <v>1</v>
      </c>
      <c r="Y1800" s="67">
        <f t="shared" ca="1" si="272"/>
        <v>2</v>
      </c>
      <c r="Z1800" s="67" t="str">
        <f>IFERROR(VLOOKUP(R1800,FVU!B:F,5,FALSE),"")</f>
        <v>BANDA DE RODAGEM</v>
      </c>
      <c r="AA1800">
        <f t="shared" si="262"/>
        <v>2025</v>
      </c>
    </row>
    <row r="1801" spans="1:27" ht="15.75" customHeight="1">
      <c r="A1801" s="150">
        <f t="shared" si="271"/>
        <v>4096</v>
      </c>
      <c r="B1801" s="75">
        <v>25744</v>
      </c>
      <c r="C1801" s="60">
        <v>2</v>
      </c>
      <c r="D1801" s="59" t="str">
        <f t="shared" si="264"/>
        <v>275/80R22.5</v>
      </c>
      <c r="E1801" s="61">
        <v>90477</v>
      </c>
      <c r="F1801" s="75" t="s">
        <v>197</v>
      </c>
      <c r="G1801" s="60">
        <v>990</v>
      </c>
      <c r="H1801" s="59" t="str">
        <f t="shared" si="263"/>
        <v>VENEZA</v>
      </c>
      <c r="I1801" s="63">
        <v>45659</v>
      </c>
      <c r="J1801" s="64">
        <v>45686</v>
      </c>
      <c r="K1801" s="60">
        <v>0</v>
      </c>
      <c r="L1801" s="60">
        <v>20167</v>
      </c>
      <c r="M1801" s="60">
        <v>99230</v>
      </c>
      <c r="N1801" s="65">
        <f t="shared" si="265"/>
        <v>600</v>
      </c>
      <c r="O1801" s="66" t="str">
        <f t="shared" ca="1" si="266"/>
        <v>OK</v>
      </c>
      <c r="P1801" s="63">
        <v>45688</v>
      </c>
      <c r="Q1801" s="200"/>
      <c r="R1801" s="148" t="s">
        <v>104</v>
      </c>
      <c r="S1801" s="65" t="str">
        <f t="shared" si="267"/>
        <v>Feridas acidentais no flanco.</v>
      </c>
      <c r="T1801" s="59" t="str">
        <f t="shared" si="268"/>
        <v>Objetos pontiagudos, pontas de guias, meio-fio.</v>
      </c>
      <c r="U1801" s="65" t="str">
        <f t="shared" si="269"/>
        <v>Impacto lateral proveniente de erro operacional, solicito avaliação de cobrança.</v>
      </c>
      <c r="V1801" s="60">
        <v>16196</v>
      </c>
      <c r="W1801" s="59" t="str">
        <f t="shared" si="270"/>
        <v xml:space="preserve">Everson Veloso </v>
      </c>
      <c r="X1801" s="59">
        <f t="shared" ref="X1801:X1864" si="273">IF(J1801=0,"",MONTH(J1801))</f>
        <v>1</v>
      </c>
      <c r="Y1801" s="59">
        <f t="shared" ca="1" si="272"/>
        <v>2</v>
      </c>
      <c r="Z1801" s="59" t="str">
        <f>IFERROR(VLOOKUP(R1801,FVU!B:F,5,FALSE),"")</f>
        <v>FLANCO</v>
      </c>
      <c r="AA1801">
        <f t="shared" ref="AA1801:AA1864" si="274">IF(J1801=0,"",YEAR(J1801))</f>
        <v>2025</v>
      </c>
    </row>
    <row r="1802" spans="1:27" ht="15.75" customHeight="1">
      <c r="A1802" s="149">
        <f t="shared" si="271"/>
        <v>4097</v>
      </c>
      <c r="B1802" s="76">
        <v>26105</v>
      </c>
      <c r="C1802" s="68">
        <v>2</v>
      </c>
      <c r="D1802" s="67" t="str">
        <f t="shared" si="264"/>
        <v>275/80R22.5</v>
      </c>
      <c r="E1802" s="69">
        <v>90484</v>
      </c>
      <c r="F1802" s="76" t="s">
        <v>105</v>
      </c>
      <c r="G1802" s="68">
        <v>990</v>
      </c>
      <c r="H1802" s="67" t="str">
        <f t="shared" si="263"/>
        <v>VENEZA</v>
      </c>
      <c r="I1802" s="71">
        <v>45664</v>
      </c>
      <c r="J1802" s="72">
        <v>45686</v>
      </c>
      <c r="K1802" s="68">
        <v>1</v>
      </c>
      <c r="L1802" s="68">
        <v>113543</v>
      </c>
      <c r="M1802" s="68">
        <v>176159</v>
      </c>
      <c r="N1802" s="73">
        <f t="shared" si="265"/>
        <v>600</v>
      </c>
      <c r="O1802" s="74" t="str">
        <f t="shared" ca="1" si="266"/>
        <v>OK</v>
      </c>
      <c r="P1802" s="71">
        <v>45688</v>
      </c>
      <c r="Q1802" s="198"/>
      <c r="R1802" s="68" t="s">
        <v>116</v>
      </c>
      <c r="S1802" s="73" t="str">
        <f t="shared" si="267"/>
        <v>Desenrolamento do retorno da lona carcaça no talão.</v>
      </c>
      <c r="T1802" s="67" t="str">
        <f t="shared" si="268"/>
        <v>Aquecimento no talão ocasionado pelo uso excessivo do freio, má regulagem dos freios, uso excessivo dos freios devido a velocidade incompatível com a via,rodas sujas e/ou em má condições de uso, etc.</v>
      </c>
      <c r="U1802" s="73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802" s="68">
        <v>16196</v>
      </c>
      <c r="W1802" s="67" t="str">
        <f t="shared" si="270"/>
        <v xml:space="preserve">Everson Veloso </v>
      </c>
      <c r="X1802" s="67">
        <f t="shared" si="273"/>
        <v>1</v>
      </c>
      <c r="Y1802" s="67">
        <f t="shared" ca="1" si="272"/>
        <v>2</v>
      </c>
      <c r="Z1802" s="67" t="str">
        <f>IFERROR(VLOOKUP(R1802,FVU!B:F,5,FALSE),"")</f>
        <v>TALÃO</v>
      </c>
      <c r="AA1802">
        <f t="shared" si="274"/>
        <v>2025</v>
      </c>
    </row>
    <row r="1803" spans="1:27" ht="15.75" customHeight="1">
      <c r="A1803" s="150">
        <f t="shared" si="271"/>
        <v>4098</v>
      </c>
      <c r="B1803" s="75">
        <v>24512</v>
      </c>
      <c r="C1803" s="60">
        <v>2</v>
      </c>
      <c r="D1803" s="59" t="str">
        <f t="shared" si="264"/>
        <v>275/80R22.5</v>
      </c>
      <c r="E1803" s="61">
        <v>90235</v>
      </c>
      <c r="F1803" s="75" t="s">
        <v>105</v>
      </c>
      <c r="G1803" s="60">
        <v>990</v>
      </c>
      <c r="H1803" s="59" t="str">
        <f t="shared" si="263"/>
        <v>VENEZA</v>
      </c>
      <c r="I1803" s="63">
        <v>45666</v>
      </c>
      <c r="J1803" s="64">
        <v>45686</v>
      </c>
      <c r="K1803" s="60">
        <v>1</v>
      </c>
      <c r="L1803" s="60">
        <v>49221</v>
      </c>
      <c r="M1803" s="60">
        <v>130957</v>
      </c>
      <c r="N1803" s="65">
        <f t="shared" si="265"/>
        <v>600</v>
      </c>
      <c r="O1803" s="66" t="str">
        <f t="shared" ca="1" si="266"/>
        <v>OK</v>
      </c>
      <c r="P1803" s="63">
        <v>45688</v>
      </c>
      <c r="Q1803" s="200"/>
      <c r="R1803" s="148" t="s">
        <v>106</v>
      </c>
      <c r="S1803" s="65" t="str">
        <f t="shared" si="267"/>
        <v>Rachadura na zona baixa do talão.</v>
      </c>
      <c r="T1803" s="59" t="str">
        <f t="shared" si="2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03" s="65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03" s="60">
        <v>16196</v>
      </c>
      <c r="W1803" s="59" t="str">
        <f t="shared" si="270"/>
        <v xml:space="preserve">Everson Veloso </v>
      </c>
      <c r="X1803" s="59">
        <f t="shared" si="273"/>
        <v>1</v>
      </c>
      <c r="Y1803" s="59">
        <f t="shared" ca="1" si="272"/>
        <v>2</v>
      </c>
      <c r="Z1803" s="59" t="str">
        <f>IFERROR(VLOOKUP(R1803,FVU!B:F,5,FALSE),"")</f>
        <v>TALÃO</v>
      </c>
      <c r="AA1803">
        <f t="shared" si="274"/>
        <v>2025</v>
      </c>
    </row>
    <row r="1804" spans="1:27" ht="15.75" customHeight="1">
      <c r="A1804" s="149">
        <f t="shared" si="271"/>
        <v>4099</v>
      </c>
      <c r="B1804" s="76">
        <v>23384</v>
      </c>
      <c r="C1804" s="68">
        <v>1</v>
      </c>
      <c r="D1804" s="67" t="str">
        <f t="shared" si="264"/>
        <v>295/80R22.5</v>
      </c>
      <c r="E1804" s="69">
        <v>10798</v>
      </c>
      <c r="F1804" s="76" t="s">
        <v>201</v>
      </c>
      <c r="G1804" s="68">
        <v>870</v>
      </c>
      <c r="H1804" s="67" t="str">
        <f t="shared" si="263"/>
        <v>JUSTINOPOLIS</v>
      </c>
      <c r="I1804" s="71">
        <v>45667</v>
      </c>
      <c r="J1804" s="72">
        <v>45686</v>
      </c>
      <c r="K1804" s="68">
        <v>1</v>
      </c>
      <c r="L1804" s="68">
        <v>6846</v>
      </c>
      <c r="M1804" s="68">
        <v>154609</v>
      </c>
      <c r="N1804" s="73">
        <f t="shared" si="265"/>
        <v>650</v>
      </c>
      <c r="O1804" s="74" t="str">
        <f t="shared" ca="1" si="266"/>
        <v>OK</v>
      </c>
      <c r="P1804" s="71">
        <v>45688</v>
      </c>
      <c r="Q1804" s="198"/>
      <c r="R1804" s="68" t="s">
        <v>117</v>
      </c>
      <c r="S1804" s="73" t="str">
        <f t="shared" si="267"/>
        <v>Separações no talão e rupturas dos reforços.</v>
      </c>
      <c r="T1804" s="67" t="str">
        <f t="shared" si="268"/>
        <v>Aquecimento excessivo no tambor de freio, utilização com sobrecarga ou baixa pressão, mau posicionamento do pneu sobre o aro/roda, uso excessivo dos freios devido a velocidade incompatível com a via.</v>
      </c>
      <c r="U1804" s="73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04" s="68">
        <v>16196</v>
      </c>
      <c r="W1804" s="67" t="str">
        <f t="shared" si="270"/>
        <v xml:space="preserve">Everson Veloso </v>
      </c>
      <c r="X1804" s="67">
        <f t="shared" si="273"/>
        <v>1</v>
      </c>
      <c r="Y1804" s="67">
        <f t="shared" ca="1" si="272"/>
        <v>2</v>
      </c>
      <c r="Z1804" s="67" t="str">
        <f>IFERROR(VLOOKUP(R1804,FVU!B:F,5,FALSE),"")</f>
        <v>TALÃO</v>
      </c>
      <c r="AA1804">
        <f t="shared" si="274"/>
        <v>2025</v>
      </c>
    </row>
    <row r="1805" spans="1:27" ht="15.75" customHeight="1">
      <c r="A1805" s="150">
        <f t="shared" si="271"/>
        <v>4100</v>
      </c>
      <c r="B1805" s="75">
        <v>26016</v>
      </c>
      <c r="C1805" s="60">
        <v>2</v>
      </c>
      <c r="D1805" s="59" t="str">
        <f t="shared" si="264"/>
        <v>275/80R22.5</v>
      </c>
      <c r="E1805" s="61">
        <v>90301</v>
      </c>
      <c r="F1805" s="75" t="s">
        <v>99</v>
      </c>
      <c r="G1805" s="60">
        <v>870</v>
      </c>
      <c r="H1805" s="59" t="str">
        <f t="shared" si="263"/>
        <v>JUSTINOPOLIS</v>
      </c>
      <c r="I1805" s="63">
        <v>45670</v>
      </c>
      <c r="J1805" s="64">
        <v>45686</v>
      </c>
      <c r="K1805" s="60">
        <v>2</v>
      </c>
      <c r="L1805" s="60">
        <v>5048</v>
      </c>
      <c r="M1805" s="60">
        <v>148743</v>
      </c>
      <c r="N1805" s="65">
        <f t="shared" si="265"/>
        <v>600</v>
      </c>
      <c r="O1805" s="66" t="str">
        <f t="shared" ca="1" si="266"/>
        <v>OK</v>
      </c>
      <c r="P1805" s="63">
        <v>45713</v>
      </c>
      <c r="Q1805" s="200"/>
      <c r="R1805" s="148" t="s">
        <v>117</v>
      </c>
      <c r="S1805" s="65" t="str">
        <f t="shared" si="267"/>
        <v>Separações no talão e rupturas dos reforços.</v>
      </c>
      <c r="T1805" s="59" t="str">
        <f t="shared" si="268"/>
        <v>Aquecimento excessivo no tambor de freio, utilização com sobrecarga ou baixa pressão, mau posicionamento do pneu sobre o aro/roda, uso excessivo dos freios devido a velocidade incompatível com a via.</v>
      </c>
      <c r="U1805" s="65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05" s="60">
        <v>16196</v>
      </c>
      <c r="W1805" s="59" t="str">
        <f t="shared" si="270"/>
        <v xml:space="preserve">Everson Veloso </v>
      </c>
      <c r="X1805" s="59">
        <f t="shared" si="273"/>
        <v>1</v>
      </c>
      <c r="Y1805" s="59">
        <f t="shared" ca="1" si="272"/>
        <v>27</v>
      </c>
      <c r="Z1805" s="59" t="str">
        <f>IFERROR(VLOOKUP(R1805,FVU!B:F,5,FALSE),"")</f>
        <v>TALÃO</v>
      </c>
      <c r="AA1805">
        <f t="shared" si="274"/>
        <v>2025</v>
      </c>
    </row>
    <row r="1806" spans="1:27" ht="15.75" customHeight="1">
      <c r="A1806" s="149">
        <f t="shared" si="271"/>
        <v>4101</v>
      </c>
      <c r="B1806" s="76">
        <v>24599</v>
      </c>
      <c r="C1806" s="68">
        <v>2</v>
      </c>
      <c r="D1806" s="67" t="str">
        <f t="shared" si="264"/>
        <v>275/80R22.5</v>
      </c>
      <c r="E1806" s="69">
        <v>90299</v>
      </c>
      <c r="F1806" s="76" t="s">
        <v>101</v>
      </c>
      <c r="G1806" s="68">
        <v>870</v>
      </c>
      <c r="H1806" s="67" t="str">
        <f t="shared" ref="H1806:H1869" si="275">IFERROR(VLOOKUP(G1806,LOCAL,2,FALSE),"")</f>
        <v>JUSTINOPOLIS</v>
      </c>
      <c r="I1806" s="71">
        <v>45670</v>
      </c>
      <c r="J1806" s="72">
        <v>45686</v>
      </c>
      <c r="K1806" s="68">
        <v>2</v>
      </c>
      <c r="L1806" s="68">
        <v>17573</v>
      </c>
      <c r="M1806" s="68">
        <v>201861</v>
      </c>
      <c r="N1806" s="73">
        <f t="shared" si="265"/>
        <v>600</v>
      </c>
      <c r="O1806" s="74" t="str">
        <f t="shared" ca="1" si="266"/>
        <v>OK</v>
      </c>
      <c r="P1806" s="71">
        <v>45688</v>
      </c>
      <c r="Q1806" s="198"/>
      <c r="R1806" s="68" t="s">
        <v>106</v>
      </c>
      <c r="S1806" s="73" t="str">
        <f t="shared" si="267"/>
        <v>Rachadura na zona baixa do talão.</v>
      </c>
      <c r="T1806" s="67" t="str">
        <f t="shared" si="26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06" s="73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06" s="68">
        <v>16196</v>
      </c>
      <c r="W1806" s="67" t="str">
        <f t="shared" si="270"/>
        <v xml:space="preserve">Everson Veloso </v>
      </c>
      <c r="X1806" s="67">
        <f t="shared" si="273"/>
        <v>1</v>
      </c>
      <c r="Y1806" s="67">
        <f t="shared" ca="1" si="272"/>
        <v>2</v>
      </c>
      <c r="Z1806" s="67" t="str">
        <f>IFERROR(VLOOKUP(R1806,FVU!B:F,5,FALSE),"")</f>
        <v>TALÃO</v>
      </c>
      <c r="AA1806">
        <f t="shared" si="274"/>
        <v>2025</v>
      </c>
    </row>
    <row r="1807" spans="1:27" ht="15.75" customHeight="1">
      <c r="A1807" s="150">
        <f t="shared" si="271"/>
        <v>4102</v>
      </c>
      <c r="B1807" s="75">
        <v>28543</v>
      </c>
      <c r="C1807" s="60">
        <v>2</v>
      </c>
      <c r="D1807" s="59" t="str">
        <f t="shared" si="264"/>
        <v>275/80R22.5</v>
      </c>
      <c r="E1807" s="61">
        <v>11087</v>
      </c>
      <c r="F1807" s="75" t="s">
        <v>99</v>
      </c>
      <c r="G1807" s="60">
        <v>870</v>
      </c>
      <c r="H1807" s="59" t="str">
        <f t="shared" si="275"/>
        <v>JUSTINOPOLIS</v>
      </c>
      <c r="I1807" s="63">
        <v>45671</v>
      </c>
      <c r="J1807" s="64">
        <v>45686</v>
      </c>
      <c r="K1807" s="60">
        <v>1</v>
      </c>
      <c r="L1807" s="60">
        <v>446</v>
      </c>
      <c r="M1807" s="60">
        <v>63373</v>
      </c>
      <c r="N1807" s="65">
        <f t="shared" si="265"/>
        <v>600</v>
      </c>
      <c r="O1807" s="66" t="str">
        <f t="shared" ca="1" si="266"/>
        <v>OK</v>
      </c>
      <c r="P1807" s="63">
        <v>45889</v>
      </c>
      <c r="Q1807" s="200"/>
      <c r="R1807" s="148" t="s">
        <v>116</v>
      </c>
      <c r="S1807" s="65" t="str">
        <f t="shared" si="267"/>
        <v>Desenrolamento do retorno da lona carcaça no talão.</v>
      </c>
      <c r="T1807" s="59" t="str">
        <f t="shared" si="268"/>
        <v>Aquecimento no talão ocasionado pelo uso excessivo do freio, má regulagem dos freios, uso excessivo dos freios devido a velocidade incompatível com a via,rodas sujas e/ou em má condições de uso, etc.</v>
      </c>
      <c r="U1807" s="65" t="str">
        <f t="shared" si="26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807" s="60">
        <v>16196</v>
      </c>
      <c r="W1807" s="59" t="str">
        <f t="shared" si="270"/>
        <v xml:space="preserve">Everson Veloso </v>
      </c>
      <c r="X1807" s="59">
        <f t="shared" si="273"/>
        <v>1</v>
      </c>
      <c r="Y1807" s="59">
        <f t="shared" ca="1" si="272"/>
        <v>203</v>
      </c>
      <c r="Z1807" s="59" t="str">
        <f>IFERROR(VLOOKUP(R1807,FVU!B:F,5,FALSE),"")</f>
        <v>TALÃO</v>
      </c>
      <c r="AA1807">
        <f t="shared" si="274"/>
        <v>2025</v>
      </c>
    </row>
    <row r="1808" spans="1:27" ht="15.75" customHeight="1">
      <c r="A1808" s="149">
        <f t="shared" si="271"/>
        <v>4103</v>
      </c>
      <c r="B1808" s="76">
        <v>25936</v>
      </c>
      <c r="C1808" s="68">
        <v>2</v>
      </c>
      <c r="D1808" s="67" t="str">
        <f t="shared" ref="D1808:D1871" si="276">IFERROR(VLOOKUP(C1808,MEDIDA,2,FALSE),"")</f>
        <v>275/80R22.5</v>
      </c>
      <c r="E1808" s="69">
        <v>11154</v>
      </c>
      <c r="F1808" s="76" t="s">
        <v>105</v>
      </c>
      <c r="G1808" s="68">
        <v>870</v>
      </c>
      <c r="H1808" s="67" t="str">
        <f t="shared" si="275"/>
        <v>JUSTINOPOLIS</v>
      </c>
      <c r="I1808" s="71">
        <v>45671</v>
      </c>
      <c r="J1808" s="72">
        <v>45686</v>
      </c>
      <c r="K1808" s="68">
        <v>2</v>
      </c>
      <c r="L1808" s="68">
        <v>22645</v>
      </c>
      <c r="M1808" s="68">
        <v>189262</v>
      </c>
      <c r="N1808" s="73">
        <f t="shared" ref="N1808:N1871" si="277">IFERROR(VLOOKUP(C1808,MEDIDA,3,FALSE),"")</f>
        <v>600</v>
      </c>
      <c r="O1808" s="74" t="str">
        <f t="shared" ref="O1808:O1871" ca="1" si="278">IF(B1808="","",IF(P1808="",IF(TODAY()-J1808&gt;=7,"PENDENTE","AGUARDANDO"),"OK"))</f>
        <v>OK</v>
      </c>
      <c r="P1808" s="71">
        <v>45889</v>
      </c>
      <c r="Q1808" s="198"/>
      <c r="R1808" s="68" t="s">
        <v>104</v>
      </c>
      <c r="S1808" s="73" t="str">
        <f t="shared" ref="S1808:S1871" si="279">IFERROR(VLOOKUP(R1808,FVU,2,FALSE),"")</f>
        <v>Feridas acidentais no flanco.</v>
      </c>
      <c r="T1808" s="67" t="str">
        <f t="shared" ref="T1808:T1871" si="280">IFERROR(VLOOKUP(R1808,FVU,3,FALSE),"")</f>
        <v>Objetos pontiagudos, pontas de guias, meio-fio.</v>
      </c>
      <c r="U1808" s="73" t="str">
        <f t="shared" ref="U1808:U1871" si="281">IFERROR(VLOOKUP(R1808,FVU,4,FALSE),"")</f>
        <v>Impacto lateral proveniente de erro operacional, solicito avaliação de cobrança.</v>
      </c>
      <c r="V1808" s="68">
        <v>16196</v>
      </c>
      <c r="W1808" s="67" t="str">
        <f t="shared" ref="W1808:W1871" si="282">IFERROR(VLOOKUP(V1808,RELATOR,2,FALSE),"")</f>
        <v xml:space="preserve">Everson Veloso </v>
      </c>
      <c r="X1808" s="67">
        <f t="shared" si="273"/>
        <v>1</v>
      </c>
      <c r="Y1808" s="67">
        <f t="shared" ca="1" si="272"/>
        <v>203</v>
      </c>
      <c r="Z1808" s="67" t="str">
        <f>IFERROR(VLOOKUP(R1808,FVU!B:F,5,FALSE),"")</f>
        <v>FLANCO</v>
      </c>
      <c r="AA1808">
        <f t="shared" si="274"/>
        <v>2025</v>
      </c>
    </row>
    <row r="1809" spans="1:27" ht="15.75" customHeight="1">
      <c r="A1809" s="150">
        <f t="shared" si="271"/>
        <v>4104</v>
      </c>
      <c r="B1809" s="75">
        <v>23994</v>
      </c>
      <c r="C1809" s="60">
        <v>2</v>
      </c>
      <c r="D1809" s="59" t="str">
        <f t="shared" si="276"/>
        <v>275/80R22.5</v>
      </c>
      <c r="E1809" s="61">
        <v>10754</v>
      </c>
      <c r="F1809" s="75" t="s">
        <v>105</v>
      </c>
      <c r="G1809" s="60">
        <v>870</v>
      </c>
      <c r="H1809" s="59" t="str">
        <f t="shared" si="275"/>
        <v>JUSTINOPOLIS</v>
      </c>
      <c r="I1809" s="63">
        <v>45671</v>
      </c>
      <c r="J1809" s="64">
        <v>45686</v>
      </c>
      <c r="K1809" s="60">
        <v>2</v>
      </c>
      <c r="L1809" s="60">
        <v>8235</v>
      </c>
      <c r="M1809" s="60">
        <v>196641</v>
      </c>
      <c r="N1809" s="65">
        <f t="shared" si="277"/>
        <v>600</v>
      </c>
      <c r="O1809" s="66" t="str">
        <f t="shared" ca="1" si="278"/>
        <v>OK</v>
      </c>
      <c r="P1809" s="63">
        <v>45713</v>
      </c>
      <c r="Q1809" s="200"/>
      <c r="R1809" s="148" t="s">
        <v>116</v>
      </c>
      <c r="S1809" s="65" t="str">
        <f t="shared" si="279"/>
        <v>Desenrolamento do retorno da lona carcaça no talão.</v>
      </c>
      <c r="T1809" s="59" t="str">
        <f t="shared" si="280"/>
        <v>Aquecimento no talão ocasionado pelo uso excessivo do freio, má regulagem dos freios, uso excessivo dos freios devido a velocidade incompatível com a via,rodas sujas e/ou em má condições de uso, etc.</v>
      </c>
      <c r="U1809" s="65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809" s="60">
        <v>16196</v>
      </c>
      <c r="W1809" s="59" t="str">
        <f t="shared" si="282"/>
        <v xml:space="preserve">Everson Veloso </v>
      </c>
      <c r="X1809" s="59">
        <f t="shared" si="273"/>
        <v>1</v>
      </c>
      <c r="Y1809" s="59">
        <f t="shared" ca="1" si="272"/>
        <v>27</v>
      </c>
      <c r="Z1809" s="59" t="str">
        <f>IFERROR(VLOOKUP(R1809,FVU!B:F,5,FALSE),"")</f>
        <v>TALÃO</v>
      </c>
      <c r="AA1809">
        <f t="shared" si="274"/>
        <v>2025</v>
      </c>
    </row>
    <row r="1810" spans="1:27" ht="15.75" customHeight="1">
      <c r="A1810" s="149">
        <f t="shared" si="271"/>
        <v>4105</v>
      </c>
      <c r="B1810" s="76">
        <v>27860</v>
      </c>
      <c r="C1810" s="68">
        <v>2</v>
      </c>
      <c r="D1810" s="67" t="str">
        <f t="shared" si="276"/>
        <v>275/80R22.5</v>
      </c>
      <c r="E1810" s="69">
        <v>11323</v>
      </c>
      <c r="F1810" s="76" t="s">
        <v>105</v>
      </c>
      <c r="G1810" s="68">
        <v>870</v>
      </c>
      <c r="H1810" s="67" t="str">
        <f t="shared" si="275"/>
        <v>JUSTINOPOLIS</v>
      </c>
      <c r="I1810" s="71">
        <v>45672</v>
      </c>
      <c r="J1810" s="72">
        <v>45686</v>
      </c>
      <c r="K1810" s="68">
        <v>2</v>
      </c>
      <c r="L1810" s="68">
        <v>11972</v>
      </c>
      <c r="M1810" s="68">
        <v>65380</v>
      </c>
      <c r="N1810" s="73">
        <f t="shared" si="277"/>
        <v>600</v>
      </c>
      <c r="O1810" s="74" t="str">
        <f t="shared" ca="1" si="278"/>
        <v>OK</v>
      </c>
      <c r="P1810" s="71">
        <v>45889</v>
      </c>
      <c r="Q1810" s="198"/>
      <c r="R1810" s="68" t="s">
        <v>106</v>
      </c>
      <c r="S1810" s="73" t="str">
        <f t="shared" si="279"/>
        <v>Rachadura na zona baixa do talão.</v>
      </c>
      <c r="T1810" s="67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10" s="73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10" s="68">
        <v>16196</v>
      </c>
      <c r="W1810" s="67" t="str">
        <f t="shared" si="282"/>
        <v xml:space="preserve">Everson Veloso </v>
      </c>
      <c r="X1810" s="67">
        <f t="shared" si="273"/>
        <v>1</v>
      </c>
      <c r="Y1810" s="67">
        <f t="shared" ca="1" si="272"/>
        <v>203</v>
      </c>
      <c r="Z1810" s="67" t="str">
        <f>IFERROR(VLOOKUP(R1810,FVU!B:F,5,FALSE),"")</f>
        <v>TALÃO</v>
      </c>
      <c r="AA1810">
        <f t="shared" si="274"/>
        <v>2025</v>
      </c>
    </row>
    <row r="1811" spans="1:27" ht="15.75" customHeight="1">
      <c r="A1811" s="150">
        <f t="shared" si="271"/>
        <v>4106</v>
      </c>
      <c r="B1811" s="75">
        <v>27866</v>
      </c>
      <c r="C1811" s="60">
        <v>2</v>
      </c>
      <c r="D1811" s="59" t="str">
        <f t="shared" si="276"/>
        <v>275/80R22.5</v>
      </c>
      <c r="E1811" s="61">
        <v>90499</v>
      </c>
      <c r="F1811" s="75" t="s">
        <v>105</v>
      </c>
      <c r="G1811" s="60">
        <v>990</v>
      </c>
      <c r="H1811" s="59" t="str">
        <f t="shared" si="275"/>
        <v>VENEZA</v>
      </c>
      <c r="I1811" s="63">
        <v>45672</v>
      </c>
      <c r="J1811" s="64">
        <v>45686</v>
      </c>
      <c r="K1811" s="60">
        <v>1</v>
      </c>
      <c r="L1811" s="60">
        <v>5918</v>
      </c>
      <c r="M1811" s="60">
        <v>66794</v>
      </c>
      <c r="N1811" s="65">
        <f t="shared" si="277"/>
        <v>600</v>
      </c>
      <c r="O1811" s="66" t="str">
        <f t="shared" ca="1" si="278"/>
        <v>OK</v>
      </c>
      <c r="P1811" s="63">
        <v>45688</v>
      </c>
      <c r="Q1811" s="200"/>
      <c r="R1811" s="148" t="s">
        <v>106</v>
      </c>
      <c r="S1811" s="65" t="str">
        <f t="shared" si="279"/>
        <v>Rachadura na zona baixa do talão.</v>
      </c>
      <c r="T1811" s="59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11" s="65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11" s="60">
        <v>16196</v>
      </c>
      <c r="W1811" s="59" t="str">
        <f t="shared" si="282"/>
        <v xml:space="preserve">Everson Veloso </v>
      </c>
      <c r="X1811" s="59">
        <f t="shared" si="273"/>
        <v>1</v>
      </c>
      <c r="Y1811" s="59">
        <f t="shared" ca="1" si="272"/>
        <v>2</v>
      </c>
      <c r="Z1811" s="59" t="str">
        <f>IFERROR(VLOOKUP(R1811,FVU!B:F,5,FALSE),"")</f>
        <v>TALÃO</v>
      </c>
      <c r="AA1811">
        <f t="shared" si="274"/>
        <v>2025</v>
      </c>
    </row>
    <row r="1812" spans="1:27" ht="15.75" customHeight="1">
      <c r="A1812" s="149">
        <f t="shared" si="271"/>
        <v>4107</v>
      </c>
      <c r="B1812" s="76">
        <v>29239</v>
      </c>
      <c r="C1812" s="68">
        <v>2</v>
      </c>
      <c r="D1812" s="67" t="str">
        <f t="shared" si="276"/>
        <v>275/80R22.5</v>
      </c>
      <c r="E1812" s="69">
        <v>90499</v>
      </c>
      <c r="F1812" s="76" t="s">
        <v>99</v>
      </c>
      <c r="G1812" s="68">
        <v>990</v>
      </c>
      <c r="H1812" s="67" t="str">
        <f t="shared" si="275"/>
        <v>VENEZA</v>
      </c>
      <c r="I1812" s="71">
        <v>45672</v>
      </c>
      <c r="J1812" s="72">
        <v>45686</v>
      </c>
      <c r="K1812" s="68">
        <v>0</v>
      </c>
      <c r="L1812" s="68">
        <v>63443</v>
      </c>
      <c r="M1812" s="68">
        <v>92209</v>
      </c>
      <c r="N1812" s="73">
        <f t="shared" si="277"/>
        <v>600</v>
      </c>
      <c r="O1812" s="74" t="str">
        <f t="shared" ca="1" si="278"/>
        <v>OK</v>
      </c>
      <c r="P1812" s="71">
        <v>45688</v>
      </c>
      <c r="Q1812" s="198"/>
      <c r="R1812" s="68" t="s">
        <v>106</v>
      </c>
      <c r="S1812" s="73" t="str">
        <f t="shared" si="279"/>
        <v>Rachadura na zona baixa do talão.</v>
      </c>
      <c r="T1812" s="67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12" s="73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12" s="68">
        <v>16196</v>
      </c>
      <c r="W1812" s="67" t="str">
        <f t="shared" si="282"/>
        <v xml:space="preserve">Everson Veloso </v>
      </c>
      <c r="X1812" s="67">
        <f t="shared" si="273"/>
        <v>1</v>
      </c>
      <c r="Y1812" s="67">
        <f t="shared" ca="1" si="272"/>
        <v>2</v>
      </c>
      <c r="Z1812" s="67" t="str">
        <f>IFERROR(VLOOKUP(R1812,FVU!B:F,5,FALSE),"")</f>
        <v>TALÃO</v>
      </c>
      <c r="AA1812">
        <f t="shared" si="274"/>
        <v>2025</v>
      </c>
    </row>
    <row r="1813" spans="1:27" ht="15.75" customHeight="1">
      <c r="A1813" s="150">
        <f t="shared" si="271"/>
        <v>4108</v>
      </c>
      <c r="B1813" s="75">
        <v>27737</v>
      </c>
      <c r="C1813" s="60">
        <v>2</v>
      </c>
      <c r="D1813" s="59" t="str">
        <f t="shared" si="276"/>
        <v>275/80R22.5</v>
      </c>
      <c r="E1813" s="61">
        <v>11181</v>
      </c>
      <c r="F1813" s="75" t="s">
        <v>105</v>
      </c>
      <c r="G1813" s="60">
        <v>98</v>
      </c>
      <c r="H1813" s="59" t="str">
        <f t="shared" si="275"/>
        <v>ANA LUCIA</v>
      </c>
      <c r="I1813" s="63">
        <v>45672</v>
      </c>
      <c r="J1813" s="64">
        <v>45686</v>
      </c>
      <c r="K1813" s="60">
        <v>1</v>
      </c>
      <c r="L1813" s="60">
        <v>26442</v>
      </c>
      <c r="M1813" s="60">
        <v>80368</v>
      </c>
      <c r="N1813" s="65">
        <f t="shared" si="277"/>
        <v>600</v>
      </c>
      <c r="O1813" s="66" t="str">
        <f t="shared" ca="1" si="278"/>
        <v>OK</v>
      </c>
      <c r="P1813" s="63">
        <v>45863</v>
      </c>
      <c r="Q1813" s="200"/>
      <c r="R1813" s="148" t="s">
        <v>106</v>
      </c>
      <c r="S1813" s="65" t="str">
        <f t="shared" si="279"/>
        <v>Rachadura na zona baixa do talão.</v>
      </c>
      <c r="T1813" s="59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13" s="65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13" s="60">
        <v>16196</v>
      </c>
      <c r="W1813" s="59" t="str">
        <f t="shared" si="282"/>
        <v xml:space="preserve">Everson Veloso </v>
      </c>
      <c r="X1813" s="59">
        <f t="shared" si="273"/>
        <v>1</v>
      </c>
      <c r="Y1813" s="59">
        <f t="shared" ca="1" si="272"/>
        <v>177</v>
      </c>
      <c r="Z1813" s="59" t="str">
        <f>IFERROR(VLOOKUP(R1813,FVU!B:F,5,FALSE),"")</f>
        <v>TALÃO</v>
      </c>
      <c r="AA1813">
        <f t="shared" si="274"/>
        <v>2025</v>
      </c>
    </row>
    <row r="1814" spans="1:27" ht="15.75" customHeight="1">
      <c r="A1814" s="149">
        <f t="shared" si="271"/>
        <v>4109</v>
      </c>
      <c r="B1814" s="76">
        <v>29208</v>
      </c>
      <c r="C1814" s="68">
        <v>2</v>
      </c>
      <c r="D1814" s="67" t="str">
        <f t="shared" si="276"/>
        <v>275/80R22.5</v>
      </c>
      <c r="E1814" s="69">
        <v>41059</v>
      </c>
      <c r="F1814" s="76" t="s">
        <v>105</v>
      </c>
      <c r="G1814" s="68">
        <v>870</v>
      </c>
      <c r="H1814" s="67" t="str">
        <f t="shared" si="275"/>
        <v>JUSTINOPOLIS</v>
      </c>
      <c r="I1814" s="71">
        <v>45673</v>
      </c>
      <c r="J1814" s="72">
        <v>45686</v>
      </c>
      <c r="K1814" s="68">
        <v>0</v>
      </c>
      <c r="L1814" s="68">
        <v>14562</v>
      </c>
      <c r="M1814" s="68">
        <v>45730</v>
      </c>
      <c r="N1814" s="73">
        <f t="shared" si="277"/>
        <v>600</v>
      </c>
      <c r="O1814" s="74" t="str">
        <f t="shared" ca="1" si="278"/>
        <v>OK</v>
      </c>
      <c r="P1814" s="71">
        <v>45889</v>
      </c>
      <c r="Q1814" s="198"/>
      <c r="R1814" s="68" t="s">
        <v>114</v>
      </c>
      <c r="S1814" s="73" t="str">
        <f t="shared" si="279"/>
        <v>Pneu não ressulcado</v>
      </c>
      <c r="T1814" s="67" t="str">
        <f t="shared" si="280"/>
        <v>Negligência e/ou não realização do serviço de ressulcagem.</v>
      </c>
      <c r="U1814" s="73" t="str">
        <f t="shared" si="281"/>
        <v>Realizar a ressulcagem dos pneus respeitando os procedimentos conforme manual de ressulcagem.</v>
      </c>
      <c r="V1814" s="68">
        <v>16196</v>
      </c>
      <c r="W1814" s="67" t="str">
        <f t="shared" si="282"/>
        <v xml:space="preserve">Everson Veloso </v>
      </c>
      <c r="X1814" s="67">
        <f t="shared" si="273"/>
        <v>1</v>
      </c>
      <c r="Y1814" s="67">
        <f t="shared" ca="1" si="272"/>
        <v>203</v>
      </c>
      <c r="Z1814" s="67" t="str">
        <f>IFERROR(VLOOKUP(R1814,FVU!B:F,5,FALSE),"")</f>
        <v>BANDA DE RODAGEM</v>
      </c>
      <c r="AA1814">
        <f t="shared" si="274"/>
        <v>2025</v>
      </c>
    </row>
    <row r="1815" spans="1:27" ht="15.75" customHeight="1">
      <c r="A1815" s="150">
        <f t="shared" si="271"/>
        <v>4110</v>
      </c>
      <c r="B1815" s="75">
        <v>28741</v>
      </c>
      <c r="C1815" s="60">
        <v>2</v>
      </c>
      <c r="D1815" s="59" t="str">
        <f t="shared" si="276"/>
        <v>275/80R22.5</v>
      </c>
      <c r="E1815" s="61">
        <v>41059</v>
      </c>
      <c r="F1815" s="75" t="s">
        <v>198</v>
      </c>
      <c r="G1815" s="60">
        <v>870</v>
      </c>
      <c r="H1815" s="59" t="str">
        <f t="shared" si="275"/>
        <v>JUSTINOPOLIS</v>
      </c>
      <c r="I1815" s="63">
        <v>45673</v>
      </c>
      <c r="J1815" s="64">
        <v>45686</v>
      </c>
      <c r="K1815" s="60">
        <v>0</v>
      </c>
      <c r="L1815" s="60">
        <v>14562</v>
      </c>
      <c r="M1815" s="60">
        <v>48360</v>
      </c>
      <c r="N1815" s="65">
        <f t="shared" si="277"/>
        <v>600</v>
      </c>
      <c r="O1815" s="66" t="str">
        <f t="shared" ca="1" si="278"/>
        <v>OK</v>
      </c>
      <c r="P1815" s="63">
        <v>45889</v>
      </c>
      <c r="Q1815" s="200"/>
      <c r="R1815" s="148" t="s">
        <v>114</v>
      </c>
      <c r="S1815" s="65" t="str">
        <f t="shared" si="279"/>
        <v>Pneu não ressulcado</v>
      </c>
      <c r="T1815" s="59" t="str">
        <f t="shared" si="280"/>
        <v>Negligência e/ou não realização do serviço de ressulcagem.</v>
      </c>
      <c r="U1815" s="65" t="str">
        <f t="shared" si="281"/>
        <v>Realizar a ressulcagem dos pneus respeitando os procedimentos conforme manual de ressulcagem.</v>
      </c>
      <c r="V1815" s="60">
        <v>16196</v>
      </c>
      <c r="W1815" s="59" t="str">
        <f t="shared" si="282"/>
        <v xml:space="preserve">Everson Veloso </v>
      </c>
      <c r="X1815" s="59">
        <f t="shared" si="273"/>
        <v>1</v>
      </c>
      <c r="Y1815" s="59">
        <f t="shared" ca="1" si="272"/>
        <v>203</v>
      </c>
      <c r="Z1815" s="59" t="str">
        <f>IFERROR(VLOOKUP(R1815,FVU!B:F,5,FALSE),"")</f>
        <v>BANDA DE RODAGEM</v>
      </c>
      <c r="AA1815">
        <f t="shared" si="274"/>
        <v>2025</v>
      </c>
    </row>
    <row r="1816" spans="1:27" ht="15.75" customHeight="1">
      <c r="A1816" s="149">
        <f t="shared" si="271"/>
        <v>4111</v>
      </c>
      <c r="B1816" s="76">
        <v>28752</v>
      </c>
      <c r="C1816" s="68">
        <v>2</v>
      </c>
      <c r="D1816" s="67" t="str">
        <f t="shared" si="276"/>
        <v>275/80R22.5</v>
      </c>
      <c r="E1816" s="69">
        <v>11087</v>
      </c>
      <c r="F1816" s="76" t="s">
        <v>99</v>
      </c>
      <c r="G1816" s="68">
        <v>870</v>
      </c>
      <c r="H1816" s="67" t="str">
        <f t="shared" si="275"/>
        <v>JUSTINOPOLIS</v>
      </c>
      <c r="I1816" s="71">
        <v>45667</v>
      </c>
      <c r="J1816" s="72">
        <v>45686</v>
      </c>
      <c r="K1816" s="68">
        <v>0</v>
      </c>
      <c r="L1816" s="68">
        <v>9846</v>
      </c>
      <c r="M1816" s="68">
        <v>60335</v>
      </c>
      <c r="N1816" s="73">
        <f t="shared" si="277"/>
        <v>600</v>
      </c>
      <c r="O1816" s="74" t="str">
        <f t="shared" ca="1" si="278"/>
        <v>OK</v>
      </c>
      <c r="P1816" s="71">
        <v>45889</v>
      </c>
      <c r="Q1816" s="198"/>
      <c r="R1816" s="68" t="s">
        <v>107</v>
      </c>
      <c r="S1816" s="73" t="str">
        <f t="shared" si="279"/>
        <v>Alteração na zona baixa do talão.</v>
      </c>
      <c r="T1816" s="67" t="str">
        <f t="shared" si="280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816" s="73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816" s="68">
        <v>16196</v>
      </c>
      <c r="W1816" s="67" t="str">
        <f t="shared" si="282"/>
        <v xml:space="preserve">Everson Veloso </v>
      </c>
      <c r="X1816" s="67">
        <f t="shared" si="273"/>
        <v>1</v>
      </c>
      <c r="Y1816" s="67">
        <f t="shared" ca="1" si="272"/>
        <v>203</v>
      </c>
      <c r="Z1816" s="67" t="str">
        <f>IFERROR(VLOOKUP(R1816,FVU!B:F,5,FALSE),"")</f>
        <v>TALÃO</v>
      </c>
      <c r="AA1816">
        <f t="shared" si="274"/>
        <v>2025</v>
      </c>
    </row>
    <row r="1817" spans="1:27" ht="15.75" customHeight="1">
      <c r="A1817" s="150">
        <f t="shared" si="271"/>
        <v>4112</v>
      </c>
      <c r="B1817" s="75">
        <v>28743</v>
      </c>
      <c r="C1817" s="60">
        <v>2</v>
      </c>
      <c r="D1817" s="59" t="str">
        <f t="shared" si="276"/>
        <v>275/80R22.5</v>
      </c>
      <c r="E1817" s="61">
        <v>90299</v>
      </c>
      <c r="F1817" s="75" t="s">
        <v>198</v>
      </c>
      <c r="G1817" s="60">
        <v>870</v>
      </c>
      <c r="H1817" s="59" t="str">
        <f t="shared" si="275"/>
        <v>JUSTINOPOLIS</v>
      </c>
      <c r="I1817" s="63">
        <v>45670</v>
      </c>
      <c r="J1817" s="64">
        <v>45686</v>
      </c>
      <c r="K1817" s="60">
        <v>0</v>
      </c>
      <c r="L1817" s="60">
        <v>12026</v>
      </c>
      <c r="M1817" s="60">
        <v>68513</v>
      </c>
      <c r="N1817" s="65">
        <f t="shared" si="277"/>
        <v>600</v>
      </c>
      <c r="O1817" s="66" t="str">
        <f t="shared" ca="1" si="278"/>
        <v>OK</v>
      </c>
      <c r="P1817" s="63">
        <v>45688</v>
      </c>
      <c r="Q1817" s="200"/>
      <c r="R1817" s="148" t="s">
        <v>114</v>
      </c>
      <c r="S1817" s="65" t="str">
        <f t="shared" si="279"/>
        <v>Pneu não ressulcado</v>
      </c>
      <c r="T1817" s="59" t="str">
        <f t="shared" si="280"/>
        <v>Negligência e/ou não realização do serviço de ressulcagem.</v>
      </c>
      <c r="U1817" s="65" t="str">
        <f t="shared" si="281"/>
        <v>Realizar a ressulcagem dos pneus respeitando os procedimentos conforme manual de ressulcagem.</v>
      </c>
      <c r="V1817" s="60">
        <v>16196</v>
      </c>
      <c r="W1817" s="59" t="str">
        <f t="shared" si="282"/>
        <v xml:space="preserve">Everson Veloso </v>
      </c>
      <c r="X1817" s="59">
        <f t="shared" si="273"/>
        <v>1</v>
      </c>
      <c r="Y1817" s="59">
        <f t="shared" ca="1" si="272"/>
        <v>2</v>
      </c>
      <c r="Z1817" s="59" t="str">
        <f>IFERROR(VLOOKUP(R1817,FVU!B:F,5,FALSE),"")</f>
        <v>BANDA DE RODAGEM</v>
      </c>
      <c r="AA1817">
        <f t="shared" si="274"/>
        <v>2025</v>
      </c>
    </row>
    <row r="1818" spans="1:27" ht="15.75" customHeight="1">
      <c r="A1818" s="149">
        <f t="shared" si="271"/>
        <v>4113</v>
      </c>
      <c r="B1818" s="76">
        <v>28185</v>
      </c>
      <c r="C1818" s="68">
        <v>2</v>
      </c>
      <c r="D1818" s="67" t="str">
        <f t="shared" si="276"/>
        <v>275/80R22.5</v>
      </c>
      <c r="E1818" s="69">
        <v>10996</v>
      </c>
      <c r="F1818" s="76" t="s">
        <v>105</v>
      </c>
      <c r="G1818" s="68">
        <v>98</v>
      </c>
      <c r="H1818" s="67" t="str">
        <f t="shared" si="275"/>
        <v>ANA LUCIA</v>
      </c>
      <c r="I1818" s="71">
        <v>45671</v>
      </c>
      <c r="J1818" s="72">
        <v>45686</v>
      </c>
      <c r="K1818" s="68">
        <v>0</v>
      </c>
      <c r="L1818" s="68">
        <v>1761</v>
      </c>
      <c r="M1818" s="68">
        <v>58116</v>
      </c>
      <c r="N1818" s="73">
        <f t="shared" si="277"/>
        <v>600</v>
      </c>
      <c r="O1818" s="74" t="str">
        <f t="shared" ca="1" si="278"/>
        <v>OK</v>
      </c>
      <c r="P1818" s="71">
        <v>45863</v>
      </c>
      <c r="Q1818" s="198"/>
      <c r="R1818" s="68" t="s">
        <v>114</v>
      </c>
      <c r="S1818" s="73" t="str">
        <f t="shared" si="279"/>
        <v>Pneu não ressulcado</v>
      </c>
      <c r="T1818" s="67" t="str">
        <f t="shared" si="280"/>
        <v>Negligência e/ou não realização do serviço de ressulcagem.</v>
      </c>
      <c r="U1818" s="73" t="str">
        <f t="shared" si="281"/>
        <v>Realizar a ressulcagem dos pneus respeitando os procedimentos conforme manual de ressulcagem.</v>
      </c>
      <c r="V1818" s="68">
        <v>16196</v>
      </c>
      <c r="W1818" s="67" t="str">
        <f t="shared" si="282"/>
        <v xml:space="preserve">Everson Veloso </v>
      </c>
      <c r="X1818" s="67">
        <f t="shared" si="273"/>
        <v>1</v>
      </c>
      <c r="Y1818" s="67">
        <f t="shared" ca="1" si="272"/>
        <v>177</v>
      </c>
      <c r="Z1818" s="67" t="str">
        <f>IFERROR(VLOOKUP(R1818,FVU!B:F,5,FALSE),"")</f>
        <v>BANDA DE RODAGEM</v>
      </c>
      <c r="AA1818">
        <f t="shared" si="274"/>
        <v>2025</v>
      </c>
    </row>
    <row r="1819" spans="1:27" ht="15.75" customHeight="1">
      <c r="A1819" s="150">
        <f t="shared" si="271"/>
        <v>4114</v>
      </c>
      <c r="B1819" s="75">
        <v>27588</v>
      </c>
      <c r="C1819" s="60">
        <v>2</v>
      </c>
      <c r="D1819" s="59" t="str">
        <f t="shared" si="276"/>
        <v>275/80R22.5</v>
      </c>
      <c r="E1819" s="61">
        <v>8428</v>
      </c>
      <c r="F1819" s="75" t="s">
        <v>198</v>
      </c>
      <c r="G1819" s="60">
        <v>56</v>
      </c>
      <c r="H1819" s="59" t="str">
        <f t="shared" si="275"/>
        <v xml:space="preserve">UBERLANDIA </v>
      </c>
      <c r="I1819" s="63">
        <v>45671</v>
      </c>
      <c r="J1819" s="64">
        <v>45687</v>
      </c>
      <c r="K1819" s="60">
        <v>0</v>
      </c>
      <c r="L1819" s="60">
        <v>9653</v>
      </c>
      <c r="M1819" s="60">
        <v>75394</v>
      </c>
      <c r="N1819" s="65">
        <f t="shared" si="277"/>
        <v>600</v>
      </c>
      <c r="O1819" s="66" t="str">
        <f t="shared" ca="1" si="278"/>
        <v>OK</v>
      </c>
      <c r="P1819" s="63">
        <v>45751</v>
      </c>
      <c r="Q1819" s="200"/>
      <c r="R1819" s="148" t="s">
        <v>114</v>
      </c>
      <c r="S1819" s="65" t="str">
        <f t="shared" si="279"/>
        <v>Pneu não ressulcado</v>
      </c>
      <c r="T1819" s="59" t="str">
        <f t="shared" si="280"/>
        <v>Negligência e/ou não realização do serviço de ressulcagem.</v>
      </c>
      <c r="U1819" s="65" t="str">
        <f t="shared" si="281"/>
        <v>Realizar a ressulcagem dos pneus respeitando os procedimentos conforme manual de ressulcagem.</v>
      </c>
      <c r="V1819" s="60">
        <v>16196</v>
      </c>
      <c r="W1819" s="59" t="str">
        <f t="shared" si="282"/>
        <v xml:space="preserve">Everson Veloso </v>
      </c>
      <c r="X1819" s="59">
        <f t="shared" si="273"/>
        <v>1</v>
      </c>
      <c r="Y1819" s="59">
        <f t="shared" ca="1" si="272"/>
        <v>64</v>
      </c>
      <c r="Z1819" s="59" t="str">
        <f>IFERROR(VLOOKUP(R1819,FVU!B:F,5,FALSE),"")</f>
        <v>BANDA DE RODAGEM</v>
      </c>
      <c r="AA1819">
        <f t="shared" si="274"/>
        <v>2025</v>
      </c>
    </row>
    <row r="1820" spans="1:27" ht="15.75" customHeight="1">
      <c r="A1820" s="149">
        <f t="shared" si="271"/>
        <v>4115</v>
      </c>
      <c r="B1820" s="76">
        <v>26986</v>
      </c>
      <c r="C1820" s="68">
        <v>2</v>
      </c>
      <c r="D1820" s="67" t="str">
        <f t="shared" si="276"/>
        <v>275/80R22.5</v>
      </c>
      <c r="E1820" s="69">
        <v>7336</v>
      </c>
      <c r="F1820" s="76" t="s">
        <v>102</v>
      </c>
      <c r="G1820" s="68">
        <v>56</v>
      </c>
      <c r="H1820" s="67" t="str">
        <f t="shared" si="275"/>
        <v xml:space="preserve">UBERLANDIA </v>
      </c>
      <c r="I1820" s="71">
        <v>45670</v>
      </c>
      <c r="J1820" s="72">
        <v>45687</v>
      </c>
      <c r="K1820" s="68">
        <v>0</v>
      </c>
      <c r="L1820" s="68">
        <v>107</v>
      </c>
      <c r="M1820" s="68">
        <v>104559</v>
      </c>
      <c r="N1820" s="73">
        <f t="shared" si="277"/>
        <v>600</v>
      </c>
      <c r="O1820" s="74" t="str">
        <f t="shared" ca="1" si="278"/>
        <v>OK</v>
      </c>
      <c r="P1820" s="71">
        <v>45715</v>
      </c>
      <c r="Q1820" s="198"/>
      <c r="R1820" s="68" t="s">
        <v>114</v>
      </c>
      <c r="S1820" s="73" t="str">
        <f t="shared" si="279"/>
        <v>Pneu não ressulcado</v>
      </c>
      <c r="T1820" s="67" t="str">
        <f t="shared" si="280"/>
        <v>Negligência e/ou não realização do serviço de ressulcagem.</v>
      </c>
      <c r="U1820" s="73" t="str">
        <f t="shared" si="281"/>
        <v>Realizar a ressulcagem dos pneus respeitando os procedimentos conforme manual de ressulcagem.</v>
      </c>
      <c r="V1820" s="68">
        <v>16196</v>
      </c>
      <c r="W1820" s="67" t="str">
        <f t="shared" si="282"/>
        <v xml:space="preserve">Everson Veloso </v>
      </c>
      <c r="X1820" s="67">
        <f t="shared" si="273"/>
        <v>1</v>
      </c>
      <c r="Y1820" s="67">
        <f t="shared" ca="1" si="272"/>
        <v>28</v>
      </c>
      <c r="Z1820" s="67" t="str">
        <f>IFERROR(VLOOKUP(R1820,FVU!B:F,5,FALSE),"")</f>
        <v>BANDA DE RODAGEM</v>
      </c>
      <c r="AA1820">
        <f t="shared" si="274"/>
        <v>2025</v>
      </c>
    </row>
    <row r="1821" spans="1:27" ht="15.75" customHeight="1">
      <c r="A1821" s="150">
        <f t="shared" si="271"/>
        <v>4116</v>
      </c>
      <c r="B1821" s="75">
        <v>28400</v>
      </c>
      <c r="C1821" s="60">
        <v>2</v>
      </c>
      <c r="D1821" s="59" t="str">
        <f t="shared" si="276"/>
        <v>275/80R22.5</v>
      </c>
      <c r="E1821" s="61">
        <v>7333</v>
      </c>
      <c r="F1821" s="75" t="s">
        <v>102</v>
      </c>
      <c r="G1821" s="60">
        <v>56</v>
      </c>
      <c r="H1821" s="59" t="str">
        <f t="shared" si="275"/>
        <v xml:space="preserve">UBERLANDIA </v>
      </c>
      <c r="I1821" s="63">
        <v>45670</v>
      </c>
      <c r="J1821" s="64">
        <v>45687</v>
      </c>
      <c r="K1821" s="60">
        <v>0</v>
      </c>
      <c r="L1821" s="60">
        <v>15455</v>
      </c>
      <c r="M1821" s="60">
        <v>52408</v>
      </c>
      <c r="N1821" s="65">
        <f t="shared" si="277"/>
        <v>600</v>
      </c>
      <c r="O1821" s="66" t="str">
        <f t="shared" ca="1" si="278"/>
        <v>OK</v>
      </c>
      <c r="P1821" s="63">
        <v>45715</v>
      </c>
      <c r="Q1821" s="200"/>
      <c r="R1821" s="148" t="s">
        <v>111</v>
      </c>
      <c r="S1821" s="65" t="str">
        <f t="shared" si="279"/>
        <v>Desgaste irregular da Banda de Rodagem.</v>
      </c>
      <c r="T1821" s="59" t="str">
        <f t="shared" si="280"/>
        <v>Folgas nas mangas, cubos, buchas estouradas, veículo desalinhado.</v>
      </c>
      <c r="U1821" s="65" t="str">
        <f t="shared" si="281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821" s="60">
        <v>16196</v>
      </c>
      <c r="W1821" s="59" t="str">
        <f t="shared" si="282"/>
        <v xml:space="preserve">Everson Veloso </v>
      </c>
      <c r="X1821" s="59">
        <f t="shared" si="273"/>
        <v>1</v>
      </c>
      <c r="Y1821" s="59">
        <f t="shared" ca="1" si="272"/>
        <v>28</v>
      </c>
      <c r="Z1821" s="59" t="str">
        <f>IFERROR(VLOOKUP(R1821,FVU!B:F,5,FALSE),"")</f>
        <v>BANDA DE RODAGEM</v>
      </c>
      <c r="AA1821">
        <f t="shared" si="274"/>
        <v>2025</v>
      </c>
    </row>
    <row r="1822" spans="1:27" ht="15.75" customHeight="1">
      <c r="A1822" s="149">
        <f t="shared" si="271"/>
        <v>4117</v>
      </c>
      <c r="B1822" s="76">
        <v>28400</v>
      </c>
      <c r="C1822" s="68">
        <v>2</v>
      </c>
      <c r="D1822" s="67" t="str">
        <f t="shared" si="276"/>
        <v>275/80R22.5</v>
      </c>
      <c r="E1822" s="69">
        <v>7333</v>
      </c>
      <c r="F1822" s="76" t="s">
        <v>102</v>
      </c>
      <c r="G1822" s="68">
        <v>56</v>
      </c>
      <c r="H1822" s="67" t="str">
        <f t="shared" si="275"/>
        <v xml:space="preserve">UBERLANDIA </v>
      </c>
      <c r="I1822" s="71">
        <v>45670</v>
      </c>
      <c r="J1822" s="72">
        <v>45687</v>
      </c>
      <c r="K1822" s="68">
        <v>0</v>
      </c>
      <c r="L1822" s="68">
        <v>15455</v>
      </c>
      <c r="M1822" s="68">
        <v>52408</v>
      </c>
      <c r="N1822" s="73">
        <f t="shared" si="277"/>
        <v>600</v>
      </c>
      <c r="O1822" s="74" t="str">
        <f t="shared" ca="1" si="278"/>
        <v>OK</v>
      </c>
      <c r="P1822" s="71">
        <v>45751</v>
      </c>
      <c r="Q1822" s="198"/>
      <c r="R1822" s="68" t="s">
        <v>119</v>
      </c>
      <c r="S1822" s="73" t="str">
        <f t="shared" si="279"/>
        <v>Agressões físicas ou químicas.</v>
      </c>
      <c r="T1822" s="67" t="str">
        <f t="shared" si="280"/>
        <v>Pneu em contato com hidrocarbonetos (óleo diesel, graxa, gasolina, etc. , pneu exposto a fontes de calor soldas, descargas elétricas etc.).</v>
      </c>
      <c r="U1822" s="73" t="str">
        <f t="shared" si="281"/>
        <v>Verificar origem da contaminação e tomar as atitudes cabíveis.</v>
      </c>
      <c r="V1822" s="68">
        <v>16196</v>
      </c>
      <c r="W1822" s="67" t="str">
        <f t="shared" si="282"/>
        <v xml:space="preserve">Everson Veloso </v>
      </c>
      <c r="X1822" s="67">
        <f t="shared" si="273"/>
        <v>1</v>
      </c>
      <c r="Y1822" s="67">
        <f t="shared" ca="1" si="272"/>
        <v>64</v>
      </c>
      <c r="Z1822" s="67" t="str">
        <f>IFERROR(VLOOKUP(R1822,FVU!B:F,5,FALSE),"")</f>
        <v>FLANCO</v>
      </c>
      <c r="AA1822">
        <f t="shared" si="274"/>
        <v>2025</v>
      </c>
    </row>
    <row r="1823" spans="1:27" ht="15.75" customHeight="1">
      <c r="A1823" s="150">
        <f t="shared" si="271"/>
        <v>4118</v>
      </c>
      <c r="B1823" s="75">
        <v>29264</v>
      </c>
      <c r="C1823" s="60">
        <v>2</v>
      </c>
      <c r="D1823" s="59" t="str">
        <f t="shared" si="276"/>
        <v>275/80R22.5</v>
      </c>
      <c r="E1823" s="61">
        <v>8433</v>
      </c>
      <c r="F1823" s="75" t="s">
        <v>105</v>
      </c>
      <c r="G1823" s="60">
        <v>56</v>
      </c>
      <c r="H1823" s="59" t="str">
        <f t="shared" si="275"/>
        <v xml:space="preserve">UBERLANDIA </v>
      </c>
      <c r="I1823" s="63">
        <v>45670</v>
      </c>
      <c r="J1823" s="64">
        <v>45687</v>
      </c>
      <c r="K1823" s="60">
        <v>0</v>
      </c>
      <c r="L1823" s="60">
        <v>8620</v>
      </c>
      <c r="M1823" s="60">
        <v>57609</v>
      </c>
      <c r="N1823" s="65">
        <f t="shared" si="277"/>
        <v>600</v>
      </c>
      <c r="O1823" s="66" t="str">
        <f t="shared" ca="1" si="278"/>
        <v>OK</v>
      </c>
      <c r="P1823" s="63">
        <v>45715</v>
      </c>
      <c r="Q1823" s="200"/>
      <c r="R1823" s="148" t="s">
        <v>114</v>
      </c>
      <c r="S1823" s="65" t="str">
        <f t="shared" si="279"/>
        <v>Pneu não ressulcado</v>
      </c>
      <c r="T1823" s="59" t="str">
        <f t="shared" si="280"/>
        <v>Negligência e/ou não realização do serviço de ressulcagem.</v>
      </c>
      <c r="U1823" s="65" t="str">
        <f t="shared" si="281"/>
        <v>Realizar a ressulcagem dos pneus respeitando os procedimentos conforme manual de ressulcagem.</v>
      </c>
      <c r="V1823" s="60">
        <v>16196</v>
      </c>
      <c r="W1823" s="59" t="str">
        <f t="shared" si="282"/>
        <v xml:space="preserve">Everson Veloso </v>
      </c>
      <c r="X1823" s="59">
        <f t="shared" si="273"/>
        <v>1</v>
      </c>
      <c r="Y1823" s="59">
        <f t="shared" ca="1" si="272"/>
        <v>28</v>
      </c>
      <c r="Z1823" s="59" t="str">
        <f>IFERROR(VLOOKUP(R1823,FVU!B:F,5,FALSE),"")</f>
        <v>BANDA DE RODAGEM</v>
      </c>
      <c r="AA1823">
        <f t="shared" si="274"/>
        <v>2025</v>
      </c>
    </row>
    <row r="1824" spans="1:27" ht="15.75" customHeight="1">
      <c r="A1824" s="149">
        <f t="shared" si="271"/>
        <v>4119</v>
      </c>
      <c r="B1824" s="76">
        <v>28464</v>
      </c>
      <c r="C1824" s="68">
        <v>2</v>
      </c>
      <c r="D1824" s="67" t="str">
        <f t="shared" si="276"/>
        <v>275/80R22.5</v>
      </c>
      <c r="E1824" s="69">
        <v>8428</v>
      </c>
      <c r="F1824" s="76" t="s">
        <v>105</v>
      </c>
      <c r="G1824" s="68">
        <v>56</v>
      </c>
      <c r="H1824" s="67" t="str">
        <f t="shared" si="275"/>
        <v xml:space="preserve">UBERLANDIA </v>
      </c>
      <c r="I1824" s="71">
        <v>45671</v>
      </c>
      <c r="J1824" s="72">
        <v>45687</v>
      </c>
      <c r="K1824" s="68">
        <v>0</v>
      </c>
      <c r="L1824" s="68">
        <v>9653</v>
      </c>
      <c r="M1824" s="68">
        <v>47462</v>
      </c>
      <c r="N1824" s="73">
        <f t="shared" si="277"/>
        <v>600</v>
      </c>
      <c r="O1824" s="74" t="str">
        <f t="shared" ca="1" si="278"/>
        <v>OK</v>
      </c>
      <c r="P1824" s="71">
        <v>45751</v>
      </c>
      <c r="Q1824" s="198"/>
      <c r="R1824" s="68" t="s">
        <v>114</v>
      </c>
      <c r="S1824" s="73" t="str">
        <f t="shared" si="279"/>
        <v>Pneu não ressulcado</v>
      </c>
      <c r="T1824" s="67" t="str">
        <f t="shared" si="280"/>
        <v>Negligência e/ou não realização do serviço de ressulcagem.</v>
      </c>
      <c r="U1824" s="73" t="str">
        <f t="shared" si="281"/>
        <v>Realizar a ressulcagem dos pneus respeitando os procedimentos conforme manual de ressulcagem.</v>
      </c>
      <c r="V1824" s="68">
        <v>16196</v>
      </c>
      <c r="W1824" s="67" t="str">
        <f t="shared" si="282"/>
        <v xml:space="preserve">Everson Veloso </v>
      </c>
      <c r="X1824" s="67">
        <f t="shared" si="273"/>
        <v>1</v>
      </c>
      <c r="Y1824" s="67">
        <f t="shared" ca="1" si="272"/>
        <v>64</v>
      </c>
      <c r="Z1824" s="67" t="str">
        <f>IFERROR(VLOOKUP(R1824,FVU!B:F,5,FALSE),"")</f>
        <v>BANDA DE RODAGEM</v>
      </c>
      <c r="AA1824">
        <f t="shared" si="274"/>
        <v>2025</v>
      </c>
    </row>
    <row r="1825" spans="1:27" ht="15.75" customHeight="1">
      <c r="A1825" s="150">
        <f t="shared" si="271"/>
        <v>4120</v>
      </c>
      <c r="B1825" s="75">
        <v>28041</v>
      </c>
      <c r="C1825" s="60">
        <v>2</v>
      </c>
      <c r="D1825" s="59" t="str">
        <f t="shared" si="276"/>
        <v>275/80R22.5</v>
      </c>
      <c r="E1825" s="61">
        <v>8481</v>
      </c>
      <c r="F1825" s="75" t="s">
        <v>102</v>
      </c>
      <c r="G1825" s="60">
        <v>56</v>
      </c>
      <c r="H1825" s="59" t="str">
        <f t="shared" si="275"/>
        <v xml:space="preserve">UBERLANDIA </v>
      </c>
      <c r="I1825" s="63">
        <v>45670</v>
      </c>
      <c r="J1825" s="64">
        <v>45687</v>
      </c>
      <c r="K1825" s="60">
        <v>0</v>
      </c>
      <c r="L1825" s="60">
        <v>21786</v>
      </c>
      <c r="M1825" s="60">
        <v>66562</v>
      </c>
      <c r="N1825" s="65">
        <f t="shared" si="277"/>
        <v>600</v>
      </c>
      <c r="O1825" s="66" t="str">
        <f t="shared" ca="1" si="278"/>
        <v>OK</v>
      </c>
      <c r="P1825" s="63">
        <v>45715</v>
      </c>
      <c r="Q1825" s="200"/>
      <c r="R1825" s="148" t="s">
        <v>114</v>
      </c>
      <c r="S1825" s="65" t="str">
        <f t="shared" si="279"/>
        <v>Pneu não ressulcado</v>
      </c>
      <c r="T1825" s="59" t="str">
        <f t="shared" si="280"/>
        <v>Negligência e/ou não realização do serviço de ressulcagem.</v>
      </c>
      <c r="U1825" s="65" t="str">
        <f t="shared" si="281"/>
        <v>Realizar a ressulcagem dos pneus respeitando os procedimentos conforme manual de ressulcagem.</v>
      </c>
      <c r="V1825" s="60">
        <v>16196</v>
      </c>
      <c r="W1825" s="59" t="str">
        <f t="shared" si="282"/>
        <v xml:space="preserve">Everson Veloso </v>
      </c>
      <c r="X1825" s="59">
        <f t="shared" si="273"/>
        <v>1</v>
      </c>
      <c r="Y1825" s="59">
        <f t="shared" ca="1" si="272"/>
        <v>28</v>
      </c>
      <c r="Z1825" s="59" t="str">
        <f>IFERROR(VLOOKUP(R1825,FVU!B:F,5,FALSE),"")</f>
        <v>BANDA DE RODAGEM</v>
      </c>
      <c r="AA1825">
        <f t="shared" si="274"/>
        <v>2025</v>
      </c>
    </row>
    <row r="1826" spans="1:27" ht="15.75" customHeight="1">
      <c r="A1826" s="149">
        <f t="shared" si="271"/>
        <v>4121</v>
      </c>
      <c r="B1826" s="76">
        <v>27573</v>
      </c>
      <c r="C1826" s="68">
        <v>2</v>
      </c>
      <c r="D1826" s="67" t="str">
        <f t="shared" si="276"/>
        <v>275/80R22.5</v>
      </c>
      <c r="E1826" s="69">
        <v>8467</v>
      </c>
      <c r="F1826" s="76" t="s">
        <v>101</v>
      </c>
      <c r="G1826" s="68">
        <v>56</v>
      </c>
      <c r="H1826" s="67" t="str">
        <f t="shared" si="275"/>
        <v xml:space="preserve">UBERLANDIA </v>
      </c>
      <c r="I1826" s="71">
        <v>45675</v>
      </c>
      <c r="J1826" s="72">
        <v>45687</v>
      </c>
      <c r="K1826" s="68">
        <v>0</v>
      </c>
      <c r="L1826" s="68">
        <v>16045</v>
      </c>
      <c r="M1826" s="68">
        <v>290059</v>
      </c>
      <c r="N1826" s="73">
        <f t="shared" si="277"/>
        <v>600</v>
      </c>
      <c r="O1826" s="74" t="str">
        <f t="shared" ca="1" si="278"/>
        <v>OK</v>
      </c>
      <c r="P1826" s="71">
        <v>45715</v>
      </c>
      <c r="Q1826" s="198"/>
      <c r="R1826" s="68" t="s">
        <v>114</v>
      </c>
      <c r="S1826" s="73" t="str">
        <f t="shared" si="279"/>
        <v>Pneu não ressulcado</v>
      </c>
      <c r="T1826" s="67" t="str">
        <f t="shared" si="280"/>
        <v>Negligência e/ou não realização do serviço de ressulcagem.</v>
      </c>
      <c r="U1826" s="73" t="str">
        <f t="shared" si="281"/>
        <v>Realizar a ressulcagem dos pneus respeitando os procedimentos conforme manual de ressulcagem.</v>
      </c>
      <c r="V1826" s="68">
        <v>16196</v>
      </c>
      <c r="W1826" s="67" t="str">
        <f t="shared" si="282"/>
        <v xml:space="preserve">Everson Veloso </v>
      </c>
      <c r="X1826" s="67">
        <f t="shared" si="273"/>
        <v>1</v>
      </c>
      <c r="Y1826" s="67">
        <f t="shared" ca="1" si="272"/>
        <v>28</v>
      </c>
      <c r="Z1826" s="67" t="str">
        <f>IFERROR(VLOOKUP(R1826,FVU!B:F,5,FALSE),"")</f>
        <v>BANDA DE RODAGEM</v>
      </c>
      <c r="AA1826">
        <f t="shared" si="274"/>
        <v>2025</v>
      </c>
    </row>
    <row r="1827" spans="1:27" ht="15.75" customHeight="1">
      <c r="A1827" s="150">
        <f t="shared" si="271"/>
        <v>4122</v>
      </c>
      <c r="B1827" s="75">
        <v>26241</v>
      </c>
      <c r="C1827" s="60">
        <v>2</v>
      </c>
      <c r="D1827" s="59" t="str">
        <f t="shared" si="276"/>
        <v>275/80R22.5</v>
      </c>
      <c r="E1827" s="61">
        <v>8415</v>
      </c>
      <c r="F1827" s="75" t="s">
        <v>99</v>
      </c>
      <c r="G1827" s="60">
        <v>56</v>
      </c>
      <c r="H1827" s="59" t="str">
        <f t="shared" si="275"/>
        <v xml:space="preserve">UBERLANDIA </v>
      </c>
      <c r="I1827" s="63">
        <v>45653</v>
      </c>
      <c r="J1827" s="64">
        <v>45687</v>
      </c>
      <c r="K1827" s="60">
        <v>0</v>
      </c>
      <c r="L1827" s="60">
        <v>35245</v>
      </c>
      <c r="M1827" s="60">
        <v>64836</v>
      </c>
      <c r="N1827" s="65">
        <f t="shared" si="277"/>
        <v>600</v>
      </c>
      <c r="O1827" s="66" t="str">
        <f t="shared" ca="1" si="278"/>
        <v>OK</v>
      </c>
      <c r="P1827" s="63">
        <v>45715</v>
      </c>
      <c r="Q1827" s="200"/>
      <c r="R1827" s="148" t="s">
        <v>111</v>
      </c>
      <c r="S1827" s="65" t="str">
        <f t="shared" si="279"/>
        <v>Desgaste irregular da Banda de Rodagem.</v>
      </c>
      <c r="T1827" s="59" t="str">
        <f t="shared" si="280"/>
        <v>Folgas nas mangas, cubos, buchas estouradas, veículo desalinhado.</v>
      </c>
      <c r="U1827" s="65" t="str">
        <f t="shared" si="281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827" s="60">
        <v>16196</v>
      </c>
      <c r="W1827" s="59" t="str">
        <f t="shared" si="282"/>
        <v xml:space="preserve">Everson Veloso </v>
      </c>
      <c r="X1827" s="59">
        <f t="shared" si="273"/>
        <v>1</v>
      </c>
      <c r="Y1827" s="59">
        <f t="shared" ca="1" si="272"/>
        <v>28</v>
      </c>
      <c r="Z1827" s="59" t="str">
        <f>IFERROR(VLOOKUP(R1827,FVU!B:F,5,FALSE),"")</f>
        <v>BANDA DE RODAGEM</v>
      </c>
      <c r="AA1827">
        <f t="shared" si="274"/>
        <v>2025</v>
      </c>
    </row>
    <row r="1828" spans="1:27" ht="15.75" customHeight="1">
      <c r="A1828" s="149">
        <f t="shared" si="271"/>
        <v>4123</v>
      </c>
      <c r="B1828" s="76">
        <v>28100</v>
      </c>
      <c r="C1828" s="68">
        <v>2</v>
      </c>
      <c r="D1828" s="67" t="str">
        <f t="shared" si="276"/>
        <v>275/80R22.5</v>
      </c>
      <c r="E1828" s="69">
        <v>8438</v>
      </c>
      <c r="F1828" s="76" t="s">
        <v>101</v>
      </c>
      <c r="G1828" s="68">
        <v>56</v>
      </c>
      <c r="H1828" s="67" t="str">
        <f t="shared" si="275"/>
        <v xml:space="preserve">UBERLANDIA </v>
      </c>
      <c r="I1828" s="71">
        <v>45675</v>
      </c>
      <c r="J1828" s="72">
        <v>45687</v>
      </c>
      <c r="K1828" s="68">
        <v>0</v>
      </c>
      <c r="L1828" s="68">
        <v>16135</v>
      </c>
      <c r="M1828" s="68">
        <v>59580</v>
      </c>
      <c r="N1828" s="73">
        <f t="shared" si="277"/>
        <v>600</v>
      </c>
      <c r="O1828" s="74" t="str">
        <f t="shared" ca="1" si="278"/>
        <v>OK</v>
      </c>
      <c r="P1828" s="71">
        <v>45715</v>
      </c>
      <c r="Q1828" s="198"/>
      <c r="R1828" s="68" t="s">
        <v>114</v>
      </c>
      <c r="S1828" s="73" t="str">
        <f t="shared" si="279"/>
        <v>Pneu não ressulcado</v>
      </c>
      <c r="T1828" s="67" t="str">
        <f t="shared" si="280"/>
        <v>Negligência e/ou não realização do serviço de ressulcagem.</v>
      </c>
      <c r="U1828" s="73" t="str">
        <f t="shared" si="281"/>
        <v>Realizar a ressulcagem dos pneus respeitando os procedimentos conforme manual de ressulcagem.</v>
      </c>
      <c r="V1828" s="68">
        <v>16196</v>
      </c>
      <c r="W1828" s="67" t="str">
        <f t="shared" si="282"/>
        <v xml:space="preserve">Everson Veloso </v>
      </c>
      <c r="X1828" s="67">
        <f t="shared" si="273"/>
        <v>1</v>
      </c>
      <c r="Y1828" s="67">
        <f t="shared" ca="1" si="272"/>
        <v>28</v>
      </c>
      <c r="Z1828" s="67" t="str">
        <f>IFERROR(VLOOKUP(R1828,FVU!B:F,5,FALSE),"")</f>
        <v>BANDA DE RODAGEM</v>
      </c>
      <c r="AA1828">
        <f t="shared" si="274"/>
        <v>2025</v>
      </c>
    </row>
    <row r="1829" spans="1:27" ht="15.75" customHeight="1">
      <c r="A1829" s="150">
        <f t="shared" si="271"/>
        <v>4124</v>
      </c>
      <c r="B1829" s="75">
        <v>27575</v>
      </c>
      <c r="C1829" s="60">
        <v>2</v>
      </c>
      <c r="D1829" s="59" t="str">
        <f t="shared" si="276"/>
        <v>275/80R22.5</v>
      </c>
      <c r="E1829" s="61">
        <v>8467</v>
      </c>
      <c r="F1829" s="75" t="s">
        <v>99</v>
      </c>
      <c r="G1829" s="60">
        <v>56</v>
      </c>
      <c r="H1829" s="59" t="str">
        <f t="shared" si="275"/>
        <v xml:space="preserve">UBERLANDIA </v>
      </c>
      <c r="I1829" s="63">
        <v>45675</v>
      </c>
      <c r="J1829" s="64">
        <v>45687</v>
      </c>
      <c r="K1829" s="60">
        <v>0</v>
      </c>
      <c r="L1829" s="60">
        <v>24816</v>
      </c>
      <c r="M1829" s="60">
        <v>90702</v>
      </c>
      <c r="N1829" s="65">
        <f t="shared" si="277"/>
        <v>600</v>
      </c>
      <c r="O1829" s="66" t="str">
        <f t="shared" ca="1" si="278"/>
        <v>OK</v>
      </c>
      <c r="P1829" s="63">
        <v>45715</v>
      </c>
      <c r="Q1829" s="200"/>
      <c r="R1829" s="148" t="s">
        <v>114</v>
      </c>
      <c r="S1829" s="65" t="str">
        <f t="shared" si="279"/>
        <v>Pneu não ressulcado</v>
      </c>
      <c r="T1829" s="59" t="str">
        <f t="shared" si="280"/>
        <v>Negligência e/ou não realização do serviço de ressulcagem.</v>
      </c>
      <c r="U1829" s="65" t="str">
        <f t="shared" si="281"/>
        <v>Realizar a ressulcagem dos pneus respeitando os procedimentos conforme manual de ressulcagem.</v>
      </c>
      <c r="V1829" s="60">
        <v>16196</v>
      </c>
      <c r="W1829" s="59" t="str">
        <f t="shared" si="282"/>
        <v xml:space="preserve">Everson Veloso </v>
      </c>
      <c r="X1829" s="59">
        <f t="shared" si="273"/>
        <v>1</v>
      </c>
      <c r="Y1829" s="59">
        <f t="shared" ca="1" si="272"/>
        <v>28</v>
      </c>
      <c r="Z1829" s="59" t="str">
        <f>IFERROR(VLOOKUP(R1829,FVU!B:F,5,FALSE),"")</f>
        <v>BANDA DE RODAGEM</v>
      </c>
      <c r="AA1829">
        <f t="shared" si="274"/>
        <v>2025</v>
      </c>
    </row>
    <row r="1830" spans="1:27" ht="15.75" customHeight="1">
      <c r="A1830" s="149">
        <f t="shared" si="271"/>
        <v>4125</v>
      </c>
      <c r="B1830" s="76">
        <v>27884</v>
      </c>
      <c r="C1830" s="68">
        <v>2</v>
      </c>
      <c r="D1830" s="67" t="str">
        <f t="shared" si="276"/>
        <v>275/80R22.5</v>
      </c>
      <c r="E1830" s="69">
        <v>90474</v>
      </c>
      <c r="F1830" s="76" t="s">
        <v>105</v>
      </c>
      <c r="G1830" s="68">
        <v>520</v>
      </c>
      <c r="H1830" s="67" t="str">
        <f t="shared" si="275"/>
        <v>NEVES</v>
      </c>
      <c r="I1830" s="71">
        <v>45674</v>
      </c>
      <c r="J1830" s="72">
        <v>45687</v>
      </c>
      <c r="K1830" s="68">
        <v>1</v>
      </c>
      <c r="L1830" s="68">
        <v>31593</v>
      </c>
      <c r="M1830" s="68">
        <v>69891</v>
      </c>
      <c r="N1830" s="73">
        <f t="shared" si="277"/>
        <v>600</v>
      </c>
      <c r="O1830" s="74" t="str">
        <f t="shared" ca="1" si="278"/>
        <v>OK</v>
      </c>
      <c r="P1830" s="71">
        <v>45688</v>
      </c>
      <c r="Q1830" s="198"/>
      <c r="R1830" s="68" t="s">
        <v>106</v>
      </c>
      <c r="S1830" s="73" t="str">
        <f t="shared" si="279"/>
        <v>Rachadura na zona baixa do talão.</v>
      </c>
      <c r="T1830" s="67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30" s="73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30" s="68">
        <v>16196</v>
      </c>
      <c r="W1830" s="67" t="str">
        <f t="shared" si="282"/>
        <v xml:space="preserve">Everson Veloso </v>
      </c>
      <c r="X1830" s="67">
        <f t="shared" si="273"/>
        <v>1</v>
      </c>
      <c r="Y1830" s="67">
        <f t="shared" ca="1" si="272"/>
        <v>1</v>
      </c>
      <c r="Z1830" s="67" t="str">
        <f>IFERROR(VLOOKUP(R1830,FVU!B:F,5,FALSE),"")</f>
        <v>TALÃO</v>
      </c>
      <c r="AA1830">
        <f t="shared" si="274"/>
        <v>2025</v>
      </c>
    </row>
    <row r="1831" spans="1:27" ht="15.75" customHeight="1">
      <c r="A1831" s="150">
        <f t="shared" si="271"/>
        <v>4126</v>
      </c>
      <c r="B1831" s="75">
        <v>22945</v>
      </c>
      <c r="C1831" s="60">
        <v>2</v>
      </c>
      <c r="D1831" s="59" t="str">
        <f t="shared" si="276"/>
        <v>275/80R22.5</v>
      </c>
      <c r="E1831" s="61">
        <v>10757</v>
      </c>
      <c r="F1831" s="75" t="s">
        <v>198</v>
      </c>
      <c r="G1831" s="60">
        <v>870</v>
      </c>
      <c r="H1831" s="59" t="str">
        <f t="shared" si="275"/>
        <v>JUSTINOPOLIS</v>
      </c>
      <c r="I1831" s="63">
        <v>45674</v>
      </c>
      <c r="J1831" s="64">
        <v>45687</v>
      </c>
      <c r="K1831" s="60">
        <v>2</v>
      </c>
      <c r="L1831" s="60">
        <v>11066</v>
      </c>
      <c r="M1831" s="60">
        <v>168473</v>
      </c>
      <c r="N1831" s="65">
        <f t="shared" si="277"/>
        <v>600</v>
      </c>
      <c r="O1831" s="66" t="str">
        <f t="shared" ca="1" si="278"/>
        <v>OK</v>
      </c>
      <c r="P1831" s="63">
        <v>45889</v>
      </c>
      <c r="Q1831" s="200"/>
      <c r="R1831" s="148" t="s">
        <v>104</v>
      </c>
      <c r="S1831" s="65" t="str">
        <f t="shared" si="279"/>
        <v>Feridas acidentais no flanco.</v>
      </c>
      <c r="T1831" s="59" t="str">
        <f t="shared" si="280"/>
        <v>Objetos pontiagudos, pontas de guias, meio-fio.</v>
      </c>
      <c r="U1831" s="65" t="str">
        <f t="shared" si="281"/>
        <v>Impacto lateral proveniente de erro operacional, solicito avaliação de cobrança.</v>
      </c>
      <c r="V1831" s="60">
        <v>16196</v>
      </c>
      <c r="W1831" s="59" t="str">
        <f t="shared" si="282"/>
        <v xml:space="preserve">Everson Veloso </v>
      </c>
      <c r="X1831" s="59">
        <f t="shared" si="273"/>
        <v>1</v>
      </c>
      <c r="Y1831" s="59">
        <f t="shared" ca="1" si="272"/>
        <v>202</v>
      </c>
      <c r="Z1831" s="59" t="str">
        <f>IFERROR(VLOOKUP(R1831,FVU!B:F,5,FALSE),"")</f>
        <v>FLANCO</v>
      </c>
      <c r="AA1831">
        <f t="shared" si="274"/>
        <v>2025</v>
      </c>
    </row>
    <row r="1832" spans="1:27" ht="15.75" customHeight="1">
      <c r="A1832" s="149">
        <f t="shared" si="271"/>
        <v>4127</v>
      </c>
      <c r="B1832" s="76">
        <v>25217</v>
      </c>
      <c r="C1832" s="68">
        <v>2</v>
      </c>
      <c r="D1832" s="67" t="str">
        <f t="shared" si="276"/>
        <v>275/80R22.5</v>
      </c>
      <c r="E1832" s="69">
        <v>11326</v>
      </c>
      <c r="F1832" s="76" t="s">
        <v>105</v>
      </c>
      <c r="G1832" s="68">
        <v>870</v>
      </c>
      <c r="H1832" s="67" t="str">
        <f t="shared" si="275"/>
        <v>JUSTINOPOLIS</v>
      </c>
      <c r="I1832" s="71">
        <v>45677</v>
      </c>
      <c r="J1832" s="72">
        <v>45687</v>
      </c>
      <c r="K1832" s="68">
        <v>2</v>
      </c>
      <c r="L1832" s="68">
        <v>6588</v>
      </c>
      <c r="M1832" s="68">
        <v>158089</v>
      </c>
      <c r="N1832" s="73">
        <f t="shared" si="277"/>
        <v>600</v>
      </c>
      <c r="O1832" s="74" t="str">
        <f t="shared" ca="1" si="278"/>
        <v>OK</v>
      </c>
      <c r="P1832" s="71">
        <v>45889</v>
      </c>
      <c r="Q1832" s="198"/>
      <c r="R1832" s="68" t="s">
        <v>116</v>
      </c>
      <c r="S1832" s="73" t="str">
        <f t="shared" si="279"/>
        <v>Desenrolamento do retorno da lona carcaça no talão.</v>
      </c>
      <c r="T1832" s="67" t="str">
        <f t="shared" si="280"/>
        <v>Aquecimento no talão ocasionado pelo uso excessivo do freio, má regulagem dos freios, uso excessivo dos freios devido a velocidade incompatível com a via,rodas sujas e/ou em má condições de uso, etc.</v>
      </c>
      <c r="U1832" s="73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832" s="68">
        <v>16196</v>
      </c>
      <c r="W1832" s="67" t="str">
        <f t="shared" si="282"/>
        <v xml:space="preserve">Everson Veloso </v>
      </c>
      <c r="X1832" s="67">
        <f t="shared" si="273"/>
        <v>1</v>
      </c>
      <c r="Y1832" s="67">
        <f t="shared" ca="1" si="272"/>
        <v>202</v>
      </c>
      <c r="Z1832" s="67" t="str">
        <f>IFERROR(VLOOKUP(R1832,FVU!B:F,5,FALSE),"")</f>
        <v>TALÃO</v>
      </c>
      <c r="AA1832">
        <f t="shared" si="274"/>
        <v>2025</v>
      </c>
    </row>
    <row r="1833" spans="1:27" ht="15.75" customHeight="1">
      <c r="A1833" s="150">
        <f t="shared" si="271"/>
        <v>4128</v>
      </c>
      <c r="B1833" s="75">
        <v>28520</v>
      </c>
      <c r="C1833" s="60">
        <v>2</v>
      </c>
      <c r="D1833" s="59" t="str">
        <f t="shared" si="276"/>
        <v>275/80R22.5</v>
      </c>
      <c r="E1833" s="61">
        <v>10759</v>
      </c>
      <c r="F1833" s="75" t="s">
        <v>105</v>
      </c>
      <c r="G1833" s="60">
        <v>870</v>
      </c>
      <c r="H1833" s="59" t="str">
        <f t="shared" si="275"/>
        <v>JUSTINOPOLIS</v>
      </c>
      <c r="I1833" s="63">
        <v>45677</v>
      </c>
      <c r="J1833" s="64">
        <v>45687</v>
      </c>
      <c r="K1833" s="60">
        <v>1</v>
      </c>
      <c r="L1833" s="60">
        <v>9160</v>
      </c>
      <c r="M1833" s="60">
        <v>47588</v>
      </c>
      <c r="N1833" s="65">
        <f t="shared" si="277"/>
        <v>600</v>
      </c>
      <c r="O1833" s="66" t="str">
        <f t="shared" ca="1" si="278"/>
        <v>OK</v>
      </c>
      <c r="P1833" s="63">
        <v>45889</v>
      </c>
      <c r="Q1833" s="200"/>
      <c r="R1833" s="148" t="s">
        <v>106</v>
      </c>
      <c r="S1833" s="65" t="str">
        <f t="shared" si="279"/>
        <v>Rachadura na zona baixa do talão.</v>
      </c>
      <c r="T1833" s="59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33" s="65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33" s="60">
        <v>16196</v>
      </c>
      <c r="W1833" s="59" t="str">
        <f t="shared" si="282"/>
        <v xml:space="preserve">Everson Veloso </v>
      </c>
      <c r="X1833" s="59">
        <f t="shared" si="273"/>
        <v>1</v>
      </c>
      <c r="Y1833" s="59">
        <f t="shared" ca="1" si="272"/>
        <v>202</v>
      </c>
      <c r="Z1833" s="59" t="str">
        <f>IFERROR(VLOOKUP(R1833,FVU!B:F,5,FALSE),"")</f>
        <v>TALÃO</v>
      </c>
      <c r="AA1833">
        <f t="shared" si="274"/>
        <v>2025</v>
      </c>
    </row>
    <row r="1834" spans="1:27" ht="15.75" customHeight="1">
      <c r="A1834" s="149">
        <f t="shared" si="271"/>
        <v>4129</v>
      </c>
      <c r="B1834" s="76">
        <v>26742</v>
      </c>
      <c r="C1834" s="68">
        <v>2</v>
      </c>
      <c r="D1834" s="67" t="str">
        <f t="shared" si="276"/>
        <v>275/80R22.5</v>
      </c>
      <c r="E1834" s="69">
        <v>11302</v>
      </c>
      <c r="F1834" s="76" t="s">
        <v>105</v>
      </c>
      <c r="G1834" s="68">
        <v>870</v>
      </c>
      <c r="H1834" s="67" t="str">
        <f t="shared" si="275"/>
        <v>JUSTINOPOLIS</v>
      </c>
      <c r="I1834" s="71">
        <v>45674</v>
      </c>
      <c r="J1834" s="72">
        <v>45687</v>
      </c>
      <c r="K1834" s="68">
        <v>1</v>
      </c>
      <c r="L1834" s="68">
        <v>8526</v>
      </c>
      <c r="M1834" s="68">
        <v>86047</v>
      </c>
      <c r="N1834" s="73">
        <f t="shared" si="277"/>
        <v>600</v>
      </c>
      <c r="O1834" s="74" t="str">
        <f t="shared" ca="1" si="278"/>
        <v>OK</v>
      </c>
      <c r="P1834" s="71">
        <v>45889</v>
      </c>
      <c r="Q1834" s="198"/>
      <c r="R1834" s="68" t="s">
        <v>106</v>
      </c>
      <c r="S1834" s="73" t="str">
        <f t="shared" si="279"/>
        <v>Rachadura na zona baixa do talão.</v>
      </c>
      <c r="T1834" s="67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34" s="73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34" s="68">
        <v>16196</v>
      </c>
      <c r="W1834" s="67" t="str">
        <f t="shared" si="282"/>
        <v xml:space="preserve">Everson Veloso </v>
      </c>
      <c r="X1834" s="67">
        <f t="shared" si="273"/>
        <v>1</v>
      </c>
      <c r="Y1834" s="67">
        <f t="shared" ca="1" si="272"/>
        <v>202</v>
      </c>
      <c r="Z1834" s="67" t="str">
        <f>IFERROR(VLOOKUP(R1834,FVU!B:F,5,FALSE),"")</f>
        <v>TALÃO</v>
      </c>
      <c r="AA1834">
        <f t="shared" si="274"/>
        <v>2025</v>
      </c>
    </row>
    <row r="1835" spans="1:27" ht="15.75" customHeight="1">
      <c r="A1835" s="150">
        <f t="shared" si="271"/>
        <v>4130</v>
      </c>
      <c r="B1835" s="75">
        <v>25503</v>
      </c>
      <c r="C1835" s="60">
        <v>2</v>
      </c>
      <c r="D1835" s="59" t="str">
        <f t="shared" si="276"/>
        <v>275/80R22.5</v>
      </c>
      <c r="E1835" s="61">
        <v>10803</v>
      </c>
      <c r="F1835" s="75" t="s">
        <v>99</v>
      </c>
      <c r="G1835" s="60">
        <v>870</v>
      </c>
      <c r="H1835" s="59" t="str">
        <f t="shared" si="275"/>
        <v>JUSTINOPOLIS</v>
      </c>
      <c r="I1835" s="63">
        <v>45677</v>
      </c>
      <c r="J1835" s="64">
        <v>45687</v>
      </c>
      <c r="K1835" s="60">
        <v>2</v>
      </c>
      <c r="L1835" s="60">
        <v>8141</v>
      </c>
      <c r="M1835" s="60">
        <v>167668</v>
      </c>
      <c r="N1835" s="65">
        <f t="shared" si="277"/>
        <v>600</v>
      </c>
      <c r="O1835" s="66" t="str">
        <f t="shared" ca="1" si="278"/>
        <v>OK</v>
      </c>
      <c r="P1835" s="63">
        <v>45889</v>
      </c>
      <c r="Q1835" s="200"/>
      <c r="R1835" s="148" t="s">
        <v>116</v>
      </c>
      <c r="S1835" s="65" t="str">
        <f t="shared" si="279"/>
        <v>Desenrolamento do retorno da lona carcaça no talão.</v>
      </c>
      <c r="T1835" s="59" t="str">
        <f t="shared" si="280"/>
        <v>Aquecimento no talão ocasionado pelo uso excessivo do freio, má regulagem dos freios, uso excessivo dos freios devido a velocidade incompatível com a via,rodas sujas e/ou em má condições de uso, etc.</v>
      </c>
      <c r="U1835" s="65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835" s="60">
        <v>16196</v>
      </c>
      <c r="W1835" s="59" t="str">
        <f t="shared" si="282"/>
        <v xml:space="preserve">Everson Veloso </v>
      </c>
      <c r="X1835" s="59">
        <f t="shared" si="273"/>
        <v>1</v>
      </c>
      <c r="Y1835" s="59">
        <f t="shared" ca="1" si="272"/>
        <v>202</v>
      </c>
      <c r="Z1835" s="59" t="str">
        <f>IFERROR(VLOOKUP(R1835,FVU!B:F,5,FALSE),"")</f>
        <v>TALÃO</v>
      </c>
      <c r="AA1835">
        <f t="shared" si="274"/>
        <v>2025</v>
      </c>
    </row>
    <row r="1836" spans="1:27" ht="15.75" customHeight="1">
      <c r="A1836" s="149">
        <f t="shared" si="271"/>
        <v>4131</v>
      </c>
      <c r="B1836" s="76">
        <v>22806</v>
      </c>
      <c r="C1836" s="68">
        <v>1</v>
      </c>
      <c r="D1836" s="67" t="str">
        <f t="shared" si="276"/>
        <v>295/80R22.5</v>
      </c>
      <c r="E1836" s="69">
        <v>10829</v>
      </c>
      <c r="F1836" s="76" t="s">
        <v>207</v>
      </c>
      <c r="G1836" s="68">
        <v>870</v>
      </c>
      <c r="H1836" s="67" t="str">
        <f t="shared" si="275"/>
        <v>JUSTINOPOLIS</v>
      </c>
      <c r="I1836" s="71">
        <v>45677</v>
      </c>
      <c r="J1836" s="72">
        <v>45687</v>
      </c>
      <c r="K1836" s="68">
        <v>2</v>
      </c>
      <c r="L1836" s="68">
        <v>13178</v>
      </c>
      <c r="M1836" s="68">
        <v>190755</v>
      </c>
      <c r="N1836" s="73">
        <f t="shared" si="277"/>
        <v>650</v>
      </c>
      <c r="O1836" s="74" t="str">
        <f t="shared" ca="1" si="278"/>
        <v>OK</v>
      </c>
      <c r="P1836" s="71">
        <v>45889</v>
      </c>
      <c r="Q1836" s="198"/>
      <c r="R1836" s="68" t="s">
        <v>106</v>
      </c>
      <c r="S1836" s="73" t="str">
        <f t="shared" si="279"/>
        <v>Rachadura na zona baixa do talão.</v>
      </c>
      <c r="T1836" s="67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36" s="73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36" s="68">
        <v>16196</v>
      </c>
      <c r="W1836" s="67" t="str">
        <f t="shared" si="282"/>
        <v xml:space="preserve">Everson Veloso </v>
      </c>
      <c r="X1836" s="67">
        <f t="shared" si="273"/>
        <v>1</v>
      </c>
      <c r="Y1836" s="67">
        <f t="shared" ca="1" si="272"/>
        <v>202</v>
      </c>
      <c r="Z1836" s="67" t="str">
        <f>IFERROR(VLOOKUP(R1836,FVU!B:F,5,FALSE),"")</f>
        <v>TALÃO</v>
      </c>
      <c r="AA1836">
        <f t="shared" si="274"/>
        <v>2025</v>
      </c>
    </row>
    <row r="1837" spans="1:27" ht="15.75" customHeight="1">
      <c r="A1837" s="150">
        <f t="shared" si="271"/>
        <v>4132</v>
      </c>
      <c r="B1837" s="75">
        <v>28004</v>
      </c>
      <c r="C1837" s="60">
        <v>2</v>
      </c>
      <c r="D1837" s="59" t="str">
        <f t="shared" si="276"/>
        <v>275/80R22.5</v>
      </c>
      <c r="E1837" s="61">
        <v>11088</v>
      </c>
      <c r="F1837" s="75" t="s">
        <v>105</v>
      </c>
      <c r="G1837" s="60">
        <v>870</v>
      </c>
      <c r="H1837" s="59" t="str">
        <f t="shared" si="275"/>
        <v>JUSTINOPOLIS</v>
      </c>
      <c r="I1837" s="63">
        <v>45677</v>
      </c>
      <c r="J1837" s="64">
        <v>45687</v>
      </c>
      <c r="K1837" s="60">
        <v>0</v>
      </c>
      <c r="L1837" s="60">
        <v>6909</v>
      </c>
      <c r="M1837" s="60">
        <v>66695</v>
      </c>
      <c r="N1837" s="65">
        <f t="shared" si="277"/>
        <v>600</v>
      </c>
      <c r="O1837" s="66" t="str">
        <f t="shared" ca="1" si="278"/>
        <v>OK</v>
      </c>
      <c r="P1837" s="63">
        <v>45889</v>
      </c>
      <c r="Q1837" s="200"/>
      <c r="R1837" s="148" t="s">
        <v>109</v>
      </c>
      <c r="S1837" s="65" t="str">
        <f t="shared" si="279"/>
        <v>Desgaste da Banda de Rodagem por utilização extrema.</v>
      </c>
      <c r="T1837" s="59" t="str">
        <f t="shared" si="280"/>
        <v>Roda travada, "calo" no tambor de freio, utilização extrema , excessiva.</v>
      </c>
      <c r="U1837" s="65" t="str">
        <f t="shared" si="281"/>
        <v>Verificar rodas e tambores de freio, verificar negligência do borracheiro e caso procedente efetuar a cobrança.</v>
      </c>
      <c r="V1837" s="60">
        <v>16196</v>
      </c>
      <c r="W1837" s="59" t="str">
        <f t="shared" si="282"/>
        <v xml:space="preserve">Everson Veloso </v>
      </c>
      <c r="X1837" s="59">
        <f t="shared" si="273"/>
        <v>1</v>
      </c>
      <c r="Y1837" s="59">
        <f t="shared" ca="1" si="272"/>
        <v>202</v>
      </c>
      <c r="Z1837" s="59" t="str">
        <f>IFERROR(VLOOKUP(R1837,FVU!B:F,5,FALSE),"")</f>
        <v>BANDA DE RODAGEM</v>
      </c>
      <c r="AA1837">
        <f t="shared" si="274"/>
        <v>2025</v>
      </c>
    </row>
    <row r="1838" spans="1:27" ht="15.75" customHeight="1">
      <c r="A1838" s="149">
        <f t="shared" si="271"/>
        <v>4133</v>
      </c>
      <c r="B1838" s="76">
        <v>28004</v>
      </c>
      <c r="C1838" s="68">
        <v>2</v>
      </c>
      <c r="D1838" s="67" t="str">
        <f t="shared" si="276"/>
        <v>275/80R22.5</v>
      </c>
      <c r="E1838" s="69">
        <v>11088</v>
      </c>
      <c r="F1838" s="76" t="s">
        <v>105</v>
      </c>
      <c r="G1838" s="68">
        <v>870</v>
      </c>
      <c r="H1838" s="67" t="str">
        <f t="shared" si="275"/>
        <v>JUSTINOPOLIS</v>
      </c>
      <c r="I1838" s="71">
        <v>45677</v>
      </c>
      <c r="J1838" s="72">
        <v>45687</v>
      </c>
      <c r="K1838" s="68">
        <v>0</v>
      </c>
      <c r="L1838" s="68">
        <v>6909</v>
      </c>
      <c r="M1838" s="68">
        <v>66695</v>
      </c>
      <c r="N1838" s="73">
        <f t="shared" si="277"/>
        <v>600</v>
      </c>
      <c r="O1838" s="74" t="str">
        <f t="shared" ca="1" si="278"/>
        <v>OK</v>
      </c>
      <c r="P1838" s="71">
        <v>46071</v>
      </c>
      <c r="Q1838" s="198"/>
      <c r="R1838" s="68" t="s">
        <v>100</v>
      </c>
      <c r="S1838" s="73" t="str">
        <f t="shared" si="279"/>
        <v>Quebra do talão durante a montagem ou desmontagem proveniente de aquecimento excessivo da roda.</v>
      </c>
      <c r="T1838" s="67" t="str">
        <f t="shared" si="280"/>
        <v>Quebra do talão na montagem/desmontagem, utilização de ferramentas não adequadas, força excessiva ou desproporcional na montagem/desmontagem, pneu com talão baquelizado devido a aquecimento da roda ou baixa pressão.</v>
      </c>
      <c r="U1838" s="73" t="str">
        <f t="shared" si="281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1838" s="68">
        <v>16196</v>
      </c>
      <c r="W1838" s="67" t="str">
        <f t="shared" si="282"/>
        <v xml:space="preserve">Everson Veloso </v>
      </c>
      <c r="X1838" s="67">
        <f t="shared" si="273"/>
        <v>1</v>
      </c>
      <c r="Y1838" s="67">
        <f t="shared" ca="1" si="272"/>
        <v>384</v>
      </c>
      <c r="Z1838" s="67" t="str">
        <f>IFERROR(VLOOKUP(R1838,FVU!B:F,5,FALSE),"")</f>
        <v>TALÃO</v>
      </c>
      <c r="AA1838">
        <f t="shared" si="274"/>
        <v>2025</v>
      </c>
    </row>
    <row r="1839" spans="1:27" ht="15.75" customHeight="1">
      <c r="A1839" s="150">
        <f t="shared" si="271"/>
        <v>4134</v>
      </c>
      <c r="B1839" s="75">
        <v>25998</v>
      </c>
      <c r="C1839" s="60">
        <v>2</v>
      </c>
      <c r="D1839" s="59" t="str">
        <f t="shared" si="276"/>
        <v>275/80R22.5</v>
      </c>
      <c r="E1839" s="61">
        <v>10761</v>
      </c>
      <c r="F1839" s="75" t="s">
        <v>99</v>
      </c>
      <c r="G1839" s="60">
        <v>870</v>
      </c>
      <c r="H1839" s="59" t="str">
        <f t="shared" si="275"/>
        <v>JUSTINOPOLIS</v>
      </c>
      <c r="I1839" s="63">
        <v>45674</v>
      </c>
      <c r="J1839" s="64">
        <v>45687</v>
      </c>
      <c r="K1839" s="60">
        <v>2</v>
      </c>
      <c r="L1839" s="60">
        <v>12782</v>
      </c>
      <c r="M1839" s="60">
        <v>157140</v>
      </c>
      <c r="N1839" s="65">
        <f t="shared" si="277"/>
        <v>600</v>
      </c>
      <c r="O1839" s="66" t="str">
        <f t="shared" ca="1" si="278"/>
        <v>OK</v>
      </c>
      <c r="P1839" s="63">
        <v>45889</v>
      </c>
      <c r="Q1839" s="200"/>
      <c r="R1839" s="148" t="s">
        <v>116</v>
      </c>
      <c r="S1839" s="65" t="str">
        <f t="shared" si="279"/>
        <v>Desenrolamento do retorno da lona carcaça no talão.</v>
      </c>
      <c r="T1839" s="59" t="str">
        <f t="shared" si="280"/>
        <v>Aquecimento no talão ocasionado pelo uso excessivo do freio, má regulagem dos freios, uso excessivo dos freios devido a velocidade incompatível com a via,rodas sujas e/ou em má condições de uso, etc.</v>
      </c>
      <c r="U1839" s="65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839" s="60">
        <v>16196</v>
      </c>
      <c r="W1839" s="59" t="str">
        <f t="shared" si="282"/>
        <v xml:space="preserve">Everson Veloso </v>
      </c>
      <c r="X1839" s="59">
        <f t="shared" si="273"/>
        <v>1</v>
      </c>
      <c r="Y1839" s="59">
        <f t="shared" ca="1" si="272"/>
        <v>202</v>
      </c>
      <c r="Z1839" s="59" t="str">
        <f>IFERROR(VLOOKUP(R1839,FVU!B:F,5,FALSE),"")</f>
        <v>TALÃO</v>
      </c>
      <c r="AA1839">
        <f t="shared" si="274"/>
        <v>2025</v>
      </c>
    </row>
    <row r="1840" spans="1:27" ht="15.75" customHeight="1">
      <c r="A1840" s="149">
        <f t="shared" si="271"/>
        <v>4135</v>
      </c>
      <c r="B1840" s="76">
        <v>24897</v>
      </c>
      <c r="C1840" s="68">
        <v>2</v>
      </c>
      <c r="D1840" s="67" t="str">
        <f t="shared" si="276"/>
        <v>275/80R22.5</v>
      </c>
      <c r="E1840" s="69">
        <v>90304</v>
      </c>
      <c r="F1840" s="76" t="s">
        <v>198</v>
      </c>
      <c r="G1840" s="68">
        <v>870</v>
      </c>
      <c r="H1840" s="67" t="str">
        <f t="shared" si="275"/>
        <v>JUSTINOPOLIS</v>
      </c>
      <c r="I1840" s="71">
        <v>45681</v>
      </c>
      <c r="J1840" s="72">
        <v>45695</v>
      </c>
      <c r="K1840" s="68">
        <v>2</v>
      </c>
      <c r="L1840" s="68">
        <v>10667</v>
      </c>
      <c r="M1840" s="68">
        <v>163941</v>
      </c>
      <c r="N1840" s="73">
        <v>1200</v>
      </c>
      <c r="O1840" s="74" t="str">
        <f t="shared" ca="1" si="278"/>
        <v>OK</v>
      </c>
      <c r="P1840" s="71">
        <v>45889</v>
      </c>
      <c r="Q1840" s="198"/>
      <c r="R1840" s="68" t="s">
        <v>104</v>
      </c>
      <c r="S1840" s="73" t="str">
        <f t="shared" si="279"/>
        <v>Feridas acidentais no flanco.</v>
      </c>
      <c r="T1840" s="67" t="str">
        <f t="shared" si="280"/>
        <v>Objetos pontiagudos, pontas de guias, meio-fio.</v>
      </c>
      <c r="U1840" s="73" t="str">
        <f t="shared" si="281"/>
        <v>Impacto lateral proveniente de erro operacional, solicito avaliação de cobrança.</v>
      </c>
      <c r="V1840" s="68">
        <v>16196</v>
      </c>
      <c r="W1840" s="67" t="str">
        <f t="shared" si="282"/>
        <v xml:space="preserve">Everson Veloso </v>
      </c>
      <c r="X1840" s="67">
        <f t="shared" si="273"/>
        <v>2</v>
      </c>
      <c r="Y1840" s="67">
        <f t="shared" ca="1" si="272"/>
        <v>194</v>
      </c>
      <c r="Z1840" s="67" t="str">
        <f>IFERROR(VLOOKUP(R1840,FVU!B:F,5,FALSE),"")</f>
        <v>FLANCO</v>
      </c>
      <c r="AA1840">
        <f t="shared" si="274"/>
        <v>2025</v>
      </c>
    </row>
    <row r="1841" spans="1:27" ht="15.75" customHeight="1">
      <c r="A1841" s="150">
        <f t="shared" si="271"/>
        <v>4136</v>
      </c>
      <c r="B1841" s="75">
        <v>25110</v>
      </c>
      <c r="C1841" s="60">
        <v>2</v>
      </c>
      <c r="D1841" s="59" t="str">
        <f t="shared" si="276"/>
        <v>275/80R22.5</v>
      </c>
      <c r="E1841" s="61">
        <v>8420</v>
      </c>
      <c r="F1841" s="75" t="s">
        <v>99</v>
      </c>
      <c r="G1841" s="60">
        <v>56</v>
      </c>
      <c r="H1841" s="59" t="str">
        <f t="shared" si="275"/>
        <v xml:space="preserve">UBERLANDIA </v>
      </c>
      <c r="I1841" s="63">
        <v>45671</v>
      </c>
      <c r="J1841" s="64">
        <v>45695</v>
      </c>
      <c r="K1841" s="60">
        <v>1</v>
      </c>
      <c r="L1841" s="60">
        <v>16284</v>
      </c>
      <c r="M1841" s="60">
        <v>153790</v>
      </c>
      <c r="N1841" s="65">
        <f t="shared" si="277"/>
        <v>600</v>
      </c>
      <c r="O1841" s="66" t="str">
        <f t="shared" ca="1" si="278"/>
        <v>OK</v>
      </c>
      <c r="P1841" s="63">
        <v>45726</v>
      </c>
      <c r="Q1841" s="200"/>
      <c r="R1841" s="148" t="s">
        <v>106</v>
      </c>
      <c r="S1841" s="65" t="str">
        <f t="shared" si="279"/>
        <v>Rachadura na zona baixa do talão.</v>
      </c>
      <c r="T1841" s="59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41" s="65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41" s="60">
        <v>16196</v>
      </c>
      <c r="W1841" s="59" t="str">
        <f t="shared" si="282"/>
        <v xml:space="preserve">Everson Veloso </v>
      </c>
      <c r="X1841" s="59">
        <f t="shared" si="273"/>
        <v>2</v>
      </c>
      <c r="Y1841" s="59">
        <f t="shared" ca="1" si="272"/>
        <v>31</v>
      </c>
      <c r="Z1841" s="59" t="str">
        <f>IFERROR(VLOOKUP(R1841,FVU!B:F,5,FALSE),"")</f>
        <v>TALÃO</v>
      </c>
      <c r="AA1841">
        <f t="shared" si="274"/>
        <v>2025</v>
      </c>
    </row>
    <row r="1842" spans="1:27" ht="15.75" customHeight="1">
      <c r="A1842" s="149">
        <f t="shared" si="271"/>
        <v>4137</v>
      </c>
      <c r="B1842" s="76">
        <v>30383</v>
      </c>
      <c r="C1842" s="68">
        <v>2</v>
      </c>
      <c r="D1842" s="67" t="str">
        <f t="shared" si="276"/>
        <v>275/80R22.5</v>
      </c>
      <c r="E1842" s="69">
        <v>7334</v>
      </c>
      <c r="F1842" s="76" t="s">
        <v>105</v>
      </c>
      <c r="G1842" s="68">
        <v>56</v>
      </c>
      <c r="H1842" s="67" t="str">
        <f t="shared" si="275"/>
        <v xml:space="preserve">UBERLANDIA </v>
      </c>
      <c r="I1842" s="71">
        <v>45675</v>
      </c>
      <c r="J1842" s="72">
        <v>45695</v>
      </c>
      <c r="K1842" s="68">
        <v>1</v>
      </c>
      <c r="L1842" s="68">
        <v>808</v>
      </c>
      <c r="M1842" s="68">
        <v>61793</v>
      </c>
      <c r="N1842" s="73">
        <f t="shared" si="277"/>
        <v>600</v>
      </c>
      <c r="O1842" s="74" t="str">
        <f t="shared" ca="1" si="278"/>
        <v>OK</v>
      </c>
      <c r="P1842" s="71">
        <v>45726</v>
      </c>
      <c r="Q1842" s="198"/>
      <c r="R1842" s="68" t="s">
        <v>106</v>
      </c>
      <c r="S1842" s="73" t="str">
        <f t="shared" si="279"/>
        <v>Rachadura na zona baixa do talão.</v>
      </c>
      <c r="T1842" s="67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42" s="73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42" s="68">
        <v>16196</v>
      </c>
      <c r="W1842" s="67" t="str">
        <f t="shared" si="282"/>
        <v xml:space="preserve">Everson Veloso </v>
      </c>
      <c r="X1842" s="67">
        <f t="shared" si="273"/>
        <v>2</v>
      </c>
      <c r="Y1842" s="67">
        <f t="shared" ca="1" si="272"/>
        <v>31</v>
      </c>
      <c r="Z1842" s="67" t="str">
        <f>IFERROR(VLOOKUP(R1842,FVU!B:F,5,FALSE),"")</f>
        <v>TALÃO</v>
      </c>
      <c r="AA1842">
        <f t="shared" si="274"/>
        <v>2025</v>
      </c>
    </row>
    <row r="1843" spans="1:27" ht="15.75" customHeight="1">
      <c r="A1843" s="150">
        <f t="shared" si="271"/>
        <v>4138</v>
      </c>
      <c r="B1843" s="75">
        <v>47223</v>
      </c>
      <c r="C1843" s="60">
        <v>2</v>
      </c>
      <c r="D1843" s="59" t="str">
        <f t="shared" si="276"/>
        <v>275/80R22.5</v>
      </c>
      <c r="E1843" s="61">
        <v>8446</v>
      </c>
      <c r="F1843" s="75" t="s">
        <v>99</v>
      </c>
      <c r="G1843" s="60">
        <v>56</v>
      </c>
      <c r="H1843" s="59" t="str">
        <f t="shared" si="275"/>
        <v xml:space="preserve">UBERLANDIA </v>
      </c>
      <c r="I1843" s="63">
        <v>45675</v>
      </c>
      <c r="J1843" s="64">
        <v>45695</v>
      </c>
      <c r="K1843" s="60">
        <v>1</v>
      </c>
      <c r="L1843" s="60">
        <v>40488</v>
      </c>
      <c r="M1843" s="60">
        <v>60757</v>
      </c>
      <c r="N1843" s="65">
        <f t="shared" si="277"/>
        <v>600</v>
      </c>
      <c r="O1843" s="66" t="str">
        <f t="shared" ca="1" si="278"/>
        <v>OK</v>
      </c>
      <c r="P1843" s="63">
        <v>45726</v>
      </c>
      <c r="Q1843" s="200"/>
      <c r="R1843" s="148" t="s">
        <v>106</v>
      </c>
      <c r="S1843" s="65" t="str">
        <f t="shared" si="279"/>
        <v>Rachadura na zona baixa do talão.</v>
      </c>
      <c r="T1843" s="59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43" s="65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43" s="60">
        <v>16196</v>
      </c>
      <c r="W1843" s="59" t="str">
        <f t="shared" si="282"/>
        <v xml:space="preserve">Everson Veloso </v>
      </c>
      <c r="X1843" s="59">
        <f t="shared" si="273"/>
        <v>2</v>
      </c>
      <c r="Y1843" s="59">
        <f t="shared" ca="1" si="272"/>
        <v>31</v>
      </c>
      <c r="Z1843" s="59" t="str">
        <f>IFERROR(VLOOKUP(R1843,FVU!B:F,5,FALSE),"")</f>
        <v>TALÃO</v>
      </c>
      <c r="AA1843">
        <f t="shared" si="274"/>
        <v>2025</v>
      </c>
    </row>
    <row r="1844" spans="1:27" ht="15.75" customHeight="1">
      <c r="A1844" s="149">
        <f t="shared" si="271"/>
        <v>4139</v>
      </c>
      <c r="B1844" s="76">
        <v>26392</v>
      </c>
      <c r="C1844" s="68">
        <v>2</v>
      </c>
      <c r="D1844" s="67" t="str">
        <f t="shared" si="276"/>
        <v>275/80R22.5</v>
      </c>
      <c r="E1844" s="69">
        <v>25403</v>
      </c>
      <c r="F1844" s="76" t="s">
        <v>99</v>
      </c>
      <c r="G1844" s="68">
        <v>61</v>
      </c>
      <c r="H1844" s="67" t="str">
        <f t="shared" si="275"/>
        <v>SARZEDO</v>
      </c>
      <c r="I1844" s="71">
        <v>45680</v>
      </c>
      <c r="J1844" s="72">
        <v>45695</v>
      </c>
      <c r="K1844" s="68">
        <v>1</v>
      </c>
      <c r="L1844" s="68">
        <v>23492</v>
      </c>
      <c r="M1844" s="68">
        <v>123098</v>
      </c>
      <c r="N1844" s="73">
        <f t="shared" si="277"/>
        <v>600</v>
      </c>
      <c r="O1844" s="74" t="str">
        <f t="shared" ca="1" si="278"/>
        <v>OK</v>
      </c>
      <c r="P1844" s="71">
        <v>45698</v>
      </c>
      <c r="Q1844" s="198"/>
      <c r="R1844" s="68" t="s">
        <v>106</v>
      </c>
      <c r="S1844" s="73" t="str">
        <f t="shared" si="279"/>
        <v>Rachadura na zona baixa do talão.</v>
      </c>
      <c r="T1844" s="67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44" s="73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44" s="68">
        <v>16196</v>
      </c>
      <c r="W1844" s="67" t="str">
        <f t="shared" si="282"/>
        <v xml:space="preserve">Everson Veloso </v>
      </c>
      <c r="X1844" s="67">
        <f t="shared" si="273"/>
        <v>2</v>
      </c>
      <c r="Y1844" s="67">
        <f t="shared" ca="1" si="272"/>
        <v>3</v>
      </c>
      <c r="Z1844" s="67" t="str">
        <f>IFERROR(VLOOKUP(R1844,FVU!B:F,5,FALSE),"")</f>
        <v>TALÃO</v>
      </c>
      <c r="AA1844">
        <f t="shared" si="274"/>
        <v>2025</v>
      </c>
    </row>
    <row r="1845" spans="1:27" ht="15.75" customHeight="1">
      <c r="A1845" s="150">
        <f t="shared" si="271"/>
        <v>4140</v>
      </c>
      <c r="B1845" s="75">
        <v>29290</v>
      </c>
      <c r="C1845" s="60">
        <v>2</v>
      </c>
      <c r="D1845" s="59" t="str">
        <f t="shared" si="276"/>
        <v>275/80R22.5</v>
      </c>
      <c r="E1845" s="61">
        <v>25423</v>
      </c>
      <c r="F1845" s="75" t="s">
        <v>102</v>
      </c>
      <c r="G1845" s="60">
        <v>61</v>
      </c>
      <c r="H1845" s="59" t="str">
        <f t="shared" si="275"/>
        <v>SARZEDO</v>
      </c>
      <c r="I1845" s="63">
        <v>45674</v>
      </c>
      <c r="J1845" s="64">
        <v>45695</v>
      </c>
      <c r="K1845" s="60">
        <v>0</v>
      </c>
      <c r="L1845" s="60">
        <v>6863</v>
      </c>
      <c r="M1845" s="60">
        <v>39816</v>
      </c>
      <c r="N1845" s="65">
        <f t="shared" si="277"/>
        <v>600</v>
      </c>
      <c r="O1845" s="66" t="str">
        <f t="shared" ca="1" si="278"/>
        <v>OK</v>
      </c>
      <c r="P1845" s="63">
        <v>45698</v>
      </c>
      <c r="Q1845" s="200"/>
      <c r="R1845" s="148" t="s">
        <v>110</v>
      </c>
      <c r="S1845" s="65" t="str">
        <f t="shared" si="279"/>
        <v>Rodagem sem ar ou com flexão importante no flanco.</v>
      </c>
      <c r="T1845" s="59" t="str">
        <f t="shared" si="280"/>
        <v>Perfurações no topo ou flanco, rodas ou aros danificados, rodagem prolongada sem ar ou baixa pressão, desgaste no flanco por atrito com o solo ou entre germinados.</v>
      </c>
      <c r="U1845" s="65" t="str">
        <f t="shared" si="281"/>
        <v>Condutor rodou com o pneu vazio. Solicito avaliação de cobrança.</v>
      </c>
      <c r="V1845" s="60">
        <v>16196</v>
      </c>
      <c r="W1845" s="59" t="str">
        <f t="shared" si="282"/>
        <v xml:space="preserve">Everson Veloso </v>
      </c>
      <c r="X1845" s="59">
        <f t="shared" si="273"/>
        <v>2</v>
      </c>
      <c r="Y1845" s="59">
        <f t="shared" ca="1" si="272"/>
        <v>3</v>
      </c>
      <c r="Z1845" s="59" t="str">
        <f>IFERROR(VLOOKUP(R1845,FVU!B:F,5,FALSE),"")</f>
        <v>FLANCO</v>
      </c>
      <c r="AA1845">
        <f t="shared" si="274"/>
        <v>2025</v>
      </c>
    </row>
    <row r="1846" spans="1:27" ht="15.75" customHeight="1">
      <c r="A1846" s="149">
        <f t="shared" si="271"/>
        <v>4141</v>
      </c>
      <c r="B1846" s="76">
        <v>30002</v>
      </c>
      <c r="C1846" s="68">
        <v>2</v>
      </c>
      <c r="D1846" s="67" t="str">
        <f t="shared" si="276"/>
        <v>275/80R22.5</v>
      </c>
      <c r="E1846" s="152" t="s">
        <v>221</v>
      </c>
      <c r="F1846" s="76" t="s">
        <v>101</v>
      </c>
      <c r="G1846" s="68">
        <v>61</v>
      </c>
      <c r="H1846" s="67" t="str">
        <f t="shared" si="275"/>
        <v>SARZEDO</v>
      </c>
      <c r="I1846" s="71">
        <v>45677</v>
      </c>
      <c r="J1846" s="72">
        <v>45695</v>
      </c>
      <c r="K1846" s="68">
        <v>0</v>
      </c>
      <c r="L1846" s="68">
        <v>13639</v>
      </c>
      <c r="M1846" s="68">
        <v>13639</v>
      </c>
      <c r="N1846" s="73">
        <f t="shared" si="277"/>
        <v>600</v>
      </c>
      <c r="O1846" s="74" t="str">
        <f t="shared" ca="1" si="278"/>
        <v>OK</v>
      </c>
      <c r="P1846" s="71">
        <v>45698</v>
      </c>
      <c r="Q1846" s="198"/>
      <c r="R1846" s="68" t="s">
        <v>116</v>
      </c>
      <c r="S1846" s="73" t="str">
        <f t="shared" si="279"/>
        <v>Desenrolamento do retorno da lona carcaça no talão.</v>
      </c>
      <c r="T1846" s="67" t="str">
        <f t="shared" si="280"/>
        <v>Aquecimento no talão ocasionado pelo uso excessivo do freio, má regulagem dos freios, uso excessivo dos freios devido a velocidade incompatível com a via,rodas sujas e/ou em má condições de uso, etc.</v>
      </c>
      <c r="U1846" s="73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846" s="68">
        <v>16196</v>
      </c>
      <c r="W1846" s="67" t="str">
        <f t="shared" si="282"/>
        <v xml:space="preserve">Everson Veloso </v>
      </c>
      <c r="X1846" s="67">
        <f t="shared" si="273"/>
        <v>2</v>
      </c>
      <c r="Y1846" s="67">
        <f t="shared" ca="1" si="272"/>
        <v>3</v>
      </c>
      <c r="Z1846" s="67" t="str">
        <f>IFERROR(VLOOKUP(R1846,FVU!B:F,5,FALSE),"")</f>
        <v>TALÃO</v>
      </c>
      <c r="AA1846">
        <f t="shared" si="274"/>
        <v>2025</v>
      </c>
    </row>
    <row r="1847" spans="1:27" ht="15.75" customHeight="1">
      <c r="A1847" s="150">
        <f t="shared" si="271"/>
        <v>4142</v>
      </c>
      <c r="B1847" s="75">
        <v>27546</v>
      </c>
      <c r="C1847" s="60">
        <v>2</v>
      </c>
      <c r="D1847" s="59" t="str">
        <f t="shared" si="276"/>
        <v>275/80R22.5</v>
      </c>
      <c r="E1847" s="61">
        <v>10803</v>
      </c>
      <c r="F1847" s="75" t="s">
        <v>99</v>
      </c>
      <c r="G1847" s="60">
        <v>870</v>
      </c>
      <c r="H1847" s="59" t="str">
        <f t="shared" si="275"/>
        <v>JUSTINOPOLIS</v>
      </c>
      <c r="I1847" s="63">
        <v>45678</v>
      </c>
      <c r="J1847" s="64">
        <v>45695</v>
      </c>
      <c r="K1847" s="60">
        <v>1</v>
      </c>
      <c r="L1847" s="60">
        <v>697</v>
      </c>
      <c r="M1847" s="60">
        <v>88081</v>
      </c>
      <c r="N1847" s="65">
        <f t="shared" si="277"/>
        <v>600</v>
      </c>
      <c r="O1847" s="66" t="str">
        <f t="shared" ca="1" si="278"/>
        <v>OK</v>
      </c>
      <c r="P1847" s="63">
        <v>45889</v>
      </c>
      <c r="Q1847" s="200"/>
      <c r="R1847" s="148" t="s">
        <v>116</v>
      </c>
      <c r="S1847" s="65" t="str">
        <f t="shared" si="279"/>
        <v>Desenrolamento do retorno da lona carcaça no talão.</v>
      </c>
      <c r="T1847" s="59" t="str">
        <f t="shared" si="280"/>
        <v>Aquecimento no talão ocasionado pelo uso excessivo do freio, má regulagem dos freios, uso excessivo dos freios devido a velocidade incompatível com a via,rodas sujas e/ou em má condições de uso, etc.</v>
      </c>
      <c r="U1847" s="65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847" s="60">
        <v>16196</v>
      </c>
      <c r="W1847" s="59" t="str">
        <f t="shared" si="282"/>
        <v xml:space="preserve">Everson Veloso </v>
      </c>
      <c r="X1847" s="59">
        <f t="shared" si="273"/>
        <v>2</v>
      </c>
      <c r="Y1847" s="59">
        <f t="shared" ca="1" si="272"/>
        <v>194</v>
      </c>
      <c r="Z1847" s="59" t="str">
        <f>IFERROR(VLOOKUP(R1847,FVU!B:F,5,FALSE),"")</f>
        <v>TALÃO</v>
      </c>
      <c r="AA1847">
        <f t="shared" si="274"/>
        <v>2025</v>
      </c>
    </row>
    <row r="1848" spans="1:27" ht="15.75" customHeight="1">
      <c r="A1848" s="149">
        <f t="shared" si="271"/>
        <v>4143</v>
      </c>
      <c r="B1848" s="76">
        <v>27907</v>
      </c>
      <c r="C1848" s="68">
        <v>2</v>
      </c>
      <c r="D1848" s="67" t="str">
        <f t="shared" si="276"/>
        <v>275/80R22.5</v>
      </c>
      <c r="E1848" s="69">
        <v>90304</v>
      </c>
      <c r="F1848" s="76" t="s">
        <v>105</v>
      </c>
      <c r="G1848" s="68">
        <v>870</v>
      </c>
      <c r="H1848" s="67" t="str">
        <f t="shared" si="275"/>
        <v>JUSTINOPOLIS</v>
      </c>
      <c r="I1848" s="71">
        <v>45681</v>
      </c>
      <c r="J1848" s="72">
        <v>45695</v>
      </c>
      <c r="K1848" s="68">
        <v>1</v>
      </c>
      <c r="L1848" s="68">
        <v>18015</v>
      </c>
      <c r="M1848" s="68">
        <v>62010</v>
      </c>
      <c r="N1848" s="73">
        <f t="shared" si="277"/>
        <v>600</v>
      </c>
      <c r="O1848" s="74" t="str">
        <f t="shared" ca="1" si="278"/>
        <v>OK</v>
      </c>
      <c r="P1848" s="71">
        <v>45889</v>
      </c>
      <c r="Q1848" s="198"/>
      <c r="R1848" s="68" t="s">
        <v>106</v>
      </c>
      <c r="S1848" s="73" t="str">
        <f t="shared" si="279"/>
        <v>Rachadura na zona baixa do talão.</v>
      </c>
      <c r="T1848" s="67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48" s="73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48" s="68">
        <v>16196</v>
      </c>
      <c r="W1848" s="67" t="str">
        <f t="shared" si="282"/>
        <v xml:space="preserve">Everson Veloso </v>
      </c>
      <c r="X1848" s="67">
        <f t="shared" si="273"/>
        <v>2</v>
      </c>
      <c r="Y1848" s="67">
        <f t="shared" ca="1" si="272"/>
        <v>194</v>
      </c>
      <c r="Z1848" s="67" t="str">
        <f>IFERROR(VLOOKUP(R1848,FVU!B:F,5,FALSE),"")</f>
        <v>TALÃO</v>
      </c>
      <c r="AA1848">
        <f t="shared" si="274"/>
        <v>2025</v>
      </c>
    </row>
    <row r="1849" spans="1:27" ht="15.75" customHeight="1">
      <c r="A1849" s="150">
        <f t="shared" si="271"/>
        <v>4144</v>
      </c>
      <c r="B1849" s="75">
        <v>30326</v>
      </c>
      <c r="C1849" s="60">
        <v>1</v>
      </c>
      <c r="D1849" s="59" t="str">
        <f t="shared" si="276"/>
        <v>295/80R22.5</v>
      </c>
      <c r="E1849" s="61">
        <v>10829</v>
      </c>
      <c r="F1849" s="75" t="s">
        <v>105</v>
      </c>
      <c r="G1849" s="60">
        <v>870</v>
      </c>
      <c r="H1849" s="59" t="str">
        <f t="shared" si="275"/>
        <v>JUSTINOPOLIS</v>
      </c>
      <c r="I1849" s="63">
        <v>45679</v>
      </c>
      <c r="J1849" s="64">
        <v>45695</v>
      </c>
      <c r="K1849" s="60">
        <v>0</v>
      </c>
      <c r="L1849" s="60">
        <v>7318</v>
      </c>
      <c r="M1849" s="60">
        <v>7318</v>
      </c>
      <c r="N1849" s="65">
        <f t="shared" si="277"/>
        <v>650</v>
      </c>
      <c r="O1849" s="66" t="str">
        <f t="shared" ca="1" si="278"/>
        <v>OK</v>
      </c>
      <c r="P1849" s="63">
        <v>45889</v>
      </c>
      <c r="Q1849" s="200"/>
      <c r="R1849" s="148" t="s">
        <v>116</v>
      </c>
      <c r="S1849" s="65" t="str">
        <f t="shared" si="279"/>
        <v>Desenrolamento do retorno da lona carcaça no talão.</v>
      </c>
      <c r="T1849" s="59" t="str">
        <f t="shared" si="280"/>
        <v>Aquecimento no talão ocasionado pelo uso excessivo do freio, má regulagem dos freios, uso excessivo dos freios devido a velocidade incompatível com a via,rodas sujas e/ou em má condições de uso, etc.</v>
      </c>
      <c r="U1849" s="65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849" s="60">
        <v>16196</v>
      </c>
      <c r="W1849" s="59" t="str">
        <f t="shared" si="282"/>
        <v xml:space="preserve">Everson Veloso </v>
      </c>
      <c r="X1849" s="59">
        <f t="shared" si="273"/>
        <v>2</v>
      </c>
      <c r="Y1849" s="59">
        <f t="shared" ca="1" si="272"/>
        <v>194</v>
      </c>
      <c r="Z1849" s="59" t="str">
        <f>IFERROR(VLOOKUP(R1849,FVU!B:F,5,FALSE),"")</f>
        <v>TALÃO</v>
      </c>
      <c r="AA1849">
        <f t="shared" si="274"/>
        <v>2025</v>
      </c>
    </row>
    <row r="1850" spans="1:27" ht="15.75" customHeight="1">
      <c r="A1850" s="149">
        <f t="shared" si="271"/>
        <v>4145</v>
      </c>
      <c r="B1850" s="76">
        <v>24981</v>
      </c>
      <c r="C1850" s="68">
        <v>2</v>
      </c>
      <c r="D1850" s="67" t="str">
        <f t="shared" si="276"/>
        <v>275/80R22.5</v>
      </c>
      <c r="E1850" s="69">
        <v>90466</v>
      </c>
      <c r="F1850" s="76" t="s">
        <v>99</v>
      </c>
      <c r="G1850" s="68">
        <v>990</v>
      </c>
      <c r="H1850" s="67" t="str">
        <f t="shared" si="275"/>
        <v>VENEZA</v>
      </c>
      <c r="I1850" s="71">
        <v>45674</v>
      </c>
      <c r="J1850" s="72">
        <v>45695</v>
      </c>
      <c r="K1850" s="68">
        <v>1</v>
      </c>
      <c r="L1850" s="68">
        <v>75216</v>
      </c>
      <c r="M1850" s="68">
        <v>142305</v>
      </c>
      <c r="N1850" s="73">
        <f t="shared" si="277"/>
        <v>600</v>
      </c>
      <c r="O1850" s="74" t="str">
        <f t="shared" ca="1" si="278"/>
        <v>OK</v>
      </c>
      <c r="P1850" s="71">
        <v>45699</v>
      </c>
      <c r="Q1850" s="198"/>
      <c r="R1850" s="68" t="s">
        <v>106</v>
      </c>
      <c r="S1850" s="73" t="str">
        <f t="shared" si="279"/>
        <v>Rachadura na zona baixa do talão.</v>
      </c>
      <c r="T1850" s="67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50" s="73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50" s="68">
        <v>16196</v>
      </c>
      <c r="W1850" s="67" t="str">
        <f t="shared" si="282"/>
        <v xml:space="preserve">Everson Veloso </v>
      </c>
      <c r="X1850" s="67">
        <f t="shared" si="273"/>
        <v>2</v>
      </c>
      <c r="Y1850" s="67">
        <f t="shared" ca="1" si="272"/>
        <v>4</v>
      </c>
      <c r="Z1850" s="67" t="str">
        <f>IFERROR(VLOOKUP(R1850,FVU!B:F,5,FALSE),"")</f>
        <v>TALÃO</v>
      </c>
      <c r="AA1850">
        <f t="shared" si="274"/>
        <v>2025</v>
      </c>
    </row>
    <row r="1851" spans="1:27" ht="15.75" customHeight="1">
      <c r="A1851" s="150">
        <f t="shared" si="271"/>
        <v>4146</v>
      </c>
      <c r="B1851" s="75">
        <v>27858</v>
      </c>
      <c r="C1851" s="60">
        <v>2</v>
      </c>
      <c r="D1851" s="59" t="str">
        <f t="shared" si="276"/>
        <v>275/80R22.5</v>
      </c>
      <c r="E1851" s="61">
        <v>90507</v>
      </c>
      <c r="F1851" s="75" t="s">
        <v>99</v>
      </c>
      <c r="G1851" s="60">
        <v>990</v>
      </c>
      <c r="H1851" s="59" t="str">
        <f t="shared" si="275"/>
        <v>VENEZA</v>
      </c>
      <c r="I1851" s="63">
        <v>45675</v>
      </c>
      <c r="J1851" s="64">
        <v>45695</v>
      </c>
      <c r="K1851" s="60">
        <v>1</v>
      </c>
      <c r="L1851" s="60">
        <v>21898</v>
      </c>
      <c r="M1851" s="60">
        <v>75456</v>
      </c>
      <c r="N1851" s="65">
        <f t="shared" si="277"/>
        <v>600</v>
      </c>
      <c r="O1851" s="66" t="str">
        <f t="shared" ca="1" si="278"/>
        <v>OK</v>
      </c>
      <c r="P1851" s="63">
        <v>45699</v>
      </c>
      <c r="Q1851" s="200"/>
      <c r="R1851" s="148" t="s">
        <v>116</v>
      </c>
      <c r="S1851" s="65" t="str">
        <f t="shared" si="279"/>
        <v>Desenrolamento do retorno da lona carcaça no talão.</v>
      </c>
      <c r="T1851" s="59" t="str">
        <f t="shared" si="280"/>
        <v>Aquecimento no talão ocasionado pelo uso excessivo do freio, má regulagem dos freios, uso excessivo dos freios devido a velocidade incompatível com a via,rodas sujas e/ou em má condições de uso, etc.</v>
      </c>
      <c r="U1851" s="65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851" s="60">
        <v>16196</v>
      </c>
      <c r="W1851" s="59" t="str">
        <f t="shared" si="282"/>
        <v xml:space="preserve">Everson Veloso </v>
      </c>
      <c r="X1851" s="59">
        <f t="shared" si="273"/>
        <v>2</v>
      </c>
      <c r="Y1851" s="59">
        <f t="shared" ca="1" si="272"/>
        <v>4</v>
      </c>
      <c r="Z1851" s="59" t="str">
        <f>IFERROR(VLOOKUP(R1851,FVU!B:F,5,FALSE),"")</f>
        <v>TALÃO</v>
      </c>
      <c r="AA1851">
        <f t="shared" si="274"/>
        <v>2025</v>
      </c>
    </row>
    <row r="1852" spans="1:27" ht="15.75" customHeight="1">
      <c r="A1852" s="149">
        <f t="shared" si="271"/>
        <v>4147</v>
      </c>
      <c r="B1852" s="76">
        <v>26020</v>
      </c>
      <c r="C1852" s="68">
        <v>2</v>
      </c>
      <c r="D1852" s="67" t="str">
        <f t="shared" si="276"/>
        <v>275/80R22.5</v>
      </c>
      <c r="E1852" s="69">
        <v>11325</v>
      </c>
      <c r="F1852" s="76" t="s">
        <v>99</v>
      </c>
      <c r="G1852" s="68">
        <v>870</v>
      </c>
      <c r="H1852" s="67" t="str">
        <f t="shared" si="275"/>
        <v>JUSTINOPOLIS</v>
      </c>
      <c r="I1852" s="71">
        <v>45684</v>
      </c>
      <c r="J1852" s="72">
        <v>45695</v>
      </c>
      <c r="K1852" s="68">
        <v>2</v>
      </c>
      <c r="L1852" s="68">
        <v>46448</v>
      </c>
      <c r="M1852" s="68">
        <v>195252</v>
      </c>
      <c r="N1852" s="73">
        <f t="shared" si="277"/>
        <v>600</v>
      </c>
      <c r="O1852" s="74" t="str">
        <f t="shared" ca="1" si="278"/>
        <v>OK</v>
      </c>
      <c r="P1852" s="71">
        <v>45889</v>
      </c>
      <c r="Q1852" s="198"/>
      <c r="R1852" s="68" t="s">
        <v>106</v>
      </c>
      <c r="S1852" s="73" t="str">
        <f t="shared" si="279"/>
        <v>Rachadura na zona baixa do talão.</v>
      </c>
      <c r="T1852" s="67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52" s="73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52" s="68">
        <v>16196</v>
      </c>
      <c r="W1852" s="67" t="str">
        <f t="shared" si="282"/>
        <v xml:space="preserve">Everson Veloso </v>
      </c>
      <c r="X1852" s="67">
        <f t="shared" si="273"/>
        <v>2</v>
      </c>
      <c r="Y1852" s="67">
        <f t="shared" ca="1" si="272"/>
        <v>194</v>
      </c>
      <c r="Z1852" s="67" t="str">
        <f>IFERROR(VLOOKUP(R1852,FVU!B:F,5,FALSE),"")</f>
        <v>TALÃO</v>
      </c>
      <c r="AA1852">
        <f t="shared" si="274"/>
        <v>2025</v>
      </c>
    </row>
    <row r="1853" spans="1:27" ht="15.75" customHeight="1">
      <c r="A1853" s="150">
        <f t="shared" si="271"/>
        <v>4148</v>
      </c>
      <c r="B1853" s="75">
        <v>27672</v>
      </c>
      <c r="C1853" s="60">
        <v>2</v>
      </c>
      <c r="D1853" s="59" t="str">
        <f t="shared" si="276"/>
        <v>275/80R22.5</v>
      </c>
      <c r="E1853" s="61">
        <v>90465</v>
      </c>
      <c r="F1853" s="75" t="s">
        <v>105</v>
      </c>
      <c r="G1853" s="60">
        <v>520</v>
      </c>
      <c r="H1853" s="59" t="str">
        <f t="shared" si="275"/>
        <v>NEVES</v>
      </c>
      <c r="I1853" s="63">
        <v>45682</v>
      </c>
      <c r="J1853" s="64">
        <v>45695</v>
      </c>
      <c r="K1853" s="60">
        <v>1</v>
      </c>
      <c r="L1853" s="60">
        <v>68259</v>
      </c>
      <c r="M1853" s="60">
        <v>128391</v>
      </c>
      <c r="N1853" s="65">
        <f t="shared" si="277"/>
        <v>600</v>
      </c>
      <c r="O1853" s="66" t="str">
        <f t="shared" ca="1" si="278"/>
        <v>OK</v>
      </c>
      <c r="P1853" s="63">
        <v>45730</v>
      </c>
      <c r="Q1853" s="200"/>
      <c r="R1853" s="148" t="s">
        <v>106</v>
      </c>
      <c r="S1853" s="65" t="str">
        <f t="shared" si="279"/>
        <v>Rachadura na zona baixa do talão.</v>
      </c>
      <c r="T1853" s="59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53" s="65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53" s="60">
        <v>16196</v>
      </c>
      <c r="W1853" s="59" t="str">
        <f t="shared" si="282"/>
        <v xml:space="preserve">Everson Veloso </v>
      </c>
      <c r="X1853" s="59">
        <f t="shared" si="273"/>
        <v>2</v>
      </c>
      <c r="Y1853" s="59">
        <f t="shared" ca="1" si="272"/>
        <v>35</v>
      </c>
      <c r="Z1853" s="59" t="str">
        <f>IFERROR(VLOOKUP(R1853,FVU!B:F,5,FALSE),"")</f>
        <v>TALÃO</v>
      </c>
      <c r="AA1853">
        <f t="shared" si="274"/>
        <v>2025</v>
      </c>
    </row>
    <row r="1854" spans="1:27" ht="15.75" customHeight="1">
      <c r="A1854" s="149">
        <f t="shared" si="271"/>
        <v>4149</v>
      </c>
      <c r="B1854" s="76">
        <v>26069</v>
      </c>
      <c r="C1854" s="68">
        <v>2</v>
      </c>
      <c r="D1854" s="67" t="str">
        <f t="shared" si="276"/>
        <v>275/80R22.5</v>
      </c>
      <c r="E1854" s="69">
        <v>90214</v>
      </c>
      <c r="F1854" s="76" t="s">
        <v>101</v>
      </c>
      <c r="G1854" s="68">
        <v>520</v>
      </c>
      <c r="H1854" s="67" t="str">
        <f t="shared" si="275"/>
        <v>NEVES</v>
      </c>
      <c r="I1854" s="71">
        <v>45681</v>
      </c>
      <c r="J1854" s="72">
        <v>45695</v>
      </c>
      <c r="K1854" s="68">
        <v>1</v>
      </c>
      <c r="L1854" s="68">
        <v>37086</v>
      </c>
      <c r="M1854" s="68">
        <v>119674</v>
      </c>
      <c r="N1854" s="73">
        <f t="shared" si="277"/>
        <v>600</v>
      </c>
      <c r="O1854" s="74" t="str">
        <f t="shared" ca="1" si="278"/>
        <v>OK</v>
      </c>
      <c r="P1854" s="71">
        <v>45730</v>
      </c>
      <c r="Q1854" s="198"/>
      <c r="R1854" s="68" t="s">
        <v>104</v>
      </c>
      <c r="S1854" s="73" t="str">
        <f t="shared" si="279"/>
        <v>Feridas acidentais no flanco.</v>
      </c>
      <c r="T1854" s="67" t="str">
        <f t="shared" si="280"/>
        <v>Objetos pontiagudos, pontas de guias, meio-fio.</v>
      </c>
      <c r="U1854" s="73" t="str">
        <f t="shared" si="281"/>
        <v>Impacto lateral proveniente de erro operacional, solicito avaliação de cobrança.</v>
      </c>
      <c r="V1854" s="68">
        <v>16196</v>
      </c>
      <c r="W1854" s="67" t="str">
        <f t="shared" si="282"/>
        <v xml:space="preserve">Everson Veloso </v>
      </c>
      <c r="X1854" s="67">
        <f t="shared" si="273"/>
        <v>2</v>
      </c>
      <c r="Y1854" s="67">
        <f t="shared" ca="1" si="272"/>
        <v>35</v>
      </c>
      <c r="Z1854" s="67" t="str">
        <f>IFERROR(VLOOKUP(R1854,FVU!B:F,5,FALSE),"")</f>
        <v>FLANCO</v>
      </c>
      <c r="AA1854">
        <f t="shared" si="274"/>
        <v>2025</v>
      </c>
    </row>
    <row r="1855" spans="1:27" ht="15.75" customHeight="1">
      <c r="A1855" s="150">
        <f t="shared" si="271"/>
        <v>4150</v>
      </c>
      <c r="B1855" s="75">
        <v>26450</v>
      </c>
      <c r="C1855" s="60">
        <v>2</v>
      </c>
      <c r="D1855" s="59" t="str">
        <f t="shared" si="276"/>
        <v>275/80R22.5</v>
      </c>
      <c r="E1855" s="61">
        <v>20862</v>
      </c>
      <c r="F1855" s="75" t="s">
        <v>99</v>
      </c>
      <c r="G1855" s="60">
        <v>870</v>
      </c>
      <c r="H1855" s="59" t="str">
        <f t="shared" si="275"/>
        <v>JUSTINOPOLIS</v>
      </c>
      <c r="I1855" s="63">
        <v>45684</v>
      </c>
      <c r="J1855" s="64">
        <v>45695</v>
      </c>
      <c r="K1855" s="60">
        <v>2</v>
      </c>
      <c r="L1855" s="60">
        <v>3863</v>
      </c>
      <c r="M1855" s="60">
        <v>137091</v>
      </c>
      <c r="N1855" s="65">
        <f t="shared" si="277"/>
        <v>600</v>
      </c>
      <c r="O1855" s="66" t="str">
        <f t="shared" ca="1" si="278"/>
        <v>OK</v>
      </c>
      <c r="P1855" s="63">
        <v>45889</v>
      </c>
      <c r="Q1855" s="200"/>
      <c r="R1855" s="148" t="s">
        <v>116</v>
      </c>
      <c r="S1855" s="65" t="str">
        <f t="shared" si="279"/>
        <v>Desenrolamento do retorno da lona carcaça no talão.</v>
      </c>
      <c r="T1855" s="59" t="str">
        <f t="shared" si="280"/>
        <v>Aquecimento no talão ocasionado pelo uso excessivo do freio, má regulagem dos freios, uso excessivo dos freios devido a velocidade incompatível com a via,rodas sujas e/ou em má condições de uso, etc.</v>
      </c>
      <c r="U1855" s="65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855" s="60">
        <v>16196</v>
      </c>
      <c r="W1855" s="59" t="str">
        <f t="shared" si="282"/>
        <v xml:space="preserve">Everson Veloso </v>
      </c>
      <c r="X1855" s="59">
        <f t="shared" si="273"/>
        <v>2</v>
      </c>
      <c r="Y1855" s="59">
        <f t="shared" ca="1" si="272"/>
        <v>194</v>
      </c>
      <c r="Z1855" s="59" t="str">
        <f>IFERROR(VLOOKUP(R1855,FVU!B:F,5,FALSE),"")</f>
        <v>TALÃO</v>
      </c>
      <c r="AA1855">
        <f t="shared" si="274"/>
        <v>2025</v>
      </c>
    </row>
    <row r="1856" spans="1:27" ht="15.75" customHeight="1">
      <c r="A1856" s="149">
        <f t="shared" si="271"/>
        <v>4151</v>
      </c>
      <c r="B1856" s="76">
        <v>30016</v>
      </c>
      <c r="C1856" s="68">
        <v>2</v>
      </c>
      <c r="D1856" s="67" t="str">
        <f t="shared" si="276"/>
        <v>275/80R22.5</v>
      </c>
      <c r="E1856" s="69">
        <v>90296</v>
      </c>
      <c r="F1856" s="76" t="s">
        <v>105</v>
      </c>
      <c r="G1856" s="68">
        <v>870</v>
      </c>
      <c r="H1856" s="67" t="str">
        <f t="shared" si="275"/>
        <v>JUSTINOPOLIS</v>
      </c>
      <c r="I1856" s="71">
        <v>45684</v>
      </c>
      <c r="J1856" s="72">
        <v>45695</v>
      </c>
      <c r="K1856" s="68">
        <v>1</v>
      </c>
      <c r="L1856" s="68">
        <v>8033</v>
      </c>
      <c r="M1856" s="68">
        <v>16502</v>
      </c>
      <c r="N1856" s="73">
        <f t="shared" si="277"/>
        <v>600</v>
      </c>
      <c r="O1856" s="74" t="str">
        <f t="shared" ca="1" si="278"/>
        <v>OK</v>
      </c>
      <c r="P1856" s="71">
        <v>45889</v>
      </c>
      <c r="Q1856" s="198"/>
      <c r="R1856" s="68" t="s">
        <v>106</v>
      </c>
      <c r="S1856" s="73" t="str">
        <f t="shared" si="279"/>
        <v>Rachadura na zona baixa do talão.</v>
      </c>
      <c r="T1856" s="67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56" s="73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56" s="68">
        <v>16196</v>
      </c>
      <c r="W1856" s="67" t="str">
        <f t="shared" si="282"/>
        <v xml:space="preserve">Everson Veloso </v>
      </c>
      <c r="X1856" s="67">
        <f t="shared" si="273"/>
        <v>2</v>
      </c>
      <c r="Y1856" s="67">
        <f t="shared" ca="1" si="272"/>
        <v>194</v>
      </c>
      <c r="Z1856" s="67" t="str">
        <f>IFERROR(VLOOKUP(R1856,FVU!B:F,5,FALSE),"")</f>
        <v>TALÃO</v>
      </c>
      <c r="AA1856">
        <f t="shared" si="274"/>
        <v>2025</v>
      </c>
    </row>
    <row r="1857" spans="1:27" ht="15.75" customHeight="1">
      <c r="A1857" s="150">
        <f t="shared" si="271"/>
        <v>4152</v>
      </c>
      <c r="B1857" s="75">
        <v>25583</v>
      </c>
      <c r="C1857" s="60">
        <v>2</v>
      </c>
      <c r="D1857" s="59" t="str">
        <f t="shared" si="276"/>
        <v>275/80R22.5</v>
      </c>
      <c r="E1857" s="61">
        <v>90465</v>
      </c>
      <c r="F1857" s="75" t="s">
        <v>99</v>
      </c>
      <c r="G1857" s="60">
        <v>520</v>
      </c>
      <c r="H1857" s="59" t="str">
        <f t="shared" si="275"/>
        <v>NEVES</v>
      </c>
      <c r="I1857" s="63">
        <v>45679</v>
      </c>
      <c r="J1857" s="64">
        <v>45695</v>
      </c>
      <c r="K1857" s="60">
        <v>1</v>
      </c>
      <c r="L1857" s="60">
        <v>22330</v>
      </c>
      <c r="M1857" s="60">
        <v>209648</v>
      </c>
      <c r="N1857" s="65">
        <f t="shared" si="277"/>
        <v>600</v>
      </c>
      <c r="O1857" s="66" t="str">
        <f t="shared" ca="1" si="278"/>
        <v>OK</v>
      </c>
      <c r="P1857" s="63">
        <v>45730</v>
      </c>
      <c r="Q1857" s="200"/>
      <c r="R1857" s="148" t="s">
        <v>106</v>
      </c>
      <c r="S1857" s="65" t="str">
        <f t="shared" si="279"/>
        <v>Rachadura na zona baixa do talão.</v>
      </c>
      <c r="T1857" s="59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57" s="65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57" s="60">
        <v>16196</v>
      </c>
      <c r="W1857" s="59" t="str">
        <f t="shared" si="282"/>
        <v xml:space="preserve">Everson Veloso </v>
      </c>
      <c r="X1857" s="59">
        <f t="shared" si="273"/>
        <v>2</v>
      </c>
      <c r="Y1857" s="59">
        <f t="shared" ca="1" si="272"/>
        <v>35</v>
      </c>
      <c r="Z1857" s="59" t="str">
        <f>IFERROR(VLOOKUP(R1857,FVU!B:F,5,FALSE),"")</f>
        <v>TALÃO</v>
      </c>
      <c r="AA1857">
        <f t="shared" si="274"/>
        <v>2025</v>
      </c>
    </row>
    <row r="1858" spans="1:27" ht="15.75" customHeight="1">
      <c r="A1858" s="149">
        <f t="shared" si="271"/>
        <v>4153</v>
      </c>
      <c r="B1858" s="76">
        <v>27834</v>
      </c>
      <c r="C1858" s="68">
        <v>2</v>
      </c>
      <c r="D1858" s="67" t="str">
        <f t="shared" si="276"/>
        <v>275/80R22.5</v>
      </c>
      <c r="E1858" s="69">
        <v>90231</v>
      </c>
      <c r="F1858" s="76" t="s">
        <v>99</v>
      </c>
      <c r="G1858" s="68">
        <v>990</v>
      </c>
      <c r="H1858" s="67" t="str">
        <f t="shared" si="275"/>
        <v>VENEZA</v>
      </c>
      <c r="I1858" s="71">
        <v>45684</v>
      </c>
      <c r="J1858" s="72">
        <v>45695</v>
      </c>
      <c r="K1858" s="68">
        <v>1</v>
      </c>
      <c r="L1858" s="68">
        <v>127</v>
      </c>
      <c r="M1858" s="68">
        <v>113046</v>
      </c>
      <c r="N1858" s="73">
        <f t="shared" si="277"/>
        <v>600</v>
      </c>
      <c r="O1858" s="74" t="str">
        <f t="shared" ca="1" si="278"/>
        <v>OK</v>
      </c>
      <c r="P1858" s="71">
        <v>45699</v>
      </c>
      <c r="Q1858" s="198"/>
      <c r="R1858" s="68" t="s">
        <v>106</v>
      </c>
      <c r="S1858" s="73" t="str">
        <f t="shared" si="279"/>
        <v>Rachadura na zona baixa do talão.</v>
      </c>
      <c r="T1858" s="67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58" s="73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58" s="68">
        <v>16196</v>
      </c>
      <c r="W1858" s="67" t="str">
        <f t="shared" si="282"/>
        <v xml:space="preserve">Everson Veloso </v>
      </c>
      <c r="X1858" s="67">
        <f t="shared" si="273"/>
        <v>2</v>
      </c>
      <c r="Y1858" s="67">
        <f t="shared" ca="1" si="272"/>
        <v>4</v>
      </c>
      <c r="Z1858" s="67" t="str">
        <f>IFERROR(VLOOKUP(R1858,FVU!B:F,5,FALSE),"")</f>
        <v>TALÃO</v>
      </c>
      <c r="AA1858">
        <f t="shared" si="274"/>
        <v>2025</v>
      </c>
    </row>
    <row r="1859" spans="1:27" ht="15.75" customHeight="1">
      <c r="A1859" s="150">
        <f t="shared" si="271"/>
        <v>4154</v>
      </c>
      <c r="B1859" s="75">
        <v>24552</v>
      </c>
      <c r="C1859" s="60">
        <v>2</v>
      </c>
      <c r="D1859" s="59" t="str">
        <f t="shared" si="276"/>
        <v>275/80R22.5</v>
      </c>
      <c r="E1859" s="61">
        <v>40744</v>
      </c>
      <c r="F1859" s="75" t="s">
        <v>99</v>
      </c>
      <c r="G1859" s="60">
        <v>98</v>
      </c>
      <c r="H1859" s="59" t="str">
        <f t="shared" si="275"/>
        <v>ANA LUCIA</v>
      </c>
      <c r="I1859" s="63">
        <v>45686</v>
      </c>
      <c r="J1859" s="64">
        <v>45695</v>
      </c>
      <c r="K1859" s="60">
        <v>2</v>
      </c>
      <c r="L1859" s="60">
        <v>17718</v>
      </c>
      <c r="M1859" s="60">
        <v>164049</v>
      </c>
      <c r="N1859" s="65">
        <f t="shared" si="277"/>
        <v>600</v>
      </c>
      <c r="O1859" s="66" t="str">
        <f t="shared" ca="1" si="278"/>
        <v>OK</v>
      </c>
      <c r="P1859" s="63">
        <v>45863</v>
      </c>
      <c r="Q1859" s="200"/>
      <c r="R1859" s="148" t="s">
        <v>106</v>
      </c>
      <c r="S1859" s="65" t="str">
        <f t="shared" si="279"/>
        <v>Rachadura na zona baixa do talão.</v>
      </c>
      <c r="T1859" s="59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59" s="65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59" s="60">
        <v>16196</v>
      </c>
      <c r="W1859" s="59" t="str">
        <f t="shared" si="282"/>
        <v xml:space="preserve">Everson Veloso </v>
      </c>
      <c r="X1859" s="59">
        <f t="shared" si="273"/>
        <v>2</v>
      </c>
      <c r="Y1859" s="59">
        <f t="shared" ca="1" si="272"/>
        <v>168</v>
      </c>
      <c r="Z1859" s="59" t="str">
        <f>IFERROR(VLOOKUP(R1859,FVU!B:F,5,FALSE),"")</f>
        <v>TALÃO</v>
      </c>
      <c r="AA1859">
        <f t="shared" si="274"/>
        <v>2025</v>
      </c>
    </row>
    <row r="1860" spans="1:27" ht="15.75" customHeight="1">
      <c r="A1860" s="149">
        <f t="shared" ref="A1860:A1923" si="283">IF(B1860&gt;0,A1859+1,"")</f>
        <v>4155</v>
      </c>
      <c r="B1860" s="76">
        <v>26066</v>
      </c>
      <c r="C1860" s="68">
        <v>2</v>
      </c>
      <c r="D1860" s="67" t="str">
        <f t="shared" si="276"/>
        <v>275/80R22.5</v>
      </c>
      <c r="E1860" s="69">
        <v>11148</v>
      </c>
      <c r="F1860" s="76" t="s">
        <v>105</v>
      </c>
      <c r="G1860" s="68">
        <v>98</v>
      </c>
      <c r="H1860" s="67" t="str">
        <f t="shared" si="275"/>
        <v>ANA LUCIA</v>
      </c>
      <c r="I1860" s="71">
        <v>45687</v>
      </c>
      <c r="J1860" s="72">
        <v>45695</v>
      </c>
      <c r="K1860" s="68">
        <v>1</v>
      </c>
      <c r="L1860" s="68">
        <v>51378</v>
      </c>
      <c r="M1860" s="68">
        <v>118319</v>
      </c>
      <c r="N1860" s="73">
        <f t="shared" si="277"/>
        <v>600</v>
      </c>
      <c r="O1860" s="74" t="str">
        <f t="shared" ca="1" si="278"/>
        <v>OK</v>
      </c>
      <c r="P1860" s="71">
        <v>45863</v>
      </c>
      <c r="Q1860" s="198"/>
      <c r="R1860" s="68" t="s">
        <v>117</v>
      </c>
      <c r="S1860" s="73" t="str">
        <f t="shared" si="279"/>
        <v>Separações no talão e rupturas dos reforços.</v>
      </c>
      <c r="T1860" s="67" t="str">
        <f t="shared" si="280"/>
        <v>Aquecimento excessivo no tambor de freio, utilização com sobrecarga ou baixa pressão, mau posicionamento do pneu sobre o aro/roda, uso excessivo dos freios devido a velocidade incompatível com a via.</v>
      </c>
      <c r="U1860" s="73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60" s="68">
        <v>16196</v>
      </c>
      <c r="W1860" s="67" t="str">
        <f t="shared" si="282"/>
        <v xml:space="preserve">Everson Veloso </v>
      </c>
      <c r="X1860" s="67">
        <f t="shared" si="273"/>
        <v>2</v>
      </c>
      <c r="Y1860" s="67">
        <f t="shared" ca="1" si="272"/>
        <v>168</v>
      </c>
      <c r="Z1860" s="67" t="str">
        <f>IFERROR(VLOOKUP(R1860,FVU!B:F,5,FALSE),"")</f>
        <v>TALÃO</v>
      </c>
      <c r="AA1860">
        <f t="shared" si="274"/>
        <v>2025</v>
      </c>
    </row>
    <row r="1861" spans="1:27" ht="15.75" customHeight="1">
      <c r="A1861" s="150">
        <f t="shared" si="283"/>
        <v>4156</v>
      </c>
      <c r="B1861" s="75">
        <v>27825</v>
      </c>
      <c r="C1861" s="60">
        <v>2</v>
      </c>
      <c r="D1861" s="59" t="str">
        <f t="shared" si="276"/>
        <v>275/80R22.5</v>
      </c>
      <c r="E1861" s="61">
        <v>90300</v>
      </c>
      <c r="F1861" s="75" t="s">
        <v>99</v>
      </c>
      <c r="G1861" s="60">
        <v>870</v>
      </c>
      <c r="H1861" s="59" t="str">
        <f t="shared" si="275"/>
        <v>JUSTINOPOLIS</v>
      </c>
      <c r="I1861" s="63">
        <v>45687</v>
      </c>
      <c r="J1861" s="64">
        <v>45695</v>
      </c>
      <c r="K1861" s="60">
        <v>2</v>
      </c>
      <c r="L1861" s="60">
        <v>12888</v>
      </c>
      <c r="M1861" s="60">
        <v>81622</v>
      </c>
      <c r="N1861" s="65">
        <f t="shared" si="277"/>
        <v>600</v>
      </c>
      <c r="O1861" s="66" t="str">
        <f t="shared" ca="1" si="278"/>
        <v>OK</v>
      </c>
      <c r="P1861" s="63">
        <v>45889</v>
      </c>
      <c r="Q1861" s="200"/>
      <c r="R1861" s="148" t="s">
        <v>117</v>
      </c>
      <c r="S1861" s="65" t="str">
        <f t="shared" si="279"/>
        <v>Separações no talão e rupturas dos reforços.</v>
      </c>
      <c r="T1861" s="59" t="str">
        <f t="shared" si="280"/>
        <v>Aquecimento excessivo no tambor de freio, utilização com sobrecarga ou baixa pressão, mau posicionamento do pneu sobre o aro/roda, uso excessivo dos freios devido a velocidade incompatível com a via.</v>
      </c>
      <c r="U1861" s="65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61" s="60">
        <v>16196</v>
      </c>
      <c r="W1861" s="59" t="str">
        <f t="shared" si="282"/>
        <v xml:space="preserve">Everson Veloso </v>
      </c>
      <c r="X1861" s="59">
        <f t="shared" si="273"/>
        <v>2</v>
      </c>
      <c r="Y1861" s="59">
        <f t="shared" ca="1" si="272"/>
        <v>194</v>
      </c>
      <c r="Z1861" s="59" t="str">
        <f>IFERROR(VLOOKUP(R1861,FVU!B:F,5,FALSE),"")</f>
        <v>TALÃO</v>
      </c>
      <c r="AA1861">
        <f t="shared" si="274"/>
        <v>2025</v>
      </c>
    </row>
    <row r="1862" spans="1:27" ht="15.75" customHeight="1">
      <c r="A1862" s="149">
        <f t="shared" si="283"/>
        <v>4157</v>
      </c>
      <c r="B1862" s="76">
        <v>28530</v>
      </c>
      <c r="C1862" s="68">
        <v>2</v>
      </c>
      <c r="D1862" s="67" t="str">
        <f t="shared" si="276"/>
        <v>275/80R22.5</v>
      </c>
      <c r="E1862" s="69">
        <v>90300</v>
      </c>
      <c r="F1862" s="76" t="s">
        <v>101</v>
      </c>
      <c r="G1862" s="68">
        <v>870</v>
      </c>
      <c r="H1862" s="67" t="str">
        <f t="shared" si="275"/>
        <v>JUSTINOPOLIS</v>
      </c>
      <c r="I1862" s="71">
        <v>45687</v>
      </c>
      <c r="J1862" s="72">
        <v>45705</v>
      </c>
      <c r="K1862" s="68">
        <v>1</v>
      </c>
      <c r="L1862" s="68">
        <v>12888</v>
      </c>
      <c r="M1862" s="68">
        <v>56782</v>
      </c>
      <c r="N1862" s="73">
        <f t="shared" si="277"/>
        <v>600</v>
      </c>
      <c r="O1862" s="74" t="str">
        <f t="shared" ca="1" si="278"/>
        <v>OK</v>
      </c>
      <c r="P1862" s="71">
        <v>45713</v>
      </c>
      <c r="Q1862" s="198"/>
      <c r="R1862" s="68" t="s">
        <v>117</v>
      </c>
      <c r="S1862" s="73" t="str">
        <f t="shared" si="279"/>
        <v>Separações no talão e rupturas dos reforços.</v>
      </c>
      <c r="T1862" s="67" t="str">
        <f t="shared" si="280"/>
        <v>Aquecimento excessivo no tambor de freio, utilização com sobrecarga ou baixa pressão, mau posicionamento do pneu sobre o aro/roda, uso excessivo dos freios devido a velocidade incompatível com a via.</v>
      </c>
      <c r="U1862" s="73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62" s="68">
        <v>16196</v>
      </c>
      <c r="W1862" s="67" t="str">
        <f t="shared" si="282"/>
        <v xml:space="preserve">Everson Veloso </v>
      </c>
      <c r="X1862" s="67">
        <f t="shared" si="273"/>
        <v>2</v>
      </c>
      <c r="Y1862" s="67">
        <f t="shared" ca="1" si="272"/>
        <v>8</v>
      </c>
      <c r="Z1862" s="67" t="str">
        <f>IFERROR(VLOOKUP(R1862,FVU!B:F,5,FALSE),"")</f>
        <v>TALÃO</v>
      </c>
      <c r="AA1862">
        <f t="shared" si="274"/>
        <v>2025</v>
      </c>
    </row>
    <row r="1863" spans="1:27" ht="15.75" customHeight="1">
      <c r="A1863" s="150">
        <f t="shared" si="283"/>
        <v>4158</v>
      </c>
      <c r="B1863" s="75">
        <v>24608</v>
      </c>
      <c r="C1863" s="60">
        <v>2</v>
      </c>
      <c r="D1863" s="59" t="str">
        <f t="shared" si="276"/>
        <v>275/80R22.5</v>
      </c>
      <c r="E1863" s="61">
        <v>90295</v>
      </c>
      <c r="F1863" s="75" t="s">
        <v>198</v>
      </c>
      <c r="G1863" s="60">
        <v>870</v>
      </c>
      <c r="H1863" s="59" t="str">
        <f t="shared" si="275"/>
        <v>JUSTINOPOLIS</v>
      </c>
      <c r="I1863" s="63">
        <v>45687</v>
      </c>
      <c r="J1863" s="64">
        <v>45705</v>
      </c>
      <c r="K1863" s="60">
        <v>2</v>
      </c>
      <c r="L1863" s="60">
        <v>11741</v>
      </c>
      <c r="M1863" s="60">
        <v>207590</v>
      </c>
      <c r="N1863" s="65">
        <f t="shared" si="277"/>
        <v>600</v>
      </c>
      <c r="O1863" s="66" t="str">
        <f t="shared" ca="1" si="278"/>
        <v>OK</v>
      </c>
      <c r="P1863" s="63">
        <v>45713</v>
      </c>
      <c r="Q1863" s="200"/>
      <c r="R1863" s="148" t="s">
        <v>106</v>
      </c>
      <c r="S1863" s="65" t="str">
        <f t="shared" si="279"/>
        <v>Rachadura na zona baixa do talão.</v>
      </c>
      <c r="T1863" s="59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63" s="65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63" s="60">
        <v>16196</v>
      </c>
      <c r="W1863" s="59" t="str">
        <f t="shared" si="282"/>
        <v xml:space="preserve">Everson Veloso </v>
      </c>
      <c r="X1863" s="59">
        <f t="shared" si="273"/>
        <v>2</v>
      </c>
      <c r="Y1863" s="59">
        <f t="shared" ref="Y1863:Y1926" ca="1" si="284">IF(J1863=0,"",IF(P1863=0,TODAY()-J1863,P1863-J1863))</f>
        <v>8</v>
      </c>
      <c r="Z1863" s="59" t="str">
        <f>IFERROR(VLOOKUP(R1863,FVU!B:F,5,FALSE),"")</f>
        <v>TALÃO</v>
      </c>
      <c r="AA1863">
        <f t="shared" si="274"/>
        <v>2025</v>
      </c>
    </row>
    <row r="1864" spans="1:27" ht="15.75" customHeight="1">
      <c r="A1864" s="149">
        <f t="shared" si="283"/>
        <v>4159</v>
      </c>
      <c r="B1864" s="76">
        <v>26866</v>
      </c>
      <c r="C1864" s="68">
        <v>2</v>
      </c>
      <c r="D1864" s="67" t="str">
        <f t="shared" si="276"/>
        <v>275/80R22.5</v>
      </c>
      <c r="E1864" s="69">
        <v>90296</v>
      </c>
      <c r="F1864" s="76" t="s">
        <v>99</v>
      </c>
      <c r="G1864" s="68">
        <v>870</v>
      </c>
      <c r="H1864" s="67" t="str">
        <f t="shared" si="275"/>
        <v>JUSTINOPOLIS</v>
      </c>
      <c r="I1864" s="71">
        <v>45688</v>
      </c>
      <c r="J1864" s="72">
        <v>45705</v>
      </c>
      <c r="K1864" s="68">
        <v>1</v>
      </c>
      <c r="L1864" s="68">
        <v>15769</v>
      </c>
      <c r="M1864" s="68">
        <v>117211</v>
      </c>
      <c r="N1864" s="73">
        <f t="shared" si="277"/>
        <v>600</v>
      </c>
      <c r="O1864" s="74" t="str">
        <f t="shared" ca="1" si="278"/>
        <v>OK</v>
      </c>
      <c r="P1864" s="71">
        <v>45713</v>
      </c>
      <c r="Q1864" s="198"/>
      <c r="R1864" s="68" t="s">
        <v>116</v>
      </c>
      <c r="S1864" s="73" t="str">
        <f t="shared" si="279"/>
        <v>Desenrolamento do retorno da lona carcaça no talão.</v>
      </c>
      <c r="T1864" s="67" t="str">
        <f t="shared" si="280"/>
        <v>Aquecimento no talão ocasionado pelo uso excessivo do freio, má regulagem dos freios, uso excessivo dos freios devido a velocidade incompatível com a via,rodas sujas e/ou em má condições de uso, etc.</v>
      </c>
      <c r="U1864" s="73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864" s="68">
        <v>16196</v>
      </c>
      <c r="W1864" s="67" t="str">
        <f t="shared" si="282"/>
        <v xml:space="preserve">Everson Veloso </v>
      </c>
      <c r="X1864" s="67">
        <f t="shared" si="273"/>
        <v>2</v>
      </c>
      <c r="Y1864" s="67">
        <f t="shared" ca="1" si="284"/>
        <v>8</v>
      </c>
      <c r="Z1864" s="67" t="str">
        <f>IFERROR(VLOOKUP(R1864,FVU!B:F,5,FALSE),"")</f>
        <v>TALÃO</v>
      </c>
      <c r="AA1864">
        <f t="shared" si="274"/>
        <v>2025</v>
      </c>
    </row>
    <row r="1865" spans="1:27" ht="15.75" customHeight="1">
      <c r="A1865" s="150">
        <f t="shared" si="283"/>
        <v>4160</v>
      </c>
      <c r="B1865" s="75">
        <v>26438</v>
      </c>
      <c r="C1865" s="60">
        <v>2</v>
      </c>
      <c r="D1865" s="59" t="str">
        <f t="shared" si="276"/>
        <v>275/80R22.5</v>
      </c>
      <c r="E1865" s="61">
        <v>10802</v>
      </c>
      <c r="F1865" s="75" t="s">
        <v>99</v>
      </c>
      <c r="G1865" s="60">
        <v>870</v>
      </c>
      <c r="H1865" s="59" t="str">
        <f t="shared" si="275"/>
        <v>JUSTINOPOLIS</v>
      </c>
      <c r="I1865" s="63">
        <v>45688</v>
      </c>
      <c r="J1865" s="64">
        <v>45705</v>
      </c>
      <c r="K1865" s="60">
        <v>1</v>
      </c>
      <c r="L1865" s="60">
        <v>26351</v>
      </c>
      <c r="M1865" s="60">
        <v>122985</v>
      </c>
      <c r="N1865" s="65">
        <f t="shared" si="277"/>
        <v>600</v>
      </c>
      <c r="O1865" s="66" t="str">
        <f t="shared" ca="1" si="278"/>
        <v>OK</v>
      </c>
      <c r="P1865" s="63">
        <v>45713</v>
      </c>
      <c r="Q1865" s="200"/>
      <c r="R1865" s="148" t="s">
        <v>106</v>
      </c>
      <c r="S1865" s="65" t="str">
        <f t="shared" si="279"/>
        <v>Rachadura na zona baixa do talão.</v>
      </c>
      <c r="T1865" s="59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65" s="65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65" s="60">
        <v>16196</v>
      </c>
      <c r="W1865" s="59" t="str">
        <f t="shared" si="282"/>
        <v xml:space="preserve">Everson Veloso </v>
      </c>
      <c r="X1865" s="59">
        <f t="shared" ref="X1865:X1928" si="285">IF(J1865=0,"",MONTH(J1865))</f>
        <v>2</v>
      </c>
      <c r="Y1865" s="59">
        <f t="shared" ca="1" si="284"/>
        <v>8</v>
      </c>
      <c r="Z1865" s="59" t="str">
        <f>IFERROR(VLOOKUP(R1865,FVU!B:F,5,FALSE),"")</f>
        <v>TALÃO</v>
      </c>
      <c r="AA1865">
        <f t="shared" ref="AA1865:AA1928" si="286">IF(J1865=0,"",YEAR(J1865))</f>
        <v>2025</v>
      </c>
    </row>
    <row r="1866" spans="1:27" ht="15.75" customHeight="1">
      <c r="A1866" s="149">
        <f t="shared" si="283"/>
        <v>4161</v>
      </c>
      <c r="B1866" s="76">
        <v>44335</v>
      </c>
      <c r="C1866" s="68">
        <v>2</v>
      </c>
      <c r="D1866" s="67" t="str">
        <f t="shared" si="276"/>
        <v>275/80R22.5</v>
      </c>
      <c r="E1866" s="69">
        <v>90295</v>
      </c>
      <c r="F1866" s="76" t="s">
        <v>99</v>
      </c>
      <c r="G1866" s="68">
        <v>870</v>
      </c>
      <c r="H1866" s="67" t="str">
        <f t="shared" si="275"/>
        <v>JUSTINOPOLIS</v>
      </c>
      <c r="I1866" s="71">
        <v>45687</v>
      </c>
      <c r="J1866" s="72">
        <v>45705</v>
      </c>
      <c r="K1866" s="68">
        <v>2</v>
      </c>
      <c r="L1866" s="68">
        <v>11741</v>
      </c>
      <c r="M1866" s="68">
        <v>117329</v>
      </c>
      <c r="N1866" s="73">
        <f t="shared" si="277"/>
        <v>600</v>
      </c>
      <c r="O1866" s="74" t="str">
        <f t="shared" ca="1" si="278"/>
        <v>OK</v>
      </c>
      <c r="P1866" s="71">
        <v>45713</v>
      </c>
      <c r="Q1866" s="198"/>
      <c r="R1866" s="68" t="s">
        <v>106</v>
      </c>
      <c r="S1866" s="73" t="str">
        <f t="shared" si="279"/>
        <v>Rachadura na zona baixa do talão.</v>
      </c>
      <c r="T1866" s="67" t="str">
        <f t="shared" si="28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66" s="73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66" s="68">
        <v>16196</v>
      </c>
      <c r="W1866" s="67" t="str">
        <f t="shared" si="282"/>
        <v xml:space="preserve">Everson Veloso </v>
      </c>
      <c r="X1866" s="67">
        <f t="shared" si="285"/>
        <v>2</v>
      </c>
      <c r="Y1866" s="67">
        <f t="shared" ca="1" si="284"/>
        <v>8</v>
      </c>
      <c r="Z1866" s="67" t="str">
        <f>IFERROR(VLOOKUP(R1866,FVU!B:F,5,FALSE),"")</f>
        <v>TALÃO</v>
      </c>
      <c r="AA1866">
        <f t="shared" si="286"/>
        <v>2025</v>
      </c>
    </row>
    <row r="1867" spans="1:27" ht="15.75" customHeight="1">
      <c r="A1867" s="150">
        <f t="shared" si="283"/>
        <v>4162</v>
      </c>
      <c r="B1867" s="75">
        <v>24693</v>
      </c>
      <c r="C1867" s="60">
        <v>2</v>
      </c>
      <c r="D1867" s="59" t="str">
        <f t="shared" si="276"/>
        <v>275/80R22.5</v>
      </c>
      <c r="E1867" s="61">
        <v>11087</v>
      </c>
      <c r="F1867" s="75" t="s">
        <v>99</v>
      </c>
      <c r="G1867" s="60">
        <v>870</v>
      </c>
      <c r="H1867" s="59" t="str">
        <f t="shared" si="275"/>
        <v>JUSTINOPOLIS</v>
      </c>
      <c r="I1867" s="63">
        <v>45685</v>
      </c>
      <c r="J1867" s="64">
        <v>45705</v>
      </c>
      <c r="K1867" s="60">
        <v>2</v>
      </c>
      <c r="L1867" s="60">
        <v>1873</v>
      </c>
      <c r="M1867" s="60">
        <v>208355</v>
      </c>
      <c r="N1867" s="65">
        <f t="shared" si="277"/>
        <v>600</v>
      </c>
      <c r="O1867" s="66" t="str">
        <f t="shared" ca="1" si="278"/>
        <v>OK</v>
      </c>
      <c r="P1867" s="63">
        <v>45713</v>
      </c>
      <c r="Q1867" s="200"/>
      <c r="R1867" s="148" t="s">
        <v>116</v>
      </c>
      <c r="S1867" s="65" t="str">
        <f t="shared" si="279"/>
        <v>Desenrolamento do retorno da lona carcaça no talão.</v>
      </c>
      <c r="T1867" s="59" t="str">
        <f t="shared" si="280"/>
        <v>Aquecimento no talão ocasionado pelo uso excessivo do freio, má regulagem dos freios, uso excessivo dos freios devido a velocidade incompatível com a via,rodas sujas e/ou em má condições de uso, etc.</v>
      </c>
      <c r="U1867" s="65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867" s="60">
        <v>16196</v>
      </c>
      <c r="W1867" s="59" t="str">
        <f t="shared" si="282"/>
        <v xml:space="preserve">Everson Veloso </v>
      </c>
      <c r="X1867" s="59">
        <f t="shared" si="285"/>
        <v>2</v>
      </c>
      <c r="Y1867" s="59">
        <f t="shared" ca="1" si="284"/>
        <v>8</v>
      </c>
      <c r="Z1867" s="59" t="str">
        <f>IFERROR(VLOOKUP(R1867,FVU!B:F,5,FALSE),"")</f>
        <v>TALÃO</v>
      </c>
      <c r="AA1867">
        <f t="shared" si="286"/>
        <v>2025</v>
      </c>
    </row>
    <row r="1868" spans="1:27" ht="15.75" customHeight="1">
      <c r="A1868" s="149">
        <f t="shared" si="283"/>
        <v>4163</v>
      </c>
      <c r="B1868" s="76">
        <v>27763</v>
      </c>
      <c r="C1868" s="68">
        <v>2</v>
      </c>
      <c r="D1868" s="67" t="str">
        <f t="shared" si="276"/>
        <v>275/80R22.5</v>
      </c>
      <c r="E1868" s="69">
        <v>11087</v>
      </c>
      <c r="F1868" s="76" t="s">
        <v>198</v>
      </c>
      <c r="G1868" s="68">
        <v>870</v>
      </c>
      <c r="H1868" s="67" t="str">
        <f t="shared" si="275"/>
        <v>JUSTINOPOLIS</v>
      </c>
      <c r="I1868" s="71">
        <v>45685</v>
      </c>
      <c r="J1868" s="72">
        <v>45705</v>
      </c>
      <c r="K1868" s="68">
        <v>1</v>
      </c>
      <c r="L1868" s="68">
        <v>12588</v>
      </c>
      <c r="M1868" s="68">
        <v>29751</v>
      </c>
      <c r="N1868" s="73">
        <f t="shared" si="277"/>
        <v>600</v>
      </c>
      <c r="O1868" s="74" t="str">
        <f t="shared" ca="1" si="278"/>
        <v>OK</v>
      </c>
      <c r="P1868" s="71">
        <v>45889</v>
      </c>
      <c r="Q1868" s="198"/>
      <c r="R1868" s="68" t="s">
        <v>116</v>
      </c>
      <c r="S1868" s="73" t="str">
        <f t="shared" si="279"/>
        <v>Desenrolamento do retorno da lona carcaça no talão.</v>
      </c>
      <c r="T1868" s="67" t="str">
        <f t="shared" si="280"/>
        <v>Aquecimento no talão ocasionado pelo uso excessivo do freio, má regulagem dos freios, uso excessivo dos freios devido a velocidade incompatível com a via,rodas sujas e/ou em má condições de uso, etc.</v>
      </c>
      <c r="U1868" s="73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868" s="68">
        <v>16196</v>
      </c>
      <c r="W1868" s="67" t="str">
        <f t="shared" si="282"/>
        <v xml:space="preserve">Everson Veloso </v>
      </c>
      <c r="X1868" s="67">
        <f t="shared" si="285"/>
        <v>2</v>
      </c>
      <c r="Y1868" s="67">
        <f t="shared" ca="1" si="284"/>
        <v>184</v>
      </c>
      <c r="Z1868" s="67" t="str">
        <f>IFERROR(VLOOKUP(R1868,FVU!B:F,5,FALSE),"")</f>
        <v>TALÃO</v>
      </c>
      <c r="AA1868">
        <f t="shared" si="286"/>
        <v>2025</v>
      </c>
    </row>
    <row r="1869" spans="1:27" ht="15.75" customHeight="1">
      <c r="A1869" s="150">
        <f t="shared" si="283"/>
        <v>4164</v>
      </c>
      <c r="B1869" s="75">
        <v>44124</v>
      </c>
      <c r="C1869" s="60">
        <v>2</v>
      </c>
      <c r="D1869" s="59" t="str">
        <f t="shared" si="276"/>
        <v>275/80R22.5</v>
      </c>
      <c r="E1869" s="61">
        <v>90295</v>
      </c>
      <c r="F1869" s="75" t="s">
        <v>99</v>
      </c>
      <c r="G1869" s="60">
        <v>870</v>
      </c>
      <c r="H1869" s="59" t="str">
        <f t="shared" si="275"/>
        <v>JUSTINOPOLIS</v>
      </c>
      <c r="I1869" s="63">
        <v>45691</v>
      </c>
      <c r="J1869" s="64">
        <v>45705</v>
      </c>
      <c r="K1869" s="60">
        <v>3</v>
      </c>
      <c r="L1869" s="60">
        <v>864</v>
      </c>
      <c r="M1869" s="60">
        <v>139231</v>
      </c>
      <c r="N1869" s="65">
        <f t="shared" si="277"/>
        <v>600</v>
      </c>
      <c r="O1869" s="66" t="str">
        <f t="shared" ca="1" si="278"/>
        <v>OK</v>
      </c>
      <c r="P1869" s="63">
        <v>45713</v>
      </c>
      <c r="Q1869" s="200"/>
      <c r="R1869" s="148" t="s">
        <v>116</v>
      </c>
      <c r="S1869" s="65" t="str">
        <f t="shared" si="279"/>
        <v>Desenrolamento do retorno da lona carcaça no talão.</v>
      </c>
      <c r="T1869" s="59" t="str">
        <f t="shared" si="280"/>
        <v>Aquecimento no talão ocasionado pelo uso excessivo do freio, má regulagem dos freios, uso excessivo dos freios devido a velocidade incompatível com a via,rodas sujas e/ou em má condições de uso, etc.</v>
      </c>
      <c r="U1869" s="65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869" s="60">
        <v>16196</v>
      </c>
      <c r="W1869" s="59" t="str">
        <f t="shared" si="282"/>
        <v xml:space="preserve">Everson Veloso </v>
      </c>
      <c r="X1869" s="59">
        <f t="shared" si="285"/>
        <v>2</v>
      </c>
      <c r="Y1869" s="59">
        <f t="shared" ca="1" si="284"/>
        <v>8</v>
      </c>
      <c r="Z1869" s="59" t="str">
        <f>IFERROR(VLOOKUP(R1869,FVU!B:F,5,FALSE),"")</f>
        <v>TALÃO</v>
      </c>
      <c r="AA1869">
        <f t="shared" si="286"/>
        <v>2025</v>
      </c>
    </row>
    <row r="1870" spans="1:27" ht="15.75" customHeight="1">
      <c r="A1870" s="149">
        <f t="shared" si="283"/>
        <v>4165</v>
      </c>
      <c r="B1870" s="76">
        <v>24804</v>
      </c>
      <c r="C1870" s="68">
        <v>2</v>
      </c>
      <c r="D1870" s="67" t="str">
        <f t="shared" si="276"/>
        <v>275/80R22.5</v>
      </c>
      <c r="E1870" s="69">
        <v>90485</v>
      </c>
      <c r="F1870" s="76" t="s">
        <v>198</v>
      </c>
      <c r="G1870" s="68">
        <v>990</v>
      </c>
      <c r="H1870" s="67" t="str">
        <f t="shared" ref="H1870:H1933" si="287">IFERROR(VLOOKUP(G1870,LOCAL,2,FALSE),"")</f>
        <v>VENEZA</v>
      </c>
      <c r="I1870" s="71">
        <v>45670</v>
      </c>
      <c r="J1870" s="72">
        <v>45705</v>
      </c>
      <c r="K1870" s="68">
        <v>1</v>
      </c>
      <c r="L1870" s="68">
        <v>88716</v>
      </c>
      <c r="M1870" s="68">
        <v>212085</v>
      </c>
      <c r="N1870" s="73">
        <f t="shared" si="277"/>
        <v>600</v>
      </c>
      <c r="O1870" s="74" t="str">
        <f t="shared" ca="1" si="278"/>
        <v>OK</v>
      </c>
      <c r="P1870" s="71">
        <v>45712</v>
      </c>
      <c r="Q1870" s="198"/>
      <c r="R1870" s="68" t="s">
        <v>117</v>
      </c>
      <c r="S1870" s="73" t="str">
        <f t="shared" si="279"/>
        <v>Separações no talão e rupturas dos reforços.</v>
      </c>
      <c r="T1870" s="67" t="str">
        <f t="shared" si="280"/>
        <v>Aquecimento excessivo no tambor de freio, utilização com sobrecarga ou baixa pressão, mau posicionamento do pneu sobre o aro/roda, uso excessivo dos freios devido a velocidade incompatível com a via.</v>
      </c>
      <c r="U1870" s="73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70" s="68">
        <v>16196</v>
      </c>
      <c r="W1870" s="67" t="str">
        <f t="shared" si="282"/>
        <v xml:space="preserve">Everson Veloso </v>
      </c>
      <c r="X1870" s="67">
        <f t="shared" si="285"/>
        <v>2</v>
      </c>
      <c r="Y1870" s="67">
        <f t="shared" ca="1" si="284"/>
        <v>7</v>
      </c>
      <c r="Z1870" s="67" t="str">
        <f>IFERROR(VLOOKUP(R1870,FVU!B:F,5,FALSE),"")</f>
        <v>TALÃO</v>
      </c>
      <c r="AA1870">
        <f t="shared" si="286"/>
        <v>2025</v>
      </c>
    </row>
    <row r="1871" spans="1:27" ht="15.75" customHeight="1">
      <c r="A1871" s="150">
        <f t="shared" si="283"/>
        <v>4166</v>
      </c>
      <c r="B1871" s="75">
        <v>23202</v>
      </c>
      <c r="C1871" s="60">
        <v>2</v>
      </c>
      <c r="D1871" s="59" t="str">
        <f t="shared" si="276"/>
        <v>275/80R22.5</v>
      </c>
      <c r="E1871" s="61">
        <v>90225</v>
      </c>
      <c r="F1871" s="75" t="s">
        <v>198</v>
      </c>
      <c r="G1871" s="60">
        <v>990</v>
      </c>
      <c r="H1871" s="59" t="str">
        <f t="shared" si="287"/>
        <v>VENEZA</v>
      </c>
      <c r="I1871" s="63">
        <v>45688</v>
      </c>
      <c r="J1871" s="64">
        <v>45705</v>
      </c>
      <c r="K1871" s="60">
        <v>1</v>
      </c>
      <c r="L1871" s="60">
        <v>85519</v>
      </c>
      <c r="M1871" s="60">
        <v>242422</v>
      </c>
      <c r="N1871" s="65">
        <f t="shared" si="277"/>
        <v>600</v>
      </c>
      <c r="O1871" s="66" t="str">
        <f t="shared" ca="1" si="278"/>
        <v>OK</v>
      </c>
      <c r="P1871" s="63">
        <v>45712</v>
      </c>
      <c r="Q1871" s="200"/>
      <c r="R1871" s="148" t="s">
        <v>117</v>
      </c>
      <c r="S1871" s="65" t="str">
        <f t="shared" si="279"/>
        <v>Separações no talão e rupturas dos reforços.</v>
      </c>
      <c r="T1871" s="59" t="str">
        <f t="shared" si="280"/>
        <v>Aquecimento excessivo no tambor de freio, utilização com sobrecarga ou baixa pressão, mau posicionamento do pneu sobre o aro/roda, uso excessivo dos freios devido a velocidade incompatível com a via.</v>
      </c>
      <c r="U1871" s="65" t="str">
        <f t="shared" si="28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71" s="60">
        <v>16196</v>
      </c>
      <c r="W1871" s="59" t="str">
        <f t="shared" si="282"/>
        <v xml:space="preserve">Everson Veloso </v>
      </c>
      <c r="X1871" s="59">
        <f t="shared" si="285"/>
        <v>2</v>
      </c>
      <c r="Y1871" s="59">
        <f t="shared" ca="1" si="284"/>
        <v>7</v>
      </c>
      <c r="Z1871" s="59" t="str">
        <f>IFERROR(VLOOKUP(R1871,FVU!B:F,5,FALSE),"")</f>
        <v>TALÃO</v>
      </c>
      <c r="AA1871">
        <f t="shared" si="286"/>
        <v>2025</v>
      </c>
    </row>
    <row r="1872" spans="1:27" ht="15.75" customHeight="1">
      <c r="A1872" s="149">
        <f t="shared" si="283"/>
        <v>4167</v>
      </c>
      <c r="B1872" s="76">
        <v>29710</v>
      </c>
      <c r="C1872" s="68">
        <v>2</v>
      </c>
      <c r="D1872" s="67" t="str">
        <f t="shared" ref="D1872:D1935" si="288">IFERROR(VLOOKUP(C1872,MEDIDA,2,FALSE),"")</f>
        <v>275/80R22.5</v>
      </c>
      <c r="E1872" s="69">
        <v>10652</v>
      </c>
      <c r="F1872" s="76" t="s">
        <v>198</v>
      </c>
      <c r="G1872" s="68">
        <v>98</v>
      </c>
      <c r="H1872" s="67" t="str">
        <f t="shared" si="287"/>
        <v>ANA LUCIA</v>
      </c>
      <c r="I1872" s="71">
        <v>45688</v>
      </c>
      <c r="J1872" s="72">
        <v>45705</v>
      </c>
      <c r="K1872" s="68">
        <v>1</v>
      </c>
      <c r="L1872" s="68">
        <v>19637</v>
      </c>
      <c r="M1872" s="68">
        <v>51435</v>
      </c>
      <c r="N1872" s="73">
        <f t="shared" ref="N1872:N1935" si="289">IFERROR(VLOOKUP(C1872,MEDIDA,3,FALSE),"")</f>
        <v>600</v>
      </c>
      <c r="O1872" s="74" t="str">
        <f t="shared" ref="O1872:O1935" ca="1" si="290">IF(B1872="","",IF(P1872="",IF(TODAY()-J1872&gt;=7,"PENDENTE","AGUARDANDO"),"OK"))</f>
        <v>OK</v>
      </c>
      <c r="P1872" s="71">
        <v>45863</v>
      </c>
      <c r="Q1872" s="198"/>
      <c r="R1872" s="68" t="s">
        <v>104</v>
      </c>
      <c r="S1872" s="73" t="str">
        <f t="shared" ref="S1872:S1935" si="291">IFERROR(VLOOKUP(R1872,FVU,2,FALSE),"")</f>
        <v>Feridas acidentais no flanco.</v>
      </c>
      <c r="T1872" s="67" t="str">
        <f t="shared" ref="T1872:T1935" si="292">IFERROR(VLOOKUP(R1872,FVU,3,FALSE),"")</f>
        <v>Objetos pontiagudos, pontas de guias, meio-fio.</v>
      </c>
      <c r="U1872" s="73" t="str">
        <f t="shared" ref="U1872:U1935" si="293">IFERROR(VLOOKUP(R1872,FVU,4,FALSE),"")</f>
        <v>Impacto lateral proveniente de erro operacional, solicito avaliação de cobrança.</v>
      </c>
      <c r="V1872" s="68">
        <v>16196</v>
      </c>
      <c r="W1872" s="67" t="str">
        <f t="shared" ref="W1872:W1935" si="294">IFERROR(VLOOKUP(V1872,RELATOR,2,FALSE),"")</f>
        <v xml:space="preserve">Everson Veloso </v>
      </c>
      <c r="X1872" s="67">
        <f t="shared" si="285"/>
        <v>2</v>
      </c>
      <c r="Y1872" s="67">
        <f t="shared" ca="1" si="284"/>
        <v>158</v>
      </c>
      <c r="Z1872" s="67" t="str">
        <f>IFERROR(VLOOKUP(R1872,FVU!B:F,5,FALSE),"")</f>
        <v>FLANCO</v>
      </c>
      <c r="AA1872">
        <f t="shared" si="286"/>
        <v>2025</v>
      </c>
    </row>
    <row r="1873" spans="1:27" ht="15.75" customHeight="1">
      <c r="A1873" s="150">
        <f t="shared" si="283"/>
        <v>4168</v>
      </c>
      <c r="B1873" s="75">
        <v>26921</v>
      </c>
      <c r="C1873" s="60">
        <v>2</v>
      </c>
      <c r="D1873" s="59" t="str">
        <f t="shared" si="288"/>
        <v>275/80R22.5</v>
      </c>
      <c r="E1873" s="61">
        <v>31092</v>
      </c>
      <c r="F1873" s="75" t="s">
        <v>99</v>
      </c>
      <c r="G1873" s="60">
        <v>98</v>
      </c>
      <c r="H1873" s="59" t="str">
        <f t="shared" si="287"/>
        <v>ANA LUCIA</v>
      </c>
      <c r="I1873" s="63">
        <v>45688</v>
      </c>
      <c r="J1873" s="64">
        <v>45705</v>
      </c>
      <c r="K1873" s="60">
        <v>1</v>
      </c>
      <c r="L1873" s="60">
        <v>57280</v>
      </c>
      <c r="M1873" s="60">
        <v>111037</v>
      </c>
      <c r="N1873" s="65">
        <f t="shared" si="289"/>
        <v>600</v>
      </c>
      <c r="O1873" s="66" t="str">
        <f t="shared" ca="1" si="290"/>
        <v>OK</v>
      </c>
      <c r="P1873" s="63">
        <v>45863</v>
      </c>
      <c r="Q1873" s="200"/>
      <c r="R1873" s="148" t="s">
        <v>106</v>
      </c>
      <c r="S1873" s="65" t="str">
        <f t="shared" si="291"/>
        <v>Rachadura na zona baixa do talão.</v>
      </c>
      <c r="T1873" s="59" t="str">
        <f t="shared" si="2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73" s="65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73" s="60">
        <v>16196</v>
      </c>
      <c r="W1873" s="59" t="str">
        <f t="shared" si="294"/>
        <v xml:space="preserve">Everson Veloso </v>
      </c>
      <c r="X1873" s="59">
        <f t="shared" si="285"/>
        <v>2</v>
      </c>
      <c r="Y1873" s="59">
        <f t="shared" ca="1" si="284"/>
        <v>158</v>
      </c>
      <c r="Z1873" s="59" t="str">
        <f>IFERROR(VLOOKUP(R1873,FVU!B:F,5,FALSE),"")</f>
        <v>TALÃO</v>
      </c>
      <c r="AA1873">
        <f t="shared" si="286"/>
        <v>2025</v>
      </c>
    </row>
    <row r="1874" spans="1:27" ht="15.75" customHeight="1">
      <c r="A1874" s="149">
        <f t="shared" si="283"/>
        <v>4169</v>
      </c>
      <c r="B1874" s="76">
        <v>27005</v>
      </c>
      <c r="C1874" s="68">
        <v>2</v>
      </c>
      <c r="D1874" s="67" t="str">
        <f t="shared" si="288"/>
        <v>275/80R22.5</v>
      </c>
      <c r="E1874" s="69">
        <v>11181</v>
      </c>
      <c r="F1874" s="76" t="s">
        <v>101</v>
      </c>
      <c r="G1874" s="68">
        <v>98</v>
      </c>
      <c r="H1874" s="67" t="str">
        <f t="shared" si="287"/>
        <v>ANA LUCIA</v>
      </c>
      <c r="I1874" s="71">
        <v>45689</v>
      </c>
      <c r="J1874" s="72">
        <v>45705</v>
      </c>
      <c r="K1874" s="68">
        <v>1</v>
      </c>
      <c r="L1874" s="68">
        <v>15906</v>
      </c>
      <c r="M1874" s="68">
        <v>91587</v>
      </c>
      <c r="N1874" s="73">
        <f t="shared" si="289"/>
        <v>600</v>
      </c>
      <c r="O1874" s="74" t="str">
        <f t="shared" ca="1" si="290"/>
        <v>OK</v>
      </c>
      <c r="P1874" s="71">
        <v>45863</v>
      </c>
      <c r="Q1874" s="198"/>
      <c r="R1874" s="68" t="s">
        <v>116</v>
      </c>
      <c r="S1874" s="73" t="str">
        <f t="shared" si="291"/>
        <v>Desenrolamento do retorno da lona carcaça no talão.</v>
      </c>
      <c r="T1874" s="67" t="str">
        <f t="shared" si="292"/>
        <v>Aquecimento no talão ocasionado pelo uso excessivo do freio, má regulagem dos freios, uso excessivo dos freios devido a velocidade incompatível com a via,rodas sujas e/ou em má condições de uso, etc.</v>
      </c>
      <c r="U1874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874" s="68">
        <v>16196</v>
      </c>
      <c r="W1874" s="67" t="str">
        <f t="shared" si="294"/>
        <v xml:space="preserve">Everson Veloso </v>
      </c>
      <c r="X1874" s="67">
        <f t="shared" si="285"/>
        <v>2</v>
      </c>
      <c r="Y1874" s="67">
        <f t="shared" ca="1" si="284"/>
        <v>158</v>
      </c>
      <c r="Z1874" s="67" t="str">
        <f>IFERROR(VLOOKUP(R1874,FVU!B:F,5,FALSE),"")</f>
        <v>TALÃO</v>
      </c>
      <c r="AA1874">
        <f t="shared" si="286"/>
        <v>2025</v>
      </c>
    </row>
    <row r="1875" spans="1:27" ht="15.75" customHeight="1">
      <c r="A1875" s="150">
        <f t="shared" si="283"/>
        <v>4170</v>
      </c>
      <c r="B1875" s="75">
        <v>44609</v>
      </c>
      <c r="C1875" s="60">
        <v>2</v>
      </c>
      <c r="D1875" s="59" t="str">
        <f t="shared" si="288"/>
        <v>275/80R22.5</v>
      </c>
      <c r="E1875" s="61">
        <v>10754</v>
      </c>
      <c r="F1875" s="75" t="s">
        <v>99</v>
      </c>
      <c r="G1875" s="60">
        <v>870</v>
      </c>
      <c r="H1875" s="59" t="str">
        <f t="shared" si="287"/>
        <v>JUSTINOPOLIS</v>
      </c>
      <c r="I1875" s="63">
        <v>45687</v>
      </c>
      <c r="J1875" s="64">
        <v>45705</v>
      </c>
      <c r="K1875" s="60">
        <v>2</v>
      </c>
      <c r="L1875" s="60">
        <v>42819</v>
      </c>
      <c r="M1875" s="60">
        <v>166577</v>
      </c>
      <c r="N1875" s="65">
        <f t="shared" si="289"/>
        <v>600</v>
      </c>
      <c r="O1875" s="66" t="str">
        <f t="shared" ca="1" si="290"/>
        <v>OK</v>
      </c>
      <c r="P1875" s="63">
        <v>45889</v>
      </c>
      <c r="Q1875" s="200"/>
      <c r="R1875" s="148" t="s">
        <v>110</v>
      </c>
      <c r="S1875" s="65" t="str">
        <f t="shared" si="291"/>
        <v>Rodagem sem ar ou com flexão importante no flanco.</v>
      </c>
      <c r="T1875" s="59" t="str">
        <f t="shared" si="292"/>
        <v>Perfurações no topo ou flanco, rodas ou aros danificados, rodagem prolongada sem ar ou baixa pressão, desgaste no flanco por atrito com o solo ou entre germinados.</v>
      </c>
      <c r="U1875" s="65" t="str">
        <f t="shared" si="293"/>
        <v>Condutor rodou com o pneu vazio. Solicito avaliação de cobrança.</v>
      </c>
      <c r="V1875" s="60">
        <v>16196</v>
      </c>
      <c r="W1875" s="59" t="str">
        <f t="shared" si="294"/>
        <v xml:space="preserve">Everson Veloso </v>
      </c>
      <c r="X1875" s="59">
        <f t="shared" si="285"/>
        <v>2</v>
      </c>
      <c r="Y1875" s="59">
        <f t="shared" ca="1" si="284"/>
        <v>184</v>
      </c>
      <c r="Z1875" s="59" t="str">
        <f>IFERROR(VLOOKUP(R1875,FVU!B:F,5,FALSE),"")</f>
        <v>FLANCO</v>
      </c>
      <c r="AA1875">
        <f t="shared" si="286"/>
        <v>2025</v>
      </c>
    </row>
    <row r="1876" spans="1:27" ht="15.75" customHeight="1">
      <c r="A1876" s="149">
        <f t="shared" si="283"/>
        <v>4171</v>
      </c>
      <c r="B1876" s="76">
        <v>22747</v>
      </c>
      <c r="C1876" s="68">
        <v>2</v>
      </c>
      <c r="D1876" s="67" t="str">
        <f t="shared" si="288"/>
        <v>275/80R22.5</v>
      </c>
      <c r="E1876" s="69">
        <v>8416</v>
      </c>
      <c r="F1876" s="76" t="s">
        <v>198</v>
      </c>
      <c r="G1876" s="68">
        <v>56</v>
      </c>
      <c r="H1876" s="67" t="str">
        <f t="shared" si="287"/>
        <v xml:space="preserve">UBERLANDIA </v>
      </c>
      <c r="I1876" s="71">
        <v>45684</v>
      </c>
      <c r="J1876" s="72">
        <v>45705</v>
      </c>
      <c r="K1876" s="68">
        <v>3</v>
      </c>
      <c r="L1876" s="68">
        <v>17055</v>
      </c>
      <c r="M1876" s="68">
        <v>135273</v>
      </c>
      <c r="N1876" s="73">
        <f t="shared" si="289"/>
        <v>600</v>
      </c>
      <c r="O1876" s="74" t="str">
        <f t="shared" ca="1" si="290"/>
        <v>OK</v>
      </c>
      <c r="P1876" s="71">
        <v>45726</v>
      </c>
      <c r="Q1876" s="198"/>
      <c r="R1876" s="68" t="s">
        <v>117</v>
      </c>
      <c r="S1876" s="73" t="str">
        <f t="shared" si="291"/>
        <v>Separações no talão e rupturas dos reforços.</v>
      </c>
      <c r="T1876" s="67" t="str">
        <f t="shared" si="292"/>
        <v>Aquecimento excessivo no tambor de freio, utilização com sobrecarga ou baixa pressão, mau posicionamento do pneu sobre o aro/roda, uso excessivo dos freios devido a velocidade incompatível com a via.</v>
      </c>
      <c r="U1876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76" s="68">
        <v>16196</v>
      </c>
      <c r="W1876" s="67" t="str">
        <f t="shared" si="294"/>
        <v xml:space="preserve">Everson Veloso </v>
      </c>
      <c r="X1876" s="67">
        <f t="shared" si="285"/>
        <v>2</v>
      </c>
      <c r="Y1876" s="67">
        <f t="shared" ca="1" si="284"/>
        <v>21</v>
      </c>
      <c r="Z1876" s="67" t="str">
        <f>IFERROR(VLOOKUP(R1876,FVU!B:F,5,FALSE),"")</f>
        <v>TALÃO</v>
      </c>
      <c r="AA1876">
        <f t="shared" si="286"/>
        <v>2025</v>
      </c>
    </row>
    <row r="1877" spans="1:27" ht="15.75" customHeight="1">
      <c r="A1877" s="150">
        <f t="shared" si="283"/>
        <v>4172</v>
      </c>
      <c r="B1877" s="75">
        <v>27882</v>
      </c>
      <c r="C1877" s="60">
        <v>2</v>
      </c>
      <c r="D1877" s="59" t="str">
        <f t="shared" si="288"/>
        <v>275/80R22.5</v>
      </c>
      <c r="E1877" s="61">
        <v>8478</v>
      </c>
      <c r="F1877" s="75" t="s">
        <v>99</v>
      </c>
      <c r="G1877" s="60">
        <v>56</v>
      </c>
      <c r="H1877" s="59" t="str">
        <f t="shared" si="287"/>
        <v xml:space="preserve">UBERLANDIA </v>
      </c>
      <c r="I1877" s="63">
        <v>45690</v>
      </c>
      <c r="J1877" s="64">
        <v>45705</v>
      </c>
      <c r="K1877" s="60">
        <v>1</v>
      </c>
      <c r="L1877" s="60">
        <v>42123</v>
      </c>
      <c r="M1877" s="60">
        <v>64384</v>
      </c>
      <c r="N1877" s="65">
        <f t="shared" si="289"/>
        <v>600</v>
      </c>
      <c r="O1877" s="66" t="str">
        <f t="shared" ca="1" si="290"/>
        <v>OK</v>
      </c>
      <c r="P1877" s="63">
        <v>45726</v>
      </c>
      <c r="Q1877" s="200"/>
      <c r="R1877" s="148" t="s">
        <v>106</v>
      </c>
      <c r="S1877" s="65" t="str">
        <f t="shared" si="291"/>
        <v>Rachadura na zona baixa do talão.</v>
      </c>
      <c r="T1877" s="59" t="str">
        <f t="shared" si="2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77" s="65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77" s="60">
        <v>16196</v>
      </c>
      <c r="W1877" s="59" t="str">
        <f t="shared" si="294"/>
        <v xml:space="preserve">Everson Veloso </v>
      </c>
      <c r="X1877" s="59">
        <f t="shared" si="285"/>
        <v>2</v>
      </c>
      <c r="Y1877" s="59">
        <f t="shared" ca="1" si="284"/>
        <v>21</v>
      </c>
      <c r="Z1877" s="59" t="str">
        <f>IFERROR(VLOOKUP(R1877,FVU!B:F,5,FALSE),"")</f>
        <v>TALÃO</v>
      </c>
      <c r="AA1877">
        <f t="shared" si="286"/>
        <v>2025</v>
      </c>
    </row>
    <row r="1878" spans="1:27" ht="15.75" customHeight="1">
      <c r="A1878" s="149">
        <f t="shared" si="283"/>
        <v>4173</v>
      </c>
      <c r="B1878" s="76">
        <v>24913</v>
      </c>
      <c r="C1878" s="68">
        <v>2</v>
      </c>
      <c r="D1878" s="67" t="str">
        <f t="shared" si="288"/>
        <v>275/80R22.5</v>
      </c>
      <c r="E1878" s="69">
        <v>7513</v>
      </c>
      <c r="F1878" s="76" t="s">
        <v>101</v>
      </c>
      <c r="G1878" s="68">
        <v>56</v>
      </c>
      <c r="H1878" s="67" t="str">
        <f t="shared" si="287"/>
        <v xml:space="preserve">UBERLANDIA </v>
      </c>
      <c r="I1878" s="71">
        <v>45685</v>
      </c>
      <c r="J1878" s="72">
        <v>45705</v>
      </c>
      <c r="K1878" s="68">
        <v>1</v>
      </c>
      <c r="L1878" s="68">
        <v>21747</v>
      </c>
      <c r="M1878" s="68">
        <v>216947</v>
      </c>
      <c r="N1878" s="73">
        <f t="shared" si="289"/>
        <v>600</v>
      </c>
      <c r="O1878" s="74" t="str">
        <f t="shared" ca="1" si="290"/>
        <v>OK</v>
      </c>
      <c r="P1878" s="71">
        <v>45722</v>
      </c>
      <c r="Q1878" s="198"/>
      <c r="R1878" s="68" t="s">
        <v>117</v>
      </c>
      <c r="S1878" s="73" t="str">
        <f t="shared" si="291"/>
        <v>Separações no talão e rupturas dos reforços.</v>
      </c>
      <c r="T1878" s="67" t="str">
        <f t="shared" si="292"/>
        <v>Aquecimento excessivo no tambor de freio, utilização com sobrecarga ou baixa pressão, mau posicionamento do pneu sobre o aro/roda, uso excessivo dos freios devido a velocidade incompatível com a via.</v>
      </c>
      <c r="U1878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78" s="68">
        <v>16196</v>
      </c>
      <c r="W1878" s="67" t="str">
        <f t="shared" si="294"/>
        <v xml:space="preserve">Everson Veloso </v>
      </c>
      <c r="X1878" s="67">
        <f t="shared" si="285"/>
        <v>2</v>
      </c>
      <c r="Y1878" s="67">
        <f t="shared" ca="1" si="284"/>
        <v>17</v>
      </c>
      <c r="Z1878" s="67" t="str">
        <f>IFERROR(VLOOKUP(R1878,FVU!B:F,5,FALSE),"")</f>
        <v>TALÃO</v>
      </c>
      <c r="AA1878">
        <f t="shared" si="286"/>
        <v>2025</v>
      </c>
    </row>
    <row r="1879" spans="1:27" ht="15.75" customHeight="1">
      <c r="A1879" s="150">
        <f t="shared" si="283"/>
        <v>4174</v>
      </c>
      <c r="B1879" s="75">
        <v>26034</v>
      </c>
      <c r="C1879" s="60">
        <v>1</v>
      </c>
      <c r="D1879" s="59" t="str">
        <f t="shared" si="288"/>
        <v>295/80R22.5</v>
      </c>
      <c r="E1879" s="61">
        <v>7610</v>
      </c>
      <c r="F1879" s="75" t="s">
        <v>207</v>
      </c>
      <c r="G1879" s="60">
        <v>56</v>
      </c>
      <c r="H1879" s="59" t="str">
        <f t="shared" si="287"/>
        <v xml:space="preserve">UBERLANDIA </v>
      </c>
      <c r="I1879" s="63">
        <v>45645</v>
      </c>
      <c r="J1879" s="64">
        <v>45705</v>
      </c>
      <c r="K1879" s="60">
        <v>0</v>
      </c>
      <c r="L1879" s="60">
        <v>39268</v>
      </c>
      <c r="M1879" s="60">
        <v>53021</v>
      </c>
      <c r="N1879" s="65">
        <f t="shared" si="289"/>
        <v>650</v>
      </c>
      <c r="O1879" s="66" t="str">
        <f t="shared" ca="1" si="290"/>
        <v>OK</v>
      </c>
      <c r="P1879" s="63">
        <v>45721</v>
      </c>
      <c r="Q1879" s="200"/>
      <c r="R1879" s="148" t="s">
        <v>114</v>
      </c>
      <c r="S1879" s="65" t="str">
        <f t="shared" si="291"/>
        <v>Pneu não ressulcado</v>
      </c>
      <c r="T1879" s="59" t="str">
        <f t="shared" si="292"/>
        <v>Negligência e/ou não realização do serviço de ressulcagem.</v>
      </c>
      <c r="U1879" s="65" t="str">
        <f t="shared" si="293"/>
        <v>Realizar a ressulcagem dos pneus respeitando os procedimentos conforme manual de ressulcagem.</v>
      </c>
      <c r="V1879" s="60">
        <v>16196</v>
      </c>
      <c r="W1879" s="59" t="str">
        <f t="shared" si="294"/>
        <v xml:space="preserve">Everson Veloso </v>
      </c>
      <c r="X1879" s="59">
        <f t="shared" si="285"/>
        <v>2</v>
      </c>
      <c r="Y1879" s="59">
        <f t="shared" ca="1" si="284"/>
        <v>16</v>
      </c>
      <c r="Z1879" s="59" t="str">
        <f>IFERROR(VLOOKUP(R1879,FVU!B:F,5,FALSE),"")</f>
        <v>BANDA DE RODAGEM</v>
      </c>
      <c r="AA1879">
        <f t="shared" si="286"/>
        <v>2025</v>
      </c>
    </row>
    <row r="1880" spans="1:27" ht="15.75" customHeight="1">
      <c r="A1880" s="149">
        <f t="shared" si="283"/>
        <v>4175</v>
      </c>
      <c r="B1880" s="76">
        <v>25871</v>
      </c>
      <c r="C1880" s="68">
        <v>2</v>
      </c>
      <c r="D1880" s="67" t="str">
        <f t="shared" si="288"/>
        <v>275/80R22.5</v>
      </c>
      <c r="E1880" s="69">
        <v>7508</v>
      </c>
      <c r="F1880" s="76" t="s">
        <v>101</v>
      </c>
      <c r="G1880" s="68">
        <v>56</v>
      </c>
      <c r="H1880" s="67" t="str">
        <f t="shared" si="287"/>
        <v xml:space="preserve">UBERLANDIA </v>
      </c>
      <c r="I1880" s="71">
        <v>45687</v>
      </c>
      <c r="J1880" s="72">
        <v>45705</v>
      </c>
      <c r="K1880" s="68">
        <v>0</v>
      </c>
      <c r="L1880" s="68">
        <v>27492</v>
      </c>
      <c r="M1880" s="68">
        <v>125956</v>
      </c>
      <c r="N1880" s="73">
        <f t="shared" si="289"/>
        <v>600</v>
      </c>
      <c r="O1880" s="74" t="str">
        <f t="shared" ca="1" si="290"/>
        <v>OK</v>
      </c>
      <c r="P1880" s="71">
        <v>45721</v>
      </c>
      <c r="Q1880" s="198"/>
      <c r="R1880" s="68" t="s">
        <v>114</v>
      </c>
      <c r="S1880" s="73" t="str">
        <f t="shared" si="291"/>
        <v>Pneu não ressulcado</v>
      </c>
      <c r="T1880" s="67" t="str">
        <f t="shared" si="292"/>
        <v>Negligência e/ou não realização do serviço de ressulcagem.</v>
      </c>
      <c r="U1880" s="73" t="str">
        <f t="shared" si="293"/>
        <v>Realizar a ressulcagem dos pneus respeitando os procedimentos conforme manual de ressulcagem.</v>
      </c>
      <c r="V1880" s="68">
        <v>16196</v>
      </c>
      <c r="W1880" s="67" t="str">
        <f t="shared" si="294"/>
        <v xml:space="preserve">Everson Veloso </v>
      </c>
      <c r="X1880" s="67">
        <f t="shared" si="285"/>
        <v>2</v>
      </c>
      <c r="Y1880" s="67">
        <f t="shared" ca="1" si="284"/>
        <v>16</v>
      </c>
      <c r="Z1880" s="67" t="str">
        <f>IFERROR(VLOOKUP(R1880,FVU!B:F,5,FALSE),"")</f>
        <v>BANDA DE RODAGEM</v>
      </c>
      <c r="AA1880">
        <f t="shared" si="286"/>
        <v>2025</v>
      </c>
    </row>
    <row r="1881" spans="1:27" ht="15.75" customHeight="1">
      <c r="A1881" s="150">
        <f t="shared" si="283"/>
        <v>4176</v>
      </c>
      <c r="B1881" s="75">
        <v>29468</v>
      </c>
      <c r="C1881" s="60">
        <v>2</v>
      </c>
      <c r="D1881" s="59" t="str">
        <f t="shared" si="288"/>
        <v>275/80R22.5</v>
      </c>
      <c r="E1881" s="61">
        <v>8430</v>
      </c>
      <c r="F1881" s="75" t="s">
        <v>198</v>
      </c>
      <c r="G1881" s="60">
        <v>56</v>
      </c>
      <c r="H1881" s="59" t="str">
        <f t="shared" si="287"/>
        <v xml:space="preserve">UBERLANDIA </v>
      </c>
      <c r="I1881" s="63">
        <v>45690</v>
      </c>
      <c r="J1881" s="64">
        <v>45705</v>
      </c>
      <c r="K1881" s="60">
        <v>0</v>
      </c>
      <c r="L1881" s="60">
        <v>1580</v>
      </c>
      <c r="M1881" s="60">
        <v>37600</v>
      </c>
      <c r="N1881" s="65">
        <f t="shared" si="289"/>
        <v>600</v>
      </c>
      <c r="O1881" s="66" t="str">
        <f t="shared" ca="1" si="290"/>
        <v>OK</v>
      </c>
      <c r="P1881" s="63">
        <v>45722</v>
      </c>
      <c r="Q1881" s="200"/>
      <c r="R1881" s="148" t="s">
        <v>111</v>
      </c>
      <c r="S1881" s="65" t="str">
        <f t="shared" si="291"/>
        <v>Desgaste irregular da Banda de Rodagem.</v>
      </c>
      <c r="T1881" s="59" t="str">
        <f t="shared" si="292"/>
        <v>Folgas nas mangas, cubos, buchas estouradas, veículo desalinhado.</v>
      </c>
      <c r="U1881" s="65" t="str">
        <f t="shared" si="29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881" s="60">
        <v>16196</v>
      </c>
      <c r="W1881" s="59" t="str">
        <f t="shared" si="294"/>
        <v xml:space="preserve">Everson Veloso </v>
      </c>
      <c r="X1881" s="59">
        <f t="shared" si="285"/>
        <v>2</v>
      </c>
      <c r="Y1881" s="59">
        <f t="shared" ca="1" si="284"/>
        <v>17</v>
      </c>
      <c r="Z1881" s="59" t="str">
        <f>IFERROR(VLOOKUP(R1881,FVU!B:F,5,FALSE),"")</f>
        <v>BANDA DE RODAGEM</v>
      </c>
      <c r="AA1881">
        <f t="shared" si="286"/>
        <v>2025</v>
      </c>
    </row>
    <row r="1882" spans="1:27" ht="15.75" customHeight="1">
      <c r="A1882" s="149">
        <f t="shared" si="283"/>
        <v>4177</v>
      </c>
      <c r="B1882" s="76">
        <v>27514</v>
      </c>
      <c r="C1882" s="68">
        <v>2</v>
      </c>
      <c r="D1882" s="67" t="str">
        <f t="shared" si="288"/>
        <v>275/80R22.5</v>
      </c>
      <c r="E1882" s="69">
        <v>90243</v>
      </c>
      <c r="F1882" s="76" t="s">
        <v>105</v>
      </c>
      <c r="G1882" s="68">
        <v>990</v>
      </c>
      <c r="H1882" s="67" t="str">
        <f t="shared" si="287"/>
        <v>VENEZA</v>
      </c>
      <c r="I1882" s="71">
        <v>45688</v>
      </c>
      <c r="J1882" s="72">
        <v>45705</v>
      </c>
      <c r="K1882" s="68">
        <v>0</v>
      </c>
      <c r="L1882" s="68">
        <v>30153</v>
      </c>
      <c r="M1882" s="68">
        <v>122269</v>
      </c>
      <c r="N1882" s="73">
        <f t="shared" si="289"/>
        <v>600</v>
      </c>
      <c r="O1882" s="74" t="str">
        <f t="shared" ca="1" si="290"/>
        <v>OK</v>
      </c>
      <c r="P1882" s="71">
        <v>45712</v>
      </c>
      <c r="Q1882" s="198"/>
      <c r="R1882" s="68" t="s">
        <v>107</v>
      </c>
      <c r="S1882" s="73" t="str">
        <f t="shared" si="291"/>
        <v>Alteração na zona baixa do talão.</v>
      </c>
      <c r="T1882" s="67" t="str">
        <f t="shared" si="29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882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882" s="68">
        <v>16196</v>
      </c>
      <c r="W1882" s="67" t="str">
        <f t="shared" si="294"/>
        <v xml:space="preserve">Everson Veloso </v>
      </c>
      <c r="X1882" s="67">
        <f t="shared" si="285"/>
        <v>2</v>
      </c>
      <c r="Y1882" s="67">
        <f t="shared" ca="1" si="284"/>
        <v>7</v>
      </c>
      <c r="Z1882" s="67" t="str">
        <f>IFERROR(VLOOKUP(R1882,FVU!B:F,5,FALSE),"")</f>
        <v>TALÃO</v>
      </c>
      <c r="AA1882">
        <f t="shared" si="286"/>
        <v>2025</v>
      </c>
    </row>
    <row r="1883" spans="1:27" ht="15.75" customHeight="1">
      <c r="A1883" s="150">
        <f t="shared" si="283"/>
        <v>4178</v>
      </c>
      <c r="B1883" s="75">
        <v>27460</v>
      </c>
      <c r="C1883" s="60">
        <v>2</v>
      </c>
      <c r="D1883" s="59" t="str">
        <f t="shared" si="288"/>
        <v>275/80R22.5</v>
      </c>
      <c r="E1883" s="61">
        <v>7337</v>
      </c>
      <c r="F1883" s="75" t="s">
        <v>101</v>
      </c>
      <c r="G1883" s="60">
        <v>56</v>
      </c>
      <c r="H1883" s="59" t="str">
        <f t="shared" si="287"/>
        <v xml:space="preserve">UBERLANDIA </v>
      </c>
      <c r="I1883" s="63">
        <v>45691</v>
      </c>
      <c r="J1883" s="64">
        <v>45705</v>
      </c>
      <c r="K1883" s="60">
        <v>0</v>
      </c>
      <c r="L1883" s="60">
        <v>29386</v>
      </c>
      <c r="M1883" s="60">
        <v>79576</v>
      </c>
      <c r="N1883" s="65">
        <f t="shared" si="289"/>
        <v>600</v>
      </c>
      <c r="O1883" s="66" t="str">
        <f t="shared" ca="1" si="290"/>
        <v>OK</v>
      </c>
      <c r="P1883" s="63">
        <v>45721</v>
      </c>
      <c r="Q1883" s="200"/>
      <c r="R1883" s="148" t="s">
        <v>114</v>
      </c>
      <c r="S1883" s="65" t="str">
        <f t="shared" si="291"/>
        <v>Pneu não ressulcado</v>
      </c>
      <c r="T1883" s="59" t="str">
        <f t="shared" si="292"/>
        <v>Negligência e/ou não realização do serviço de ressulcagem.</v>
      </c>
      <c r="U1883" s="65" t="str">
        <f t="shared" si="293"/>
        <v>Realizar a ressulcagem dos pneus respeitando os procedimentos conforme manual de ressulcagem.</v>
      </c>
      <c r="V1883" s="60">
        <v>16196</v>
      </c>
      <c r="W1883" s="59" t="str">
        <f t="shared" si="294"/>
        <v xml:space="preserve">Everson Veloso </v>
      </c>
      <c r="X1883" s="59">
        <f t="shared" si="285"/>
        <v>2</v>
      </c>
      <c r="Y1883" s="59">
        <f t="shared" ca="1" si="284"/>
        <v>16</v>
      </c>
      <c r="Z1883" s="59" t="str">
        <f>IFERROR(VLOOKUP(R1883,FVU!B:F,5,FALSE),"")</f>
        <v>BANDA DE RODAGEM</v>
      </c>
      <c r="AA1883">
        <f t="shared" si="286"/>
        <v>2025</v>
      </c>
    </row>
    <row r="1884" spans="1:27" ht="15.75" customHeight="1">
      <c r="A1884" s="149">
        <f t="shared" si="283"/>
        <v>4179</v>
      </c>
      <c r="B1884" s="76">
        <v>29536</v>
      </c>
      <c r="C1884" s="68">
        <v>2</v>
      </c>
      <c r="D1884" s="67" t="str">
        <f t="shared" si="288"/>
        <v>275/80R22.5</v>
      </c>
      <c r="E1884" s="69">
        <v>7328</v>
      </c>
      <c r="F1884" s="76" t="s">
        <v>99</v>
      </c>
      <c r="G1884" s="68">
        <v>56</v>
      </c>
      <c r="H1884" s="67" t="str">
        <f t="shared" si="287"/>
        <v xml:space="preserve">UBERLANDIA </v>
      </c>
      <c r="I1884" s="71">
        <v>45691</v>
      </c>
      <c r="J1884" s="72">
        <v>45705</v>
      </c>
      <c r="K1884" s="68">
        <v>0</v>
      </c>
      <c r="L1884" s="68">
        <v>15886</v>
      </c>
      <c r="M1884" s="68">
        <v>71179</v>
      </c>
      <c r="N1884" s="73">
        <f t="shared" si="289"/>
        <v>600</v>
      </c>
      <c r="O1884" s="74" t="str">
        <f t="shared" ca="1" si="290"/>
        <v>OK</v>
      </c>
      <c r="P1884" s="71">
        <v>45722</v>
      </c>
      <c r="Q1884" s="198"/>
      <c r="R1884" s="68" t="s">
        <v>100</v>
      </c>
      <c r="S1884" s="73" t="str">
        <f t="shared" si="291"/>
        <v>Quebra do talão durante a montagem ou desmontagem proveniente de aquecimento excessivo da roda.</v>
      </c>
      <c r="T1884" s="67" t="str">
        <f t="shared" si="292"/>
        <v>Quebra do talão na montagem/desmontagem, utilização de ferramentas não adequadas, força excessiva ou desproporcional na montagem/desmontagem, pneu com talão baquelizado devido a aquecimento da roda ou baixa pressão.</v>
      </c>
      <c r="U1884" s="73" t="str">
        <f t="shared" si="293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1884" s="68">
        <v>16196</v>
      </c>
      <c r="W1884" s="67" t="str">
        <f t="shared" si="294"/>
        <v xml:space="preserve">Everson Veloso </v>
      </c>
      <c r="X1884" s="67">
        <f t="shared" si="285"/>
        <v>2</v>
      </c>
      <c r="Y1884" s="67">
        <f t="shared" ca="1" si="284"/>
        <v>17</v>
      </c>
      <c r="Z1884" s="67" t="str">
        <f>IFERROR(VLOOKUP(R1884,FVU!B:F,5,FALSE),"")</f>
        <v>TALÃO</v>
      </c>
      <c r="AA1884">
        <f t="shared" si="286"/>
        <v>2025</v>
      </c>
    </row>
    <row r="1885" spans="1:27" ht="15.75" customHeight="1">
      <c r="A1885" s="150">
        <f t="shared" si="283"/>
        <v>4180</v>
      </c>
      <c r="B1885" s="75">
        <v>29536</v>
      </c>
      <c r="C1885" s="60">
        <v>2</v>
      </c>
      <c r="D1885" s="59" t="str">
        <f t="shared" si="288"/>
        <v>275/80R22.5</v>
      </c>
      <c r="E1885" s="61">
        <v>7328</v>
      </c>
      <c r="F1885" s="75" t="s">
        <v>99</v>
      </c>
      <c r="G1885" s="60">
        <v>56</v>
      </c>
      <c r="H1885" s="59" t="str">
        <f t="shared" si="287"/>
        <v xml:space="preserve">UBERLANDIA </v>
      </c>
      <c r="I1885" s="63">
        <v>45691</v>
      </c>
      <c r="J1885" s="64">
        <v>45705</v>
      </c>
      <c r="K1885" s="60">
        <v>0</v>
      </c>
      <c r="L1885" s="60">
        <v>15886</v>
      </c>
      <c r="M1885" s="60">
        <v>71179</v>
      </c>
      <c r="N1885" s="65">
        <f t="shared" si="289"/>
        <v>600</v>
      </c>
      <c r="O1885" s="66" t="str">
        <f t="shared" ca="1" si="290"/>
        <v>OK</v>
      </c>
      <c r="P1885" s="63">
        <v>45721</v>
      </c>
      <c r="Q1885" s="200"/>
      <c r="R1885" s="148" t="s">
        <v>114</v>
      </c>
      <c r="S1885" s="65" t="str">
        <f t="shared" si="291"/>
        <v>Pneu não ressulcado</v>
      </c>
      <c r="T1885" s="59" t="str">
        <f t="shared" si="292"/>
        <v>Negligência e/ou não realização do serviço de ressulcagem.</v>
      </c>
      <c r="U1885" s="65" t="str">
        <f t="shared" si="293"/>
        <v>Realizar a ressulcagem dos pneus respeitando os procedimentos conforme manual de ressulcagem.</v>
      </c>
      <c r="V1885" s="60">
        <v>16196</v>
      </c>
      <c r="W1885" s="59" t="str">
        <f t="shared" si="294"/>
        <v xml:space="preserve">Everson Veloso </v>
      </c>
      <c r="X1885" s="59">
        <f t="shared" si="285"/>
        <v>2</v>
      </c>
      <c r="Y1885" s="59">
        <f t="shared" ca="1" si="284"/>
        <v>16</v>
      </c>
      <c r="Z1885" s="59" t="str">
        <f>IFERROR(VLOOKUP(R1885,FVU!B:F,5,FALSE),"")</f>
        <v>BANDA DE RODAGEM</v>
      </c>
      <c r="AA1885">
        <f t="shared" si="286"/>
        <v>2025</v>
      </c>
    </row>
    <row r="1886" spans="1:27" ht="15.75" customHeight="1">
      <c r="A1886" s="149">
        <f t="shared" si="283"/>
        <v>4181</v>
      </c>
      <c r="B1886" s="76">
        <v>29341</v>
      </c>
      <c r="C1886" s="68">
        <v>2</v>
      </c>
      <c r="D1886" s="67" t="str">
        <f t="shared" si="288"/>
        <v>275/80R22.5</v>
      </c>
      <c r="E1886" s="69">
        <v>7328</v>
      </c>
      <c r="F1886" s="76" t="s">
        <v>102</v>
      </c>
      <c r="G1886" s="68">
        <v>56</v>
      </c>
      <c r="H1886" s="67" t="str">
        <f t="shared" si="287"/>
        <v xml:space="preserve">UBERLANDIA </v>
      </c>
      <c r="I1886" s="71">
        <v>45691</v>
      </c>
      <c r="J1886" s="72">
        <v>45705</v>
      </c>
      <c r="K1886" s="68">
        <v>0</v>
      </c>
      <c r="L1886" s="68">
        <v>45229</v>
      </c>
      <c r="M1886" s="68">
        <v>45229</v>
      </c>
      <c r="N1886" s="73">
        <f t="shared" si="289"/>
        <v>600</v>
      </c>
      <c r="O1886" s="74" t="str">
        <f t="shared" ca="1" si="290"/>
        <v>OK</v>
      </c>
      <c r="P1886" s="71">
        <v>45726</v>
      </c>
      <c r="Q1886" s="198"/>
      <c r="R1886" s="68" t="s">
        <v>111</v>
      </c>
      <c r="S1886" s="73" t="str">
        <f t="shared" si="291"/>
        <v>Desgaste irregular da Banda de Rodagem.</v>
      </c>
      <c r="T1886" s="67" t="str">
        <f t="shared" si="292"/>
        <v>Folgas nas mangas, cubos, buchas estouradas, veículo desalinhado.</v>
      </c>
      <c r="U1886" s="73" t="str">
        <f t="shared" si="29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886" s="68">
        <v>16196</v>
      </c>
      <c r="W1886" s="67" t="str">
        <f t="shared" si="294"/>
        <v xml:space="preserve">Everson Veloso </v>
      </c>
      <c r="X1886" s="67">
        <f t="shared" si="285"/>
        <v>2</v>
      </c>
      <c r="Y1886" s="67">
        <f t="shared" ca="1" si="284"/>
        <v>21</v>
      </c>
      <c r="Z1886" s="67" t="str">
        <f>IFERROR(VLOOKUP(R1886,FVU!B:F,5,FALSE),"")</f>
        <v>BANDA DE RODAGEM</v>
      </c>
      <c r="AA1886">
        <f t="shared" si="286"/>
        <v>2025</v>
      </c>
    </row>
    <row r="1887" spans="1:27" ht="15.75" customHeight="1">
      <c r="A1887" s="150">
        <f t="shared" si="283"/>
        <v>4182</v>
      </c>
      <c r="B1887" s="75">
        <v>26568</v>
      </c>
      <c r="C1887" s="60">
        <v>1</v>
      </c>
      <c r="D1887" s="59" t="str">
        <f t="shared" si="288"/>
        <v>295/80R22.5</v>
      </c>
      <c r="E1887" s="61">
        <v>7609</v>
      </c>
      <c r="F1887" s="75" t="s">
        <v>198</v>
      </c>
      <c r="G1887" s="60">
        <v>56</v>
      </c>
      <c r="H1887" s="59" t="str">
        <f t="shared" si="287"/>
        <v xml:space="preserve">UBERLANDIA </v>
      </c>
      <c r="I1887" s="63">
        <v>45692</v>
      </c>
      <c r="J1887" s="64">
        <v>45705</v>
      </c>
      <c r="K1887" s="60">
        <v>0</v>
      </c>
      <c r="L1887" s="60">
        <v>21916</v>
      </c>
      <c r="M1887" s="60">
        <v>46454</v>
      </c>
      <c r="N1887" s="65">
        <f t="shared" si="289"/>
        <v>650</v>
      </c>
      <c r="O1887" s="66" t="str">
        <f t="shared" ca="1" si="290"/>
        <v>OK</v>
      </c>
      <c r="P1887" s="63">
        <v>45721</v>
      </c>
      <c r="Q1887" s="200"/>
      <c r="R1887" s="148" t="s">
        <v>114</v>
      </c>
      <c r="S1887" s="65" t="str">
        <f t="shared" si="291"/>
        <v>Pneu não ressulcado</v>
      </c>
      <c r="T1887" s="59" t="str">
        <f t="shared" si="292"/>
        <v>Negligência e/ou não realização do serviço de ressulcagem.</v>
      </c>
      <c r="U1887" s="65" t="str">
        <f t="shared" si="293"/>
        <v>Realizar a ressulcagem dos pneus respeitando os procedimentos conforme manual de ressulcagem.</v>
      </c>
      <c r="V1887" s="60">
        <v>16196</v>
      </c>
      <c r="W1887" s="59" t="str">
        <f t="shared" si="294"/>
        <v xml:space="preserve">Everson Veloso </v>
      </c>
      <c r="X1887" s="59">
        <f t="shared" si="285"/>
        <v>2</v>
      </c>
      <c r="Y1887" s="59">
        <f t="shared" ca="1" si="284"/>
        <v>16</v>
      </c>
      <c r="Z1887" s="59" t="str">
        <f>IFERROR(VLOOKUP(R1887,FVU!B:F,5,FALSE),"")</f>
        <v>BANDA DE RODAGEM</v>
      </c>
      <c r="AA1887">
        <f t="shared" si="286"/>
        <v>2025</v>
      </c>
    </row>
    <row r="1888" spans="1:27" ht="15.75" customHeight="1">
      <c r="A1888" s="149">
        <f t="shared" si="283"/>
        <v>4183</v>
      </c>
      <c r="B1888" s="76">
        <v>29374</v>
      </c>
      <c r="C1888" s="68">
        <v>4</v>
      </c>
      <c r="D1888" s="67" t="str">
        <f t="shared" si="288"/>
        <v>215/75R17.5</v>
      </c>
      <c r="E1888" s="69">
        <v>40883</v>
      </c>
      <c r="F1888" s="76" t="s">
        <v>197</v>
      </c>
      <c r="G1888" s="68">
        <v>98</v>
      </c>
      <c r="H1888" s="67" t="str">
        <f t="shared" si="287"/>
        <v>ANA LUCIA</v>
      </c>
      <c r="I1888" s="71">
        <v>45705</v>
      </c>
      <c r="J1888" s="72">
        <v>45723</v>
      </c>
      <c r="K1888" s="68">
        <v>0</v>
      </c>
      <c r="L1888" s="68">
        <v>18186</v>
      </c>
      <c r="M1888" s="68">
        <v>18186</v>
      </c>
      <c r="N1888" s="73">
        <f t="shared" si="289"/>
        <v>450</v>
      </c>
      <c r="O1888" s="74" t="str">
        <f t="shared" ca="1" si="290"/>
        <v>OK</v>
      </c>
      <c r="P1888" s="71">
        <v>45894</v>
      </c>
      <c r="Q1888" s="198"/>
      <c r="R1888" s="68" t="s">
        <v>112</v>
      </c>
      <c r="S1888" s="73" t="str">
        <f t="shared" si="291"/>
        <v>Agressões durante a montagem ou desmontagem.</v>
      </c>
      <c r="T1888" s="67" t="str">
        <f t="shared" si="292"/>
        <v>Cortes provocados por ferramentas ou máquinas de montagem/desmontagem, utilização de ferramentas não adequadas, força excessiva ou desproporcional na montagem/desmontagem.</v>
      </c>
      <c r="U1888" s="73" t="str">
        <f t="shared" si="293"/>
        <v>Falha na desmontagem do pneu. Solicito avaliação de cobrança.</v>
      </c>
      <c r="V1888" s="68">
        <v>16196</v>
      </c>
      <c r="W1888" s="67" t="str">
        <f t="shared" si="294"/>
        <v xml:space="preserve">Everson Veloso </v>
      </c>
      <c r="X1888" s="67">
        <f t="shared" si="285"/>
        <v>3</v>
      </c>
      <c r="Y1888" s="67">
        <f t="shared" ca="1" si="284"/>
        <v>171</v>
      </c>
      <c r="Z1888" s="67" t="str">
        <f>IFERROR(VLOOKUP(R1888,FVU!B:F,5,FALSE),"")</f>
        <v>TALÃO</v>
      </c>
      <c r="AA1888">
        <f t="shared" si="286"/>
        <v>2025</v>
      </c>
    </row>
    <row r="1889" spans="1:27" ht="15.75" customHeight="1">
      <c r="A1889" s="150">
        <f t="shared" si="283"/>
        <v>4184</v>
      </c>
      <c r="B1889" s="75">
        <v>23396</v>
      </c>
      <c r="C1889" s="60">
        <v>2</v>
      </c>
      <c r="D1889" s="59" t="str">
        <f t="shared" si="288"/>
        <v>275/80R22.5</v>
      </c>
      <c r="E1889" s="61">
        <v>20716</v>
      </c>
      <c r="F1889" s="75" t="s">
        <v>198</v>
      </c>
      <c r="G1889" s="60">
        <v>870</v>
      </c>
      <c r="H1889" s="59" t="str">
        <f t="shared" si="287"/>
        <v>JUSTINOPOLIS</v>
      </c>
      <c r="I1889" s="63">
        <v>45709</v>
      </c>
      <c r="J1889" s="64">
        <v>45723</v>
      </c>
      <c r="K1889" s="60">
        <v>2</v>
      </c>
      <c r="L1889" s="60">
        <v>14471</v>
      </c>
      <c r="M1889" s="60">
        <v>193264</v>
      </c>
      <c r="N1889" s="65">
        <f t="shared" si="289"/>
        <v>600</v>
      </c>
      <c r="O1889" s="66" t="str">
        <f t="shared" ca="1" si="290"/>
        <v>OK</v>
      </c>
      <c r="P1889" s="63">
        <v>45756</v>
      </c>
      <c r="Q1889" s="200"/>
      <c r="R1889" s="148" t="s">
        <v>117</v>
      </c>
      <c r="S1889" s="65" t="str">
        <f t="shared" si="291"/>
        <v>Separações no talão e rupturas dos reforços.</v>
      </c>
      <c r="T1889" s="59" t="str">
        <f t="shared" si="292"/>
        <v>Aquecimento excessivo no tambor de freio, utilização com sobrecarga ou baixa pressão, mau posicionamento do pneu sobre o aro/roda, uso excessivo dos freios devido a velocidade incompatível com a via.</v>
      </c>
      <c r="U1889" s="65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89" s="60">
        <v>16196</v>
      </c>
      <c r="W1889" s="59" t="str">
        <f t="shared" si="294"/>
        <v xml:space="preserve">Everson Veloso </v>
      </c>
      <c r="X1889" s="59">
        <f t="shared" si="285"/>
        <v>3</v>
      </c>
      <c r="Y1889" s="59">
        <f t="shared" ca="1" si="284"/>
        <v>33</v>
      </c>
      <c r="Z1889" s="59" t="str">
        <f>IFERROR(VLOOKUP(R1889,FVU!B:F,5,FALSE),"")</f>
        <v>TALÃO</v>
      </c>
      <c r="AA1889">
        <f t="shared" si="286"/>
        <v>2025</v>
      </c>
    </row>
    <row r="1890" spans="1:27" ht="15.75" customHeight="1">
      <c r="A1890" s="149">
        <f t="shared" si="283"/>
        <v>4185</v>
      </c>
      <c r="B1890" s="76">
        <v>24975</v>
      </c>
      <c r="C1890" s="68">
        <v>2</v>
      </c>
      <c r="D1890" s="67" t="str">
        <f t="shared" si="288"/>
        <v>275/80R22.5</v>
      </c>
      <c r="E1890" s="69" t="s">
        <v>247</v>
      </c>
      <c r="F1890" s="76" t="s">
        <v>99</v>
      </c>
      <c r="G1890" s="68">
        <v>61</v>
      </c>
      <c r="H1890" s="67" t="str">
        <f t="shared" si="287"/>
        <v>SARZEDO</v>
      </c>
      <c r="I1890" s="71">
        <v>45706</v>
      </c>
      <c r="J1890" s="72">
        <v>45723</v>
      </c>
      <c r="K1890" s="68">
        <v>2</v>
      </c>
      <c r="L1890" s="68">
        <v>7674</v>
      </c>
      <c r="M1890" s="68">
        <v>193956</v>
      </c>
      <c r="N1890" s="73">
        <f t="shared" si="289"/>
        <v>600</v>
      </c>
      <c r="O1890" s="74" t="str">
        <f t="shared" ca="1" si="290"/>
        <v>OK</v>
      </c>
      <c r="P1890" s="71">
        <v>45729</v>
      </c>
      <c r="Q1890" s="198"/>
      <c r="R1890" s="68" t="s">
        <v>116</v>
      </c>
      <c r="S1890" s="73" t="str">
        <f t="shared" si="291"/>
        <v>Desenrolamento do retorno da lona carcaça no talão.</v>
      </c>
      <c r="T1890" s="67" t="str">
        <f t="shared" si="292"/>
        <v>Aquecimento no talão ocasionado pelo uso excessivo do freio, má regulagem dos freios, uso excessivo dos freios devido a velocidade incompatível com a via,rodas sujas e/ou em má condições de uso, etc.</v>
      </c>
      <c r="U1890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890" s="68">
        <v>16196</v>
      </c>
      <c r="W1890" s="67" t="str">
        <f t="shared" si="294"/>
        <v xml:space="preserve">Everson Veloso </v>
      </c>
      <c r="X1890" s="67">
        <f t="shared" si="285"/>
        <v>3</v>
      </c>
      <c r="Y1890" s="67">
        <f t="shared" ca="1" si="284"/>
        <v>6</v>
      </c>
      <c r="Z1890" s="67" t="str">
        <f>IFERROR(VLOOKUP(R1890,FVU!B:F,5,FALSE),"")</f>
        <v>TALÃO</v>
      </c>
      <c r="AA1890">
        <f t="shared" si="286"/>
        <v>2025</v>
      </c>
    </row>
    <row r="1891" spans="1:27" ht="15.75" customHeight="1">
      <c r="A1891" s="150">
        <f t="shared" si="283"/>
        <v>4186</v>
      </c>
      <c r="B1891" s="75">
        <v>22882</v>
      </c>
      <c r="C1891" s="60">
        <v>2</v>
      </c>
      <c r="D1891" s="59" t="str">
        <f t="shared" si="288"/>
        <v>275/80R22.5</v>
      </c>
      <c r="E1891" s="61">
        <v>25337</v>
      </c>
      <c r="F1891" s="75" t="s">
        <v>198</v>
      </c>
      <c r="G1891" s="60">
        <v>61</v>
      </c>
      <c r="H1891" s="59" t="str">
        <f t="shared" si="287"/>
        <v>SARZEDO</v>
      </c>
      <c r="I1891" s="63">
        <v>45701</v>
      </c>
      <c r="J1891" s="64">
        <v>45723</v>
      </c>
      <c r="K1891" s="60">
        <v>2</v>
      </c>
      <c r="L1891" s="60">
        <v>55101</v>
      </c>
      <c r="M1891" s="60">
        <v>215408</v>
      </c>
      <c r="N1891" s="65">
        <f t="shared" si="289"/>
        <v>600</v>
      </c>
      <c r="O1891" s="66" t="str">
        <f t="shared" ca="1" si="290"/>
        <v>OK</v>
      </c>
      <c r="P1891" s="63">
        <v>45730</v>
      </c>
      <c r="Q1891" s="200"/>
      <c r="R1891" s="148" t="s">
        <v>104</v>
      </c>
      <c r="S1891" s="65" t="str">
        <f t="shared" si="291"/>
        <v>Feridas acidentais no flanco.</v>
      </c>
      <c r="T1891" s="59" t="str">
        <f t="shared" si="292"/>
        <v>Objetos pontiagudos, pontas de guias, meio-fio.</v>
      </c>
      <c r="U1891" s="65" t="str">
        <f t="shared" si="293"/>
        <v>Impacto lateral proveniente de erro operacional, solicito avaliação de cobrança.</v>
      </c>
      <c r="V1891" s="60">
        <v>16196</v>
      </c>
      <c r="W1891" s="59" t="str">
        <f t="shared" si="294"/>
        <v xml:space="preserve">Everson Veloso </v>
      </c>
      <c r="X1891" s="59">
        <f t="shared" si="285"/>
        <v>3</v>
      </c>
      <c r="Y1891" s="59">
        <f t="shared" ca="1" si="284"/>
        <v>7</v>
      </c>
      <c r="Z1891" s="59" t="str">
        <f>IFERROR(VLOOKUP(R1891,FVU!B:F,5,FALSE),"")</f>
        <v>FLANCO</v>
      </c>
      <c r="AA1891">
        <f t="shared" si="286"/>
        <v>2025</v>
      </c>
    </row>
    <row r="1892" spans="1:27" ht="15.75" customHeight="1">
      <c r="A1892" s="149">
        <f t="shared" si="283"/>
        <v>4187</v>
      </c>
      <c r="B1892" s="76">
        <v>25809</v>
      </c>
      <c r="C1892" s="68">
        <v>2</v>
      </c>
      <c r="D1892" s="67" t="str">
        <f t="shared" si="288"/>
        <v>275/80R22.5</v>
      </c>
      <c r="E1892" s="69">
        <v>20716</v>
      </c>
      <c r="F1892" s="76" t="s">
        <v>105</v>
      </c>
      <c r="G1892" s="68">
        <v>870</v>
      </c>
      <c r="H1892" s="67" t="str">
        <f t="shared" si="287"/>
        <v>JUSTINOPOLIS</v>
      </c>
      <c r="I1892" s="71">
        <v>45709</v>
      </c>
      <c r="J1892" s="72">
        <v>45723</v>
      </c>
      <c r="K1892" s="68">
        <v>2</v>
      </c>
      <c r="L1892" s="68">
        <v>14471</v>
      </c>
      <c r="M1892" s="68">
        <v>131995</v>
      </c>
      <c r="N1892" s="73">
        <f t="shared" si="289"/>
        <v>600</v>
      </c>
      <c r="O1892" s="74" t="str">
        <f t="shared" ca="1" si="290"/>
        <v>OK</v>
      </c>
      <c r="P1892" s="71">
        <v>45756</v>
      </c>
      <c r="Q1892" s="198"/>
      <c r="R1892" s="68" t="s">
        <v>106</v>
      </c>
      <c r="S1892" s="73" t="str">
        <f t="shared" si="291"/>
        <v>Rachadura na zona baixa do talão.</v>
      </c>
      <c r="T1892" s="67" t="str">
        <f t="shared" si="2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92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92" s="68">
        <v>16196</v>
      </c>
      <c r="W1892" s="67" t="str">
        <f t="shared" si="294"/>
        <v xml:space="preserve">Everson Veloso </v>
      </c>
      <c r="X1892" s="67">
        <f t="shared" si="285"/>
        <v>3</v>
      </c>
      <c r="Y1892" s="67">
        <f t="shared" ca="1" si="284"/>
        <v>33</v>
      </c>
      <c r="Z1892" s="67" t="str">
        <f>IFERROR(VLOOKUP(R1892,FVU!B:F,5,FALSE),"")</f>
        <v>TALÃO</v>
      </c>
      <c r="AA1892">
        <f t="shared" si="286"/>
        <v>2025</v>
      </c>
    </row>
    <row r="1893" spans="1:27" ht="15.75" customHeight="1">
      <c r="A1893" s="150">
        <f t="shared" si="283"/>
        <v>4188</v>
      </c>
      <c r="B1893" s="75">
        <v>30019</v>
      </c>
      <c r="C1893" s="60">
        <v>2</v>
      </c>
      <c r="D1893" s="59" t="str">
        <f t="shared" si="288"/>
        <v>275/80R22.5</v>
      </c>
      <c r="E1893" s="61">
        <v>90298</v>
      </c>
      <c r="F1893" s="75" t="s">
        <v>99</v>
      </c>
      <c r="G1893" s="60">
        <v>870</v>
      </c>
      <c r="H1893" s="59" t="str">
        <f t="shared" si="287"/>
        <v>JUSTINOPOLIS</v>
      </c>
      <c r="I1893" s="63">
        <v>45707</v>
      </c>
      <c r="J1893" s="64">
        <v>45723</v>
      </c>
      <c r="K1893" s="60">
        <v>0</v>
      </c>
      <c r="L1893" s="60">
        <v>23349</v>
      </c>
      <c r="M1893" s="60">
        <v>23349</v>
      </c>
      <c r="N1893" s="65">
        <f t="shared" si="289"/>
        <v>600</v>
      </c>
      <c r="O1893" s="66" t="str">
        <f t="shared" ca="1" si="290"/>
        <v>OK</v>
      </c>
      <c r="P1893" s="63">
        <v>45756</v>
      </c>
      <c r="Q1893" s="200"/>
      <c r="R1893" s="148" t="s">
        <v>106</v>
      </c>
      <c r="S1893" s="65" t="str">
        <f t="shared" si="291"/>
        <v>Rachadura na zona baixa do talão.</v>
      </c>
      <c r="T1893" s="59" t="str">
        <f t="shared" si="2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93" s="65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93" s="60">
        <v>16196</v>
      </c>
      <c r="W1893" s="59" t="str">
        <f t="shared" si="294"/>
        <v xml:space="preserve">Everson Veloso </v>
      </c>
      <c r="X1893" s="59">
        <f t="shared" si="285"/>
        <v>3</v>
      </c>
      <c r="Y1893" s="59">
        <f t="shared" ca="1" si="284"/>
        <v>33</v>
      </c>
      <c r="Z1893" s="59" t="str">
        <f>IFERROR(VLOOKUP(R1893,FVU!B:F,5,FALSE),"")</f>
        <v>TALÃO</v>
      </c>
      <c r="AA1893">
        <f t="shared" si="286"/>
        <v>2025</v>
      </c>
    </row>
    <row r="1894" spans="1:27" ht="15.75" customHeight="1">
      <c r="A1894" s="149">
        <f t="shared" si="283"/>
        <v>4189</v>
      </c>
      <c r="B1894" s="76">
        <v>27453</v>
      </c>
      <c r="C1894" s="68">
        <v>2</v>
      </c>
      <c r="D1894" s="67" t="str">
        <f t="shared" si="288"/>
        <v>275/80R22.5</v>
      </c>
      <c r="E1894" s="69" t="s">
        <v>248</v>
      </c>
      <c r="F1894" s="76" t="s">
        <v>99</v>
      </c>
      <c r="G1894" s="68">
        <v>61</v>
      </c>
      <c r="H1894" s="67" t="str">
        <f t="shared" si="287"/>
        <v>SARZEDO</v>
      </c>
      <c r="I1894" s="71">
        <v>45705</v>
      </c>
      <c r="J1894" s="72">
        <v>45723</v>
      </c>
      <c r="K1894" s="68">
        <v>1</v>
      </c>
      <c r="L1894" s="68">
        <v>11443</v>
      </c>
      <c r="M1894" s="68">
        <v>61684</v>
      </c>
      <c r="N1894" s="73">
        <f t="shared" si="289"/>
        <v>600</v>
      </c>
      <c r="O1894" s="74" t="str">
        <f t="shared" ca="1" si="290"/>
        <v>OK</v>
      </c>
      <c r="P1894" s="71">
        <v>45729</v>
      </c>
      <c r="Q1894" s="198"/>
      <c r="R1894" s="68" t="s">
        <v>116</v>
      </c>
      <c r="S1894" s="73" t="str">
        <f t="shared" si="291"/>
        <v>Desenrolamento do retorno da lona carcaça no talão.</v>
      </c>
      <c r="T1894" s="67" t="str">
        <f t="shared" si="292"/>
        <v>Aquecimento no talão ocasionado pelo uso excessivo do freio, má regulagem dos freios, uso excessivo dos freios devido a velocidade incompatível com a via,rodas sujas e/ou em má condições de uso, etc.</v>
      </c>
      <c r="U1894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894" s="68">
        <v>16196</v>
      </c>
      <c r="W1894" s="67" t="str">
        <f t="shared" si="294"/>
        <v xml:space="preserve">Everson Veloso </v>
      </c>
      <c r="X1894" s="67">
        <f t="shared" si="285"/>
        <v>3</v>
      </c>
      <c r="Y1894" s="67">
        <f t="shared" ca="1" si="284"/>
        <v>6</v>
      </c>
      <c r="Z1894" s="67" t="str">
        <f>IFERROR(VLOOKUP(R1894,FVU!B:F,5,FALSE),"")</f>
        <v>TALÃO</v>
      </c>
      <c r="AA1894">
        <f t="shared" si="286"/>
        <v>2025</v>
      </c>
    </row>
    <row r="1895" spans="1:27" ht="15.75" customHeight="1">
      <c r="A1895" s="150">
        <f t="shared" si="283"/>
        <v>4190</v>
      </c>
      <c r="B1895" s="75">
        <v>26018</v>
      </c>
      <c r="C1895" s="60">
        <v>2</v>
      </c>
      <c r="D1895" s="59" t="str">
        <f t="shared" si="288"/>
        <v>275/80R22.5</v>
      </c>
      <c r="E1895" s="61">
        <v>10754</v>
      </c>
      <c r="F1895" s="75" t="s">
        <v>105</v>
      </c>
      <c r="G1895" s="60">
        <v>870</v>
      </c>
      <c r="H1895" s="59" t="str">
        <f t="shared" si="287"/>
        <v>JUSTINOPOLIS</v>
      </c>
      <c r="I1895" s="63">
        <v>45703</v>
      </c>
      <c r="J1895" s="64">
        <v>45723</v>
      </c>
      <c r="K1895" s="60">
        <v>2</v>
      </c>
      <c r="L1895" s="60">
        <v>3396</v>
      </c>
      <c r="M1895" s="60">
        <v>179673</v>
      </c>
      <c r="N1895" s="65">
        <f t="shared" si="289"/>
        <v>600</v>
      </c>
      <c r="O1895" s="66" t="str">
        <f t="shared" ca="1" si="290"/>
        <v>OK</v>
      </c>
      <c r="P1895" s="63">
        <v>45756</v>
      </c>
      <c r="Q1895" s="200"/>
      <c r="R1895" s="148" t="s">
        <v>116</v>
      </c>
      <c r="S1895" s="65" t="str">
        <f t="shared" si="291"/>
        <v>Desenrolamento do retorno da lona carcaça no talão.</v>
      </c>
      <c r="T1895" s="59" t="str">
        <f t="shared" si="292"/>
        <v>Aquecimento no talão ocasionado pelo uso excessivo do freio, má regulagem dos freios, uso excessivo dos freios devido a velocidade incompatível com a via,rodas sujas e/ou em má condições de uso, etc.</v>
      </c>
      <c r="U1895" s="65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895" s="60">
        <v>16196</v>
      </c>
      <c r="W1895" s="59" t="str">
        <f t="shared" si="294"/>
        <v xml:space="preserve">Everson Veloso </v>
      </c>
      <c r="X1895" s="59">
        <f t="shared" si="285"/>
        <v>3</v>
      </c>
      <c r="Y1895" s="59">
        <f t="shared" ca="1" si="284"/>
        <v>33</v>
      </c>
      <c r="Z1895" s="59" t="str">
        <f>IFERROR(VLOOKUP(R1895,FVU!B:F,5,FALSE),"")</f>
        <v>TALÃO</v>
      </c>
      <c r="AA1895">
        <f t="shared" si="286"/>
        <v>2025</v>
      </c>
    </row>
    <row r="1896" spans="1:27" ht="15.75" customHeight="1">
      <c r="A1896" s="149">
        <f t="shared" si="283"/>
        <v>4191</v>
      </c>
      <c r="B1896" s="76">
        <v>26501</v>
      </c>
      <c r="C1896" s="68">
        <v>2</v>
      </c>
      <c r="D1896" s="67" t="str">
        <f t="shared" si="288"/>
        <v>275/80R22.5</v>
      </c>
      <c r="E1896" s="69">
        <v>11326</v>
      </c>
      <c r="F1896" s="76" t="s">
        <v>105</v>
      </c>
      <c r="G1896" s="68">
        <v>870</v>
      </c>
      <c r="H1896" s="67" t="str">
        <f t="shared" si="287"/>
        <v>JUSTINOPOLIS</v>
      </c>
      <c r="I1896" s="71">
        <v>45706</v>
      </c>
      <c r="J1896" s="72">
        <v>45723</v>
      </c>
      <c r="K1896" s="68">
        <v>2</v>
      </c>
      <c r="L1896" s="68">
        <v>8312</v>
      </c>
      <c r="M1896" s="68">
        <v>129614</v>
      </c>
      <c r="N1896" s="73">
        <f t="shared" si="289"/>
        <v>600</v>
      </c>
      <c r="O1896" s="74" t="str">
        <f t="shared" ca="1" si="290"/>
        <v>OK</v>
      </c>
      <c r="P1896" s="71">
        <v>45756</v>
      </c>
      <c r="Q1896" s="198"/>
      <c r="R1896" s="68" t="s">
        <v>116</v>
      </c>
      <c r="S1896" s="73" t="str">
        <f t="shared" si="291"/>
        <v>Desenrolamento do retorno da lona carcaça no talão.</v>
      </c>
      <c r="T1896" s="67" t="str">
        <f t="shared" si="292"/>
        <v>Aquecimento no talão ocasionado pelo uso excessivo do freio, má regulagem dos freios, uso excessivo dos freios devido a velocidade incompatível com a via,rodas sujas e/ou em má condições de uso, etc.</v>
      </c>
      <c r="U1896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896" s="68">
        <v>16196</v>
      </c>
      <c r="W1896" s="67" t="str">
        <f t="shared" si="294"/>
        <v xml:space="preserve">Everson Veloso </v>
      </c>
      <c r="X1896" s="67">
        <f t="shared" si="285"/>
        <v>3</v>
      </c>
      <c r="Y1896" s="67">
        <f t="shared" ca="1" si="284"/>
        <v>33</v>
      </c>
      <c r="Z1896" s="67" t="str">
        <f>IFERROR(VLOOKUP(R1896,FVU!B:F,5,FALSE),"")</f>
        <v>TALÃO</v>
      </c>
      <c r="AA1896">
        <f t="shared" si="286"/>
        <v>2025</v>
      </c>
    </row>
    <row r="1897" spans="1:27" ht="15.75" customHeight="1">
      <c r="A1897" s="150">
        <f t="shared" si="283"/>
        <v>4192</v>
      </c>
      <c r="B1897" s="75">
        <v>24473</v>
      </c>
      <c r="C1897" s="60">
        <v>2</v>
      </c>
      <c r="D1897" s="59" t="str">
        <f t="shared" si="288"/>
        <v>275/80R22.5</v>
      </c>
      <c r="E1897" s="61">
        <v>90530</v>
      </c>
      <c r="F1897" s="75" t="s">
        <v>105</v>
      </c>
      <c r="G1897" s="60">
        <v>990</v>
      </c>
      <c r="H1897" s="59" t="str">
        <f t="shared" si="287"/>
        <v>VENEZA</v>
      </c>
      <c r="I1897" s="63">
        <v>45700</v>
      </c>
      <c r="J1897" s="64">
        <v>45723</v>
      </c>
      <c r="K1897" s="60">
        <v>3</v>
      </c>
      <c r="L1897" s="60">
        <v>7294</v>
      </c>
      <c r="M1897" s="60">
        <v>162926</v>
      </c>
      <c r="N1897" s="65">
        <f t="shared" si="289"/>
        <v>600</v>
      </c>
      <c r="O1897" s="66" t="str">
        <f t="shared" ca="1" si="290"/>
        <v>OK</v>
      </c>
      <c r="P1897" s="63">
        <v>45729</v>
      </c>
      <c r="Q1897" s="200"/>
      <c r="R1897" s="148" t="s">
        <v>116</v>
      </c>
      <c r="S1897" s="65" t="str">
        <f t="shared" si="291"/>
        <v>Desenrolamento do retorno da lona carcaça no talão.</v>
      </c>
      <c r="T1897" s="59" t="str">
        <f t="shared" si="292"/>
        <v>Aquecimento no talão ocasionado pelo uso excessivo do freio, má regulagem dos freios, uso excessivo dos freios devido a velocidade incompatível com a via,rodas sujas e/ou em má condições de uso, etc.</v>
      </c>
      <c r="U1897" s="65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897" s="60">
        <v>16196</v>
      </c>
      <c r="W1897" s="59" t="str">
        <f t="shared" si="294"/>
        <v xml:space="preserve">Everson Veloso </v>
      </c>
      <c r="X1897" s="59">
        <f t="shared" si="285"/>
        <v>3</v>
      </c>
      <c r="Y1897" s="59">
        <f t="shared" ca="1" si="284"/>
        <v>6</v>
      </c>
      <c r="Z1897" s="59" t="str">
        <f>IFERROR(VLOOKUP(R1897,FVU!B:F,5,FALSE),"")</f>
        <v>TALÃO</v>
      </c>
      <c r="AA1897">
        <f t="shared" si="286"/>
        <v>2025</v>
      </c>
    </row>
    <row r="1898" spans="1:27" ht="15.75" customHeight="1">
      <c r="A1898" s="149">
        <f t="shared" si="283"/>
        <v>4193</v>
      </c>
      <c r="B1898" s="76">
        <v>27723</v>
      </c>
      <c r="C1898" s="68">
        <v>2</v>
      </c>
      <c r="D1898" s="67" t="str">
        <f t="shared" si="288"/>
        <v>275/80R22.5</v>
      </c>
      <c r="E1898" s="69">
        <v>7338</v>
      </c>
      <c r="F1898" s="76" t="s">
        <v>99</v>
      </c>
      <c r="G1898" s="68">
        <v>56</v>
      </c>
      <c r="H1898" s="67" t="str">
        <f t="shared" si="287"/>
        <v xml:space="preserve">UBERLANDIA </v>
      </c>
      <c r="I1898" s="71">
        <v>45701</v>
      </c>
      <c r="J1898" s="72">
        <v>45723</v>
      </c>
      <c r="K1898" s="68">
        <v>1</v>
      </c>
      <c r="L1898" s="68">
        <v>71768</v>
      </c>
      <c r="M1898" s="68">
        <v>91568</v>
      </c>
      <c r="N1898" s="73">
        <f t="shared" si="289"/>
        <v>600</v>
      </c>
      <c r="O1898" s="74" t="str">
        <f t="shared" ca="1" si="290"/>
        <v>OK</v>
      </c>
      <c r="P1898" s="71">
        <v>45726</v>
      </c>
      <c r="Q1898" s="198"/>
      <c r="R1898" s="68" t="s">
        <v>106</v>
      </c>
      <c r="S1898" s="73" t="str">
        <f t="shared" si="291"/>
        <v>Rachadura na zona baixa do talão.</v>
      </c>
      <c r="T1898" s="67" t="str">
        <f t="shared" si="2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98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98" s="68">
        <v>16196</v>
      </c>
      <c r="W1898" s="67" t="str">
        <f t="shared" si="294"/>
        <v xml:space="preserve">Everson Veloso </v>
      </c>
      <c r="X1898" s="67">
        <f t="shared" si="285"/>
        <v>3</v>
      </c>
      <c r="Y1898" s="67">
        <f t="shared" ca="1" si="284"/>
        <v>3</v>
      </c>
      <c r="Z1898" s="67" t="str">
        <f>IFERROR(VLOOKUP(R1898,FVU!B:F,5,FALSE),"")</f>
        <v>TALÃO</v>
      </c>
      <c r="AA1898">
        <f t="shared" si="286"/>
        <v>2025</v>
      </c>
    </row>
    <row r="1899" spans="1:27" ht="15.75" customHeight="1">
      <c r="A1899" s="150">
        <f t="shared" si="283"/>
        <v>4194</v>
      </c>
      <c r="B1899" s="75">
        <v>27900</v>
      </c>
      <c r="C1899" s="60">
        <v>2</v>
      </c>
      <c r="D1899" s="59" t="str">
        <f t="shared" si="288"/>
        <v>275/80R22.5</v>
      </c>
      <c r="E1899" s="61">
        <v>90190</v>
      </c>
      <c r="F1899" s="75" t="s">
        <v>105</v>
      </c>
      <c r="G1899" s="60">
        <v>990</v>
      </c>
      <c r="H1899" s="59" t="str">
        <f t="shared" si="287"/>
        <v>VENEZA</v>
      </c>
      <c r="I1899" s="63">
        <v>45702</v>
      </c>
      <c r="J1899" s="64">
        <v>45723</v>
      </c>
      <c r="K1899" s="60">
        <v>1</v>
      </c>
      <c r="L1899" s="60">
        <v>29580</v>
      </c>
      <c r="M1899" s="60">
        <v>62030</v>
      </c>
      <c r="N1899" s="65">
        <f t="shared" si="289"/>
        <v>600</v>
      </c>
      <c r="O1899" s="66" t="str">
        <f t="shared" ca="1" si="290"/>
        <v>OK</v>
      </c>
      <c r="P1899" s="63">
        <v>45729</v>
      </c>
      <c r="Q1899" s="200"/>
      <c r="R1899" s="148" t="s">
        <v>106</v>
      </c>
      <c r="S1899" s="65" t="str">
        <f t="shared" si="291"/>
        <v>Rachadura na zona baixa do talão.</v>
      </c>
      <c r="T1899" s="59" t="str">
        <f t="shared" si="2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899" s="65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899" s="60">
        <v>16196</v>
      </c>
      <c r="W1899" s="59" t="str">
        <f t="shared" si="294"/>
        <v xml:space="preserve">Everson Veloso </v>
      </c>
      <c r="X1899" s="59">
        <f t="shared" si="285"/>
        <v>3</v>
      </c>
      <c r="Y1899" s="59">
        <f t="shared" ca="1" si="284"/>
        <v>6</v>
      </c>
      <c r="Z1899" s="59" t="str">
        <f>IFERROR(VLOOKUP(R1899,FVU!B:F,5,FALSE),"")</f>
        <v>TALÃO</v>
      </c>
      <c r="AA1899">
        <f t="shared" si="286"/>
        <v>2025</v>
      </c>
    </row>
    <row r="1900" spans="1:27" ht="15.75" customHeight="1">
      <c r="A1900" s="149">
        <f t="shared" si="283"/>
        <v>4195</v>
      </c>
      <c r="B1900" s="76">
        <v>25393</v>
      </c>
      <c r="C1900" s="68">
        <v>1</v>
      </c>
      <c r="D1900" s="67" t="str">
        <f t="shared" si="288"/>
        <v>295/80R22.5</v>
      </c>
      <c r="E1900" s="69" t="s">
        <v>246</v>
      </c>
      <c r="F1900" s="76" t="s">
        <v>99</v>
      </c>
      <c r="G1900" s="68">
        <v>16</v>
      </c>
      <c r="H1900" s="67" t="str">
        <f t="shared" si="287"/>
        <v>M.GORETTI</v>
      </c>
      <c r="I1900" s="71">
        <v>45702</v>
      </c>
      <c r="J1900" s="72">
        <v>45723</v>
      </c>
      <c r="K1900" s="68">
        <v>1</v>
      </c>
      <c r="L1900" s="68">
        <v>4995</v>
      </c>
      <c r="M1900" s="68">
        <v>213053</v>
      </c>
      <c r="N1900" s="73">
        <f t="shared" si="289"/>
        <v>650</v>
      </c>
      <c r="O1900" s="74" t="str">
        <f t="shared" ca="1" si="290"/>
        <v>OK</v>
      </c>
      <c r="P1900" s="71">
        <v>45742</v>
      </c>
      <c r="Q1900" s="198"/>
      <c r="R1900" s="68" t="s">
        <v>106</v>
      </c>
      <c r="S1900" s="73" t="str">
        <f t="shared" si="291"/>
        <v>Rachadura na zona baixa do talão.</v>
      </c>
      <c r="T1900" s="67" t="str">
        <f t="shared" si="2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00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00" s="68">
        <v>16196</v>
      </c>
      <c r="W1900" s="67" t="str">
        <f t="shared" si="294"/>
        <v xml:space="preserve">Everson Veloso </v>
      </c>
      <c r="X1900" s="67">
        <f t="shared" si="285"/>
        <v>3</v>
      </c>
      <c r="Y1900" s="67">
        <f t="shared" ca="1" si="284"/>
        <v>19</v>
      </c>
      <c r="Z1900" s="67" t="str">
        <f>IFERROR(VLOOKUP(R1900,FVU!B:F,5,FALSE),"")</f>
        <v>TALÃO</v>
      </c>
      <c r="AA1900">
        <f t="shared" si="286"/>
        <v>2025</v>
      </c>
    </row>
    <row r="1901" spans="1:27" ht="15.75" customHeight="1">
      <c r="A1901" s="150">
        <f t="shared" si="283"/>
        <v>4196</v>
      </c>
      <c r="B1901" s="75">
        <v>22808</v>
      </c>
      <c r="C1901" s="60">
        <v>1</v>
      </c>
      <c r="D1901" s="59" t="str">
        <f t="shared" si="288"/>
        <v>295/80R22.5</v>
      </c>
      <c r="E1901" s="61">
        <v>40000</v>
      </c>
      <c r="F1901" s="75" t="s">
        <v>105</v>
      </c>
      <c r="G1901" s="60">
        <v>16</v>
      </c>
      <c r="H1901" s="59" t="str">
        <f t="shared" si="287"/>
        <v>M.GORETTI</v>
      </c>
      <c r="I1901" s="63">
        <v>45699</v>
      </c>
      <c r="J1901" s="64">
        <v>45723</v>
      </c>
      <c r="K1901" s="60">
        <v>1</v>
      </c>
      <c r="L1901" s="60">
        <v>4125</v>
      </c>
      <c r="M1901" s="60">
        <v>220814</v>
      </c>
      <c r="N1901" s="65">
        <f t="shared" si="289"/>
        <v>650</v>
      </c>
      <c r="O1901" s="66" t="str">
        <f t="shared" ca="1" si="290"/>
        <v>OK</v>
      </c>
      <c r="P1901" s="63">
        <v>45742</v>
      </c>
      <c r="Q1901" s="200"/>
      <c r="R1901" s="148" t="s">
        <v>117</v>
      </c>
      <c r="S1901" s="65" t="str">
        <f t="shared" si="291"/>
        <v>Separações no talão e rupturas dos reforços.</v>
      </c>
      <c r="T1901" s="59" t="str">
        <f t="shared" si="292"/>
        <v>Aquecimento excessivo no tambor de freio, utilização com sobrecarga ou baixa pressão, mau posicionamento do pneu sobre o aro/roda, uso excessivo dos freios devido a velocidade incompatível com a via.</v>
      </c>
      <c r="U1901" s="65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01" s="60">
        <v>16196</v>
      </c>
      <c r="W1901" s="59" t="str">
        <f t="shared" si="294"/>
        <v xml:space="preserve">Everson Veloso </v>
      </c>
      <c r="X1901" s="59">
        <f t="shared" si="285"/>
        <v>3</v>
      </c>
      <c r="Y1901" s="59">
        <f t="shared" ca="1" si="284"/>
        <v>19</v>
      </c>
      <c r="Z1901" s="59" t="str">
        <f>IFERROR(VLOOKUP(R1901,FVU!B:F,5,FALSE),"")</f>
        <v>TALÃO</v>
      </c>
      <c r="AA1901">
        <f t="shared" si="286"/>
        <v>2025</v>
      </c>
    </row>
    <row r="1902" spans="1:27" ht="15.75" customHeight="1">
      <c r="A1902" s="149">
        <f t="shared" si="283"/>
        <v>4197</v>
      </c>
      <c r="B1902" s="76">
        <v>27897</v>
      </c>
      <c r="C1902" s="68">
        <v>2</v>
      </c>
      <c r="D1902" s="67" t="str">
        <f t="shared" si="288"/>
        <v>275/80R22.5</v>
      </c>
      <c r="E1902" s="69">
        <v>10639</v>
      </c>
      <c r="F1902" s="76" t="s">
        <v>99</v>
      </c>
      <c r="G1902" s="68">
        <v>98</v>
      </c>
      <c r="H1902" s="67" t="str">
        <f t="shared" si="287"/>
        <v>ANA LUCIA</v>
      </c>
      <c r="I1902" s="71">
        <v>45700</v>
      </c>
      <c r="J1902" s="72">
        <v>45723</v>
      </c>
      <c r="K1902" s="68">
        <v>1</v>
      </c>
      <c r="L1902" s="68">
        <v>35082</v>
      </c>
      <c r="M1902" s="68">
        <v>76207</v>
      </c>
      <c r="N1902" s="73">
        <f t="shared" si="289"/>
        <v>600</v>
      </c>
      <c r="O1902" s="74" t="str">
        <f t="shared" ca="1" si="290"/>
        <v>OK</v>
      </c>
      <c r="P1902" s="71">
        <v>45863</v>
      </c>
      <c r="Q1902" s="198"/>
      <c r="R1902" s="68" t="s">
        <v>106</v>
      </c>
      <c r="S1902" s="73" t="str">
        <f t="shared" si="291"/>
        <v>Rachadura na zona baixa do talão.</v>
      </c>
      <c r="T1902" s="67" t="str">
        <f t="shared" si="2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02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02" s="68">
        <v>16196</v>
      </c>
      <c r="W1902" s="67" t="str">
        <f t="shared" si="294"/>
        <v xml:space="preserve">Everson Veloso </v>
      </c>
      <c r="X1902" s="67">
        <f t="shared" si="285"/>
        <v>3</v>
      </c>
      <c r="Y1902" s="67">
        <f t="shared" ca="1" si="284"/>
        <v>140</v>
      </c>
      <c r="Z1902" s="67" t="str">
        <f>IFERROR(VLOOKUP(R1902,FVU!B:F,5,FALSE),"")</f>
        <v>TALÃO</v>
      </c>
      <c r="AA1902">
        <f t="shared" si="286"/>
        <v>2025</v>
      </c>
    </row>
    <row r="1903" spans="1:27" ht="15.75" customHeight="1">
      <c r="A1903" s="150">
        <f t="shared" si="283"/>
        <v>4198</v>
      </c>
      <c r="B1903" s="75">
        <v>28283</v>
      </c>
      <c r="C1903" s="60">
        <v>2</v>
      </c>
      <c r="D1903" s="59" t="str">
        <f t="shared" si="288"/>
        <v>275/80R22.5</v>
      </c>
      <c r="E1903" s="61">
        <v>11196</v>
      </c>
      <c r="F1903" s="75" t="s">
        <v>99</v>
      </c>
      <c r="G1903" s="60">
        <v>98</v>
      </c>
      <c r="H1903" s="59" t="str">
        <f t="shared" si="287"/>
        <v>ANA LUCIA</v>
      </c>
      <c r="I1903" s="63">
        <v>45705</v>
      </c>
      <c r="J1903" s="64">
        <v>45723</v>
      </c>
      <c r="K1903" s="60">
        <v>1</v>
      </c>
      <c r="L1903" s="60">
        <v>39246</v>
      </c>
      <c r="M1903" s="60">
        <v>77664</v>
      </c>
      <c r="N1903" s="65">
        <f t="shared" si="289"/>
        <v>600</v>
      </c>
      <c r="O1903" s="66" t="str">
        <f t="shared" ca="1" si="290"/>
        <v>OK</v>
      </c>
      <c r="P1903" s="63">
        <v>45863</v>
      </c>
      <c r="Q1903" s="200"/>
      <c r="R1903" s="148" t="s">
        <v>106</v>
      </c>
      <c r="S1903" s="65" t="str">
        <f t="shared" si="291"/>
        <v>Rachadura na zona baixa do talão.</v>
      </c>
      <c r="T1903" s="59" t="str">
        <f t="shared" si="2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03" s="65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03" s="60">
        <v>16196</v>
      </c>
      <c r="W1903" s="59" t="str">
        <f t="shared" si="294"/>
        <v xml:space="preserve">Everson Veloso </v>
      </c>
      <c r="X1903" s="59">
        <f t="shared" si="285"/>
        <v>3</v>
      </c>
      <c r="Y1903" s="59">
        <f t="shared" ca="1" si="284"/>
        <v>140</v>
      </c>
      <c r="Z1903" s="59" t="str">
        <f>IFERROR(VLOOKUP(R1903,FVU!B:F,5,FALSE),"")</f>
        <v>TALÃO</v>
      </c>
      <c r="AA1903">
        <f t="shared" si="286"/>
        <v>2025</v>
      </c>
    </row>
    <row r="1904" spans="1:27" ht="15.75" customHeight="1">
      <c r="A1904" s="149">
        <f t="shared" si="283"/>
        <v>4199</v>
      </c>
      <c r="B1904" s="76">
        <v>26945</v>
      </c>
      <c r="C1904" s="68">
        <v>1</v>
      </c>
      <c r="D1904" s="67" t="str">
        <f t="shared" si="288"/>
        <v>295/80R22.5</v>
      </c>
      <c r="E1904" s="69">
        <v>12660</v>
      </c>
      <c r="F1904" s="76" t="s">
        <v>105</v>
      </c>
      <c r="G1904" s="68">
        <v>16</v>
      </c>
      <c r="H1904" s="67" t="str">
        <f t="shared" si="287"/>
        <v>M.GORETTI</v>
      </c>
      <c r="I1904" s="71">
        <v>45706</v>
      </c>
      <c r="J1904" s="72">
        <v>45723</v>
      </c>
      <c r="K1904" s="68">
        <v>1</v>
      </c>
      <c r="L1904" s="68">
        <v>18642</v>
      </c>
      <c r="M1904" s="68">
        <v>105596</v>
      </c>
      <c r="N1904" s="73">
        <f t="shared" si="289"/>
        <v>650</v>
      </c>
      <c r="O1904" s="74" t="str">
        <f t="shared" ca="1" si="290"/>
        <v>OK</v>
      </c>
      <c r="P1904" s="71">
        <v>45742</v>
      </c>
      <c r="Q1904" s="198"/>
      <c r="R1904" s="68" t="s">
        <v>116</v>
      </c>
      <c r="S1904" s="73" t="str">
        <f t="shared" si="291"/>
        <v>Desenrolamento do retorno da lona carcaça no talão.</v>
      </c>
      <c r="T1904" s="67" t="str">
        <f t="shared" si="292"/>
        <v>Aquecimento no talão ocasionado pelo uso excessivo do freio, má regulagem dos freios, uso excessivo dos freios devido a velocidade incompatível com a via,rodas sujas e/ou em má condições de uso, etc.</v>
      </c>
      <c r="U1904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04" s="68">
        <v>16196</v>
      </c>
      <c r="W1904" s="67" t="str">
        <f t="shared" si="294"/>
        <v xml:space="preserve">Everson Veloso </v>
      </c>
      <c r="X1904" s="67">
        <f t="shared" si="285"/>
        <v>3</v>
      </c>
      <c r="Y1904" s="67">
        <f t="shared" ca="1" si="284"/>
        <v>19</v>
      </c>
      <c r="Z1904" s="67" t="str">
        <f>IFERROR(VLOOKUP(R1904,FVU!B:F,5,FALSE),"")</f>
        <v>TALÃO</v>
      </c>
      <c r="AA1904">
        <f t="shared" si="286"/>
        <v>2025</v>
      </c>
    </row>
    <row r="1905" spans="1:27" ht="15.75" customHeight="1">
      <c r="A1905" s="150">
        <f t="shared" si="283"/>
        <v>4200</v>
      </c>
      <c r="B1905" s="75">
        <v>26280</v>
      </c>
      <c r="C1905" s="60">
        <v>2</v>
      </c>
      <c r="D1905" s="59" t="str">
        <f t="shared" si="288"/>
        <v>275/80R22.5</v>
      </c>
      <c r="E1905" s="61">
        <v>25758</v>
      </c>
      <c r="F1905" s="75" t="s">
        <v>105</v>
      </c>
      <c r="G1905" s="60">
        <v>16</v>
      </c>
      <c r="H1905" s="59" t="str">
        <f t="shared" si="287"/>
        <v>M.GORETTI</v>
      </c>
      <c r="I1905" s="63">
        <v>45707</v>
      </c>
      <c r="J1905" s="64">
        <v>45723</v>
      </c>
      <c r="K1905" s="60">
        <v>1</v>
      </c>
      <c r="L1905" s="60">
        <v>10488</v>
      </c>
      <c r="M1905" s="60">
        <v>155176</v>
      </c>
      <c r="N1905" s="65">
        <f t="shared" si="289"/>
        <v>600</v>
      </c>
      <c r="O1905" s="66" t="str">
        <f t="shared" ca="1" si="290"/>
        <v>OK</v>
      </c>
      <c r="P1905" s="63">
        <v>45742</v>
      </c>
      <c r="Q1905" s="200"/>
      <c r="R1905" s="148" t="s">
        <v>106</v>
      </c>
      <c r="S1905" s="65" t="str">
        <f t="shared" si="291"/>
        <v>Rachadura na zona baixa do talão.</v>
      </c>
      <c r="T1905" s="59" t="str">
        <f t="shared" si="2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05" s="65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05" s="60">
        <v>16196</v>
      </c>
      <c r="W1905" s="59" t="str">
        <f t="shared" si="294"/>
        <v xml:space="preserve">Everson Veloso </v>
      </c>
      <c r="X1905" s="59">
        <f t="shared" si="285"/>
        <v>3</v>
      </c>
      <c r="Y1905" s="59">
        <f t="shared" ca="1" si="284"/>
        <v>19</v>
      </c>
      <c r="Z1905" s="59" t="str">
        <f>IFERROR(VLOOKUP(R1905,FVU!B:F,5,FALSE),"")</f>
        <v>TALÃO</v>
      </c>
      <c r="AA1905">
        <f t="shared" si="286"/>
        <v>2025</v>
      </c>
    </row>
    <row r="1906" spans="1:27" ht="15.75" customHeight="1">
      <c r="A1906" s="149">
        <f t="shared" si="283"/>
        <v>4201</v>
      </c>
      <c r="B1906" s="76">
        <v>28479</v>
      </c>
      <c r="C1906" s="68">
        <v>2</v>
      </c>
      <c r="D1906" s="67" t="str">
        <f t="shared" si="288"/>
        <v>275/80R22.5</v>
      </c>
      <c r="E1906" s="69">
        <v>90195</v>
      </c>
      <c r="F1906" s="76" t="s">
        <v>99</v>
      </c>
      <c r="G1906" s="68">
        <v>990</v>
      </c>
      <c r="H1906" s="67" t="str">
        <f t="shared" si="287"/>
        <v>VENEZA</v>
      </c>
      <c r="I1906" s="71">
        <v>45703</v>
      </c>
      <c r="J1906" s="72">
        <v>45723</v>
      </c>
      <c r="K1906" s="68">
        <v>1</v>
      </c>
      <c r="L1906" s="68">
        <v>29441</v>
      </c>
      <c r="M1906" s="68">
        <v>68675</v>
      </c>
      <c r="N1906" s="73">
        <f t="shared" si="289"/>
        <v>600</v>
      </c>
      <c r="O1906" s="74" t="str">
        <f t="shared" ca="1" si="290"/>
        <v>OK</v>
      </c>
      <c r="P1906" s="71">
        <v>45734</v>
      </c>
      <c r="Q1906" s="198"/>
      <c r="R1906" s="68" t="s">
        <v>117</v>
      </c>
      <c r="S1906" s="73" t="str">
        <f t="shared" si="291"/>
        <v>Separações no talão e rupturas dos reforços.</v>
      </c>
      <c r="T1906" s="67" t="str">
        <f t="shared" si="292"/>
        <v>Aquecimento excessivo no tambor de freio, utilização com sobrecarga ou baixa pressão, mau posicionamento do pneu sobre o aro/roda, uso excessivo dos freios devido a velocidade incompatível com a via.</v>
      </c>
      <c r="U1906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06" s="68">
        <v>16196</v>
      </c>
      <c r="W1906" s="67" t="str">
        <f t="shared" si="294"/>
        <v xml:space="preserve">Everson Veloso </v>
      </c>
      <c r="X1906" s="67">
        <f t="shared" si="285"/>
        <v>3</v>
      </c>
      <c r="Y1906" s="67">
        <f t="shared" ca="1" si="284"/>
        <v>11</v>
      </c>
      <c r="Z1906" s="67" t="str">
        <f>IFERROR(VLOOKUP(R1906,FVU!B:F,5,FALSE),"")</f>
        <v>TALÃO</v>
      </c>
      <c r="AA1906">
        <f t="shared" si="286"/>
        <v>2025</v>
      </c>
    </row>
    <row r="1907" spans="1:27" ht="15.75" customHeight="1">
      <c r="A1907" s="150">
        <f t="shared" si="283"/>
        <v>4202</v>
      </c>
      <c r="B1907" s="75">
        <v>26273</v>
      </c>
      <c r="C1907" s="60">
        <v>2</v>
      </c>
      <c r="D1907" s="59" t="str">
        <f t="shared" si="288"/>
        <v>275/80R22.5</v>
      </c>
      <c r="E1907" s="61">
        <v>8440</v>
      </c>
      <c r="F1907" s="75" t="s">
        <v>105</v>
      </c>
      <c r="G1907" s="60">
        <v>56</v>
      </c>
      <c r="H1907" s="59" t="str">
        <f t="shared" si="287"/>
        <v xml:space="preserve">UBERLANDIA </v>
      </c>
      <c r="I1907" s="63">
        <v>45696</v>
      </c>
      <c r="J1907" s="64">
        <v>45723</v>
      </c>
      <c r="K1907" s="60">
        <v>1</v>
      </c>
      <c r="L1907" s="60">
        <v>40480</v>
      </c>
      <c r="M1907" s="60">
        <v>156988</v>
      </c>
      <c r="N1907" s="65">
        <f t="shared" si="289"/>
        <v>600</v>
      </c>
      <c r="O1907" s="66" t="str">
        <f t="shared" ca="1" si="290"/>
        <v>OK</v>
      </c>
      <c r="P1907" s="63">
        <v>45726</v>
      </c>
      <c r="Q1907" s="200"/>
      <c r="R1907" s="148" t="s">
        <v>116</v>
      </c>
      <c r="S1907" s="65" t="str">
        <f t="shared" si="291"/>
        <v>Desenrolamento do retorno da lona carcaça no talão.</v>
      </c>
      <c r="T1907" s="59" t="str">
        <f t="shared" si="292"/>
        <v>Aquecimento no talão ocasionado pelo uso excessivo do freio, má regulagem dos freios, uso excessivo dos freios devido a velocidade incompatível com a via,rodas sujas e/ou em má condições de uso, etc.</v>
      </c>
      <c r="U1907" s="65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07" s="60">
        <v>16196</v>
      </c>
      <c r="W1907" s="59" t="str">
        <f t="shared" si="294"/>
        <v xml:space="preserve">Everson Veloso </v>
      </c>
      <c r="X1907" s="59">
        <f t="shared" si="285"/>
        <v>3</v>
      </c>
      <c r="Y1907" s="59">
        <f t="shared" ca="1" si="284"/>
        <v>3</v>
      </c>
      <c r="Z1907" s="59" t="str">
        <f>IFERROR(VLOOKUP(R1907,FVU!B:F,5,FALSE),"")</f>
        <v>TALÃO</v>
      </c>
      <c r="AA1907">
        <f t="shared" si="286"/>
        <v>2025</v>
      </c>
    </row>
    <row r="1908" spans="1:27" ht="15.75" customHeight="1">
      <c r="A1908" s="149">
        <f t="shared" si="283"/>
        <v>4203</v>
      </c>
      <c r="B1908" s="76">
        <v>23954</v>
      </c>
      <c r="C1908" s="68">
        <v>2</v>
      </c>
      <c r="D1908" s="67" t="str">
        <f t="shared" si="288"/>
        <v>275/80R22.5</v>
      </c>
      <c r="E1908" s="69">
        <v>8423</v>
      </c>
      <c r="F1908" s="76" t="s">
        <v>101</v>
      </c>
      <c r="G1908" s="68">
        <v>56</v>
      </c>
      <c r="H1908" s="67" t="str">
        <f t="shared" si="287"/>
        <v xml:space="preserve">UBERLANDIA </v>
      </c>
      <c r="I1908" s="71">
        <v>45703</v>
      </c>
      <c r="J1908" s="72">
        <v>45723</v>
      </c>
      <c r="K1908" s="68">
        <v>2</v>
      </c>
      <c r="L1908" s="68">
        <v>1629</v>
      </c>
      <c r="M1908" s="68">
        <v>198243</v>
      </c>
      <c r="N1908" s="73">
        <f t="shared" si="289"/>
        <v>600</v>
      </c>
      <c r="O1908" s="74" t="str">
        <f t="shared" ca="1" si="290"/>
        <v>OK</v>
      </c>
      <c r="P1908" s="71">
        <v>45733</v>
      </c>
      <c r="Q1908" s="198"/>
      <c r="R1908" s="68" t="s">
        <v>104</v>
      </c>
      <c r="S1908" s="73" t="str">
        <f t="shared" si="291"/>
        <v>Feridas acidentais no flanco.</v>
      </c>
      <c r="T1908" s="67" t="str">
        <f t="shared" si="292"/>
        <v>Objetos pontiagudos, pontas de guias, meio-fio.</v>
      </c>
      <c r="U1908" s="73" t="str">
        <f t="shared" si="293"/>
        <v>Impacto lateral proveniente de erro operacional, solicito avaliação de cobrança.</v>
      </c>
      <c r="V1908" s="68">
        <v>16196</v>
      </c>
      <c r="W1908" s="67" t="str">
        <f t="shared" si="294"/>
        <v xml:space="preserve">Everson Veloso </v>
      </c>
      <c r="X1908" s="67">
        <f t="shared" si="285"/>
        <v>3</v>
      </c>
      <c r="Y1908" s="67">
        <f t="shared" ca="1" si="284"/>
        <v>10</v>
      </c>
      <c r="Z1908" s="67" t="str">
        <f>IFERROR(VLOOKUP(R1908,FVU!B:F,5,FALSE),"")</f>
        <v>FLANCO</v>
      </c>
      <c r="AA1908">
        <f t="shared" si="286"/>
        <v>2025</v>
      </c>
    </row>
    <row r="1909" spans="1:27" ht="15.75" customHeight="1">
      <c r="A1909" s="150">
        <f t="shared" si="283"/>
        <v>4204</v>
      </c>
      <c r="B1909" s="75">
        <v>25698</v>
      </c>
      <c r="C1909" s="60">
        <v>2</v>
      </c>
      <c r="D1909" s="59" t="str">
        <f t="shared" si="288"/>
        <v>275/80R22.5</v>
      </c>
      <c r="E1909" s="61">
        <v>8421</v>
      </c>
      <c r="F1909" s="75" t="s">
        <v>105</v>
      </c>
      <c r="G1909" s="60">
        <v>56</v>
      </c>
      <c r="H1909" s="59" t="str">
        <f t="shared" si="287"/>
        <v xml:space="preserve">UBERLANDIA </v>
      </c>
      <c r="I1909" s="63">
        <v>45698</v>
      </c>
      <c r="J1909" s="64">
        <v>45723</v>
      </c>
      <c r="K1909" s="60">
        <v>1</v>
      </c>
      <c r="L1909" s="60">
        <v>17294</v>
      </c>
      <c r="M1909" s="60">
        <v>111975</v>
      </c>
      <c r="N1909" s="65">
        <f t="shared" si="289"/>
        <v>600</v>
      </c>
      <c r="O1909" s="66" t="str">
        <f t="shared" ca="1" si="290"/>
        <v>OK</v>
      </c>
      <c r="P1909" s="63">
        <v>45726</v>
      </c>
      <c r="Q1909" s="200"/>
      <c r="R1909" s="148" t="s">
        <v>116</v>
      </c>
      <c r="S1909" s="65" t="str">
        <f t="shared" si="291"/>
        <v>Desenrolamento do retorno da lona carcaça no talão.</v>
      </c>
      <c r="T1909" s="59" t="str">
        <f t="shared" si="292"/>
        <v>Aquecimento no talão ocasionado pelo uso excessivo do freio, má regulagem dos freios, uso excessivo dos freios devido a velocidade incompatível com a via,rodas sujas e/ou em má condições de uso, etc.</v>
      </c>
      <c r="U1909" s="65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09" s="60">
        <v>16196</v>
      </c>
      <c r="W1909" s="59" t="str">
        <f t="shared" si="294"/>
        <v xml:space="preserve">Everson Veloso </v>
      </c>
      <c r="X1909" s="59">
        <f t="shared" si="285"/>
        <v>3</v>
      </c>
      <c r="Y1909" s="59">
        <f t="shared" ca="1" si="284"/>
        <v>3</v>
      </c>
      <c r="Z1909" s="59" t="str">
        <f>IFERROR(VLOOKUP(R1909,FVU!B:F,5,FALSE),"")</f>
        <v>TALÃO</v>
      </c>
      <c r="AA1909">
        <f t="shared" si="286"/>
        <v>2025</v>
      </c>
    </row>
    <row r="1910" spans="1:27" ht="15.75" customHeight="1">
      <c r="A1910" s="149">
        <f t="shared" si="283"/>
        <v>4205</v>
      </c>
      <c r="B1910" s="76">
        <v>28286</v>
      </c>
      <c r="C1910" s="68">
        <v>2</v>
      </c>
      <c r="D1910" s="67" t="str">
        <f t="shared" si="288"/>
        <v>275/80R22.5</v>
      </c>
      <c r="E1910" s="69">
        <v>11190</v>
      </c>
      <c r="F1910" s="76" t="s">
        <v>99</v>
      </c>
      <c r="G1910" s="68">
        <v>98</v>
      </c>
      <c r="H1910" s="67" t="str">
        <f t="shared" si="287"/>
        <v>ANA LUCIA</v>
      </c>
      <c r="I1910" s="71">
        <v>45712</v>
      </c>
      <c r="J1910" s="72">
        <v>45726</v>
      </c>
      <c r="K1910" s="68">
        <v>1</v>
      </c>
      <c r="L1910" s="68">
        <v>37803</v>
      </c>
      <c r="M1910" s="68">
        <v>83436</v>
      </c>
      <c r="N1910" s="73">
        <f t="shared" si="289"/>
        <v>600</v>
      </c>
      <c r="O1910" s="74" t="str">
        <f t="shared" ca="1" si="290"/>
        <v>OK</v>
      </c>
      <c r="P1910" s="71">
        <v>45894</v>
      </c>
      <c r="Q1910" s="198"/>
      <c r="R1910" s="68" t="s">
        <v>106</v>
      </c>
      <c r="S1910" s="73" t="str">
        <f t="shared" si="291"/>
        <v>Rachadura na zona baixa do talão.</v>
      </c>
      <c r="T1910" s="67" t="str">
        <f t="shared" si="2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10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10" s="68">
        <v>16196</v>
      </c>
      <c r="W1910" s="67" t="str">
        <f t="shared" si="294"/>
        <v xml:space="preserve">Everson Veloso </v>
      </c>
      <c r="X1910" s="67">
        <f t="shared" si="285"/>
        <v>3</v>
      </c>
      <c r="Y1910" s="67">
        <f t="shared" ca="1" si="284"/>
        <v>168</v>
      </c>
      <c r="Z1910" s="67" t="str">
        <f>IFERROR(VLOOKUP(R1910,FVU!B:F,5,FALSE),"")</f>
        <v>TALÃO</v>
      </c>
      <c r="AA1910">
        <f t="shared" si="286"/>
        <v>2025</v>
      </c>
    </row>
    <row r="1911" spans="1:27" ht="15.75" customHeight="1">
      <c r="A1911" s="150">
        <f t="shared" si="283"/>
        <v>4206</v>
      </c>
      <c r="B1911" s="75">
        <v>28846</v>
      </c>
      <c r="C1911" s="60">
        <v>2</v>
      </c>
      <c r="D1911" s="59" t="str">
        <f t="shared" si="288"/>
        <v>275/80R22.5</v>
      </c>
      <c r="E1911" s="61">
        <v>11182</v>
      </c>
      <c r="F1911" s="75" t="s">
        <v>99</v>
      </c>
      <c r="G1911" s="60">
        <v>98</v>
      </c>
      <c r="H1911" s="59" t="str">
        <f t="shared" si="287"/>
        <v>ANA LUCIA</v>
      </c>
      <c r="I1911" s="63">
        <v>45708</v>
      </c>
      <c r="J1911" s="64">
        <v>45726</v>
      </c>
      <c r="K1911" s="60">
        <v>0</v>
      </c>
      <c r="L1911" s="60">
        <v>14872</v>
      </c>
      <c r="M1911" s="60">
        <v>59927</v>
      </c>
      <c r="N1911" s="65">
        <f t="shared" si="289"/>
        <v>600</v>
      </c>
      <c r="O1911" s="66" t="str">
        <f t="shared" ca="1" si="290"/>
        <v>OK</v>
      </c>
      <c r="P1911" s="63">
        <v>45894</v>
      </c>
      <c r="Q1911" s="200"/>
      <c r="R1911" s="148" t="s">
        <v>114</v>
      </c>
      <c r="S1911" s="65" t="str">
        <f t="shared" si="291"/>
        <v>Pneu não ressulcado</v>
      </c>
      <c r="T1911" s="59" t="str">
        <f t="shared" si="292"/>
        <v>Negligência e/ou não realização do serviço de ressulcagem.</v>
      </c>
      <c r="U1911" s="65" t="str">
        <f t="shared" si="293"/>
        <v>Realizar a ressulcagem dos pneus respeitando os procedimentos conforme manual de ressulcagem.</v>
      </c>
      <c r="V1911" s="60">
        <v>16196</v>
      </c>
      <c r="W1911" s="59" t="str">
        <f t="shared" si="294"/>
        <v xml:space="preserve">Everson Veloso </v>
      </c>
      <c r="X1911" s="59">
        <f t="shared" si="285"/>
        <v>3</v>
      </c>
      <c r="Y1911" s="59">
        <f t="shared" ca="1" si="284"/>
        <v>168</v>
      </c>
      <c r="Z1911" s="59" t="str">
        <f>IFERROR(VLOOKUP(R1911,FVU!B:F,5,FALSE),"")</f>
        <v>BANDA DE RODAGEM</v>
      </c>
      <c r="AA1911">
        <f t="shared" si="286"/>
        <v>2025</v>
      </c>
    </row>
    <row r="1912" spans="1:27" ht="15.75" customHeight="1">
      <c r="A1912" s="149">
        <f t="shared" si="283"/>
        <v>4207</v>
      </c>
      <c r="B1912" s="76">
        <v>28477</v>
      </c>
      <c r="C1912" s="68">
        <v>2</v>
      </c>
      <c r="D1912" s="67" t="str">
        <f t="shared" si="288"/>
        <v>275/80R22.5</v>
      </c>
      <c r="E1912" s="69">
        <v>11198</v>
      </c>
      <c r="F1912" s="76" t="s">
        <v>105</v>
      </c>
      <c r="G1912" s="68">
        <v>98</v>
      </c>
      <c r="H1912" s="67" t="str">
        <f t="shared" si="287"/>
        <v>ANA LUCIA</v>
      </c>
      <c r="I1912" s="71">
        <v>45709</v>
      </c>
      <c r="J1912" s="72">
        <v>45726</v>
      </c>
      <c r="K1912" s="68">
        <v>1</v>
      </c>
      <c r="L1912" s="68">
        <v>16329</v>
      </c>
      <c r="M1912" s="68">
        <v>62036</v>
      </c>
      <c r="N1912" s="73">
        <f t="shared" si="289"/>
        <v>600</v>
      </c>
      <c r="O1912" s="74" t="str">
        <f t="shared" ca="1" si="290"/>
        <v>OK</v>
      </c>
      <c r="P1912" s="71">
        <v>45894</v>
      </c>
      <c r="Q1912" s="198"/>
      <c r="R1912" s="68" t="s">
        <v>106</v>
      </c>
      <c r="S1912" s="73" t="str">
        <f t="shared" si="291"/>
        <v>Rachadura na zona baixa do talão.</v>
      </c>
      <c r="T1912" s="67" t="str">
        <f t="shared" si="2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12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12" s="68">
        <v>16196</v>
      </c>
      <c r="W1912" s="67" t="str">
        <f t="shared" si="294"/>
        <v xml:space="preserve">Everson Veloso </v>
      </c>
      <c r="X1912" s="67">
        <f t="shared" si="285"/>
        <v>3</v>
      </c>
      <c r="Y1912" s="67">
        <f t="shared" ca="1" si="284"/>
        <v>168</v>
      </c>
      <c r="Z1912" s="67" t="str">
        <f>IFERROR(VLOOKUP(R1912,FVU!B:F,5,FALSE),"")</f>
        <v>TALÃO</v>
      </c>
      <c r="AA1912">
        <f t="shared" si="286"/>
        <v>2025</v>
      </c>
    </row>
    <row r="1913" spans="1:27" ht="15.75" customHeight="1">
      <c r="A1913" s="150">
        <f t="shared" si="283"/>
        <v>4208</v>
      </c>
      <c r="B1913" s="75">
        <v>28843</v>
      </c>
      <c r="C1913" s="60">
        <v>2</v>
      </c>
      <c r="D1913" s="59" t="str">
        <f t="shared" si="288"/>
        <v>275/80R22.5</v>
      </c>
      <c r="E1913" s="61">
        <v>11182</v>
      </c>
      <c r="F1913" s="75" t="s">
        <v>101</v>
      </c>
      <c r="G1913" s="60">
        <v>98</v>
      </c>
      <c r="H1913" s="59" t="str">
        <f t="shared" si="287"/>
        <v>ANA LUCIA</v>
      </c>
      <c r="I1913" s="63">
        <v>45708</v>
      </c>
      <c r="J1913" s="64">
        <v>45726</v>
      </c>
      <c r="K1913" s="60">
        <v>0</v>
      </c>
      <c r="L1913" s="60">
        <v>14872</v>
      </c>
      <c r="M1913" s="60">
        <v>59927</v>
      </c>
      <c r="N1913" s="65">
        <f t="shared" si="289"/>
        <v>600</v>
      </c>
      <c r="O1913" s="66" t="str">
        <f t="shared" ca="1" si="290"/>
        <v>OK</v>
      </c>
      <c r="P1913" s="63">
        <v>45894</v>
      </c>
      <c r="Q1913" s="200"/>
      <c r="R1913" s="148" t="s">
        <v>114</v>
      </c>
      <c r="S1913" s="65" t="str">
        <f t="shared" si="291"/>
        <v>Pneu não ressulcado</v>
      </c>
      <c r="T1913" s="59" t="str">
        <f t="shared" si="292"/>
        <v>Negligência e/ou não realização do serviço de ressulcagem.</v>
      </c>
      <c r="U1913" s="65" t="str">
        <f t="shared" si="293"/>
        <v>Realizar a ressulcagem dos pneus respeitando os procedimentos conforme manual de ressulcagem.</v>
      </c>
      <c r="V1913" s="60">
        <v>16196</v>
      </c>
      <c r="W1913" s="59" t="str">
        <f t="shared" si="294"/>
        <v xml:space="preserve">Everson Veloso </v>
      </c>
      <c r="X1913" s="59">
        <f t="shared" si="285"/>
        <v>3</v>
      </c>
      <c r="Y1913" s="59">
        <f t="shared" ca="1" si="284"/>
        <v>168</v>
      </c>
      <c r="Z1913" s="59" t="str">
        <f>IFERROR(VLOOKUP(R1913,FVU!B:F,5,FALSE),"")</f>
        <v>BANDA DE RODAGEM</v>
      </c>
      <c r="AA1913">
        <f t="shared" si="286"/>
        <v>2025</v>
      </c>
    </row>
    <row r="1914" spans="1:27" ht="15.75" customHeight="1">
      <c r="A1914" s="149">
        <f t="shared" si="283"/>
        <v>4209</v>
      </c>
      <c r="B1914" s="76">
        <v>27117</v>
      </c>
      <c r="C1914" s="68">
        <v>2</v>
      </c>
      <c r="D1914" s="67" t="str">
        <f t="shared" si="288"/>
        <v>275/80R22.5</v>
      </c>
      <c r="E1914" s="69">
        <v>41072</v>
      </c>
      <c r="F1914" s="76" t="s">
        <v>99</v>
      </c>
      <c r="G1914" s="68">
        <v>98</v>
      </c>
      <c r="H1914" s="67" t="str">
        <f t="shared" si="287"/>
        <v>ANA LUCIA</v>
      </c>
      <c r="I1914" s="71">
        <v>45709</v>
      </c>
      <c r="J1914" s="72">
        <v>45726</v>
      </c>
      <c r="K1914" s="68">
        <v>1</v>
      </c>
      <c r="L1914" s="68">
        <v>65952</v>
      </c>
      <c r="M1914" s="68">
        <v>109981</v>
      </c>
      <c r="N1914" s="73">
        <f t="shared" si="289"/>
        <v>600</v>
      </c>
      <c r="O1914" s="74" t="str">
        <f t="shared" ca="1" si="290"/>
        <v>OK</v>
      </c>
      <c r="P1914" s="71">
        <v>45894</v>
      </c>
      <c r="Q1914" s="198"/>
      <c r="R1914" s="68" t="s">
        <v>107</v>
      </c>
      <c r="S1914" s="73" t="str">
        <f t="shared" si="291"/>
        <v>Alteração na zona baixa do talão.</v>
      </c>
      <c r="T1914" s="67" t="str">
        <f t="shared" si="29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914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914" s="68">
        <v>16196</v>
      </c>
      <c r="W1914" s="67" t="str">
        <f t="shared" si="294"/>
        <v xml:space="preserve">Everson Veloso </v>
      </c>
      <c r="X1914" s="67">
        <f t="shared" si="285"/>
        <v>3</v>
      </c>
      <c r="Y1914" s="67">
        <f t="shared" ca="1" si="284"/>
        <v>168</v>
      </c>
      <c r="Z1914" s="67" t="str">
        <f>IFERROR(VLOOKUP(R1914,FVU!B:F,5,FALSE),"")</f>
        <v>TALÃO</v>
      </c>
      <c r="AA1914">
        <f t="shared" si="286"/>
        <v>2025</v>
      </c>
    </row>
    <row r="1915" spans="1:27" ht="15.75" customHeight="1">
      <c r="A1915" s="150">
        <f t="shared" si="283"/>
        <v>4210</v>
      </c>
      <c r="B1915" s="75">
        <v>29238</v>
      </c>
      <c r="C1915" s="60">
        <v>4</v>
      </c>
      <c r="D1915" s="59" t="str">
        <f t="shared" si="288"/>
        <v>215/75R17.5</v>
      </c>
      <c r="E1915" s="61">
        <v>40891</v>
      </c>
      <c r="F1915" s="75" t="s">
        <v>101</v>
      </c>
      <c r="G1915" s="60">
        <v>98</v>
      </c>
      <c r="H1915" s="59" t="str">
        <f t="shared" si="287"/>
        <v>ANA LUCIA</v>
      </c>
      <c r="I1915" s="63">
        <v>45710</v>
      </c>
      <c r="J1915" s="64">
        <v>45726</v>
      </c>
      <c r="K1915" s="60">
        <v>0</v>
      </c>
      <c r="L1915" s="60">
        <v>2278</v>
      </c>
      <c r="M1915" s="60">
        <v>16716</v>
      </c>
      <c r="N1915" s="65">
        <f t="shared" si="289"/>
        <v>450</v>
      </c>
      <c r="O1915" s="66" t="str">
        <f t="shared" ca="1" si="290"/>
        <v>OK</v>
      </c>
      <c r="P1915" s="63">
        <v>45894</v>
      </c>
      <c r="Q1915" s="200"/>
      <c r="R1915" s="148" t="s">
        <v>114</v>
      </c>
      <c r="S1915" s="65" t="str">
        <f t="shared" si="291"/>
        <v>Pneu não ressulcado</v>
      </c>
      <c r="T1915" s="59" t="str">
        <f t="shared" si="292"/>
        <v>Negligência e/ou não realização do serviço de ressulcagem.</v>
      </c>
      <c r="U1915" s="65" t="str">
        <f t="shared" si="293"/>
        <v>Realizar a ressulcagem dos pneus respeitando os procedimentos conforme manual de ressulcagem.</v>
      </c>
      <c r="V1915" s="60">
        <v>16196</v>
      </c>
      <c r="W1915" s="59" t="str">
        <f t="shared" si="294"/>
        <v xml:space="preserve">Everson Veloso </v>
      </c>
      <c r="X1915" s="59">
        <f t="shared" si="285"/>
        <v>3</v>
      </c>
      <c r="Y1915" s="59">
        <f t="shared" ca="1" si="284"/>
        <v>168</v>
      </c>
      <c r="Z1915" s="59" t="str">
        <f>IFERROR(VLOOKUP(R1915,FVU!B:F,5,FALSE),"")</f>
        <v>BANDA DE RODAGEM</v>
      </c>
      <c r="AA1915">
        <f t="shared" si="286"/>
        <v>2025</v>
      </c>
    </row>
    <row r="1916" spans="1:27" ht="15.75" customHeight="1">
      <c r="A1916" s="149">
        <f t="shared" si="283"/>
        <v>4211</v>
      </c>
      <c r="B1916" s="76">
        <v>28667</v>
      </c>
      <c r="C1916" s="68">
        <v>4</v>
      </c>
      <c r="D1916" s="67" t="str">
        <f t="shared" si="288"/>
        <v>215/75R17.5</v>
      </c>
      <c r="E1916" s="69">
        <v>40891</v>
      </c>
      <c r="F1916" s="76" t="s">
        <v>99</v>
      </c>
      <c r="G1916" s="68">
        <v>98</v>
      </c>
      <c r="H1916" s="67" t="str">
        <f t="shared" si="287"/>
        <v>ANA LUCIA</v>
      </c>
      <c r="I1916" s="71">
        <v>45710</v>
      </c>
      <c r="J1916" s="72">
        <v>45726</v>
      </c>
      <c r="K1916" s="68">
        <v>0</v>
      </c>
      <c r="L1916" s="68">
        <v>2278</v>
      </c>
      <c r="M1916" s="68">
        <v>21938</v>
      </c>
      <c r="N1916" s="73">
        <f t="shared" si="289"/>
        <v>450</v>
      </c>
      <c r="O1916" s="74" t="str">
        <f t="shared" ca="1" si="290"/>
        <v>OK</v>
      </c>
      <c r="P1916" s="71">
        <v>45894</v>
      </c>
      <c r="Q1916" s="198"/>
      <c r="R1916" s="68" t="s">
        <v>114</v>
      </c>
      <c r="S1916" s="73" t="str">
        <f t="shared" si="291"/>
        <v>Pneu não ressulcado</v>
      </c>
      <c r="T1916" s="67" t="str">
        <f t="shared" si="292"/>
        <v>Negligência e/ou não realização do serviço de ressulcagem.</v>
      </c>
      <c r="U1916" s="73" t="str">
        <f t="shared" si="293"/>
        <v>Realizar a ressulcagem dos pneus respeitando os procedimentos conforme manual de ressulcagem.</v>
      </c>
      <c r="V1916" s="68">
        <v>16196</v>
      </c>
      <c r="W1916" s="67" t="str">
        <f t="shared" si="294"/>
        <v xml:space="preserve">Everson Veloso </v>
      </c>
      <c r="X1916" s="67">
        <f t="shared" si="285"/>
        <v>3</v>
      </c>
      <c r="Y1916" s="67">
        <f t="shared" ca="1" si="284"/>
        <v>168</v>
      </c>
      <c r="Z1916" s="67" t="str">
        <f>IFERROR(VLOOKUP(R1916,FVU!B:F,5,FALSE),"")</f>
        <v>BANDA DE RODAGEM</v>
      </c>
      <c r="AA1916">
        <f t="shared" si="286"/>
        <v>2025</v>
      </c>
    </row>
    <row r="1917" spans="1:27" ht="15.75" customHeight="1">
      <c r="A1917" s="150">
        <f t="shared" si="283"/>
        <v>4212</v>
      </c>
      <c r="B1917" s="75">
        <v>29038</v>
      </c>
      <c r="C1917" s="60">
        <v>2</v>
      </c>
      <c r="D1917" s="59" t="str">
        <f t="shared" si="288"/>
        <v>275/80R22.5</v>
      </c>
      <c r="E1917" s="61" t="s">
        <v>202</v>
      </c>
      <c r="F1917" s="75" t="s">
        <v>197</v>
      </c>
      <c r="G1917" s="60">
        <v>98</v>
      </c>
      <c r="H1917" s="59" t="str">
        <f t="shared" si="287"/>
        <v>ANA LUCIA</v>
      </c>
      <c r="I1917" s="63">
        <v>45705</v>
      </c>
      <c r="J1917" s="64">
        <v>45726</v>
      </c>
      <c r="K1917" s="60">
        <v>0</v>
      </c>
      <c r="L1917" s="60">
        <v>42835</v>
      </c>
      <c r="M1917" s="60">
        <v>42835</v>
      </c>
      <c r="N1917" s="65">
        <f t="shared" si="289"/>
        <v>600</v>
      </c>
      <c r="O1917" s="66" t="str">
        <f t="shared" ca="1" si="290"/>
        <v>OK</v>
      </c>
      <c r="P1917" s="63">
        <v>45894</v>
      </c>
      <c r="Q1917" s="200"/>
      <c r="R1917" s="148" t="s">
        <v>111</v>
      </c>
      <c r="S1917" s="65" t="str">
        <f t="shared" si="291"/>
        <v>Desgaste irregular da Banda de Rodagem.</v>
      </c>
      <c r="T1917" s="59" t="str">
        <f t="shared" si="292"/>
        <v>Folgas nas mangas, cubos, buchas estouradas, veículo desalinhado.</v>
      </c>
      <c r="U1917" s="65" t="str">
        <f t="shared" si="29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917" s="60">
        <v>16196</v>
      </c>
      <c r="W1917" s="59" t="str">
        <f t="shared" si="294"/>
        <v xml:space="preserve">Everson Veloso </v>
      </c>
      <c r="X1917" s="59">
        <f t="shared" si="285"/>
        <v>3</v>
      </c>
      <c r="Y1917" s="59">
        <f t="shared" ca="1" si="284"/>
        <v>168</v>
      </c>
      <c r="Z1917" s="59" t="str">
        <f>IFERROR(VLOOKUP(R1917,FVU!B:F,5,FALSE),"")</f>
        <v>BANDA DE RODAGEM</v>
      </c>
      <c r="AA1917">
        <f t="shared" si="286"/>
        <v>2025</v>
      </c>
    </row>
    <row r="1918" spans="1:27" ht="15.75" customHeight="1">
      <c r="A1918" s="149">
        <f t="shared" si="283"/>
        <v>4213</v>
      </c>
      <c r="B1918" s="76">
        <v>25814</v>
      </c>
      <c r="C1918" s="68">
        <v>2</v>
      </c>
      <c r="D1918" s="67" t="str">
        <f t="shared" si="288"/>
        <v>275/80R22.5</v>
      </c>
      <c r="E1918" s="69">
        <v>90438</v>
      </c>
      <c r="F1918" s="76" t="s">
        <v>99</v>
      </c>
      <c r="G1918" s="68">
        <v>990</v>
      </c>
      <c r="H1918" s="67" t="str">
        <f t="shared" si="287"/>
        <v>VENEZA</v>
      </c>
      <c r="I1918" s="71">
        <v>45707</v>
      </c>
      <c r="J1918" s="72">
        <v>45726</v>
      </c>
      <c r="K1918" s="68">
        <v>1</v>
      </c>
      <c r="L1918" s="68">
        <v>124465</v>
      </c>
      <c r="M1918" s="68">
        <v>218956</v>
      </c>
      <c r="N1918" s="73">
        <f t="shared" si="289"/>
        <v>600</v>
      </c>
      <c r="O1918" s="74" t="str">
        <f t="shared" ca="1" si="290"/>
        <v>OK</v>
      </c>
      <c r="P1918" s="71">
        <v>45762</v>
      </c>
      <c r="Q1918" s="198"/>
      <c r="R1918" s="68" t="s">
        <v>106</v>
      </c>
      <c r="S1918" s="73" t="str">
        <f t="shared" si="291"/>
        <v>Rachadura na zona baixa do talão.</v>
      </c>
      <c r="T1918" s="67" t="str">
        <f t="shared" si="2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18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18" s="68">
        <v>16196</v>
      </c>
      <c r="W1918" s="67" t="str">
        <f t="shared" si="294"/>
        <v xml:space="preserve">Everson Veloso </v>
      </c>
      <c r="X1918" s="67">
        <f t="shared" si="285"/>
        <v>3</v>
      </c>
      <c r="Y1918" s="67">
        <f t="shared" ca="1" si="284"/>
        <v>36</v>
      </c>
      <c r="Z1918" s="67" t="str">
        <f>IFERROR(VLOOKUP(R1918,FVU!B:F,5,FALSE),"")</f>
        <v>TALÃO</v>
      </c>
      <c r="AA1918">
        <f t="shared" si="286"/>
        <v>2025</v>
      </c>
    </row>
    <row r="1919" spans="1:27" ht="15.75" customHeight="1">
      <c r="A1919" s="150">
        <f t="shared" si="283"/>
        <v>4214</v>
      </c>
      <c r="B1919" s="75">
        <v>30836</v>
      </c>
      <c r="C1919" s="60">
        <v>2</v>
      </c>
      <c r="D1919" s="59" t="str">
        <f t="shared" si="288"/>
        <v>275/80R22.5</v>
      </c>
      <c r="E1919" s="61">
        <v>90453</v>
      </c>
      <c r="F1919" s="75" t="s">
        <v>102</v>
      </c>
      <c r="G1919" s="60">
        <v>990</v>
      </c>
      <c r="H1919" s="59" t="str">
        <f t="shared" si="287"/>
        <v>VENEZA</v>
      </c>
      <c r="I1919" s="63">
        <v>45705</v>
      </c>
      <c r="J1919" s="64">
        <v>45726</v>
      </c>
      <c r="K1919" s="60">
        <v>0</v>
      </c>
      <c r="L1919" s="60">
        <v>5800</v>
      </c>
      <c r="M1919" s="60">
        <v>5800</v>
      </c>
      <c r="N1919" s="65">
        <f t="shared" si="289"/>
        <v>600</v>
      </c>
      <c r="O1919" s="66" t="str">
        <f t="shared" ca="1" si="290"/>
        <v>OK</v>
      </c>
      <c r="P1919" s="63">
        <v>45729</v>
      </c>
      <c r="Q1919" s="200"/>
      <c r="R1919" s="148" t="s">
        <v>110</v>
      </c>
      <c r="S1919" s="65" t="str">
        <f t="shared" si="291"/>
        <v>Rodagem sem ar ou com flexão importante no flanco.</v>
      </c>
      <c r="T1919" s="59" t="str">
        <f t="shared" si="292"/>
        <v>Perfurações no topo ou flanco, rodas ou aros danificados, rodagem prolongada sem ar ou baixa pressão, desgaste no flanco por atrito com o solo ou entre germinados.</v>
      </c>
      <c r="U1919" s="65" t="str">
        <f t="shared" si="293"/>
        <v>Condutor rodou com o pneu vazio. Solicito avaliação de cobrança.</v>
      </c>
      <c r="V1919" s="60">
        <v>16196</v>
      </c>
      <c r="W1919" s="59" t="str">
        <f t="shared" si="294"/>
        <v xml:space="preserve">Everson Veloso </v>
      </c>
      <c r="X1919" s="59">
        <f t="shared" si="285"/>
        <v>3</v>
      </c>
      <c r="Y1919" s="59">
        <f t="shared" ca="1" si="284"/>
        <v>3</v>
      </c>
      <c r="Z1919" s="59" t="str">
        <f>IFERROR(VLOOKUP(R1919,FVU!B:F,5,FALSE),"")</f>
        <v>FLANCO</v>
      </c>
      <c r="AA1919">
        <f t="shared" si="286"/>
        <v>2025</v>
      </c>
    </row>
    <row r="1920" spans="1:27" ht="15.75" customHeight="1">
      <c r="A1920" s="149">
        <f t="shared" si="283"/>
        <v>4215</v>
      </c>
      <c r="B1920" s="76">
        <v>27777</v>
      </c>
      <c r="C1920" s="68">
        <v>2</v>
      </c>
      <c r="D1920" s="67" t="str">
        <f t="shared" si="288"/>
        <v>275/80R22.5</v>
      </c>
      <c r="E1920" s="69">
        <v>90195</v>
      </c>
      <c r="F1920" s="76" t="s">
        <v>99</v>
      </c>
      <c r="G1920" s="68">
        <v>990</v>
      </c>
      <c r="H1920" s="67" t="str">
        <f t="shared" si="287"/>
        <v>VENEZA</v>
      </c>
      <c r="I1920" s="71">
        <v>45705</v>
      </c>
      <c r="J1920" s="72">
        <v>45726</v>
      </c>
      <c r="K1920" s="68">
        <v>1</v>
      </c>
      <c r="L1920" s="68">
        <v>469</v>
      </c>
      <c r="M1920" s="68">
        <v>80028</v>
      </c>
      <c r="N1920" s="73">
        <f t="shared" si="289"/>
        <v>600</v>
      </c>
      <c r="O1920" s="74" t="str">
        <f t="shared" ca="1" si="290"/>
        <v>OK</v>
      </c>
      <c r="P1920" s="71">
        <v>45729</v>
      </c>
      <c r="Q1920" s="198"/>
      <c r="R1920" s="68" t="s">
        <v>106</v>
      </c>
      <c r="S1920" s="73" t="str">
        <f t="shared" si="291"/>
        <v>Rachadura na zona baixa do talão.</v>
      </c>
      <c r="T1920" s="67" t="str">
        <f t="shared" si="2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20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20" s="68">
        <v>16196</v>
      </c>
      <c r="W1920" s="67" t="str">
        <f t="shared" si="294"/>
        <v xml:space="preserve">Everson Veloso </v>
      </c>
      <c r="X1920" s="67">
        <f t="shared" si="285"/>
        <v>3</v>
      </c>
      <c r="Y1920" s="67">
        <f t="shared" ca="1" si="284"/>
        <v>3</v>
      </c>
      <c r="Z1920" s="67" t="str">
        <f>IFERROR(VLOOKUP(R1920,FVU!B:F,5,FALSE),"")</f>
        <v>TALÃO</v>
      </c>
      <c r="AA1920">
        <f t="shared" si="286"/>
        <v>2025</v>
      </c>
    </row>
    <row r="1921" spans="1:27" ht="15.75" customHeight="1">
      <c r="A1921" s="150">
        <f t="shared" si="283"/>
        <v>4216</v>
      </c>
      <c r="B1921" s="75">
        <v>23280</v>
      </c>
      <c r="C1921" s="60">
        <v>2</v>
      </c>
      <c r="D1921" s="59" t="str">
        <f t="shared" si="288"/>
        <v>275/80R22.5</v>
      </c>
      <c r="E1921" s="61">
        <v>90466</v>
      </c>
      <c r="F1921" s="75" t="s">
        <v>198</v>
      </c>
      <c r="G1921" s="60">
        <v>990</v>
      </c>
      <c r="H1921" s="59" t="str">
        <f t="shared" si="287"/>
        <v>VENEZA</v>
      </c>
      <c r="I1921" s="63">
        <v>45705</v>
      </c>
      <c r="J1921" s="64">
        <v>45726</v>
      </c>
      <c r="K1921" s="60">
        <v>1</v>
      </c>
      <c r="L1921" s="60">
        <v>78232</v>
      </c>
      <c r="M1921" s="60">
        <v>183208</v>
      </c>
      <c r="N1921" s="65">
        <f t="shared" si="289"/>
        <v>600</v>
      </c>
      <c r="O1921" s="66" t="str">
        <f t="shared" ca="1" si="290"/>
        <v>OK</v>
      </c>
      <c r="P1921" s="63">
        <v>45729</v>
      </c>
      <c r="Q1921" s="200"/>
      <c r="R1921" s="148" t="s">
        <v>104</v>
      </c>
      <c r="S1921" s="65" t="str">
        <f t="shared" si="291"/>
        <v>Feridas acidentais no flanco.</v>
      </c>
      <c r="T1921" s="59" t="str">
        <f t="shared" si="292"/>
        <v>Objetos pontiagudos, pontas de guias, meio-fio.</v>
      </c>
      <c r="U1921" s="65" t="str">
        <f t="shared" si="293"/>
        <v>Impacto lateral proveniente de erro operacional, solicito avaliação de cobrança.</v>
      </c>
      <c r="V1921" s="60">
        <v>16196</v>
      </c>
      <c r="W1921" s="59" t="str">
        <f t="shared" si="294"/>
        <v xml:space="preserve">Everson Veloso </v>
      </c>
      <c r="X1921" s="59">
        <f t="shared" si="285"/>
        <v>3</v>
      </c>
      <c r="Y1921" s="59">
        <f t="shared" ca="1" si="284"/>
        <v>3</v>
      </c>
      <c r="Z1921" s="59" t="str">
        <f>IFERROR(VLOOKUP(R1921,FVU!B:F,5,FALSE),"")</f>
        <v>FLANCO</v>
      </c>
      <c r="AA1921">
        <f t="shared" si="286"/>
        <v>2025</v>
      </c>
    </row>
    <row r="1922" spans="1:27" ht="15.75" customHeight="1">
      <c r="A1922" s="149">
        <f t="shared" si="283"/>
        <v>4217</v>
      </c>
      <c r="B1922" s="76">
        <v>27862</v>
      </c>
      <c r="C1922" s="68">
        <v>2</v>
      </c>
      <c r="D1922" s="67" t="str">
        <f t="shared" si="288"/>
        <v>275/80R22.5</v>
      </c>
      <c r="E1922" s="69">
        <v>7325</v>
      </c>
      <c r="F1922" s="76" t="s">
        <v>99</v>
      </c>
      <c r="G1922" s="68">
        <v>56</v>
      </c>
      <c r="H1922" s="67" t="str">
        <f t="shared" si="287"/>
        <v xml:space="preserve">UBERLANDIA </v>
      </c>
      <c r="I1922" s="71">
        <v>45706</v>
      </c>
      <c r="J1922" s="72">
        <v>45726</v>
      </c>
      <c r="K1922" s="68">
        <v>1</v>
      </c>
      <c r="L1922" s="68">
        <v>77649</v>
      </c>
      <c r="M1922" s="68">
        <v>110063</v>
      </c>
      <c r="N1922" s="73">
        <f t="shared" si="289"/>
        <v>600</v>
      </c>
      <c r="O1922" s="74" t="str">
        <f t="shared" ca="1" si="290"/>
        <v>OK</v>
      </c>
      <c r="P1922" s="71">
        <v>45728</v>
      </c>
      <c r="Q1922" s="198"/>
      <c r="R1922" s="68" t="s">
        <v>106</v>
      </c>
      <c r="S1922" s="73" t="str">
        <f t="shared" si="291"/>
        <v>Rachadura na zona baixa do talão.</v>
      </c>
      <c r="T1922" s="67" t="str">
        <f t="shared" si="2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22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22" s="68">
        <v>16196</v>
      </c>
      <c r="W1922" s="67" t="str">
        <f t="shared" si="294"/>
        <v xml:space="preserve">Everson Veloso </v>
      </c>
      <c r="X1922" s="67">
        <f t="shared" si="285"/>
        <v>3</v>
      </c>
      <c r="Y1922" s="67">
        <f t="shared" ca="1" si="284"/>
        <v>2</v>
      </c>
      <c r="Z1922" s="67" t="str">
        <f>IFERROR(VLOOKUP(R1922,FVU!B:F,5,FALSE),"")</f>
        <v>TALÃO</v>
      </c>
      <c r="AA1922">
        <f t="shared" si="286"/>
        <v>2025</v>
      </c>
    </row>
    <row r="1923" spans="1:27" ht="15.75" customHeight="1">
      <c r="A1923" s="150">
        <f t="shared" si="283"/>
        <v>4218</v>
      </c>
      <c r="B1923" s="75">
        <v>27863</v>
      </c>
      <c r="C1923" s="60">
        <v>2</v>
      </c>
      <c r="D1923" s="59" t="str">
        <f t="shared" si="288"/>
        <v>275/80R22.5</v>
      </c>
      <c r="E1923" s="61">
        <v>7325</v>
      </c>
      <c r="F1923" s="75" t="s">
        <v>198</v>
      </c>
      <c r="G1923" s="60">
        <v>56</v>
      </c>
      <c r="H1923" s="59" t="str">
        <f t="shared" si="287"/>
        <v xml:space="preserve">UBERLANDIA </v>
      </c>
      <c r="I1923" s="63">
        <v>45706</v>
      </c>
      <c r="J1923" s="64">
        <v>45726</v>
      </c>
      <c r="K1923" s="60">
        <v>1</v>
      </c>
      <c r="L1923" s="60">
        <v>77649</v>
      </c>
      <c r="M1923" s="60">
        <v>110063</v>
      </c>
      <c r="N1923" s="65">
        <f t="shared" si="289"/>
        <v>600</v>
      </c>
      <c r="O1923" s="66" t="str">
        <f t="shared" ca="1" si="290"/>
        <v>OK</v>
      </c>
      <c r="P1923" s="63">
        <v>45728</v>
      </c>
      <c r="Q1923" s="200"/>
      <c r="R1923" s="148" t="s">
        <v>106</v>
      </c>
      <c r="S1923" s="65" t="str">
        <f t="shared" si="291"/>
        <v>Rachadura na zona baixa do talão.</v>
      </c>
      <c r="T1923" s="59" t="str">
        <f t="shared" si="2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23" s="65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23" s="60">
        <v>16196</v>
      </c>
      <c r="W1923" s="59" t="str">
        <f t="shared" si="294"/>
        <v xml:space="preserve">Everson Veloso </v>
      </c>
      <c r="X1923" s="59">
        <f t="shared" si="285"/>
        <v>3</v>
      </c>
      <c r="Y1923" s="59">
        <f t="shared" ca="1" si="284"/>
        <v>2</v>
      </c>
      <c r="Z1923" s="59" t="str">
        <f>IFERROR(VLOOKUP(R1923,FVU!B:F,5,FALSE),"")</f>
        <v>TALÃO</v>
      </c>
      <c r="AA1923">
        <f t="shared" si="286"/>
        <v>2025</v>
      </c>
    </row>
    <row r="1924" spans="1:27" ht="15.75" customHeight="1">
      <c r="A1924" s="149">
        <f t="shared" ref="A1924:A1987" si="295">IF(B1924&gt;0,A1923+1,"")</f>
        <v>4219</v>
      </c>
      <c r="B1924" s="76">
        <v>25770</v>
      </c>
      <c r="C1924" s="68">
        <v>2</v>
      </c>
      <c r="D1924" s="67" t="str">
        <f t="shared" si="288"/>
        <v>275/80R22.5</v>
      </c>
      <c r="E1924" s="69">
        <v>11184</v>
      </c>
      <c r="F1924" s="76" t="s">
        <v>99</v>
      </c>
      <c r="G1924" s="68">
        <v>98</v>
      </c>
      <c r="H1924" s="67" t="str">
        <f t="shared" si="287"/>
        <v>ANA LUCIA</v>
      </c>
      <c r="I1924" s="71">
        <v>45712</v>
      </c>
      <c r="J1924" s="72">
        <v>45726</v>
      </c>
      <c r="K1924" s="68">
        <v>2</v>
      </c>
      <c r="L1924" s="68">
        <v>45364</v>
      </c>
      <c r="M1924" s="68">
        <v>165131</v>
      </c>
      <c r="N1924" s="73">
        <f t="shared" si="289"/>
        <v>600</v>
      </c>
      <c r="O1924" s="74" t="str">
        <f t="shared" ca="1" si="290"/>
        <v>OK</v>
      </c>
      <c r="P1924" s="71">
        <v>45856</v>
      </c>
      <c r="Q1924" s="198"/>
      <c r="R1924" s="68" t="s">
        <v>106</v>
      </c>
      <c r="S1924" s="73" t="str">
        <f t="shared" si="291"/>
        <v>Rachadura na zona baixa do talão.</v>
      </c>
      <c r="T1924" s="67" t="str">
        <f t="shared" si="2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24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24" s="68">
        <v>16196</v>
      </c>
      <c r="W1924" s="67" t="str">
        <f t="shared" si="294"/>
        <v xml:space="preserve">Everson Veloso </v>
      </c>
      <c r="X1924" s="67">
        <f t="shared" si="285"/>
        <v>3</v>
      </c>
      <c r="Y1924" s="67">
        <f t="shared" ca="1" si="284"/>
        <v>130</v>
      </c>
      <c r="Z1924" s="67" t="str">
        <f>IFERROR(VLOOKUP(R1924,FVU!B:F,5,FALSE),"")</f>
        <v>TALÃO</v>
      </c>
      <c r="AA1924">
        <f t="shared" si="286"/>
        <v>2025</v>
      </c>
    </row>
    <row r="1925" spans="1:27" ht="15.75" customHeight="1">
      <c r="A1925" s="150">
        <f t="shared" si="295"/>
        <v>4220</v>
      </c>
      <c r="B1925" s="75">
        <v>24719</v>
      </c>
      <c r="C1925" s="60">
        <v>2</v>
      </c>
      <c r="D1925" s="59" t="str">
        <f t="shared" si="288"/>
        <v>275/80R22.5</v>
      </c>
      <c r="E1925" s="61">
        <v>41049</v>
      </c>
      <c r="F1925" s="75" t="s">
        <v>99</v>
      </c>
      <c r="G1925" s="60">
        <v>98</v>
      </c>
      <c r="H1925" s="59" t="str">
        <f t="shared" si="287"/>
        <v>ANA LUCIA</v>
      </c>
      <c r="I1925" s="63">
        <v>45712</v>
      </c>
      <c r="J1925" s="64">
        <v>45726</v>
      </c>
      <c r="K1925" s="60">
        <v>2</v>
      </c>
      <c r="L1925" s="60">
        <v>60903</v>
      </c>
      <c r="M1925" s="60">
        <v>209046</v>
      </c>
      <c r="N1925" s="65">
        <f t="shared" si="289"/>
        <v>600</v>
      </c>
      <c r="O1925" s="66" t="str">
        <f t="shared" ca="1" si="290"/>
        <v>OK</v>
      </c>
      <c r="P1925" s="63">
        <v>45856</v>
      </c>
      <c r="Q1925" s="200"/>
      <c r="R1925" s="148" t="s">
        <v>117</v>
      </c>
      <c r="S1925" s="65" t="str">
        <f t="shared" si="291"/>
        <v>Separações no talão e rupturas dos reforços.</v>
      </c>
      <c r="T1925" s="59" t="str">
        <f t="shared" si="292"/>
        <v>Aquecimento excessivo no tambor de freio, utilização com sobrecarga ou baixa pressão, mau posicionamento do pneu sobre o aro/roda, uso excessivo dos freios devido a velocidade incompatível com a via.</v>
      </c>
      <c r="U1925" s="65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25" s="60">
        <v>16196</v>
      </c>
      <c r="W1925" s="59" t="str">
        <f t="shared" si="294"/>
        <v xml:space="preserve">Everson Veloso </v>
      </c>
      <c r="X1925" s="59">
        <f t="shared" si="285"/>
        <v>3</v>
      </c>
      <c r="Y1925" s="59">
        <f t="shared" ca="1" si="284"/>
        <v>130</v>
      </c>
      <c r="Z1925" s="59" t="str">
        <f>IFERROR(VLOOKUP(R1925,FVU!B:F,5,FALSE),"")</f>
        <v>TALÃO</v>
      </c>
      <c r="AA1925">
        <f t="shared" si="286"/>
        <v>2025</v>
      </c>
    </row>
    <row r="1926" spans="1:27" ht="15.75" customHeight="1">
      <c r="A1926" s="149">
        <f t="shared" si="295"/>
        <v>4221</v>
      </c>
      <c r="B1926" s="76">
        <v>29728</v>
      </c>
      <c r="C1926" s="68">
        <v>2</v>
      </c>
      <c r="D1926" s="67" t="str">
        <f t="shared" si="288"/>
        <v>275/80R22.5</v>
      </c>
      <c r="E1926" s="69">
        <v>11184</v>
      </c>
      <c r="F1926" s="76" t="s">
        <v>105</v>
      </c>
      <c r="G1926" s="68">
        <v>98</v>
      </c>
      <c r="H1926" s="67" t="str">
        <f t="shared" si="287"/>
        <v>ANA LUCIA</v>
      </c>
      <c r="I1926" s="71">
        <v>45712</v>
      </c>
      <c r="J1926" s="72">
        <v>45726</v>
      </c>
      <c r="K1926" s="68">
        <v>1</v>
      </c>
      <c r="L1926" s="68">
        <v>30844</v>
      </c>
      <c r="M1926" s="68">
        <v>65470</v>
      </c>
      <c r="N1926" s="73">
        <f t="shared" si="289"/>
        <v>600</v>
      </c>
      <c r="O1926" s="74" t="str">
        <f t="shared" ca="1" si="290"/>
        <v>OK</v>
      </c>
      <c r="P1926" s="71">
        <v>45856</v>
      </c>
      <c r="Q1926" s="198"/>
      <c r="R1926" s="68" t="s">
        <v>106</v>
      </c>
      <c r="S1926" s="73" t="str">
        <f t="shared" si="291"/>
        <v>Rachadura na zona baixa do talão.</v>
      </c>
      <c r="T1926" s="67" t="str">
        <f t="shared" si="2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26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26" s="68">
        <v>16196</v>
      </c>
      <c r="W1926" s="67" t="str">
        <f t="shared" si="294"/>
        <v xml:space="preserve">Everson Veloso </v>
      </c>
      <c r="X1926" s="67">
        <f t="shared" si="285"/>
        <v>3</v>
      </c>
      <c r="Y1926" s="67">
        <f t="shared" ca="1" si="284"/>
        <v>130</v>
      </c>
      <c r="Z1926" s="67" t="str">
        <f>IFERROR(VLOOKUP(R1926,FVU!B:F,5,FALSE),"")</f>
        <v>TALÃO</v>
      </c>
      <c r="AA1926">
        <f t="shared" si="286"/>
        <v>2025</v>
      </c>
    </row>
    <row r="1927" spans="1:27" ht="15.75" customHeight="1">
      <c r="A1927" s="150">
        <f t="shared" si="295"/>
        <v>4222</v>
      </c>
      <c r="B1927" s="75">
        <v>30011</v>
      </c>
      <c r="C1927" s="60">
        <v>2</v>
      </c>
      <c r="D1927" s="59" t="str">
        <f t="shared" si="288"/>
        <v>275/80R22.5</v>
      </c>
      <c r="E1927" s="61">
        <v>11323</v>
      </c>
      <c r="F1927" s="75" t="s">
        <v>198</v>
      </c>
      <c r="G1927" s="60">
        <v>870</v>
      </c>
      <c r="H1927" s="59" t="str">
        <f t="shared" si="287"/>
        <v>JUSTINOPOLIS</v>
      </c>
      <c r="I1927" s="63">
        <v>45714</v>
      </c>
      <c r="J1927" s="64">
        <v>45726</v>
      </c>
      <c r="K1927" s="60">
        <v>0</v>
      </c>
      <c r="L1927" s="60">
        <v>9661</v>
      </c>
      <c r="M1927" s="60">
        <v>25916</v>
      </c>
      <c r="N1927" s="65">
        <f t="shared" si="289"/>
        <v>600</v>
      </c>
      <c r="O1927" s="66" t="str">
        <f t="shared" ca="1" si="290"/>
        <v>OK</v>
      </c>
      <c r="P1927" s="63">
        <v>45756</v>
      </c>
      <c r="Q1927" s="200"/>
      <c r="R1927" s="148" t="s">
        <v>109</v>
      </c>
      <c r="S1927" s="65" t="str">
        <f t="shared" si="291"/>
        <v>Desgaste da Banda de Rodagem por utilização extrema.</v>
      </c>
      <c r="T1927" s="59" t="str">
        <f t="shared" si="292"/>
        <v>Roda travada, "calo" no tambor de freio, utilização extrema , excessiva.</v>
      </c>
      <c r="U1927" s="65" t="str">
        <f t="shared" si="293"/>
        <v>Verificar rodas e tambores de freio, verificar negligência do borracheiro e caso procedente efetuar a cobrança.</v>
      </c>
      <c r="V1927" s="60">
        <v>16196</v>
      </c>
      <c r="W1927" s="59" t="str">
        <f t="shared" si="294"/>
        <v xml:space="preserve">Everson Veloso </v>
      </c>
      <c r="X1927" s="59">
        <f t="shared" si="285"/>
        <v>3</v>
      </c>
      <c r="Y1927" s="59">
        <f t="shared" ref="Y1927:Y1990" ca="1" si="296">IF(J1927=0,"",IF(P1927=0,TODAY()-J1927,P1927-J1927))</f>
        <v>30</v>
      </c>
      <c r="Z1927" s="59" t="str">
        <f>IFERROR(VLOOKUP(R1927,FVU!B:F,5,FALSE),"")</f>
        <v>BANDA DE RODAGEM</v>
      </c>
      <c r="AA1927">
        <f t="shared" si="286"/>
        <v>2025</v>
      </c>
    </row>
    <row r="1928" spans="1:27" ht="15.75" customHeight="1">
      <c r="A1928" s="149">
        <f t="shared" si="295"/>
        <v>4223</v>
      </c>
      <c r="B1928" s="76">
        <v>24236</v>
      </c>
      <c r="C1928" s="68">
        <v>1</v>
      </c>
      <c r="D1928" s="67" t="str">
        <f t="shared" si="288"/>
        <v>295/80R22.5</v>
      </c>
      <c r="E1928" s="69">
        <v>10699</v>
      </c>
      <c r="F1928" s="76" t="s">
        <v>101</v>
      </c>
      <c r="G1928" s="68">
        <v>870</v>
      </c>
      <c r="H1928" s="67" t="str">
        <f t="shared" si="287"/>
        <v>JUSTINOPOLIS</v>
      </c>
      <c r="I1928" s="71">
        <v>45713</v>
      </c>
      <c r="J1928" s="72">
        <v>45726</v>
      </c>
      <c r="K1928" s="68">
        <v>0</v>
      </c>
      <c r="L1928" s="68">
        <v>6772</v>
      </c>
      <c r="M1928" s="68">
        <v>121229</v>
      </c>
      <c r="N1928" s="73">
        <f t="shared" si="289"/>
        <v>650</v>
      </c>
      <c r="O1928" s="74" t="str">
        <f t="shared" ca="1" si="290"/>
        <v>OK</v>
      </c>
      <c r="P1928" s="71">
        <v>45756</v>
      </c>
      <c r="Q1928" s="198"/>
      <c r="R1928" s="68" t="s">
        <v>109</v>
      </c>
      <c r="S1928" s="73" t="str">
        <f t="shared" si="291"/>
        <v>Desgaste da Banda de Rodagem por utilização extrema.</v>
      </c>
      <c r="T1928" s="67" t="str">
        <f t="shared" si="292"/>
        <v>Roda travada, "calo" no tambor de freio, utilização extrema , excessiva.</v>
      </c>
      <c r="U1928" s="73" t="str">
        <f t="shared" si="293"/>
        <v>Verificar rodas e tambores de freio, verificar negligência do borracheiro e caso procedente efetuar a cobrança.</v>
      </c>
      <c r="V1928" s="68">
        <v>16196</v>
      </c>
      <c r="W1928" s="67" t="str">
        <f t="shared" si="294"/>
        <v xml:space="preserve">Everson Veloso </v>
      </c>
      <c r="X1928" s="67">
        <f t="shared" si="285"/>
        <v>3</v>
      </c>
      <c r="Y1928" s="67">
        <f t="shared" ca="1" si="296"/>
        <v>30</v>
      </c>
      <c r="Z1928" s="67" t="str">
        <f>IFERROR(VLOOKUP(R1928,FVU!B:F,5,FALSE),"")</f>
        <v>BANDA DE RODAGEM</v>
      </c>
      <c r="AA1928">
        <f t="shared" si="286"/>
        <v>2025</v>
      </c>
    </row>
    <row r="1929" spans="1:27" ht="15.75" customHeight="1">
      <c r="A1929" s="150">
        <f t="shared" si="295"/>
        <v>4224</v>
      </c>
      <c r="B1929" s="75">
        <v>146660</v>
      </c>
      <c r="C1929" s="60">
        <v>2</v>
      </c>
      <c r="D1929" s="59" t="str">
        <f t="shared" si="288"/>
        <v>275/80R22.5</v>
      </c>
      <c r="E1929" s="61">
        <v>90308</v>
      </c>
      <c r="F1929" s="75" t="s">
        <v>198</v>
      </c>
      <c r="G1929" s="60">
        <v>870</v>
      </c>
      <c r="H1929" s="59" t="str">
        <f t="shared" si="287"/>
        <v>JUSTINOPOLIS</v>
      </c>
      <c r="I1929" s="63">
        <v>45713</v>
      </c>
      <c r="J1929" s="64">
        <v>45726</v>
      </c>
      <c r="K1929" s="60">
        <v>2</v>
      </c>
      <c r="L1929" s="60">
        <v>32013</v>
      </c>
      <c r="M1929" s="60">
        <v>168373</v>
      </c>
      <c r="N1929" s="65">
        <f t="shared" si="289"/>
        <v>600</v>
      </c>
      <c r="O1929" s="66" t="str">
        <f t="shared" ca="1" si="290"/>
        <v>OK</v>
      </c>
      <c r="P1929" s="63">
        <v>45756</v>
      </c>
      <c r="Q1929" s="200"/>
      <c r="R1929" s="148" t="s">
        <v>117</v>
      </c>
      <c r="S1929" s="65" t="str">
        <f t="shared" si="291"/>
        <v>Separações no talão e rupturas dos reforços.</v>
      </c>
      <c r="T1929" s="59" t="str">
        <f t="shared" si="292"/>
        <v>Aquecimento excessivo no tambor de freio, utilização com sobrecarga ou baixa pressão, mau posicionamento do pneu sobre o aro/roda, uso excessivo dos freios devido a velocidade incompatível com a via.</v>
      </c>
      <c r="U1929" s="65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29" s="60">
        <v>16196</v>
      </c>
      <c r="W1929" s="59" t="str">
        <f t="shared" si="294"/>
        <v xml:space="preserve">Everson Veloso </v>
      </c>
      <c r="X1929" s="59">
        <f t="shared" ref="X1929:X1992" si="297">IF(J1929=0,"",MONTH(J1929))</f>
        <v>3</v>
      </c>
      <c r="Y1929" s="59">
        <f t="shared" ca="1" si="296"/>
        <v>30</v>
      </c>
      <c r="Z1929" s="59" t="str">
        <f>IFERROR(VLOOKUP(R1929,FVU!B:F,5,FALSE),"")</f>
        <v>TALÃO</v>
      </c>
      <c r="AA1929">
        <f t="shared" ref="AA1929:AA1992" si="298">IF(J1929=0,"",YEAR(J1929))</f>
        <v>2025</v>
      </c>
    </row>
    <row r="1930" spans="1:27" ht="15.75" customHeight="1">
      <c r="A1930" s="149">
        <f t="shared" si="295"/>
        <v>4225</v>
      </c>
      <c r="B1930" s="76">
        <v>25316</v>
      </c>
      <c r="C1930" s="68">
        <v>2</v>
      </c>
      <c r="D1930" s="67" t="str">
        <f t="shared" si="288"/>
        <v>275/80R22.5</v>
      </c>
      <c r="E1930" s="69">
        <v>90308</v>
      </c>
      <c r="F1930" s="76" t="s">
        <v>105</v>
      </c>
      <c r="G1930" s="68">
        <v>870</v>
      </c>
      <c r="H1930" s="67" t="str">
        <f t="shared" si="287"/>
        <v>JUSTINOPOLIS</v>
      </c>
      <c r="I1930" s="71">
        <v>45713</v>
      </c>
      <c r="J1930" s="72">
        <v>45726</v>
      </c>
      <c r="K1930" s="68">
        <v>3</v>
      </c>
      <c r="L1930" s="68">
        <v>20851</v>
      </c>
      <c r="M1930" s="68">
        <v>180059</v>
      </c>
      <c r="N1930" s="73">
        <f t="shared" si="289"/>
        <v>600</v>
      </c>
      <c r="O1930" s="74" t="str">
        <f t="shared" ca="1" si="290"/>
        <v>OK</v>
      </c>
      <c r="P1930" s="71">
        <v>45756</v>
      </c>
      <c r="Q1930" s="198"/>
      <c r="R1930" s="68" t="s">
        <v>107</v>
      </c>
      <c r="S1930" s="73" t="str">
        <f t="shared" si="291"/>
        <v>Alteração na zona baixa do talão.</v>
      </c>
      <c r="T1930" s="67" t="str">
        <f t="shared" si="29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930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930" s="68">
        <v>16196</v>
      </c>
      <c r="W1930" s="67" t="str">
        <f t="shared" si="294"/>
        <v xml:space="preserve">Everson Veloso </v>
      </c>
      <c r="X1930" s="67">
        <f t="shared" si="297"/>
        <v>3</v>
      </c>
      <c r="Y1930" s="67">
        <f t="shared" ca="1" si="296"/>
        <v>30</v>
      </c>
      <c r="Z1930" s="67" t="str">
        <f>IFERROR(VLOOKUP(R1930,FVU!B:F,5,FALSE),"")</f>
        <v>TALÃO</v>
      </c>
      <c r="AA1930">
        <f t="shared" si="298"/>
        <v>2025</v>
      </c>
    </row>
    <row r="1931" spans="1:27" ht="15.75" customHeight="1">
      <c r="A1931" s="150">
        <f t="shared" si="295"/>
        <v>4226</v>
      </c>
      <c r="B1931" s="75">
        <v>26123</v>
      </c>
      <c r="C1931" s="60">
        <v>1</v>
      </c>
      <c r="D1931" s="59" t="str">
        <f t="shared" si="288"/>
        <v>295/80R22.5</v>
      </c>
      <c r="E1931" s="61">
        <v>10699</v>
      </c>
      <c r="F1931" s="75" t="s">
        <v>99</v>
      </c>
      <c r="G1931" s="60">
        <v>870</v>
      </c>
      <c r="H1931" s="59" t="str">
        <f t="shared" si="287"/>
        <v>JUSTINOPOLIS</v>
      </c>
      <c r="I1931" s="63">
        <v>45713</v>
      </c>
      <c r="J1931" s="64">
        <v>45730</v>
      </c>
      <c r="K1931" s="60">
        <v>0</v>
      </c>
      <c r="L1931" s="60">
        <v>6772</v>
      </c>
      <c r="M1931" s="60">
        <v>75176</v>
      </c>
      <c r="N1931" s="65">
        <f t="shared" si="289"/>
        <v>650</v>
      </c>
      <c r="O1931" s="66" t="str">
        <f t="shared" ca="1" si="290"/>
        <v>OK</v>
      </c>
      <c r="P1931" s="63">
        <v>45756</v>
      </c>
      <c r="Q1931" s="200"/>
      <c r="R1931" s="148" t="s">
        <v>116</v>
      </c>
      <c r="S1931" s="65" t="str">
        <f t="shared" si="291"/>
        <v>Desenrolamento do retorno da lona carcaça no talão.</v>
      </c>
      <c r="T1931" s="59" t="str">
        <f t="shared" si="292"/>
        <v>Aquecimento no talão ocasionado pelo uso excessivo do freio, má regulagem dos freios, uso excessivo dos freios devido a velocidade incompatível com a via,rodas sujas e/ou em má condições de uso, etc.</v>
      </c>
      <c r="U1931" s="65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31" s="60">
        <v>16196</v>
      </c>
      <c r="W1931" s="59" t="str">
        <f t="shared" si="294"/>
        <v xml:space="preserve">Everson Veloso </v>
      </c>
      <c r="X1931" s="59">
        <f t="shared" si="297"/>
        <v>3</v>
      </c>
      <c r="Y1931" s="59">
        <f t="shared" ca="1" si="296"/>
        <v>26</v>
      </c>
      <c r="Z1931" s="59" t="str">
        <f>IFERROR(VLOOKUP(R1931,FVU!B:F,5,FALSE),"")</f>
        <v>TALÃO</v>
      </c>
      <c r="AA1931">
        <f t="shared" si="298"/>
        <v>2025</v>
      </c>
    </row>
    <row r="1932" spans="1:27" ht="15.75" customHeight="1">
      <c r="A1932" s="149">
        <f t="shared" si="295"/>
        <v>4227</v>
      </c>
      <c r="B1932" s="76">
        <v>23847</v>
      </c>
      <c r="C1932" s="68">
        <v>1</v>
      </c>
      <c r="D1932" s="67" t="str">
        <f t="shared" si="288"/>
        <v>295/80R22.5</v>
      </c>
      <c r="E1932" s="69">
        <v>10699</v>
      </c>
      <c r="F1932" s="76" t="s">
        <v>105</v>
      </c>
      <c r="G1932" s="68">
        <v>870</v>
      </c>
      <c r="H1932" s="67" t="str">
        <f t="shared" si="287"/>
        <v>JUSTINOPOLIS</v>
      </c>
      <c r="I1932" s="71">
        <v>45713</v>
      </c>
      <c r="J1932" s="72">
        <v>45730</v>
      </c>
      <c r="K1932" s="68">
        <v>1</v>
      </c>
      <c r="L1932" s="68">
        <v>13051</v>
      </c>
      <c r="M1932" s="68">
        <v>183234</v>
      </c>
      <c r="N1932" s="73">
        <f t="shared" si="289"/>
        <v>650</v>
      </c>
      <c r="O1932" s="74" t="str">
        <f t="shared" ca="1" si="290"/>
        <v>OK</v>
      </c>
      <c r="P1932" s="71">
        <v>45756</v>
      </c>
      <c r="Q1932" s="198"/>
      <c r="R1932" s="68" t="s">
        <v>117</v>
      </c>
      <c r="S1932" s="73" t="str">
        <f t="shared" si="291"/>
        <v>Separações no talão e rupturas dos reforços.</v>
      </c>
      <c r="T1932" s="67" t="str">
        <f t="shared" si="292"/>
        <v>Aquecimento excessivo no tambor de freio, utilização com sobrecarga ou baixa pressão, mau posicionamento do pneu sobre o aro/roda, uso excessivo dos freios devido a velocidade incompatível com a via.</v>
      </c>
      <c r="U1932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32" s="68">
        <v>16196</v>
      </c>
      <c r="W1932" s="67" t="str">
        <f t="shared" si="294"/>
        <v xml:space="preserve">Everson Veloso </v>
      </c>
      <c r="X1932" s="67">
        <f t="shared" si="297"/>
        <v>3</v>
      </c>
      <c r="Y1932" s="67">
        <f t="shared" ca="1" si="296"/>
        <v>26</v>
      </c>
      <c r="Z1932" s="67" t="str">
        <f>IFERROR(VLOOKUP(R1932,FVU!B:F,5,FALSE),"")</f>
        <v>TALÃO</v>
      </c>
      <c r="AA1932">
        <f t="shared" si="298"/>
        <v>2025</v>
      </c>
    </row>
    <row r="1933" spans="1:27" ht="15.75" customHeight="1">
      <c r="A1933" s="150">
        <f t="shared" si="295"/>
        <v>4228</v>
      </c>
      <c r="B1933" s="75">
        <v>28794</v>
      </c>
      <c r="C1933" s="60">
        <v>2</v>
      </c>
      <c r="D1933" s="59" t="str">
        <f t="shared" si="288"/>
        <v>275/80R22.5</v>
      </c>
      <c r="E1933" s="61">
        <v>20862</v>
      </c>
      <c r="F1933" s="75" t="s">
        <v>101</v>
      </c>
      <c r="G1933" s="60">
        <v>870</v>
      </c>
      <c r="H1933" s="59" t="str">
        <f t="shared" si="287"/>
        <v>JUSTINOPOLIS</v>
      </c>
      <c r="I1933" s="63">
        <v>45714</v>
      </c>
      <c r="J1933" s="64">
        <v>45730</v>
      </c>
      <c r="K1933" s="165">
        <v>1</v>
      </c>
      <c r="L1933" s="60">
        <v>5778</v>
      </c>
      <c r="M1933" s="60">
        <v>55324</v>
      </c>
      <c r="N1933" s="65">
        <f t="shared" si="289"/>
        <v>600</v>
      </c>
      <c r="O1933" s="66" t="str">
        <f t="shared" ca="1" si="290"/>
        <v>OK</v>
      </c>
      <c r="P1933" s="63">
        <v>45889</v>
      </c>
      <c r="Q1933" s="200"/>
      <c r="R1933" s="148" t="s">
        <v>106</v>
      </c>
      <c r="S1933" s="65" t="str">
        <f t="shared" si="291"/>
        <v>Rachadura na zona baixa do talão.</v>
      </c>
      <c r="T1933" s="59" t="str">
        <f t="shared" si="2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33" s="65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33" s="60">
        <v>16196</v>
      </c>
      <c r="W1933" s="59" t="str">
        <f t="shared" si="294"/>
        <v xml:space="preserve">Everson Veloso </v>
      </c>
      <c r="X1933" s="59">
        <f t="shared" si="297"/>
        <v>3</v>
      </c>
      <c r="Y1933" s="59">
        <f t="shared" ca="1" si="296"/>
        <v>159</v>
      </c>
      <c r="Z1933" s="59" t="str">
        <f>IFERROR(VLOOKUP(R1933,FVU!B:F,5,FALSE),"")</f>
        <v>TALÃO</v>
      </c>
      <c r="AA1933">
        <f t="shared" si="298"/>
        <v>2025</v>
      </c>
    </row>
    <row r="1934" spans="1:27" ht="15.75" customHeight="1">
      <c r="A1934" s="149">
        <f t="shared" si="295"/>
        <v>4229</v>
      </c>
      <c r="B1934" s="76">
        <v>26272</v>
      </c>
      <c r="C1934" s="68">
        <v>2</v>
      </c>
      <c r="D1934" s="67" t="str">
        <f t="shared" si="288"/>
        <v>275/80R22.5</v>
      </c>
      <c r="E1934" s="69">
        <v>90516</v>
      </c>
      <c r="F1934" s="76" t="s">
        <v>99</v>
      </c>
      <c r="G1934" s="68">
        <v>870</v>
      </c>
      <c r="H1934" s="67" t="str">
        <f t="shared" ref="H1934:H1997" si="299">IFERROR(VLOOKUP(G1934,LOCAL,2,FALSE),"")</f>
        <v>JUSTINOPOLIS</v>
      </c>
      <c r="I1934" s="71">
        <v>45703</v>
      </c>
      <c r="J1934" s="72">
        <v>45730</v>
      </c>
      <c r="K1934" s="68">
        <v>1</v>
      </c>
      <c r="L1934" s="68">
        <v>75525</v>
      </c>
      <c r="M1934" s="68">
        <v>173202</v>
      </c>
      <c r="N1934" s="73">
        <f t="shared" si="289"/>
        <v>600</v>
      </c>
      <c r="O1934" s="74" t="str">
        <f t="shared" ca="1" si="290"/>
        <v>OK</v>
      </c>
      <c r="P1934" s="71">
        <v>45756</v>
      </c>
      <c r="Q1934" s="198"/>
      <c r="R1934" s="68" t="s">
        <v>106</v>
      </c>
      <c r="S1934" s="73" t="str">
        <f t="shared" si="291"/>
        <v>Rachadura na zona baixa do talão.</v>
      </c>
      <c r="T1934" s="67" t="str">
        <f t="shared" si="29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34" s="73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34" s="68">
        <v>16196</v>
      </c>
      <c r="W1934" s="67" t="str">
        <f t="shared" si="294"/>
        <v xml:space="preserve">Everson Veloso </v>
      </c>
      <c r="X1934" s="67">
        <f t="shared" si="297"/>
        <v>3</v>
      </c>
      <c r="Y1934" s="67">
        <f t="shared" ca="1" si="296"/>
        <v>26</v>
      </c>
      <c r="Z1934" s="67" t="str">
        <f>IFERROR(VLOOKUP(R1934,FVU!B:F,5,FALSE),"")</f>
        <v>TALÃO</v>
      </c>
      <c r="AA1934">
        <f t="shared" si="298"/>
        <v>2025</v>
      </c>
    </row>
    <row r="1935" spans="1:27" ht="15.75" customHeight="1">
      <c r="A1935" s="150">
        <f t="shared" si="295"/>
        <v>4230</v>
      </c>
      <c r="B1935" s="75">
        <v>29693</v>
      </c>
      <c r="C1935" s="60">
        <v>2</v>
      </c>
      <c r="D1935" s="59" t="str">
        <f t="shared" si="288"/>
        <v>275/80R22.5</v>
      </c>
      <c r="E1935" s="61">
        <v>90305</v>
      </c>
      <c r="F1935" s="75" t="s">
        <v>99</v>
      </c>
      <c r="G1935" s="60">
        <v>870</v>
      </c>
      <c r="H1935" s="59" t="str">
        <f t="shared" si="299"/>
        <v>JUSTINOPOLIS</v>
      </c>
      <c r="I1935" s="63">
        <v>45713</v>
      </c>
      <c r="J1935" s="64">
        <v>45730</v>
      </c>
      <c r="K1935" s="60">
        <v>1</v>
      </c>
      <c r="L1935" s="60">
        <v>2940</v>
      </c>
      <c r="M1935" s="60">
        <v>92608</v>
      </c>
      <c r="N1935" s="65">
        <f t="shared" si="289"/>
        <v>600</v>
      </c>
      <c r="O1935" s="66" t="str">
        <f t="shared" ca="1" si="290"/>
        <v>OK</v>
      </c>
      <c r="P1935" s="63">
        <v>45756</v>
      </c>
      <c r="Q1935" s="200"/>
      <c r="R1935" s="148" t="s">
        <v>116</v>
      </c>
      <c r="S1935" s="65" t="str">
        <f t="shared" si="291"/>
        <v>Desenrolamento do retorno da lona carcaça no talão.</v>
      </c>
      <c r="T1935" s="59" t="str">
        <f t="shared" si="292"/>
        <v>Aquecimento no talão ocasionado pelo uso excessivo do freio, má regulagem dos freios, uso excessivo dos freios devido a velocidade incompatível com a via,rodas sujas e/ou em má condições de uso, etc.</v>
      </c>
      <c r="U1935" s="65" t="str">
        <f t="shared" si="29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35" s="60">
        <v>16196</v>
      </c>
      <c r="W1935" s="59" t="str">
        <f t="shared" si="294"/>
        <v xml:space="preserve">Everson Veloso </v>
      </c>
      <c r="X1935" s="59">
        <f t="shared" si="297"/>
        <v>3</v>
      </c>
      <c r="Y1935" s="59">
        <f t="shared" ca="1" si="296"/>
        <v>26</v>
      </c>
      <c r="Z1935" s="59" t="str">
        <f>IFERROR(VLOOKUP(R1935,FVU!B:F,5,FALSE),"")</f>
        <v>TALÃO</v>
      </c>
      <c r="AA1935">
        <f t="shared" si="298"/>
        <v>2025</v>
      </c>
    </row>
    <row r="1936" spans="1:27" ht="15.75" customHeight="1">
      <c r="A1936" s="149">
        <f t="shared" si="295"/>
        <v>4231</v>
      </c>
      <c r="B1936" s="76">
        <v>25092</v>
      </c>
      <c r="C1936" s="68">
        <v>2</v>
      </c>
      <c r="D1936" s="67" t="str">
        <f t="shared" ref="D1936:D1999" si="300">IFERROR(VLOOKUP(C1936,MEDIDA,2,FALSE),"")</f>
        <v>275/80R22.5</v>
      </c>
      <c r="E1936" s="69">
        <v>11154</v>
      </c>
      <c r="F1936" s="76" t="s">
        <v>105</v>
      </c>
      <c r="G1936" s="68">
        <v>870</v>
      </c>
      <c r="H1936" s="67" t="str">
        <f t="shared" si="299"/>
        <v>JUSTINOPOLIS</v>
      </c>
      <c r="I1936" s="71">
        <v>45715</v>
      </c>
      <c r="J1936" s="72">
        <v>45730</v>
      </c>
      <c r="K1936" s="68">
        <v>2</v>
      </c>
      <c r="L1936" s="68">
        <v>8421</v>
      </c>
      <c r="M1936" s="68">
        <v>136546</v>
      </c>
      <c r="N1936" s="73">
        <f t="shared" ref="N1936:N1999" si="301">IFERROR(VLOOKUP(C1936,MEDIDA,3,FALSE),"")</f>
        <v>600</v>
      </c>
      <c r="O1936" s="74" t="str">
        <f t="shared" ref="O1936:O1999" ca="1" si="302">IF(B1936="","",IF(P1936="",IF(TODAY()-J1936&gt;=7,"PENDENTE","AGUARDANDO"),"OK"))</f>
        <v>OK</v>
      </c>
      <c r="P1936" s="71">
        <v>45756</v>
      </c>
      <c r="Q1936" s="198"/>
      <c r="R1936" s="68" t="s">
        <v>116</v>
      </c>
      <c r="S1936" s="73" t="str">
        <f t="shared" ref="S1936:S1999" si="303">IFERROR(VLOOKUP(R1936,FVU,2,FALSE),"")</f>
        <v>Desenrolamento do retorno da lona carcaça no talão.</v>
      </c>
      <c r="T1936" s="67" t="str">
        <f t="shared" ref="T1936:T1999" si="304">IFERROR(VLOOKUP(R1936,FVU,3,FALSE),"")</f>
        <v>Aquecimento no talão ocasionado pelo uso excessivo do freio, má regulagem dos freios, uso excessivo dos freios devido a velocidade incompatível com a via,rodas sujas e/ou em má condições de uso, etc.</v>
      </c>
      <c r="U1936" s="73" t="str">
        <f t="shared" ref="U1936:U1999" si="305">IFERROR(VLOOKUP(R1936,FVU,4,FALSE),"")</f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36" s="68">
        <v>16196</v>
      </c>
      <c r="W1936" s="67" t="str">
        <f t="shared" ref="W1936:W1999" si="306">IFERROR(VLOOKUP(V1936,RELATOR,2,FALSE),"")</f>
        <v xml:space="preserve">Everson Veloso </v>
      </c>
      <c r="X1936" s="67">
        <f t="shared" si="297"/>
        <v>3</v>
      </c>
      <c r="Y1936" s="67">
        <f t="shared" ca="1" si="296"/>
        <v>26</v>
      </c>
      <c r="Z1936" s="67" t="str">
        <f>IFERROR(VLOOKUP(R1936,FVU!B:F,5,FALSE),"")</f>
        <v>TALÃO</v>
      </c>
      <c r="AA1936">
        <f t="shared" si="298"/>
        <v>2025</v>
      </c>
    </row>
    <row r="1937" spans="1:27" ht="15.75" customHeight="1">
      <c r="A1937" s="150">
        <f t="shared" si="295"/>
        <v>4232</v>
      </c>
      <c r="B1937" s="75">
        <v>26938</v>
      </c>
      <c r="C1937" s="60">
        <v>2</v>
      </c>
      <c r="D1937" s="59" t="str">
        <f t="shared" si="300"/>
        <v>275/80R22.5</v>
      </c>
      <c r="E1937" s="61">
        <v>8443</v>
      </c>
      <c r="F1937" s="75" t="s">
        <v>99</v>
      </c>
      <c r="G1937" s="60">
        <v>56</v>
      </c>
      <c r="H1937" s="59" t="str">
        <f t="shared" si="299"/>
        <v xml:space="preserve">UBERLANDIA </v>
      </c>
      <c r="I1937" s="63">
        <v>45718</v>
      </c>
      <c r="J1937" s="64">
        <v>45730</v>
      </c>
      <c r="K1937" s="60">
        <v>1</v>
      </c>
      <c r="L1937" s="60">
        <v>52483</v>
      </c>
      <c r="M1937" s="60">
        <v>173813</v>
      </c>
      <c r="N1937" s="65">
        <f t="shared" si="301"/>
        <v>600</v>
      </c>
      <c r="O1937" s="66" t="str">
        <f t="shared" ca="1" si="302"/>
        <v>OK</v>
      </c>
      <c r="P1937" s="63">
        <v>45733</v>
      </c>
      <c r="Q1937" s="200"/>
      <c r="R1937" s="148" t="s">
        <v>106</v>
      </c>
      <c r="S1937" s="65" t="str">
        <f t="shared" si="303"/>
        <v>Rachadura na zona baixa do talão.</v>
      </c>
      <c r="T1937" s="59" t="str">
        <f t="shared" si="3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37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37" s="60">
        <v>16196</v>
      </c>
      <c r="W1937" s="59" t="str">
        <f t="shared" si="306"/>
        <v xml:space="preserve">Everson Veloso </v>
      </c>
      <c r="X1937" s="59">
        <f t="shared" si="297"/>
        <v>3</v>
      </c>
      <c r="Y1937" s="59">
        <f t="shared" ca="1" si="296"/>
        <v>3</v>
      </c>
      <c r="Z1937" s="59" t="str">
        <f>IFERROR(VLOOKUP(R1937,FVU!B:F,5,FALSE),"")</f>
        <v>TALÃO</v>
      </c>
      <c r="AA1937">
        <f t="shared" si="298"/>
        <v>2025</v>
      </c>
    </row>
    <row r="1938" spans="1:27" ht="15.75" customHeight="1">
      <c r="A1938" s="149">
        <f t="shared" si="295"/>
        <v>4233</v>
      </c>
      <c r="B1938" s="76">
        <v>27592</v>
      </c>
      <c r="C1938" s="68">
        <v>2</v>
      </c>
      <c r="D1938" s="67" t="str">
        <f t="shared" si="300"/>
        <v>275/80R22.5</v>
      </c>
      <c r="E1938" s="69">
        <v>8444</v>
      </c>
      <c r="F1938" s="76" t="s">
        <v>105</v>
      </c>
      <c r="G1938" s="68">
        <v>56</v>
      </c>
      <c r="H1938" s="67" t="str">
        <f t="shared" si="299"/>
        <v xml:space="preserve">UBERLANDIA </v>
      </c>
      <c r="I1938" s="71">
        <v>45717</v>
      </c>
      <c r="J1938" s="72">
        <v>45730</v>
      </c>
      <c r="K1938" s="68">
        <v>1</v>
      </c>
      <c r="L1938" s="68">
        <v>42317</v>
      </c>
      <c r="M1938" s="68">
        <v>69207</v>
      </c>
      <c r="N1938" s="73">
        <f t="shared" si="301"/>
        <v>600</v>
      </c>
      <c r="O1938" s="74" t="str">
        <f t="shared" ca="1" si="302"/>
        <v>OK</v>
      </c>
      <c r="P1938" s="71">
        <v>45751</v>
      </c>
      <c r="Q1938" s="198"/>
      <c r="R1938" s="68" t="s">
        <v>106</v>
      </c>
      <c r="S1938" s="73" t="str">
        <f t="shared" si="303"/>
        <v>Rachadura na zona baixa do talão.</v>
      </c>
      <c r="T1938" s="67" t="str">
        <f t="shared" si="3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38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38" s="68">
        <v>16196</v>
      </c>
      <c r="W1938" s="67" t="str">
        <f t="shared" si="306"/>
        <v xml:space="preserve">Everson Veloso </v>
      </c>
      <c r="X1938" s="67">
        <f t="shared" si="297"/>
        <v>3</v>
      </c>
      <c r="Y1938" s="67">
        <f t="shared" ca="1" si="296"/>
        <v>21</v>
      </c>
      <c r="Z1938" s="67" t="str">
        <f>IFERROR(VLOOKUP(R1938,FVU!B:F,5,FALSE),"")</f>
        <v>TALÃO</v>
      </c>
      <c r="AA1938">
        <f t="shared" si="298"/>
        <v>2025</v>
      </c>
    </row>
    <row r="1939" spans="1:27" ht="15.75" customHeight="1">
      <c r="A1939" s="150">
        <f t="shared" si="295"/>
        <v>4234</v>
      </c>
      <c r="B1939" s="75">
        <v>24415</v>
      </c>
      <c r="C1939" s="60">
        <v>2</v>
      </c>
      <c r="D1939" s="59" t="str">
        <f t="shared" si="300"/>
        <v>275/80R22.5</v>
      </c>
      <c r="E1939" s="61">
        <v>10762</v>
      </c>
      <c r="F1939" s="75" t="s">
        <v>101</v>
      </c>
      <c r="G1939" s="60">
        <v>870</v>
      </c>
      <c r="H1939" s="59" t="str">
        <f t="shared" si="299"/>
        <v>JUSTINOPOLIS</v>
      </c>
      <c r="I1939" s="63">
        <v>45724</v>
      </c>
      <c r="J1939" s="64">
        <v>45743</v>
      </c>
      <c r="K1939" s="60">
        <v>2</v>
      </c>
      <c r="L1939" s="60">
        <v>37749</v>
      </c>
      <c r="M1939" s="60">
        <v>210280</v>
      </c>
      <c r="N1939" s="65">
        <f t="shared" si="301"/>
        <v>600</v>
      </c>
      <c r="O1939" s="66" t="str">
        <f t="shared" ca="1" si="302"/>
        <v>OK</v>
      </c>
      <c r="P1939" s="63">
        <v>45756</v>
      </c>
      <c r="Q1939" s="200"/>
      <c r="R1939" s="148" t="s">
        <v>117</v>
      </c>
      <c r="S1939" s="65" t="str">
        <f t="shared" si="303"/>
        <v>Separações no talão e rupturas dos reforços.</v>
      </c>
      <c r="T1939" s="59" t="str">
        <f t="shared" si="304"/>
        <v>Aquecimento excessivo no tambor de freio, utilização com sobrecarga ou baixa pressão, mau posicionamento do pneu sobre o aro/roda, uso excessivo dos freios devido a velocidade incompatível com a via.</v>
      </c>
      <c r="U1939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39" s="60">
        <v>16196</v>
      </c>
      <c r="W1939" s="59" t="str">
        <f t="shared" si="306"/>
        <v xml:space="preserve">Everson Veloso </v>
      </c>
      <c r="X1939" s="59">
        <f t="shared" si="297"/>
        <v>3</v>
      </c>
      <c r="Y1939" s="59">
        <f t="shared" ca="1" si="296"/>
        <v>13</v>
      </c>
      <c r="Z1939" s="59" t="str">
        <f>IFERROR(VLOOKUP(R1939,FVU!B:F,5,FALSE),"")</f>
        <v>TALÃO</v>
      </c>
      <c r="AA1939">
        <f t="shared" si="298"/>
        <v>2025</v>
      </c>
    </row>
    <row r="1940" spans="1:27" ht="15.75" customHeight="1">
      <c r="A1940" s="149">
        <f t="shared" si="295"/>
        <v>4235</v>
      </c>
      <c r="B1940" s="76">
        <v>25385</v>
      </c>
      <c r="C1940" s="68">
        <v>1</v>
      </c>
      <c r="D1940" s="67" t="str">
        <f t="shared" si="300"/>
        <v>295/80R22.5</v>
      </c>
      <c r="E1940" s="69">
        <v>90319</v>
      </c>
      <c r="F1940" s="76" t="s">
        <v>200</v>
      </c>
      <c r="G1940" s="68">
        <v>870</v>
      </c>
      <c r="H1940" s="67" t="str">
        <f t="shared" si="299"/>
        <v>JUSTINOPOLIS</v>
      </c>
      <c r="I1940" s="71">
        <v>45724</v>
      </c>
      <c r="J1940" s="72">
        <v>45743</v>
      </c>
      <c r="K1940" s="68">
        <v>1</v>
      </c>
      <c r="L1940" s="68">
        <v>4559</v>
      </c>
      <c r="M1940" s="68">
        <v>96750</v>
      </c>
      <c r="N1940" s="73">
        <f t="shared" si="301"/>
        <v>650</v>
      </c>
      <c r="O1940" s="74" t="str">
        <f t="shared" ca="1" si="302"/>
        <v>OK</v>
      </c>
      <c r="P1940" s="71">
        <v>45756</v>
      </c>
      <c r="Q1940" s="198"/>
      <c r="R1940" s="68" t="s">
        <v>116</v>
      </c>
      <c r="S1940" s="73" t="str">
        <f t="shared" si="303"/>
        <v>Desenrolamento do retorno da lona carcaça no talão.</v>
      </c>
      <c r="T1940" s="67" t="str">
        <f t="shared" si="304"/>
        <v>Aquecimento no talão ocasionado pelo uso excessivo do freio, má regulagem dos freios, uso excessivo dos freios devido a velocidade incompatível com a via,rodas sujas e/ou em má condições de uso, etc.</v>
      </c>
      <c r="U1940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40" s="68">
        <v>16196</v>
      </c>
      <c r="W1940" s="67" t="str">
        <f t="shared" si="306"/>
        <v xml:space="preserve">Everson Veloso </v>
      </c>
      <c r="X1940" s="67">
        <f t="shared" si="297"/>
        <v>3</v>
      </c>
      <c r="Y1940" s="67">
        <f t="shared" ca="1" si="296"/>
        <v>13</v>
      </c>
      <c r="Z1940" s="67" t="str">
        <f>IFERROR(VLOOKUP(R1940,FVU!B:F,5,FALSE),"")</f>
        <v>TALÃO</v>
      </c>
      <c r="AA1940">
        <f t="shared" si="298"/>
        <v>2025</v>
      </c>
    </row>
    <row r="1941" spans="1:27" ht="15.75" customHeight="1">
      <c r="A1941" s="150">
        <f t="shared" si="295"/>
        <v>4236</v>
      </c>
      <c r="B1941" s="75">
        <v>29070</v>
      </c>
      <c r="C1941" s="60">
        <v>2</v>
      </c>
      <c r="D1941" s="59" t="str">
        <f t="shared" si="300"/>
        <v>275/80R22.5</v>
      </c>
      <c r="E1941" s="61">
        <v>41059</v>
      </c>
      <c r="F1941" s="75" t="s">
        <v>105</v>
      </c>
      <c r="G1941" s="60">
        <v>870</v>
      </c>
      <c r="H1941" s="59" t="str">
        <f t="shared" si="299"/>
        <v>JUSTINOPOLIS</v>
      </c>
      <c r="I1941" s="63">
        <v>45724</v>
      </c>
      <c r="J1941" s="64">
        <v>45743</v>
      </c>
      <c r="K1941" s="60">
        <v>0</v>
      </c>
      <c r="L1941" s="60">
        <v>11434</v>
      </c>
      <c r="M1941" s="60">
        <v>71498</v>
      </c>
      <c r="N1941" s="65">
        <f t="shared" si="301"/>
        <v>600</v>
      </c>
      <c r="O1941" s="66" t="str">
        <f t="shared" ca="1" si="302"/>
        <v>OK</v>
      </c>
      <c r="P1941" s="63">
        <v>45756</v>
      </c>
      <c r="Q1941" s="200"/>
      <c r="R1941" s="148" t="s">
        <v>109</v>
      </c>
      <c r="S1941" s="65" t="str">
        <f t="shared" si="303"/>
        <v>Desgaste da Banda de Rodagem por utilização extrema.</v>
      </c>
      <c r="T1941" s="59" t="str">
        <f t="shared" si="304"/>
        <v>Roda travada, "calo" no tambor de freio, utilização extrema , excessiva.</v>
      </c>
      <c r="U1941" s="65" t="str">
        <f t="shared" si="305"/>
        <v>Verificar rodas e tambores de freio, verificar negligência do borracheiro e caso procedente efetuar a cobrança.</v>
      </c>
      <c r="V1941" s="60">
        <v>16196</v>
      </c>
      <c r="W1941" s="59" t="str">
        <f t="shared" si="306"/>
        <v xml:space="preserve">Everson Veloso </v>
      </c>
      <c r="X1941" s="59">
        <f t="shared" si="297"/>
        <v>3</v>
      </c>
      <c r="Y1941" s="59">
        <f t="shared" ca="1" si="296"/>
        <v>13</v>
      </c>
      <c r="Z1941" s="59" t="str">
        <f>IFERROR(VLOOKUP(R1941,FVU!B:F,5,FALSE),"")</f>
        <v>BANDA DE RODAGEM</v>
      </c>
      <c r="AA1941">
        <f t="shared" si="298"/>
        <v>2025</v>
      </c>
    </row>
    <row r="1942" spans="1:27" ht="15.75" customHeight="1">
      <c r="A1942" s="149">
        <f t="shared" si="295"/>
        <v>4237</v>
      </c>
      <c r="B1942" s="76">
        <v>26189</v>
      </c>
      <c r="C1942" s="68">
        <v>2</v>
      </c>
      <c r="D1942" s="67" t="str">
        <f t="shared" si="300"/>
        <v>275/80R22.5</v>
      </c>
      <c r="E1942" s="69">
        <v>10649</v>
      </c>
      <c r="F1942" s="76" t="s">
        <v>198</v>
      </c>
      <c r="G1942" s="68">
        <v>870</v>
      </c>
      <c r="H1942" s="67" t="str">
        <f t="shared" si="299"/>
        <v>JUSTINOPOLIS</v>
      </c>
      <c r="I1942" s="71">
        <v>45716</v>
      </c>
      <c r="J1942" s="72">
        <v>45743</v>
      </c>
      <c r="K1942" s="68">
        <v>2</v>
      </c>
      <c r="L1942" s="68">
        <v>7821</v>
      </c>
      <c r="M1942" s="68">
        <v>135405</v>
      </c>
      <c r="N1942" s="73">
        <f t="shared" si="301"/>
        <v>600</v>
      </c>
      <c r="O1942" s="74" t="str">
        <f t="shared" ca="1" si="302"/>
        <v>OK</v>
      </c>
      <c r="P1942" s="71">
        <v>45909</v>
      </c>
      <c r="Q1942" s="198"/>
      <c r="R1942" s="68" t="s">
        <v>104</v>
      </c>
      <c r="S1942" s="73" t="str">
        <f t="shared" si="303"/>
        <v>Feridas acidentais no flanco.</v>
      </c>
      <c r="T1942" s="67" t="str">
        <f t="shared" si="304"/>
        <v>Objetos pontiagudos, pontas de guias, meio-fio.</v>
      </c>
      <c r="U1942" s="73" t="str">
        <f t="shared" si="305"/>
        <v>Impacto lateral proveniente de erro operacional, solicito avaliação de cobrança.</v>
      </c>
      <c r="V1942" s="68">
        <v>16196</v>
      </c>
      <c r="W1942" s="67" t="str">
        <f t="shared" si="306"/>
        <v xml:space="preserve">Everson Veloso </v>
      </c>
      <c r="X1942" s="67">
        <f t="shared" si="297"/>
        <v>3</v>
      </c>
      <c r="Y1942" s="67">
        <f t="shared" ca="1" si="296"/>
        <v>166</v>
      </c>
      <c r="Z1942" s="67" t="str">
        <f>IFERROR(VLOOKUP(R1942,FVU!B:F,5,FALSE),"")</f>
        <v>FLANCO</v>
      </c>
      <c r="AA1942">
        <f t="shared" si="298"/>
        <v>2025</v>
      </c>
    </row>
    <row r="1943" spans="1:27" ht="15.75" customHeight="1">
      <c r="A1943" s="150">
        <f t="shared" si="295"/>
        <v>4238</v>
      </c>
      <c r="B1943" s="75">
        <v>27464</v>
      </c>
      <c r="C1943" s="60">
        <v>2</v>
      </c>
      <c r="D1943" s="59" t="str">
        <f t="shared" si="300"/>
        <v>275/80R22.5</v>
      </c>
      <c r="E1943" s="61">
        <v>40774</v>
      </c>
      <c r="F1943" s="75" t="s">
        <v>105</v>
      </c>
      <c r="G1943" s="60">
        <v>98</v>
      </c>
      <c r="H1943" s="59" t="str">
        <f t="shared" si="299"/>
        <v>ANA LUCIA</v>
      </c>
      <c r="I1943" s="63">
        <v>45720</v>
      </c>
      <c r="J1943" s="64">
        <v>45743</v>
      </c>
      <c r="K1943" s="60">
        <v>1</v>
      </c>
      <c r="L1943" s="60">
        <v>40715</v>
      </c>
      <c r="M1943" s="60">
        <v>92426</v>
      </c>
      <c r="N1943" s="65">
        <f t="shared" si="301"/>
        <v>600</v>
      </c>
      <c r="O1943" s="66" t="str">
        <f t="shared" ca="1" si="302"/>
        <v>OK</v>
      </c>
      <c r="P1943" s="63">
        <v>45894</v>
      </c>
      <c r="Q1943" s="200"/>
      <c r="R1943" s="148" t="s">
        <v>100</v>
      </c>
      <c r="S1943" s="65" t="str">
        <f t="shared" si="303"/>
        <v>Quebra do talão durante a montagem ou desmontagem proveniente de aquecimento excessivo da roda.</v>
      </c>
      <c r="T1943" s="59" t="str">
        <f t="shared" si="304"/>
        <v>Quebra do talão na montagem/desmontagem, utilização de ferramentas não adequadas, força excessiva ou desproporcional na montagem/desmontagem, pneu com talão baquelizado devido a aquecimento da roda ou baixa pressão.</v>
      </c>
      <c r="U1943" s="65" t="str">
        <f t="shared" si="305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1943" s="60">
        <v>16196</v>
      </c>
      <c r="W1943" s="59" t="str">
        <f t="shared" si="306"/>
        <v xml:space="preserve">Everson Veloso </v>
      </c>
      <c r="X1943" s="59">
        <f t="shared" si="297"/>
        <v>3</v>
      </c>
      <c r="Y1943" s="59">
        <f t="shared" ca="1" si="296"/>
        <v>151</v>
      </c>
      <c r="Z1943" s="59" t="str">
        <f>IFERROR(VLOOKUP(R1943,FVU!B:F,5,FALSE),"")</f>
        <v>TALÃO</v>
      </c>
      <c r="AA1943">
        <f t="shared" si="298"/>
        <v>2025</v>
      </c>
    </row>
    <row r="1944" spans="1:27" ht="15.75" customHeight="1">
      <c r="A1944" s="149">
        <f t="shared" si="295"/>
        <v>4239</v>
      </c>
      <c r="B1944" s="76">
        <v>26616</v>
      </c>
      <c r="C1944" s="68">
        <v>2</v>
      </c>
      <c r="D1944" s="67" t="str">
        <f t="shared" si="300"/>
        <v>275/80R22.5</v>
      </c>
      <c r="E1944" s="69">
        <v>11199</v>
      </c>
      <c r="F1944" s="76" t="s">
        <v>105</v>
      </c>
      <c r="G1944" s="68">
        <v>98</v>
      </c>
      <c r="H1944" s="67" t="str">
        <f t="shared" si="299"/>
        <v>ANA LUCIA</v>
      </c>
      <c r="I1944" s="71">
        <v>45721</v>
      </c>
      <c r="J1944" s="72">
        <v>45743</v>
      </c>
      <c r="K1944" s="68">
        <v>1</v>
      </c>
      <c r="L1944" s="68">
        <v>47303</v>
      </c>
      <c r="M1944" s="68">
        <v>145533</v>
      </c>
      <c r="N1944" s="73">
        <f t="shared" si="301"/>
        <v>600</v>
      </c>
      <c r="O1944" s="74" t="str">
        <f t="shared" ca="1" si="302"/>
        <v>OK</v>
      </c>
      <c r="P1944" s="71">
        <v>45856</v>
      </c>
      <c r="Q1944" s="198"/>
      <c r="R1944" s="68" t="s">
        <v>106</v>
      </c>
      <c r="S1944" s="73" t="str">
        <f t="shared" si="303"/>
        <v>Rachadura na zona baixa do talão.</v>
      </c>
      <c r="T1944" s="67" t="str">
        <f t="shared" si="3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44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44" s="68">
        <v>16196</v>
      </c>
      <c r="W1944" s="67" t="str">
        <f t="shared" si="306"/>
        <v xml:space="preserve">Everson Veloso </v>
      </c>
      <c r="X1944" s="67">
        <f t="shared" si="297"/>
        <v>3</v>
      </c>
      <c r="Y1944" s="67">
        <f t="shared" ca="1" si="296"/>
        <v>113</v>
      </c>
      <c r="Z1944" s="67" t="str">
        <f>IFERROR(VLOOKUP(R1944,FVU!B:F,5,FALSE),"")</f>
        <v>TALÃO</v>
      </c>
      <c r="AA1944">
        <f t="shared" si="298"/>
        <v>2025</v>
      </c>
    </row>
    <row r="1945" spans="1:27" ht="15.75" customHeight="1">
      <c r="A1945" s="150">
        <f t="shared" si="295"/>
        <v>4240</v>
      </c>
      <c r="B1945" s="75">
        <v>26559</v>
      </c>
      <c r="C1945" s="60">
        <v>1</v>
      </c>
      <c r="D1945" s="59" t="str">
        <f t="shared" si="300"/>
        <v>295/80R22.5</v>
      </c>
      <c r="E1945" s="61">
        <v>40200</v>
      </c>
      <c r="F1945" s="75" t="s">
        <v>105</v>
      </c>
      <c r="G1945" s="60">
        <v>16</v>
      </c>
      <c r="H1945" s="59" t="str">
        <f t="shared" si="299"/>
        <v>M.GORETTI</v>
      </c>
      <c r="I1945" s="63">
        <v>45721</v>
      </c>
      <c r="J1945" s="64">
        <v>45743</v>
      </c>
      <c r="K1945" s="60">
        <v>1</v>
      </c>
      <c r="L1945" s="60">
        <v>1197</v>
      </c>
      <c r="M1945" s="60">
        <v>149352</v>
      </c>
      <c r="N1945" s="65">
        <f t="shared" si="301"/>
        <v>650</v>
      </c>
      <c r="O1945" s="66" t="str">
        <f t="shared" ca="1" si="302"/>
        <v>OK</v>
      </c>
      <c r="P1945" s="63">
        <v>45812</v>
      </c>
      <c r="Q1945" s="200"/>
      <c r="R1945" s="148" t="s">
        <v>116</v>
      </c>
      <c r="S1945" s="65" t="str">
        <f t="shared" si="303"/>
        <v>Desenrolamento do retorno da lona carcaça no talão.</v>
      </c>
      <c r="T1945" s="59" t="str">
        <f t="shared" si="304"/>
        <v>Aquecimento no talão ocasionado pelo uso excessivo do freio, má regulagem dos freios, uso excessivo dos freios devido a velocidade incompatível com a via,rodas sujas e/ou em má condições de uso, etc.</v>
      </c>
      <c r="U1945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45" s="60">
        <v>16196</v>
      </c>
      <c r="W1945" s="59" t="str">
        <f t="shared" si="306"/>
        <v xml:space="preserve">Everson Veloso </v>
      </c>
      <c r="X1945" s="59">
        <f t="shared" si="297"/>
        <v>3</v>
      </c>
      <c r="Y1945" s="59">
        <f t="shared" ca="1" si="296"/>
        <v>69</v>
      </c>
      <c r="Z1945" s="59" t="str">
        <f>IFERROR(VLOOKUP(R1945,FVU!B:F,5,FALSE),"")</f>
        <v>TALÃO</v>
      </c>
      <c r="AA1945">
        <f t="shared" si="298"/>
        <v>2025</v>
      </c>
    </row>
    <row r="1946" spans="1:27" ht="15.75" customHeight="1">
      <c r="A1946" s="149">
        <f t="shared" si="295"/>
        <v>4241</v>
      </c>
      <c r="B1946" s="76">
        <v>25261</v>
      </c>
      <c r="C1946" s="68">
        <v>2</v>
      </c>
      <c r="D1946" s="67" t="str">
        <f t="shared" si="300"/>
        <v>275/80R22.5</v>
      </c>
      <c r="E1946" s="69">
        <v>10626</v>
      </c>
      <c r="F1946" s="76" t="s">
        <v>105</v>
      </c>
      <c r="G1946" s="68">
        <v>98</v>
      </c>
      <c r="H1946" s="67" t="str">
        <f t="shared" si="299"/>
        <v>ANA LUCIA</v>
      </c>
      <c r="I1946" s="71">
        <v>45721</v>
      </c>
      <c r="J1946" s="72">
        <v>45743</v>
      </c>
      <c r="K1946" s="68">
        <v>1</v>
      </c>
      <c r="L1946" s="68">
        <v>23692</v>
      </c>
      <c r="M1946" s="68">
        <v>148943</v>
      </c>
      <c r="N1946" s="73">
        <f t="shared" si="301"/>
        <v>600</v>
      </c>
      <c r="O1946" s="74" t="str">
        <f t="shared" ca="1" si="302"/>
        <v>OK</v>
      </c>
      <c r="P1946" s="71">
        <v>45856</v>
      </c>
      <c r="Q1946" s="198"/>
      <c r="R1946" s="68" t="s">
        <v>117</v>
      </c>
      <c r="S1946" s="73" t="str">
        <f t="shared" si="303"/>
        <v>Separações no talão e rupturas dos reforços.</v>
      </c>
      <c r="T1946" s="67" t="str">
        <f t="shared" si="304"/>
        <v>Aquecimento excessivo no tambor de freio, utilização com sobrecarga ou baixa pressão, mau posicionamento do pneu sobre o aro/roda, uso excessivo dos freios devido a velocidade incompatível com a via.</v>
      </c>
      <c r="U1946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46" s="68">
        <v>16196</v>
      </c>
      <c r="W1946" s="67" t="str">
        <f t="shared" si="306"/>
        <v xml:space="preserve">Everson Veloso </v>
      </c>
      <c r="X1946" s="67">
        <f t="shared" si="297"/>
        <v>3</v>
      </c>
      <c r="Y1946" s="67">
        <f t="shared" ca="1" si="296"/>
        <v>113</v>
      </c>
      <c r="Z1946" s="67" t="str">
        <f>IFERROR(VLOOKUP(R1946,FVU!B:F,5,FALSE),"")</f>
        <v>TALÃO</v>
      </c>
      <c r="AA1946">
        <f t="shared" si="298"/>
        <v>2025</v>
      </c>
    </row>
    <row r="1947" spans="1:27" ht="15.75" customHeight="1">
      <c r="A1947" s="150">
        <f t="shared" si="295"/>
        <v>4242</v>
      </c>
      <c r="B1947" s="75">
        <v>27726</v>
      </c>
      <c r="C1947" s="60">
        <v>2</v>
      </c>
      <c r="D1947" s="59" t="str">
        <f t="shared" si="300"/>
        <v>275/80R22.5</v>
      </c>
      <c r="E1947" s="61">
        <v>40760</v>
      </c>
      <c r="F1947" s="75" t="s">
        <v>99</v>
      </c>
      <c r="G1947" s="60">
        <v>98</v>
      </c>
      <c r="H1947" s="59" t="str">
        <f t="shared" si="299"/>
        <v>ANA LUCIA</v>
      </c>
      <c r="I1947" s="63">
        <v>45719</v>
      </c>
      <c r="J1947" s="64">
        <v>45743</v>
      </c>
      <c r="K1947" s="60">
        <v>1</v>
      </c>
      <c r="L1947" s="60">
        <v>39898</v>
      </c>
      <c r="M1947" s="60">
        <v>68149</v>
      </c>
      <c r="N1947" s="65">
        <f t="shared" si="301"/>
        <v>600</v>
      </c>
      <c r="O1947" s="66" t="str">
        <f t="shared" ca="1" si="302"/>
        <v>OK</v>
      </c>
      <c r="P1947" s="63">
        <v>45856</v>
      </c>
      <c r="Q1947" s="200"/>
      <c r="R1947" s="148" t="s">
        <v>106</v>
      </c>
      <c r="S1947" s="65" t="str">
        <f t="shared" si="303"/>
        <v>Rachadura na zona baixa do talão.</v>
      </c>
      <c r="T1947" s="59" t="str">
        <f t="shared" si="3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47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47" s="60">
        <v>16196</v>
      </c>
      <c r="W1947" s="59" t="str">
        <f t="shared" si="306"/>
        <v xml:space="preserve">Everson Veloso </v>
      </c>
      <c r="X1947" s="59">
        <f t="shared" si="297"/>
        <v>3</v>
      </c>
      <c r="Y1947" s="59">
        <f t="shared" ca="1" si="296"/>
        <v>113</v>
      </c>
      <c r="Z1947" s="59" t="str">
        <f>IFERROR(VLOOKUP(R1947,FVU!B:F,5,FALSE),"")</f>
        <v>TALÃO</v>
      </c>
      <c r="AA1947">
        <f t="shared" si="298"/>
        <v>2025</v>
      </c>
    </row>
    <row r="1948" spans="1:27" ht="15.75" customHeight="1">
      <c r="A1948" s="149">
        <f t="shared" si="295"/>
        <v>4243</v>
      </c>
      <c r="B1948" s="76">
        <v>24348</v>
      </c>
      <c r="C1948" s="68">
        <v>1</v>
      </c>
      <c r="D1948" s="67" t="str">
        <f t="shared" si="300"/>
        <v>295/80R22.5</v>
      </c>
      <c r="E1948" s="69" t="s">
        <v>246</v>
      </c>
      <c r="F1948" s="76" t="s">
        <v>198</v>
      </c>
      <c r="G1948" s="68">
        <v>16</v>
      </c>
      <c r="H1948" s="67" t="str">
        <f t="shared" si="299"/>
        <v>M.GORETTI</v>
      </c>
      <c r="I1948" s="71">
        <v>45720</v>
      </c>
      <c r="J1948" s="72">
        <v>45743</v>
      </c>
      <c r="K1948" s="68">
        <v>1</v>
      </c>
      <c r="L1948" s="68">
        <v>11727</v>
      </c>
      <c r="M1948" s="68">
        <v>246662</v>
      </c>
      <c r="N1948" s="73">
        <f t="shared" si="301"/>
        <v>650</v>
      </c>
      <c r="O1948" s="74" t="str">
        <f t="shared" ca="1" si="302"/>
        <v>OK</v>
      </c>
      <c r="P1948" s="71">
        <v>45812</v>
      </c>
      <c r="Q1948" s="198"/>
      <c r="R1948" s="68" t="s">
        <v>104</v>
      </c>
      <c r="S1948" s="73" t="str">
        <f t="shared" si="303"/>
        <v>Feridas acidentais no flanco.</v>
      </c>
      <c r="T1948" s="67" t="str">
        <f t="shared" si="304"/>
        <v>Objetos pontiagudos, pontas de guias, meio-fio.</v>
      </c>
      <c r="U1948" s="73" t="str">
        <f t="shared" si="305"/>
        <v>Impacto lateral proveniente de erro operacional, solicito avaliação de cobrança.</v>
      </c>
      <c r="V1948" s="68">
        <v>16196</v>
      </c>
      <c r="W1948" s="67" t="str">
        <f t="shared" si="306"/>
        <v xml:space="preserve">Everson Veloso </v>
      </c>
      <c r="X1948" s="67">
        <f t="shared" si="297"/>
        <v>3</v>
      </c>
      <c r="Y1948" s="67">
        <f t="shared" ca="1" si="296"/>
        <v>69</v>
      </c>
      <c r="Z1948" s="67" t="str">
        <f>IFERROR(VLOOKUP(R1948,FVU!B:F,5,FALSE),"")</f>
        <v>FLANCO</v>
      </c>
      <c r="AA1948">
        <f t="shared" si="298"/>
        <v>2025</v>
      </c>
    </row>
    <row r="1949" spans="1:27" ht="15.75" customHeight="1">
      <c r="A1949" s="150">
        <f t="shared" si="295"/>
        <v>4244</v>
      </c>
      <c r="B1949" s="75">
        <v>28799</v>
      </c>
      <c r="C1949" s="60">
        <v>2</v>
      </c>
      <c r="D1949" s="59" t="str">
        <f t="shared" si="300"/>
        <v>275/80R22.5</v>
      </c>
      <c r="E1949" s="61">
        <v>90304</v>
      </c>
      <c r="F1949" s="75" t="s">
        <v>198</v>
      </c>
      <c r="G1949" s="60">
        <v>870</v>
      </c>
      <c r="H1949" s="59" t="str">
        <f t="shared" si="299"/>
        <v>JUSTINOPOLIS</v>
      </c>
      <c r="I1949" s="63">
        <v>45723</v>
      </c>
      <c r="J1949" s="64">
        <v>45743</v>
      </c>
      <c r="K1949" s="60">
        <v>1</v>
      </c>
      <c r="L1949" s="60">
        <v>9723</v>
      </c>
      <c r="M1949" s="60">
        <v>49417</v>
      </c>
      <c r="N1949" s="65">
        <f t="shared" si="301"/>
        <v>600</v>
      </c>
      <c r="O1949" s="66" t="str">
        <f t="shared" ca="1" si="302"/>
        <v>OK</v>
      </c>
      <c r="P1949" s="63">
        <v>45889</v>
      </c>
      <c r="Q1949" s="200"/>
      <c r="R1949" s="148" t="s">
        <v>104</v>
      </c>
      <c r="S1949" s="65" t="str">
        <f t="shared" si="303"/>
        <v>Feridas acidentais no flanco.</v>
      </c>
      <c r="T1949" s="59" t="str">
        <f t="shared" si="304"/>
        <v>Objetos pontiagudos, pontas de guias, meio-fio.</v>
      </c>
      <c r="U1949" s="65" t="str">
        <f t="shared" si="305"/>
        <v>Impacto lateral proveniente de erro operacional, solicito avaliação de cobrança.</v>
      </c>
      <c r="V1949" s="60">
        <v>16196</v>
      </c>
      <c r="W1949" s="59" t="str">
        <f t="shared" si="306"/>
        <v xml:space="preserve">Everson Veloso </v>
      </c>
      <c r="X1949" s="59">
        <f t="shared" si="297"/>
        <v>3</v>
      </c>
      <c r="Y1949" s="59">
        <f t="shared" ca="1" si="296"/>
        <v>146</v>
      </c>
      <c r="Z1949" s="59" t="str">
        <f>IFERROR(VLOOKUP(R1949,FVU!B:F,5,FALSE),"")</f>
        <v>FLANCO</v>
      </c>
      <c r="AA1949">
        <f t="shared" si="298"/>
        <v>2025</v>
      </c>
    </row>
    <row r="1950" spans="1:27" ht="15.75" customHeight="1">
      <c r="A1950" s="149">
        <f t="shared" si="295"/>
        <v>4245</v>
      </c>
      <c r="B1950" s="76">
        <v>29253</v>
      </c>
      <c r="C1950" s="68">
        <v>2</v>
      </c>
      <c r="D1950" s="67" t="str">
        <f t="shared" si="300"/>
        <v>275/80R22.5</v>
      </c>
      <c r="E1950" s="69">
        <v>40744</v>
      </c>
      <c r="F1950" s="76" t="s">
        <v>105</v>
      </c>
      <c r="G1950" s="68">
        <v>98</v>
      </c>
      <c r="H1950" s="67" t="str">
        <f t="shared" si="299"/>
        <v>ANA LUCIA</v>
      </c>
      <c r="I1950" s="71">
        <v>45720</v>
      </c>
      <c r="J1950" s="72">
        <v>45743</v>
      </c>
      <c r="K1950" s="68">
        <v>1</v>
      </c>
      <c r="L1950" s="68">
        <v>36637</v>
      </c>
      <c r="M1950" s="68">
        <v>69601</v>
      </c>
      <c r="N1950" s="73">
        <f t="shared" si="301"/>
        <v>600</v>
      </c>
      <c r="O1950" s="74" t="str">
        <f t="shared" ca="1" si="302"/>
        <v>OK</v>
      </c>
      <c r="P1950" s="71">
        <v>45856</v>
      </c>
      <c r="Q1950" s="198"/>
      <c r="R1950" s="68" t="s">
        <v>106</v>
      </c>
      <c r="S1950" s="73" t="str">
        <f t="shared" si="303"/>
        <v>Rachadura na zona baixa do talão.</v>
      </c>
      <c r="T1950" s="67" t="str">
        <f t="shared" si="3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50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50" s="68">
        <v>16196</v>
      </c>
      <c r="W1950" s="67" t="str">
        <f t="shared" si="306"/>
        <v xml:space="preserve">Everson Veloso </v>
      </c>
      <c r="X1950" s="67">
        <f t="shared" si="297"/>
        <v>3</v>
      </c>
      <c r="Y1950" s="67">
        <f t="shared" ca="1" si="296"/>
        <v>113</v>
      </c>
      <c r="Z1950" s="67" t="str">
        <f>IFERROR(VLOOKUP(R1950,FVU!B:F,5,FALSE),"")</f>
        <v>TALÃO</v>
      </c>
      <c r="AA1950">
        <f t="shared" si="298"/>
        <v>2025</v>
      </c>
    </row>
    <row r="1951" spans="1:27" ht="15.75" customHeight="1">
      <c r="A1951" s="150">
        <f t="shared" si="295"/>
        <v>4246</v>
      </c>
      <c r="B1951" s="75">
        <v>46526</v>
      </c>
      <c r="C1951" s="60">
        <v>2</v>
      </c>
      <c r="D1951" s="59" t="str">
        <f t="shared" si="300"/>
        <v>275/80R22.5</v>
      </c>
      <c r="E1951" s="61">
        <v>90296</v>
      </c>
      <c r="F1951" s="75" t="s">
        <v>105</v>
      </c>
      <c r="G1951" s="60">
        <v>870</v>
      </c>
      <c r="H1951" s="59" t="str">
        <f t="shared" si="299"/>
        <v>JUSTINOPOLIS</v>
      </c>
      <c r="I1951" s="63">
        <v>45722</v>
      </c>
      <c r="J1951" s="64">
        <v>45743</v>
      </c>
      <c r="K1951" s="60">
        <v>1</v>
      </c>
      <c r="L1951" s="60">
        <v>2913</v>
      </c>
      <c r="M1951" s="60">
        <v>58108</v>
      </c>
      <c r="N1951" s="65">
        <f t="shared" si="301"/>
        <v>600</v>
      </c>
      <c r="O1951" s="66" t="str">
        <f t="shared" ca="1" si="302"/>
        <v>OK</v>
      </c>
      <c r="P1951" s="63">
        <v>45756</v>
      </c>
      <c r="Q1951" s="200"/>
      <c r="R1951" s="148" t="s">
        <v>116</v>
      </c>
      <c r="S1951" s="65" t="str">
        <f t="shared" si="303"/>
        <v>Desenrolamento do retorno da lona carcaça no talão.</v>
      </c>
      <c r="T1951" s="59" t="str">
        <f t="shared" si="304"/>
        <v>Aquecimento no talão ocasionado pelo uso excessivo do freio, má regulagem dos freios, uso excessivo dos freios devido a velocidade incompatível com a via,rodas sujas e/ou em má condições de uso, etc.</v>
      </c>
      <c r="U1951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51" s="60">
        <v>16196</v>
      </c>
      <c r="W1951" s="59" t="str">
        <f t="shared" si="306"/>
        <v xml:space="preserve">Everson Veloso </v>
      </c>
      <c r="X1951" s="59">
        <f t="shared" si="297"/>
        <v>3</v>
      </c>
      <c r="Y1951" s="59">
        <f t="shared" ca="1" si="296"/>
        <v>13</v>
      </c>
      <c r="Z1951" s="59" t="str">
        <f>IFERROR(VLOOKUP(R1951,FVU!B:F,5,FALSE),"")</f>
        <v>TALÃO</v>
      </c>
      <c r="AA1951">
        <f t="shared" si="298"/>
        <v>2025</v>
      </c>
    </row>
    <row r="1952" spans="1:27" ht="15.75" customHeight="1">
      <c r="A1952" s="149">
        <f t="shared" si="295"/>
        <v>4247</v>
      </c>
      <c r="B1952" s="76">
        <v>28551</v>
      </c>
      <c r="C1952" s="68">
        <v>2</v>
      </c>
      <c r="D1952" s="67" t="str">
        <f t="shared" si="300"/>
        <v>275/80R22.5</v>
      </c>
      <c r="E1952" s="69">
        <v>41061</v>
      </c>
      <c r="F1952" s="76" t="s">
        <v>105</v>
      </c>
      <c r="G1952" s="68">
        <v>870</v>
      </c>
      <c r="H1952" s="67" t="str">
        <f t="shared" si="299"/>
        <v>JUSTINOPOLIS</v>
      </c>
      <c r="I1952" s="71">
        <v>45722</v>
      </c>
      <c r="J1952" s="72">
        <v>45743</v>
      </c>
      <c r="K1952" s="68">
        <v>1</v>
      </c>
      <c r="L1952" s="68">
        <v>20262</v>
      </c>
      <c r="M1952" s="68">
        <v>66876</v>
      </c>
      <c r="N1952" s="73">
        <f t="shared" si="301"/>
        <v>600</v>
      </c>
      <c r="O1952" s="74" t="str">
        <f t="shared" ca="1" si="302"/>
        <v>OK</v>
      </c>
      <c r="P1952" s="71">
        <v>45756</v>
      </c>
      <c r="Q1952" s="198"/>
      <c r="R1952" s="68" t="s">
        <v>117</v>
      </c>
      <c r="S1952" s="73" t="str">
        <f t="shared" si="303"/>
        <v>Separações no talão e rupturas dos reforços.</v>
      </c>
      <c r="T1952" s="67" t="str">
        <f t="shared" si="304"/>
        <v>Aquecimento excessivo no tambor de freio, utilização com sobrecarga ou baixa pressão, mau posicionamento do pneu sobre o aro/roda, uso excessivo dos freios devido a velocidade incompatível com a via.</v>
      </c>
      <c r="U1952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52" s="68">
        <v>16196</v>
      </c>
      <c r="W1952" s="67" t="str">
        <f t="shared" si="306"/>
        <v xml:space="preserve">Everson Veloso </v>
      </c>
      <c r="X1952" s="67">
        <f t="shared" si="297"/>
        <v>3</v>
      </c>
      <c r="Y1952" s="67">
        <f t="shared" ca="1" si="296"/>
        <v>13</v>
      </c>
      <c r="Z1952" s="67" t="str">
        <f>IFERROR(VLOOKUP(R1952,FVU!B:F,5,FALSE),"")</f>
        <v>TALÃO</v>
      </c>
      <c r="AA1952">
        <f t="shared" si="298"/>
        <v>2025</v>
      </c>
    </row>
    <row r="1953" spans="1:27" ht="15.75" customHeight="1">
      <c r="A1953" s="150">
        <f t="shared" si="295"/>
        <v>4248</v>
      </c>
      <c r="B1953" s="75">
        <v>28868</v>
      </c>
      <c r="C1953" s="60">
        <v>2</v>
      </c>
      <c r="D1953" s="59" t="str">
        <f t="shared" si="300"/>
        <v>275/80R22.5</v>
      </c>
      <c r="E1953" s="61">
        <v>90211</v>
      </c>
      <c r="F1953" s="75" t="s">
        <v>197</v>
      </c>
      <c r="G1953" s="60">
        <v>990</v>
      </c>
      <c r="H1953" s="59" t="str">
        <f t="shared" si="299"/>
        <v>VENEZA</v>
      </c>
      <c r="I1953" s="63">
        <v>45715</v>
      </c>
      <c r="J1953" s="64">
        <v>45743</v>
      </c>
      <c r="K1953" s="60">
        <v>0</v>
      </c>
      <c r="L1953" s="60">
        <v>73117</v>
      </c>
      <c r="M1953" s="60">
        <v>73117</v>
      </c>
      <c r="N1953" s="65">
        <f t="shared" si="301"/>
        <v>600</v>
      </c>
      <c r="O1953" s="66" t="str">
        <f t="shared" ca="1" si="302"/>
        <v>OK</v>
      </c>
      <c r="P1953" s="63">
        <v>45750</v>
      </c>
      <c r="Q1953" s="200"/>
      <c r="R1953" s="148" t="s">
        <v>98</v>
      </c>
      <c r="S1953" s="65" t="str">
        <f t="shared" si="303"/>
        <v>Flexões importantes no interior.</v>
      </c>
      <c r="T1953" s="59" t="str">
        <f t="shared" si="304"/>
        <v>Sobrecarga e/ou baixa pressão, vazamento de ar pela válvula ou pela roda, perfurações no topo ou flanco.</v>
      </c>
      <c r="U1953" s="65" t="str">
        <f t="shared" si="305"/>
        <v>Conferir e efetuar as calibragens periodicamente conforme tabela.</v>
      </c>
      <c r="V1953" s="60">
        <v>16196</v>
      </c>
      <c r="W1953" s="59" t="str">
        <f t="shared" si="306"/>
        <v xml:space="preserve">Everson Veloso </v>
      </c>
      <c r="X1953" s="59">
        <f t="shared" si="297"/>
        <v>3</v>
      </c>
      <c r="Y1953" s="59">
        <f t="shared" ca="1" si="296"/>
        <v>7</v>
      </c>
      <c r="Z1953" s="59" t="str">
        <f>IFERROR(VLOOKUP(R1953,FVU!B:F,5,FALSE),"")</f>
        <v>FLANCO</v>
      </c>
      <c r="AA1953">
        <f t="shared" si="298"/>
        <v>2025</v>
      </c>
    </row>
    <row r="1954" spans="1:27" ht="15.75" customHeight="1">
      <c r="A1954" s="149">
        <f t="shared" si="295"/>
        <v>4249</v>
      </c>
      <c r="B1954" s="76">
        <v>25138</v>
      </c>
      <c r="C1954" s="68">
        <v>2</v>
      </c>
      <c r="D1954" s="67" t="str">
        <f t="shared" si="300"/>
        <v>275/80R22.5</v>
      </c>
      <c r="E1954" s="69">
        <v>90299</v>
      </c>
      <c r="F1954" s="76" t="s">
        <v>105</v>
      </c>
      <c r="G1954" s="68">
        <v>870</v>
      </c>
      <c r="H1954" s="67" t="str">
        <f t="shared" si="299"/>
        <v>JUSTINOPOLIS</v>
      </c>
      <c r="I1954" s="71">
        <v>45722</v>
      </c>
      <c r="J1954" s="72">
        <v>45743</v>
      </c>
      <c r="K1954" s="68">
        <v>2</v>
      </c>
      <c r="L1954" s="68">
        <v>10448</v>
      </c>
      <c r="M1954" s="68">
        <v>171177</v>
      </c>
      <c r="N1954" s="73">
        <f t="shared" si="301"/>
        <v>600</v>
      </c>
      <c r="O1954" s="74" t="str">
        <f t="shared" ca="1" si="302"/>
        <v>OK</v>
      </c>
      <c r="P1954" s="71">
        <v>45756</v>
      </c>
      <c r="Q1954" s="198"/>
      <c r="R1954" s="68" t="s">
        <v>116</v>
      </c>
      <c r="S1954" s="73" t="str">
        <f t="shared" si="303"/>
        <v>Desenrolamento do retorno da lona carcaça no talão.</v>
      </c>
      <c r="T1954" s="67" t="str">
        <f t="shared" si="304"/>
        <v>Aquecimento no talão ocasionado pelo uso excessivo do freio, má regulagem dos freios, uso excessivo dos freios devido a velocidade incompatível com a via,rodas sujas e/ou em má condições de uso, etc.</v>
      </c>
      <c r="U1954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54" s="68">
        <v>16196</v>
      </c>
      <c r="W1954" s="67" t="str">
        <f t="shared" si="306"/>
        <v xml:space="preserve">Everson Veloso </v>
      </c>
      <c r="X1954" s="67">
        <f t="shared" si="297"/>
        <v>3</v>
      </c>
      <c r="Y1954" s="67">
        <f t="shared" ca="1" si="296"/>
        <v>13</v>
      </c>
      <c r="Z1954" s="67" t="str">
        <f>IFERROR(VLOOKUP(R1954,FVU!B:F,5,FALSE),"")</f>
        <v>TALÃO</v>
      </c>
      <c r="AA1954">
        <f t="shared" si="298"/>
        <v>2025</v>
      </c>
    </row>
    <row r="1955" spans="1:27" ht="15.75" customHeight="1">
      <c r="A1955" s="150">
        <f t="shared" si="295"/>
        <v>4250</v>
      </c>
      <c r="B1955" s="75">
        <v>27808</v>
      </c>
      <c r="C1955" s="60">
        <v>2</v>
      </c>
      <c r="D1955" s="59" t="str">
        <f t="shared" si="300"/>
        <v>275/80R22.5</v>
      </c>
      <c r="E1955" s="61">
        <v>90217</v>
      </c>
      <c r="F1955" s="75" t="s">
        <v>105</v>
      </c>
      <c r="G1955" s="60">
        <v>990</v>
      </c>
      <c r="H1955" s="59" t="str">
        <f t="shared" si="299"/>
        <v>VENEZA</v>
      </c>
      <c r="I1955" s="63">
        <v>45715</v>
      </c>
      <c r="J1955" s="64">
        <v>45743</v>
      </c>
      <c r="K1955" s="60">
        <v>1</v>
      </c>
      <c r="L1955" s="60">
        <v>35672</v>
      </c>
      <c r="M1955" s="60">
        <v>74642</v>
      </c>
      <c r="N1955" s="65">
        <f t="shared" si="301"/>
        <v>600</v>
      </c>
      <c r="O1955" s="66" t="str">
        <f t="shared" ca="1" si="302"/>
        <v>OK</v>
      </c>
      <c r="P1955" s="63">
        <v>45750</v>
      </c>
      <c r="Q1955" s="200"/>
      <c r="R1955" s="148" t="s">
        <v>106</v>
      </c>
      <c r="S1955" s="65" t="str">
        <f t="shared" si="303"/>
        <v>Rachadura na zona baixa do talão.</v>
      </c>
      <c r="T1955" s="59" t="str">
        <f t="shared" si="3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55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55" s="60">
        <v>16196</v>
      </c>
      <c r="W1955" s="59" t="str">
        <f t="shared" si="306"/>
        <v xml:space="preserve">Everson Veloso </v>
      </c>
      <c r="X1955" s="59">
        <f t="shared" si="297"/>
        <v>3</v>
      </c>
      <c r="Y1955" s="59">
        <f t="shared" ca="1" si="296"/>
        <v>7</v>
      </c>
      <c r="Z1955" s="59" t="str">
        <f>IFERROR(VLOOKUP(R1955,FVU!B:F,5,FALSE),"")</f>
        <v>TALÃO</v>
      </c>
      <c r="AA1955">
        <f t="shared" si="298"/>
        <v>2025</v>
      </c>
    </row>
    <row r="1956" spans="1:27" ht="15.75" customHeight="1">
      <c r="A1956" s="149">
        <f t="shared" si="295"/>
        <v>4251</v>
      </c>
      <c r="B1956" s="76">
        <v>46540</v>
      </c>
      <c r="C1956" s="68">
        <v>2</v>
      </c>
      <c r="D1956" s="67" t="str">
        <f t="shared" si="300"/>
        <v>275/80R22.5</v>
      </c>
      <c r="E1956" s="69">
        <v>25805</v>
      </c>
      <c r="F1956" s="76" t="s">
        <v>101</v>
      </c>
      <c r="G1956" s="68">
        <v>61</v>
      </c>
      <c r="H1956" s="67" t="str">
        <f t="shared" si="299"/>
        <v>SARZEDO</v>
      </c>
      <c r="I1956" s="71">
        <v>45723</v>
      </c>
      <c r="J1956" s="72">
        <v>45743</v>
      </c>
      <c r="K1956" s="68">
        <v>2</v>
      </c>
      <c r="L1956" s="68">
        <v>18429</v>
      </c>
      <c r="M1956" s="68">
        <v>119078</v>
      </c>
      <c r="N1956" s="73">
        <f t="shared" si="301"/>
        <v>600</v>
      </c>
      <c r="O1956" s="74" t="str">
        <f t="shared" ca="1" si="302"/>
        <v>OK</v>
      </c>
      <c r="P1956" s="71">
        <v>45747</v>
      </c>
      <c r="Q1956" s="198"/>
      <c r="R1956" s="68" t="s">
        <v>113</v>
      </c>
      <c r="S1956" s="73" t="str">
        <f t="shared" si="303"/>
        <v>Deterioração do topo por choque.</v>
      </c>
      <c r="T1956" s="67" t="str">
        <f t="shared" si="304"/>
        <v>Impacto contra obstáculos, excesso de pressão.</v>
      </c>
      <c r="U1956" s="73" t="str">
        <f t="shared" si="305"/>
        <v xml:space="preserve">Impacto  na banda de rodagem proveniente de erro operacional, solicito avaliação de cobrança. </v>
      </c>
      <c r="V1956" s="68">
        <v>16196</v>
      </c>
      <c r="W1956" s="67" t="str">
        <f t="shared" si="306"/>
        <v xml:space="preserve">Everson Veloso </v>
      </c>
      <c r="X1956" s="67">
        <f t="shared" si="297"/>
        <v>3</v>
      </c>
      <c r="Y1956" s="67">
        <f t="shared" ca="1" si="296"/>
        <v>4</v>
      </c>
      <c r="Z1956" s="67" t="str">
        <f>IFERROR(VLOOKUP(R1956,FVU!B:F,5,FALSE),"")</f>
        <v>BANDA DE RODAGEM</v>
      </c>
      <c r="AA1956">
        <f t="shared" si="298"/>
        <v>2025</v>
      </c>
    </row>
    <row r="1957" spans="1:27" ht="15.75" customHeight="1">
      <c r="A1957" s="150">
        <f t="shared" si="295"/>
        <v>4252</v>
      </c>
      <c r="B1957" s="75">
        <v>43418</v>
      </c>
      <c r="C1957" s="60">
        <v>2</v>
      </c>
      <c r="D1957" s="59" t="str">
        <f t="shared" si="300"/>
        <v>275/80R22.5</v>
      </c>
      <c r="E1957" s="61">
        <v>10615</v>
      </c>
      <c r="F1957" s="75" t="s">
        <v>198</v>
      </c>
      <c r="G1957" s="60">
        <v>98</v>
      </c>
      <c r="H1957" s="59" t="str">
        <f t="shared" si="299"/>
        <v>ANA LUCIA</v>
      </c>
      <c r="I1957" s="63">
        <v>45727</v>
      </c>
      <c r="J1957" s="64">
        <v>45743</v>
      </c>
      <c r="K1957" s="60">
        <v>3</v>
      </c>
      <c r="L1957" s="60">
        <v>10636</v>
      </c>
      <c r="M1957" s="60">
        <v>161587</v>
      </c>
      <c r="N1957" s="65">
        <f t="shared" si="301"/>
        <v>600</v>
      </c>
      <c r="O1957" s="66" t="str">
        <f t="shared" ca="1" si="302"/>
        <v>OK</v>
      </c>
      <c r="P1957" s="63">
        <v>45856</v>
      </c>
      <c r="Q1957" s="200"/>
      <c r="R1957" s="148" t="s">
        <v>104</v>
      </c>
      <c r="S1957" s="65" t="str">
        <f t="shared" si="303"/>
        <v>Feridas acidentais no flanco.</v>
      </c>
      <c r="T1957" s="59" t="str">
        <f t="shared" si="304"/>
        <v>Objetos pontiagudos, pontas de guias, meio-fio.</v>
      </c>
      <c r="U1957" s="65" t="str">
        <f t="shared" si="305"/>
        <v>Impacto lateral proveniente de erro operacional, solicito avaliação de cobrança.</v>
      </c>
      <c r="V1957" s="60">
        <v>16196</v>
      </c>
      <c r="W1957" s="59" t="str">
        <f t="shared" si="306"/>
        <v xml:space="preserve">Everson Veloso </v>
      </c>
      <c r="X1957" s="59">
        <f t="shared" si="297"/>
        <v>3</v>
      </c>
      <c r="Y1957" s="59">
        <f t="shared" ca="1" si="296"/>
        <v>113</v>
      </c>
      <c r="Z1957" s="59" t="str">
        <f>IFERROR(VLOOKUP(R1957,FVU!B:F,5,FALSE),"")</f>
        <v>FLANCO</v>
      </c>
      <c r="AA1957">
        <f t="shared" si="298"/>
        <v>2025</v>
      </c>
    </row>
    <row r="1958" spans="1:27" ht="15.75" customHeight="1">
      <c r="A1958" s="149">
        <f t="shared" si="295"/>
        <v>4253</v>
      </c>
      <c r="B1958" s="76">
        <v>27751</v>
      </c>
      <c r="C1958" s="68">
        <v>2</v>
      </c>
      <c r="D1958" s="67" t="str">
        <f t="shared" si="300"/>
        <v>275/80R22.5</v>
      </c>
      <c r="E1958" s="69">
        <v>41047</v>
      </c>
      <c r="F1958" s="76" t="s">
        <v>105</v>
      </c>
      <c r="G1958" s="68">
        <v>98</v>
      </c>
      <c r="H1958" s="67" t="str">
        <f t="shared" si="299"/>
        <v>ANA LUCIA</v>
      </c>
      <c r="I1958" s="71">
        <v>45727</v>
      </c>
      <c r="J1958" s="72">
        <v>45743</v>
      </c>
      <c r="K1958" s="68">
        <v>1</v>
      </c>
      <c r="L1958" s="68">
        <v>49729</v>
      </c>
      <c r="M1958" s="68">
        <v>88839</v>
      </c>
      <c r="N1958" s="73">
        <f t="shared" si="301"/>
        <v>600</v>
      </c>
      <c r="O1958" s="74" t="str">
        <f t="shared" ca="1" si="302"/>
        <v>OK</v>
      </c>
      <c r="P1958" s="71">
        <v>45856</v>
      </c>
      <c r="Q1958" s="198"/>
      <c r="R1958" s="68" t="s">
        <v>106</v>
      </c>
      <c r="S1958" s="73" t="str">
        <f t="shared" si="303"/>
        <v>Rachadura na zona baixa do talão.</v>
      </c>
      <c r="T1958" s="67" t="str">
        <f t="shared" si="3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58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58" s="68">
        <v>16196</v>
      </c>
      <c r="W1958" s="67" t="str">
        <f t="shared" si="306"/>
        <v xml:space="preserve">Everson Veloso </v>
      </c>
      <c r="X1958" s="67">
        <f t="shared" si="297"/>
        <v>3</v>
      </c>
      <c r="Y1958" s="67">
        <f t="shared" ca="1" si="296"/>
        <v>113</v>
      </c>
      <c r="Z1958" s="67" t="str">
        <f>IFERROR(VLOOKUP(R1958,FVU!B:F,5,FALSE),"")</f>
        <v>TALÃO</v>
      </c>
      <c r="AA1958">
        <f t="shared" si="298"/>
        <v>2025</v>
      </c>
    </row>
    <row r="1959" spans="1:27" ht="15.75" customHeight="1">
      <c r="A1959" s="150">
        <f t="shared" si="295"/>
        <v>4254</v>
      </c>
      <c r="B1959" s="75">
        <v>25104</v>
      </c>
      <c r="C1959" s="60">
        <v>2</v>
      </c>
      <c r="D1959" s="59" t="str">
        <f t="shared" si="300"/>
        <v>275/80R22.5</v>
      </c>
      <c r="E1959" s="61">
        <v>11179</v>
      </c>
      <c r="F1959" s="75" t="s">
        <v>198</v>
      </c>
      <c r="G1959" s="60">
        <v>98</v>
      </c>
      <c r="H1959" s="59" t="str">
        <f t="shared" si="299"/>
        <v>ANA LUCIA</v>
      </c>
      <c r="I1959" s="63">
        <v>45727</v>
      </c>
      <c r="J1959" s="64">
        <v>45743</v>
      </c>
      <c r="K1959" s="60">
        <v>2</v>
      </c>
      <c r="L1959" s="60">
        <v>34674</v>
      </c>
      <c r="M1959" s="60">
        <v>166775</v>
      </c>
      <c r="N1959" s="65">
        <f t="shared" si="301"/>
        <v>600</v>
      </c>
      <c r="O1959" s="66" t="str">
        <f t="shared" ca="1" si="302"/>
        <v>OK</v>
      </c>
      <c r="P1959" s="63">
        <v>45856</v>
      </c>
      <c r="Q1959" s="200"/>
      <c r="R1959" s="148" t="s">
        <v>117</v>
      </c>
      <c r="S1959" s="65" t="str">
        <f t="shared" si="303"/>
        <v>Separações no talão e rupturas dos reforços.</v>
      </c>
      <c r="T1959" s="59" t="str">
        <f t="shared" si="304"/>
        <v>Aquecimento excessivo no tambor de freio, utilização com sobrecarga ou baixa pressão, mau posicionamento do pneu sobre o aro/roda, uso excessivo dos freios devido a velocidade incompatível com a via.</v>
      </c>
      <c r="U1959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59" s="60">
        <v>16196</v>
      </c>
      <c r="W1959" s="59" t="str">
        <f t="shared" si="306"/>
        <v xml:space="preserve">Everson Veloso </v>
      </c>
      <c r="X1959" s="59">
        <f t="shared" si="297"/>
        <v>3</v>
      </c>
      <c r="Y1959" s="59">
        <f t="shared" ca="1" si="296"/>
        <v>113</v>
      </c>
      <c r="Z1959" s="59" t="str">
        <f>IFERROR(VLOOKUP(R1959,FVU!B:F,5,FALSE),"")</f>
        <v>TALÃO</v>
      </c>
      <c r="AA1959">
        <f t="shared" si="298"/>
        <v>2025</v>
      </c>
    </row>
    <row r="1960" spans="1:27" ht="15.75" customHeight="1">
      <c r="A1960" s="149">
        <f t="shared" si="295"/>
        <v>4255</v>
      </c>
      <c r="B1960" s="76">
        <v>27880</v>
      </c>
      <c r="C1960" s="68">
        <v>2</v>
      </c>
      <c r="D1960" s="67" t="str">
        <f t="shared" si="300"/>
        <v>275/80R22.5</v>
      </c>
      <c r="E1960" s="69">
        <v>8470</v>
      </c>
      <c r="F1960" s="76" t="s">
        <v>105</v>
      </c>
      <c r="G1960" s="68">
        <v>56</v>
      </c>
      <c r="H1960" s="67" t="str">
        <f t="shared" si="299"/>
        <v xml:space="preserve">UBERLANDIA </v>
      </c>
      <c r="I1960" s="71">
        <v>45725</v>
      </c>
      <c r="J1960" s="72">
        <v>45743</v>
      </c>
      <c r="K1960" s="68">
        <v>1</v>
      </c>
      <c r="L1960" s="68">
        <v>62238</v>
      </c>
      <c r="M1960" s="68">
        <v>96015</v>
      </c>
      <c r="N1960" s="73">
        <f t="shared" si="301"/>
        <v>600</v>
      </c>
      <c r="O1960" s="74" t="str">
        <f t="shared" ca="1" si="302"/>
        <v>OK</v>
      </c>
      <c r="P1960" s="71">
        <v>45751</v>
      </c>
      <c r="Q1960" s="198"/>
      <c r="R1960" s="68" t="s">
        <v>106</v>
      </c>
      <c r="S1960" s="73" t="str">
        <f t="shared" si="303"/>
        <v>Rachadura na zona baixa do talão.</v>
      </c>
      <c r="T1960" s="67" t="str">
        <f t="shared" si="3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60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60" s="68">
        <v>16196</v>
      </c>
      <c r="W1960" s="67" t="str">
        <f t="shared" si="306"/>
        <v xml:space="preserve">Everson Veloso </v>
      </c>
      <c r="X1960" s="67">
        <f t="shared" si="297"/>
        <v>3</v>
      </c>
      <c r="Y1960" s="67">
        <f t="shared" ca="1" si="296"/>
        <v>8</v>
      </c>
      <c r="Z1960" s="67" t="str">
        <f>IFERROR(VLOOKUP(R1960,FVU!B:F,5,FALSE),"")</f>
        <v>TALÃO</v>
      </c>
      <c r="AA1960">
        <f t="shared" si="298"/>
        <v>2025</v>
      </c>
    </row>
    <row r="1961" spans="1:27" ht="15.75" customHeight="1">
      <c r="A1961" s="150">
        <f t="shared" si="295"/>
        <v>4256</v>
      </c>
      <c r="B1961" s="75">
        <v>28506</v>
      </c>
      <c r="C1961" s="60">
        <v>2</v>
      </c>
      <c r="D1961" s="59" t="str">
        <f t="shared" si="300"/>
        <v>275/80R22.5</v>
      </c>
      <c r="E1961" s="61">
        <v>7323</v>
      </c>
      <c r="F1961" s="75" t="s">
        <v>99</v>
      </c>
      <c r="G1961" s="60">
        <v>56</v>
      </c>
      <c r="H1961" s="59" t="str">
        <f t="shared" si="299"/>
        <v xml:space="preserve">UBERLANDIA </v>
      </c>
      <c r="I1961" s="63">
        <v>45706</v>
      </c>
      <c r="J1961" s="64">
        <v>45743</v>
      </c>
      <c r="K1961" s="60">
        <v>1</v>
      </c>
      <c r="L1961" s="60">
        <v>30246</v>
      </c>
      <c r="M1961" s="60">
        <v>53080</v>
      </c>
      <c r="N1961" s="65">
        <f t="shared" si="301"/>
        <v>600</v>
      </c>
      <c r="O1961" s="66" t="str">
        <f t="shared" ca="1" si="302"/>
        <v>OK</v>
      </c>
      <c r="P1961" s="63">
        <v>45751</v>
      </c>
      <c r="Q1961" s="200"/>
      <c r="R1961" s="148" t="s">
        <v>106</v>
      </c>
      <c r="S1961" s="65" t="str">
        <f t="shared" si="303"/>
        <v>Rachadura na zona baixa do talão.</v>
      </c>
      <c r="T1961" s="59" t="str">
        <f t="shared" si="3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61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61" s="60">
        <v>16196</v>
      </c>
      <c r="W1961" s="59" t="str">
        <f t="shared" si="306"/>
        <v xml:space="preserve">Everson Veloso </v>
      </c>
      <c r="X1961" s="59">
        <f t="shared" si="297"/>
        <v>3</v>
      </c>
      <c r="Y1961" s="59">
        <f t="shared" ca="1" si="296"/>
        <v>8</v>
      </c>
      <c r="Z1961" s="59" t="str">
        <f>IFERROR(VLOOKUP(R1961,FVU!B:F,5,FALSE),"")</f>
        <v>TALÃO</v>
      </c>
      <c r="AA1961">
        <f t="shared" si="298"/>
        <v>2025</v>
      </c>
    </row>
    <row r="1962" spans="1:27" ht="15.75" customHeight="1">
      <c r="A1962" s="149">
        <f t="shared" si="295"/>
        <v>4257</v>
      </c>
      <c r="B1962" s="76">
        <v>28393</v>
      </c>
      <c r="C1962" s="68">
        <v>2</v>
      </c>
      <c r="D1962" s="67" t="str">
        <f t="shared" si="300"/>
        <v>275/80R22.5</v>
      </c>
      <c r="E1962" s="69">
        <v>7325</v>
      </c>
      <c r="F1962" s="76" t="s">
        <v>105</v>
      </c>
      <c r="G1962" s="68">
        <v>56</v>
      </c>
      <c r="H1962" s="67" t="str">
        <f t="shared" si="299"/>
        <v xml:space="preserve">UBERLANDIA </v>
      </c>
      <c r="I1962" s="71">
        <v>45722</v>
      </c>
      <c r="J1962" s="72">
        <v>45743</v>
      </c>
      <c r="K1962" s="68">
        <v>1</v>
      </c>
      <c r="L1962" s="68">
        <v>4116</v>
      </c>
      <c r="M1962" s="68">
        <v>68534</v>
      </c>
      <c r="N1962" s="73">
        <f t="shared" si="301"/>
        <v>600</v>
      </c>
      <c r="O1962" s="74" t="str">
        <f t="shared" ca="1" si="302"/>
        <v>OK</v>
      </c>
      <c r="P1962" s="71">
        <v>45751</v>
      </c>
      <c r="Q1962" s="198"/>
      <c r="R1962" s="68" t="s">
        <v>116</v>
      </c>
      <c r="S1962" s="73" t="str">
        <f t="shared" si="303"/>
        <v>Desenrolamento do retorno da lona carcaça no talão.</v>
      </c>
      <c r="T1962" s="67" t="str">
        <f t="shared" si="304"/>
        <v>Aquecimento no talão ocasionado pelo uso excessivo do freio, má regulagem dos freios, uso excessivo dos freios devido a velocidade incompatível com a via,rodas sujas e/ou em má condições de uso, etc.</v>
      </c>
      <c r="U1962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62" s="68">
        <v>16196</v>
      </c>
      <c r="W1962" s="67" t="str">
        <f t="shared" si="306"/>
        <v xml:space="preserve">Everson Veloso </v>
      </c>
      <c r="X1962" s="67">
        <f t="shared" si="297"/>
        <v>3</v>
      </c>
      <c r="Y1962" s="67">
        <f t="shared" ca="1" si="296"/>
        <v>8</v>
      </c>
      <c r="Z1962" s="67" t="str">
        <f>IFERROR(VLOOKUP(R1962,FVU!B:F,5,FALSE),"")</f>
        <v>TALÃO</v>
      </c>
      <c r="AA1962">
        <f t="shared" si="298"/>
        <v>2025</v>
      </c>
    </row>
    <row r="1963" spans="1:27" ht="15.75" customHeight="1">
      <c r="A1963" s="150">
        <f t="shared" si="295"/>
        <v>4258</v>
      </c>
      <c r="B1963" s="75">
        <v>24368</v>
      </c>
      <c r="C1963" s="60">
        <v>1</v>
      </c>
      <c r="D1963" s="59" t="str">
        <f t="shared" si="300"/>
        <v>295/80R22.5</v>
      </c>
      <c r="E1963" s="61">
        <v>7609</v>
      </c>
      <c r="F1963" s="75" t="s">
        <v>200</v>
      </c>
      <c r="G1963" s="60">
        <v>56</v>
      </c>
      <c r="H1963" s="59" t="str">
        <f t="shared" si="299"/>
        <v xml:space="preserve">UBERLANDIA </v>
      </c>
      <c r="I1963" s="63">
        <v>45722</v>
      </c>
      <c r="J1963" s="64">
        <v>45743</v>
      </c>
      <c r="K1963" s="60">
        <v>1</v>
      </c>
      <c r="L1963" s="60">
        <v>16416</v>
      </c>
      <c r="M1963" s="60">
        <v>137221</v>
      </c>
      <c r="N1963" s="65">
        <f t="shared" si="301"/>
        <v>650</v>
      </c>
      <c r="O1963" s="66" t="str">
        <f t="shared" ca="1" si="302"/>
        <v>OK</v>
      </c>
      <c r="P1963" s="63">
        <v>45751</v>
      </c>
      <c r="Q1963" s="200"/>
      <c r="R1963" s="148" t="s">
        <v>117</v>
      </c>
      <c r="S1963" s="65" t="str">
        <f t="shared" si="303"/>
        <v>Separações no talão e rupturas dos reforços.</v>
      </c>
      <c r="T1963" s="59" t="str">
        <f t="shared" si="304"/>
        <v>Aquecimento excessivo no tambor de freio, utilização com sobrecarga ou baixa pressão, mau posicionamento do pneu sobre o aro/roda, uso excessivo dos freios devido a velocidade incompatível com a via.</v>
      </c>
      <c r="U1963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63" s="60">
        <v>16196</v>
      </c>
      <c r="W1963" s="59" t="str">
        <f t="shared" si="306"/>
        <v xml:space="preserve">Everson Veloso </v>
      </c>
      <c r="X1963" s="59">
        <f t="shared" si="297"/>
        <v>3</v>
      </c>
      <c r="Y1963" s="59">
        <f t="shared" ca="1" si="296"/>
        <v>8</v>
      </c>
      <c r="Z1963" s="59" t="str">
        <f>IFERROR(VLOOKUP(R1963,FVU!B:F,5,FALSE),"")</f>
        <v>TALÃO</v>
      </c>
      <c r="AA1963">
        <f t="shared" si="298"/>
        <v>2025</v>
      </c>
    </row>
    <row r="1964" spans="1:27" ht="15.75" customHeight="1">
      <c r="A1964" s="149">
        <f t="shared" si="295"/>
        <v>4259</v>
      </c>
      <c r="B1964" s="76">
        <v>29404</v>
      </c>
      <c r="C1964" s="68">
        <v>1</v>
      </c>
      <c r="D1964" s="67" t="str">
        <f t="shared" si="300"/>
        <v>295/80R22.5</v>
      </c>
      <c r="E1964" s="69">
        <v>7610</v>
      </c>
      <c r="F1964" s="76" t="s">
        <v>102</v>
      </c>
      <c r="G1964" s="68">
        <v>56</v>
      </c>
      <c r="H1964" s="67" t="str">
        <f t="shared" si="299"/>
        <v xml:space="preserve">UBERLANDIA </v>
      </c>
      <c r="I1964" s="71">
        <v>45642</v>
      </c>
      <c r="J1964" s="72">
        <v>45743</v>
      </c>
      <c r="K1964" s="68">
        <v>0</v>
      </c>
      <c r="L1964" s="68">
        <v>18468</v>
      </c>
      <c r="M1964" s="68">
        <v>18468</v>
      </c>
      <c r="N1964" s="73">
        <f t="shared" si="301"/>
        <v>650</v>
      </c>
      <c r="O1964" s="74" t="str">
        <f t="shared" ca="1" si="302"/>
        <v>OK</v>
      </c>
      <c r="P1964" s="71">
        <v>45751</v>
      </c>
      <c r="Q1964" s="198"/>
      <c r="R1964" s="68" t="s">
        <v>111</v>
      </c>
      <c r="S1964" s="73" t="str">
        <f t="shared" si="303"/>
        <v>Desgaste irregular da Banda de Rodagem.</v>
      </c>
      <c r="T1964" s="67" t="str">
        <f t="shared" si="304"/>
        <v>Folgas nas mangas, cubos, buchas estouradas, veículo desalinhado.</v>
      </c>
      <c r="U1964" s="73" t="str">
        <f t="shared" si="30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1964" s="68">
        <v>16196</v>
      </c>
      <c r="W1964" s="67" t="str">
        <f t="shared" si="306"/>
        <v xml:space="preserve">Everson Veloso </v>
      </c>
      <c r="X1964" s="67">
        <f t="shared" si="297"/>
        <v>3</v>
      </c>
      <c r="Y1964" s="67">
        <f t="shared" ca="1" si="296"/>
        <v>8</v>
      </c>
      <c r="Z1964" s="67" t="str">
        <f>IFERROR(VLOOKUP(R1964,FVU!B:F,5,FALSE),"")</f>
        <v>BANDA DE RODAGEM</v>
      </c>
      <c r="AA1964">
        <f t="shared" si="298"/>
        <v>2025</v>
      </c>
    </row>
    <row r="1965" spans="1:27" ht="15.75" customHeight="1">
      <c r="A1965" s="150">
        <f t="shared" si="295"/>
        <v>4260</v>
      </c>
      <c r="B1965" s="75">
        <v>28499</v>
      </c>
      <c r="C1965" s="60">
        <v>2</v>
      </c>
      <c r="D1965" s="59" t="str">
        <f t="shared" si="300"/>
        <v>275/80R22.5</v>
      </c>
      <c r="E1965" s="61">
        <v>90505</v>
      </c>
      <c r="F1965" s="75" t="s">
        <v>105</v>
      </c>
      <c r="G1965" s="60">
        <v>990</v>
      </c>
      <c r="H1965" s="59" t="str">
        <f t="shared" si="299"/>
        <v>VENEZA</v>
      </c>
      <c r="I1965" s="63">
        <v>45722</v>
      </c>
      <c r="J1965" s="64">
        <v>45743</v>
      </c>
      <c r="K1965" s="60">
        <v>1</v>
      </c>
      <c r="L1965" s="60">
        <v>19340</v>
      </c>
      <c r="M1965" s="60">
        <v>77329</v>
      </c>
      <c r="N1965" s="65">
        <f t="shared" si="301"/>
        <v>600</v>
      </c>
      <c r="O1965" s="66" t="str">
        <f t="shared" ca="1" si="302"/>
        <v>OK</v>
      </c>
      <c r="P1965" s="63">
        <v>45750</v>
      </c>
      <c r="Q1965" s="200"/>
      <c r="R1965" s="148" t="s">
        <v>106</v>
      </c>
      <c r="S1965" s="65" t="str">
        <f t="shared" si="303"/>
        <v>Rachadura na zona baixa do talão.</v>
      </c>
      <c r="T1965" s="59" t="str">
        <f t="shared" si="3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65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65" s="60">
        <v>16196</v>
      </c>
      <c r="W1965" s="59" t="str">
        <f t="shared" si="306"/>
        <v xml:space="preserve">Everson Veloso </v>
      </c>
      <c r="X1965" s="59">
        <f t="shared" si="297"/>
        <v>3</v>
      </c>
      <c r="Y1965" s="59">
        <f t="shared" ca="1" si="296"/>
        <v>7</v>
      </c>
      <c r="Z1965" s="59" t="str">
        <f>IFERROR(VLOOKUP(R1965,FVU!B:F,5,FALSE),"")</f>
        <v>TALÃO</v>
      </c>
      <c r="AA1965">
        <f t="shared" si="298"/>
        <v>2025</v>
      </c>
    </row>
    <row r="1966" spans="1:27" ht="15.75" customHeight="1">
      <c r="A1966" s="149">
        <f t="shared" si="295"/>
        <v>4261</v>
      </c>
      <c r="B1966" s="76">
        <v>26391</v>
      </c>
      <c r="C1966" s="68">
        <v>2</v>
      </c>
      <c r="D1966" s="67" t="str">
        <f t="shared" si="300"/>
        <v>275/80R22.5</v>
      </c>
      <c r="E1966" s="69">
        <v>90521</v>
      </c>
      <c r="F1966" s="76" t="s">
        <v>99</v>
      </c>
      <c r="G1966" s="68">
        <v>990</v>
      </c>
      <c r="H1966" s="67" t="str">
        <f t="shared" si="299"/>
        <v>VENEZA</v>
      </c>
      <c r="I1966" s="71">
        <v>45722</v>
      </c>
      <c r="J1966" s="72">
        <v>45743</v>
      </c>
      <c r="K1966" s="68">
        <v>2</v>
      </c>
      <c r="L1966" s="68">
        <v>33213</v>
      </c>
      <c r="M1966" s="68">
        <v>120308</v>
      </c>
      <c r="N1966" s="73">
        <f t="shared" si="301"/>
        <v>600</v>
      </c>
      <c r="O1966" s="74" t="str">
        <f t="shared" ca="1" si="302"/>
        <v>OK</v>
      </c>
      <c r="P1966" s="71">
        <v>45750</v>
      </c>
      <c r="Q1966" s="198"/>
      <c r="R1966" s="68" t="s">
        <v>116</v>
      </c>
      <c r="S1966" s="73" t="str">
        <f t="shared" si="303"/>
        <v>Desenrolamento do retorno da lona carcaça no talão.</v>
      </c>
      <c r="T1966" s="67" t="str">
        <f t="shared" si="304"/>
        <v>Aquecimento no talão ocasionado pelo uso excessivo do freio, má regulagem dos freios, uso excessivo dos freios devido a velocidade incompatível com a via,rodas sujas e/ou em má condições de uso, etc.</v>
      </c>
      <c r="U1966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66" s="68">
        <v>16196</v>
      </c>
      <c r="W1966" s="67" t="str">
        <f t="shared" si="306"/>
        <v xml:space="preserve">Everson Veloso </v>
      </c>
      <c r="X1966" s="67">
        <f t="shared" si="297"/>
        <v>3</v>
      </c>
      <c r="Y1966" s="67">
        <f t="shared" ca="1" si="296"/>
        <v>7</v>
      </c>
      <c r="Z1966" s="67" t="str">
        <f>IFERROR(VLOOKUP(R1966,FVU!B:F,5,FALSE),"")</f>
        <v>TALÃO</v>
      </c>
      <c r="AA1966">
        <f t="shared" si="298"/>
        <v>2025</v>
      </c>
    </row>
    <row r="1967" spans="1:27" ht="15.75" customHeight="1">
      <c r="A1967" s="150">
        <f t="shared" si="295"/>
        <v>4262</v>
      </c>
      <c r="B1967" s="75">
        <v>26057</v>
      </c>
      <c r="C1967" s="60">
        <v>2</v>
      </c>
      <c r="D1967" s="59" t="str">
        <f t="shared" si="300"/>
        <v>275/80R22.5</v>
      </c>
      <c r="E1967" s="151" t="s">
        <v>221</v>
      </c>
      <c r="F1967" s="75" t="s">
        <v>105</v>
      </c>
      <c r="G1967" s="60">
        <v>61</v>
      </c>
      <c r="H1967" s="59" t="str">
        <f t="shared" si="299"/>
        <v>SARZEDO</v>
      </c>
      <c r="I1967" s="63">
        <v>45728</v>
      </c>
      <c r="J1967" s="64">
        <v>45743</v>
      </c>
      <c r="K1967" s="60">
        <v>1</v>
      </c>
      <c r="L1967" s="60">
        <v>67995</v>
      </c>
      <c r="M1967" s="60">
        <v>142648</v>
      </c>
      <c r="N1967" s="65">
        <f t="shared" si="301"/>
        <v>600</v>
      </c>
      <c r="O1967" s="66" t="str">
        <f t="shared" ca="1" si="302"/>
        <v>OK</v>
      </c>
      <c r="P1967" s="63">
        <v>45747</v>
      </c>
      <c r="Q1967" s="200"/>
      <c r="R1967" s="148" t="s">
        <v>106</v>
      </c>
      <c r="S1967" s="65" t="str">
        <f t="shared" si="303"/>
        <v>Rachadura na zona baixa do talão.</v>
      </c>
      <c r="T1967" s="59" t="str">
        <f t="shared" si="3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67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67" s="60">
        <v>16196</v>
      </c>
      <c r="W1967" s="59" t="str">
        <f t="shared" si="306"/>
        <v xml:space="preserve">Everson Veloso </v>
      </c>
      <c r="X1967" s="59">
        <f t="shared" si="297"/>
        <v>3</v>
      </c>
      <c r="Y1967" s="59">
        <f t="shared" ca="1" si="296"/>
        <v>4</v>
      </c>
      <c r="Z1967" s="59" t="str">
        <f>IFERROR(VLOOKUP(R1967,FVU!B:F,5,FALSE),"")</f>
        <v>TALÃO</v>
      </c>
      <c r="AA1967">
        <f t="shared" si="298"/>
        <v>2025</v>
      </c>
    </row>
    <row r="1968" spans="1:27" ht="15.75" customHeight="1">
      <c r="A1968" s="149">
        <f t="shared" si="295"/>
        <v>4263</v>
      </c>
      <c r="B1968" s="76">
        <v>9034</v>
      </c>
      <c r="C1968" s="68">
        <v>1</v>
      </c>
      <c r="D1968" s="67" t="str">
        <f t="shared" si="300"/>
        <v>295/80R22.5</v>
      </c>
      <c r="E1968" s="69">
        <v>90323</v>
      </c>
      <c r="F1968" s="76" t="s">
        <v>200</v>
      </c>
      <c r="G1968" s="68">
        <v>870</v>
      </c>
      <c r="H1968" s="67" t="str">
        <f t="shared" si="299"/>
        <v>JUSTINOPOLIS</v>
      </c>
      <c r="I1968" s="71">
        <v>45728</v>
      </c>
      <c r="J1968" s="72">
        <v>45743</v>
      </c>
      <c r="K1968" s="68">
        <v>1</v>
      </c>
      <c r="L1968" s="68">
        <v>12331</v>
      </c>
      <c r="M1968" s="68">
        <v>77422</v>
      </c>
      <c r="N1968" s="73">
        <f t="shared" si="301"/>
        <v>650</v>
      </c>
      <c r="O1968" s="74" t="str">
        <f t="shared" ca="1" si="302"/>
        <v>OK</v>
      </c>
      <c r="P1968" s="71">
        <v>45756</v>
      </c>
      <c r="Q1968" s="198"/>
      <c r="R1968" s="68" t="s">
        <v>117</v>
      </c>
      <c r="S1968" s="73" t="str">
        <f t="shared" si="303"/>
        <v>Separações no talão e rupturas dos reforços.</v>
      </c>
      <c r="T1968" s="67" t="str">
        <f t="shared" si="304"/>
        <v>Aquecimento excessivo no tambor de freio, utilização com sobrecarga ou baixa pressão, mau posicionamento do pneu sobre o aro/roda, uso excessivo dos freios devido a velocidade incompatível com a via.</v>
      </c>
      <c r="U1968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68" s="68">
        <v>16196</v>
      </c>
      <c r="W1968" s="67" t="str">
        <f t="shared" si="306"/>
        <v xml:space="preserve">Everson Veloso </v>
      </c>
      <c r="X1968" s="67">
        <f t="shared" si="297"/>
        <v>3</v>
      </c>
      <c r="Y1968" s="67">
        <f t="shared" ca="1" si="296"/>
        <v>13</v>
      </c>
      <c r="Z1968" s="67" t="str">
        <f>IFERROR(VLOOKUP(R1968,FVU!B:F,5,FALSE),"")</f>
        <v>TALÃO</v>
      </c>
      <c r="AA1968">
        <f t="shared" si="298"/>
        <v>2025</v>
      </c>
    </row>
    <row r="1969" spans="1:27" ht="15.75" customHeight="1">
      <c r="A1969" s="150">
        <f t="shared" si="295"/>
        <v>4264</v>
      </c>
      <c r="B1969" s="75">
        <v>46263</v>
      </c>
      <c r="C1969" s="60">
        <v>2</v>
      </c>
      <c r="D1969" s="59" t="str">
        <f t="shared" si="300"/>
        <v>275/80R22.5</v>
      </c>
      <c r="E1969" s="61">
        <v>90296</v>
      </c>
      <c r="F1969" s="75" t="s">
        <v>105</v>
      </c>
      <c r="G1969" s="60">
        <v>870</v>
      </c>
      <c r="H1969" s="59" t="str">
        <f t="shared" si="299"/>
        <v>JUSTINOPOLIS</v>
      </c>
      <c r="I1969" s="63">
        <v>45713</v>
      </c>
      <c r="J1969" s="64">
        <v>45744</v>
      </c>
      <c r="K1969" s="60">
        <v>1</v>
      </c>
      <c r="L1969" s="60">
        <v>5887</v>
      </c>
      <c r="M1969" s="60">
        <v>43373</v>
      </c>
      <c r="N1969" s="65">
        <f t="shared" si="301"/>
        <v>600</v>
      </c>
      <c r="O1969" s="66" t="str">
        <f t="shared" ca="1" si="302"/>
        <v>OK</v>
      </c>
      <c r="P1969" s="63">
        <v>45756</v>
      </c>
      <c r="Q1969" s="200"/>
      <c r="R1969" s="148" t="s">
        <v>106</v>
      </c>
      <c r="S1969" s="65" t="str">
        <f t="shared" si="303"/>
        <v>Rachadura na zona baixa do talão.</v>
      </c>
      <c r="T1969" s="59" t="str">
        <f t="shared" si="3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69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69" s="60">
        <v>16196</v>
      </c>
      <c r="W1969" s="59" t="str">
        <f t="shared" si="306"/>
        <v xml:space="preserve">Everson Veloso </v>
      </c>
      <c r="X1969" s="59">
        <f t="shared" si="297"/>
        <v>3</v>
      </c>
      <c r="Y1969" s="59">
        <f t="shared" ca="1" si="296"/>
        <v>12</v>
      </c>
      <c r="Z1969" s="59" t="str">
        <f>IFERROR(VLOOKUP(R1969,FVU!B:F,5,FALSE),"")</f>
        <v>TALÃO</v>
      </c>
      <c r="AA1969">
        <f t="shared" si="298"/>
        <v>2025</v>
      </c>
    </row>
    <row r="1970" spans="1:27" ht="15.75" customHeight="1">
      <c r="A1970" s="149">
        <f t="shared" si="295"/>
        <v>4265</v>
      </c>
      <c r="B1970" s="76">
        <v>27659</v>
      </c>
      <c r="C1970" s="68">
        <v>1</v>
      </c>
      <c r="D1970" s="67" t="str">
        <f t="shared" si="300"/>
        <v>295/80R22.5</v>
      </c>
      <c r="E1970" s="69">
        <v>90323</v>
      </c>
      <c r="F1970" s="76" t="s">
        <v>201</v>
      </c>
      <c r="G1970" s="68">
        <v>870</v>
      </c>
      <c r="H1970" s="67" t="str">
        <f t="shared" si="299"/>
        <v>JUSTINOPOLIS</v>
      </c>
      <c r="I1970" s="71">
        <v>45728</v>
      </c>
      <c r="J1970" s="72">
        <v>45744</v>
      </c>
      <c r="K1970" s="68">
        <v>1</v>
      </c>
      <c r="L1970" s="68">
        <v>12331</v>
      </c>
      <c r="M1970" s="68">
        <v>96537</v>
      </c>
      <c r="N1970" s="73">
        <f t="shared" si="301"/>
        <v>650</v>
      </c>
      <c r="O1970" s="74" t="str">
        <f t="shared" ca="1" si="302"/>
        <v>OK</v>
      </c>
      <c r="P1970" s="71">
        <v>45756</v>
      </c>
      <c r="Q1970" s="198"/>
      <c r="R1970" s="68" t="s">
        <v>106</v>
      </c>
      <c r="S1970" s="73" t="str">
        <f t="shared" si="303"/>
        <v>Rachadura na zona baixa do talão.</v>
      </c>
      <c r="T1970" s="67" t="str">
        <f t="shared" si="3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70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70" s="68">
        <v>16196</v>
      </c>
      <c r="W1970" s="67" t="str">
        <f t="shared" si="306"/>
        <v xml:space="preserve">Everson Veloso </v>
      </c>
      <c r="X1970" s="67">
        <f t="shared" si="297"/>
        <v>3</v>
      </c>
      <c r="Y1970" s="67">
        <f t="shared" ca="1" si="296"/>
        <v>12</v>
      </c>
      <c r="Z1970" s="67" t="str">
        <f>IFERROR(VLOOKUP(R1970,FVU!B:F,5,FALSE),"")</f>
        <v>TALÃO</v>
      </c>
      <c r="AA1970">
        <f t="shared" si="298"/>
        <v>2025</v>
      </c>
    </row>
    <row r="1971" spans="1:27" ht="15.75" customHeight="1">
      <c r="A1971" s="150">
        <f t="shared" si="295"/>
        <v>4266</v>
      </c>
      <c r="B1971" s="75">
        <v>30789</v>
      </c>
      <c r="C1971" s="60">
        <v>2</v>
      </c>
      <c r="D1971" s="59" t="str">
        <f t="shared" si="300"/>
        <v>275/80R22.5</v>
      </c>
      <c r="E1971" s="61">
        <v>10823</v>
      </c>
      <c r="F1971" s="75" t="s">
        <v>99</v>
      </c>
      <c r="G1971" s="60">
        <v>870</v>
      </c>
      <c r="H1971" s="59" t="str">
        <f t="shared" si="299"/>
        <v>JUSTINOPOLIS</v>
      </c>
      <c r="I1971" s="63">
        <v>45727</v>
      </c>
      <c r="J1971" s="64">
        <v>45744</v>
      </c>
      <c r="K1971" s="60">
        <v>1</v>
      </c>
      <c r="L1971" s="60">
        <v>4962</v>
      </c>
      <c r="M1971" s="60">
        <v>4962</v>
      </c>
      <c r="N1971" s="65">
        <f t="shared" si="301"/>
        <v>600</v>
      </c>
      <c r="O1971" s="66" t="str">
        <f t="shared" ca="1" si="302"/>
        <v>OK</v>
      </c>
      <c r="P1971" s="63">
        <v>45756</v>
      </c>
      <c r="Q1971" s="200"/>
      <c r="R1971" s="148" t="s">
        <v>106</v>
      </c>
      <c r="S1971" s="65" t="str">
        <f t="shared" si="303"/>
        <v>Rachadura na zona baixa do talão.</v>
      </c>
      <c r="T1971" s="59" t="str">
        <f t="shared" si="3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71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71" s="60">
        <v>16196</v>
      </c>
      <c r="W1971" s="59" t="str">
        <f t="shared" si="306"/>
        <v xml:space="preserve">Everson Veloso </v>
      </c>
      <c r="X1971" s="59">
        <f t="shared" si="297"/>
        <v>3</v>
      </c>
      <c r="Y1971" s="59">
        <f t="shared" ca="1" si="296"/>
        <v>12</v>
      </c>
      <c r="Z1971" s="59" t="str">
        <f>IFERROR(VLOOKUP(R1971,FVU!B:F,5,FALSE),"")</f>
        <v>TALÃO</v>
      </c>
      <c r="AA1971">
        <f t="shared" si="298"/>
        <v>2025</v>
      </c>
    </row>
    <row r="1972" spans="1:27" ht="15.75" customHeight="1">
      <c r="A1972" s="149">
        <f t="shared" si="295"/>
        <v>4267</v>
      </c>
      <c r="B1972" s="76">
        <v>25279</v>
      </c>
      <c r="C1972" s="68">
        <v>1</v>
      </c>
      <c r="D1972" s="67" t="str">
        <f t="shared" si="300"/>
        <v>295/80R22.5</v>
      </c>
      <c r="E1972" s="69">
        <v>10853</v>
      </c>
      <c r="F1972" s="76" t="s">
        <v>199</v>
      </c>
      <c r="G1972" s="68">
        <v>870</v>
      </c>
      <c r="H1972" s="67" t="str">
        <f t="shared" si="299"/>
        <v>JUSTINOPOLIS</v>
      </c>
      <c r="I1972" s="71">
        <v>45728</v>
      </c>
      <c r="J1972" s="72">
        <v>45744</v>
      </c>
      <c r="K1972" s="68">
        <v>1</v>
      </c>
      <c r="L1972" s="68">
        <v>3413</v>
      </c>
      <c r="M1972" s="68">
        <v>173449</v>
      </c>
      <c r="N1972" s="73">
        <f t="shared" si="301"/>
        <v>650</v>
      </c>
      <c r="O1972" s="74" t="str">
        <f t="shared" ca="1" si="302"/>
        <v>OK</v>
      </c>
      <c r="P1972" s="71">
        <v>45756</v>
      </c>
      <c r="Q1972" s="198"/>
      <c r="R1972" s="68" t="s">
        <v>116</v>
      </c>
      <c r="S1972" s="73" t="str">
        <f t="shared" si="303"/>
        <v>Desenrolamento do retorno da lona carcaça no talão.</v>
      </c>
      <c r="T1972" s="67" t="str">
        <f t="shared" si="304"/>
        <v>Aquecimento no talão ocasionado pelo uso excessivo do freio, má regulagem dos freios, uso excessivo dos freios devido a velocidade incompatível com a via,rodas sujas e/ou em má condições de uso, etc.</v>
      </c>
      <c r="U1972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72" s="68">
        <v>16196</v>
      </c>
      <c r="W1972" s="67" t="str">
        <f t="shared" si="306"/>
        <v xml:space="preserve">Everson Veloso </v>
      </c>
      <c r="X1972" s="67">
        <f t="shared" si="297"/>
        <v>3</v>
      </c>
      <c r="Y1972" s="67">
        <f t="shared" ca="1" si="296"/>
        <v>12</v>
      </c>
      <c r="Z1972" s="67" t="str">
        <f>IFERROR(VLOOKUP(R1972,FVU!B:F,5,FALSE),"")</f>
        <v>TALÃO</v>
      </c>
      <c r="AA1972">
        <f t="shared" si="298"/>
        <v>2025</v>
      </c>
    </row>
    <row r="1973" spans="1:27" ht="15.75" customHeight="1">
      <c r="A1973" s="150">
        <f t="shared" si="295"/>
        <v>4268</v>
      </c>
      <c r="B1973" s="75">
        <v>30790</v>
      </c>
      <c r="C1973" s="60">
        <v>2</v>
      </c>
      <c r="D1973" s="59" t="str">
        <f t="shared" si="300"/>
        <v>275/80R22.5</v>
      </c>
      <c r="E1973" s="61">
        <v>10757</v>
      </c>
      <c r="F1973" s="75" t="s">
        <v>105</v>
      </c>
      <c r="G1973" s="60">
        <v>870</v>
      </c>
      <c r="H1973" s="59" t="str">
        <f t="shared" si="299"/>
        <v>JUSTINOPOLIS</v>
      </c>
      <c r="I1973" s="63">
        <v>45713</v>
      </c>
      <c r="J1973" s="64">
        <v>45744</v>
      </c>
      <c r="K1973" s="60">
        <v>1</v>
      </c>
      <c r="L1973" s="60">
        <v>4625</v>
      </c>
      <c r="M1973" s="60">
        <v>44625</v>
      </c>
      <c r="N1973" s="65">
        <f t="shared" si="301"/>
        <v>600</v>
      </c>
      <c r="O1973" s="66" t="str">
        <f t="shared" ca="1" si="302"/>
        <v>OK</v>
      </c>
      <c r="P1973" s="63">
        <v>45756</v>
      </c>
      <c r="Q1973" s="200"/>
      <c r="R1973" s="148" t="s">
        <v>116</v>
      </c>
      <c r="S1973" s="65" t="str">
        <f t="shared" si="303"/>
        <v>Desenrolamento do retorno da lona carcaça no talão.</v>
      </c>
      <c r="T1973" s="59" t="str">
        <f t="shared" si="304"/>
        <v>Aquecimento no talão ocasionado pelo uso excessivo do freio, má regulagem dos freios, uso excessivo dos freios devido a velocidade incompatível com a via,rodas sujas e/ou em má condições de uso, etc.</v>
      </c>
      <c r="U1973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73" s="60">
        <v>16196</v>
      </c>
      <c r="W1973" s="59" t="str">
        <f t="shared" si="306"/>
        <v xml:space="preserve">Everson Veloso </v>
      </c>
      <c r="X1973" s="59">
        <f t="shared" si="297"/>
        <v>3</v>
      </c>
      <c r="Y1973" s="59">
        <f t="shared" ca="1" si="296"/>
        <v>12</v>
      </c>
      <c r="Z1973" s="59" t="str">
        <f>IFERROR(VLOOKUP(R1973,FVU!B:F,5,FALSE),"")</f>
        <v>TALÃO</v>
      </c>
      <c r="AA1973">
        <f t="shared" si="298"/>
        <v>2025</v>
      </c>
    </row>
    <row r="1974" spans="1:27" ht="15.75" customHeight="1">
      <c r="A1974" s="149">
        <f t="shared" si="295"/>
        <v>4269</v>
      </c>
      <c r="B1974" s="76">
        <v>29525</v>
      </c>
      <c r="C1974" s="68">
        <v>2</v>
      </c>
      <c r="D1974" s="67" t="str">
        <f t="shared" si="300"/>
        <v>275/80R22.5</v>
      </c>
      <c r="E1974" s="69">
        <v>11184</v>
      </c>
      <c r="F1974" s="76" t="s">
        <v>99</v>
      </c>
      <c r="G1974" s="68">
        <v>98</v>
      </c>
      <c r="H1974" s="67" t="str">
        <f t="shared" si="299"/>
        <v>ANA LUCIA</v>
      </c>
      <c r="I1974" s="71">
        <v>45728</v>
      </c>
      <c r="J1974" s="72">
        <v>45754</v>
      </c>
      <c r="K1974" s="68">
        <v>1</v>
      </c>
      <c r="L1974" s="68">
        <v>2418</v>
      </c>
      <c r="M1974" s="68">
        <v>51249</v>
      </c>
      <c r="N1974" s="73">
        <f t="shared" si="301"/>
        <v>600</v>
      </c>
      <c r="O1974" s="74" t="str">
        <f t="shared" ca="1" si="302"/>
        <v>OK</v>
      </c>
      <c r="P1974" s="71">
        <v>45856</v>
      </c>
      <c r="Q1974" s="198"/>
      <c r="R1974" s="68" t="s">
        <v>116</v>
      </c>
      <c r="S1974" s="73" t="str">
        <f t="shared" si="303"/>
        <v>Desenrolamento do retorno da lona carcaça no talão.</v>
      </c>
      <c r="T1974" s="67" t="str">
        <f t="shared" si="304"/>
        <v>Aquecimento no talão ocasionado pelo uso excessivo do freio, má regulagem dos freios, uso excessivo dos freios devido a velocidade incompatível com a via,rodas sujas e/ou em má condições de uso, etc.</v>
      </c>
      <c r="U1974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74" s="68">
        <v>16196</v>
      </c>
      <c r="W1974" s="67" t="str">
        <f t="shared" si="306"/>
        <v xml:space="preserve">Everson Veloso </v>
      </c>
      <c r="X1974" s="67">
        <f t="shared" si="297"/>
        <v>4</v>
      </c>
      <c r="Y1974" s="67">
        <f t="shared" ca="1" si="296"/>
        <v>102</v>
      </c>
      <c r="Z1974" s="67" t="str">
        <f>IFERROR(VLOOKUP(R1974,FVU!B:F,5,FALSE),"")</f>
        <v>TALÃO</v>
      </c>
      <c r="AA1974">
        <f t="shared" si="298"/>
        <v>2025</v>
      </c>
    </row>
    <row r="1975" spans="1:27" ht="15.75" customHeight="1">
      <c r="A1975" s="150">
        <f t="shared" si="295"/>
        <v>4270</v>
      </c>
      <c r="B1975" s="75">
        <v>28537</v>
      </c>
      <c r="C1975" s="60">
        <v>2</v>
      </c>
      <c r="D1975" s="59" t="str">
        <f t="shared" si="300"/>
        <v>275/80R22.5</v>
      </c>
      <c r="E1975" s="61">
        <v>11357</v>
      </c>
      <c r="F1975" s="75" t="s">
        <v>99</v>
      </c>
      <c r="G1975" s="60">
        <v>98</v>
      </c>
      <c r="H1975" s="59" t="str">
        <f t="shared" si="299"/>
        <v>ANA LUCIA</v>
      </c>
      <c r="I1975" s="63">
        <v>45733</v>
      </c>
      <c r="J1975" s="64">
        <v>45754</v>
      </c>
      <c r="K1975" s="60">
        <v>1</v>
      </c>
      <c r="L1975" s="60">
        <v>25848</v>
      </c>
      <c r="M1975" s="60">
        <v>67950</v>
      </c>
      <c r="N1975" s="65">
        <f t="shared" si="301"/>
        <v>600</v>
      </c>
      <c r="O1975" s="66" t="str">
        <f t="shared" ca="1" si="302"/>
        <v>OK</v>
      </c>
      <c r="P1975" s="63">
        <v>45856</v>
      </c>
      <c r="Q1975" s="200"/>
      <c r="R1975" s="148" t="s">
        <v>106</v>
      </c>
      <c r="S1975" s="65" t="str">
        <f t="shared" si="303"/>
        <v>Rachadura na zona baixa do talão.</v>
      </c>
      <c r="T1975" s="59" t="str">
        <f t="shared" si="3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75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75" s="60">
        <v>16196</v>
      </c>
      <c r="W1975" s="59" t="str">
        <f t="shared" si="306"/>
        <v xml:space="preserve">Everson Veloso </v>
      </c>
      <c r="X1975" s="59">
        <f t="shared" si="297"/>
        <v>4</v>
      </c>
      <c r="Y1975" s="59">
        <f t="shared" ca="1" si="296"/>
        <v>102</v>
      </c>
      <c r="Z1975" s="59" t="str">
        <f>IFERROR(VLOOKUP(R1975,FVU!B:F,5,FALSE),"")</f>
        <v>TALÃO</v>
      </c>
      <c r="AA1975">
        <f t="shared" si="298"/>
        <v>2025</v>
      </c>
    </row>
    <row r="1976" spans="1:27" ht="15.75" customHeight="1">
      <c r="A1976" s="149">
        <f t="shared" si="295"/>
        <v>4271</v>
      </c>
      <c r="B1976" s="76">
        <v>22582</v>
      </c>
      <c r="C1976" s="68">
        <v>1</v>
      </c>
      <c r="D1976" s="67" t="str">
        <f t="shared" si="300"/>
        <v>295/80R22.5</v>
      </c>
      <c r="E1976" s="69">
        <v>50660</v>
      </c>
      <c r="F1976" s="76" t="s">
        <v>99</v>
      </c>
      <c r="G1976" s="68">
        <v>16</v>
      </c>
      <c r="H1976" s="67" t="str">
        <f t="shared" si="299"/>
        <v>M.GORETTI</v>
      </c>
      <c r="I1976" s="71">
        <v>45733</v>
      </c>
      <c r="J1976" s="72">
        <v>45754</v>
      </c>
      <c r="K1976" s="68">
        <v>1</v>
      </c>
      <c r="L1976" s="68">
        <v>6664</v>
      </c>
      <c r="M1976" s="68">
        <v>245087</v>
      </c>
      <c r="N1976" s="73">
        <f t="shared" si="301"/>
        <v>650</v>
      </c>
      <c r="O1976" s="74" t="str">
        <f t="shared" ca="1" si="302"/>
        <v>OK</v>
      </c>
      <c r="P1976" s="71">
        <v>45764</v>
      </c>
      <c r="Q1976" s="198"/>
      <c r="R1976" s="68" t="s">
        <v>117</v>
      </c>
      <c r="S1976" s="73" t="str">
        <f t="shared" si="303"/>
        <v>Separações no talão e rupturas dos reforços.</v>
      </c>
      <c r="T1976" s="67" t="str">
        <f t="shared" si="304"/>
        <v>Aquecimento excessivo no tambor de freio, utilização com sobrecarga ou baixa pressão, mau posicionamento do pneu sobre o aro/roda, uso excessivo dos freios devido a velocidade incompatível com a via.</v>
      </c>
      <c r="U1976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76" s="68">
        <v>16196</v>
      </c>
      <c r="W1976" s="67" t="str">
        <f t="shared" si="306"/>
        <v xml:space="preserve">Everson Veloso </v>
      </c>
      <c r="X1976" s="67">
        <f t="shared" si="297"/>
        <v>4</v>
      </c>
      <c r="Y1976" s="67">
        <f t="shared" ca="1" si="296"/>
        <v>10</v>
      </c>
      <c r="Z1976" s="67" t="str">
        <f>IFERROR(VLOOKUP(R1976,FVU!B:F,5,FALSE),"")</f>
        <v>TALÃO</v>
      </c>
      <c r="AA1976">
        <f t="shared" si="298"/>
        <v>2025</v>
      </c>
    </row>
    <row r="1977" spans="1:27" ht="15.75" customHeight="1">
      <c r="A1977" s="150">
        <f t="shared" si="295"/>
        <v>4272</v>
      </c>
      <c r="B1977" s="75">
        <v>24188</v>
      </c>
      <c r="C1977" s="60">
        <v>1</v>
      </c>
      <c r="D1977" s="59" t="str">
        <f t="shared" si="300"/>
        <v>295/80R22.5</v>
      </c>
      <c r="E1977" s="61">
        <v>50660</v>
      </c>
      <c r="F1977" s="75" t="s">
        <v>101</v>
      </c>
      <c r="G1977" s="60">
        <v>16</v>
      </c>
      <c r="H1977" s="59" t="str">
        <f t="shared" si="299"/>
        <v>M.GORETTI</v>
      </c>
      <c r="I1977" s="63">
        <v>45733</v>
      </c>
      <c r="J1977" s="64">
        <v>45754</v>
      </c>
      <c r="K1977" s="60">
        <v>1</v>
      </c>
      <c r="L1977" s="60">
        <v>6664</v>
      </c>
      <c r="M1977" s="60">
        <v>201331</v>
      </c>
      <c r="N1977" s="65">
        <f t="shared" si="301"/>
        <v>650</v>
      </c>
      <c r="O1977" s="66" t="str">
        <f t="shared" ca="1" si="302"/>
        <v>OK</v>
      </c>
      <c r="P1977" s="63">
        <v>45764</v>
      </c>
      <c r="Q1977" s="200"/>
      <c r="R1977" s="148" t="s">
        <v>117</v>
      </c>
      <c r="S1977" s="65" t="str">
        <f t="shared" si="303"/>
        <v>Separações no talão e rupturas dos reforços.</v>
      </c>
      <c r="T1977" s="59" t="str">
        <f t="shared" si="304"/>
        <v>Aquecimento excessivo no tambor de freio, utilização com sobrecarga ou baixa pressão, mau posicionamento do pneu sobre o aro/roda, uso excessivo dos freios devido a velocidade incompatível com a via.</v>
      </c>
      <c r="U1977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77" s="60">
        <v>16196</v>
      </c>
      <c r="W1977" s="59" t="str">
        <f t="shared" si="306"/>
        <v xml:space="preserve">Everson Veloso </v>
      </c>
      <c r="X1977" s="59">
        <f t="shared" si="297"/>
        <v>4</v>
      </c>
      <c r="Y1977" s="59">
        <f t="shared" ca="1" si="296"/>
        <v>10</v>
      </c>
      <c r="Z1977" s="59" t="str">
        <f>IFERROR(VLOOKUP(R1977,FVU!B:F,5,FALSE),"")</f>
        <v>TALÃO</v>
      </c>
      <c r="AA1977">
        <f t="shared" si="298"/>
        <v>2025</v>
      </c>
    </row>
    <row r="1978" spans="1:27" ht="15.75" customHeight="1">
      <c r="A1978" s="149">
        <f t="shared" si="295"/>
        <v>4273</v>
      </c>
      <c r="B1978" s="76">
        <v>28349</v>
      </c>
      <c r="C1978" s="68">
        <v>1</v>
      </c>
      <c r="D1978" s="67" t="str">
        <f t="shared" si="300"/>
        <v>295/80R22.5</v>
      </c>
      <c r="E1978" s="69">
        <v>12220</v>
      </c>
      <c r="F1978" s="76" t="s">
        <v>99</v>
      </c>
      <c r="G1978" s="68">
        <v>16</v>
      </c>
      <c r="H1978" s="67" t="str">
        <f t="shared" si="299"/>
        <v>M.GORETTI</v>
      </c>
      <c r="I1978" s="71">
        <v>45733</v>
      </c>
      <c r="J1978" s="72">
        <v>45754</v>
      </c>
      <c r="K1978" s="68">
        <v>1</v>
      </c>
      <c r="L1978" s="68">
        <v>17126</v>
      </c>
      <c r="M1978" s="68">
        <v>101318</v>
      </c>
      <c r="N1978" s="73">
        <f t="shared" si="301"/>
        <v>650</v>
      </c>
      <c r="O1978" s="74" t="str">
        <f t="shared" ca="1" si="302"/>
        <v>OK</v>
      </c>
      <c r="P1978" s="71">
        <v>45764</v>
      </c>
      <c r="Q1978" s="198"/>
      <c r="R1978" s="68" t="s">
        <v>116</v>
      </c>
      <c r="S1978" s="73" t="str">
        <f t="shared" si="303"/>
        <v>Desenrolamento do retorno da lona carcaça no talão.</v>
      </c>
      <c r="T1978" s="67" t="str">
        <f t="shared" si="304"/>
        <v>Aquecimento no talão ocasionado pelo uso excessivo do freio, má regulagem dos freios, uso excessivo dos freios devido a velocidade incompatível com a via,rodas sujas e/ou em má condições de uso, etc.</v>
      </c>
      <c r="U1978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78" s="68">
        <v>16196</v>
      </c>
      <c r="W1978" s="67" t="str">
        <f t="shared" si="306"/>
        <v xml:space="preserve">Everson Veloso </v>
      </c>
      <c r="X1978" s="67">
        <f t="shared" si="297"/>
        <v>4</v>
      </c>
      <c r="Y1978" s="67">
        <f t="shared" ca="1" si="296"/>
        <v>10</v>
      </c>
      <c r="Z1978" s="67" t="str">
        <f>IFERROR(VLOOKUP(R1978,FVU!B:F,5,FALSE),"")</f>
        <v>TALÃO</v>
      </c>
      <c r="AA1978">
        <f t="shared" si="298"/>
        <v>2025</v>
      </c>
    </row>
    <row r="1979" spans="1:27" ht="15.75" customHeight="1">
      <c r="A1979" s="150">
        <f t="shared" si="295"/>
        <v>4274</v>
      </c>
      <c r="B1979" s="75">
        <v>27191</v>
      </c>
      <c r="C1979" s="60">
        <v>2</v>
      </c>
      <c r="D1979" s="59" t="str">
        <f t="shared" si="300"/>
        <v>275/80R22.5</v>
      </c>
      <c r="E1979" s="61">
        <v>90495</v>
      </c>
      <c r="F1979" s="75" t="s">
        <v>99</v>
      </c>
      <c r="G1979" s="60">
        <v>990</v>
      </c>
      <c r="H1979" s="59" t="str">
        <f t="shared" si="299"/>
        <v>VENEZA</v>
      </c>
      <c r="I1979" s="63">
        <v>45727</v>
      </c>
      <c r="J1979" s="64">
        <v>45754</v>
      </c>
      <c r="K1979" s="60">
        <v>1</v>
      </c>
      <c r="L1979" s="60">
        <v>12522</v>
      </c>
      <c r="M1979" s="60">
        <v>158152</v>
      </c>
      <c r="N1979" s="65">
        <f t="shared" si="301"/>
        <v>600</v>
      </c>
      <c r="O1979" s="66" t="str">
        <f t="shared" ca="1" si="302"/>
        <v>OK</v>
      </c>
      <c r="P1979" s="63">
        <v>45759</v>
      </c>
      <c r="Q1979" s="200"/>
      <c r="R1979" s="148" t="s">
        <v>106</v>
      </c>
      <c r="S1979" s="65" t="str">
        <f t="shared" si="303"/>
        <v>Rachadura na zona baixa do talão.</v>
      </c>
      <c r="T1979" s="59" t="str">
        <f t="shared" si="3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79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79" s="60">
        <v>16196</v>
      </c>
      <c r="W1979" s="59" t="str">
        <f t="shared" si="306"/>
        <v xml:space="preserve">Everson Veloso </v>
      </c>
      <c r="X1979" s="59">
        <f t="shared" si="297"/>
        <v>4</v>
      </c>
      <c r="Y1979" s="59">
        <f t="shared" ca="1" si="296"/>
        <v>5</v>
      </c>
      <c r="Z1979" s="59" t="str">
        <f>IFERROR(VLOOKUP(R1979,FVU!B:F,5,FALSE),"")</f>
        <v>TALÃO</v>
      </c>
      <c r="AA1979">
        <f t="shared" si="298"/>
        <v>2025</v>
      </c>
    </row>
    <row r="1980" spans="1:27" ht="15.75" customHeight="1">
      <c r="A1980" s="149">
        <f t="shared" si="295"/>
        <v>4275</v>
      </c>
      <c r="B1980" s="76">
        <v>27851</v>
      </c>
      <c r="C1980" s="68">
        <v>2</v>
      </c>
      <c r="D1980" s="67" t="str">
        <f t="shared" si="300"/>
        <v>275/80R22.5</v>
      </c>
      <c r="E1980" s="69">
        <v>41056</v>
      </c>
      <c r="F1980" s="76" t="s">
        <v>99</v>
      </c>
      <c r="G1980" s="68">
        <v>870</v>
      </c>
      <c r="H1980" s="67" t="str">
        <f t="shared" si="299"/>
        <v>JUSTINOPOLIS</v>
      </c>
      <c r="I1980" s="71">
        <v>45735</v>
      </c>
      <c r="J1980" s="72">
        <v>45754</v>
      </c>
      <c r="K1980" s="68">
        <v>1</v>
      </c>
      <c r="L1980" s="68">
        <v>20064</v>
      </c>
      <c r="M1980" s="68">
        <v>86415</v>
      </c>
      <c r="N1980" s="73">
        <f t="shared" si="301"/>
        <v>600</v>
      </c>
      <c r="O1980" s="74" t="str">
        <f t="shared" ca="1" si="302"/>
        <v>OK</v>
      </c>
      <c r="P1980" s="71">
        <v>45761</v>
      </c>
      <c r="Q1980" s="198"/>
      <c r="R1980" s="68" t="s">
        <v>106</v>
      </c>
      <c r="S1980" s="73" t="str">
        <f t="shared" si="303"/>
        <v>Rachadura na zona baixa do talão.</v>
      </c>
      <c r="T1980" s="67" t="str">
        <f t="shared" si="3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80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80" s="68">
        <v>16196</v>
      </c>
      <c r="W1980" s="67" t="str">
        <f t="shared" si="306"/>
        <v xml:space="preserve">Everson Veloso </v>
      </c>
      <c r="X1980" s="67">
        <f t="shared" si="297"/>
        <v>4</v>
      </c>
      <c r="Y1980" s="67">
        <f t="shared" ca="1" si="296"/>
        <v>7</v>
      </c>
      <c r="Z1980" s="67" t="str">
        <f>IFERROR(VLOOKUP(R1980,FVU!B:F,5,FALSE),"")</f>
        <v>TALÃO</v>
      </c>
      <c r="AA1980">
        <f t="shared" si="298"/>
        <v>2025</v>
      </c>
    </row>
    <row r="1981" spans="1:27" ht="15.75" customHeight="1">
      <c r="A1981" s="150">
        <f t="shared" si="295"/>
        <v>4276</v>
      </c>
      <c r="B1981" s="75">
        <v>31031</v>
      </c>
      <c r="C1981" s="60">
        <v>2</v>
      </c>
      <c r="D1981" s="59" t="str">
        <f t="shared" si="300"/>
        <v>275/80R22.5</v>
      </c>
      <c r="E1981" s="61">
        <v>20834</v>
      </c>
      <c r="F1981" s="75" t="s">
        <v>105</v>
      </c>
      <c r="G1981" s="60">
        <v>870</v>
      </c>
      <c r="H1981" s="59" t="str">
        <f t="shared" si="299"/>
        <v>JUSTINOPOLIS</v>
      </c>
      <c r="I1981" s="63">
        <v>45731</v>
      </c>
      <c r="J1981" s="64">
        <v>45754</v>
      </c>
      <c r="K1981" s="60">
        <v>0</v>
      </c>
      <c r="L1981" s="60">
        <v>5472</v>
      </c>
      <c r="M1981" s="60">
        <v>5472</v>
      </c>
      <c r="N1981" s="65">
        <f t="shared" si="301"/>
        <v>600</v>
      </c>
      <c r="O1981" s="66" t="str">
        <f t="shared" ca="1" si="302"/>
        <v>OK</v>
      </c>
      <c r="P1981" s="63">
        <v>45761</v>
      </c>
      <c r="Q1981" s="200"/>
      <c r="R1981" s="148" t="s">
        <v>116</v>
      </c>
      <c r="S1981" s="65" t="str">
        <f t="shared" si="303"/>
        <v>Desenrolamento do retorno da lona carcaça no talão.</v>
      </c>
      <c r="T1981" s="59" t="str">
        <f t="shared" si="304"/>
        <v>Aquecimento no talão ocasionado pelo uso excessivo do freio, má regulagem dos freios, uso excessivo dos freios devido a velocidade incompatível com a via,rodas sujas e/ou em má condições de uso, etc.</v>
      </c>
      <c r="U1981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81" s="60">
        <v>16196</v>
      </c>
      <c r="W1981" s="59" t="str">
        <f t="shared" si="306"/>
        <v xml:space="preserve">Everson Veloso </v>
      </c>
      <c r="X1981" s="59">
        <f t="shared" si="297"/>
        <v>4</v>
      </c>
      <c r="Y1981" s="59">
        <f t="shared" ca="1" si="296"/>
        <v>7</v>
      </c>
      <c r="Z1981" s="59" t="str">
        <f>IFERROR(VLOOKUP(R1981,FVU!B:F,5,FALSE),"")</f>
        <v>TALÃO</v>
      </c>
      <c r="AA1981">
        <f t="shared" si="298"/>
        <v>2025</v>
      </c>
    </row>
    <row r="1982" spans="1:27" ht="15.75" customHeight="1">
      <c r="A1982" s="149">
        <f t="shared" si="295"/>
        <v>4277</v>
      </c>
      <c r="B1982" s="76">
        <v>28753</v>
      </c>
      <c r="C1982" s="68">
        <v>2</v>
      </c>
      <c r="D1982" s="67" t="str">
        <f t="shared" si="300"/>
        <v>275/80R22.5</v>
      </c>
      <c r="E1982" s="69">
        <v>11087</v>
      </c>
      <c r="F1982" s="76" t="s">
        <v>198</v>
      </c>
      <c r="G1982" s="68">
        <v>870</v>
      </c>
      <c r="H1982" s="67" t="str">
        <f t="shared" si="299"/>
        <v>JUSTINOPOLIS</v>
      </c>
      <c r="I1982" s="71">
        <v>45734</v>
      </c>
      <c r="J1982" s="72">
        <v>45754</v>
      </c>
      <c r="K1982" s="68">
        <v>0</v>
      </c>
      <c r="L1982" s="68">
        <v>2667</v>
      </c>
      <c r="M1982" s="68">
        <v>46265</v>
      </c>
      <c r="N1982" s="73">
        <f t="shared" si="301"/>
        <v>600</v>
      </c>
      <c r="O1982" s="74" t="str">
        <f t="shared" ca="1" si="302"/>
        <v>OK</v>
      </c>
      <c r="P1982" s="71">
        <v>45889</v>
      </c>
      <c r="Q1982" s="198"/>
      <c r="R1982" s="68" t="s">
        <v>104</v>
      </c>
      <c r="S1982" s="73" t="str">
        <f t="shared" si="303"/>
        <v>Feridas acidentais no flanco.</v>
      </c>
      <c r="T1982" s="67" t="str">
        <f t="shared" si="304"/>
        <v>Objetos pontiagudos, pontas de guias, meio-fio.</v>
      </c>
      <c r="U1982" s="73" t="str">
        <f t="shared" si="305"/>
        <v>Impacto lateral proveniente de erro operacional, solicito avaliação de cobrança.</v>
      </c>
      <c r="V1982" s="68">
        <v>16196</v>
      </c>
      <c r="W1982" s="67" t="str">
        <f t="shared" si="306"/>
        <v xml:space="preserve">Everson Veloso </v>
      </c>
      <c r="X1982" s="67">
        <f t="shared" si="297"/>
        <v>4</v>
      </c>
      <c r="Y1982" s="67">
        <f t="shared" ca="1" si="296"/>
        <v>135</v>
      </c>
      <c r="Z1982" s="67" t="str">
        <f>IFERROR(VLOOKUP(R1982,FVU!B:F,5,FALSE),"")</f>
        <v>FLANCO</v>
      </c>
      <c r="AA1982">
        <f t="shared" si="298"/>
        <v>2025</v>
      </c>
    </row>
    <row r="1983" spans="1:27" ht="15.75" customHeight="1">
      <c r="A1983" s="150">
        <f t="shared" si="295"/>
        <v>4278</v>
      </c>
      <c r="B1983" s="75">
        <v>28103</v>
      </c>
      <c r="C1983" s="60">
        <v>2</v>
      </c>
      <c r="D1983" s="59" t="str">
        <f t="shared" si="300"/>
        <v>275/80R22.5</v>
      </c>
      <c r="E1983" s="61">
        <v>4010660</v>
      </c>
      <c r="F1983" s="75" t="s">
        <v>198</v>
      </c>
      <c r="G1983" s="60">
        <v>870</v>
      </c>
      <c r="H1983" s="59" t="str">
        <f t="shared" si="299"/>
        <v>JUSTINOPOLIS</v>
      </c>
      <c r="I1983" s="63">
        <v>45731</v>
      </c>
      <c r="J1983" s="64">
        <v>45754</v>
      </c>
      <c r="K1983" s="60">
        <v>0</v>
      </c>
      <c r="L1983" s="60">
        <v>12171</v>
      </c>
      <c r="M1983" s="60">
        <v>69491</v>
      </c>
      <c r="N1983" s="65">
        <f t="shared" si="301"/>
        <v>600</v>
      </c>
      <c r="O1983" s="66" t="str">
        <f t="shared" ca="1" si="302"/>
        <v>OK</v>
      </c>
      <c r="P1983" s="63">
        <v>46100</v>
      </c>
      <c r="Q1983" s="200"/>
      <c r="R1983" s="148" t="s">
        <v>104</v>
      </c>
      <c r="S1983" s="65" t="str">
        <f t="shared" si="303"/>
        <v>Feridas acidentais no flanco.</v>
      </c>
      <c r="T1983" s="59" t="str">
        <f t="shared" si="304"/>
        <v>Objetos pontiagudos, pontas de guias, meio-fio.</v>
      </c>
      <c r="U1983" s="65" t="str">
        <f t="shared" si="305"/>
        <v>Impacto lateral proveniente de erro operacional, solicito avaliação de cobrança.</v>
      </c>
      <c r="V1983" s="60">
        <v>16196</v>
      </c>
      <c r="W1983" s="59" t="str">
        <f t="shared" si="306"/>
        <v xml:space="preserve">Everson Veloso </v>
      </c>
      <c r="X1983" s="59">
        <f t="shared" si="297"/>
        <v>4</v>
      </c>
      <c r="Y1983" s="59">
        <f t="shared" ca="1" si="296"/>
        <v>346</v>
      </c>
      <c r="Z1983" s="59" t="str">
        <f>IFERROR(VLOOKUP(R1983,FVU!B:F,5,FALSE),"")</f>
        <v>FLANCO</v>
      </c>
      <c r="AA1983">
        <f t="shared" si="298"/>
        <v>2025</v>
      </c>
    </row>
    <row r="1984" spans="1:27" ht="15.75" customHeight="1">
      <c r="A1984" s="149">
        <f t="shared" si="295"/>
        <v>4279</v>
      </c>
      <c r="B1984" s="76">
        <v>26124</v>
      </c>
      <c r="C1984" s="68">
        <v>1</v>
      </c>
      <c r="D1984" s="67" t="str">
        <f t="shared" si="300"/>
        <v>295/80R22.5</v>
      </c>
      <c r="E1984" s="69">
        <v>90323</v>
      </c>
      <c r="F1984" s="76" t="s">
        <v>199</v>
      </c>
      <c r="G1984" s="68">
        <v>870</v>
      </c>
      <c r="H1984" s="67" t="str">
        <f t="shared" si="299"/>
        <v>JUSTINOPOLIS</v>
      </c>
      <c r="I1984" s="71">
        <v>45730</v>
      </c>
      <c r="J1984" s="72">
        <v>45754</v>
      </c>
      <c r="K1984" s="68">
        <v>1</v>
      </c>
      <c r="L1984" s="68">
        <v>4684</v>
      </c>
      <c r="M1984" s="68">
        <v>73281</v>
      </c>
      <c r="N1984" s="73">
        <f t="shared" si="301"/>
        <v>650</v>
      </c>
      <c r="O1984" s="74" t="str">
        <f t="shared" ca="1" si="302"/>
        <v>OK</v>
      </c>
      <c r="P1984" s="71">
        <v>45761</v>
      </c>
      <c r="Q1984" s="198"/>
      <c r="R1984" s="68" t="s">
        <v>116</v>
      </c>
      <c r="S1984" s="73" t="str">
        <f t="shared" si="303"/>
        <v>Desenrolamento do retorno da lona carcaça no talão.</v>
      </c>
      <c r="T1984" s="67" t="str">
        <f t="shared" si="304"/>
        <v>Aquecimento no talão ocasionado pelo uso excessivo do freio, má regulagem dos freios, uso excessivo dos freios devido a velocidade incompatível com a via,rodas sujas e/ou em má condições de uso, etc.</v>
      </c>
      <c r="U1984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84" s="68">
        <v>16196</v>
      </c>
      <c r="W1984" s="67" t="str">
        <f t="shared" si="306"/>
        <v xml:space="preserve">Everson Veloso </v>
      </c>
      <c r="X1984" s="67">
        <f t="shared" si="297"/>
        <v>4</v>
      </c>
      <c r="Y1984" s="67">
        <f t="shared" ca="1" si="296"/>
        <v>7</v>
      </c>
      <c r="Z1984" s="67" t="str">
        <f>IFERROR(VLOOKUP(R1984,FVU!B:F,5,FALSE),"")</f>
        <v>TALÃO</v>
      </c>
      <c r="AA1984">
        <f t="shared" si="298"/>
        <v>2025</v>
      </c>
    </row>
    <row r="1985" spans="1:27" ht="15.75" customHeight="1">
      <c r="A1985" s="150">
        <f t="shared" si="295"/>
        <v>4280</v>
      </c>
      <c r="B1985" s="75">
        <v>24330</v>
      </c>
      <c r="C1985" s="60">
        <v>1</v>
      </c>
      <c r="D1985" s="59" t="str">
        <f t="shared" si="300"/>
        <v>295/80R22.5</v>
      </c>
      <c r="E1985" s="61">
        <v>90375</v>
      </c>
      <c r="F1985" s="75" t="s">
        <v>101</v>
      </c>
      <c r="G1985" s="60">
        <v>870</v>
      </c>
      <c r="H1985" s="59" t="str">
        <f t="shared" si="299"/>
        <v>JUSTINOPOLIS</v>
      </c>
      <c r="I1985" s="63">
        <v>45733</v>
      </c>
      <c r="J1985" s="64">
        <v>45754</v>
      </c>
      <c r="K1985" s="60">
        <v>1</v>
      </c>
      <c r="L1985" s="60">
        <v>27820</v>
      </c>
      <c r="M1985" s="60">
        <v>121956</v>
      </c>
      <c r="N1985" s="65">
        <f t="shared" si="301"/>
        <v>650</v>
      </c>
      <c r="O1985" s="66" t="str">
        <f t="shared" ca="1" si="302"/>
        <v>OK</v>
      </c>
      <c r="P1985" s="63">
        <v>45761</v>
      </c>
      <c r="Q1985" s="200"/>
      <c r="R1985" s="148" t="s">
        <v>117</v>
      </c>
      <c r="S1985" s="65" t="str">
        <f t="shared" si="303"/>
        <v>Separações no talão e rupturas dos reforços.</v>
      </c>
      <c r="T1985" s="59" t="str">
        <f t="shared" si="304"/>
        <v>Aquecimento excessivo no tambor de freio, utilização com sobrecarga ou baixa pressão, mau posicionamento do pneu sobre o aro/roda, uso excessivo dos freios devido a velocidade incompatível com a via.</v>
      </c>
      <c r="U1985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85" s="60">
        <v>16196</v>
      </c>
      <c r="W1985" s="59" t="str">
        <f t="shared" si="306"/>
        <v xml:space="preserve">Everson Veloso </v>
      </c>
      <c r="X1985" s="59">
        <f t="shared" si="297"/>
        <v>4</v>
      </c>
      <c r="Y1985" s="59">
        <f t="shared" ca="1" si="296"/>
        <v>7</v>
      </c>
      <c r="Z1985" s="59" t="str">
        <f>IFERROR(VLOOKUP(R1985,FVU!B:F,5,FALSE),"")</f>
        <v>TALÃO</v>
      </c>
      <c r="AA1985">
        <f t="shared" si="298"/>
        <v>2025</v>
      </c>
    </row>
    <row r="1986" spans="1:27" ht="15.75" customHeight="1">
      <c r="A1986" s="149">
        <f t="shared" si="295"/>
        <v>4281</v>
      </c>
      <c r="B1986" s="76">
        <v>27899</v>
      </c>
      <c r="C1986" s="68">
        <v>2</v>
      </c>
      <c r="D1986" s="67" t="str">
        <f t="shared" si="300"/>
        <v>275/80R22.5</v>
      </c>
      <c r="E1986" s="69">
        <v>10761</v>
      </c>
      <c r="F1986" s="76" t="s">
        <v>99</v>
      </c>
      <c r="G1986" s="68">
        <v>870</v>
      </c>
      <c r="H1986" s="67" t="str">
        <f t="shared" si="299"/>
        <v>JUSTINOPOLIS</v>
      </c>
      <c r="I1986" s="71">
        <v>45715</v>
      </c>
      <c r="J1986" s="72">
        <v>45754</v>
      </c>
      <c r="K1986" s="68">
        <v>1</v>
      </c>
      <c r="L1986" s="68">
        <v>9648</v>
      </c>
      <c r="M1986" s="68">
        <v>54099</v>
      </c>
      <c r="N1986" s="73">
        <f t="shared" si="301"/>
        <v>600</v>
      </c>
      <c r="O1986" s="74" t="str">
        <f t="shared" ca="1" si="302"/>
        <v>OK</v>
      </c>
      <c r="P1986" s="71">
        <v>45761</v>
      </c>
      <c r="Q1986" s="198"/>
      <c r="R1986" s="68" t="s">
        <v>106</v>
      </c>
      <c r="S1986" s="73" t="str">
        <f t="shared" si="303"/>
        <v>Rachadura na zona baixa do talão.</v>
      </c>
      <c r="T1986" s="67" t="str">
        <f t="shared" si="3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86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86" s="68">
        <v>16196</v>
      </c>
      <c r="W1986" s="67" t="str">
        <f t="shared" si="306"/>
        <v xml:space="preserve">Everson Veloso </v>
      </c>
      <c r="X1986" s="67">
        <f t="shared" si="297"/>
        <v>4</v>
      </c>
      <c r="Y1986" s="67">
        <f t="shared" ca="1" si="296"/>
        <v>7</v>
      </c>
      <c r="Z1986" s="67" t="str">
        <f>IFERROR(VLOOKUP(R1986,FVU!B:F,5,FALSE),"")</f>
        <v>TALÃO</v>
      </c>
      <c r="AA1986">
        <f t="shared" si="298"/>
        <v>2025</v>
      </c>
    </row>
    <row r="1987" spans="1:27" ht="15.75" customHeight="1">
      <c r="A1987" s="150">
        <f t="shared" si="295"/>
        <v>4282</v>
      </c>
      <c r="B1987" s="75">
        <v>24352</v>
      </c>
      <c r="C1987" s="60">
        <v>1</v>
      </c>
      <c r="D1987" s="59" t="str">
        <f t="shared" si="300"/>
        <v>295/80R22.5</v>
      </c>
      <c r="E1987" s="61">
        <v>50550</v>
      </c>
      <c r="F1987" s="75" t="s">
        <v>105</v>
      </c>
      <c r="G1987" s="60">
        <v>16</v>
      </c>
      <c r="H1987" s="59" t="str">
        <f t="shared" si="299"/>
        <v>M.GORETTI</v>
      </c>
      <c r="I1987" s="63">
        <v>45726</v>
      </c>
      <c r="J1987" s="64">
        <v>45754</v>
      </c>
      <c r="K1987" s="60">
        <v>1</v>
      </c>
      <c r="L1987" s="60">
        <v>978</v>
      </c>
      <c r="M1987" s="60">
        <v>178135</v>
      </c>
      <c r="N1987" s="65">
        <f t="shared" si="301"/>
        <v>650</v>
      </c>
      <c r="O1987" s="66" t="str">
        <f t="shared" ca="1" si="302"/>
        <v>OK</v>
      </c>
      <c r="P1987" s="63">
        <v>45764</v>
      </c>
      <c r="Q1987" s="200"/>
      <c r="R1987" s="148" t="s">
        <v>121</v>
      </c>
      <c r="S1987" s="65" t="str">
        <f t="shared" si="303"/>
        <v>Separações no talão e rupturas dos reforços.</v>
      </c>
      <c r="T1987" s="59" t="str">
        <f t="shared" si="304"/>
        <v>Aquecimento excessivo no tambor de freio, utilização com sobrecarga ou baixa pressão, mau posicionamento do pneu sobre o aro/roda, uso excessivo dos freios devido a velocidade incompatível com a via.</v>
      </c>
      <c r="U1987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87" s="60">
        <v>16196</v>
      </c>
      <c r="W1987" s="59" t="str">
        <f t="shared" si="306"/>
        <v xml:space="preserve">Everson Veloso </v>
      </c>
      <c r="X1987" s="59">
        <f t="shared" si="297"/>
        <v>4</v>
      </c>
      <c r="Y1987" s="59">
        <f t="shared" ca="1" si="296"/>
        <v>10</v>
      </c>
      <c r="Z1987" s="59" t="str">
        <f>IFERROR(VLOOKUP(R1987,FVU!B:F,5,FALSE),"")</f>
        <v>TALÃO</v>
      </c>
      <c r="AA1987">
        <f t="shared" si="298"/>
        <v>2025</v>
      </c>
    </row>
    <row r="1988" spans="1:27" ht="15.75" customHeight="1">
      <c r="A1988" s="149">
        <f t="shared" ref="A1988:A2051" si="307">IF(B1988&gt;0,A1987+1,"")</f>
        <v>4283</v>
      </c>
      <c r="B1988" s="76">
        <v>26551</v>
      </c>
      <c r="C1988" s="68">
        <v>2</v>
      </c>
      <c r="D1988" s="67" t="str">
        <f t="shared" si="300"/>
        <v>275/80R22.5</v>
      </c>
      <c r="E1988" s="69">
        <v>25414</v>
      </c>
      <c r="F1988" s="76" t="s">
        <v>101</v>
      </c>
      <c r="G1988" s="68">
        <v>16</v>
      </c>
      <c r="H1988" s="67" t="str">
        <f t="shared" si="299"/>
        <v>M.GORETTI</v>
      </c>
      <c r="I1988" s="71">
        <v>45727</v>
      </c>
      <c r="J1988" s="72">
        <v>45754</v>
      </c>
      <c r="K1988" s="68">
        <v>1</v>
      </c>
      <c r="L1988" s="68">
        <v>7215</v>
      </c>
      <c r="M1988" s="68">
        <v>135237</v>
      </c>
      <c r="N1988" s="73">
        <f t="shared" si="301"/>
        <v>600</v>
      </c>
      <c r="O1988" s="74" t="str">
        <f t="shared" ca="1" si="302"/>
        <v>OK</v>
      </c>
      <c r="P1988" s="71">
        <v>45812</v>
      </c>
      <c r="Q1988" s="198"/>
      <c r="R1988" s="68" t="s">
        <v>117</v>
      </c>
      <c r="S1988" s="73" t="str">
        <f t="shared" si="303"/>
        <v>Separações no talão e rupturas dos reforços.</v>
      </c>
      <c r="T1988" s="67" t="str">
        <f t="shared" si="304"/>
        <v>Aquecimento excessivo no tambor de freio, utilização com sobrecarga ou baixa pressão, mau posicionamento do pneu sobre o aro/roda, uso excessivo dos freios devido a velocidade incompatível com a via.</v>
      </c>
      <c r="U1988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88" s="68">
        <v>16196</v>
      </c>
      <c r="W1988" s="67" t="str">
        <f t="shared" si="306"/>
        <v xml:space="preserve">Everson Veloso </v>
      </c>
      <c r="X1988" s="67">
        <f t="shared" si="297"/>
        <v>4</v>
      </c>
      <c r="Y1988" s="67">
        <f t="shared" ca="1" si="296"/>
        <v>58</v>
      </c>
      <c r="Z1988" s="67" t="str">
        <f>IFERROR(VLOOKUP(R1988,FVU!B:F,5,FALSE),"")</f>
        <v>TALÃO</v>
      </c>
      <c r="AA1988">
        <f t="shared" si="298"/>
        <v>2025</v>
      </c>
    </row>
    <row r="1989" spans="1:27" ht="15.75" customHeight="1">
      <c r="A1989" s="150">
        <f t="shared" si="307"/>
        <v>4284</v>
      </c>
      <c r="B1989" s="75">
        <v>29263</v>
      </c>
      <c r="C1989" s="60">
        <v>2</v>
      </c>
      <c r="D1989" s="59" t="str">
        <f t="shared" si="300"/>
        <v>275/80R22.5</v>
      </c>
      <c r="E1989" s="61">
        <v>8426</v>
      </c>
      <c r="F1989" s="75" t="s">
        <v>105</v>
      </c>
      <c r="G1989" s="60">
        <v>56</v>
      </c>
      <c r="H1989" s="59" t="str">
        <f t="shared" si="299"/>
        <v xml:space="preserve">UBERLANDIA </v>
      </c>
      <c r="I1989" s="63">
        <v>45728</v>
      </c>
      <c r="J1989" s="64">
        <v>45754</v>
      </c>
      <c r="K1989" s="60">
        <v>1</v>
      </c>
      <c r="L1989" s="60">
        <v>11030</v>
      </c>
      <c r="M1989" s="60">
        <v>58471</v>
      </c>
      <c r="N1989" s="65">
        <f t="shared" si="301"/>
        <v>600</v>
      </c>
      <c r="O1989" s="66" t="str">
        <f t="shared" ca="1" si="302"/>
        <v>OK</v>
      </c>
      <c r="P1989" s="63">
        <v>45796</v>
      </c>
      <c r="Q1989" s="200"/>
      <c r="R1989" s="148" t="s">
        <v>116</v>
      </c>
      <c r="S1989" s="65" t="str">
        <f t="shared" si="303"/>
        <v>Desenrolamento do retorno da lona carcaça no talão.</v>
      </c>
      <c r="T1989" s="59" t="str">
        <f t="shared" si="304"/>
        <v>Aquecimento no talão ocasionado pelo uso excessivo do freio, má regulagem dos freios, uso excessivo dos freios devido a velocidade incompatível com a via,rodas sujas e/ou em má condições de uso, etc.</v>
      </c>
      <c r="U1989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89" s="60">
        <v>16196</v>
      </c>
      <c r="W1989" s="59" t="str">
        <f t="shared" si="306"/>
        <v xml:space="preserve">Everson Veloso </v>
      </c>
      <c r="X1989" s="59">
        <f t="shared" si="297"/>
        <v>4</v>
      </c>
      <c r="Y1989" s="59">
        <f t="shared" ca="1" si="296"/>
        <v>42</v>
      </c>
      <c r="Z1989" s="59" t="str">
        <f>IFERROR(VLOOKUP(R1989,FVU!B:F,5,FALSE),"")</f>
        <v>TALÃO</v>
      </c>
      <c r="AA1989">
        <f t="shared" si="298"/>
        <v>2025</v>
      </c>
    </row>
    <row r="1990" spans="1:27" ht="15.75" customHeight="1">
      <c r="A1990" s="149">
        <f t="shared" si="307"/>
        <v>4285</v>
      </c>
      <c r="B1990" s="76">
        <v>26601</v>
      </c>
      <c r="C1990" s="68">
        <v>2</v>
      </c>
      <c r="D1990" s="67" t="str">
        <f t="shared" si="300"/>
        <v>275/80R22.5</v>
      </c>
      <c r="E1990" s="69">
        <v>90304</v>
      </c>
      <c r="F1990" s="76" t="s">
        <v>101</v>
      </c>
      <c r="G1990" s="68">
        <v>870</v>
      </c>
      <c r="H1990" s="67" t="str">
        <f t="shared" si="299"/>
        <v>JUSTINOPOLIS</v>
      </c>
      <c r="I1990" s="71">
        <v>45737</v>
      </c>
      <c r="J1990" s="72">
        <v>45764</v>
      </c>
      <c r="K1990" s="68">
        <v>1</v>
      </c>
      <c r="L1990" s="68">
        <v>28700</v>
      </c>
      <c r="M1990" s="68">
        <v>118236</v>
      </c>
      <c r="N1990" s="73">
        <f t="shared" si="301"/>
        <v>600</v>
      </c>
      <c r="O1990" s="74" t="str">
        <f t="shared" ca="1" si="302"/>
        <v>OK</v>
      </c>
      <c r="P1990" s="71">
        <v>45770</v>
      </c>
      <c r="Q1990" s="198"/>
      <c r="R1990" s="68" t="s">
        <v>116</v>
      </c>
      <c r="S1990" s="73" t="str">
        <f t="shared" si="303"/>
        <v>Desenrolamento do retorno da lona carcaça no talão.</v>
      </c>
      <c r="T1990" s="67" t="str">
        <f t="shared" si="304"/>
        <v>Aquecimento no talão ocasionado pelo uso excessivo do freio, má regulagem dos freios, uso excessivo dos freios devido a velocidade incompatível com a via,rodas sujas e/ou em má condições de uso, etc.</v>
      </c>
      <c r="U1990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90" s="68">
        <v>16196</v>
      </c>
      <c r="W1990" s="67" t="str">
        <f t="shared" si="306"/>
        <v xml:space="preserve">Everson Veloso </v>
      </c>
      <c r="X1990" s="67">
        <f t="shared" si="297"/>
        <v>4</v>
      </c>
      <c r="Y1990" s="67">
        <f t="shared" ca="1" si="296"/>
        <v>6</v>
      </c>
      <c r="Z1990" s="67" t="str">
        <f>IFERROR(VLOOKUP(R1990,FVU!B:F,5,FALSE),"")</f>
        <v>TALÃO</v>
      </c>
      <c r="AA1990">
        <f t="shared" si="298"/>
        <v>2025</v>
      </c>
    </row>
    <row r="1991" spans="1:27" ht="15.75" customHeight="1">
      <c r="A1991" s="150">
        <f t="shared" si="307"/>
        <v>4286</v>
      </c>
      <c r="B1991" s="75">
        <v>30184</v>
      </c>
      <c r="C1991" s="60">
        <v>2</v>
      </c>
      <c r="D1991" s="59" t="str">
        <f t="shared" si="300"/>
        <v>275/80R22.5</v>
      </c>
      <c r="E1991" s="61">
        <v>40549</v>
      </c>
      <c r="F1991" s="75" t="s">
        <v>99</v>
      </c>
      <c r="G1991" s="60">
        <v>870</v>
      </c>
      <c r="H1991" s="59" t="str">
        <f t="shared" si="299"/>
        <v>JUSTINOPOLIS</v>
      </c>
      <c r="I1991" s="63">
        <v>45737</v>
      </c>
      <c r="J1991" s="64">
        <v>45764</v>
      </c>
      <c r="K1991" s="60">
        <v>1</v>
      </c>
      <c r="L1991" s="60">
        <v>24167</v>
      </c>
      <c r="M1991" s="60">
        <v>24167</v>
      </c>
      <c r="N1991" s="65">
        <f t="shared" si="301"/>
        <v>600</v>
      </c>
      <c r="O1991" s="66" t="str">
        <f t="shared" ca="1" si="302"/>
        <v>OK</v>
      </c>
      <c r="P1991" s="63">
        <v>45770</v>
      </c>
      <c r="Q1991" s="200"/>
      <c r="R1991" s="148" t="s">
        <v>106</v>
      </c>
      <c r="S1991" s="65" t="str">
        <f t="shared" si="303"/>
        <v>Rachadura na zona baixa do talão.</v>
      </c>
      <c r="T1991" s="59" t="str">
        <f t="shared" si="3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91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91" s="60">
        <v>16196</v>
      </c>
      <c r="W1991" s="59" t="str">
        <f t="shared" si="306"/>
        <v xml:space="preserve">Everson Veloso </v>
      </c>
      <c r="X1991" s="59">
        <f t="shared" si="297"/>
        <v>4</v>
      </c>
      <c r="Y1991" s="59">
        <f t="shared" ref="Y1991:Y2054" ca="1" si="308">IF(J1991=0,"",IF(P1991=0,TODAY()-J1991,P1991-J1991))</f>
        <v>6</v>
      </c>
      <c r="Z1991" s="59" t="str">
        <f>IFERROR(VLOOKUP(R1991,FVU!B:F,5,FALSE),"")</f>
        <v>TALÃO</v>
      </c>
      <c r="AA1991">
        <f t="shared" si="298"/>
        <v>2025</v>
      </c>
    </row>
    <row r="1992" spans="1:27" ht="15.75" customHeight="1">
      <c r="A1992" s="149">
        <f t="shared" si="307"/>
        <v>4287</v>
      </c>
      <c r="B1992" s="76">
        <v>28195</v>
      </c>
      <c r="C1992" s="68">
        <v>2</v>
      </c>
      <c r="D1992" s="67" t="str">
        <f t="shared" si="300"/>
        <v>275/80R22.5</v>
      </c>
      <c r="E1992" s="69">
        <v>25119</v>
      </c>
      <c r="F1992" s="76" t="s">
        <v>99</v>
      </c>
      <c r="G1992" s="68">
        <v>61</v>
      </c>
      <c r="H1992" s="67" t="str">
        <f t="shared" si="299"/>
        <v>SARZEDO</v>
      </c>
      <c r="I1992" s="71">
        <v>45740</v>
      </c>
      <c r="J1992" s="72">
        <v>45764</v>
      </c>
      <c r="K1992" s="68">
        <v>0</v>
      </c>
      <c r="L1992" s="68">
        <v>4038</v>
      </c>
      <c r="M1992" s="68">
        <v>71237</v>
      </c>
      <c r="N1992" s="73">
        <f t="shared" si="301"/>
        <v>600</v>
      </c>
      <c r="O1992" s="74" t="str">
        <f t="shared" ca="1" si="302"/>
        <v>OK</v>
      </c>
      <c r="P1992" s="71">
        <v>45764</v>
      </c>
      <c r="Q1992" s="198"/>
      <c r="R1992" s="68" t="s">
        <v>107</v>
      </c>
      <c r="S1992" s="73" t="str">
        <f t="shared" si="303"/>
        <v>Alteração na zona baixa do talão.</v>
      </c>
      <c r="T1992" s="67" t="str">
        <f t="shared" si="30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1992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1992" s="68">
        <v>16196</v>
      </c>
      <c r="W1992" s="67" t="str">
        <f t="shared" si="306"/>
        <v xml:space="preserve">Everson Veloso </v>
      </c>
      <c r="X1992" s="67">
        <f t="shared" si="297"/>
        <v>4</v>
      </c>
      <c r="Y1992" s="67">
        <f t="shared" ca="1" si="308"/>
        <v>0</v>
      </c>
      <c r="Z1992" s="67" t="str">
        <f>IFERROR(VLOOKUP(R1992,FVU!B:F,5,FALSE),"")</f>
        <v>TALÃO</v>
      </c>
      <c r="AA1992">
        <f t="shared" si="298"/>
        <v>2025</v>
      </c>
    </row>
    <row r="1993" spans="1:27" ht="15.75" customHeight="1">
      <c r="A1993" s="150">
        <f t="shared" si="307"/>
        <v>4288</v>
      </c>
      <c r="B1993" s="75">
        <v>30907</v>
      </c>
      <c r="C1993" s="60">
        <v>4</v>
      </c>
      <c r="D1993" s="59" t="str">
        <f t="shared" si="300"/>
        <v>215/75R17.5</v>
      </c>
      <c r="E1993" s="61">
        <v>41084</v>
      </c>
      <c r="F1993" s="75" t="s">
        <v>198</v>
      </c>
      <c r="G1993" s="60">
        <v>98</v>
      </c>
      <c r="H1993" s="59" t="str">
        <f t="shared" si="299"/>
        <v>ANA LUCIA</v>
      </c>
      <c r="I1993" s="63">
        <v>45741</v>
      </c>
      <c r="J1993" s="64">
        <v>45764</v>
      </c>
      <c r="K1993" s="60">
        <v>0</v>
      </c>
      <c r="L1993" s="60">
        <v>7430</v>
      </c>
      <c r="M1993" s="60">
        <v>7430</v>
      </c>
      <c r="N1993" s="65">
        <f t="shared" si="301"/>
        <v>450</v>
      </c>
      <c r="O1993" s="66" t="str">
        <f t="shared" ca="1" si="302"/>
        <v>OK</v>
      </c>
      <c r="P1993" s="63">
        <v>45856</v>
      </c>
      <c r="Q1993" s="200"/>
      <c r="R1993" s="148" t="s">
        <v>104</v>
      </c>
      <c r="S1993" s="65" t="str">
        <f t="shared" si="303"/>
        <v>Feridas acidentais no flanco.</v>
      </c>
      <c r="T1993" s="59" t="str">
        <f t="shared" si="304"/>
        <v>Objetos pontiagudos, pontas de guias, meio-fio.</v>
      </c>
      <c r="U1993" s="65" t="str">
        <f t="shared" si="305"/>
        <v>Impacto lateral proveniente de erro operacional, solicito avaliação de cobrança.</v>
      </c>
      <c r="V1993" s="60">
        <v>16196</v>
      </c>
      <c r="W1993" s="59" t="str">
        <f t="shared" si="306"/>
        <v xml:space="preserve">Everson Veloso </v>
      </c>
      <c r="X1993" s="59">
        <f t="shared" ref="X1993:X2056" si="309">IF(J1993=0,"",MONTH(J1993))</f>
        <v>4</v>
      </c>
      <c r="Y1993" s="59">
        <f t="shared" ca="1" si="308"/>
        <v>92</v>
      </c>
      <c r="Z1993" s="59" t="str">
        <f>IFERROR(VLOOKUP(R1993,FVU!B:F,5,FALSE),"")</f>
        <v>FLANCO</v>
      </c>
      <c r="AA1993">
        <f t="shared" ref="AA1993:AA2056" si="310">IF(J1993=0,"",YEAR(J1993))</f>
        <v>2025</v>
      </c>
    </row>
    <row r="1994" spans="1:27" ht="15.75" customHeight="1">
      <c r="A1994" s="149">
        <f t="shared" si="307"/>
        <v>4289</v>
      </c>
      <c r="B1994" s="76">
        <v>30587</v>
      </c>
      <c r="C1994" s="68">
        <v>2</v>
      </c>
      <c r="D1994" s="67" t="str">
        <f t="shared" si="300"/>
        <v>275/80R22.5</v>
      </c>
      <c r="E1994" s="69">
        <v>90504</v>
      </c>
      <c r="F1994" s="76" t="s">
        <v>99</v>
      </c>
      <c r="G1994" s="68">
        <v>990</v>
      </c>
      <c r="H1994" s="67" t="str">
        <f t="shared" si="299"/>
        <v>VENEZA</v>
      </c>
      <c r="I1994" s="71">
        <v>45741</v>
      </c>
      <c r="J1994" s="72">
        <v>45764</v>
      </c>
      <c r="K1994" s="68">
        <v>0</v>
      </c>
      <c r="L1994" s="68">
        <v>22697</v>
      </c>
      <c r="M1994" s="68">
        <v>22697</v>
      </c>
      <c r="N1994" s="73">
        <f t="shared" si="301"/>
        <v>600</v>
      </c>
      <c r="O1994" s="74" t="str">
        <f t="shared" ca="1" si="302"/>
        <v>OK</v>
      </c>
      <c r="P1994" s="71">
        <v>45768</v>
      </c>
      <c r="Q1994" s="198"/>
      <c r="R1994" s="68" t="s">
        <v>116</v>
      </c>
      <c r="S1994" s="73" t="str">
        <f t="shared" si="303"/>
        <v>Desenrolamento do retorno da lona carcaça no talão.</v>
      </c>
      <c r="T1994" s="67" t="str">
        <f t="shared" si="304"/>
        <v>Aquecimento no talão ocasionado pelo uso excessivo do freio, má regulagem dos freios, uso excessivo dos freios devido a velocidade incompatível com a via,rodas sujas e/ou em má condições de uso, etc.</v>
      </c>
      <c r="U1994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94" s="68">
        <v>16196</v>
      </c>
      <c r="W1994" s="67" t="str">
        <f t="shared" si="306"/>
        <v xml:space="preserve">Everson Veloso </v>
      </c>
      <c r="X1994" s="67">
        <f t="shared" si="309"/>
        <v>4</v>
      </c>
      <c r="Y1994" s="67">
        <f t="shared" ca="1" si="308"/>
        <v>4</v>
      </c>
      <c r="Z1994" s="67" t="str">
        <f>IFERROR(VLOOKUP(R1994,FVU!B:F,5,FALSE),"")</f>
        <v>TALÃO</v>
      </c>
      <c r="AA1994">
        <f t="shared" si="310"/>
        <v>2025</v>
      </c>
    </row>
    <row r="1995" spans="1:27" ht="15.75" customHeight="1">
      <c r="A1995" s="150">
        <f t="shared" si="307"/>
        <v>4290</v>
      </c>
      <c r="B1995" s="75">
        <v>25709</v>
      </c>
      <c r="C1995" s="60">
        <v>2</v>
      </c>
      <c r="D1995" s="59" t="str">
        <f t="shared" si="300"/>
        <v>275/80R22.5</v>
      </c>
      <c r="E1995" s="61">
        <v>10762</v>
      </c>
      <c r="F1995" s="75" t="s">
        <v>99</v>
      </c>
      <c r="G1995" s="60">
        <v>870</v>
      </c>
      <c r="H1995" s="59" t="str">
        <f t="shared" si="299"/>
        <v>JUSTINOPOLIS</v>
      </c>
      <c r="I1995" s="63">
        <v>45743</v>
      </c>
      <c r="J1995" s="64">
        <v>45764</v>
      </c>
      <c r="K1995" s="60">
        <v>2</v>
      </c>
      <c r="L1995" s="60">
        <v>41838</v>
      </c>
      <c r="M1995" s="60">
        <v>207206</v>
      </c>
      <c r="N1995" s="65">
        <f t="shared" si="301"/>
        <v>600</v>
      </c>
      <c r="O1995" s="66" t="str">
        <f t="shared" ca="1" si="302"/>
        <v>OK</v>
      </c>
      <c r="P1995" s="63">
        <v>45770</v>
      </c>
      <c r="Q1995" s="200"/>
      <c r="R1995" s="148" t="s">
        <v>106</v>
      </c>
      <c r="S1995" s="65" t="str">
        <f t="shared" si="303"/>
        <v>Rachadura na zona baixa do talão.</v>
      </c>
      <c r="T1995" s="59" t="str">
        <f t="shared" si="3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95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95" s="60">
        <v>16196</v>
      </c>
      <c r="W1995" s="59" t="str">
        <f t="shared" si="306"/>
        <v xml:space="preserve">Everson Veloso </v>
      </c>
      <c r="X1995" s="59">
        <f t="shared" si="309"/>
        <v>4</v>
      </c>
      <c r="Y1995" s="59">
        <f t="shared" ca="1" si="308"/>
        <v>6</v>
      </c>
      <c r="Z1995" s="59" t="str">
        <f>IFERROR(VLOOKUP(R1995,FVU!B:F,5,FALSE),"")</f>
        <v>TALÃO</v>
      </c>
      <c r="AA1995">
        <f t="shared" si="310"/>
        <v>2025</v>
      </c>
    </row>
    <row r="1996" spans="1:27" ht="15.75" customHeight="1">
      <c r="A1996" s="149">
        <f t="shared" si="307"/>
        <v>4291</v>
      </c>
      <c r="B1996" s="76">
        <v>24129</v>
      </c>
      <c r="C1996" s="68">
        <v>1</v>
      </c>
      <c r="D1996" s="67" t="str">
        <f t="shared" si="300"/>
        <v>295/80R22.5</v>
      </c>
      <c r="E1996" s="69">
        <v>90309</v>
      </c>
      <c r="F1996" s="76" t="s">
        <v>199</v>
      </c>
      <c r="G1996" s="68">
        <v>870</v>
      </c>
      <c r="H1996" s="67" t="str">
        <f t="shared" si="299"/>
        <v>JUSTINOPOLIS</v>
      </c>
      <c r="I1996" s="71">
        <v>45742</v>
      </c>
      <c r="J1996" s="72">
        <v>45764</v>
      </c>
      <c r="K1996" s="68">
        <v>1</v>
      </c>
      <c r="L1996" s="68">
        <v>8949</v>
      </c>
      <c r="M1996" s="68">
        <v>159206</v>
      </c>
      <c r="N1996" s="73">
        <f t="shared" si="301"/>
        <v>650</v>
      </c>
      <c r="O1996" s="74" t="str">
        <f t="shared" ca="1" si="302"/>
        <v>OK</v>
      </c>
      <c r="P1996" s="71">
        <v>45770</v>
      </c>
      <c r="Q1996" s="198"/>
      <c r="R1996" s="68" t="s">
        <v>116</v>
      </c>
      <c r="S1996" s="73" t="str">
        <f t="shared" si="303"/>
        <v>Desenrolamento do retorno da lona carcaça no talão.</v>
      </c>
      <c r="T1996" s="67" t="str">
        <f t="shared" si="304"/>
        <v>Aquecimento no talão ocasionado pelo uso excessivo do freio, má regulagem dos freios, uso excessivo dos freios devido a velocidade incompatível com a via,rodas sujas e/ou em má condições de uso, etc.</v>
      </c>
      <c r="U1996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96" s="68">
        <v>16196</v>
      </c>
      <c r="W1996" s="67" t="str">
        <f t="shared" si="306"/>
        <v xml:space="preserve">Everson Veloso </v>
      </c>
      <c r="X1996" s="67">
        <f t="shared" si="309"/>
        <v>4</v>
      </c>
      <c r="Y1996" s="67">
        <f t="shared" ca="1" si="308"/>
        <v>6</v>
      </c>
      <c r="Z1996" s="67" t="str">
        <f>IFERROR(VLOOKUP(R1996,FVU!B:F,5,FALSE),"")</f>
        <v>TALÃO</v>
      </c>
      <c r="AA1996">
        <f t="shared" si="310"/>
        <v>2025</v>
      </c>
    </row>
    <row r="1997" spans="1:27" ht="15.75" customHeight="1">
      <c r="A1997" s="150">
        <f t="shared" si="307"/>
        <v>4292</v>
      </c>
      <c r="B1997" s="75">
        <v>30384</v>
      </c>
      <c r="C1997" s="60">
        <v>2</v>
      </c>
      <c r="D1997" s="59" t="str">
        <f t="shared" si="300"/>
        <v>275/80R22.5</v>
      </c>
      <c r="E1997" s="61">
        <v>10761</v>
      </c>
      <c r="F1997" s="75" t="s">
        <v>99</v>
      </c>
      <c r="G1997" s="60">
        <v>870</v>
      </c>
      <c r="H1997" s="59" t="str">
        <f t="shared" si="299"/>
        <v>JUSTINOPOLIS</v>
      </c>
      <c r="I1997" s="63">
        <v>45741</v>
      </c>
      <c r="J1997" s="64">
        <v>45764</v>
      </c>
      <c r="K1997" s="60">
        <v>1</v>
      </c>
      <c r="L1997" s="60">
        <v>774</v>
      </c>
      <c r="M1997" s="60">
        <v>74758</v>
      </c>
      <c r="N1997" s="65">
        <f t="shared" si="301"/>
        <v>600</v>
      </c>
      <c r="O1997" s="66" t="str">
        <f t="shared" ca="1" si="302"/>
        <v>OK</v>
      </c>
      <c r="P1997" s="63">
        <v>45770</v>
      </c>
      <c r="Q1997" s="200"/>
      <c r="R1997" s="148" t="s">
        <v>116</v>
      </c>
      <c r="S1997" s="65" t="str">
        <f t="shared" si="303"/>
        <v>Desenrolamento do retorno da lona carcaça no talão.</v>
      </c>
      <c r="T1997" s="59" t="str">
        <f t="shared" si="304"/>
        <v>Aquecimento no talão ocasionado pelo uso excessivo do freio, má regulagem dos freios, uso excessivo dos freios devido a velocidade incompatível com a via,rodas sujas e/ou em má condições de uso, etc.</v>
      </c>
      <c r="U1997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97" s="60">
        <v>16196</v>
      </c>
      <c r="W1997" s="59" t="str">
        <f t="shared" si="306"/>
        <v xml:space="preserve">Everson Veloso </v>
      </c>
      <c r="X1997" s="59">
        <f t="shared" si="309"/>
        <v>4</v>
      </c>
      <c r="Y1997" s="59">
        <f t="shared" ca="1" si="308"/>
        <v>6</v>
      </c>
      <c r="Z1997" s="59" t="str">
        <f>IFERROR(VLOOKUP(R1997,FVU!B:F,5,FALSE),"")</f>
        <v>TALÃO</v>
      </c>
      <c r="AA1997">
        <f t="shared" si="310"/>
        <v>2025</v>
      </c>
    </row>
    <row r="1998" spans="1:27" ht="15.75" customHeight="1">
      <c r="A1998" s="149">
        <f t="shared" si="307"/>
        <v>4293</v>
      </c>
      <c r="B1998" s="76">
        <v>29782</v>
      </c>
      <c r="C1998" s="68">
        <v>2</v>
      </c>
      <c r="D1998" s="67" t="str">
        <f t="shared" si="300"/>
        <v>275/80R22.5</v>
      </c>
      <c r="E1998" s="69">
        <v>20862</v>
      </c>
      <c r="F1998" s="76" t="s">
        <v>101</v>
      </c>
      <c r="G1998" s="68">
        <v>870</v>
      </c>
      <c r="H1998" s="67" t="str">
        <f t="shared" ref="H1998:H2006" si="311">IFERROR(VLOOKUP(G1998,LOCAL,2,FALSE),"")</f>
        <v>JUSTINOPOLIS</v>
      </c>
      <c r="I1998" s="71">
        <v>45743</v>
      </c>
      <c r="J1998" s="72">
        <v>45764</v>
      </c>
      <c r="K1998" s="68">
        <v>0</v>
      </c>
      <c r="L1998" s="68">
        <v>6150</v>
      </c>
      <c r="M1998" s="68">
        <v>29565</v>
      </c>
      <c r="N1998" s="73">
        <f t="shared" si="301"/>
        <v>600</v>
      </c>
      <c r="O1998" s="74" t="str">
        <f t="shared" ca="1" si="302"/>
        <v>OK</v>
      </c>
      <c r="P1998" s="71">
        <v>45770</v>
      </c>
      <c r="Q1998" s="198"/>
      <c r="R1998" s="68" t="s">
        <v>116</v>
      </c>
      <c r="S1998" s="73" t="str">
        <f t="shared" si="303"/>
        <v>Desenrolamento do retorno da lona carcaça no talão.</v>
      </c>
      <c r="T1998" s="67" t="str">
        <f t="shared" si="304"/>
        <v>Aquecimento no talão ocasionado pelo uso excessivo do freio, má regulagem dos freios, uso excessivo dos freios devido a velocidade incompatível com a via,rodas sujas e/ou em má condições de uso, etc.</v>
      </c>
      <c r="U1998" s="73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1998" s="68">
        <v>16196</v>
      </c>
      <c r="W1998" s="67" t="str">
        <f t="shared" si="306"/>
        <v xml:space="preserve">Everson Veloso </v>
      </c>
      <c r="X1998" s="67">
        <f t="shared" si="309"/>
        <v>4</v>
      </c>
      <c r="Y1998" s="67">
        <f t="shared" ca="1" si="308"/>
        <v>6</v>
      </c>
      <c r="Z1998" s="67" t="str">
        <f>IFERROR(VLOOKUP(R1998,FVU!B:F,5,FALSE),"")</f>
        <v>TALÃO</v>
      </c>
      <c r="AA1998">
        <f t="shared" si="310"/>
        <v>2025</v>
      </c>
    </row>
    <row r="1999" spans="1:27" ht="15.75" customHeight="1">
      <c r="A1999" s="150">
        <f t="shared" si="307"/>
        <v>4294</v>
      </c>
      <c r="B1999" s="75">
        <v>29236</v>
      </c>
      <c r="C1999" s="60">
        <v>4</v>
      </c>
      <c r="D1999" s="59" t="str">
        <f t="shared" si="300"/>
        <v>215/75R17.5</v>
      </c>
      <c r="E1999" s="61">
        <v>40892</v>
      </c>
      <c r="F1999" s="75" t="s">
        <v>105</v>
      </c>
      <c r="G1999" s="60">
        <v>98</v>
      </c>
      <c r="H1999" s="59" t="str">
        <f t="shared" si="311"/>
        <v>ANA LUCIA</v>
      </c>
      <c r="I1999" s="63">
        <v>45744</v>
      </c>
      <c r="J1999" s="64">
        <v>45764</v>
      </c>
      <c r="K1999" s="60">
        <v>0</v>
      </c>
      <c r="L1999" s="60">
        <v>2928</v>
      </c>
      <c r="M1999" s="60">
        <v>28304</v>
      </c>
      <c r="N1999" s="65">
        <f t="shared" si="301"/>
        <v>450</v>
      </c>
      <c r="O1999" s="66" t="str">
        <f t="shared" ca="1" si="302"/>
        <v>OK</v>
      </c>
      <c r="P1999" s="63">
        <v>45856</v>
      </c>
      <c r="Q1999" s="200"/>
      <c r="R1999" s="148" t="s">
        <v>106</v>
      </c>
      <c r="S1999" s="65" t="str">
        <f t="shared" si="303"/>
        <v>Rachadura na zona baixa do talão.</v>
      </c>
      <c r="T1999" s="59" t="str">
        <f t="shared" si="30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1999" s="65" t="str">
        <f t="shared" si="30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1999" s="60">
        <v>16196</v>
      </c>
      <c r="W1999" s="59" t="str">
        <f t="shared" si="306"/>
        <v xml:space="preserve">Everson Veloso </v>
      </c>
      <c r="X1999" s="59">
        <f t="shared" si="309"/>
        <v>4</v>
      </c>
      <c r="Y1999" s="59">
        <f t="shared" ca="1" si="308"/>
        <v>92</v>
      </c>
      <c r="Z1999" s="59" t="str">
        <f>IFERROR(VLOOKUP(R1999,FVU!B:F,5,FALSE),"")</f>
        <v>TALÃO</v>
      </c>
      <c r="AA1999">
        <f t="shared" si="310"/>
        <v>2025</v>
      </c>
    </row>
    <row r="2000" spans="1:27" ht="15.75" customHeight="1">
      <c r="A2000" s="149">
        <f t="shared" si="307"/>
        <v>4295</v>
      </c>
      <c r="B2000" s="76">
        <v>28092</v>
      </c>
      <c r="C2000" s="68">
        <v>2</v>
      </c>
      <c r="D2000" s="67" t="str">
        <f t="shared" ref="D2000:D2006" si="312">IFERROR(VLOOKUP(C2000,MEDIDA,2,FALSE),"")</f>
        <v>275/80R22.5</v>
      </c>
      <c r="E2000" s="69">
        <v>11199</v>
      </c>
      <c r="F2000" s="76" t="s">
        <v>198</v>
      </c>
      <c r="G2000" s="68">
        <v>98</v>
      </c>
      <c r="H2000" s="67" t="str">
        <f t="shared" si="311"/>
        <v>ANA LUCIA</v>
      </c>
      <c r="I2000" s="71">
        <v>45744</v>
      </c>
      <c r="J2000" s="72">
        <v>45764</v>
      </c>
      <c r="K2000" s="68">
        <v>1</v>
      </c>
      <c r="L2000" s="68">
        <v>2036</v>
      </c>
      <c r="M2000" s="68">
        <v>68629</v>
      </c>
      <c r="N2000" s="73">
        <f t="shared" ref="N2000:N2006" si="313">IFERROR(VLOOKUP(C2000,MEDIDA,3,FALSE),"")</f>
        <v>600</v>
      </c>
      <c r="O2000" s="74" t="str">
        <f t="shared" ref="O2000:O2006" ca="1" si="314">IF(B2000="","",IF(P2000="",IF(TODAY()-J2000&gt;=7,"PENDENTE","AGUARDANDO"),"OK"))</f>
        <v>OK</v>
      </c>
      <c r="P2000" s="71">
        <v>45856</v>
      </c>
      <c r="Q2000" s="198"/>
      <c r="R2000" s="68" t="s">
        <v>116</v>
      </c>
      <c r="S2000" s="73" t="str">
        <f t="shared" ref="S2000:S2006" si="315">IFERROR(VLOOKUP(R2000,FVU,2,FALSE),"")</f>
        <v>Desenrolamento do retorno da lona carcaça no talão.</v>
      </c>
      <c r="T2000" s="67" t="str">
        <f t="shared" ref="T2000:T2006" si="316">IFERROR(VLOOKUP(R2000,FVU,3,FALSE),"")</f>
        <v>Aquecimento no talão ocasionado pelo uso excessivo do freio, má regulagem dos freios, uso excessivo dos freios devido a velocidade incompatível com a via,rodas sujas e/ou em má condições de uso, etc.</v>
      </c>
      <c r="U2000" s="73" t="str">
        <f t="shared" ref="U2000:U2006" si="317">IFERROR(VLOOKUP(R2000,FVU,4,FALSE),"")</f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000" s="68">
        <v>16196</v>
      </c>
      <c r="W2000" s="67" t="str">
        <f t="shared" ref="W2000:W2006" si="318">IFERROR(VLOOKUP(V2000,RELATOR,2,FALSE),"")</f>
        <v xml:space="preserve">Everson Veloso </v>
      </c>
      <c r="X2000" s="67">
        <f t="shared" si="309"/>
        <v>4</v>
      </c>
      <c r="Y2000" s="67">
        <f t="shared" ca="1" si="308"/>
        <v>92</v>
      </c>
      <c r="Z2000" s="67" t="str">
        <f>IFERROR(VLOOKUP(R2000,FVU!B:F,5,FALSE),"")</f>
        <v>TALÃO</v>
      </c>
      <c r="AA2000">
        <f t="shared" si="310"/>
        <v>2025</v>
      </c>
    </row>
    <row r="2001" spans="1:27" ht="15.75" customHeight="1">
      <c r="A2001" s="150">
        <f t="shared" si="307"/>
        <v>4296</v>
      </c>
      <c r="B2001" s="75">
        <v>26345</v>
      </c>
      <c r="C2001" s="60">
        <v>2</v>
      </c>
      <c r="D2001" s="59" t="str">
        <f t="shared" si="312"/>
        <v>275/80R22.5</v>
      </c>
      <c r="E2001" s="61">
        <v>11159</v>
      </c>
      <c r="F2001" s="75" t="s">
        <v>198</v>
      </c>
      <c r="G2001" s="60">
        <v>98</v>
      </c>
      <c r="H2001" s="59" t="str">
        <f t="shared" si="311"/>
        <v>ANA LUCIA</v>
      </c>
      <c r="I2001" s="63">
        <v>45744</v>
      </c>
      <c r="J2001" s="64">
        <v>45764</v>
      </c>
      <c r="K2001" s="60">
        <v>2</v>
      </c>
      <c r="L2001" s="60">
        <v>15374</v>
      </c>
      <c r="M2001" s="60">
        <v>130421</v>
      </c>
      <c r="N2001" s="65">
        <f t="shared" si="313"/>
        <v>600</v>
      </c>
      <c r="O2001" s="66" t="str">
        <f t="shared" ca="1" si="314"/>
        <v>OK</v>
      </c>
      <c r="P2001" s="63">
        <v>45856</v>
      </c>
      <c r="Q2001" s="200"/>
      <c r="R2001" s="148" t="s">
        <v>104</v>
      </c>
      <c r="S2001" s="65" t="str">
        <f t="shared" si="315"/>
        <v>Feridas acidentais no flanco.</v>
      </c>
      <c r="T2001" s="59" t="str">
        <f t="shared" si="316"/>
        <v>Objetos pontiagudos, pontas de guias, meio-fio.</v>
      </c>
      <c r="U2001" s="65" t="str">
        <f t="shared" si="317"/>
        <v>Impacto lateral proveniente de erro operacional, solicito avaliação de cobrança.</v>
      </c>
      <c r="V2001" s="60">
        <v>16196</v>
      </c>
      <c r="W2001" s="59" t="str">
        <f t="shared" si="318"/>
        <v xml:space="preserve">Everson Veloso </v>
      </c>
      <c r="X2001" s="59">
        <f t="shared" si="309"/>
        <v>4</v>
      </c>
      <c r="Y2001" s="59">
        <f t="shared" ca="1" si="308"/>
        <v>92</v>
      </c>
      <c r="Z2001" s="59" t="str">
        <f>IFERROR(VLOOKUP(R2001,FVU!B:F,5,FALSE),"")</f>
        <v>FLANCO</v>
      </c>
      <c r="AA2001">
        <f t="shared" si="310"/>
        <v>2025</v>
      </c>
    </row>
    <row r="2002" spans="1:27" ht="15.75" customHeight="1">
      <c r="A2002" s="149">
        <f t="shared" si="307"/>
        <v>4297</v>
      </c>
      <c r="B2002" s="76">
        <v>25216</v>
      </c>
      <c r="C2002" s="68">
        <v>2</v>
      </c>
      <c r="D2002" s="67" t="str">
        <f t="shared" si="312"/>
        <v>275/80R22.5</v>
      </c>
      <c r="E2002" s="69">
        <v>41046</v>
      </c>
      <c r="F2002" s="76" t="s">
        <v>198</v>
      </c>
      <c r="G2002" s="68">
        <v>98</v>
      </c>
      <c r="H2002" s="67" t="str">
        <f t="shared" si="311"/>
        <v>ANA LUCIA</v>
      </c>
      <c r="I2002" s="71">
        <v>45744</v>
      </c>
      <c r="J2002" s="72">
        <v>45764</v>
      </c>
      <c r="K2002" s="68">
        <v>2</v>
      </c>
      <c r="L2002" s="68">
        <v>51483</v>
      </c>
      <c r="M2002" s="68">
        <v>172297</v>
      </c>
      <c r="N2002" s="73">
        <f t="shared" si="313"/>
        <v>600</v>
      </c>
      <c r="O2002" s="74" t="str">
        <f t="shared" ca="1" si="314"/>
        <v>OK</v>
      </c>
      <c r="P2002" s="71">
        <v>45856</v>
      </c>
      <c r="Q2002" s="198"/>
      <c r="R2002" s="68" t="s">
        <v>117</v>
      </c>
      <c r="S2002" s="73" t="str">
        <f t="shared" si="315"/>
        <v>Separações no talão e rupturas dos reforços.</v>
      </c>
      <c r="T2002" s="67" t="str">
        <f t="shared" si="316"/>
        <v>Aquecimento excessivo no tambor de freio, utilização com sobrecarga ou baixa pressão, mau posicionamento do pneu sobre o aro/roda, uso excessivo dos freios devido a velocidade incompatível com a via.</v>
      </c>
      <c r="U2002" s="73" t="str">
        <f t="shared" si="31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02" s="68">
        <v>16196</v>
      </c>
      <c r="W2002" s="67" t="str">
        <f t="shared" si="318"/>
        <v xml:space="preserve">Everson Veloso </v>
      </c>
      <c r="X2002" s="67">
        <f t="shared" si="309"/>
        <v>4</v>
      </c>
      <c r="Y2002" s="67">
        <f t="shared" ca="1" si="308"/>
        <v>92</v>
      </c>
      <c r="Z2002" s="67" t="str">
        <f>IFERROR(VLOOKUP(R2002,FVU!B:F,5,FALSE),"")</f>
        <v>TALÃO</v>
      </c>
      <c r="AA2002">
        <f t="shared" si="310"/>
        <v>2025</v>
      </c>
    </row>
    <row r="2003" spans="1:27" ht="15.75" customHeight="1">
      <c r="A2003" s="150">
        <f t="shared" si="307"/>
        <v>4298</v>
      </c>
      <c r="B2003" s="75">
        <v>27816</v>
      </c>
      <c r="C2003" s="60">
        <v>2</v>
      </c>
      <c r="D2003" s="59" t="str">
        <f t="shared" si="312"/>
        <v>275/80R22.5</v>
      </c>
      <c r="E2003" s="61">
        <v>25418</v>
      </c>
      <c r="F2003" s="75" t="s">
        <v>101</v>
      </c>
      <c r="G2003" s="60">
        <v>16</v>
      </c>
      <c r="H2003" s="59" t="str">
        <f t="shared" si="311"/>
        <v>M.GORETTI</v>
      </c>
      <c r="I2003" s="63">
        <v>45743</v>
      </c>
      <c r="J2003" s="64">
        <v>45764</v>
      </c>
      <c r="K2003" s="60">
        <v>1</v>
      </c>
      <c r="L2003" s="60">
        <v>8606</v>
      </c>
      <c r="M2003" s="60">
        <v>77922</v>
      </c>
      <c r="N2003" s="65">
        <f t="shared" si="313"/>
        <v>600</v>
      </c>
      <c r="O2003" s="66" t="str">
        <f t="shared" ca="1" si="314"/>
        <v>OK</v>
      </c>
      <c r="P2003" s="63">
        <v>45812</v>
      </c>
      <c r="Q2003" s="200"/>
      <c r="R2003" s="148" t="s">
        <v>106</v>
      </c>
      <c r="S2003" s="65" t="str">
        <f t="shared" si="315"/>
        <v>Rachadura na zona baixa do talão.</v>
      </c>
      <c r="T2003" s="59" t="str">
        <f t="shared" si="31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03" s="65" t="str">
        <f t="shared" si="31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03" s="60">
        <v>16196</v>
      </c>
      <c r="W2003" s="59" t="str">
        <f t="shared" si="318"/>
        <v xml:space="preserve">Everson Veloso </v>
      </c>
      <c r="X2003" s="59">
        <f t="shared" si="309"/>
        <v>4</v>
      </c>
      <c r="Y2003" s="59">
        <f t="shared" ca="1" si="308"/>
        <v>48</v>
      </c>
      <c r="Z2003" s="59" t="str">
        <f>IFERROR(VLOOKUP(R2003,FVU!B:F,5,FALSE),"")</f>
        <v>TALÃO</v>
      </c>
      <c r="AA2003">
        <f t="shared" si="310"/>
        <v>2025</v>
      </c>
    </row>
    <row r="2004" spans="1:27" ht="15.75" customHeight="1">
      <c r="A2004" s="149">
        <f t="shared" si="307"/>
        <v>4299</v>
      </c>
      <c r="B2004" s="76">
        <v>30150</v>
      </c>
      <c r="C2004" s="68">
        <v>2</v>
      </c>
      <c r="D2004" s="67" t="str">
        <f t="shared" si="312"/>
        <v>275/80R22.5</v>
      </c>
      <c r="E2004" s="69">
        <v>25414</v>
      </c>
      <c r="F2004" s="76" t="s">
        <v>197</v>
      </c>
      <c r="G2004" s="68">
        <v>16</v>
      </c>
      <c r="H2004" s="67" t="str">
        <f t="shared" si="311"/>
        <v>M.GORETTI</v>
      </c>
      <c r="I2004" s="71">
        <v>45741</v>
      </c>
      <c r="J2004" s="72">
        <v>45764</v>
      </c>
      <c r="K2004" s="68">
        <v>0</v>
      </c>
      <c r="L2004" s="68">
        <v>13963</v>
      </c>
      <c r="M2004" s="68">
        <v>25350</v>
      </c>
      <c r="N2004" s="73">
        <f t="shared" si="313"/>
        <v>600</v>
      </c>
      <c r="O2004" s="74" t="str">
        <f t="shared" ca="1" si="314"/>
        <v>OK</v>
      </c>
      <c r="P2004" s="71">
        <v>45812</v>
      </c>
      <c r="Q2004" s="198"/>
      <c r="R2004" s="68" t="s">
        <v>104</v>
      </c>
      <c r="S2004" s="73" t="str">
        <f t="shared" si="315"/>
        <v>Feridas acidentais no flanco.</v>
      </c>
      <c r="T2004" s="67" t="str">
        <f t="shared" si="316"/>
        <v>Objetos pontiagudos, pontas de guias, meio-fio.</v>
      </c>
      <c r="U2004" s="73" t="str">
        <f t="shared" si="317"/>
        <v>Impacto lateral proveniente de erro operacional, solicito avaliação de cobrança.</v>
      </c>
      <c r="V2004" s="68">
        <v>16196</v>
      </c>
      <c r="W2004" s="67" t="str">
        <f t="shared" si="318"/>
        <v xml:space="preserve">Everson Veloso </v>
      </c>
      <c r="X2004" s="67">
        <f t="shared" si="309"/>
        <v>4</v>
      </c>
      <c r="Y2004" s="67">
        <f t="shared" ca="1" si="308"/>
        <v>48</v>
      </c>
      <c r="Z2004" s="67" t="str">
        <f>IFERROR(VLOOKUP(R2004,FVU!B:F,5,FALSE),"")</f>
        <v>FLANCO</v>
      </c>
      <c r="AA2004">
        <f t="shared" si="310"/>
        <v>2025</v>
      </c>
    </row>
    <row r="2005" spans="1:27" ht="15.75" customHeight="1">
      <c r="A2005" s="150">
        <f t="shared" si="307"/>
        <v>4300</v>
      </c>
      <c r="B2005" s="75">
        <v>28687</v>
      </c>
      <c r="C2005" s="60">
        <v>2</v>
      </c>
      <c r="D2005" s="59" t="str">
        <f t="shared" si="312"/>
        <v>275/80R22.5</v>
      </c>
      <c r="E2005" s="61">
        <v>11194</v>
      </c>
      <c r="F2005" s="75" t="s">
        <v>105</v>
      </c>
      <c r="G2005" s="60">
        <v>98</v>
      </c>
      <c r="H2005" s="59" t="str">
        <f t="shared" si="311"/>
        <v>ANA LUCIA</v>
      </c>
      <c r="I2005" s="63">
        <v>45744</v>
      </c>
      <c r="J2005" s="64">
        <v>45764</v>
      </c>
      <c r="K2005" s="60">
        <v>0</v>
      </c>
      <c r="L2005" s="60">
        <v>7932</v>
      </c>
      <c r="M2005" s="60">
        <v>63903</v>
      </c>
      <c r="N2005" s="65">
        <f t="shared" si="313"/>
        <v>600</v>
      </c>
      <c r="O2005" s="66" t="str">
        <f t="shared" ca="1" si="314"/>
        <v>OK</v>
      </c>
      <c r="P2005" s="63">
        <v>45856</v>
      </c>
      <c r="Q2005" s="200"/>
      <c r="R2005" s="148" t="s">
        <v>109</v>
      </c>
      <c r="S2005" s="65" t="str">
        <f t="shared" si="315"/>
        <v>Desgaste da Banda de Rodagem por utilização extrema.</v>
      </c>
      <c r="T2005" s="59" t="str">
        <f t="shared" si="316"/>
        <v>Roda travada, "calo" no tambor de freio, utilização extrema , excessiva.</v>
      </c>
      <c r="U2005" s="65" t="str">
        <f t="shared" si="317"/>
        <v>Verificar rodas e tambores de freio, verificar negligência do borracheiro e caso procedente efetuar a cobrança.</v>
      </c>
      <c r="V2005" s="60">
        <v>16196</v>
      </c>
      <c r="W2005" s="59" t="str">
        <f t="shared" si="318"/>
        <v xml:space="preserve">Everson Veloso </v>
      </c>
      <c r="X2005" s="59">
        <f t="shared" si="309"/>
        <v>4</v>
      </c>
      <c r="Y2005" s="59">
        <f t="shared" ca="1" si="308"/>
        <v>92</v>
      </c>
      <c r="Z2005" s="59" t="str">
        <f>IFERROR(VLOOKUP(R2005,FVU!B:F,5,FALSE),"")</f>
        <v>BANDA DE RODAGEM</v>
      </c>
      <c r="AA2005">
        <f t="shared" si="310"/>
        <v>2025</v>
      </c>
    </row>
    <row r="2006" spans="1:27" ht="15.75" customHeight="1">
      <c r="A2006" s="149">
        <f t="shared" si="307"/>
        <v>4301</v>
      </c>
      <c r="B2006" s="76">
        <v>28928</v>
      </c>
      <c r="C2006" s="68">
        <v>2</v>
      </c>
      <c r="D2006" s="67" t="str">
        <f t="shared" si="312"/>
        <v>275/80R22.5</v>
      </c>
      <c r="E2006" s="69">
        <v>90454</v>
      </c>
      <c r="F2006" s="76" t="s">
        <v>197</v>
      </c>
      <c r="G2006" s="68">
        <v>990</v>
      </c>
      <c r="H2006" s="67" t="str">
        <f t="shared" si="311"/>
        <v>VENEZA</v>
      </c>
      <c r="I2006" s="71">
        <v>45734</v>
      </c>
      <c r="J2006" s="72">
        <v>45776</v>
      </c>
      <c r="K2006" s="68">
        <v>0</v>
      </c>
      <c r="L2006" s="68">
        <v>119388</v>
      </c>
      <c r="M2006" s="68">
        <v>119388</v>
      </c>
      <c r="N2006" s="73">
        <f t="shared" si="313"/>
        <v>600</v>
      </c>
      <c r="O2006" s="74" t="str">
        <f t="shared" ca="1" si="314"/>
        <v>OK</v>
      </c>
      <c r="P2006" s="71">
        <v>45777</v>
      </c>
      <c r="Q2006" s="198"/>
      <c r="R2006" s="68" t="s">
        <v>119</v>
      </c>
      <c r="S2006" s="73" t="str">
        <f t="shared" si="315"/>
        <v>Agressões físicas ou químicas.</v>
      </c>
      <c r="T2006" s="67" t="str">
        <f t="shared" si="316"/>
        <v>Pneu em contato com hidrocarbonetos (óleo diesel, graxa, gasolina, etc. , pneu exposto a fontes de calor soldas, descargas elétricas etc.).</v>
      </c>
      <c r="U2006" s="73" t="str">
        <f t="shared" si="317"/>
        <v>Verificar origem da contaminação e tomar as atitudes cabíveis.</v>
      </c>
      <c r="V2006" s="68">
        <v>16196</v>
      </c>
      <c r="W2006" s="67" t="str">
        <f t="shared" si="318"/>
        <v xml:space="preserve">Everson Veloso </v>
      </c>
      <c r="X2006" s="67">
        <f t="shared" si="309"/>
        <v>4</v>
      </c>
      <c r="Y2006" s="67">
        <f t="shared" ca="1" si="308"/>
        <v>1</v>
      </c>
      <c r="Z2006" s="67" t="str">
        <f>IFERROR(VLOOKUP(R2006,FVU!B:F,5,FALSE),"")</f>
        <v>FLANCO</v>
      </c>
      <c r="AA2006">
        <f t="shared" si="310"/>
        <v>2025</v>
      </c>
    </row>
    <row r="2007" spans="1:27" ht="15.75" customHeight="1">
      <c r="A2007" s="150">
        <f t="shared" si="307"/>
        <v>4302</v>
      </c>
      <c r="B2007" s="75">
        <v>26208</v>
      </c>
      <c r="C2007" s="60">
        <v>2</v>
      </c>
      <c r="D2007" s="59" t="str">
        <f t="shared" ref="D2007:D2070" si="319">IFERROR(VLOOKUP(C2007,MEDIDA,2,FALSE),"")</f>
        <v>275/80R22.5</v>
      </c>
      <c r="E2007" s="61">
        <v>7325</v>
      </c>
      <c r="F2007" s="75" t="s">
        <v>105</v>
      </c>
      <c r="G2007" s="60">
        <v>56</v>
      </c>
      <c r="H2007" s="59" t="str">
        <f t="shared" ref="H2007:H2070" si="320">IFERROR(VLOOKUP(G2007,LOCAL,2,FALSE),"")</f>
        <v xml:space="preserve">UBERLANDIA </v>
      </c>
      <c r="I2007" s="63">
        <v>45747</v>
      </c>
      <c r="J2007" s="64">
        <v>45776</v>
      </c>
      <c r="K2007" s="60">
        <v>2</v>
      </c>
      <c r="L2007" s="60">
        <v>1338</v>
      </c>
      <c r="M2007" s="60">
        <v>148235</v>
      </c>
      <c r="N2007" s="65">
        <f t="shared" ref="N2007:N2070" si="321">IFERROR(VLOOKUP(C2007,MEDIDA,3,FALSE),"")</f>
        <v>600</v>
      </c>
      <c r="O2007" s="66" t="str">
        <f t="shared" ref="O2007:O2070" ca="1" si="322">IF(B2007="","",IF(P2007="",IF(TODAY()-J2007&gt;=7,"PENDENTE","AGUARDANDO"),"OK"))</f>
        <v>OK</v>
      </c>
      <c r="P2007" s="63">
        <v>45796</v>
      </c>
      <c r="Q2007" s="200"/>
      <c r="R2007" s="148" t="s">
        <v>116</v>
      </c>
      <c r="S2007" s="65" t="str">
        <f t="shared" ref="S2007:S2070" si="323">IFERROR(VLOOKUP(R2007,FVU,2,FALSE),"")</f>
        <v>Desenrolamento do retorno da lona carcaça no talão.</v>
      </c>
      <c r="T2007" s="59" t="str">
        <f t="shared" ref="T2007:T2070" si="324">IFERROR(VLOOKUP(R2007,FVU,3,FALSE),"")</f>
        <v>Aquecimento no talão ocasionado pelo uso excessivo do freio, má regulagem dos freios, uso excessivo dos freios devido a velocidade incompatível com a via,rodas sujas e/ou em má condições de uso, etc.</v>
      </c>
      <c r="U2007" s="65" t="str">
        <f t="shared" ref="U2007:U2070" si="325">IFERROR(VLOOKUP(R2007,FVU,4,FALSE),"")</f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007" s="60">
        <v>16196</v>
      </c>
      <c r="W2007" s="59" t="str">
        <f t="shared" ref="W2007:W2070" si="326">IFERROR(VLOOKUP(V2007,RELATOR,2,FALSE),"")</f>
        <v xml:space="preserve">Everson Veloso </v>
      </c>
      <c r="X2007" s="59">
        <f t="shared" si="309"/>
        <v>4</v>
      </c>
      <c r="Y2007" s="59">
        <f t="shared" ca="1" si="308"/>
        <v>20</v>
      </c>
      <c r="Z2007" s="59" t="str">
        <f>IFERROR(VLOOKUP(R2007,FVU!B:F,5,FALSE),"")</f>
        <v>TALÃO</v>
      </c>
      <c r="AA2007">
        <f t="shared" si="310"/>
        <v>2025</v>
      </c>
    </row>
    <row r="2008" spans="1:27" ht="15.75" customHeight="1">
      <c r="A2008" s="149">
        <f t="shared" si="307"/>
        <v>4303</v>
      </c>
      <c r="B2008" s="76">
        <v>28481</v>
      </c>
      <c r="C2008" s="68">
        <v>2</v>
      </c>
      <c r="D2008" s="67" t="str">
        <f t="shared" si="319"/>
        <v>275/80R22.5</v>
      </c>
      <c r="E2008" s="69">
        <v>8485</v>
      </c>
      <c r="F2008" s="76" t="s">
        <v>198</v>
      </c>
      <c r="G2008" s="68">
        <v>56</v>
      </c>
      <c r="H2008" s="67" t="str">
        <f t="shared" si="320"/>
        <v xml:space="preserve">UBERLANDIA </v>
      </c>
      <c r="I2008" s="71">
        <v>45744</v>
      </c>
      <c r="J2008" s="72">
        <v>45776</v>
      </c>
      <c r="K2008" s="68">
        <v>1</v>
      </c>
      <c r="L2008" s="68">
        <v>66325</v>
      </c>
      <c r="M2008" s="68">
        <v>76699</v>
      </c>
      <c r="N2008" s="73">
        <f t="shared" si="321"/>
        <v>600</v>
      </c>
      <c r="O2008" s="74" t="str">
        <f t="shared" ca="1" si="322"/>
        <v>OK</v>
      </c>
      <c r="P2008" s="71">
        <v>45796</v>
      </c>
      <c r="Q2008" s="198"/>
      <c r="R2008" s="68" t="s">
        <v>117</v>
      </c>
      <c r="S2008" s="73" t="str">
        <f t="shared" si="323"/>
        <v>Separações no talão e rupturas dos reforços.</v>
      </c>
      <c r="T2008" s="67" t="str">
        <f t="shared" si="324"/>
        <v>Aquecimento excessivo no tambor de freio, utilização com sobrecarga ou baixa pressão, mau posicionamento do pneu sobre o aro/roda, uso excessivo dos freios devido a velocidade incompatível com a via.</v>
      </c>
      <c r="U2008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08" s="68">
        <v>16196</v>
      </c>
      <c r="W2008" s="67" t="str">
        <f t="shared" si="326"/>
        <v xml:space="preserve">Everson Veloso </v>
      </c>
      <c r="X2008" s="67">
        <f t="shared" si="309"/>
        <v>4</v>
      </c>
      <c r="Y2008" s="67">
        <f t="shared" ca="1" si="308"/>
        <v>20</v>
      </c>
      <c r="Z2008" s="67" t="str">
        <f>IFERROR(VLOOKUP(R2008,FVU!B:F,5,FALSE),"")</f>
        <v>TALÃO</v>
      </c>
      <c r="AA2008">
        <f t="shared" si="310"/>
        <v>2025</v>
      </c>
    </row>
    <row r="2009" spans="1:27" ht="15.75" customHeight="1">
      <c r="A2009" s="150">
        <f t="shared" si="307"/>
        <v>4304</v>
      </c>
      <c r="B2009" s="75">
        <v>24685</v>
      </c>
      <c r="C2009" s="60">
        <v>2</v>
      </c>
      <c r="D2009" s="59" t="str">
        <f t="shared" si="319"/>
        <v>275/80R22.5</v>
      </c>
      <c r="E2009" s="61">
        <v>8481</v>
      </c>
      <c r="F2009" s="75" t="s">
        <v>105</v>
      </c>
      <c r="G2009" s="60">
        <v>56</v>
      </c>
      <c r="H2009" s="59" t="str">
        <f t="shared" si="320"/>
        <v xml:space="preserve">UBERLANDIA </v>
      </c>
      <c r="I2009" s="63">
        <v>45746</v>
      </c>
      <c r="J2009" s="64">
        <v>45776</v>
      </c>
      <c r="K2009" s="60">
        <v>2</v>
      </c>
      <c r="L2009" s="60">
        <v>37096</v>
      </c>
      <c r="M2009" s="60">
        <v>188412</v>
      </c>
      <c r="N2009" s="65">
        <f t="shared" si="321"/>
        <v>600</v>
      </c>
      <c r="O2009" s="66" t="str">
        <f t="shared" ca="1" si="322"/>
        <v>OK</v>
      </c>
      <c r="P2009" s="63">
        <v>45796</v>
      </c>
      <c r="Q2009" s="200"/>
      <c r="R2009" s="148" t="s">
        <v>106</v>
      </c>
      <c r="S2009" s="65" t="str">
        <f t="shared" si="323"/>
        <v>Rachadura na zona baixa do talão.</v>
      </c>
      <c r="T2009" s="59" t="str">
        <f t="shared" si="3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09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09" s="60">
        <v>16196</v>
      </c>
      <c r="W2009" s="59" t="str">
        <f t="shared" si="326"/>
        <v xml:space="preserve">Everson Veloso </v>
      </c>
      <c r="X2009" s="59">
        <f t="shared" si="309"/>
        <v>4</v>
      </c>
      <c r="Y2009" s="59">
        <f t="shared" ca="1" si="308"/>
        <v>20</v>
      </c>
      <c r="Z2009" s="59" t="str">
        <f>IFERROR(VLOOKUP(R2009,FVU!B:F,5,FALSE),"")</f>
        <v>TALÃO</v>
      </c>
      <c r="AA2009">
        <f t="shared" si="310"/>
        <v>2025</v>
      </c>
    </row>
    <row r="2010" spans="1:27" ht="15.75" customHeight="1">
      <c r="A2010" s="149">
        <f t="shared" si="307"/>
        <v>4305</v>
      </c>
      <c r="B2010" s="76">
        <v>45238</v>
      </c>
      <c r="C2010" s="68">
        <v>2</v>
      </c>
      <c r="D2010" s="67" t="str">
        <f t="shared" si="319"/>
        <v>275/80R22.5</v>
      </c>
      <c r="E2010" s="69">
        <v>7503</v>
      </c>
      <c r="F2010" s="76" t="s">
        <v>99</v>
      </c>
      <c r="G2010" s="68">
        <v>56</v>
      </c>
      <c r="H2010" s="67" t="str">
        <f t="shared" si="320"/>
        <v xml:space="preserve">UBERLANDIA </v>
      </c>
      <c r="I2010" s="71">
        <v>45743</v>
      </c>
      <c r="J2010" s="72">
        <v>45776</v>
      </c>
      <c r="K2010" s="68">
        <v>2</v>
      </c>
      <c r="L2010" s="68">
        <v>20637</v>
      </c>
      <c r="M2010" s="68">
        <v>178056</v>
      </c>
      <c r="N2010" s="73">
        <f t="shared" si="321"/>
        <v>600</v>
      </c>
      <c r="O2010" s="74" t="str">
        <f t="shared" ca="1" si="322"/>
        <v>OK</v>
      </c>
      <c r="P2010" s="71">
        <v>45796</v>
      </c>
      <c r="Q2010" s="198"/>
      <c r="R2010" s="68" t="s">
        <v>116</v>
      </c>
      <c r="S2010" s="73" t="str">
        <f t="shared" si="323"/>
        <v>Desenrolamento do retorno da lona carcaça no talão.</v>
      </c>
      <c r="T2010" s="67" t="str">
        <f t="shared" si="324"/>
        <v>Aquecimento no talão ocasionado pelo uso excessivo do freio, má regulagem dos freios, uso excessivo dos freios devido a velocidade incompatível com a via,rodas sujas e/ou em má condições de uso, etc.</v>
      </c>
      <c r="U2010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010" s="68">
        <v>16196</v>
      </c>
      <c r="W2010" s="67" t="str">
        <f t="shared" si="326"/>
        <v xml:space="preserve">Everson Veloso </v>
      </c>
      <c r="X2010" s="67">
        <f t="shared" si="309"/>
        <v>4</v>
      </c>
      <c r="Y2010" s="67">
        <f t="shared" ca="1" si="308"/>
        <v>20</v>
      </c>
      <c r="Z2010" s="67" t="str">
        <f>IFERROR(VLOOKUP(R2010,FVU!B:F,5,FALSE),"")</f>
        <v>TALÃO</v>
      </c>
      <c r="AA2010">
        <f t="shared" si="310"/>
        <v>2025</v>
      </c>
    </row>
    <row r="2011" spans="1:27" ht="15.75" customHeight="1">
      <c r="A2011" s="150">
        <f t="shared" si="307"/>
        <v>4306</v>
      </c>
      <c r="B2011" s="75">
        <v>27561</v>
      </c>
      <c r="C2011" s="60">
        <v>2</v>
      </c>
      <c r="D2011" s="59" t="str">
        <f t="shared" si="319"/>
        <v>275/80R22.5</v>
      </c>
      <c r="E2011" s="61">
        <v>8436</v>
      </c>
      <c r="F2011" s="75" t="s">
        <v>99</v>
      </c>
      <c r="G2011" s="60">
        <v>56</v>
      </c>
      <c r="H2011" s="59" t="str">
        <f t="shared" si="320"/>
        <v xml:space="preserve">UBERLANDIA </v>
      </c>
      <c r="I2011" s="63">
        <v>45745</v>
      </c>
      <c r="J2011" s="64">
        <v>45776</v>
      </c>
      <c r="K2011" s="60">
        <v>1</v>
      </c>
      <c r="L2011" s="60">
        <v>18494</v>
      </c>
      <c r="M2011" s="60">
        <v>70087</v>
      </c>
      <c r="N2011" s="65">
        <f t="shared" si="321"/>
        <v>600</v>
      </c>
      <c r="O2011" s="66" t="str">
        <f t="shared" ca="1" si="322"/>
        <v>OK</v>
      </c>
      <c r="P2011" s="63">
        <v>45796</v>
      </c>
      <c r="Q2011" s="200"/>
      <c r="R2011" s="148" t="s">
        <v>116</v>
      </c>
      <c r="S2011" s="65" t="str">
        <f t="shared" si="323"/>
        <v>Desenrolamento do retorno da lona carcaça no talão.</v>
      </c>
      <c r="T2011" s="59" t="str">
        <f t="shared" si="324"/>
        <v>Aquecimento no talão ocasionado pelo uso excessivo do freio, má regulagem dos freios, uso excessivo dos freios devido a velocidade incompatível com a via,rodas sujas e/ou em má condições de uso, etc.</v>
      </c>
      <c r="U2011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011" s="60">
        <v>16196</v>
      </c>
      <c r="W2011" s="59" t="str">
        <f t="shared" si="326"/>
        <v xml:space="preserve">Everson Veloso </v>
      </c>
      <c r="X2011" s="59">
        <f t="shared" si="309"/>
        <v>4</v>
      </c>
      <c r="Y2011" s="59">
        <f t="shared" ca="1" si="308"/>
        <v>20</v>
      </c>
      <c r="Z2011" s="59" t="str">
        <f>IFERROR(VLOOKUP(R2011,FVU!B:F,5,FALSE),"")</f>
        <v>TALÃO</v>
      </c>
      <c r="AA2011">
        <f t="shared" si="310"/>
        <v>2025</v>
      </c>
    </row>
    <row r="2012" spans="1:27" ht="15.75" customHeight="1">
      <c r="A2012" s="149">
        <f t="shared" si="307"/>
        <v>4307</v>
      </c>
      <c r="B2012" s="76">
        <v>28514</v>
      </c>
      <c r="C2012" s="68">
        <v>2</v>
      </c>
      <c r="D2012" s="67" t="str">
        <f t="shared" si="319"/>
        <v>275/80R22.5</v>
      </c>
      <c r="E2012" s="69">
        <v>8424</v>
      </c>
      <c r="F2012" s="76" t="s">
        <v>101</v>
      </c>
      <c r="G2012" s="68">
        <v>56</v>
      </c>
      <c r="H2012" s="67" t="str">
        <f t="shared" si="320"/>
        <v xml:space="preserve">UBERLANDIA </v>
      </c>
      <c r="I2012" s="71">
        <v>45748</v>
      </c>
      <c r="J2012" s="72">
        <v>45776</v>
      </c>
      <c r="K2012" s="68">
        <v>1</v>
      </c>
      <c r="L2012" s="68">
        <v>282</v>
      </c>
      <c r="M2012" s="68">
        <v>63452</v>
      </c>
      <c r="N2012" s="73">
        <f t="shared" si="321"/>
        <v>600</v>
      </c>
      <c r="O2012" s="74" t="str">
        <f t="shared" ca="1" si="322"/>
        <v>OK</v>
      </c>
      <c r="P2012" s="71">
        <v>45796</v>
      </c>
      <c r="Q2012" s="198"/>
      <c r="R2012" s="68" t="s">
        <v>106</v>
      </c>
      <c r="S2012" s="73" t="str">
        <f t="shared" si="323"/>
        <v>Rachadura na zona baixa do talão.</v>
      </c>
      <c r="T2012" s="67" t="str">
        <f t="shared" si="3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12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12" s="68">
        <v>16196</v>
      </c>
      <c r="W2012" s="67" t="str">
        <f t="shared" si="326"/>
        <v xml:space="preserve">Everson Veloso </v>
      </c>
      <c r="X2012" s="67">
        <f t="shared" si="309"/>
        <v>4</v>
      </c>
      <c r="Y2012" s="67">
        <f t="shared" ca="1" si="308"/>
        <v>20</v>
      </c>
      <c r="Z2012" s="67" t="str">
        <f>IFERROR(VLOOKUP(R2012,FVU!B:F,5,FALSE),"")</f>
        <v>TALÃO</v>
      </c>
      <c r="AA2012">
        <f t="shared" si="310"/>
        <v>2025</v>
      </c>
    </row>
    <row r="2013" spans="1:27" ht="15.75" customHeight="1">
      <c r="A2013" s="150">
        <f t="shared" si="307"/>
        <v>4308</v>
      </c>
      <c r="B2013" s="75">
        <v>28533</v>
      </c>
      <c r="C2013" s="60">
        <v>2</v>
      </c>
      <c r="D2013" s="59" t="str">
        <f t="shared" si="319"/>
        <v>275/80R22.5</v>
      </c>
      <c r="E2013" s="61">
        <v>8424</v>
      </c>
      <c r="F2013" s="75" t="s">
        <v>99</v>
      </c>
      <c r="G2013" s="60">
        <v>56</v>
      </c>
      <c r="H2013" s="59" t="str">
        <f t="shared" si="320"/>
        <v xml:space="preserve">UBERLANDIA </v>
      </c>
      <c r="I2013" s="63">
        <v>45744</v>
      </c>
      <c r="J2013" s="64">
        <v>45776</v>
      </c>
      <c r="K2013" s="60">
        <v>1</v>
      </c>
      <c r="L2013" s="60">
        <v>21457</v>
      </c>
      <c r="M2013" s="60">
        <v>81367</v>
      </c>
      <c r="N2013" s="65">
        <f t="shared" si="321"/>
        <v>600</v>
      </c>
      <c r="O2013" s="66" t="str">
        <f t="shared" ca="1" si="322"/>
        <v>OK</v>
      </c>
      <c r="P2013" s="63">
        <v>45796</v>
      </c>
      <c r="Q2013" s="200"/>
      <c r="R2013" s="148" t="s">
        <v>117</v>
      </c>
      <c r="S2013" s="65" t="str">
        <f t="shared" si="323"/>
        <v>Separações no talão e rupturas dos reforços.</v>
      </c>
      <c r="T2013" s="59" t="str">
        <f t="shared" si="324"/>
        <v>Aquecimento excessivo no tambor de freio, utilização com sobrecarga ou baixa pressão, mau posicionamento do pneu sobre o aro/roda, uso excessivo dos freios devido a velocidade incompatível com a via.</v>
      </c>
      <c r="U2013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13" s="60">
        <v>16196</v>
      </c>
      <c r="W2013" s="59" t="str">
        <f t="shared" si="326"/>
        <v xml:space="preserve">Everson Veloso </v>
      </c>
      <c r="X2013" s="59">
        <f t="shared" si="309"/>
        <v>4</v>
      </c>
      <c r="Y2013" s="59">
        <f t="shared" ca="1" si="308"/>
        <v>20</v>
      </c>
      <c r="Z2013" s="59" t="str">
        <f>IFERROR(VLOOKUP(R2013,FVU!B:F,5,FALSE),"")</f>
        <v>TALÃO</v>
      </c>
      <c r="AA2013">
        <f t="shared" si="310"/>
        <v>2025</v>
      </c>
    </row>
    <row r="2014" spans="1:27" ht="15.75" customHeight="1">
      <c r="A2014" s="149">
        <f t="shared" si="307"/>
        <v>4309</v>
      </c>
      <c r="B2014" s="76">
        <v>27339</v>
      </c>
      <c r="C2014" s="68">
        <v>2</v>
      </c>
      <c r="D2014" s="67" t="str">
        <f t="shared" si="319"/>
        <v>275/80R22.5</v>
      </c>
      <c r="E2014" s="69">
        <v>8421</v>
      </c>
      <c r="F2014" s="76" t="s">
        <v>105</v>
      </c>
      <c r="G2014" s="68">
        <v>56</v>
      </c>
      <c r="H2014" s="67" t="str">
        <f t="shared" si="320"/>
        <v xml:space="preserve">UBERLANDIA </v>
      </c>
      <c r="I2014" s="71">
        <v>45745</v>
      </c>
      <c r="J2014" s="72">
        <v>45776</v>
      </c>
      <c r="K2014" s="68">
        <v>1</v>
      </c>
      <c r="L2014" s="68">
        <v>8440</v>
      </c>
      <c r="M2014" s="68">
        <v>97679</v>
      </c>
      <c r="N2014" s="73">
        <f t="shared" si="321"/>
        <v>600</v>
      </c>
      <c r="O2014" s="74" t="str">
        <f t="shared" ca="1" si="322"/>
        <v>OK</v>
      </c>
      <c r="P2014" s="71">
        <v>45796</v>
      </c>
      <c r="Q2014" s="198"/>
      <c r="R2014" s="68" t="s">
        <v>116</v>
      </c>
      <c r="S2014" s="73" t="str">
        <f t="shared" si="323"/>
        <v>Desenrolamento do retorno da lona carcaça no talão.</v>
      </c>
      <c r="T2014" s="67" t="str">
        <f t="shared" si="324"/>
        <v>Aquecimento no talão ocasionado pelo uso excessivo do freio, má regulagem dos freios, uso excessivo dos freios devido a velocidade incompatível com a via,rodas sujas e/ou em má condições de uso, etc.</v>
      </c>
      <c r="U2014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014" s="68">
        <v>16196</v>
      </c>
      <c r="W2014" s="67" t="str">
        <f t="shared" si="326"/>
        <v xml:space="preserve">Everson Veloso </v>
      </c>
      <c r="X2014" s="67">
        <f t="shared" si="309"/>
        <v>4</v>
      </c>
      <c r="Y2014" s="67">
        <f t="shared" ca="1" si="308"/>
        <v>20</v>
      </c>
      <c r="Z2014" s="67" t="str">
        <f>IFERROR(VLOOKUP(R2014,FVU!B:F,5,FALSE),"")</f>
        <v>TALÃO</v>
      </c>
      <c r="AA2014">
        <f t="shared" si="310"/>
        <v>2025</v>
      </c>
    </row>
    <row r="2015" spans="1:27" ht="15.75" customHeight="1">
      <c r="A2015" s="150">
        <f t="shared" si="307"/>
        <v>4310</v>
      </c>
      <c r="B2015" s="75">
        <v>30413</v>
      </c>
      <c r="C2015" s="60">
        <v>2</v>
      </c>
      <c r="D2015" s="59" t="str">
        <f t="shared" si="319"/>
        <v>275/80R22.5</v>
      </c>
      <c r="E2015" s="61">
        <v>41058</v>
      </c>
      <c r="F2015" s="75" t="s">
        <v>197</v>
      </c>
      <c r="G2015" s="60">
        <v>870</v>
      </c>
      <c r="H2015" s="59" t="str">
        <f t="shared" si="320"/>
        <v>JUSTINOPOLIS</v>
      </c>
      <c r="I2015" s="63">
        <v>45744</v>
      </c>
      <c r="J2015" s="64">
        <v>45776</v>
      </c>
      <c r="K2015" s="60">
        <v>0</v>
      </c>
      <c r="L2015" s="60">
        <v>21127</v>
      </c>
      <c r="M2015" s="60">
        <v>21127</v>
      </c>
      <c r="N2015" s="65">
        <f t="shared" si="321"/>
        <v>600</v>
      </c>
      <c r="O2015" s="66" t="str">
        <f t="shared" ca="1" si="322"/>
        <v>OK</v>
      </c>
      <c r="P2015" s="63">
        <v>45800</v>
      </c>
      <c r="Q2015" s="200"/>
      <c r="R2015" s="148" t="s">
        <v>106</v>
      </c>
      <c r="S2015" s="65" t="str">
        <f t="shared" si="323"/>
        <v>Rachadura na zona baixa do talão.</v>
      </c>
      <c r="T2015" s="59" t="str">
        <f t="shared" si="3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15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15" s="60">
        <v>16196</v>
      </c>
      <c r="W2015" s="59" t="str">
        <f t="shared" si="326"/>
        <v xml:space="preserve">Everson Veloso </v>
      </c>
      <c r="X2015" s="59">
        <f t="shared" si="309"/>
        <v>4</v>
      </c>
      <c r="Y2015" s="59">
        <f t="shared" ca="1" si="308"/>
        <v>24</v>
      </c>
      <c r="Z2015" s="59" t="str">
        <f>IFERROR(VLOOKUP(R2015,FVU!B:F,5,FALSE),"")</f>
        <v>TALÃO</v>
      </c>
      <c r="AA2015">
        <f t="shared" si="310"/>
        <v>2025</v>
      </c>
    </row>
    <row r="2016" spans="1:27" ht="15.75" customHeight="1">
      <c r="A2016" s="149">
        <f t="shared" si="307"/>
        <v>4311</v>
      </c>
      <c r="B2016" s="76">
        <v>25184</v>
      </c>
      <c r="C2016" s="68">
        <v>1</v>
      </c>
      <c r="D2016" s="67" t="str">
        <f t="shared" si="319"/>
        <v>295/80R22.5</v>
      </c>
      <c r="E2016" s="69">
        <v>90324</v>
      </c>
      <c r="F2016" s="76" t="s">
        <v>101</v>
      </c>
      <c r="G2016" s="68">
        <v>870</v>
      </c>
      <c r="H2016" s="67" t="str">
        <f t="shared" si="320"/>
        <v>JUSTINOPOLIS</v>
      </c>
      <c r="I2016" s="71">
        <v>45744</v>
      </c>
      <c r="J2016" s="72">
        <v>45776</v>
      </c>
      <c r="K2016" s="68">
        <v>1</v>
      </c>
      <c r="L2016" s="68">
        <v>22613</v>
      </c>
      <c r="M2016" s="68">
        <v>123980</v>
      </c>
      <c r="N2016" s="73">
        <f t="shared" si="321"/>
        <v>650</v>
      </c>
      <c r="O2016" s="74" t="str">
        <f t="shared" ca="1" si="322"/>
        <v>OK</v>
      </c>
      <c r="P2016" s="71">
        <v>45800</v>
      </c>
      <c r="Q2016" s="198"/>
      <c r="R2016" s="68" t="s">
        <v>116</v>
      </c>
      <c r="S2016" s="73" t="str">
        <f t="shared" si="323"/>
        <v>Desenrolamento do retorno da lona carcaça no talão.</v>
      </c>
      <c r="T2016" s="67" t="str">
        <f t="shared" si="324"/>
        <v>Aquecimento no talão ocasionado pelo uso excessivo do freio, má regulagem dos freios, uso excessivo dos freios devido a velocidade incompatível com a via,rodas sujas e/ou em má condições de uso, etc.</v>
      </c>
      <c r="U2016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016" s="68">
        <v>16196</v>
      </c>
      <c r="W2016" s="67" t="str">
        <f t="shared" si="326"/>
        <v xml:space="preserve">Everson Veloso </v>
      </c>
      <c r="X2016" s="67">
        <f t="shared" si="309"/>
        <v>4</v>
      </c>
      <c r="Y2016" s="67">
        <f t="shared" ca="1" si="308"/>
        <v>24</v>
      </c>
      <c r="Z2016" s="67" t="str">
        <f>IFERROR(VLOOKUP(R2016,FVU!B:F,5,FALSE),"")</f>
        <v>TALÃO</v>
      </c>
      <c r="AA2016">
        <f t="shared" si="310"/>
        <v>2025</v>
      </c>
    </row>
    <row r="2017" spans="1:27" ht="15.75" customHeight="1">
      <c r="A2017" s="150">
        <f t="shared" si="307"/>
        <v>4312</v>
      </c>
      <c r="B2017" s="75">
        <v>30416</v>
      </c>
      <c r="C2017" s="60">
        <v>2</v>
      </c>
      <c r="D2017" s="59" t="str">
        <f t="shared" si="319"/>
        <v>275/80R22.5</v>
      </c>
      <c r="E2017" s="61">
        <v>90299</v>
      </c>
      <c r="F2017" s="75" t="s">
        <v>105</v>
      </c>
      <c r="G2017" s="60">
        <v>870</v>
      </c>
      <c r="H2017" s="59" t="str">
        <f t="shared" si="320"/>
        <v>JUSTINOPOLIS</v>
      </c>
      <c r="I2017" s="63">
        <v>45745</v>
      </c>
      <c r="J2017" s="64">
        <v>45776</v>
      </c>
      <c r="K2017" s="60">
        <v>0</v>
      </c>
      <c r="L2017" s="60">
        <v>2114</v>
      </c>
      <c r="M2017" s="60">
        <v>17198</v>
      </c>
      <c r="N2017" s="65">
        <f t="shared" si="321"/>
        <v>600</v>
      </c>
      <c r="O2017" s="66" t="str">
        <f t="shared" ca="1" si="322"/>
        <v>OK</v>
      </c>
      <c r="P2017" s="63">
        <v>45800</v>
      </c>
      <c r="Q2017" s="200"/>
      <c r="R2017" s="148" t="s">
        <v>116</v>
      </c>
      <c r="S2017" s="65" t="str">
        <f t="shared" si="323"/>
        <v>Desenrolamento do retorno da lona carcaça no talão.</v>
      </c>
      <c r="T2017" s="59" t="str">
        <f t="shared" si="324"/>
        <v>Aquecimento no talão ocasionado pelo uso excessivo do freio, má regulagem dos freios, uso excessivo dos freios devido a velocidade incompatível com a via,rodas sujas e/ou em má condições de uso, etc.</v>
      </c>
      <c r="U2017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017" s="60">
        <v>16196</v>
      </c>
      <c r="W2017" s="59" t="str">
        <f t="shared" si="326"/>
        <v xml:space="preserve">Everson Veloso </v>
      </c>
      <c r="X2017" s="59">
        <f t="shared" si="309"/>
        <v>4</v>
      </c>
      <c r="Y2017" s="59">
        <f t="shared" ca="1" si="308"/>
        <v>24</v>
      </c>
      <c r="Z2017" s="59" t="str">
        <f>IFERROR(VLOOKUP(R2017,FVU!B:F,5,FALSE),"")</f>
        <v>TALÃO</v>
      </c>
      <c r="AA2017">
        <f t="shared" si="310"/>
        <v>2025</v>
      </c>
    </row>
    <row r="2018" spans="1:27" ht="15.75" customHeight="1">
      <c r="A2018" s="149">
        <f t="shared" si="307"/>
        <v>4313</v>
      </c>
      <c r="B2018" s="76">
        <v>30762</v>
      </c>
      <c r="C2018" s="68">
        <v>2</v>
      </c>
      <c r="D2018" s="67" t="str">
        <f t="shared" si="319"/>
        <v>275/80R22.5</v>
      </c>
      <c r="E2018" s="69">
        <v>10756</v>
      </c>
      <c r="F2018" s="76" t="s">
        <v>99</v>
      </c>
      <c r="G2018" s="68">
        <v>870</v>
      </c>
      <c r="H2018" s="67" t="str">
        <f t="shared" si="320"/>
        <v>JUSTINOPOLIS</v>
      </c>
      <c r="I2018" s="71">
        <v>45744</v>
      </c>
      <c r="J2018" s="72">
        <v>45776</v>
      </c>
      <c r="K2018" s="68">
        <v>1</v>
      </c>
      <c r="L2018" s="68">
        <v>12037</v>
      </c>
      <c r="M2018" s="68">
        <v>12037</v>
      </c>
      <c r="N2018" s="73">
        <f t="shared" si="321"/>
        <v>600</v>
      </c>
      <c r="O2018" s="74" t="str">
        <f t="shared" ca="1" si="322"/>
        <v>OK</v>
      </c>
      <c r="P2018" s="71">
        <v>45800</v>
      </c>
      <c r="Q2018" s="198"/>
      <c r="R2018" s="68" t="s">
        <v>106</v>
      </c>
      <c r="S2018" s="73" t="str">
        <f t="shared" si="323"/>
        <v>Rachadura na zona baixa do talão.</v>
      </c>
      <c r="T2018" s="67" t="str">
        <f t="shared" si="3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18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18" s="68">
        <v>16196</v>
      </c>
      <c r="W2018" s="67" t="str">
        <f t="shared" si="326"/>
        <v xml:space="preserve">Everson Veloso </v>
      </c>
      <c r="X2018" s="67">
        <f t="shared" si="309"/>
        <v>4</v>
      </c>
      <c r="Y2018" s="67">
        <f t="shared" ca="1" si="308"/>
        <v>24</v>
      </c>
      <c r="Z2018" s="67" t="str">
        <f>IFERROR(VLOOKUP(R2018,FVU!B:F,5,FALSE),"")</f>
        <v>TALÃO</v>
      </c>
      <c r="AA2018">
        <f t="shared" si="310"/>
        <v>2025</v>
      </c>
    </row>
    <row r="2019" spans="1:27" ht="15.75" customHeight="1">
      <c r="A2019" s="150">
        <f t="shared" si="307"/>
        <v>4314</v>
      </c>
      <c r="B2019" s="75">
        <v>25409</v>
      </c>
      <c r="C2019" s="60">
        <v>1</v>
      </c>
      <c r="D2019" s="59" t="str">
        <f t="shared" si="319"/>
        <v>295/80R22.5</v>
      </c>
      <c r="E2019" s="61">
        <v>90324</v>
      </c>
      <c r="F2019" s="75" t="s">
        <v>201</v>
      </c>
      <c r="G2019" s="60">
        <v>870</v>
      </c>
      <c r="H2019" s="59" t="str">
        <f t="shared" si="320"/>
        <v>JUSTINOPOLIS</v>
      </c>
      <c r="I2019" s="63">
        <v>45744</v>
      </c>
      <c r="J2019" s="64">
        <v>45776</v>
      </c>
      <c r="K2019" s="60">
        <v>1</v>
      </c>
      <c r="L2019" s="60">
        <v>22613</v>
      </c>
      <c r="M2019" s="60">
        <v>111031</v>
      </c>
      <c r="N2019" s="65">
        <f t="shared" si="321"/>
        <v>650</v>
      </c>
      <c r="O2019" s="66" t="str">
        <f t="shared" ca="1" si="322"/>
        <v>OK</v>
      </c>
      <c r="P2019" s="63">
        <v>45800</v>
      </c>
      <c r="Q2019" s="200"/>
      <c r="R2019" s="148" t="s">
        <v>117</v>
      </c>
      <c r="S2019" s="65" t="str">
        <f t="shared" si="323"/>
        <v>Separações no talão e rupturas dos reforços.</v>
      </c>
      <c r="T2019" s="59" t="str">
        <f t="shared" si="324"/>
        <v>Aquecimento excessivo no tambor de freio, utilização com sobrecarga ou baixa pressão, mau posicionamento do pneu sobre o aro/roda, uso excessivo dos freios devido a velocidade incompatível com a via.</v>
      </c>
      <c r="U2019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19" s="60">
        <v>16196</v>
      </c>
      <c r="W2019" s="59" t="str">
        <f t="shared" si="326"/>
        <v xml:space="preserve">Everson Veloso </v>
      </c>
      <c r="X2019" s="59">
        <f t="shared" si="309"/>
        <v>4</v>
      </c>
      <c r="Y2019" s="59">
        <f t="shared" ca="1" si="308"/>
        <v>24</v>
      </c>
      <c r="Z2019" s="59" t="str">
        <f>IFERROR(VLOOKUP(R2019,FVU!B:F,5,FALSE),"")</f>
        <v>TALÃO</v>
      </c>
      <c r="AA2019">
        <f t="shared" si="310"/>
        <v>2025</v>
      </c>
    </row>
    <row r="2020" spans="1:27" ht="15.75" customHeight="1">
      <c r="A2020" s="149">
        <f t="shared" si="307"/>
        <v>4315</v>
      </c>
      <c r="B2020" s="76">
        <v>24148</v>
      </c>
      <c r="C2020" s="68">
        <v>1</v>
      </c>
      <c r="D2020" s="67" t="str">
        <f t="shared" si="319"/>
        <v>295/80R22.5</v>
      </c>
      <c r="E2020" s="69">
        <v>90321</v>
      </c>
      <c r="F2020" s="76" t="s">
        <v>200</v>
      </c>
      <c r="G2020" s="68">
        <v>870</v>
      </c>
      <c r="H2020" s="67" t="str">
        <f t="shared" si="320"/>
        <v>JUSTINOPOLIS</v>
      </c>
      <c r="I2020" s="71">
        <v>45748</v>
      </c>
      <c r="J2020" s="72">
        <v>45776</v>
      </c>
      <c r="K2020" s="68">
        <v>1</v>
      </c>
      <c r="L2020" s="68">
        <v>29554</v>
      </c>
      <c r="M2020" s="68">
        <v>144688</v>
      </c>
      <c r="N2020" s="73">
        <f t="shared" si="321"/>
        <v>650</v>
      </c>
      <c r="O2020" s="74" t="str">
        <f t="shared" ca="1" si="322"/>
        <v>OK</v>
      </c>
      <c r="P2020" s="71">
        <v>45800</v>
      </c>
      <c r="Q2020" s="198"/>
      <c r="R2020" s="68" t="s">
        <v>117</v>
      </c>
      <c r="S2020" s="73" t="str">
        <f t="shared" si="323"/>
        <v>Separações no talão e rupturas dos reforços.</v>
      </c>
      <c r="T2020" s="67" t="str">
        <f t="shared" si="324"/>
        <v>Aquecimento excessivo no tambor de freio, utilização com sobrecarga ou baixa pressão, mau posicionamento do pneu sobre o aro/roda, uso excessivo dos freios devido a velocidade incompatível com a via.</v>
      </c>
      <c r="U2020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20" s="68">
        <v>16196</v>
      </c>
      <c r="W2020" s="67" t="str">
        <f t="shared" si="326"/>
        <v xml:space="preserve">Everson Veloso </v>
      </c>
      <c r="X2020" s="67">
        <f t="shared" si="309"/>
        <v>4</v>
      </c>
      <c r="Y2020" s="67">
        <f t="shared" ca="1" si="308"/>
        <v>24</v>
      </c>
      <c r="Z2020" s="67" t="str">
        <f>IFERROR(VLOOKUP(R2020,FVU!B:F,5,FALSE),"")</f>
        <v>TALÃO</v>
      </c>
      <c r="AA2020">
        <f t="shared" si="310"/>
        <v>2025</v>
      </c>
    </row>
    <row r="2021" spans="1:27" ht="15.75" customHeight="1">
      <c r="A2021" s="150">
        <f t="shared" si="307"/>
        <v>4316</v>
      </c>
      <c r="B2021" s="75">
        <v>28532</v>
      </c>
      <c r="C2021" s="60">
        <v>2</v>
      </c>
      <c r="D2021" s="59" t="str">
        <f t="shared" si="319"/>
        <v>275/80R22.5</v>
      </c>
      <c r="E2021" s="61">
        <v>25417</v>
      </c>
      <c r="F2021" s="75" t="s">
        <v>99</v>
      </c>
      <c r="G2021" s="60">
        <v>16</v>
      </c>
      <c r="H2021" s="59" t="str">
        <f t="shared" si="320"/>
        <v>M.GORETTI</v>
      </c>
      <c r="I2021" s="63">
        <v>45747</v>
      </c>
      <c r="J2021" s="64">
        <v>45776</v>
      </c>
      <c r="K2021" s="60">
        <v>1</v>
      </c>
      <c r="L2021" s="60">
        <v>11340</v>
      </c>
      <c r="M2021" s="60">
        <v>76998</v>
      </c>
      <c r="N2021" s="65">
        <f t="shared" si="321"/>
        <v>600</v>
      </c>
      <c r="O2021" s="66" t="str">
        <f t="shared" ca="1" si="322"/>
        <v>OK</v>
      </c>
      <c r="P2021" s="63">
        <v>45800</v>
      </c>
      <c r="Q2021" s="200"/>
      <c r="R2021" s="148" t="s">
        <v>106</v>
      </c>
      <c r="S2021" s="65" t="str">
        <f t="shared" si="323"/>
        <v>Rachadura na zona baixa do talão.</v>
      </c>
      <c r="T2021" s="59" t="str">
        <f t="shared" si="3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21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21" s="60">
        <v>16196</v>
      </c>
      <c r="W2021" s="59" t="str">
        <f t="shared" si="326"/>
        <v xml:space="preserve">Everson Veloso </v>
      </c>
      <c r="X2021" s="59">
        <f t="shared" si="309"/>
        <v>4</v>
      </c>
      <c r="Y2021" s="59">
        <f t="shared" ca="1" si="308"/>
        <v>24</v>
      </c>
      <c r="Z2021" s="59" t="str">
        <f>IFERROR(VLOOKUP(R2021,FVU!B:F,5,FALSE),"")</f>
        <v>TALÃO</v>
      </c>
      <c r="AA2021">
        <f t="shared" si="310"/>
        <v>2025</v>
      </c>
    </row>
    <row r="2022" spans="1:27" ht="15.75" customHeight="1">
      <c r="A2022" s="149">
        <f t="shared" si="307"/>
        <v>4317</v>
      </c>
      <c r="B2022" s="76">
        <v>25890</v>
      </c>
      <c r="C2022" s="68">
        <v>2</v>
      </c>
      <c r="D2022" s="67" t="str">
        <f t="shared" si="319"/>
        <v>275/80R22.5</v>
      </c>
      <c r="E2022" s="69">
        <v>11152</v>
      </c>
      <c r="F2022" s="76" t="s">
        <v>99</v>
      </c>
      <c r="G2022" s="68">
        <v>870</v>
      </c>
      <c r="H2022" s="67" t="str">
        <f t="shared" si="320"/>
        <v>JUSTINOPOLIS</v>
      </c>
      <c r="I2022" s="71">
        <v>45750</v>
      </c>
      <c r="J2022" s="72">
        <v>45776</v>
      </c>
      <c r="K2022" s="68">
        <v>2</v>
      </c>
      <c r="L2022" s="68">
        <v>5203</v>
      </c>
      <c r="M2022" s="68">
        <v>194286</v>
      </c>
      <c r="N2022" s="73">
        <f t="shared" si="321"/>
        <v>600</v>
      </c>
      <c r="O2022" s="74" t="str">
        <f t="shared" ca="1" si="322"/>
        <v>OK</v>
      </c>
      <c r="P2022" s="71">
        <v>45800</v>
      </c>
      <c r="Q2022" s="198"/>
      <c r="R2022" s="68" t="s">
        <v>116</v>
      </c>
      <c r="S2022" s="73" t="str">
        <f t="shared" si="323"/>
        <v>Desenrolamento do retorno da lona carcaça no talão.</v>
      </c>
      <c r="T2022" s="67" t="str">
        <f t="shared" si="324"/>
        <v>Aquecimento no talão ocasionado pelo uso excessivo do freio, má regulagem dos freios, uso excessivo dos freios devido a velocidade incompatível com a via,rodas sujas e/ou em má condições de uso, etc.</v>
      </c>
      <c r="U2022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022" s="68">
        <v>16196</v>
      </c>
      <c r="W2022" s="67" t="str">
        <f t="shared" si="326"/>
        <v xml:space="preserve">Everson Veloso </v>
      </c>
      <c r="X2022" s="67">
        <f t="shared" si="309"/>
        <v>4</v>
      </c>
      <c r="Y2022" s="67">
        <f t="shared" ca="1" si="308"/>
        <v>24</v>
      </c>
      <c r="Z2022" s="67" t="str">
        <f>IFERROR(VLOOKUP(R2022,FVU!B:F,5,FALSE),"")</f>
        <v>TALÃO</v>
      </c>
      <c r="AA2022">
        <f t="shared" si="310"/>
        <v>2025</v>
      </c>
    </row>
    <row r="2023" spans="1:27" ht="15.75" customHeight="1">
      <c r="A2023" s="150">
        <f t="shared" si="307"/>
        <v>4318</v>
      </c>
      <c r="B2023" s="75">
        <v>25235</v>
      </c>
      <c r="C2023" s="60">
        <v>2</v>
      </c>
      <c r="D2023" s="59" t="str">
        <f t="shared" si="319"/>
        <v>275/80R22.5</v>
      </c>
      <c r="E2023" s="61">
        <v>90301</v>
      </c>
      <c r="F2023" s="75" t="s">
        <v>105</v>
      </c>
      <c r="G2023" s="60">
        <v>870</v>
      </c>
      <c r="H2023" s="59" t="str">
        <f t="shared" si="320"/>
        <v>JUSTINOPOLIS</v>
      </c>
      <c r="I2023" s="63">
        <v>45750</v>
      </c>
      <c r="J2023" s="64">
        <v>45776</v>
      </c>
      <c r="K2023" s="60">
        <v>2</v>
      </c>
      <c r="L2023" s="60">
        <v>17071</v>
      </c>
      <c r="M2023" s="60">
        <v>147986</v>
      </c>
      <c r="N2023" s="65">
        <f t="shared" si="321"/>
        <v>600</v>
      </c>
      <c r="O2023" s="66" t="str">
        <f t="shared" ca="1" si="322"/>
        <v>OK</v>
      </c>
      <c r="P2023" s="63">
        <v>45800</v>
      </c>
      <c r="Q2023" s="200"/>
      <c r="R2023" s="148" t="s">
        <v>106</v>
      </c>
      <c r="S2023" s="65" t="str">
        <f t="shared" si="323"/>
        <v>Rachadura na zona baixa do talão.</v>
      </c>
      <c r="T2023" s="59" t="str">
        <f t="shared" si="3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23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23" s="60">
        <v>16196</v>
      </c>
      <c r="W2023" s="59" t="str">
        <f t="shared" si="326"/>
        <v xml:space="preserve">Everson Veloso </v>
      </c>
      <c r="X2023" s="59">
        <f t="shared" si="309"/>
        <v>4</v>
      </c>
      <c r="Y2023" s="59">
        <f t="shared" ca="1" si="308"/>
        <v>24</v>
      </c>
      <c r="Z2023" s="59" t="str">
        <f>IFERROR(VLOOKUP(R2023,FVU!B:F,5,FALSE),"")</f>
        <v>TALÃO</v>
      </c>
      <c r="AA2023">
        <f t="shared" si="310"/>
        <v>2025</v>
      </c>
    </row>
    <row r="2024" spans="1:27" ht="15.75" customHeight="1">
      <c r="A2024" s="149">
        <f t="shared" si="307"/>
        <v>4319</v>
      </c>
      <c r="B2024" s="76">
        <v>30412</v>
      </c>
      <c r="C2024" s="68">
        <v>2</v>
      </c>
      <c r="D2024" s="67" t="str">
        <f t="shared" si="319"/>
        <v>275/80R22.5</v>
      </c>
      <c r="E2024" s="69">
        <v>41037</v>
      </c>
      <c r="F2024" s="76" t="s">
        <v>102</v>
      </c>
      <c r="G2024" s="68">
        <v>870</v>
      </c>
      <c r="H2024" s="67" t="str">
        <f t="shared" si="320"/>
        <v>JUSTINOPOLIS</v>
      </c>
      <c r="I2024" s="71">
        <v>45749</v>
      </c>
      <c r="J2024" s="72">
        <v>45776</v>
      </c>
      <c r="K2024" s="68">
        <v>0</v>
      </c>
      <c r="L2024" s="68">
        <v>21798</v>
      </c>
      <c r="M2024" s="68">
        <v>21798</v>
      </c>
      <c r="N2024" s="73">
        <f t="shared" si="321"/>
        <v>600</v>
      </c>
      <c r="O2024" s="74" t="str">
        <f t="shared" ca="1" si="322"/>
        <v>OK</v>
      </c>
      <c r="P2024" s="71">
        <v>45800</v>
      </c>
      <c r="Q2024" s="198"/>
      <c r="R2024" s="68" t="s">
        <v>109</v>
      </c>
      <c r="S2024" s="73" t="str">
        <f t="shared" si="323"/>
        <v>Desgaste da Banda de Rodagem por utilização extrema.</v>
      </c>
      <c r="T2024" s="67" t="str">
        <f t="shared" si="324"/>
        <v>Roda travada, "calo" no tambor de freio, utilização extrema , excessiva.</v>
      </c>
      <c r="U2024" s="73" t="str">
        <f t="shared" si="325"/>
        <v>Verificar rodas e tambores de freio, verificar negligência do borracheiro e caso procedente efetuar a cobrança.</v>
      </c>
      <c r="V2024" s="68">
        <v>16196</v>
      </c>
      <c r="W2024" s="67" t="str">
        <f t="shared" si="326"/>
        <v xml:space="preserve">Everson Veloso </v>
      </c>
      <c r="X2024" s="67">
        <f t="shared" si="309"/>
        <v>4</v>
      </c>
      <c r="Y2024" s="67">
        <f t="shared" ca="1" si="308"/>
        <v>24</v>
      </c>
      <c r="Z2024" s="67" t="str">
        <f>IFERROR(VLOOKUP(R2024,FVU!B:F,5,FALSE),"")</f>
        <v>BANDA DE RODAGEM</v>
      </c>
      <c r="AA2024">
        <f t="shared" si="310"/>
        <v>2025</v>
      </c>
    </row>
    <row r="2025" spans="1:27" ht="15.75" customHeight="1">
      <c r="A2025" s="150">
        <f t="shared" si="307"/>
        <v>4320</v>
      </c>
      <c r="B2025" s="75">
        <v>46465</v>
      </c>
      <c r="C2025" s="60">
        <v>2</v>
      </c>
      <c r="D2025" s="59" t="str">
        <f t="shared" si="319"/>
        <v>275/80R22.5</v>
      </c>
      <c r="E2025" s="61">
        <v>90298</v>
      </c>
      <c r="F2025" s="75" t="s">
        <v>99</v>
      </c>
      <c r="G2025" s="60">
        <v>870</v>
      </c>
      <c r="H2025" s="59" t="str">
        <f t="shared" si="320"/>
        <v>JUSTINOPOLIS</v>
      </c>
      <c r="I2025" s="63">
        <v>45749</v>
      </c>
      <c r="J2025" s="64">
        <v>45776</v>
      </c>
      <c r="K2025" s="60">
        <v>1</v>
      </c>
      <c r="L2025" s="60">
        <v>3629</v>
      </c>
      <c r="M2025" s="60">
        <v>62890</v>
      </c>
      <c r="N2025" s="65">
        <f t="shared" si="321"/>
        <v>600</v>
      </c>
      <c r="O2025" s="66" t="str">
        <f t="shared" ca="1" si="322"/>
        <v>OK</v>
      </c>
      <c r="P2025" s="63">
        <v>45800</v>
      </c>
      <c r="Q2025" s="200"/>
      <c r="R2025" s="148" t="s">
        <v>106</v>
      </c>
      <c r="S2025" s="65" t="str">
        <f t="shared" si="323"/>
        <v>Rachadura na zona baixa do talão.</v>
      </c>
      <c r="T2025" s="59" t="str">
        <f t="shared" si="3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25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25" s="60">
        <v>16196</v>
      </c>
      <c r="W2025" s="59" t="str">
        <f t="shared" si="326"/>
        <v xml:space="preserve">Everson Veloso </v>
      </c>
      <c r="X2025" s="59">
        <f t="shared" si="309"/>
        <v>4</v>
      </c>
      <c r="Y2025" s="59">
        <f t="shared" ca="1" si="308"/>
        <v>24</v>
      </c>
      <c r="Z2025" s="59" t="str">
        <f>IFERROR(VLOOKUP(R2025,FVU!B:F,5,FALSE),"")</f>
        <v>TALÃO</v>
      </c>
      <c r="AA2025">
        <f t="shared" si="310"/>
        <v>2025</v>
      </c>
    </row>
    <row r="2026" spans="1:27" ht="15.75" customHeight="1">
      <c r="A2026" s="149">
        <f t="shared" si="307"/>
        <v>4321</v>
      </c>
      <c r="B2026" s="76">
        <v>24222</v>
      </c>
      <c r="C2026" s="68">
        <v>1</v>
      </c>
      <c r="D2026" s="67" t="str">
        <f t="shared" si="319"/>
        <v>295/80R22.5</v>
      </c>
      <c r="E2026" s="69">
        <v>50</v>
      </c>
      <c r="F2026" s="76" t="s">
        <v>249</v>
      </c>
      <c r="G2026" s="68">
        <v>520</v>
      </c>
      <c r="H2026" s="67" t="str">
        <f t="shared" si="320"/>
        <v>NEVES</v>
      </c>
      <c r="I2026" s="71">
        <v>45749</v>
      </c>
      <c r="J2026" s="72">
        <v>45776</v>
      </c>
      <c r="K2026" s="68">
        <v>2</v>
      </c>
      <c r="L2026" s="68">
        <v>27929</v>
      </c>
      <c r="M2026" s="68">
        <v>162560</v>
      </c>
      <c r="N2026" s="73">
        <f t="shared" si="321"/>
        <v>650</v>
      </c>
      <c r="O2026" s="74" t="str">
        <f t="shared" ca="1" si="322"/>
        <v>OK</v>
      </c>
      <c r="P2026" s="71">
        <v>45782</v>
      </c>
      <c r="Q2026" s="198"/>
      <c r="R2026" s="68" t="s">
        <v>117</v>
      </c>
      <c r="S2026" s="73" t="str">
        <f t="shared" si="323"/>
        <v>Separações no talão e rupturas dos reforços.</v>
      </c>
      <c r="T2026" s="67" t="str">
        <f t="shared" si="324"/>
        <v>Aquecimento excessivo no tambor de freio, utilização com sobrecarga ou baixa pressão, mau posicionamento do pneu sobre o aro/roda, uso excessivo dos freios devido a velocidade incompatível com a via.</v>
      </c>
      <c r="U2026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26" s="68">
        <v>16196</v>
      </c>
      <c r="W2026" s="67" t="str">
        <f t="shared" si="326"/>
        <v xml:space="preserve">Everson Veloso </v>
      </c>
      <c r="X2026" s="67">
        <f t="shared" si="309"/>
        <v>4</v>
      </c>
      <c r="Y2026" s="67">
        <f t="shared" ca="1" si="308"/>
        <v>6</v>
      </c>
      <c r="Z2026" s="67" t="str">
        <f>IFERROR(VLOOKUP(R2026,FVU!B:F,5,FALSE),"")</f>
        <v>TALÃO</v>
      </c>
      <c r="AA2026">
        <f t="shared" si="310"/>
        <v>2025</v>
      </c>
    </row>
    <row r="2027" spans="1:27" ht="15.75" customHeight="1">
      <c r="A2027" s="150">
        <f t="shared" si="307"/>
        <v>4322</v>
      </c>
      <c r="B2027" s="75">
        <v>28538</v>
      </c>
      <c r="C2027" s="60">
        <v>2</v>
      </c>
      <c r="D2027" s="59" t="str">
        <f t="shared" si="319"/>
        <v>275/80R22.5</v>
      </c>
      <c r="E2027" s="61">
        <v>90448</v>
      </c>
      <c r="F2027" s="75" t="s">
        <v>105</v>
      </c>
      <c r="G2027" s="60">
        <v>990</v>
      </c>
      <c r="H2027" s="59" t="str">
        <f t="shared" si="320"/>
        <v>VENEZA</v>
      </c>
      <c r="I2027" s="63">
        <v>45744</v>
      </c>
      <c r="J2027" s="64">
        <v>45776</v>
      </c>
      <c r="K2027" s="60">
        <v>1</v>
      </c>
      <c r="L2027" s="60">
        <v>39941</v>
      </c>
      <c r="M2027" s="60">
        <v>76325</v>
      </c>
      <c r="N2027" s="65">
        <f t="shared" si="321"/>
        <v>600</v>
      </c>
      <c r="O2027" s="66" t="str">
        <f t="shared" ca="1" si="322"/>
        <v>OK</v>
      </c>
      <c r="P2027" s="63">
        <v>45777</v>
      </c>
      <c r="Q2027" s="200"/>
      <c r="R2027" s="148" t="s">
        <v>116</v>
      </c>
      <c r="S2027" s="65" t="str">
        <f t="shared" si="323"/>
        <v>Desenrolamento do retorno da lona carcaça no talão.</v>
      </c>
      <c r="T2027" s="59" t="str">
        <f t="shared" si="324"/>
        <v>Aquecimento no talão ocasionado pelo uso excessivo do freio, má regulagem dos freios, uso excessivo dos freios devido a velocidade incompatível com a via,rodas sujas e/ou em má condições de uso, etc.</v>
      </c>
      <c r="U2027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027" s="60">
        <v>16196</v>
      </c>
      <c r="W2027" s="59" t="str">
        <f t="shared" si="326"/>
        <v xml:space="preserve">Everson Veloso </v>
      </c>
      <c r="X2027" s="59">
        <f t="shared" si="309"/>
        <v>4</v>
      </c>
      <c r="Y2027" s="59">
        <f t="shared" ca="1" si="308"/>
        <v>1</v>
      </c>
      <c r="Z2027" s="59" t="str">
        <f>IFERROR(VLOOKUP(R2027,FVU!B:F,5,FALSE),"")</f>
        <v>TALÃO</v>
      </c>
      <c r="AA2027">
        <f t="shared" si="310"/>
        <v>2025</v>
      </c>
    </row>
    <row r="2028" spans="1:27" ht="15.75" customHeight="1">
      <c r="A2028" s="149">
        <f t="shared" si="307"/>
        <v>4323</v>
      </c>
      <c r="B2028" s="76">
        <v>27705</v>
      </c>
      <c r="C2028" s="68">
        <v>2</v>
      </c>
      <c r="D2028" s="67" t="str">
        <f t="shared" si="319"/>
        <v>275/80R22.5</v>
      </c>
      <c r="E2028" s="69">
        <v>40743</v>
      </c>
      <c r="F2028" s="76" t="s">
        <v>105</v>
      </c>
      <c r="G2028" s="68">
        <v>98</v>
      </c>
      <c r="H2028" s="67" t="str">
        <f t="shared" si="320"/>
        <v>ANA LUCIA</v>
      </c>
      <c r="I2028" s="71">
        <v>45755</v>
      </c>
      <c r="J2028" s="72">
        <v>45776</v>
      </c>
      <c r="K2028" s="68">
        <v>1</v>
      </c>
      <c r="L2028" s="68">
        <v>34131</v>
      </c>
      <c r="M2028" s="68">
        <v>57640</v>
      </c>
      <c r="N2028" s="73">
        <f t="shared" si="321"/>
        <v>600</v>
      </c>
      <c r="O2028" s="74" t="str">
        <f t="shared" ca="1" si="322"/>
        <v>OK</v>
      </c>
      <c r="P2028" s="71">
        <v>45856</v>
      </c>
      <c r="Q2028" s="198"/>
      <c r="R2028" s="68" t="s">
        <v>106</v>
      </c>
      <c r="S2028" s="73" t="str">
        <f t="shared" si="323"/>
        <v>Rachadura na zona baixa do talão.</v>
      </c>
      <c r="T2028" s="67" t="str">
        <f t="shared" si="3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28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28" s="68">
        <v>16196</v>
      </c>
      <c r="W2028" s="67" t="str">
        <f t="shared" si="326"/>
        <v xml:space="preserve">Everson Veloso </v>
      </c>
      <c r="X2028" s="67">
        <f t="shared" si="309"/>
        <v>4</v>
      </c>
      <c r="Y2028" s="67">
        <f t="shared" ca="1" si="308"/>
        <v>80</v>
      </c>
      <c r="Z2028" s="67" t="str">
        <f>IFERROR(VLOOKUP(R2028,FVU!B:F,5,FALSE),"")</f>
        <v>TALÃO</v>
      </c>
      <c r="AA2028">
        <f t="shared" si="310"/>
        <v>2025</v>
      </c>
    </row>
    <row r="2029" spans="1:27" ht="15.75" customHeight="1">
      <c r="A2029" s="150">
        <f t="shared" si="307"/>
        <v>4324</v>
      </c>
      <c r="B2029" s="75">
        <v>27490</v>
      </c>
      <c r="C2029" s="60">
        <v>2</v>
      </c>
      <c r="D2029" s="59" t="str">
        <f t="shared" si="319"/>
        <v>275/80R22.5</v>
      </c>
      <c r="E2029" s="61">
        <v>11364</v>
      </c>
      <c r="F2029" s="75" t="s">
        <v>198</v>
      </c>
      <c r="G2029" s="60">
        <v>98</v>
      </c>
      <c r="H2029" s="59" t="str">
        <f t="shared" si="320"/>
        <v>ANA LUCIA</v>
      </c>
      <c r="I2029" s="63">
        <v>45751</v>
      </c>
      <c r="J2029" s="64">
        <v>45776</v>
      </c>
      <c r="K2029" s="60">
        <v>1</v>
      </c>
      <c r="L2029" s="60">
        <v>11171</v>
      </c>
      <c r="M2029" s="60">
        <v>94672</v>
      </c>
      <c r="N2029" s="65">
        <f t="shared" si="321"/>
        <v>600</v>
      </c>
      <c r="O2029" s="66" t="str">
        <f t="shared" ca="1" si="322"/>
        <v>OK</v>
      </c>
      <c r="P2029" s="63">
        <v>45856</v>
      </c>
      <c r="Q2029" s="200"/>
      <c r="R2029" s="148" t="s">
        <v>104</v>
      </c>
      <c r="S2029" s="65" t="str">
        <f t="shared" si="323"/>
        <v>Feridas acidentais no flanco.</v>
      </c>
      <c r="T2029" s="59" t="str">
        <f t="shared" si="324"/>
        <v>Objetos pontiagudos, pontas de guias, meio-fio.</v>
      </c>
      <c r="U2029" s="65" t="str">
        <f t="shared" si="325"/>
        <v>Impacto lateral proveniente de erro operacional, solicito avaliação de cobrança.</v>
      </c>
      <c r="V2029" s="60">
        <v>16196</v>
      </c>
      <c r="W2029" s="59" t="str">
        <f t="shared" si="326"/>
        <v xml:space="preserve">Everson Veloso </v>
      </c>
      <c r="X2029" s="59">
        <f t="shared" si="309"/>
        <v>4</v>
      </c>
      <c r="Y2029" s="59">
        <f t="shared" ca="1" si="308"/>
        <v>80</v>
      </c>
      <c r="Z2029" s="59" t="str">
        <f>IFERROR(VLOOKUP(R2029,FVU!B:F,5,FALSE),"")</f>
        <v>FLANCO</v>
      </c>
      <c r="AA2029">
        <f t="shared" si="310"/>
        <v>2025</v>
      </c>
    </row>
    <row r="2030" spans="1:27" ht="15.75" customHeight="1">
      <c r="A2030" s="149">
        <f t="shared" si="307"/>
        <v>4325</v>
      </c>
      <c r="B2030" s="76">
        <v>27857</v>
      </c>
      <c r="C2030" s="68">
        <v>2</v>
      </c>
      <c r="D2030" s="67" t="str">
        <f t="shared" si="319"/>
        <v>275/80R22.5</v>
      </c>
      <c r="E2030" s="69">
        <v>20768</v>
      </c>
      <c r="F2030" s="76" t="s">
        <v>105</v>
      </c>
      <c r="G2030" s="68">
        <v>98</v>
      </c>
      <c r="H2030" s="67" t="str">
        <f t="shared" si="320"/>
        <v>ANA LUCIA</v>
      </c>
      <c r="I2030" s="71">
        <v>45754</v>
      </c>
      <c r="J2030" s="72">
        <v>45776</v>
      </c>
      <c r="K2030" s="68">
        <v>1</v>
      </c>
      <c r="L2030" s="68">
        <v>49553</v>
      </c>
      <c r="M2030" s="68">
        <v>98594</v>
      </c>
      <c r="N2030" s="73">
        <f t="shared" si="321"/>
        <v>600</v>
      </c>
      <c r="O2030" s="74" t="str">
        <f t="shared" ca="1" si="322"/>
        <v>OK</v>
      </c>
      <c r="P2030" s="71">
        <v>45894</v>
      </c>
      <c r="Q2030" s="198"/>
      <c r="R2030" s="68" t="s">
        <v>106</v>
      </c>
      <c r="S2030" s="73" t="str">
        <f t="shared" si="323"/>
        <v>Rachadura na zona baixa do talão.</v>
      </c>
      <c r="T2030" s="67" t="str">
        <f t="shared" si="3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30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30" s="68">
        <v>16196</v>
      </c>
      <c r="W2030" s="67" t="str">
        <f t="shared" si="326"/>
        <v xml:space="preserve">Everson Veloso </v>
      </c>
      <c r="X2030" s="67">
        <f t="shared" si="309"/>
        <v>4</v>
      </c>
      <c r="Y2030" s="67">
        <f t="shared" ca="1" si="308"/>
        <v>118</v>
      </c>
      <c r="Z2030" s="67" t="str">
        <f>IFERROR(VLOOKUP(R2030,FVU!B:F,5,FALSE),"")</f>
        <v>TALÃO</v>
      </c>
      <c r="AA2030">
        <f t="shared" si="310"/>
        <v>2025</v>
      </c>
    </row>
    <row r="2031" spans="1:27" ht="15.75" customHeight="1">
      <c r="A2031" s="150">
        <f t="shared" si="307"/>
        <v>4326</v>
      </c>
      <c r="B2031" s="75">
        <v>28523</v>
      </c>
      <c r="C2031" s="60">
        <v>2</v>
      </c>
      <c r="D2031" s="59" t="str">
        <f t="shared" si="319"/>
        <v>275/80R22.5</v>
      </c>
      <c r="E2031" s="61">
        <v>20768</v>
      </c>
      <c r="F2031" s="75" t="s">
        <v>198</v>
      </c>
      <c r="G2031" s="60">
        <v>98</v>
      </c>
      <c r="H2031" s="59" t="str">
        <f t="shared" si="320"/>
        <v>ANA LUCIA</v>
      </c>
      <c r="I2031" s="63">
        <v>45754</v>
      </c>
      <c r="J2031" s="64">
        <v>45776</v>
      </c>
      <c r="K2031" s="60">
        <v>1</v>
      </c>
      <c r="L2031" s="60">
        <v>49553</v>
      </c>
      <c r="M2031" s="60">
        <v>66212</v>
      </c>
      <c r="N2031" s="65">
        <f t="shared" si="321"/>
        <v>600</v>
      </c>
      <c r="O2031" s="66" t="str">
        <f t="shared" ca="1" si="322"/>
        <v>OK</v>
      </c>
      <c r="P2031" s="63">
        <v>45856</v>
      </c>
      <c r="Q2031" s="200"/>
      <c r="R2031" s="148" t="s">
        <v>106</v>
      </c>
      <c r="S2031" s="65" t="str">
        <f t="shared" si="323"/>
        <v>Rachadura na zona baixa do talão.</v>
      </c>
      <c r="T2031" s="59" t="str">
        <f t="shared" si="3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31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31" s="60">
        <v>16196</v>
      </c>
      <c r="W2031" s="59" t="str">
        <f t="shared" si="326"/>
        <v xml:space="preserve">Everson Veloso </v>
      </c>
      <c r="X2031" s="59">
        <f t="shared" si="309"/>
        <v>4</v>
      </c>
      <c r="Y2031" s="59">
        <f t="shared" ca="1" si="308"/>
        <v>80</v>
      </c>
      <c r="Z2031" s="59" t="str">
        <f>IFERROR(VLOOKUP(R2031,FVU!B:F,5,FALSE),"")</f>
        <v>TALÃO</v>
      </c>
      <c r="AA2031">
        <f t="shared" si="310"/>
        <v>2025</v>
      </c>
    </row>
    <row r="2032" spans="1:27" ht="15.75" customHeight="1">
      <c r="A2032" s="149">
        <f t="shared" si="307"/>
        <v>4327</v>
      </c>
      <c r="B2032" s="76">
        <v>28534</v>
      </c>
      <c r="C2032" s="68">
        <v>2</v>
      </c>
      <c r="D2032" s="67" t="str">
        <f t="shared" si="319"/>
        <v>275/80R22.5</v>
      </c>
      <c r="E2032" s="69">
        <v>41068</v>
      </c>
      <c r="F2032" s="76" t="s">
        <v>105</v>
      </c>
      <c r="G2032" s="68">
        <v>98</v>
      </c>
      <c r="H2032" s="67" t="str">
        <f t="shared" si="320"/>
        <v>ANA LUCIA</v>
      </c>
      <c r="I2032" s="71">
        <v>45749</v>
      </c>
      <c r="J2032" s="72">
        <v>45776</v>
      </c>
      <c r="K2032" s="68">
        <v>1</v>
      </c>
      <c r="L2032" s="68">
        <v>33479</v>
      </c>
      <c r="M2032" s="68">
        <v>88765</v>
      </c>
      <c r="N2032" s="73">
        <f t="shared" si="321"/>
        <v>600</v>
      </c>
      <c r="O2032" s="74" t="str">
        <f t="shared" ca="1" si="322"/>
        <v>OK</v>
      </c>
      <c r="P2032" s="71">
        <v>45856</v>
      </c>
      <c r="Q2032" s="198"/>
      <c r="R2032" s="68" t="s">
        <v>106</v>
      </c>
      <c r="S2032" s="73" t="str">
        <f t="shared" si="323"/>
        <v>Rachadura na zona baixa do talão.</v>
      </c>
      <c r="T2032" s="67" t="str">
        <f t="shared" si="3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32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32" s="68">
        <v>16196</v>
      </c>
      <c r="W2032" s="67" t="str">
        <f t="shared" si="326"/>
        <v xml:space="preserve">Everson Veloso </v>
      </c>
      <c r="X2032" s="67">
        <f t="shared" si="309"/>
        <v>4</v>
      </c>
      <c r="Y2032" s="67">
        <f t="shared" ca="1" si="308"/>
        <v>80</v>
      </c>
      <c r="Z2032" s="67" t="str">
        <f>IFERROR(VLOOKUP(R2032,FVU!B:F,5,FALSE),"")</f>
        <v>TALÃO</v>
      </c>
      <c r="AA2032">
        <f t="shared" si="310"/>
        <v>2025</v>
      </c>
    </row>
    <row r="2033" spans="1:27" ht="15.75" customHeight="1">
      <c r="A2033" s="150">
        <f t="shared" si="307"/>
        <v>4328</v>
      </c>
      <c r="B2033" s="75">
        <v>27329</v>
      </c>
      <c r="C2033" s="60">
        <v>2</v>
      </c>
      <c r="D2033" s="59" t="str">
        <f t="shared" si="319"/>
        <v>275/80R22.5</v>
      </c>
      <c r="E2033" s="61">
        <v>11146</v>
      </c>
      <c r="F2033" s="75" t="s">
        <v>198</v>
      </c>
      <c r="G2033" s="60">
        <v>98</v>
      </c>
      <c r="H2033" s="59" t="str">
        <f t="shared" si="320"/>
        <v>ANA LUCIA</v>
      </c>
      <c r="I2033" s="63">
        <v>45752</v>
      </c>
      <c r="J2033" s="64">
        <v>45776</v>
      </c>
      <c r="K2033" s="60">
        <v>1</v>
      </c>
      <c r="L2033" s="60">
        <v>23380</v>
      </c>
      <c r="M2033" s="60">
        <v>121381</v>
      </c>
      <c r="N2033" s="65">
        <f t="shared" si="321"/>
        <v>600</v>
      </c>
      <c r="O2033" s="66" t="str">
        <f t="shared" ca="1" si="322"/>
        <v>OK</v>
      </c>
      <c r="P2033" s="63">
        <v>45856</v>
      </c>
      <c r="Q2033" s="200"/>
      <c r="R2033" s="148" t="s">
        <v>108</v>
      </c>
      <c r="S2033" s="65" t="str">
        <f t="shared" si="323"/>
        <v>Agressões repetidas no flanco.</v>
      </c>
      <c r="T2033" s="59" t="str">
        <f t="shared" si="324"/>
        <v>Raspagem contra meio-fio ou guias, objetos entre pneus germinados, contato com partes fixas do veículo.</v>
      </c>
      <c r="U2033" s="65" t="str">
        <f t="shared" si="325"/>
        <v>Impactos constantes na lateral do pneu proveniente de erro operacional, solicito avaliação de cobrança.</v>
      </c>
      <c r="V2033" s="60">
        <v>16196</v>
      </c>
      <c r="W2033" s="59" t="str">
        <f t="shared" si="326"/>
        <v xml:space="preserve">Everson Veloso </v>
      </c>
      <c r="X2033" s="59">
        <f t="shared" si="309"/>
        <v>4</v>
      </c>
      <c r="Y2033" s="59">
        <f t="shared" ca="1" si="308"/>
        <v>80</v>
      </c>
      <c r="Z2033" s="59" t="str">
        <f>IFERROR(VLOOKUP(R2033,FVU!B:F,5,FALSE),"")</f>
        <v>FLANCO</v>
      </c>
      <c r="AA2033">
        <f t="shared" si="310"/>
        <v>2025</v>
      </c>
    </row>
    <row r="2034" spans="1:27" ht="15.75" customHeight="1">
      <c r="A2034" s="149">
        <f t="shared" si="307"/>
        <v>4329</v>
      </c>
      <c r="B2034" s="76">
        <v>27707</v>
      </c>
      <c r="C2034" s="68">
        <v>2</v>
      </c>
      <c r="D2034" s="67" t="str">
        <f t="shared" si="319"/>
        <v>275/80R22.5</v>
      </c>
      <c r="E2034" s="69">
        <v>25875</v>
      </c>
      <c r="F2034" s="76" t="s">
        <v>99</v>
      </c>
      <c r="G2034" s="68">
        <v>16</v>
      </c>
      <c r="H2034" s="67" t="str">
        <f t="shared" si="320"/>
        <v>M.GORETTI</v>
      </c>
      <c r="I2034" s="71">
        <v>45749</v>
      </c>
      <c r="J2034" s="72">
        <v>45776</v>
      </c>
      <c r="K2034" s="68">
        <v>1</v>
      </c>
      <c r="L2034" s="68">
        <v>12132</v>
      </c>
      <c r="M2034" s="68">
        <v>71298</v>
      </c>
      <c r="N2034" s="73">
        <f t="shared" si="321"/>
        <v>600</v>
      </c>
      <c r="O2034" s="74" t="str">
        <f t="shared" ca="1" si="322"/>
        <v>OK</v>
      </c>
      <c r="P2034" s="71">
        <v>45812</v>
      </c>
      <c r="Q2034" s="198"/>
      <c r="R2034" s="68" t="s">
        <v>106</v>
      </c>
      <c r="S2034" s="73" t="str">
        <f t="shared" si="323"/>
        <v>Rachadura na zona baixa do talão.</v>
      </c>
      <c r="T2034" s="67" t="str">
        <f t="shared" si="3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34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34" s="68">
        <v>16196</v>
      </c>
      <c r="W2034" s="67" t="str">
        <f t="shared" si="326"/>
        <v xml:space="preserve">Everson Veloso </v>
      </c>
      <c r="X2034" s="67">
        <f t="shared" si="309"/>
        <v>4</v>
      </c>
      <c r="Y2034" s="67">
        <f t="shared" ca="1" si="308"/>
        <v>36</v>
      </c>
      <c r="Z2034" s="67" t="str">
        <f>IFERROR(VLOOKUP(R2034,FVU!B:F,5,FALSE),"")</f>
        <v>TALÃO</v>
      </c>
      <c r="AA2034">
        <f t="shared" si="310"/>
        <v>2025</v>
      </c>
    </row>
    <row r="2035" spans="1:27" ht="15.75" customHeight="1">
      <c r="A2035" s="150">
        <f t="shared" si="307"/>
        <v>4330</v>
      </c>
      <c r="B2035" s="75">
        <v>24668</v>
      </c>
      <c r="C2035" s="60">
        <v>2</v>
      </c>
      <c r="D2035" s="59" t="str">
        <f t="shared" si="319"/>
        <v>275/80R22.5</v>
      </c>
      <c r="E2035" s="61">
        <v>90485</v>
      </c>
      <c r="F2035" s="75" t="s">
        <v>198</v>
      </c>
      <c r="G2035" s="60">
        <v>990</v>
      </c>
      <c r="H2035" s="59" t="str">
        <f t="shared" si="320"/>
        <v>VENEZA</v>
      </c>
      <c r="I2035" s="63">
        <v>45749</v>
      </c>
      <c r="J2035" s="64">
        <v>45776</v>
      </c>
      <c r="K2035" s="60">
        <v>2</v>
      </c>
      <c r="L2035" s="60">
        <v>6606</v>
      </c>
      <c r="M2035" s="60">
        <v>272897</v>
      </c>
      <c r="N2035" s="65">
        <f t="shared" si="321"/>
        <v>600</v>
      </c>
      <c r="O2035" s="66" t="str">
        <f t="shared" ca="1" si="322"/>
        <v>OK</v>
      </c>
      <c r="P2035" s="63">
        <v>45777</v>
      </c>
      <c r="Q2035" s="200"/>
      <c r="R2035" s="148" t="s">
        <v>106</v>
      </c>
      <c r="S2035" s="65" t="str">
        <f t="shared" si="323"/>
        <v>Rachadura na zona baixa do talão.</v>
      </c>
      <c r="T2035" s="59" t="str">
        <f t="shared" si="3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35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35" s="60">
        <v>16196</v>
      </c>
      <c r="W2035" s="59" t="str">
        <f t="shared" si="326"/>
        <v xml:space="preserve">Everson Veloso </v>
      </c>
      <c r="X2035" s="59">
        <f t="shared" si="309"/>
        <v>4</v>
      </c>
      <c r="Y2035" s="59">
        <f t="shared" ca="1" si="308"/>
        <v>1</v>
      </c>
      <c r="Z2035" s="59" t="str">
        <f>IFERROR(VLOOKUP(R2035,FVU!B:F,5,FALSE),"")</f>
        <v>TALÃO</v>
      </c>
      <c r="AA2035">
        <f t="shared" si="310"/>
        <v>2025</v>
      </c>
    </row>
    <row r="2036" spans="1:27" ht="15.75" customHeight="1">
      <c r="A2036" s="149">
        <f t="shared" si="307"/>
        <v>4331</v>
      </c>
      <c r="B2036" s="76">
        <v>26401</v>
      </c>
      <c r="C2036" s="68">
        <v>2</v>
      </c>
      <c r="D2036" s="67" t="str">
        <f t="shared" si="319"/>
        <v>275/80R22.5</v>
      </c>
      <c r="E2036" s="69">
        <v>25303</v>
      </c>
      <c r="F2036" s="76" t="s">
        <v>102</v>
      </c>
      <c r="G2036" s="68">
        <v>990</v>
      </c>
      <c r="H2036" s="67" t="str">
        <f t="shared" si="320"/>
        <v>VENEZA</v>
      </c>
      <c r="I2036" s="71">
        <v>45755</v>
      </c>
      <c r="J2036" s="72">
        <v>45776</v>
      </c>
      <c r="K2036" s="68">
        <v>0</v>
      </c>
      <c r="L2036" s="68">
        <v>10146</v>
      </c>
      <c r="M2036" s="68">
        <v>115378</v>
      </c>
      <c r="N2036" s="73">
        <f t="shared" si="321"/>
        <v>600</v>
      </c>
      <c r="O2036" s="74" t="str">
        <f t="shared" ca="1" si="322"/>
        <v>OK</v>
      </c>
      <c r="P2036" s="71">
        <v>45777</v>
      </c>
      <c r="Q2036" s="198"/>
      <c r="R2036" s="68" t="s">
        <v>111</v>
      </c>
      <c r="S2036" s="73" t="str">
        <f t="shared" si="323"/>
        <v>Desgaste irregular da Banda de Rodagem.</v>
      </c>
      <c r="T2036" s="67" t="str">
        <f t="shared" si="324"/>
        <v>Folgas nas mangas, cubos, buchas estouradas, veículo desalinhado.</v>
      </c>
      <c r="U2036" s="73" t="str">
        <f t="shared" si="32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036" s="68">
        <v>16196</v>
      </c>
      <c r="W2036" s="67" t="str">
        <f t="shared" si="326"/>
        <v xml:space="preserve">Everson Veloso </v>
      </c>
      <c r="X2036" s="67">
        <f t="shared" si="309"/>
        <v>4</v>
      </c>
      <c r="Y2036" s="67">
        <f t="shared" ca="1" si="308"/>
        <v>1</v>
      </c>
      <c r="Z2036" s="67" t="str">
        <f>IFERROR(VLOOKUP(R2036,FVU!B:F,5,FALSE),"")</f>
        <v>BANDA DE RODAGEM</v>
      </c>
      <c r="AA2036">
        <f t="shared" si="310"/>
        <v>2025</v>
      </c>
    </row>
    <row r="2037" spans="1:27" ht="15.75" customHeight="1">
      <c r="A2037" s="150">
        <f t="shared" si="307"/>
        <v>4332</v>
      </c>
      <c r="B2037" s="75">
        <v>25085</v>
      </c>
      <c r="C2037" s="60">
        <v>2</v>
      </c>
      <c r="D2037" s="59" t="str">
        <f t="shared" si="319"/>
        <v>275/80R22.5</v>
      </c>
      <c r="E2037" s="61">
        <v>90240</v>
      </c>
      <c r="F2037" s="75" t="s">
        <v>99</v>
      </c>
      <c r="G2037" s="60">
        <v>520</v>
      </c>
      <c r="H2037" s="59" t="str">
        <f t="shared" si="320"/>
        <v>NEVES</v>
      </c>
      <c r="I2037" s="63">
        <v>45750</v>
      </c>
      <c r="J2037" s="64">
        <v>45776</v>
      </c>
      <c r="K2037" s="60">
        <v>1</v>
      </c>
      <c r="L2037" s="60">
        <v>74261</v>
      </c>
      <c r="M2037" s="60">
        <v>190488</v>
      </c>
      <c r="N2037" s="65">
        <f t="shared" si="321"/>
        <v>600</v>
      </c>
      <c r="O2037" s="66" t="str">
        <f t="shared" ca="1" si="322"/>
        <v>OK</v>
      </c>
      <c r="P2037" s="63">
        <v>45800</v>
      </c>
      <c r="Q2037" s="200"/>
      <c r="R2037" s="148" t="s">
        <v>117</v>
      </c>
      <c r="S2037" s="65" t="str">
        <f t="shared" si="323"/>
        <v>Separações no talão e rupturas dos reforços.</v>
      </c>
      <c r="T2037" s="59" t="str">
        <f t="shared" si="324"/>
        <v>Aquecimento excessivo no tambor de freio, utilização com sobrecarga ou baixa pressão, mau posicionamento do pneu sobre o aro/roda, uso excessivo dos freios devido a velocidade incompatível com a via.</v>
      </c>
      <c r="U2037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37" s="60">
        <v>16196</v>
      </c>
      <c r="W2037" s="59" t="str">
        <f t="shared" si="326"/>
        <v xml:space="preserve">Everson Veloso </v>
      </c>
      <c r="X2037" s="59">
        <f t="shared" si="309"/>
        <v>4</v>
      </c>
      <c r="Y2037" s="59">
        <f t="shared" ca="1" si="308"/>
        <v>24</v>
      </c>
      <c r="Z2037" s="59" t="str">
        <f>IFERROR(VLOOKUP(R2037,FVU!B:F,5,FALSE),"")</f>
        <v>TALÃO</v>
      </c>
      <c r="AA2037">
        <f t="shared" si="310"/>
        <v>2025</v>
      </c>
    </row>
    <row r="2038" spans="1:27" ht="15.75" customHeight="1">
      <c r="A2038" s="149">
        <f t="shared" si="307"/>
        <v>4333</v>
      </c>
      <c r="B2038" s="76">
        <v>28003</v>
      </c>
      <c r="C2038" s="68">
        <v>2</v>
      </c>
      <c r="D2038" s="67" t="str">
        <f t="shared" si="319"/>
        <v>275/80R22.5</v>
      </c>
      <c r="E2038" s="69">
        <v>90508</v>
      </c>
      <c r="F2038" s="76" t="s">
        <v>102</v>
      </c>
      <c r="G2038" s="68">
        <v>990</v>
      </c>
      <c r="H2038" s="67" t="str">
        <f t="shared" si="320"/>
        <v>VENEZA</v>
      </c>
      <c r="I2038" s="71">
        <v>45750</v>
      </c>
      <c r="J2038" s="72">
        <v>45776</v>
      </c>
      <c r="K2038" s="68">
        <v>1</v>
      </c>
      <c r="L2038" s="68">
        <v>105728</v>
      </c>
      <c r="M2038" s="68">
        <v>105728</v>
      </c>
      <c r="N2038" s="73">
        <f t="shared" si="321"/>
        <v>600</v>
      </c>
      <c r="O2038" s="74" t="str">
        <f t="shared" ca="1" si="322"/>
        <v>OK</v>
      </c>
      <c r="P2038" s="71">
        <v>45777</v>
      </c>
      <c r="Q2038" s="198"/>
      <c r="R2038" s="68" t="s">
        <v>111</v>
      </c>
      <c r="S2038" s="73" t="str">
        <f t="shared" si="323"/>
        <v>Desgaste irregular da Banda de Rodagem.</v>
      </c>
      <c r="T2038" s="67" t="str">
        <f t="shared" si="324"/>
        <v>Folgas nas mangas, cubos, buchas estouradas, veículo desalinhado.</v>
      </c>
      <c r="U2038" s="73" t="str">
        <f t="shared" si="32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038" s="68">
        <v>16196</v>
      </c>
      <c r="W2038" s="67" t="str">
        <f t="shared" si="326"/>
        <v xml:space="preserve">Everson Veloso </v>
      </c>
      <c r="X2038" s="67">
        <f t="shared" si="309"/>
        <v>4</v>
      </c>
      <c r="Y2038" s="67">
        <f t="shared" ca="1" si="308"/>
        <v>1</v>
      </c>
      <c r="Z2038" s="67" t="str">
        <f>IFERROR(VLOOKUP(R2038,FVU!B:F,5,FALSE),"")</f>
        <v>BANDA DE RODAGEM</v>
      </c>
      <c r="AA2038">
        <f t="shared" si="310"/>
        <v>2025</v>
      </c>
    </row>
    <row r="2039" spans="1:27" ht="15.75" customHeight="1">
      <c r="A2039" s="150">
        <f t="shared" si="307"/>
        <v>4334</v>
      </c>
      <c r="B2039" s="75">
        <v>26314</v>
      </c>
      <c r="C2039" s="60">
        <v>1</v>
      </c>
      <c r="D2039" s="59" t="str">
        <f t="shared" si="319"/>
        <v>295/80R22.5</v>
      </c>
      <c r="E2039" s="61">
        <v>10853</v>
      </c>
      <c r="F2039" s="75" t="s">
        <v>105</v>
      </c>
      <c r="G2039" s="60">
        <v>870</v>
      </c>
      <c r="H2039" s="59" t="str">
        <f t="shared" si="320"/>
        <v>JUSTINOPOLIS</v>
      </c>
      <c r="I2039" s="63">
        <v>45756</v>
      </c>
      <c r="J2039" s="64">
        <v>45776</v>
      </c>
      <c r="K2039" s="60">
        <v>1</v>
      </c>
      <c r="L2039" s="60">
        <v>28082</v>
      </c>
      <c r="M2039" s="60">
        <v>117456</v>
      </c>
      <c r="N2039" s="65">
        <f t="shared" si="321"/>
        <v>650</v>
      </c>
      <c r="O2039" s="66" t="str">
        <f t="shared" ca="1" si="322"/>
        <v>OK</v>
      </c>
      <c r="P2039" s="63">
        <v>45800</v>
      </c>
      <c r="Q2039" s="200"/>
      <c r="R2039" s="148" t="s">
        <v>106</v>
      </c>
      <c r="S2039" s="65" t="str">
        <f t="shared" si="323"/>
        <v>Rachadura na zona baixa do talão.</v>
      </c>
      <c r="T2039" s="59" t="str">
        <f t="shared" si="3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39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39" s="60">
        <v>16196</v>
      </c>
      <c r="W2039" s="59" t="str">
        <f t="shared" si="326"/>
        <v xml:space="preserve">Everson Veloso </v>
      </c>
      <c r="X2039" s="59">
        <f t="shared" si="309"/>
        <v>4</v>
      </c>
      <c r="Y2039" s="59">
        <f t="shared" ca="1" si="308"/>
        <v>24</v>
      </c>
      <c r="Z2039" s="59" t="str">
        <f>IFERROR(VLOOKUP(R2039,FVU!B:F,5,FALSE),"")</f>
        <v>TALÃO</v>
      </c>
      <c r="AA2039">
        <f t="shared" si="310"/>
        <v>2025</v>
      </c>
    </row>
    <row r="2040" spans="1:27" ht="15.75" customHeight="1">
      <c r="A2040" s="149">
        <f t="shared" si="307"/>
        <v>4335</v>
      </c>
      <c r="B2040" s="76">
        <v>25558</v>
      </c>
      <c r="C2040" s="68">
        <v>2</v>
      </c>
      <c r="D2040" s="67" t="str">
        <f t="shared" si="319"/>
        <v>275/80R22.5</v>
      </c>
      <c r="E2040" s="69">
        <v>90295</v>
      </c>
      <c r="F2040" s="76" t="s">
        <v>198</v>
      </c>
      <c r="G2040" s="68">
        <v>870</v>
      </c>
      <c r="H2040" s="67" t="str">
        <f t="shared" si="320"/>
        <v>JUSTINOPOLIS</v>
      </c>
      <c r="I2040" s="71">
        <v>45756</v>
      </c>
      <c r="J2040" s="72">
        <v>45776</v>
      </c>
      <c r="K2040" s="68">
        <v>2</v>
      </c>
      <c r="L2040" s="68">
        <v>12000</v>
      </c>
      <c r="M2040" s="68">
        <v>188597</v>
      </c>
      <c r="N2040" s="73">
        <f t="shared" si="321"/>
        <v>600</v>
      </c>
      <c r="O2040" s="74" t="str">
        <f t="shared" ca="1" si="322"/>
        <v>OK</v>
      </c>
      <c r="P2040" s="71">
        <v>46079</v>
      </c>
      <c r="Q2040" s="198">
        <v>136111</v>
      </c>
      <c r="R2040" s="68" t="s">
        <v>104</v>
      </c>
      <c r="S2040" s="73" t="str">
        <f t="shared" si="323"/>
        <v>Feridas acidentais no flanco.</v>
      </c>
      <c r="T2040" s="67" t="str">
        <f t="shared" si="324"/>
        <v>Objetos pontiagudos, pontas de guias, meio-fio.</v>
      </c>
      <c r="U2040" s="73" t="str">
        <f t="shared" si="325"/>
        <v>Impacto lateral proveniente de erro operacional, solicito avaliação de cobrança.</v>
      </c>
      <c r="V2040" s="68">
        <v>16196</v>
      </c>
      <c r="W2040" s="67" t="str">
        <f t="shared" si="326"/>
        <v xml:space="preserve">Everson Veloso </v>
      </c>
      <c r="X2040" s="67">
        <f t="shared" si="309"/>
        <v>4</v>
      </c>
      <c r="Y2040" s="67">
        <f t="shared" ca="1" si="308"/>
        <v>303</v>
      </c>
      <c r="Z2040" s="67" t="str">
        <f>IFERROR(VLOOKUP(R2040,FVU!B:F,5,FALSE),"")</f>
        <v>FLANCO</v>
      </c>
      <c r="AA2040">
        <f t="shared" si="310"/>
        <v>2025</v>
      </c>
    </row>
    <row r="2041" spans="1:27" ht="15.75" customHeight="1">
      <c r="A2041" s="150">
        <f t="shared" si="307"/>
        <v>4336</v>
      </c>
      <c r="B2041" s="75">
        <v>26744</v>
      </c>
      <c r="C2041" s="60">
        <v>2</v>
      </c>
      <c r="D2041" s="59" t="str">
        <f t="shared" si="319"/>
        <v>275/80R22.5</v>
      </c>
      <c r="E2041" s="61">
        <v>90512</v>
      </c>
      <c r="F2041" s="75" t="s">
        <v>198</v>
      </c>
      <c r="G2041" s="60">
        <v>990</v>
      </c>
      <c r="H2041" s="59" t="str">
        <f t="shared" si="320"/>
        <v>VENEZA</v>
      </c>
      <c r="I2041" s="63">
        <v>45768</v>
      </c>
      <c r="J2041" s="64">
        <v>45786</v>
      </c>
      <c r="K2041" s="60">
        <v>1</v>
      </c>
      <c r="L2041" s="60">
        <v>587</v>
      </c>
      <c r="M2041" s="60">
        <v>95320</v>
      </c>
      <c r="N2041" s="65">
        <f t="shared" si="321"/>
        <v>600</v>
      </c>
      <c r="O2041" s="66" t="str">
        <f t="shared" ca="1" si="322"/>
        <v>OK</v>
      </c>
      <c r="P2041" s="63">
        <v>45790</v>
      </c>
      <c r="Q2041" s="200"/>
      <c r="R2041" s="148" t="s">
        <v>104</v>
      </c>
      <c r="S2041" s="65" t="str">
        <f t="shared" si="323"/>
        <v>Feridas acidentais no flanco.</v>
      </c>
      <c r="T2041" s="59" t="str">
        <f t="shared" si="324"/>
        <v>Objetos pontiagudos, pontas de guias, meio-fio.</v>
      </c>
      <c r="U2041" s="65" t="str">
        <f t="shared" si="325"/>
        <v>Impacto lateral proveniente de erro operacional, solicito avaliação de cobrança.</v>
      </c>
      <c r="V2041" s="60">
        <v>16196</v>
      </c>
      <c r="W2041" s="59" t="str">
        <f t="shared" si="326"/>
        <v xml:space="preserve">Everson Veloso </v>
      </c>
      <c r="X2041" s="59">
        <f t="shared" si="309"/>
        <v>5</v>
      </c>
      <c r="Y2041" s="59">
        <f t="shared" ca="1" si="308"/>
        <v>4</v>
      </c>
      <c r="Z2041" s="59" t="str">
        <f>IFERROR(VLOOKUP(R2041,FVU!B:F,5,FALSE),"")</f>
        <v>FLANCO</v>
      </c>
      <c r="AA2041">
        <f t="shared" si="310"/>
        <v>2025</v>
      </c>
    </row>
    <row r="2042" spans="1:27" ht="15.75" customHeight="1">
      <c r="A2042" s="149">
        <f t="shared" si="307"/>
        <v>4337</v>
      </c>
      <c r="B2042" s="76">
        <v>28115</v>
      </c>
      <c r="C2042" s="68">
        <v>2</v>
      </c>
      <c r="D2042" s="67" t="str">
        <f t="shared" si="319"/>
        <v>275/80R22.5</v>
      </c>
      <c r="E2042" s="69">
        <v>90308</v>
      </c>
      <c r="F2042" s="76" t="s">
        <v>105</v>
      </c>
      <c r="G2042" s="68">
        <v>870</v>
      </c>
      <c r="H2042" s="67" t="str">
        <f t="shared" si="320"/>
        <v>JUSTINOPOLIS</v>
      </c>
      <c r="I2042" s="71">
        <v>45763</v>
      </c>
      <c r="J2042" s="72">
        <v>45786</v>
      </c>
      <c r="K2042" s="68">
        <v>1</v>
      </c>
      <c r="L2042" s="68">
        <v>9000</v>
      </c>
      <c r="M2042" s="68">
        <v>66179</v>
      </c>
      <c r="N2042" s="73">
        <f t="shared" si="321"/>
        <v>600</v>
      </c>
      <c r="O2042" s="74" t="str">
        <f t="shared" ca="1" si="322"/>
        <v>OK</v>
      </c>
      <c r="P2042" s="71">
        <v>45800</v>
      </c>
      <c r="Q2042" s="198"/>
      <c r="R2042" s="68" t="s">
        <v>116</v>
      </c>
      <c r="S2042" s="73" t="str">
        <f t="shared" si="323"/>
        <v>Desenrolamento do retorno da lona carcaça no talão.</v>
      </c>
      <c r="T2042" s="67" t="str">
        <f t="shared" si="324"/>
        <v>Aquecimento no talão ocasionado pelo uso excessivo do freio, má regulagem dos freios, uso excessivo dos freios devido a velocidade incompatível com a via,rodas sujas e/ou em má condições de uso, etc.</v>
      </c>
      <c r="U2042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042" s="68">
        <v>16196</v>
      </c>
      <c r="W2042" s="67" t="str">
        <f t="shared" si="326"/>
        <v xml:space="preserve">Everson Veloso </v>
      </c>
      <c r="X2042" s="67">
        <f t="shared" si="309"/>
        <v>5</v>
      </c>
      <c r="Y2042" s="67">
        <f t="shared" ca="1" si="308"/>
        <v>14</v>
      </c>
      <c r="Z2042" s="67" t="str">
        <f>IFERROR(VLOOKUP(R2042,FVU!B:F,5,FALSE),"")</f>
        <v>TALÃO</v>
      </c>
      <c r="AA2042">
        <f t="shared" si="310"/>
        <v>2025</v>
      </c>
    </row>
    <row r="2043" spans="1:27" ht="15.75" customHeight="1">
      <c r="A2043" s="150">
        <f t="shared" si="307"/>
        <v>4338</v>
      </c>
      <c r="B2043" s="75">
        <v>28271</v>
      </c>
      <c r="C2043" s="60">
        <v>2</v>
      </c>
      <c r="D2043" s="59" t="str">
        <f t="shared" si="319"/>
        <v>275/80R22.5</v>
      </c>
      <c r="E2043" s="61">
        <v>20720</v>
      </c>
      <c r="F2043" s="75" t="s">
        <v>99</v>
      </c>
      <c r="G2043" s="60">
        <v>870</v>
      </c>
      <c r="H2043" s="59" t="str">
        <f t="shared" si="320"/>
        <v>JUSTINOPOLIS</v>
      </c>
      <c r="I2043" s="63">
        <v>45769</v>
      </c>
      <c r="J2043" s="64">
        <v>45786</v>
      </c>
      <c r="K2043" s="60">
        <v>1</v>
      </c>
      <c r="L2043" s="60">
        <v>26012</v>
      </c>
      <c r="M2043" s="60">
        <v>74584</v>
      </c>
      <c r="N2043" s="65">
        <f t="shared" si="321"/>
        <v>600</v>
      </c>
      <c r="O2043" s="66" t="str">
        <f t="shared" ca="1" si="322"/>
        <v>OK</v>
      </c>
      <c r="P2043" s="63">
        <v>46100</v>
      </c>
      <c r="Q2043" s="200"/>
      <c r="R2043" s="148" t="s">
        <v>104</v>
      </c>
      <c r="S2043" s="65" t="str">
        <f t="shared" si="323"/>
        <v>Feridas acidentais no flanco.</v>
      </c>
      <c r="T2043" s="59" t="str">
        <f t="shared" si="324"/>
        <v>Objetos pontiagudos, pontas de guias, meio-fio.</v>
      </c>
      <c r="U2043" s="65" t="str">
        <f t="shared" si="325"/>
        <v>Impacto lateral proveniente de erro operacional, solicito avaliação de cobrança.</v>
      </c>
      <c r="V2043" s="60">
        <v>16196</v>
      </c>
      <c r="W2043" s="59" t="str">
        <f t="shared" si="326"/>
        <v xml:space="preserve">Everson Veloso </v>
      </c>
      <c r="X2043" s="59">
        <f t="shared" si="309"/>
        <v>5</v>
      </c>
      <c r="Y2043" s="59">
        <f t="shared" ca="1" si="308"/>
        <v>314</v>
      </c>
      <c r="Z2043" s="59" t="str">
        <f>IFERROR(VLOOKUP(R2043,FVU!B:F,5,FALSE),"")</f>
        <v>FLANCO</v>
      </c>
      <c r="AA2043">
        <f t="shared" si="310"/>
        <v>2025</v>
      </c>
    </row>
    <row r="2044" spans="1:27" ht="15.75" customHeight="1">
      <c r="A2044" s="149">
        <f t="shared" si="307"/>
        <v>4339</v>
      </c>
      <c r="B2044" s="76">
        <v>25465</v>
      </c>
      <c r="C2044" s="68">
        <v>2</v>
      </c>
      <c r="D2044" s="67" t="str">
        <f t="shared" si="319"/>
        <v>275/80R22.5</v>
      </c>
      <c r="E2044" s="69">
        <v>20716</v>
      </c>
      <c r="F2044" s="76" t="s">
        <v>105</v>
      </c>
      <c r="G2044" s="68">
        <v>870</v>
      </c>
      <c r="H2044" s="67" t="str">
        <f t="shared" si="320"/>
        <v>JUSTINOPOLIS</v>
      </c>
      <c r="I2044" s="71">
        <v>45762</v>
      </c>
      <c r="J2044" s="72">
        <v>45786</v>
      </c>
      <c r="K2044" s="68">
        <v>2</v>
      </c>
      <c r="L2044" s="68">
        <v>9777</v>
      </c>
      <c r="M2044" s="68">
        <v>173513</v>
      </c>
      <c r="N2044" s="73">
        <f t="shared" si="321"/>
        <v>600</v>
      </c>
      <c r="O2044" s="74" t="str">
        <f t="shared" ca="1" si="322"/>
        <v>OK</v>
      </c>
      <c r="P2044" s="71">
        <v>45800</v>
      </c>
      <c r="Q2044" s="198"/>
      <c r="R2044" s="68" t="s">
        <v>106</v>
      </c>
      <c r="S2044" s="73" t="str">
        <f t="shared" si="323"/>
        <v>Rachadura na zona baixa do talão.</v>
      </c>
      <c r="T2044" s="67" t="str">
        <f t="shared" si="3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44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44" s="68">
        <v>16196</v>
      </c>
      <c r="W2044" s="67" t="str">
        <f t="shared" si="326"/>
        <v xml:space="preserve">Everson Veloso </v>
      </c>
      <c r="X2044" s="67">
        <f t="shared" si="309"/>
        <v>5</v>
      </c>
      <c r="Y2044" s="67">
        <f t="shared" ca="1" si="308"/>
        <v>14</v>
      </c>
      <c r="Z2044" s="67" t="str">
        <f>IFERROR(VLOOKUP(R2044,FVU!B:F,5,FALSE),"")</f>
        <v>TALÃO</v>
      </c>
      <c r="AA2044">
        <f t="shared" si="310"/>
        <v>2025</v>
      </c>
    </row>
    <row r="2045" spans="1:27" ht="15.75" customHeight="1">
      <c r="A2045" s="150">
        <f t="shared" si="307"/>
        <v>4340</v>
      </c>
      <c r="B2045" s="75">
        <v>24345</v>
      </c>
      <c r="C2045" s="60">
        <v>2</v>
      </c>
      <c r="D2045" s="59" t="str">
        <f t="shared" si="319"/>
        <v>275/80R22.5</v>
      </c>
      <c r="E2045" s="61">
        <v>40100</v>
      </c>
      <c r="F2045" s="75" t="s">
        <v>99</v>
      </c>
      <c r="G2045" s="60">
        <v>16</v>
      </c>
      <c r="H2045" s="59" t="str">
        <f t="shared" si="320"/>
        <v>M.GORETTI</v>
      </c>
      <c r="I2045" s="63">
        <v>45760</v>
      </c>
      <c r="J2045" s="64">
        <v>45786</v>
      </c>
      <c r="K2045" s="60">
        <v>1</v>
      </c>
      <c r="L2045" s="60">
        <v>8732</v>
      </c>
      <c r="M2045" s="60">
        <v>200427</v>
      </c>
      <c r="N2045" s="65">
        <f t="shared" si="321"/>
        <v>600</v>
      </c>
      <c r="O2045" s="66" t="str">
        <f t="shared" ca="1" si="322"/>
        <v>OK</v>
      </c>
      <c r="P2045" s="63">
        <v>45800</v>
      </c>
      <c r="Q2045" s="200"/>
      <c r="R2045" s="148" t="s">
        <v>117</v>
      </c>
      <c r="S2045" s="65" t="str">
        <f t="shared" si="323"/>
        <v>Separações no talão e rupturas dos reforços.</v>
      </c>
      <c r="T2045" s="59" t="str">
        <f t="shared" si="324"/>
        <v>Aquecimento excessivo no tambor de freio, utilização com sobrecarga ou baixa pressão, mau posicionamento do pneu sobre o aro/roda, uso excessivo dos freios devido a velocidade incompatível com a via.</v>
      </c>
      <c r="U2045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45" s="60">
        <v>16196</v>
      </c>
      <c r="W2045" s="59" t="str">
        <f t="shared" si="326"/>
        <v xml:space="preserve">Everson Veloso </v>
      </c>
      <c r="X2045" s="59">
        <f t="shared" si="309"/>
        <v>5</v>
      </c>
      <c r="Y2045" s="59">
        <f t="shared" ca="1" si="308"/>
        <v>14</v>
      </c>
      <c r="Z2045" s="59" t="str">
        <f>IFERROR(VLOOKUP(R2045,FVU!B:F,5,FALSE),"")</f>
        <v>TALÃO</v>
      </c>
      <c r="AA2045">
        <f t="shared" si="310"/>
        <v>2025</v>
      </c>
    </row>
    <row r="2046" spans="1:27" ht="15.75" customHeight="1">
      <c r="A2046" s="149">
        <f t="shared" si="307"/>
        <v>4341</v>
      </c>
      <c r="B2046" s="76">
        <v>27327</v>
      </c>
      <c r="C2046" s="68">
        <v>2</v>
      </c>
      <c r="D2046" s="67" t="str">
        <f t="shared" si="319"/>
        <v>275/80R22.5</v>
      </c>
      <c r="E2046" s="69">
        <v>11201</v>
      </c>
      <c r="F2046" s="76" t="s">
        <v>105</v>
      </c>
      <c r="G2046" s="68">
        <v>98</v>
      </c>
      <c r="H2046" s="67" t="str">
        <f t="shared" si="320"/>
        <v>ANA LUCIA</v>
      </c>
      <c r="I2046" s="71">
        <v>45763</v>
      </c>
      <c r="J2046" s="72">
        <v>45786</v>
      </c>
      <c r="K2046" s="68">
        <v>1</v>
      </c>
      <c r="L2046" s="68">
        <v>39968</v>
      </c>
      <c r="M2046" s="68">
        <v>126402</v>
      </c>
      <c r="N2046" s="73">
        <f t="shared" si="321"/>
        <v>600</v>
      </c>
      <c r="O2046" s="74" t="str">
        <f t="shared" ca="1" si="322"/>
        <v>OK</v>
      </c>
      <c r="P2046" s="71">
        <v>45856</v>
      </c>
      <c r="Q2046" s="198"/>
      <c r="R2046" s="68" t="s">
        <v>106</v>
      </c>
      <c r="S2046" s="73" t="str">
        <f t="shared" si="323"/>
        <v>Rachadura na zona baixa do talão.</v>
      </c>
      <c r="T2046" s="67" t="str">
        <f t="shared" si="3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46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46" s="68">
        <v>16196</v>
      </c>
      <c r="W2046" s="67" t="str">
        <f t="shared" si="326"/>
        <v xml:space="preserve">Everson Veloso </v>
      </c>
      <c r="X2046" s="67">
        <f t="shared" si="309"/>
        <v>5</v>
      </c>
      <c r="Y2046" s="67">
        <f t="shared" ca="1" si="308"/>
        <v>70</v>
      </c>
      <c r="Z2046" s="67" t="str">
        <f>IFERROR(VLOOKUP(R2046,FVU!B:F,5,FALSE),"")</f>
        <v>TALÃO</v>
      </c>
      <c r="AA2046">
        <f t="shared" si="310"/>
        <v>2025</v>
      </c>
    </row>
    <row r="2047" spans="1:27" ht="15.75" customHeight="1">
      <c r="A2047" s="150">
        <f t="shared" si="307"/>
        <v>4342</v>
      </c>
      <c r="B2047" s="75">
        <v>28145</v>
      </c>
      <c r="C2047" s="60">
        <v>4</v>
      </c>
      <c r="D2047" s="59" t="str">
        <f t="shared" si="319"/>
        <v>215/75R17.5</v>
      </c>
      <c r="E2047" s="61">
        <v>41144</v>
      </c>
      <c r="F2047" s="75" t="s">
        <v>101</v>
      </c>
      <c r="G2047" s="60">
        <v>98</v>
      </c>
      <c r="H2047" s="59" t="str">
        <f t="shared" si="320"/>
        <v>ANA LUCIA</v>
      </c>
      <c r="I2047" s="63">
        <v>45766</v>
      </c>
      <c r="J2047" s="64">
        <v>45786</v>
      </c>
      <c r="K2047" s="60">
        <v>1</v>
      </c>
      <c r="L2047" s="60">
        <v>1748</v>
      </c>
      <c r="M2047" s="60">
        <v>32378</v>
      </c>
      <c r="N2047" s="65">
        <f t="shared" si="321"/>
        <v>450</v>
      </c>
      <c r="O2047" s="66" t="str">
        <f t="shared" ca="1" si="322"/>
        <v>OK</v>
      </c>
      <c r="P2047" s="63">
        <v>45856</v>
      </c>
      <c r="Q2047" s="200"/>
      <c r="R2047" s="148" t="s">
        <v>104</v>
      </c>
      <c r="S2047" s="65" t="str">
        <f t="shared" si="323"/>
        <v>Feridas acidentais no flanco.</v>
      </c>
      <c r="T2047" s="59" t="str">
        <f t="shared" si="324"/>
        <v>Objetos pontiagudos, pontas de guias, meio-fio.</v>
      </c>
      <c r="U2047" s="65" t="str">
        <f t="shared" si="325"/>
        <v>Impacto lateral proveniente de erro operacional, solicito avaliação de cobrança.</v>
      </c>
      <c r="V2047" s="60">
        <v>16196</v>
      </c>
      <c r="W2047" s="59" t="str">
        <f t="shared" si="326"/>
        <v xml:space="preserve">Everson Veloso </v>
      </c>
      <c r="X2047" s="59">
        <f t="shared" si="309"/>
        <v>5</v>
      </c>
      <c r="Y2047" s="59">
        <f t="shared" ca="1" si="308"/>
        <v>70</v>
      </c>
      <c r="Z2047" s="59" t="str">
        <f>IFERROR(VLOOKUP(R2047,FVU!B:F,5,FALSE),"")</f>
        <v>FLANCO</v>
      </c>
      <c r="AA2047">
        <f t="shared" si="310"/>
        <v>2025</v>
      </c>
    </row>
    <row r="2048" spans="1:27" ht="15.75" customHeight="1">
      <c r="A2048" s="149">
        <f t="shared" si="307"/>
        <v>4343</v>
      </c>
      <c r="B2048" s="76">
        <v>23845</v>
      </c>
      <c r="C2048" s="68">
        <v>1</v>
      </c>
      <c r="D2048" s="67" t="str">
        <f t="shared" si="319"/>
        <v>295/80R22.5</v>
      </c>
      <c r="E2048" s="69">
        <v>40200</v>
      </c>
      <c r="F2048" s="76" t="s">
        <v>205</v>
      </c>
      <c r="G2048" s="68">
        <v>16</v>
      </c>
      <c r="H2048" s="67" t="str">
        <f t="shared" si="320"/>
        <v>M.GORETTI</v>
      </c>
      <c r="I2048" s="71">
        <v>45767</v>
      </c>
      <c r="J2048" s="72">
        <v>45786</v>
      </c>
      <c r="K2048" s="68">
        <v>0</v>
      </c>
      <c r="L2048" s="68">
        <v>9091</v>
      </c>
      <c r="M2048" s="68">
        <v>73706</v>
      </c>
      <c r="N2048" s="73">
        <f t="shared" si="321"/>
        <v>650</v>
      </c>
      <c r="O2048" s="74" t="str">
        <f t="shared" ca="1" si="322"/>
        <v>OK</v>
      </c>
      <c r="P2048" s="71">
        <v>45812</v>
      </c>
      <c r="Q2048" s="198"/>
      <c r="R2048" s="68" t="s">
        <v>109</v>
      </c>
      <c r="S2048" s="73" t="str">
        <f t="shared" si="323"/>
        <v>Desgaste da Banda de Rodagem por utilização extrema.</v>
      </c>
      <c r="T2048" s="67" t="str">
        <f t="shared" si="324"/>
        <v>Roda travada, "calo" no tambor de freio, utilização extrema , excessiva.</v>
      </c>
      <c r="U2048" s="73" t="str">
        <f t="shared" si="325"/>
        <v>Verificar rodas e tambores de freio, verificar negligência do borracheiro e caso procedente efetuar a cobrança.</v>
      </c>
      <c r="V2048" s="68">
        <v>16196</v>
      </c>
      <c r="W2048" s="67" t="str">
        <f t="shared" si="326"/>
        <v xml:space="preserve">Everson Veloso </v>
      </c>
      <c r="X2048" s="67">
        <f t="shared" si="309"/>
        <v>5</v>
      </c>
      <c r="Y2048" s="67">
        <f t="shared" ca="1" si="308"/>
        <v>26</v>
      </c>
      <c r="Z2048" s="67" t="str">
        <f>IFERROR(VLOOKUP(R2048,FVU!B:F,5,FALSE),"")</f>
        <v>BANDA DE RODAGEM</v>
      </c>
      <c r="AA2048">
        <f t="shared" si="310"/>
        <v>2025</v>
      </c>
    </row>
    <row r="2049" spans="1:27" ht="15.75" customHeight="1">
      <c r="A2049" s="150">
        <f t="shared" si="307"/>
        <v>4344</v>
      </c>
      <c r="B2049" s="75">
        <v>24250</v>
      </c>
      <c r="C2049" s="60">
        <v>1</v>
      </c>
      <c r="D2049" s="59" t="str">
        <f t="shared" si="319"/>
        <v>295/80R22.5</v>
      </c>
      <c r="E2049" s="61">
        <v>10700</v>
      </c>
      <c r="F2049" s="75" t="s">
        <v>198</v>
      </c>
      <c r="G2049" s="60">
        <v>870</v>
      </c>
      <c r="H2049" s="59" t="str">
        <f t="shared" si="320"/>
        <v>JUSTINOPOLIS</v>
      </c>
      <c r="I2049" s="63">
        <v>45763</v>
      </c>
      <c r="J2049" s="64">
        <v>45786</v>
      </c>
      <c r="K2049" s="60">
        <v>1</v>
      </c>
      <c r="L2049" s="60">
        <v>33526</v>
      </c>
      <c r="M2049" s="60">
        <v>112523</v>
      </c>
      <c r="N2049" s="65">
        <f t="shared" si="321"/>
        <v>650</v>
      </c>
      <c r="O2049" s="66" t="str">
        <f t="shared" ca="1" si="322"/>
        <v>OK</v>
      </c>
      <c r="P2049" s="63">
        <v>45800</v>
      </c>
      <c r="Q2049" s="200"/>
      <c r="R2049" s="148" t="s">
        <v>117</v>
      </c>
      <c r="S2049" s="65" t="str">
        <f t="shared" si="323"/>
        <v>Separações no talão e rupturas dos reforços.</v>
      </c>
      <c r="T2049" s="59" t="str">
        <f t="shared" si="324"/>
        <v>Aquecimento excessivo no tambor de freio, utilização com sobrecarga ou baixa pressão, mau posicionamento do pneu sobre o aro/roda, uso excessivo dos freios devido a velocidade incompatível com a via.</v>
      </c>
      <c r="U2049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49" s="60">
        <v>16196</v>
      </c>
      <c r="W2049" s="59" t="str">
        <f t="shared" si="326"/>
        <v xml:space="preserve">Everson Veloso </v>
      </c>
      <c r="X2049" s="59">
        <f t="shared" si="309"/>
        <v>5</v>
      </c>
      <c r="Y2049" s="59">
        <f t="shared" ca="1" si="308"/>
        <v>14</v>
      </c>
      <c r="Z2049" s="59" t="str">
        <f>IFERROR(VLOOKUP(R2049,FVU!B:F,5,FALSE),"")</f>
        <v>TALÃO</v>
      </c>
      <c r="AA2049">
        <f t="shared" si="310"/>
        <v>2025</v>
      </c>
    </row>
    <row r="2050" spans="1:27" ht="15.75" customHeight="1">
      <c r="A2050" s="149">
        <f t="shared" si="307"/>
        <v>4345</v>
      </c>
      <c r="B2050" s="76">
        <v>28929</v>
      </c>
      <c r="C2050" s="68">
        <v>2</v>
      </c>
      <c r="D2050" s="67" t="str">
        <f t="shared" si="319"/>
        <v>275/80R22.5</v>
      </c>
      <c r="E2050" s="69">
        <v>90532</v>
      </c>
      <c r="F2050" s="76" t="s">
        <v>99</v>
      </c>
      <c r="G2050" s="68">
        <v>990</v>
      </c>
      <c r="H2050" s="67" t="str">
        <f t="shared" si="320"/>
        <v>VENEZA</v>
      </c>
      <c r="I2050" s="71">
        <v>45765</v>
      </c>
      <c r="J2050" s="72">
        <v>45786</v>
      </c>
      <c r="K2050" s="68">
        <v>0</v>
      </c>
      <c r="L2050" s="68">
        <v>21977</v>
      </c>
      <c r="M2050" s="68">
        <v>94827</v>
      </c>
      <c r="N2050" s="73">
        <f t="shared" si="321"/>
        <v>600</v>
      </c>
      <c r="O2050" s="74" t="str">
        <f t="shared" ca="1" si="322"/>
        <v>OK</v>
      </c>
      <c r="P2050" s="71">
        <v>45790</v>
      </c>
      <c r="Q2050" s="198"/>
      <c r="R2050" s="68" t="s">
        <v>107</v>
      </c>
      <c r="S2050" s="73" t="str">
        <f t="shared" si="323"/>
        <v>Alteração na zona baixa do talão.</v>
      </c>
      <c r="T2050" s="67" t="str">
        <f t="shared" si="32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050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050" s="68">
        <v>16196</v>
      </c>
      <c r="W2050" s="67" t="str">
        <f t="shared" si="326"/>
        <v xml:space="preserve">Everson Veloso </v>
      </c>
      <c r="X2050" s="67">
        <f t="shared" si="309"/>
        <v>5</v>
      </c>
      <c r="Y2050" s="67">
        <f t="shared" ca="1" si="308"/>
        <v>4</v>
      </c>
      <c r="Z2050" s="67" t="str">
        <f>IFERROR(VLOOKUP(R2050,FVU!B:F,5,FALSE),"")</f>
        <v>TALÃO</v>
      </c>
      <c r="AA2050">
        <f t="shared" si="310"/>
        <v>2025</v>
      </c>
    </row>
    <row r="2051" spans="1:27" ht="15.75" customHeight="1">
      <c r="A2051" s="150">
        <f t="shared" si="307"/>
        <v>4346</v>
      </c>
      <c r="B2051" s="75">
        <v>31287</v>
      </c>
      <c r="C2051" s="60">
        <v>1</v>
      </c>
      <c r="D2051" s="59" t="str">
        <f t="shared" si="319"/>
        <v>295/80R22.5</v>
      </c>
      <c r="E2051" s="61">
        <v>10853</v>
      </c>
      <c r="F2051" s="75" t="s">
        <v>105</v>
      </c>
      <c r="G2051" s="60">
        <v>870</v>
      </c>
      <c r="H2051" s="59" t="str">
        <f t="shared" si="320"/>
        <v>JUSTINOPOLIS</v>
      </c>
      <c r="I2051" s="63">
        <v>45769</v>
      </c>
      <c r="J2051" s="64">
        <v>45786</v>
      </c>
      <c r="K2051" s="60">
        <v>0</v>
      </c>
      <c r="L2051" s="60">
        <v>2339</v>
      </c>
      <c r="M2051" s="60">
        <v>2339</v>
      </c>
      <c r="N2051" s="65">
        <f t="shared" si="321"/>
        <v>650</v>
      </c>
      <c r="O2051" s="66" t="str">
        <f t="shared" ca="1" si="322"/>
        <v>OK</v>
      </c>
      <c r="P2051" s="63">
        <v>45800</v>
      </c>
      <c r="Q2051" s="200"/>
      <c r="R2051" s="148" t="s">
        <v>116</v>
      </c>
      <c r="S2051" s="65" t="str">
        <f t="shared" si="323"/>
        <v>Desenrolamento do retorno da lona carcaça no talão.</v>
      </c>
      <c r="T2051" s="59" t="str">
        <f t="shared" si="324"/>
        <v>Aquecimento no talão ocasionado pelo uso excessivo do freio, má regulagem dos freios, uso excessivo dos freios devido a velocidade incompatível com a via,rodas sujas e/ou em má condições de uso, etc.</v>
      </c>
      <c r="U2051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051" s="60">
        <v>16196</v>
      </c>
      <c r="W2051" s="59" t="str">
        <f t="shared" si="326"/>
        <v xml:space="preserve">Everson Veloso </v>
      </c>
      <c r="X2051" s="59">
        <f t="shared" si="309"/>
        <v>5</v>
      </c>
      <c r="Y2051" s="59">
        <f t="shared" ca="1" si="308"/>
        <v>14</v>
      </c>
      <c r="Z2051" s="59" t="str">
        <f>IFERROR(VLOOKUP(R2051,FVU!B:F,5,FALSE),"")</f>
        <v>TALÃO</v>
      </c>
      <c r="AA2051">
        <f t="shared" si="310"/>
        <v>2025</v>
      </c>
    </row>
    <row r="2052" spans="1:27" ht="15.75" customHeight="1">
      <c r="A2052" s="149">
        <f t="shared" ref="A2052:A2115" si="327">IF(B2052&gt;0,A2051+1,"")</f>
        <v>4347</v>
      </c>
      <c r="B2052" s="76">
        <v>27229</v>
      </c>
      <c r="C2052" s="68">
        <v>2</v>
      </c>
      <c r="D2052" s="67" t="str">
        <f t="shared" si="319"/>
        <v>275/80R22.5</v>
      </c>
      <c r="E2052" s="69">
        <v>11187</v>
      </c>
      <c r="F2052" s="76" t="s">
        <v>105</v>
      </c>
      <c r="G2052" s="68">
        <v>870</v>
      </c>
      <c r="H2052" s="67" t="str">
        <f t="shared" si="320"/>
        <v>JUSTINOPOLIS</v>
      </c>
      <c r="I2052" s="71">
        <v>45769</v>
      </c>
      <c r="J2052" s="72">
        <v>45786</v>
      </c>
      <c r="K2052" s="68">
        <v>1</v>
      </c>
      <c r="L2052" s="68">
        <v>21918</v>
      </c>
      <c r="M2052" s="68">
        <v>104560</v>
      </c>
      <c r="N2052" s="73">
        <f t="shared" si="321"/>
        <v>600</v>
      </c>
      <c r="O2052" s="74" t="str">
        <f t="shared" ca="1" si="322"/>
        <v>OK</v>
      </c>
      <c r="P2052" s="71">
        <v>45800</v>
      </c>
      <c r="Q2052" s="198"/>
      <c r="R2052" s="68" t="s">
        <v>107</v>
      </c>
      <c r="S2052" s="73" t="str">
        <f t="shared" si="323"/>
        <v>Alteração na zona baixa do talão.</v>
      </c>
      <c r="T2052" s="67" t="str">
        <f t="shared" si="32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052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052" s="68">
        <v>16196</v>
      </c>
      <c r="W2052" s="67" t="str">
        <f t="shared" si="326"/>
        <v xml:space="preserve">Everson Veloso </v>
      </c>
      <c r="X2052" s="67">
        <f t="shared" si="309"/>
        <v>5</v>
      </c>
      <c r="Y2052" s="67">
        <f t="shared" ca="1" si="308"/>
        <v>14</v>
      </c>
      <c r="Z2052" s="67" t="str">
        <f>IFERROR(VLOOKUP(R2052,FVU!B:F,5,FALSE),"")</f>
        <v>TALÃO</v>
      </c>
      <c r="AA2052">
        <f t="shared" si="310"/>
        <v>2025</v>
      </c>
    </row>
    <row r="2053" spans="1:27" ht="15.75" customHeight="1">
      <c r="A2053" s="150">
        <f t="shared" si="327"/>
        <v>4348</v>
      </c>
      <c r="B2053" s="75">
        <v>28087</v>
      </c>
      <c r="C2053" s="60">
        <v>2</v>
      </c>
      <c r="D2053" s="59" t="str">
        <f t="shared" si="319"/>
        <v>275/80R22.5</v>
      </c>
      <c r="E2053" s="61">
        <v>90205</v>
      </c>
      <c r="F2053" s="75" t="s">
        <v>99</v>
      </c>
      <c r="G2053" s="60">
        <v>520</v>
      </c>
      <c r="H2053" s="59" t="str">
        <f t="shared" si="320"/>
        <v>NEVES</v>
      </c>
      <c r="I2053" s="63">
        <v>45769</v>
      </c>
      <c r="J2053" s="64">
        <v>45786</v>
      </c>
      <c r="K2053" s="60">
        <v>0</v>
      </c>
      <c r="L2053" s="60">
        <v>16710</v>
      </c>
      <c r="M2053" s="60">
        <v>108608</v>
      </c>
      <c r="N2053" s="65">
        <f t="shared" si="321"/>
        <v>600</v>
      </c>
      <c r="O2053" s="66" t="str">
        <f t="shared" ca="1" si="322"/>
        <v>OK</v>
      </c>
      <c r="P2053" s="63">
        <v>45792</v>
      </c>
      <c r="Q2053" s="200"/>
      <c r="R2053" s="148" t="s">
        <v>107</v>
      </c>
      <c r="S2053" s="65" t="str">
        <f t="shared" si="323"/>
        <v>Alteração na zona baixa do talão.</v>
      </c>
      <c r="T2053" s="59" t="str">
        <f t="shared" si="32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053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053" s="60">
        <v>16196</v>
      </c>
      <c r="W2053" s="59" t="str">
        <f t="shared" si="326"/>
        <v xml:space="preserve">Everson Veloso </v>
      </c>
      <c r="X2053" s="59">
        <f t="shared" si="309"/>
        <v>5</v>
      </c>
      <c r="Y2053" s="59">
        <f t="shared" ca="1" si="308"/>
        <v>6</v>
      </c>
      <c r="Z2053" s="59" t="str">
        <f>IFERROR(VLOOKUP(R2053,FVU!B:F,5,FALSE),"")</f>
        <v>TALÃO</v>
      </c>
      <c r="AA2053">
        <f t="shared" si="310"/>
        <v>2025</v>
      </c>
    </row>
    <row r="2054" spans="1:27" ht="15.75" customHeight="1">
      <c r="A2054" s="149">
        <f t="shared" si="327"/>
        <v>4349</v>
      </c>
      <c r="B2054" s="76">
        <v>27829</v>
      </c>
      <c r="C2054" s="68">
        <v>2</v>
      </c>
      <c r="D2054" s="67" t="str">
        <f t="shared" si="319"/>
        <v>275/80R22.5</v>
      </c>
      <c r="E2054" s="69">
        <v>90202</v>
      </c>
      <c r="F2054" s="76" t="s">
        <v>99</v>
      </c>
      <c r="G2054" s="68">
        <v>520</v>
      </c>
      <c r="H2054" s="67" t="str">
        <f t="shared" si="320"/>
        <v>NEVES</v>
      </c>
      <c r="I2054" s="71">
        <v>45765</v>
      </c>
      <c r="J2054" s="72">
        <v>45786</v>
      </c>
      <c r="K2054" s="68">
        <v>1</v>
      </c>
      <c r="L2054" s="68">
        <v>34782</v>
      </c>
      <c r="M2054" s="68">
        <v>119916</v>
      </c>
      <c r="N2054" s="73">
        <f t="shared" si="321"/>
        <v>600</v>
      </c>
      <c r="O2054" s="74" t="str">
        <f t="shared" ca="1" si="322"/>
        <v>OK</v>
      </c>
      <c r="P2054" s="71">
        <v>45792</v>
      </c>
      <c r="Q2054" s="198"/>
      <c r="R2054" s="68" t="s">
        <v>107</v>
      </c>
      <c r="S2054" s="73" t="str">
        <f t="shared" si="323"/>
        <v>Alteração na zona baixa do talão.</v>
      </c>
      <c r="T2054" s="67" t="str">
        <f t="shared" si="32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054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054" s="68">
        <v>16196</v>
      </c>
      <c r="W2054" s="67" t="str">
        <f t="shared" si="326"/>
        <v xml:space="preserve">Everson Veloso </v>
      </c>
      <c r="X2054" s="67">
        <f t="shared" si="309"/>
        <v>5</v>
      </c>
      <c r="Y2054" s="67">
        <f t="shared" ca="1" si="308"/>
        <v>6</v>
      </c>
      <c r="Z2054" s="67" t="str">
        <f>IFERROR(VLOOKUP(R2054,FVU!B:F,5,FALSE),"")</f>
        <v>TALÃO</v>
      </c>
      <c r="AA2054">
        <f t="shared" si="310"/>
        <v>2025</v>
      </c>
    </row>
    <row r="2055" spans="1:27" ht="15.75" customHeight="1">
      <c r="A2055" s="150">
        <f t="shared" si="327"/>
        <v>4350</v>
      </c>
      <c r="B2055" s="75">
        <v>30021</v>
      </c>
      <c r="C2055" s="60">
        <v>2</v>
      </c>
      <c r="D2055" s="59" t="str">
        <f t="shared" si="319"/>
        <v>275/80R22.5</v>
      </c>
      <c r="E2055" s="61">
        <v>10758</v>
      </c>
      <c r="F2055" s="75" t="s">
        <v>105</v>
      </c>
      <c r="G2055" s="60">
        <v>870</v>
      </c>
      <c r="H2055" s="59" t="str">
        <f t="shared" si="320"/>
        <v>JUSTINOPOLIS</v>
      </c>
      <c r="I2055" s="63">
        <v>45770</v>
      </c>
      <c r="J2055" s="64">
        <v>45786</v>
      </c>
      <c r="K2055" s="60">
        <v>0</v>
      </c>
      <c r="L2055" s="60">
        <v>32769</v>
      </c>
      <c r="M2055" s="60">
        <v>32769</v>
      </c>
      <c r="N2055" s="65">
        <f t="shared" si="321"/>
        <v>600</v>
      </c>
      <c r="O2055" s="66" t="str">
        <f t="shared" ca="1" si="322"/>
        <v>OK</v>
      </c>
      <c r="P2055" s="63">
        <v>45800</v>
      </c>
      <c r="Q2055" s="200"/>
      <c r="R2055" s="148" t="s">
        <v>106</v>
      </c>
      <c r="S2055" s="65" t="str">
        <f t="shared" si="323"/>
        <v>Rachadura na zona baixa do talão.</v>
      </c>
      <c r="T2055" s="59" t="str">
        <f t="shared" si="3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55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55" s="60">
        <v>16196</v>
      </c>
      <c r="W2055" s="59" t="str">
        <f t="shared" si="326"/>
        <v xml:space="preserve">Everson Veloso </v>
      </c>
      <c r="X2055" s="59">
        <f t="shared" si="309"/>
        <v>5</v>
      </c>
      <c r="Y2055" s="59">
        <f t="shared" ref="Y2055:Y2118" ca="1" si="328">IF(J2055=0,"",IF(P2055=0,TODAY()-J2055,P2055-J2055))</f>
        <v>14</v>
      </c>
      <c r="Z2055" s="59" t="str">
        <f>IFERROR(VLOOKUP(R2055,FVU!B:F,5,FALSE),"")</f>
        <v>TALÃO</v>
      </c>
      <c r="AA2055">
        <f t="shared" si="310"/>
        <v>2025</v>
      </c>
    </row>
    <row r="2056" spans="1:27" ht="15.75" customHeight="1">
      <c r="A2056" s="149">
        <f t="shared" si="327"/>
        <v>4351</v>
      </c>
      <c r="B2056" s="76">
        <v>25269</v>
      </c>
      <c r="C2056" s="68">
        <v>1</v>
      </c>
      <c r="D2056" s="67" t="str">
        <f t="shared" si="319"/>
        <v>295/80R22.5</v>
      </c>
      <c r="E2056" s="69">
        <v>50440</v>
      </c>
      <c r="F2056" s="76" t="s">
        <v>99</v>
      </c>
      <c r="G2056" s="68">
        <v>16</v>
      </c>
      <c r="H2056" s="67" t="str">
        <f t="shared" si="320"/>
        <v>M.GORETTI</v>
      </c>
      <c r="I2056" s="71">
        <v>45771</v>
      </c>
      <c r="J2056" s="72">
        <v>45786</v>
      </c>
      <c r="K2056" s="68">
        <v>2</v>
      </c>
      <c r="L2056" s="68">
        <v>16489</v>
      </c>
      <c r="M2056" s="68">
        <v>186674</v>
      </c>
      <c r="N2056" s="73">
        <f t="shared" si="321"/>
        <v>650</v>
      </c>
      <c r="O2056" s="74" t="str">
        <f t="shared" ca="1" si="322"/>
        <v>OK</v>
      </c>
      <c r="P2056" s="71">
        <v>45800</v>
      </c>
      <c r="Q2056" s="198"/>
      <c r="R2056" s="68" t="s">
        <v>106</v>
      </c>
      <c r="S2056" s="73" t="str">
        <f t="shared" si="323"/>
        <v>Rachadura na zona baixa do talão.</v>
      </c>
      <c r="T2056" s="67" t="str">
        <f t="shared" si="3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56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56" s="68">
        <v>16196</v>
      </c>
      <c r="W2056" s="67" t="str">
        <f t="shared" si="326"/>
        <v xml:space="preserve">Everson Veloso </v>
      </c>
      <c r="X2056" s="67">
        <f t="shared" si="309"/>
        <v>5</v>
      </c>
      <c r="Y2056" s="67">
        <f t="shared" ca="1" si="328"/>
        <v>14</v>
      </c>
      <c r="Z2056" s="67" t="str">
        <f>IFERROR(VLOOKUP(R2056,FVU!B:F,5,FALSE),"")</f>
        <v>TALÃO</v>
      </c>
      <c r="AA2056">
        <f t="shared" si="310"/>
        <v>2025</v>
      </c>
    </row>
    <row r="2057" spans="1:27" ht="15.75" customHeight="1">
      <c r="A2057" s="150">
        <f t="shared" si="327"/>
        <v>4352</v>
      </c>
      <c r="B2057" s="75">
        <v>29851</v>
      </c>
      <c r="C2057" s="60">
        <v>2</v>
      </c>
      <c r="D2057" s="59" t="str">
        <f t="shared" si="319"/>
        <v>275/80R22.5</v>
      </c>
      <c r="E2057" s="61">
        <v>40773</v>
      </c>
      <c r="F2057" s="75" t="s">
        <v>102</v>
      </c>
      <c r="G2057" s="60">
        <v>98</v>
      </c>
      <c r="H2057" s="59" t="str">
        <f t="shared" si="320"/>
        <v>ANA LUCIA</v>
      </c>
      <c r="I2057" s="63">
        <v>45770</v>
      </c>
      <c r="J2057" s="64">
        <v>45786</v>
      </c>
      <c r="K2057" s="60">
        <v>0</v>
      </c>
      <c r="L2057" s="60">
        <v>28269</v>
      </c>
      <c r="M2057" s="60">
        <v>28269</v>
      </c>
      <c r="N2057" s="65">
        <f t="shared" si="321"/>
        <v>600</v>
      </c>
      <c r="O2057" s="66" t="str">
        <f t="shared" ca="1" si="322"/>
        <v>OK</v>
      </c>
      <c r="P2057" s="63">
        <v>45856</v>
      </c>
      <c r="Q2057" s="200"/>
      <c r="R2057" s="148" t="s">
        <v>111</v>
      </c>
      <c r="S2057" s="65" t="str">
        <f t="shared" si="323"/>
        <v>Desgaste irregular da Banda de Rodagem.</v>
      </c>
      <c r="T2057" s="59" t="str">
        <f t="shared" si="324"/>
        <v>Folgas nas mangas, cubos, buchas estouradas, veículo desalinhado.</v>
      </c>
      <c r="U2057" s="65" t="str">
        <f t="shared" si="32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057" s="60">
        <v>16196</v>
      </c>
      <c r="W2057" s="59" t="str">
        <f t="shared" si="326"/>
        <v xml:space="preserve">Everson Veloso </v>
      </c>
      <c r="X2057" s="59">
        <f t="shared" ref="X2057:X2120" si="329">IF(J2057=0,"",MONTH(J2057))</f>
        <v>5</v>
      </c>
      <c r="Y2057" s="59">
        <f t="shared" ca="1" si="328"/>
        <v>70</v>
      </c>
      <c r="Z2057" s="59" t="str">
        <f>IFERROR(VLOOKUP(R2057,FVU!B:F,5,FALSE),"")</f>
        <v>BANDA DE RODAGEM</v>
      </c>
      <c r="AA2057">
        <f t="shared" ref="AA2057:AA2120" si="330">IF(J2057=0,"",YEAR(J2057))</f>
        <v>2025</v>
      </c>
    </row>
    <row r="2058" spans="1:27" ht="15.75" customHeight="1">
      <c r="A2058" s="149">
        <f t="shared" si="327"/>
        <v>4353</v>
      </c>
      <c r="B2058" s="76">
        <v>24235</v>
      </c>
      <c r="C2058" s="68">
        <v>1</v>
      </c>
      <c r="D2058" s="67" t="str">
        <f t="shared" si="319"/>
        <v>295/80R22.5</v>
      </c>
      <c r="E2058" s="69">
        <v>7613</v>
      </c>
      <c r="F2058" s="76" t="s">
        <v>200</v>
      </c>
      <c r="G2058" s="68">
        <v>56</v>
      </c>
      <c r="H2058" s="67" t="str">
        <f t="shared" si="320"/>
        <v xml:space="preserve">UBERLANDIA </v>
      </c>
      <c r="I2058" s="71">
        <v>45763</v>
      </c>
      <c r="J2058" s="72">
        <v>45786</v>
      </c>
      <c r="K2058" s="68">
        <v>0</v>
      </c>
      <c r="L2058" s="68">
        <v>33950</v>
      </c>
      <c r="M2058" s="68">
        <v>74199</v>
      </c>
      <c r="N2058" s="73">
        <f t="shared" si="321"/>
        <v>650</v>
      </c>
      <c r="O2058" s="74" t="str">
        <f t="shared" ca="1" si="322"/>
        <v>OK</v>
      </c>
      <c r="P2058" s="71">
        <v>45796</v>
      </c>
      <c r="Q2058" s="198"/>
      <c r="R2058" s="68" t="s">
        <v>100</v>
      </c>
      <c r="S2058" s="73" t="str">
        <f t="shared" si="323"/>
        <v>Quebra do talão durante a montagem ou desmontagem proveniente de aquecimento excessivo da roda.</v>
      </c>
      <c r="T2058" s="67" t="str">
        <f t="shared" si="324"/>
        <v>Quebra do talão na montagem/desmontagem, utilização de ferramentas não adequadas, força excessiva ou desproporcional na montagem/desmontagem, pneu com talão baquelizado devido a aquecimento da roda ou baixa pressão.</v>
      </c>
      <c r="U2058" s="73" t="str">
        <f t="shared" si="325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2058" s="68">
        <v>16196</v>
      </c>
      <c r="W2058" s="67" t="str">
        <f t="shared" si="326"/>
        <v xml:space="preserve">Everson Veloso </v>
      </c>
      <c r="X2058" s="67">
        <f t="shared" si="329"/>
        <v>5</v>
      </c>
      <c r="Y2058" s="67">
        <f t="shared" ca="1" si="328"/>
        <v>10</v>
      </c>
      <c r="Z2058" s="67" t="str">
        <f>IFERROR(VLOOKUP(R2058,FVU!B:F,5,FALSE),"")</f>
        <v>TALÃO</v>
      </c>
      <c r="AA2058">
        <f t="shared" si="330"/>
        <v>2025</v>
      </c>
    </row>
    <row r="2059" spans="1:27" ht="15.75" customHeight="1">
      <c r="A2059" s="150">
        <f t="shared" si="327"/>
        <v>4354</v>
      </c>
      <c r="B2059" s="75">
        <v>26072</v>
      </c>
      <c r="C2059" s="60">
        <v>2</v>
      </c>
      <c r="D2059" s="59" t="str">
        <f t="shared" si="319"/>
        <v>275/80R22.5</v>
      </c>
      <c r="E2059" s="61">
        <v>8436</v>
      </c>
      <c r="F2059" s="75" t="s">
        <v>99</v>
      </c>
      <c r="G2059" s="60">
        <v>56</v>
      </c>
      <c r="H2059" s="59" t="str">
        <f t="shared" si="320"/>
        <v xml:space="preserve">UBERLANDIA </v>
      </c>
      <c r="I2059" s="63">
        <v>45769</v>
      </c>
      <c r="J2059" s="64">
        <v>45786</v>
      </c>
      <c r="K2059" s="60">
        <v>2</v>
      </c>
      <c r="L2059" s="60">
        <v>5180</v>
      </c>
      <c r="M2059" s="60">
        <v>135039</v>
      </c>
      <c r="N2059" s="65">
        <f t="shared" si="321"/>
        <v>600</v>
      </c>
      <c r="O2059" s="66" t="str">
        <f t="shared" ca="1" si="322"/>
        <v>OK</v>
      </c>
      <c r="P2059" s="63">
        <v>45796</v>
      </c>
      <c r="Q2059" s="200"/>
      <c r="R2059" s="148" t="s">
        <v>116</v>
      </c>
      <c r="S2059" s="65" t="str">
        <f t="shared" si="323"/>
        <v>Desenrolamento do retorno da lona carcaça no talão.</v>
      </c>
      <c r="T2059" s="59" t="str">
        <f t="shared" si="324"/>
        <v>Aquecimento no talão ocasionado pelo uso excessivo do freio, má regulagem dos freios, uso excessivo dos freios devido a velocidade incompatível com a via,rodas sujas e/ou em má condições de uso, etc.</v>
      </c>
      <c r="U2059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059" s="60">
        <v>16196</v>
      </c>
      <c r="W2059" s="59" t="str">
        <f t="shared" si="326"/>
        <v xml:space="preserve">Everson Veloso </v>
      </c>
      <c r="X2059" s="59">
        <f t="shared" si="329"/>
        <v>5</v>
      </c>
      <c r="Y2059" s="59">
        <f t="shared" ca="1" si="328"/>
        <v>10</v>
      </c>
      <c r="Z2059" s="59" t="str">
        <f>IFERROR(VLOOKUP(R2059,FVU!B:F,5,FALSE),"")</f>
        <v>TALÃO</v>
      </c>
      <c r="AA2059">
        <f t="shared" si="330"/>
        <v>2025</v>
      </c>
    </row>
    <row r="2060" spans="1:27" ht="15.75" customHeight="1">
      <c r="A2060" s="149">
        <f t="shared" si="327"/>
        <v>4355</v>
      </c>
      <c r="B2060" s="76">
        <v>29186</v>
      </c>
      <c r="C2060" s="68">
        <v>2</v>
      </c>
      <c r="D2060" s="67" t="str">
        <f t="shared" si="319"/>
        <v>275/80R22.5</v>
      </c>
      <c r="E2060" s="69">
        <v>8460</v>
      </c>
      <c r="F2060" s="76" t="s">
        <v>198</v>
      </c>
      <c r="G2060" s="68">
        <v>56</v>
      </c>
      <c r="H2060" s="67" t="str">
        <f t="shared" si="320"/>
        <v xml:space="preserve">UBERLANDIA </v>
      </c>
      <c r="I2060" s="71">
        <v>45762</v>
      </c>
      <c r="J2060" s="72">
        <v>45786</v>
      </c>
      <c r="K2060" s="68">
        <v>0</v>
      </c>
      <c r="L2060" s="68">
        <v>13764</v>
      </c>
      <c r="M2060" s="68">
        <v>41538</v>
      </c>
      <c r="N2060" s="73">
        <f t="shared" si="321"/>
        <v>600</v>
      </c>
      <c r="O2060" s="74" t="str">
        <f t="shared" ca="1" si="322"/>
        <v>OK</v>
      </c>
      <c r="P2060" s="71">
        <v>45796</v>
      </c>
      <c r="Q2060" s="198"/>
      <c r="R2060" s="68" t="s">
        <v>114</v>
      </c>
      <c r="S2060" s="73" t="str">
        <f t="shared" si="323"/>
        <v>Pneu não ressulcado</v>
      </c>
      <c r="T2060" s="67" t="str">
        <f t="shared" si="324"/>
        <v>Negligência e/ou não realização do serviço de ressulcagem.</v>
      </c>
      <c r="U2060" s="73" t="str">
        <f t="shared" si="325"/>
        <v>Realizar a ressulcagem dos pneus respeitando os procedimentos conforme manual de ressulcagem.</v>
      </c>
      <c r="V2060" s="68">
        <v>16196</v>
      </c>
      <c r="W2060" s="67" t="str">
        <f t="shared" si="326"/>
        <v xml:space="preserve">Everson Veloso </v>
      </c>
      <c r="X2060" s="67">
        <f t="shared" si="329"/>
        <v>5</v>
      </c>
      <c r="Y2060" s="67">
        <f t="shared" ca="1" si="328"/>
        <v>10</v>
      </c>
      <c r="Z2060" s="67" t="str">
        <f>IFERROR(VLOOKUP(R2060,FVU!B:F,5,FALSE),"")</f>
        <v>BANDA DE RODAGEM</v>
      </c>
      <c r="AA2060">
        <f t="shared" si="330"/>
        <v>2025</v>
      </c>
    </row>
    <row r="2061" spans="1:27" ht="15.75" customHeight="1">
      <c r="A2061" s="150">
        <f t="shared" si="327"/>
        <v>4356</v>
      </c>
      <c r="B2061" s="75">
        <v>24252</v>
      </c>
      <c r="C2061" s="60">
        <v>1</v>
      </c>
      <c r="D2061" s="59" t="str">
        <f t="shared" si="319"/>
        <v>295/80R22.5</v>
      </c>
      <c r="E2061" s="61">
        <v>7613</v>
      </c>
      <c r="F2061" s="75" t="s">
        <v>201</v>
      </c>
      <c r="G2061" s="60">
        <v>56</v>
      </c>
      <c r="H2061" s="59" t="str">
        <f t="shared" si="320"/>
        <v xml:space="preserve">UBERLANDIA </v>
      </c>
      <c r="I2061" s="63">
        <v>45763</v>
      </c>
      <c r="J2061" s="64">
        <v>45786</v>
      </c>
      <c r="K2061" s="60">
        <v>0</v>
      </c>
      <c r="L2061" s="60">
        <v>33950</v>
      </c>
      <c r="M2061" s="60">
        <v>91492</v>
      </c>
      <c r="N2061" s="65">
        <f t="shared" si="321"/>
        <v>650</v>
      </c>
      <c r="O2061" s="66" t="str">
        <f t="shared" ca="1" si="322"/>
        <v>OK</v>
      </c>
      <c r="P2061" s="63">
        <v>45796</v>
      </c>
      <c r="Q2061" s="200"/>
      <c r="R2061" s="148" t="s">
        <v>114</v>
      </c>
      <c r="S2061" s="65" t="str">
        <f t="shared" si="323"/>
        <v>Pneu não ressulcado</v>
      </c>
      <c r="T2061" s="59" t="str">
        <f t="shared" si="324"/>
        <v>Negligência e/ou não realização do serviço de ressulcagem.</v>
      </c>
      <c r="U2061" s="65" t="str">
        <f t="shared" si="325"/>
        <v>Realizar a ressulcagem dos pneus respeitando os procedimentos conforme manual de ressulcagem.</v>
      </c>
      <c r="V2061" s="60">
        <v>16196</v>
      </c>
      <c r="W2061" s="59" t="str">
        <f t="shared" si="326"/>
        <v xml:space="preserve">Everson Veloso </v>
      </c>
      <c r="X2061" s="59">
        <f t="shared" si="329"/>
        <v>5</v>
      </c>
      <c r="Y2061" s="59">
        <f t="shared" ca="1" si="328"/>
        <v>10</v>
      </c>
      <c r="Z2061" s="59" t="str">
        <f>IFERROR(VLOOKUP(R2061,FVU!B:F,5,FALSE),"")</f>
        <v>BANDA DE RODAGEM</v>
      </c>
      <c r="AA2061">
        <f t="shared" si="330"/>
        <v>2025</v>
      </c>
    </row>
    <row r="2062" spans="1:27" ht="15.75" customHeight="1">
      <c r="A2062" s="149">
        <f t="shared" si="327"/>
        <v>4357</v>
      </c>
      <c r="B2062" s="76">
        <v>26514</v>
      </c>
      <c r="C2062" s="68">
        <v>1</v>
      </c>
      <c r="D2062" s="67" t="str">
        <f t="shared" si="319"/>
        <v>295/80R22.5</v>
      </c>
      <c r="E2062" s="69" t="s">
        <v>246</v>
      </c>
      <c r="F2062" s="76" t="s">
        <v>99</v>
      </c>
      <c r="G2062" s="68">
        <v>16</v>
      </c>
      <c r="H2062" s="67" t="str">
        <f t="shared" si="320"/>
        <v>M.GORETTI</v>
      </c>
      <c r="I2062" s="71">
        <v>45774</v>
      </c>
      <c r="J2062" s="72">
        <v>45792</v>
      </c>
      <c r="K2062" s="68">
        <v>1</v>
      </c>
      <c r="L2062" s="68">
        <v>4432</v>
      </c>
      <c r="M2062" s="68">
        <v>193822</v>
      </c>
      <c r="N2062" s="73">
        <f t="shared" si="321"/>
        <v>650</v>
      </c>
      <c r="O2062" s="74" t="str">
        <f t="shared" ca="1" si="322"/>
        <v>OK</v>
      </c>
      <c r="P2062" s="71">
        <v>45800</v>
      </c>
      <c r="Q2062" s="198"/>
      <c r="R2062" s="68" t="s">
        <v>116</v>
      </c>
      <c r="S2062" s="73" t="str">
        <f t="shared" si="323"/>
        <v>Desenrolamento do retorno da lona carcaça no talão.</v>
      </c>
      <c r="T2062" s="67" t="str">
        <f t="shared" si="324"/>
        <v>Aquecimento no talão ocasionado pelo uso excessivo do freio, má regulagem dos freios, uso excessivo dos freios devido a velocidade incompatível com a via,rodas sujas e/ou em má condições de uso, etc.</v>
      </c>
      <c r="U2062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062" s="68">
        <v>16196</v>
      </c>
      <c r="W2062" s="67" t="str">
        <f t="shared" si="326"/>
        <v xml:space="preserve">Everson Veloso </v>
      </c>
      <c r="X2062" s="67">
        <f t="shared" si="329"/>
        <v>5</v>
      </c>
      <c r="Y2062" s="67">
        <f t="shared" ca="1" si="328"/>
        <v>8</v>
      </c>
      <c r="Z2062" s="67" t="str">
        <f>IFERROR(VLOOKUP(R2062,FVU!B:F,5,FALSE),"")</f>
        <v>TALÃO</v>
      </c>
      <c r="AA2062">
        <f t="shared" si="330"/>
        <v>2025</v>
      </c>
    </row>
    <row r="2063" spans="1:27" ht="15.75" customHeight="1">
      <c r="A2063" s="150">
        <f t="shared" si="327"/>
        <v>4358</v>
      </c>
      <c r="B2063" s="75">
        <v>26311</v>
      </c>
      <c r="C2063" s="60">
        <v>1</v>
      </c>
      <c r="D2063" s="59" t="str">
        <f t="shared" si="319"/>
        <v>295/80R22.5</v>
      </c>
      <c r="E2063" s="61">
        <v>10800</v>
      </c>
      <c r="F2063" s="75" t="s">
        <v>105</v>
      </c>
      <c r="G2063" s="60">
        <v>870</v>
      </c>
      <c r="H2063" s="59" t="str">
        <f t="shared" si="320"/>
        <v>JUSTINOPOLIS</v>
      </c>
      <c r="I2063" s="63">
        <v>45771</v>
      </c>
      <c r="J2063" s="64">
        <v>45792</v>
      </c>
      <c r="K2063" s="60">
        <v>1</v>
      </c>
      <c r="L2063" s="60">
        <v>33128</v>
      </c>
      <c r="M2063" s="60">
        <v>10636</v>
      </c>
      <c r="N2063" s="65">
        <f t="shared" si="321"/>
        <v>650</v>
      </c>
      <c r="O2063" s="66" t="str">
        <f t="shared" ca="1" si="322"/>
        <v>OK</v>
      </c>
      <c r="P2063" s="63">
        <v>45800</v>
      </c>
      <c r="Q2063" s="200"/>
      <c r="R2063" s="148" t="s">
        <v>116</v>
      </c>
      <c r="S2063" s="65" t="str">
        <f t="shared" si="323"/>
        <v>Desenrolamento do retorno da lona carcaça no talão.</v>
      </c>
      <c r="T2063" s="59" t="str">
        <f t="shared" si="324"/>
        <v>Aquecimento no talão ocasionado pelo uso excessivo do freio, má regulagem dos freios, uso excessivo dos freios devido a velocidade incompatível com a via,rodas sujas e/ou em má condições de uso, etc.</v>
      </c>
      <c r="U2063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063" s="60">
        <v>16196</v>
      </c>
      <c r="W2063" s="59" t="str">
        <f t="shared" si="326"/>
        <v xml:space="preserve">Everson Veloso </v>
      </c>
      <c r="X2063" s="59">
        <f t="shared" si="329"/>
        <v>5</v>
      </c>
      <c r="Y2063" s="59">
        <f t="shared" ca="1" si="328"/>
        <v>8</v>
      </c>
      <c r="Z2063" s="59" t="str">
        <f>IFERROR(VLOOKUP(R2063,FVU!B:F,5,FALSE),"")</f>
        <v>TALÃO</v>
      </c>
      <c r="AA2063">
        <f t="shared" si="330"/>
        <v>2025</v>
      </c>
    </row>
    <row r="2064" spans="1:27" ht="15.75" customHeight="1">
      <c r="A2064" s="149">
        <f t="shared" si="327"/>
        <v>4359</v>
      </c>
      <c r="B2064" s="76">
        <v>29244</v>
      </c>
      <c r="C2064" s="68">
        <v>2</v>
      </c>
      <c r="D2064" s="67" t="str">
        <f t="shared" si="319"/>
        <v>275/80R22.5</v>
      </c>
      <c r="E2064" s="69">
        <v>7514</v>
      </c>
      <c r="F2064" s="76" t="s">
        <v>99</v>
      </c>
      <c r="G2064" s="68">
        <v>56</v>
      </c>
      <c r="H2064" s="67" t="str">
        <f t="shared" si="320"/>
        <v xml:space="preserve">UBERLANDIA </v>
      </c>
      <c r="I2064" s="71">
        <v>45763</v>
      </c>
      <c r="J2064" s="72">
        <v>45792</v>
      </c>
      <c r="K2064" s="68">
        <v>1</v>
      </c>
      <c r="L2064" s="68">
        <v>27138</v>
      </c>
      <c r="M2064" s="68">
        <v>86189</v>
      </c>
      <c r="N2064" s="73">
        <f t="shared" si="321"/>
        <v>600</v>
      </c>
      <c r="O2064" s="74" t="str">
        <f t="shared" ca="1" si="322"/>
        <v>OK</v>
      </c>
      <c r="P2064" s="71">
        <v>45796</v>
      </c>
      <c r="Q2064" s="198"/>
      <c r="R2064" s="68" t="s">
        <v>106</v>
      </c>
      <c r="S2064" s="73" t="str">
        <f t="shared" si="323"/>
        <v>Rachadura na zona baixa do talão.</v>
      </c>
      <c r="T2064" s="67" t="str">
        <f t="shared" si="3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64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64" s="68">
        <v>16196</v>
      </c>
      <c r="W2064" s="67" t="str">
        <f t="shared" si="326"/>
        <v xml:space="preserve">Everson Veloso </v>
      </c>
      <c r="X2064" s="67">
        <f t="shared" si="329"/>
        <v>5</v>
      </c>
      <c r="Y2064" s="67">
        <f t="shared" ca="1" si="328"/>
        <v>4</v>
      </c>
      <c r="Z2064" s="67" t="str">
        <f>IFERROR(VLOOKUP(R2064,FVU!B:F,5,FALSE),"")</f>
        <v>TALÃO</v>
      </c>
      <c r="AA2064">
        <f t="shared" si="330"/>
        <v>2025</v>
      </c>
    </row>
    <row r="2065" spans="1:27" ht="15.75" customHeight="1">
      <c r="A2065" s="150">
        <f t="shared" si="327"/>
        <v>4360</v>
      </c>
      <c r="B2065" s="75">
        <v>27660</v>
      </c>
      <c r="C2065" s="60">
        <v>1</v>
      </c>
      <c r="D2065" s="59" t="str">
        <f t="shared" si="319"/>
        <v>295/80R22.5</v>
      </c>
      <c r="E2065" s="61">
        <v>12660</v>
      </c>
      <c r="F2065" s="75" t="s">
        <v>105</v>
      </c>
      <c r="G2065" s="60">
        <v>16</v>
      </c>
      <c r="H2065" s="59" t="str">
        <f t="shared" si="320"/>
        <v>M.GORETTI</v>
      </c>
      <c r="I2065" s="63">
        <v>45770</v>
      </c>
      <c r="J2065" s="64">
        <v>45792</v>
      </c>
      <c r="K2065" s="60">
        <v>1</v>
      </c>
      <c r="L2065" s="60">
        <v>6665</v>
      </c>
      <c r="M2065" s="60">
        <v>95811</v>
      </c>
      <c r="N2065" s="65">
        <f t="shared" si="321"/>
        <v>650</v>
      </c>
      <c r="O2065" s="66" t="str">
        <f t="shared" ca="1" si="322"/>
        <v>OK</v>
      </c>
      <c r="P2065" s="63">
        <v>45800</v>
      </c>
      <c r="Q2065" s="200"/>
      <c r="R2065" s="148" t="s">
        <v>116</v>
      </c>
      <c r="S2065" s="65" t="str">
        <f t="shared" si="323"/>
        <v>Desenrolamento do retorno da lona carcaça no talão.</v>
      </c>
      <c r="T2065" s="59" t="str">
        <f t="shared" si="324"/>
        <v>Aquecimento no talão ocasionado pelo uso excessivo do freio, má regulagem dos freios, uso excessivo dos freios devido a velocidade incompatível com a via,rodas sujas e/ou em má condições de uso, etc.</v>
      </c>
      <c r="U2065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065" s="60">
        <v>16196</v>
      </c>
      <c r="W2065" s="59" t="str">
        <f t="shared" si="326"/>
        <v xml:space="preserve">Everson Veloso </v>
      </c>
      <c r="X2065" s="59">
        <f t="shared" si="329"/>
        <v>5</v>
      </c>
      <c r="Y2065" s="59">
        <f t="shared" ca="1" si="328"/>
        <v>8</v>
      </c>
      <c r="Z2065" s="59" t="str">
        <f>IFERROR(VLOOKUP(R2065,FVU!B:F,5,FALSE),"")</f>
        <v>TALÃO</v>
      </c>
      <c r="AA2065">
        <f t="shared" si="330"/>
        <v>2025</v>
      </c>
    </row>
    <row r="2066" spans="1:27" ht="15.75" customHeight="1">
      <c r="A2066" s="149">
        <f t="shared" si="327"/>
        <v>4361</v>
      </c>
      <c r="B2066" s="76">
        <v>30328</v>
      </c>
      <c r="C2066" s="68">
        <v>1</v>
      </c>
      <c r="D2066" s="67" t="str">
        <f t="shared" si="319"/>
        <v>295/80R22.5</v>
      </c>
      <c r="E2066" s="69">
        <v>90375</v>
      </c>
      <c r="F2066" s="76" t="s">
        <v>105</v>
      </c>
      <c r="G2066" s="68">
        <v>870</v>
      </c>
      <c r="H2066" s="67" t="str">
        <f t="shared" si="320"/>
        <v>JUSTINOPOLIS</v>
      </c>
      <c r="I2066" s="71">
        <v>45775</v>
      </c>
      <c r="J2066" s="72">
        <v>45792</v>
      </c>
      <c r="K2066" s="68">
        <v>0</v>
      </c>
      <c r="L2066" s="68">
        <v>21867</v>
      </c>
      <c r="M2066" s="68">
        <v>21867</v>
      </c>
      <c r="N2066" s="73">
        <f t="shared" si="321"/>
        <v>650</v>
      </c>
      <c r="O2066" s="74" t="str">
        <f t="shared" ca="1" si="322"/>
        <v>OK</v>
      </c>
      <c r="P2066" s="71">
        <v>45800</v>
      </c>
      <c r="Q2066" s="198"/>
      <c r="R2066" s="68" t="s">
        <v>116</v>
      </c>
      <c r="S2066" s="73" t="str">
        <f t="shared" si="323"/>
        <v>Desenrolamento do retorno da lona carcaça no talão.</v>
      </c>
      <c r="T2066" s="67" t="str">
        <f t="shared" si="324"/>
        <v>Aquecimento no talão ocasionado pelo uso excessivo do freio, má regulagem dos freios, uso excessivo dos freios devido a velocidade incompatível com a via,rodas sujas e/ou em má condições de uso, etc.</v>
      </c>
      <c r="U2066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066" s="68">
        <v>16196</v>
      </c>
      <c r="W2066" s="67" t="str">
        <f t="shared" si="326"/>
        <v xml:space="preserve">Everson Veloso </v>
      </c>
      <c r="X2066" s="67">
        <f t="shared" si="329"/>
        <v>5</v>
      </c>
      <c r="Y2066" s="67">
        <f t="shared" ca="1" si="328"/>
        <v>8</v>
      </c>
      <c r="Z2066" s="67" t="str">
        <f>IFERROR(VLOOKUP(R2066,FVU!B:F,5,FALSE),"")</f>
        <v>TALÃO</v>
      </c>
      <c r="AA2066">
        <f t="shared" si="330"/>
        <v>2025</v>
      </c>
    </row>
    <row r="2067" spans="1:27" ht="15.75" customHeight="1">
      <c r="A2067" s="150">
        <f t="shared" si="327"/>
        <v>4362</v>
      </c>
      <c r="B2067" s="75">
        <v>25369</v>
      </c>
      <c r="C2067" s="60">
        <v>1</v>
      </c>
      <c r="D2067" s="59" t="str">
        <f t="shared" si="319"/>
        <v>295/80R22.5</v>
      </c>
      <c r="E2067" s="61">
        <v>90314</v>
      </c>
      <c r="F2067" s="75" t="s">
        <v>199</v>
      </c>
      <c r="G2067" s="60">
        <v>870</v>
      </c>
      <c r="H2067" s="59" t="str">
        <f t="shared" si="320"/>
        <v>JUSTINOPOLIS</v>
      </c>
      <c r="I2067" s="63">
        <v>45776</v>
      </c>
      <c r="J2067" s="64">
        <v>45792</v>
      </c>
      <c r="K2067" s="60">
        <v>1</v>
      </c>
      <c r="L2067" s="60">
        <v>33309</v>
      </c>
      <c r="M2067" s="60">
        <v>112610</v>
      </c>
      <c r="N2067" s="65">
        <f t="shared" si="321"/>
        <v>650</v>
      </c>
      <c r="O2067" s="66" t="str">
        <f t="shared" ca="1" si="322"/>
        <v>OK</v>
      </c>
      <c r="P2067" s="63">
        <v>45800</v>
      </c>
      <c r="Q2067" s="200"/>
      <c r="R2067" s="148" t="s">
        <v>106</v>
      </c>
      <c r="S2067" s="65" t="str">
        <f t="shared" si="323"/>
        <v>Rachadura na zona baixa do talão.</v>
      </c>
      <c r="T2067" s="59" t="str">
        <f t="shared" si="3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67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67" s="60">
        <v>16196</v>
      </c>
      <c r="W2067" s="59" t="str">
        <f t="shared" si="326"/>
        <v xml:space="preserve">Everson Veloso </v>
      </c>
      <c r="X2067" s="59">
        <f t="shared" si="329"/>
        <v>5</v>
      </c>
      <c r="Y2067" s="59">
        <f t="shared" ca="1" si="328"/>
        <v>8</v>
      </c>
      <c r="Z2067" s="59" t="str">
        <f>IFERROR(VLOOKUP(R2067,FVU!B:F,5,FALSE),"")</f>
        <v>TALÃO</v>
      </c>
      <c r="AA2067">
        <f t="shared" si="330"/>
        <v>2025</v>
      </c>
    </row>
    <row r="2068" spans="1:27" ht="15.75" customHeight="1">
      <c r="A2068" s="149">
        <f t="shared" si="327"/>
        <v>4363</v>
      </c>
      <c r="B2068" s="76">
        <v>30007</v>
      </c>
      <c r="C2068" s="68">
        <v>2</v>
      </c>
      <c r="D2068" s="67" t="str">
        <f t="shared" si="319"/>
        <v>275/80R22.5</v>
      </c>
      <c r="E2068" s="69">
        <v>20719</v>
      </c>
      <c r="F2068" s="76" t="s">
        <v>102</v>
      </c>
      <c r="G2068" s="68">
        <v>870</v>
      </c>
      <c r="H2068" s="67" t="str">
        <f t="shared" si="320"/>
        <v>JUSTINOPOLIS</v>
      </c>
      <c r="I2068" s="71">
        <v>45777</v>
      </c>
      <c r="J2068" s="72">
        <v>45792</v>
      </c>
      <c r="K2068" s="68">
        <v>0</v>
      </c>
      <c r="L2068" s="68">
        <v>29531</v>
      </c>
      <c r="M2068" s="68">
        <v>29531</v>
      </c>
      <c r="N2068" s="73">
        <f t="shared" si="321"/>
        <v>600</v>
      </c>
      <c r="O2068" s="74" t="str">
        <f t="shared" ca="1" si="322"/>
        <v>OK</v>
      </c>
      <c r="P2068" s="71">
        <v>45800</v>
      </c>
      <c r="Q2068" s="198"/>
      <c r="R2068" s="68" t="s">
        <v>111</v>
      </c>
      <c r="S2068" s="73" t="str">
        <f t="shared" si="323"/>
        <v>Desgaste irregular da Banda de Rodagem.</v>
      </c>
      <c r="T2068" s="67" t="str">
        <f t="shared" si="324"/>
        <v>Folgas nas mangas, cubos, buchas estouradas, veículo desalinhado.</v>
      </c>
      <c r="U2068" s="73" t="str">
        <f t="shared" si="32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068" s="68">
        <v>16196</v>
      </c>
      <c r="W2068" s="67" t="str">
        <f t="shared" si="326"/>
        <v xml:space="preserve">Everson Veloso </v>
      </c>
      <c r="X2068" s="67">
        <f t="shared" si="329"/>
        <v>5</v>
      </c>
      <c r="Y2068" s="67">
        <f t="shared" ca="1" si="328"/>
        <v>8</v>
      </c>
      <c r="Z2068" s="67" t="str">
        <f>IFERROR(VLOOKUP(R2068,FVU!B:F,5,FALSE),"")</f>
        <v>BANDA DE RODAGEM</v>
      </c>
      <c r="AA2068">
        <f t="shared" si="330"/>
        <v>2025</v>
      </c>
    </row>
    <row r="2069" spans="1:27" ht="15.75" customHeight="1">
      <c r="A2069" s="150">
        <f t="shared" si="327"/>
        <v>4364</v>
      </c>
      <c r="B2069" s="75">
        <v>26842</v>
      </c>
      <c r="C2069" s="60">
        <v>2</v>
      </c>
      <c r="D2069" s="59" t="str">
        <f t="shared" si="319"/>
        <v>275/80R22.5</v>
      </c>
      <c r="E2069" s="61">
        <v>8422</v>
      </c>
      <c r="F2069" s="75" t="s">
        <v>198</v>
      </c>
      <c r="G2069" s="60">
        <v>56</v>
      </c>
      <c r="H2069" s="59" t="str">
        <f t="shared" si="320"/>
        <v xml:space="preserve">UBERLANDIA </v>
      </c>
      <c r="I2069" s="63">
        <v>45775</v>
      </c>
      <c r="J2069" s="64">
        <v>45792</v>
      </c>
      <c r="K2069" s="60">
        <v>1</v>
      </c>
      <c r="L2069" s="60">
        <v>8006</v>
      </c>
      <c r="M2069" s="60">
        <v>151043</v>
      </c>
      <c r="N2069" s="65">
        <f t="shared" si="321"/>
        <v>600</v>
      </c>
      <c r="O2069" s="66" t="str">
        <f t="shared" ca="1" si="322"/>
        <v>OK</v>
      </c>
      <c r="P2069" s="63">
        <v>45796</v>
      </c>
      <c r="Q2069" s="200"/>
      <c r="R2069" s="148" t="s">
        <v>107</v>
      </c>
      <c r="S2069" s="65" t="str">
        <f t="shared" si="323"/>
        <v>Alteração na zona baixa do talão.</v>
      </c>
      <c r="T2069" s="59" t="str">
        <f t="shared" si="32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069" s="65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069" s="60">
        <v>16196</v>
      </c>
      <c r="W2069" s="59" t="str">
        <f t="shared" si="326"/>
        <v xml:space="preserve">Everson Veloso </v>
      </c>
      <c r="X2069" s="59">
        <f t="shared" si="329"/>
        <v>5</v>
      </c>
      <c r="Y2069" s="59">
        <f t="shared" ca="1" si="328"/>
        <v>4</v>
      </c>
      <c r="Z2069" s="59" t="str">
        <f>IFERROR(VLOOKUP(R2069,FVU!B:F,5,FALSE),"")</f>
        <v>TALÃO</v>
      </c>
      <c r="AA2069">
        <f t="shared" si="330"/>
        <v>2025</v>
      </c>
    </row>
    <row r="2070" spans="1:27" ht="15.75" customHeight="1">
      <c r="A2070" s="149">
        <f t="shared" si="327"/>
        <v>4365</v>
      </c>
      <c r="B2070" s="76">
        <v>26956</v>
      </c>
      <c r="C2070" s="68">
        <v>2</v>
      </c>
      <c r="D2070" s="67" t="str">
        <f t="shared" si="319"/>
        <v>275/80R22.5</v>
      </c>
      <c r="E2070" s="69">
        <v>8435</v>
      </c>
      <c r="F2070" s="76" t="s">
        <v>105</v>
      </c>
      <c r="G2070" s="68">
        <v>56</v>
      </c>
      <c r="H2070" s="67" t="str">
        <f t="shared" si="320"/>
        <v xml:space="preserve">UBERLANDIA </v>
      </c>
      <c r="I2070" s="71">
        <v>45775</v>
      </c>
      <c r="J2070" s="72">
        <v>45792</v>
      </c>
      <c r="K2070" s="68">
        <v>1</v>
      </c>
      <c r="L2070" s="68">
        <v>74236</v>
      </c>
      <c r="M2070" s="68">
        <v>132023</v>
      </c>
      <c r="N2070" s="73">
        <f t="shared" si="321"/>
        <v>600</v>
      </c>
      <c r="O2070" s="74" t="str">
        <f t="shared" ca="1" si="322"/>
        <v>OK</v>
      </c>
      <c r="P2070" s="71">
        <v>45796</v>
      </c>
      <c r="Q2070" s="198"/>
      <c r="R2070" s="68" t="s">
        <v>106</v>
      </c>
      <c r="S2070" s="73" t="str">
        <f t="shared" si="323"/>
        <v>Rachadura na zona baixa do talão.</v>
      </c>
      <c r="T2070" s="67" t="str">
        <f t="shared" si="32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70" s="73" t="str">
        <f t="shared" si="32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70" s="68">
        <v>16196</v>
      </c>
      <c r="W2070" s="67" t="str">
        <f t="shared" si="326"/>
        <v xml:space="preserve">Everson Veloso </v>
      </c>
      <c r="X2070" s="67">
        <f t="shared" si="329"/>
        <v>5</v>
      </c>
      <c r="Y2070" s="67">
        <f t="shared" ca="1" si="328"/>
        <v>4</v>
      </c>
      <c r="Z2070" s="67" t="str">
        <f>IFERROR(VLOOKUP(R2070,FVU!B:F,5,FALSE),"")</f>
        <v>TALÃO</v>
      </c>
      <c r="AA2070">
        <f t="shared" si="330"/>
        <v>2025</v>
      </c>
    </row>
    <row r="2071" spans="1:27" ht="15.75" customHeight="1">
      <c r="A2071" s="150">
        <f t="shared" si="327"/>
        <v>4366</v>
      </c>
      <c r="B2071" s="75">
        <v>23373</v>
      </c>
      <c r="C2071" s="60">
        <v>1</v>
      </c>
      <c r="D2071" s="59" t="str">
        <f t="shared" ref="D2071:D2134" si="331">IFERROR(VLOOKUP(C2071,MEDIDA,2,FALSE),"")</f>
        <v>295/80R22.5</v>
      </c>
      <c r="E2071" s="61">
        <v>50500</v>
      </c>
      <c r="F2071" s="75" t="s">
        <v>101</v>
      </c>
      <c r="G2071" s="60">
        <v>16</v>
      </c>
      <c r="H2071" s="59" t="str">
        <f t="shared" ref="H2071:H2134" si="332">IFERROR(VLOOKUP(G2071,LOCAL,2,FALSE),"")</f>
        <v>M.GORETTI</v>
      </c>
      <c r="I2071" s="63">
        <v>45773</v>
      </c>
      <c r="J2071" s="64">
        <v>45792</v>
      </c>
      <c r="K2071" s="60">
        <v>1</v>
      </c>
      <c r="L2071" s="60">
        <v>6095</v>
      </c>
      <c r="M2071" s="60">
        <v>265119</v>
      </c>
      <c r="N2071" s="65">
        <f t="shared" ref="N2071:N2134" si="333">IFERROR(VLOOKUP(C2071,MEDIDA,3,FALSE),"")</f>
        <v>650</v>
      </c>
      <c r="O2071" s="66" t="str">
        <f t="shared" ref="O2071:O2134" ca="1" si="334">IF(B2071="","",IF(P2071="",IF(TODAY()-J2071&gt;=7,"PENDENTE","AGUARDANDO"),"OK"))</f>
        <v>OK</v>
      </c>
      <c r="P2071" s="63">
        <v>45800</v>
      </c>
      <c r="Q2071" s="200"/>
      <c r="R2071" s="148" t="s">
        <v>104</v>
      </c>
      <c r="S2071" s="65" t="str">
        <f t="shared" ref="S2071:S2134" si="335">IFERROR(VLOOKUP(R2071,FVU,2,FALSE),"")</f>
        <v>Feridas acidentais no flanco.</v>
      </c>
      <c r="T2071" s="59" t="str">
        <f t="shared" ref="T2071:T2134" si="336">IFERROR(VLOOKUP(R2071,FVU,3,FALSE),"")</f>
        <v>Objetos pontiagudos, pontas de guias, meio-fio.</v>
      </c>
      <c r="U2071" s="65" t="str">
        <f t="shared" ref="U2071:U2134" si="337">IFERROR(VLOOKUP(R2071,FVU,4,FALSE),"")</f>
        <v>Impacto lateral proveniente de erro operacional, solicito avaliação de cobrança.</v>
      </c>
      <c r="V2071" s="60">
        <v>16196</v>
      </c>
      <c r="W2071" s="59" t="str">
        <f t="shared" ref="W2071:W2134" si="338">IFERROR(VLOOKUP(V2071,RELATOR,2,FALSE),"")</f>
        <v xml:space="preserve">Everson Veloso </v>
      </c>
      <c r="X2071" s="59">
        <f t="shared" si="329"/>
        <v>5</v>
      </c>
      <c r="Y2071" s="59">
        <f t="shared" ca="1" si="328"/>
        <v>8</v>
      </c>
      <c r="Z2071" s="59" t="str">
        <f>IFERROR(VLOOKUP(R2071,FVU!B:F,5,FALSE),"")</f>
        <v>FLANCO</v>
      </c>
      <c r="AA2071">
        <f t="shared" si="330"/>
        <v>2025</v>
      </c>
    </row>
    <row r="2072" spans="1:27" ht="15.75" customHeight="1">
      <c r="A2072" s="149">
        <f t="shared" si="327"/>
        <v>4367</v>
      </c>
      <c r="B2072" s="76">
        <v>28005</v>
      </c>
      <c r="C2072" s="68">
        <v>2</v>
      </c>
      <c r="D2072" s="67" t="str">
        <f t="shared" si="331"/>
        <v>275/80R22.5</v>
      </c>
      <c r="E2072" s="69">
        <v>10756</v>
      </c>
      <c r="F2072" s="76" t="s">
        <v>105</v>
      </c>
      <c r="G2072" s="68">
        <v>870</v>
      </c>
      <c r="H2072" s="67" t="str">
        <f t="shared" si="332"/>
        <v>JUSTINOPOLIS</v>
      </c>
      <c r="I2072" s="71">
        <v>45777</v>
      </c>
      <c r="J2072" s="72">
        <v>45792</v>
      </c>
      <c r="K2072" s="68">
        <v>1</v>
      </c>
      <c r="L2072" s="68">
        <v>25978</v>
      </c>
      <c r="M2072" s="68">
        <v>71690</v>
      </c>
      <c r="N2072" s="73">
        <f t="shared" si="333"/>
        <v>600</v>
      </c>
      <c r="O2072" s="74" t="str">
        <f t="shared" ca="1" si="334"/>
        <v>OK</v>
      </c>
      <c r="P2072" s="71">
        <v>45800</v>
      </c>
      <c r="Q2072" s="198"/>
      <c r="R2072" s="68" t="s">
        <v>116</v>
      </c>
      <c r="S2072" s="73" t="str">
        <f t="shared" si="335"/>
        <v>Desenrolamento do retorno da lona carcaça no talão.</v>
      </c>
      <c r="T2072" s="67" t="str">
        <f t="shared" si="336"/>
        <v>Aquecimento no talão ocasionado pelo uso excessivo do freio, má regulagem dos freios, uso excessivo dos freios devido a velocidade incompatível com a via,rodas sujas e/ou em má condições de uso, etc.</v>
      </c>
      <c r="U2072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072" s="68">
        <v>16196</v>
      </c>
      <c r="W2072" s="67" t="str">
        <f t="shared" si="338"/>
        <v xml:space="preserve">Everson Veloso </v>
      </c>
      <c r="X2072" s="67">
        <f t="shared" si="329"/>
        <v>5</v>
      </c>
      <c r="Y2072" s="67">
        <f t="shared" ca="1" si="328"/>
        <v>8</v>
      </c>
      <c r="Z2072" s="67" t="str">
        <f>IFERROR(VLOOKUP(R2072,FVU!B:F,5,FALSE),"")</f>
        <v>TALÃO</v>
      </c>
      <c r="AA2072">
        <f t="shared" si="330"/>
        <v>2025</v>
      </c>
    </row>
    <row r="2073" spans="1:27" ht="15.75" customHeight="1">
      <c r="A2073" s="150">
        <f t="shared" si="327"/>
        <v>4368</v>
      </c>
      <c r="B2073" s="75">
        <v>26974</v>
      </c>
      <c r="C2073" s="60">
        <v>2</v>
      </c>
      <c r="D2073" s="59" t="str">
        <f t="shared" si="331"/>
        <v>275/80R22.5</v>
      </c>
      <c r="E2073" s="61">
        <v>11199</v>
      </c>
      <c r="F2073" s="75" t="s">
        <v>105</v>
      </c>
      <c r="G2073" s="60">
        <v>98</v>
      </c>
      <c r="H2073" s="59" t="str">
        <f t="shared" si="332"/>
        <v>ANA LUCIA</v>
      </c>
      <c r="I2073" s="63">
        <v>45777</v>
      </c>
      <c r="J2073" s="64">
        <v>45792</v>
      </c>
      <c r="K2073" s="60">
        <v>1</v>
      </c>
      <c r="L2073" s="60">
        <v>8269</v>
      </c>
      <c r="M2073" s="60">
        <v>116073</v>
      </c>
      <c r="N2073" s="65">
        <f t="shared" si="333"/>
        <v>600</v>
      </c>
      <c r="O2073" s="66" t="str">
        <f t="shared" ca="1" si="334"/>
        <v>OK</v>
      </c>
      <c r="P2073" s="63">
        <v>45856</v>
      </c>
      <c r="Q2073" s="200"/>
      <c r="R2073" s="148" t="s">
        <v>104</v>
      </c>
      <c r="S2073" s="65" t="str">
        <f t="shared" si="335"/>
        <v>Feridas acidentais no flanco.</v>
      </c>
      <c r="T2073" s="59" t="str">
        <f t="shared" si="336"/>
        <v>Objetos pontiagudos, pontas de guias, meio-fio.</v>
      </c>
      <c r="U2073" s="65" t="str">
        <f t="shared" si="337"/>
        <v>Impacto lateral proveniente de erro operacional, solicito avaliação de cobrança.</v>
      </c>
      <c r="V2073" s="60">
        <v>16196</v>
      </c>
      <c r="W2073" s="59" t="str">
        <f t="shared" si="338"/>
        <v xml:space="preserve">Everson Veloso </v>
      </c>
      <c r="X2073" s="59">
        <f t="shared" si="329"/>
        <v>5</v>
      </c>
      <c r="Y2073" s="59">
        <f t="shared" ca="1" si="328"/>
        <v>64</v>
      </c>
      <c r="Z2073" s="59" t="str">
        <f>IFERROR(VLOOKUP(R2073,FVU!B:F,5,FALSE),"")</f>
        <v>FLANCO</v>
      </c>
      <c r="AA2073">
        <f t="shared" si="330"/>
        <v>2025</v>
      </c>
    </row>
    <row r="2074" spans="1:27" ht="15.75" customHeight="1">
      <c r="A2074" s="149">
        <f t="shared" si="327"/>
        <v>4369</v>
      </c>
      <c r="B2074" s="76">
        <v>27424</v>
      </c>
      <c r="C2074" s="68">
        <v>2</v>
      </c>
      <c r="D2074" s="67" t="str">
        <f t="shared" si="331"/>
        <v>275/80R22.5</v>
      </c>
      <c r="E2074" s="69">
        <v>8427</v>
      </c>
      <c r="F2074" s="76" t="s">
        <v>101</v>
      </c>
      <c r="G2074" s="68">
        <v>56</v>
      </c>
      <c r="H2074" s="67" t="str">
        <f t="shared" si="332"/>
        <v xml:space="preserve">UBERLANDIA </v>
      </c>
      <c r="I2074" s="71">
        <v>45785</v>
      </c>
      <c r="J2074" s="72">
        <v>45792</v>
      </c>
      <c r="K2074" s="68">
        <v>0</v>
      </c>
      <c r="L2074" s="68">
        <v>3919</v>
      </c>
      <c r="M2074" s="68">
        <v>80954</v>
      </c>
      <c r="N2074" s="73">
        <f t="shared" si="333"/>
        <v>600</v>
      </c>
      <c r="O2074" s="74" t="str">
        <f t="shared" ca="1" si="334"/>
        <v>OK</v>
      </c>
      <c r="P2074" s="71">
        <v>45796</v>
      </c>
      <c r="Q2074" s="198"/>
      <c r="R2074" s="68" t="s">
        <v>104</v>
      </c>
      <c r="S2074" s="73" t="str">
        <f t="shared" si="335"/>
        <v>Feridas acidentais no flanco.</v>
      </c>
      <c r="T2074" s="67" t="str">
        <f t="shared" si="336"/>
        <v>Objetos pontiagudos, pontas de guias, meio-fio.</v>
      </c>
      <c r="U2074" s="73" t="str">
        <f t="shared" si="337"/>
        <v>Impacto lateral proveniente de erro operacional, solicito avaliação de cobrança.</v>
      </c>
      <c r="V2074" s="68">
        <v>16196</v>
      </c>
      <c r="W2074" s="67" t="str">
        <f t="shared" si="338"/>
        <v xml:space="preserve">Everson Veloso </v>
      </c>
      <c r="X2074" s="67">
        <f t="shared" si="329"/>
        <v>5</v>
      </c>
      <c r="Y2074" s="67">
        <f t="shared" ca="1" si="328"/>
        <v>4</v>
      </c>
      <c r="Z2074" s="67" t="str">
        <f>IFERROR(VLOOKUP(R2074,FVU!B:F,5,FALSE),"")</f>
        <v>FLANCO</v>
      </c>
      <c r="AA2074">
        <f t="shared" si="330"/>
        <v>2025</v>
      </c>
    </row>
    <row r="2075" spans="1:27" ht="15.75" customHeight="1">
      <c r="A2075" s="150">
        <f t="shared" si="327"/>
        <v>4370</v>
      </c>
      <c r="B2075" s="75">
        <v>24266</v>
      </c>
      <c r="C2075" s="60">
        <v>1</v>
      </c>
      <c r="D2075" s="59" t="str">
        <f t="shared" si="331"/>
        <v>295/80R22.5</v>
      </c>
      <c r="E2075" s="61">
        <v>7613</v>
      </c>
      <c r="F2075" s="75" t="s">
        <v>101</v>
      </c>
      <c r="G2075" s="60">
        <v>56</v>
      </c>
      <c r="H2075" s="59" t="str">
        <f t="shared" si="332"/>
        <v xml:space="preserve">UBERLANDIA </v>
      </c>
      <c r="I2075" s="63">
        <v>45785</v>
      </c>
      <c r="J2075" s="64">
        <v>45792</v>
      </c>
      <c r="K2075" s="60">
        <v>0</v>
      </c>
      <c r="L2075" s="60">
        <v>22907</v>
      </c>
      <c r="M2075" s="60">
        <v>95063</v>
      </c>
      <c r="N2075" s="65">
        <f t="shared" si="333"/>
        <v>650</v>
      </c>
      <c r="O2075" s="66" t="str">
        <f t="shared" ca="1" si="334"/>
        <v>OK</v>
      </c>
      <c r="P2075" s="63">
        <v>45822</v>
      </c>
      <c r="Q2075" s="200"/>
      <c r="R2075" s="148" t="s">
        <v>109</v>
      </c>
      <c r="S2075" s="65" t="str">
        <f t="shared" si="335"/>
        <v>Desgaste da Banda de Rodagem por utilização extrema.</v>
      </c>
      <c r="T2075" s="59" t="str">
        <f t="shared" si="336"/>
        <v>Roda travada, "calo" no tambor de freio, utilização extrema , excessiva.</v>
      </c>
      <c r="U2075" s="65" t="str">
        <f t="shared" si="337"/>
        <v>Verificar rodas e tambores de freio, verificar negligência do borracheiro e caso procedente efetuar a cobrança.</v>
      </c>
      <c r="V2075" s="60">
        <v>16196</v>
      </c>
      <c r="W2075" s="59" t="str">
        <f t="shared" si="338"/>
        <v xml:space="preserve">Everson Veloso </v>
      </c>
      <c r="X2075" s="59">
        <f t="shared" si="329"/>
        <v>5</v>
      </c>
      <c r="Y2075" s="59">
        <f t="shared" ca="1" si="328"/>
        <v>30</v>
      </c>
      <c r="Z2075" s="59" t="str">
        <f>IFERROR(VLOOKUP(R2075,FVU!B:F,5,FALSE),"")</f>
        <v>BANDA DE RODAGEM</v>
      </c>
      <c r="AA2075">
        <f t="shared" si="330"/>
        <v>2025</v>
      </c>
    </row>
    <row r="2076" spans="1:27" ht="15.75" customHeight="1">
      <c r="A2076" s="149">
        <f t="shared" si="327"/>
        <v>4371</v>
      </c>
      <c r="B2076" s="76">
        <v>30050</v>
      </c>
      <c r="C2076" s="68">
        <v>2</v>
      </c>
      <c r="D2076" s="67" t="str">
        <f t="shared" si="331"/>
        <v>275/80R22.5</v>
      </c>
      <c r="E2076" s="69">
        <v>7510</v>
      </c>
      <c r="F2076" s="76" t="s">
        <v>101</v>
      </c>
      <c r="G2076" s="68">
        <v>56</v>
      </c>
      <c r="H2076" s="67" t="str">
        <f t="shared" si="332"/>
        <v xml:space="preserve">UBERLANDIA </v>
      </c>
      <c r="I2076" s="71">
        <v>45778</v>
      </c>
      <c r="J2076" s="72">
        <v>45792</v>
      </c>
      <c r="K2076" s="68">
        <v>0</v>
      </c>
      <c r="L2076" s="68">
        <v>23548</v>
      </c>
      <c r="M2076" s="68">
        <v>23548</v>
      </c>
      <c r="N2076" s="73">
        <f t="shared" si="333"/>
        <v>600</v>
      </c>
      <c r="O2076" s="74" t="str">
        <f t="shared" ca="1" si="334"/>
        <v>OK</v>
      </c>
      <c r="P2076" s="71">
        <v>45796</v>
      </c>
      <c r="Q2076" s="198"/>
      <c r="R2076" s="68" t="s">
        <v>104</v>
      </c>
      <c r="S2076" s="73" t="str">
        <f t="shared" si="335"/>
        <v>Feridas acidentais no flanco.</v>
      </c>
      <c r="T2076" s="67" t="str">
        <f t="shared" si="336"/>
        <v>Objetos pontiagudos, pontas de guias, meio-fio.</v>
      </c>
      <c r="U2076" s="73" t="str">
        <f t="shared" si="337"/>
        <v>Impacto lateral proveniente de erro operacional, solicito avaliação de cobrança.</v>
      </c>
      <c r="V2076" s="68">
        <v>16196</v>
      </c>
      <c r="W2076" s="67" t="str">
        <f t="shared" si="338"/>
        <v xml:space="preserve">Everson Veloso </v>
      </c>
      <c r="X2076" s="67">
        <f t="shared" si="329"/>
        <v>5</v>
      </c>
      <c r="Y2076" s="67">
        <f t="shared" ca="1" si="328"/>
        <v>4</v>
      </c>
      <c r="Z2076" s="67" t="str">
        <f>IFERROR(VLOOKUP(R2076,FVU!B:F,5,FALSE),"")</f>
        <v>FLANCO</v>
      </c>
      <c r="AA2076">
        <f t="shared" si="330"/>
        <v>2025</v>
      </c>
    </row>
    <row r="2077" spans="1:27" ht="15.75" customHeight="1">
      <c r="A2077" s="150">
        <f t="shared" si="327"/>
        <v>4372</v>
      </c>
      <c r="B2077" s="75">
        <v>28475</v>
      </c>
      <c r="C2077" s="60">
        <v>2</v>
      </c>
      <c r="D2077" s="59" t="str">
        <f t="shared" si="331"/>
        <v>275/80R22.5</v>
      </c>
      <c r="E2077" s="61">
        <v>8424</v>
      </c>
      <c r="F2077" s="75" t="s">
        <v>105</v>
      </c>
      <c r="G2077" s="60">
        <v>56</v>
      </c>
      <c r="H2077" s="59" t="str">
        <f t="shared" si="332"/>
        <v xml:space="preserve">UBERLANDIA </v>
      </c>
      <c r="I2077" s="63">
        <v>45780</v>
      </c>
      <c r="J2077" s="64">
        <v>45792</v>
      </c>
      <c r="K2077" s="60">
        <v>1</v>
      </c>
      <c r="L2077" s="60">
        <v>20102</v>
      </c>
      <c r="M2077" s="60">
        <v>86148</v>
      </c>
      <c r="N2077" s="65">
        <f t="shared" si="333"/>
        <v>600</v>
      </c>
      <c r="O2077" s="66" t="str">
        <f t="shared" ca="1" si="334"/>
        <v>OK</v>
      </c>
      <c r="P2077" s="63">
        <v>45796</v>
      </c>
      <c r="Q2077" s="200"/>
      <c r="R2077" s="148" t="s">
        <v>106</v>
      </c>
      <c r="S2077" s="65" t="str">
        <f t="shared" si="335"/>
        <v>Rachadura na zona baixa do talão.</v>
      </c>
      <c r="T2077" s="59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77" s="65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77" s="60">
        <v>16196</v>
      </c>
      <c r="W2077" s="59" t="str">
        <f t="shared" si="338"/>
        <v xml:space="preserve">Everson Veloso </v>
      </c>
      <c r="X2077" s="59">
        <f t="shared" si="329"/>
        <v>5</v>
      </c>
      <c r="Y2077" s="59">
        <f t="shared" ca="1" si="328"/>
        <v>4</v>
      </c>
      <c r="Z2077" s="59" t="str">
        <f>IFERROR(VLOOKUP(R2077,FVU!B:F,5,FALSE),"")</f>
        <v>TALÃO</v>
      </c>
      <c r="AA2077">
        <f t="shared" si="330"/>
        <v>2025</v>
      </c>
    </row>
    <row r="2078" spans="1:27" ht="15.75" customHeight="1">
      <c r="A2078" s="149">
        <f t="shared" si="327"/>
        <v>4373</v>
      </c>
      <c r="B2078" s="76">
        <v>31736</v>
      </c>
      <c r="C2078" s="68">
        <v>2</v>
      </c>
      <c r="D2078" s="67" t="str">
        <f t="shared" si="331"/>
        <v>275/80R22.5</v>
      </c>
      <c r="E2078" s="69">
        <v>11154</v>
      </c>
      <c r="F2078" s="76" t="s">
        <v>102</v>
      </c>
      <c r="G2078" s="68">
        <v>870</v>
      </c>
      <c r="H2078" s="67" t="str">
        <f t="shared" si="332"/>
        <v>JUSTINOPOLIS</v>
      </c>
      <c r="I2078" s="71">
        <v>45782</v>
      </c>
      <c r="J2078" s="72">
        <v>45792</v>
      </c>
      <c r="K2078" s="68">
        <v>0</v>
      </c>
      <c r="L2078" s="68">
        <v>632</v>
      </c>
      <c r="M2078" s="68">
        <v>632</v>
      </c>
      <c r="N2078" s="73">
        <f t="shared" si="333"/>
        <v>600</v>
      </c>
      <c r="O2078" s="74" t="str">
        <f t="shared" ca="1" si="334"/>
        <v>OK</v>
      </c>
      <c r="P2078" s="71">
        <v>45800</v>
      </c>
      <c r="Q2078" s="198"/>
      <c r="R2078" s="68" t="s">
        <v>110</v>
      </c>
      <c r="S2078" s="73" t="str">
        <f t="shared" si="335"/>
        <v>Rodagem sem ar ou com flexão importante no flanco.</v>
      </c>
      <c r="T2078" s="67" t="str">
        <f t="shared" si="336"/>
        <v>Perfurações no topo ou flanco, rodas ou aros danificados, rodagem prolongada sem ar ou baixa pressão, desgaste no flanco por atrito com o solo ou entre germinados.</v>
      </c>
      <c r="U2078" s="73" t="str">
        <f t="shared" si="337"/>
        <v>Condutor rodou com o pneu vazio. Solicito avaliação de cobrança.</v>
      </c>
      <c r="V2078" s="68">
        <v>16196</v>
      </c>
      <c r="W2078" s="67" t="str">
        <f t="shared" si="338"/>
        <v xml:space="preserve">Everson Veloso </v>
      </c>
      <c r="X2078" s="67">
        <f t="shared" si="329"/>
        <v>5</v>
      </c>
      <c r="Y2078" s="67">
        <f t="shared" ca="1" si="328"/>
        <v>8</v>
      </c>
      <c r="Z2078" s="67" t="str">
        <f>IFERROR(VLOOKUP(R2078,FVU!B:F,5,FALSE),"")</f>
        <v>FLANCO</v>
      </c>
      <c r="AA2078">
        <f t="shared" si="330"/>
        <v>2025</v>
      </c>
    </row>
    <row r="2079" spans="1:27" ht="15.75" customHeight="1">
      <c r="A2079" s="150">
        <f t="shared" si="327"/>
        <v>4374</v>
      </c>
      <c r="B2079" s="75">
        <v>28498</v>
      </c>
      <c r="C2079" s="60">
        <v>2</v>
      </c>
      <c r="D2079" s="59" t="str">
        <f t="shared" si="331"/>
        <v>275/80R22.5</v>
      </c>
      <c r="E2079" s="61">
        <v>10802</v>
      </c>
      <c r="F2079" s="75" t="s">
        <v>198</v>
      </c>
      <c r="G2079" s="60">
        <v>870</v>
      </c>
      <c r="H2079" s="59" t="str">
        <f t="shared" si="332"/>
        <v>JUSTINOPOLIS</v>
      </c>
      <c r="I2079" s="63">
        <v>45779</v>
      </c>
      <c r="J2079" s="64">
        <v>45800</v>
      </c>
      <c r="K2079" s="60">
        <v>1</v>
      </c>
      <c r="L2079" s="60">
        <v>4193</v>
      </c>
      <c r="M2079" s="60">
        <v>66304</v>
      </c>
      <c r="N2079" s="65">
        <f t="shared" si="333"/>
        <v>600</v>
      </c>
      <c r="O2079" s="66" t="str">
        <f t="shared" ca="1" si="334"/>
        <v>OK</v>
      </c>
      <c r="P2079" s="63">
        <v>45835</v>
      </c>
      <c r="Q2079" s="200"/>
      <c r="R2079" s="148" t="s">
        <v>106</v>
      </c>
      <c r="S2079" s="65" t="str">
        <f t="shared" si="335"/>
        <v>Rachadura na zona baixa do talão.</v>
      </c>
      <c r="T2079" s="59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79" s="65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79" s="60">
        <v>16196</v>
      </c>
      <c r="W2079" s="59" t="str">
        <f t="shared" si="338"/>
        <v xml:space="preserve">Everson Veloso </v>
      </c>
      <c r="X2079" s="59">
        <f t="shared" si="329"/>
        <v>5</v>
      </c>
      <c r="Y2079" s="59">
        <f t="shared" ca="1" si="328"/>
        <v>35</v>
      </c>
      <c r="Z2079" s="59" t="str">
        <f>IFERROR(VLOOKUP(R2079,FVU!B:F,5,FALSE),"")</f>
        <v>TALÃO</v>
      </c>
      <c r="AA2079">
        <f t="shared" si="330"/>
        <v>2025</v>
      </c>
    </row>
    <row r="2080" spans="1:27" ht="15.75" customHeight="1">
      <c r="A2080" s="149">
        <f t="shared" si="327"/>
        <v>4375</v>
      </c>
      <c r="B2080" s="76">
        <v>23808</v>
      </c>
      <c r="C2080" s="68">
        <v>2</v>
      </c>
      <c r="D2080" s="67" t="str">
        <f t="shared" si="331"/>
        <v>275/80R22.5</v>
      </c>
      <c r="E2080" s="69">
        <v>11325</v>
      </c>
      <c r="F2080" s="76" t="s">
        <v>105</v>
      </c>
      <c r="G2080" s="68">
        <v>870</v>
      </c>
      <c r="H2080" s="67" t="str">
        <f t="shared" si="332"/>
        <v>JUSTINOPOLIS</v>
      </c>
      <c r="I2080" s="71">
        <v>45782</v>
      </c>
      <c r="J2080" s="72">
        <v>45800</v>
      </c>
      <c r="K2080" s="68">
        <v>2</v>
      </c>
      <c r="L2080" s="68">
        <v>21492</v>
      </c>
      <c r="M2080" s="68">
        <v>261749</v>
      </c>
      <c r="N2080" s="73">
        <f t="shared" si="333"/>
        <v>600</v>
      </c>
      <c r="O2080" s="74" t="str">
        <f t="shared" ca="1" si="334"/>
        <v>OK</v>
      </c>
      <c r="P2080" s="71">
        <v>45835</v>
      </c>
      <c r="Q2080" s="198"/>
      <c r="R2080" s="68" t="s">
        <v>106</v>
      </c>
      <c r="S2080" s="73" t="str">
        <f t="shared" si="335"/>
        <v>Rachadura na zona baixa do talão.</v>
      </c>
      <c r="T2080" s="67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80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80" s="68">
        <v>16196</v>
      </c>
      <c r="W2080" s="67" t="str">
        <f t="shared" si="338"/>
        <v xml:space="preserve">Everson Veloso </v>
      </c>
      <c r="X2080" s="67">
        <f t="shared" si="329"/>
        <v>5</v>
      </c>
      <c r="Y2080" s="67">
        <f t="shared" ca="1" si="328"/>
        <v>35</v>
      </c>
      <c r="Z2080" s="67" t="str">
        <f>IFERROR(VLOOKUP(R2080,FVU!B:F,5,FALSE),"")</f>
        <v>TALÃO</v>
      </c>
      <c r="AA2080">
        <f t="shared" si="330"/>
        <v>2025</v>
      </c>
    </row>
    <row r="2081" spans="1:27" ht="15.75" customHeight="1">
      <c r="A2081" s="150">
        <f t="shared" si="327"/>
        <v>4376</v>
      </c>
      <c r="B2081" s="75">
        <v>29163</v>
      </c>
      <c r="C2081" s="60">
        <v>2</v>
      </c>
      <c r="D2081" s="59" t="str">
        <f t="shared" si="331"/>
        <v>275/80R22.5</v>
      </c>
      <c r="E2081" s="61">
        <v>90496</v>
      </c>
      <c r="F2081" s="75" t="s">
        <v>99</v>
      </c>
      <c r="G2081" s="60">
        <v>990</v>
      </c>
      <c r="H2081" s="59" t="str">
        <f t="shared" si="332"/>
        <v>VENEZA</v>
      </c>
      <c r="I2081" s="63">
        <v>45779</v>
      </c>
      <c r="J2081" s="64">
        <v>45800</v>
      </c>
      <c r="K2081" s="60">
        <v>1</v>
      </c>
      <c r="L2081" s="60">
        <v>22868</v>
      </c>
      <c r="M2081" s="60">
        <v>69759</v>
      </c>
      <c r="N2081" s="65">
        <f t="shared" si="333"/>
        <v>600</v>
      </c>
      <c r="O2081" s="66" t="str">
        <f t="shared" ca="1" si="334"/>
        <v>OK</v>
      </c>
      <c r="P2081" s="63">
        <v>45814</v>
      </c>
      <c r="Q2081" s="200"/>
      <c r="R2081" s="148" t="s">
        <v>100</v>
      </c>
      <c r="S2081" s="65" t="str">
        <f t="shared" si="335"/>
        <v>Quebra do talão durante a montagem ou desmontagem proveniente de aquecimento excessivo da roda.</v>
      </c>
      <c r="T2081" s="59" t="str">
        <f t="shared" si="336"/>
        <v>Quebra do talão na montagem/desmontagem, utilização de ferramentas não adequadas, força excessiva ou desproporcional na montagem/desmontagem, pneu com talão baquelizado devido a aquecimento da roda ou baixa pressão.</v>
      </c>
      <c r="U2081" s="65" t="str">
        <f t="shared" si="337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2081" s="60">
        <v>16196</v>
      </c>
      <c r="W2081" s="59" t="str">
        <f t="shared" si="338"/>
        <v xml:space="preserve">Everson Veloso </v>
      </c>
      <c r="X2081" s="59">
        <f t="shared" si="329"/>
        <v>5</v>
      </c>
      <c r="Y2081" s="59">
        <f t="shared" ca="1" si="328"/>
        <v>14</v>
      </c>
      <c r="Z2081" s="59" t="str">
        <f>IFERROR(VLOOKUP(R2081,FVU!B:F,5,FALSE),"")</f>
        <v>TALÃO</v>
      </c>
      <c r="AA2081">
        <f t="shared" si="330"/>
        <v>2025</v>
      </c>
    </row>
    <row r="2082" spans="1:27" ht="15.75" customHeight="1">
      <c r="A2082" s="149">
        <f t="shared" si="327"/>
        <v>4377</v>
      </c>
      <c r="B2082" s="76">
        <v>27363</v>
      </c>
      <c r="C2082" s="68">
        <v>2</v>
      </c>
      <c r="D2082" s="67" t="str">
        <f t="shared" si="331"/>
        <v>275/80R22.5</v>
      </c>
      <c r="E2082" s="69">
        <v>90484</v>
      </c>
      <c r="F2082" s="76" t="s">
        <v>198</v>
      </c>
      <c r="G2082" s="68">
        <v>990</v>
      </c>
      <c r="H2082" s="67" t="str">
        <f t="shared" si="332"/>
        <v>VENEZA</v>
      </c>
      <c r="I2082" s="71">
        <v>45780</v>
      </c>
      <c r="J2082" s="72">
        <v>45800</v>
      </c>
      <c r="K2082" s="68">
        <v>1</v>
      </c>
      <c r="L2082" s="68">
        <v>35451</v>
      </c>
      <c r="M2082" s="68">
        <v>148202</v>
      </c>
      <c r="N2082" s="73">
        <f t="shared" si="333"/>
        <v>600</v>
      </c>
      <c r="O2082" s="74" t="str">
        <f t="shared" ca="1" si="334"/>
        <v>OK</v>
      </c>
      <c r="P2082" s="71">
        <v>45817</v>
      </c>
      <c r="Q2082" s="198"/>
      <c r="R2082" s="68" t="s">
        <v>106</v>
      </c>
      <c r="S2082" s="73" t="str">
        <f t="shared" si="335"/>
        <v>Rachadura na zona baixa do talão.</v>
      </c>
      <c r="T2082" s="67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82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82" s="68">
        <v>16196</v>
      </c>
      <c r="W2082" s="67" t="str">
        <f t="shared" si="338"/>
        <v xml:space="preserve">Everson Veloso </v>
      </c>
      <c r="X2082" s="67">
        <f t="shared" si="329"/>
        <v>5</v>
      </c>
      <c r="Y2082" s="67">
        <f t="shared" ca="1" si="328"/>
        <v>17</v>
      </c>
      <c r="Z2082" s="67" t="str">
        <f>IFERROR(VLOOKUP(R2082,FVU!B:F,5,FALSE),"")</f>
        <v>TALÃO</v>
      </c>
      <c r="AA2082">
        <f t="shared" si="330"/>
        <v>2025</v>
      </c>
    </row>
    <row r="2083" spans="1:27" ht="15.75" customHeight="1">
      <c r="A2083" s="150">
        <f t="shared" si="327"/>
        <v>4378</v>
      </c>
      <c r="B2083" s="75">
        <v>25807</v>
      </c>
      <c r="C2083" s="60">
        <v>2</v>
      </c>
      <c r="D2083" s="59" t="str">
        <f t="shared" si="331"/>
        <v>275/80R22.5</v>
      </c>
      <c r="E2083" s="61">
        <v>90504</v>
      </c>
      <c r="F2083" s="75" t="s">
        <v>198</v>
      </c>
      <c r="G2083" s="60">
        <v>990</v>
      </c>
      <c r="H2083" s="59" t="str">
        <f t="shared" si="332"/>
        <v>VENEZA</v>
      </c>
      <c r="I2083" s="63">
        <v>45779</v>
      </c>
      <c r="J2083" s="64">
        <v>45800</v>
      </c>
      <c r="K2083" s="60">
        <v>2</v>
      </c>
      <c r="L2083" s="60">
        <v>2649</v>
      </c>
      <c r="M2083" s="60">
        <v>171702</v>
      </c>
      <c r="N2083" s="65">
        <f t="shared" si="333"/>
        <v>600</v>
      </c>
      <c r="O2083" s="66" t="str">
        <f t="shared" ca="1" si="334"/>
        <v>OK</v>
      </c>
      <c r="P2083" s="63">
        <v>45820</v>
      </c>
      <c r="Q2083" s="200"/>
      <c r="R2083" s="148" t="s">
        <v>106</v>
      </c>
      <c r="S2083" s="65" t="str">
        <f t="shared" si="335"/>
        <v>Rachadura na zona baixa do talão.</v>
      </c>
      <c r="T2083" s="59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83" s="65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83" s="60">
        <v>16196</v>
      </c>
      <c r="W2083" s="59" t="str">
        <f t="shared" si="338"/>
        <v xml:space="preserve">Everson Veloso </v>
      </c>
      <c r="X2083" s="59">
        <f t="shared" si="329"/>
        <v>5</v>
      </c>
      <c r="Y2083" s="59">
        <f t="shared" ca="1" si="328"/>
        <v>20</v>
      </c>
      <c r="Z2083" s="59" t="str">
        <f>IFERROR(VLOOKUP(R2083,FVU!B:F,5,FALSE),"")</f>
        <v>TALÃO</v>
      </c>
      <c r="AA2083">
        <f t="shared" si="330"/>
        <v>2025</v>
      </c>
    </row>
    <row r="2084" spans="1:27" ht="15.75" customHeight="1">
      <c r="A2084" s="149">
        <f t="shared" si="327"/>
        <v>4379</v>
      </c>
      <c r="B2084" s="76">
        <v>44199</v>
      </c>
      <c r="C2084" s="68">
        <v>2</v>
      </c>
      <c r="D2084" s="67" t="str">
        <f t="shared" si="331"/>
        <v>275/80R22.5</v>
      </c>
      <c r="E2084" s="69">
        <v>90296</v>
      </c>
      <c r="F2084" s="76" t="s">
        <v>105</v>
      </c>
      <c r="G2084" s="68">
        <v>870</v>
      </c>
      <c r="H2084" s="67" t="str">
        <f t="shared" si="332"/>
        <v>JUSTINOPOLIS</v>
      </c>
      <c r="I2084" s="71">
        <v>45783</v>
      </c>
      <c r="J2084" s="72">
        <v>45800</v>
      </c>
      <c r="K2084" s="68">
        <v>3</v>
      </c>
      <c r="L2084" s="68">
        <v>12635</v>
      </c>
      <c r="M2084" s="68">
        <v>169691</v>
      </c>
      <c r="N2084" s="73">
        <f t="shared" si="333"/>
        <v>600</v>
      </c>
      <c r="O2084" s="74" t="str">
        <f t="shared" ca="1" si="334"/>
        <v>OK</v>
      </c>
      <c r="P2084" s="71">
        <v>45909</v>
      </c>
      <c r="Q2084" s="198"/>
      <c r="R2084" s="68" t="s">
        <v>106</v>
      </c>
      <c r="S2084" s="73" t="str">
        <f t="shared" si="335"/>
        <v>Rachadura na zona baixa do talão.</v>
      </c>
      <c r="T2084" s="67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84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84" s="68">
        <v>16196</v>
      </c>
      <c r="W2084" s="67" t="str">
        <f t="shared" si="338"/>
        <v xml:space="preserve">Everson Veloso </v>
      </c>
      <c r="X2084" s="67">
        <f t="shared" si="329"/>
        <v>5</v>
      </c>
      <c r="Y2084" s="67">
        <f t="shared" ca="1" si="328"/>
        <v>109</v>
      </c>
      <c r="Z2084" s="67" t="str">
        <f>IFERROR(VLOOKUP(R2084,FVU!B:F,5,FALSE),"")</f>
        <v>TALÃO</v>
      </c>
      <c r="AA2084">
        <f t="shared" si="330"/>
        <v>2025</v>
      </c>
    </row>
    <row r="2085" spans="1:27" ht="15.75" customHeight="1">
      <c r="A2085" s="150">
        <f t="shared" si="327"/>
        <v>4380</v>
      </c>
      <c r="B2085" s="75">
        <v>25880</v>
      </c>
      <c r="C2085" s="60">
        <v>2</v>
      </c>
      <c r="D2085" s="59" t="str">
        <f t="shared" si="331"/>
        <v>275/80R22.5</v>
      </c>
      <c r="E2085" s="61">
        <v>90296</v>
      </c>
      <c r="F2085" s="75" t="s">
        <v>198</v>
      </c>
      <c r="G2085" s="60">
        <v>870</v>
      </c>
      <c r="H2085" s="59" t="str">
        <f t="shared" si="332"/>
        <v>JUSTINOPOLIS</v>
      </c>
      <c r="I2085" s="63">
        <v>45783</v>
      </c>
      <c r="J2085" s="64">
        <v>45800</v>
      </c>
      <c r="K2085" s="60">
        <v>2</v>
      </c>
      <c r="L2085" s="60">
        <v>12635</v>
      </c>
      <c r="M2085" s="60">
        <v>166453</v>
      </c>
      <c r="N2085" s="65">
        <f t="shared" si="333"/>
        <v>600</v>
      </c>
      <c r="O2085" s="66" t="str">
        <f t="shared" ca="1" si="334"/>
        <v>OK</v>
      </c>
      <c r="P2085" s="63">
        <v>45835</v>
      </c>
      <c r="Q2085" s="200"/>
      <c r="R2085" s="148" t="s">
        <v>106</v>
      </c>
      <c r="S2085" s="65" t="str">
        <f t="shared" si="335"/>
        <v>Rachadura na zona baixa do talão.</v>
      </c>
      <c r="T2085" s="59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85" s="65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85" s="60">
        <v>16196</v>
      </c>
      <c r="W2085" s="59" t="str">
        <f t="shared" si="338"/>
        <v xml:space="preserve">Everson Veloso </v>
      </c>
      <c r="X2085" s="59">
        <f t="shared" si="329"/>
        <v>5</v>
      </c>
      <c r="Y2085" s="59">
        <f t="shared" ca="1" si="328"/>
        <v>35</v>
      </c>
      <c r="Z2085" s="59" t="str">
        <f>IFERROR(VLOOKUP(R2085,FVU!B:F,5,FALSE),"")</f>
        <v>TALÃO</v>
      </c>
      <c r="AA2085">
        <f t="shared" si="330"/>
        <v>2025</v>
      </c>
    </row>
    <row r="2086" spans="1:27" ht="15.75" customHeight="1">
      <c r="A2086" s="149">
        <f t="shared" si="327"/>
        <v>4381</v>
      </c>
      <c r="B2086" s="76">
        <v>28513</v>
      </c>
      <c r="C2086" s="68">
        <v>2</v>
      </c>
      <c r="D2086" s="67" t="str">
        <f t="shared" si="331"/>
        <v>275/80R22.5</v>
      </c>
      <c r="E2086" s="152" t="s">
        <v>250</v>
      </c>
      <c r="F2086" s="76" t="s">
        <v>99</v>
      </c>
      <c r="G2086" s="68">
        <v>61</v>
      </c>
      <c r="H2086" s="67" t="str">
        <f t="shared" si="332"/>
        <v>SARZEDO</v>
      </c>
      <c r="I2086" s="71">
        <v>45776</v>
      </c>
      <c r="J2086" s="72">
        <v>45800</v>
      </c>
      <c r="K2086" s="68">
        <v>1</v>
      </c>
      <c r="L2086" s="68">
        <v>7980</v>
      </c>
      <c r="M2086" s="68">
        <v>57841</v>
      </c>
      <c r="N2086" s="73">
        <f t="shared" si="333"/>
        <v>600</v>
      </c>
      <c r="O2086" s="74" t="str">
        <f t="shared" ca="1" si="334"/>
        <v>OK</v>
      </c>
      <c r="P2086" s="71">
        <v>45800</v>
      </c>
      <c r="Q2086" s="198"/>
      <c r="R2086" s="68" t="s">
        <v>106</v>
      </c>
      <c r="S2086" s="73" t="str">
        <f t="shared" si="335"/>
        <v>Rachadura na zona baixa do talão.</v>
      </c>
      <c r="T2086" s="67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86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86" s="68">
        <v>16196</v>
      </c>
      <c r="W2086" s="67" t="str">
        <f t="shared" si="338"/>
        <v xml:space="preserve">Everson Veloso </v>
      </c>
      <c r="X2086" s="67">
        <f t="shared" si="329"/>
        <v>5</v>
      </c>
      <c r="Y2086" s="67">
        <f t="shared" ca="1" si="328"/>
        <v>0</v>
      </c>
      <c r="Z2086" s="67" t="str">
        <f>IFERROR(VLOOKUP(R2086,FVU!B:F,5,FALSE),"")</f>
        <v>TALÃO</v>
      </c>
      <c r="AA2086">
        <f t="shared" si="330"/>
        <v>2025</v>
      </c>
    </row>
    <row r="2087" spans="1:27" ht="15.75" customHeight="1">
      <c r="A2087" s="150">
        <f t="shared" si="327"/>
        <v>4382</v>
      </c>
      <c r="B2087" s="75">
        <v>26159</v>
      </c>
      <c r="C2087" s="60">
        <v>2</v>
      </c>
      <c r="D2087" s="59" t="str">
        <f t="shared" si="331"/>
        <v>275/80R22.5</v>
      </c>
      <c r="E2087" s="61">
        <v>8417</v>
      </c>
      <c r="F2087" s="75" t="s">
        <v>101</v>
      </c>
      <c r="G2087" s="60">
        <v>56</v>
      </c>
      <c r="H2087" s="59" t="str">
        <f t="shared" si="332"/>
        <v xml:space="preserve">UBERLANDIA </v>
      </c>
      <c r="I2087" s="63">
        <v>45785</v>
      </c>
      <c r="J2087" s="64">
        <v>45800</v>
      </c>
      <c r="K2087" s="60">
        <v>1</v>
      </c>
      <c r="L2087" s="60">
        <v>70964</v>
      </c>
      <c r="M2087" s="60">
        <v>148111</v>
      </c>
      <c r="N2087" s="65">
        <f t="shared" si="333"/>
        <v>600</v>
      </c>
      <c r="O2087" s="66" t="str">
        <f t="shared" ca="1" si="334"/>
        <v>OK</v>
      </c>
      <c r="P2087" s="63">
        <v>45822</v>
      </c>
      <c r="Q2087" s="200"/>
      <c r="R2087" s="148" t="s">
        <v>104</v>
      </c>
      <c r="S2087" s="65" t="str">
        <f t="shared" si="335"/>
        <v>Feridas acidentais no flanco.</v>
      </c>
      <c r="T2087" s="59" t="str">
        <f t="shared" si="336"/>
        <v>Objetos pontiagudos, pontas de guias, meio-fio.</v>
      </c>
      <c r="U2087" s="65" t="str">
        <f t="shared" si="337"/>
        <v>Impacto lateral proveniente de erro operacional, solicito avaliação de cobrança.</v>
      </c>
      <c r="V2087" s="60">
        <v>16196</v>
      </c>
      <c r="W2087" s="59" t="str">
        <f t="shared" si="338"/>
        <v xml:space="preserve">Everson Veloso </v>
      </c>
      <c r="X2087" s="59">
        <f t="shared" si="329"/>
        <v>5</v>
      </c>
      <c r="Y2087" s="59">
        <f t="shared" ca="1" si="328"/>
        <v>22</v>
      </c>
      <c r="Z2087" s="59" t="str">
        <f>IFERROR(VLOOKUP(R2087,FVU!B:F,5,FALSE),"")</f>
        <v>FLANCO</v>
      </c>
      <c r="AA2087">
        <f t="shared" si="330"/>
        <v>2025</v>
      </c>
    </row>
    <row r="2088" spans="1:27" ht="15.75" customHeight="1">
      <c r="A2088" s="149">
        <f t="shared" si="327"/>
        <v>4383</v>
      </c>
      <c r="B2088" s="76">
        <v>25953</v>
      </c>
      <c r="C2088" s="68">
        <v>2</v>
      </c>
      <c r="D2088" s="67" t="str">
        <f t="shared" si="331"/>
        <v>275/80R22.5</v>
      </c>
      <c r="E2088" s="69">
        <v>20720</v>
      </c>
      <c r="F2088" s="76" t="s">
        <v>99</v>
      </c>
      <c r="G2088" s="68">
        <v>870</v>
      </c>
      <c r="H2088" s="67" t="str">
        <f t="shared" si="332"/>
        <v>JUSTINOPOLIS</v>
      </c>
      <c r="I2088" s="71">
        <v>45790</v>
      </c>
      <c r="J2088" s="72">
        <v>45800</v>
      </c>
      <c r="K2088" s="68">
        <v>2</v>
      </c>
      <c r="L2088" s="68">
        <v>4389</v>
      </c>
      <c r="M2088" s="68">
        <v>171479</v>
      </c>
      <c r="N2088" s="73">
        <f t="shared" si="333"/>
        <v>600</v>
      </c>
      <c r="O2088" s="74" t="str">
        <f t="shared" ca="1" si="334"/>
        <v>OK</v>
      </c>
      <c r="P2088" s="71">
        <v>45835</v>
      </c>
      <c r="Q2088" s="198"/>
      <c r="R2088" s="68" t="s">
        <v>106</v>
      </c>
      <c r="S2088" s="73" t="str">
        <f t="shared" si="335"/>
        <v>Rachadura na zona baixa do talão.</v>
      </c>
      <c r="T2088" s="67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88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88" s="68">
        <v>16196</v>
      </c>
      <c r="W2088" s="67" t="str">
        <f t="shared" si="338"/>
        <v xml:space="preserve">Everson Veloso </v>
      </c>
      <c r="X2088" s="67">
        <f t="shared" si="329"/>
        <v>5</v>
      </c>
      <c r="Y2088" s="67">
        <f t="shared" ca="1" si="328"/>
        <v>35</v>
      </c>
      <c r="Z2088" s="67" t="str">
        <f>IFERROR(VLOOKUP(R2088,FVU!B:F,5,FALSE),"")</f>
        <v>TALÃO</v>
      </c>
      <c r="AA2088">
        <f t="shared" si="330"/>
        <v>2025</v>
      </c>
    </row>
    <row r="2089" spans="1:27" ht="15.75" customHeight="1">
      <c r="A2089" s="150">
        <f t="shared" si="327"/>
        <v>4384</v>
      </c>
      <c r="B2089" s="75">
        <v>30555</v>
      </c>
      <c r="C2089" s="60">
        <v>2</v>
      </c>
      <c r="D2089" s="59" t="str">
        <f t="shared" si="331"/>
        <v>275/80R22.5</v>
      </c>
      <c r="E2089" s="61">
        <v>10761</v>
      </c>
      <c r="F2089" s="75" t="s">
        <v>99</v>
      </c>
      <c r="G2089" s="60">
        <v>870</v>
      </c>
      <c r="H2089" s="59" t="str">
        <f t="shared" si="332"/>
        <v>JUSTINOPOLIS</v>
      </c>
      <c r="I2089" s="63">
        <v>45789</v>
      </c>
      <c r="J2089" s="64">
        <v>45800</v>
      </c>
      <c r="K2089" s="60">
        <v>1</v>
      </c>
      <c r="L2089" s="60">
        <v>5570</v>
      </c>
      <c r="M2089" s="60">
        <v>71678</v>
      </c>
      <c r="N2089" s="65">
        <f t="shared" si="333"/>
        <v>600</v>
      </c>
      <c r="O2089" s="66" t="str">
        <f t="shared" ca="1" si="334"/>
        <v>OK</v>
      </c>
      <c r="P2089" s="63">
        <v>45835</v>
      </c>
      <c r="Q2089" s="200"/>
      <c r="R2089" s="148" t="s">
        <v>106</v>
      </c>
      <c r="S2089" s="65" t="str">
        <f t="shared" si="335"/>
        <v>Rachadura na zona baixa do talão.</v>
      </c>
      <c r="T2089" s="59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089" s="65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89" s="60">
        <v>16196</v>
      </c>
      <c r="W2089" s="59" t="str">
        <f t="shared" si="338"/>
        <v xml:space="preserve">Everson Veloso </v>
      </c>
      <c r="X2089" s="59">
        <f t="shared" si="329"/>
        <v>5</v>
      </c>
      <c r="Y2089" s="59">
        <f t="shared" ca="1" si="328"/>
        <v>35</v>
      </c>
      <c r="Z2089" s="59" t="str">
        <f>IFERROR(VLOOKUP(R2089,FVU!B:F,5,FALSE),"")</f>
        <v>TALÃO</v>
      </c>
      <c r="AA2089">
        <f t="shared" si="330"/>
        <v>2025</v>
      </c>
    </row>
    <row r="2090" spans="1:27" ht="15.75" customHeight="1">
      <c r="A2090" s="149">
        <f t="shared" si="327"/>
        <v>4385</v>
      </c>
      <c r="B2090" s="76">
        <v>27804</v>
      </c>
      <c r="C2090" s="68">
        <v>2</v>
      </c>
      <c r="D2090" s="67" t="str">
        <f t="shared" si="331"/>
        <v>275/80R22.5</v>
      </c>
      <c r="E2090" s="69">
        <v>90513</v>
      </c>
      <c r="F2090" s="76" t="s">
        <v>99</v>
      </c>
      <c r="G2090" s="68">
        <v>520</v>
      </c>
      <c r="H2090" s="67" t="str">
        <f t="shared" si="332"/>
        <v>NEVES</v>
      </c>
      <c r="I2090" s="71">
        <v>45786</v>
      </c>
      <c r="J2090" s="72">
        <v>45800</v>
      </c>
      <c r="K2090" s="68">
        <v>0</v>
      </c>
      <c r="L2090" s="68">
        <v>27062</v>
      </c>
      <c r="M2090" s="68">
        <v>123753</v>
      </c>
      <c r="N2090" s="73">
        <f t="shared" si="333"/>
        <v>600</v>
      </c>
      <c r="O2090" s="74" t="str">
        <f t="shared" ca="1" si="334"/>
        <v>OK</v>
      </c>
      <c r="P2090" s="71">
        <v>45800</v>
      </c>
      <c r="Q2090" s="198"/>
      <c r="R2090" s="68" t="s">
        <v>107</v>
      </c>
      <c r="S2090" s="73" t="str">
        <f t="shared" si="335"/>
        <v>Alteração na zona baixa do talão.</v>
      </c>
      <c r="T2090" s="67" t="str">
        <f t="shared" si="33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090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090" s="68">
        <v>16196</v>
      </c>
      <c r="W2090" s="67" t="str">
        <f t="shared" si="338"/>
        <v xml:space="preserve">Everson Veloso </v>
      </c>
      <c r="X2090" s="67">
        <f t="shared" si="329"/>
        <v>5</v>
      </c>
      <c r="Y2090" s="67">
        <f t="shared" ca="1" si="328"/>
        <v>0</v>
      </c>
      <c r="Z2090" s="67" t="str">
        <f>IFERROR(VLOOKUP(R2090,FVU!B:F,5,FALSE),"")</f>
        <v>TALÃO</v>
      </c>
      <c r="AA2090">
        <f t="shared" si="330"/>
        <v>2025</v>
      </c>
    </row>
    <row r="2091" spans="1:27" ht="15.75" customHeight="1">
      <c r="A2091" s="150">
        <f t="shared" si="327"/>
        <v>4386</v>
      </c>
      <c r="B2091" s="75">
        <v>9028</v>
      </c>
      <c r="C2091" s="60">
        <v>2</v>
      </c>
      <c r="D2091" s="59" t="str">
        <f t="shared" si="331"/>
        <v>275/80R22.5</v>
      </c>
      <c r="E2091" s="61">
        <v>10754</v>
      </c>
      <c r="F2091" s="75" t="s">
        <v>99</v>
      </c>
      <c r="G2091" s="60">
        <v>870</v>
      </c>
      <c r="H2091" s="59" t="str">
        <f t="shared" si="332"/>
        <v>JUSTINOPOLIS</v>
      </c>
      <c r="I2091" s="63">
        <v>45789</v>
      </c>
      <c r="J2091" s="64">
        <v>45800</v>
      </c>
      <c r="K2091" s="60">
        <v>1</v>
      </c>
      <c r="L2091" s="60">
        <v>12476</v>
      </c>
      <c r="M2091" s="60">
        <v>81331</v>
      </c>
      <c r="N2091" s="65">
        <f t="shared" si="333"/>
        <v>600</v>
      </c>
      <c r="O2091" s="66" t="str">
        <f t="shared" ca="1" si="334"/>
        <v>OK</v>
      </c>
      <c r="P2091" s="63">
        <v>45835</v>
      </c>
      <c r="Q2091" s="200"/>
      <c r="R2091" s="148" t="s">
        <v>116</v>
      </c>
      <c r="S2091" s="65" t="str">
        <f t="shared" si="335"/>
        <v>Desenrolamento do retorno da lona carcaça no talão.</v>
      </c>
      <c r="T2091" s="59" t="str">
        <f t="shared" si="336"/>
        <v>Aquecimento no talão ocasionado pelo uso excessivo do freio, má regulagem dos freios, uso excessivo dos freios devido a velocidade incompatível com a via,rodas sujas e/ou em má condições de uso, etc.</v>
      </c>
      <c r="U2091" s="65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091" s="60">
        <v>16196</v>
      </c>
      <c r="W2091" s="59" t="str">
        <f t="shared" si="338"/>
        <v xml:space="preserve">Everson Veloso </v>
      </c>
      <c r="X2091" s="59">
        <f t="shared" si="329"/>
        <v>5</v>
      </c>
      <c r="Y2091" s="59">
        <f t="shared" ca="1" si="328"/>
        <v>35</v>
      </c>
      <c r="Z2091" s="59" t="str">
        <f>IFERROR(VLOOKUP(R2091,FVU!B:F,5,FALSE),"")</f>
        <v>TALÃO</v>
      </c>
      <c r="AA2091">
        <f t="shared" si="330"/>
        <v>2025</v>
      </c>
    </row>
    <row r="2092" spans="1:27" ht="15.75" customHeight="1">
      <c r="A2092" s="149">
        <f t="shared" si="327"/>
        <v>4387</v>
      </c>
      <c r="B2092" s="76">
        <v>25585</v>
      </c>
      <c r="C2092" s="68">
        <v>2</v>
      </c>
      <c r="D2092" s="67" t="str">
        <f t="shared" si="331"/>
        <v>275/80R22.5</v>
      </c>
      <c r="E2092" s="69">
        <v>90502</v>
      </c>
      <c r="F2092" s="76" t="s">
        <v>101</v>
      </c>
      <c r="G2092" s="68">
        <v>520</v>
      </c>
      <c r="H2092" s="67" t="str">
        <f t="shared" si="332"/>
        <v>NEVES</v>
      </c>
      <c r="I2092" s="71">
        <v>45786</v>
      </c>
      <c r="J2092" s="72">
        <v>45800</v>
      </c>
      <c r="K2092" s="68">
        <v>1</v>
      </c>
      <c r="L2092" s="68">
        <v>34475</v>
      </c>
      <c r="M2092" s="68">
        <v>169884</v>
      </c>
      <c r="N2092" s="73">
        <f t="shared" si="333"/>
        <v>600</v>
      </c>
      <c r="O2092" s="74" t="str">
        <f t="shared" ca="1" si="334"/>
        <v>OK</v>
      </c>
      <c r="P2092" s="71">
        <v>45810</v>
      </c>
      <c r="Q2092" s="198"/>
      <c r="R2092" s="68" t="s">
        <v>117</v>
      </c>
      <c r="S2092" s="73" t="str">
        <f t="shared" si="335"/>
        <v>Separações no talão e rupturas dos reforços.</v>
      </c>
      <c r="T2092" s="67" t="str">
        <f t="shared" si="336"/>
        <v>Aquecimento excessivo no tambor de freio, utilização com sobrecarga ou baixa pressão, mau posicionamento do pneu sobre o aro/roda, uso excessivo dos freios devido a velocidade incompatível com a via.</v>
      </c>
      <c r="U2092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92" s="68">
        <v>16196</v>
      </c>
      <c r="W2092" s="67" t="str">
        <f t="shared" si="338"/>
        <v xml:space="preserve">Everson Veloso </v>
      </c>
      <c r="X2092" s="67">
        <f t="shared" si="329"/>
        <v>5</v>
      </c>
      <c r="Y2092" s="67">
        <f t="shared" ca="1" si="328"/>
        <v>10</v>
      </c>
      <c r="Z2092" s="67" t="str">
        <f>IFERROR(VLOOKUP(R2092,FVU!B:F,5,FALSE),"")</f>
        <v>TALÃO</v>
      </c>
      <c r="AA2092">
        <f t="shared" si="330"/>
        <v>2025</v>
      </c>
    </row>
    <row r="2093" spans="1:27" ht="15.75" customHeight="1">
      <c r="A2093" s="150">
        <f t="shared" si="327"/>
        <v>4388</v>
      </c>
      <c r="B2093" s="75">
        <v>29673</v>
      </c>
      <c r="C2093" s="60">
        <v>2</v>
      </c>
      <c r="D2093" s="59" t="str">
        <f t="shared" si="331"/>
        <v>275/80R22.5</v>
      </c>
      <c r="E2093" s="61">
        <v>90201</v>
      </c>
      <c r="F2093" s="75" t="s">
        <v>197</v>
      </c>
      <c r="G2093" s="60">
        <v>520</v>
      </c>
      <c r="H2093" s="59" t="str">
        <f t="shared" si="332"/>
        <v>NEVES</v>
      </c>
      <c r="I2093" s="63">
        <v>45789</v>
      </c>
      <c r="J2093" s="64">
        <v>45800</v>
      </c>
      <c r="K2093" s="60">
        <v>0</v>
      </c>
      <c r="L2093" s="60">
        <v>33730</v>
      </c>
      <c r="M2093" s="60">
        <v>67317</v>
      </c>
      <c r="N2093" s="65">
        <f t="shared" si="333"/>
        <v>600</v>
      </c>
      <c r="O2093" s="66" t="str">
        <f t="shared" ca="1" si="334"/>
        <v>OK</v>
      </c>
      <c r="P2093" s="63">
        <v>45800</v>
      </c>
      <c r="Q2093" s="200"/>
      <c r="R2093" s="148" t="s">
        <v>117</v>
      </c>
      <c r="S2093" s="65" t="str">
        <f t="shared" si="335"/>
        <v>Separações no talão e rupturas dos reforços.</v>
      </c>
      <c r="T2093" s="59" t="str">
        <f t="shared" si="336"/>
        <v>Aquecimento excessivo no tambor de freio, utilização com sobrecarga ou baixa pressão, mau posicionamento do pneu sobre o aro/roda, uso excessivo dos freios devido a velocidade incompatível com a via.</v>
      </c>
      <c r="U2093" s="65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93" s="60">
        <v>16196</v>
      </c>
      <c r="W2093" s="59" t="str">
        <f t="shared" si="338"/>
        <v xml:space="preserve">Everson Veloso </v>
      </c>
      <c r="X2093" s="59">
        <f t="shared" si="329"/>
        <v>5</v>
      </c>
      <c r="Y2093" s="59">
        <f t="shared" ca="1" si="328"/>
        <v>0</v>
      </c>
      <c r="Z2093" s="59" t="str">
        <f>IFERROR(VLOOKUP(R2093,FVU!B:F,5,FALSE),"")</f>
        <v>TALÃO</v>
      </c>
      <c r="AA2093">
        <f t="shared" si="330"/>
        <v>2025</v>
      </c>
    </row>
    <row r="2094" spans="1:27" ht="15.75" customHeight="1">
      <c r="A2094" s="149">
        <f t="shared" si="327"/>
        <v>4389</v>
      </c>
      <c r="B2094" s="76">
        <v>29270</v>
      </c>
      <c r="C2094" s="68">
        <v>2</v>
      </c>
      <c r="D2094" s="67" t="str">
        <f t="shared" si="331"/>
        <v>275/80R22.5</v>
      </c>
      <c r="E2094" s="69">
        <v>90300</v>
      </c>
      <c r="F2094" s="76" t="s">
        <v>197</v>
      </c>
      <c r="G2094" s="68">
        <v>870</v>
      </c>
      <c r="H2094" s="67" t="str">
        <f t="shared" si="332"/>
        <v>JUSTINOPOLIS</v>
      </c>
      <c r="I2094" s="71">
        <v>45751</v>
      </c>
      <c r="J2094" s="72">
        <v>45807</v>
      </c>
      <c r="K2094" s="68">
        <v>0</v>
      </c>
      <c r="L2094" s="68">
        <v>18483</v>
      </c>
      <c r="M2094" s="68">
        <v>62459</v>
      </c>
      <c r="N2094" s="73">
        <f t="shared" si="333"/>
        <v>600</v>
      </c>
      <c r="O2094" s="74" t="str">
        <f t="shared" ca="1" si="334"/>
        <v>OK</v>
      </c>
      <c r="P2094" s="71">
        <v>45835</v>
      </c>
      <c r="Q2094" s="198"/>
      <c r="R2094" s="68" t="s">
        <v>111</v>
      </c>
      <c r="S2094" s="73" t="str">
        <f t="shared" si="335"/>
        <v>Desgaste irregular da Banda de Rodagem.</v>
      </c>
      <c r="T2094" s="67" t="str">
        <f t="shared" si="336"/>
        <v>Folgas nas mangas, cubos, buchas estouradas, veículo desalinhado.</v>
      </c>
      <c r="U2094" s="73" t="str">
        <f t="shared" si="33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094" s="68">
        <v>16196</v>
      </c>
      <c r="W2094" s="67" t="str">
        <f t="shared" si="338"/>
        <v xml:space="preserve">Everson Veloso </v>
      </c>
      <c r="X2094" s="67">
        <f t="shared" si="329"/>
        <v>5</v>
      </c>
      <c r="Y2094" s="67">
        <f t="shared" ca="1" si="328"/>
        <v>28</v>
      </c>
      <c r="Z2094" s="67" t="str">
        <f>IFERROR(VLOOKUP(R2094,FVU!B:F,5,FALSE),"")</f>
        <v>BANDA DE RODAGEM</v>
      </c>
      <c r="AA2094">
        <f t="shared" si="330"/>
        <v>2025</v>
      </c>
    </row>
    <row r="2095" spans="1:27" ht="15.75" customHeight="1">
      <c r="A2095" s="150">
        <f t="shared" si="327"/>
        <v>4390</v>
      </c>
      <c r="B2095" s="75">
        <v>30424</v>
      </c>
      <c r="C2095" s="60">
        <v>2</v>
      </c>
      <c r="D2095" s="59" t="str">
        <f t="shared" si="331"/>
        <v>275/80R22.5</v>
      </c>
      <c r="E2095" s="61">
        <v>20720</v>
      </c>
      <c r="F2095" s="75" t="s">
        <v>102</v>
      </c>
      <c r="G2095" s="60">
        <v>870</v>
      </c>
      <c r="H2095" s="59" t="str">
        <f t="shared" si="332"/>
        <v>JUSTINOPOLIS</v>
      </c>
      <c r="I2095" s="63">
        <v>45790</v>
      </c>
      <c r="J2095" s="64">
        <v>45807</v>
      </c>
      <c r="K2095" s="60">
        <v>0</v>
      </c>
      <c r="L2095" s="60">
        <v>31550</v>
      </c>
      <c r="M2095" s="60">
        <v>31550</v>
      </c>
      <c r="N2095" s="65">
        <f t="shared" si="333"/>
        <v>600</v>
      </c>
      <c r="O2095" s="66" t="str">
        <f t="shared" ca="1" si="334"/>
        <v>OK</v>
      </c>
      <c r="P2095" s="63">
        <v>45835</v>
      </c>
      <c r="Q2095" s="200"/>
      <c r="R2095" s="148" t="s">
        <v>111</v>
      </c>
      <c r="S2095" s="65" t="str">
        <f t="shared" si="335"/>
        <v>Desgaste irregular da Banda de Rodagem.</v>
      </c>
      <c r="T2095" s="59" t="str">
        <f t="shared" si="336"/>
        <v>Folgas nas mangas, cubos, buchas estouradas, veículo desalinhado.</v>
      </c>
      <c r="U2095" s="65" t="str">
        <f t="shared" si="33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095" s="60">
        <v>16196</v>
      </c>
      <c r="W2095" s="59" t="str">
        <f t="shared" si="338"/>
        <v xml:space="preserve">Everson Veloso </v>
      </c>
      <c r="X2095" s="59">
        <f t="shared" si="329"/>
        <v>5</v>
      </c>
      <c r="Y2095" s="59">
        <f t="shared" ca="1" si="328"/>
        <v>28</v>
      </c>
      <c r="Z2095" s="59" t="str">
        <f>IFERROR(VLOOKUP(R2095,FVU!B:F,5,FALSE),"")</f>
        <v>BANDA DE RODAGEM</v>
      </c>
      <c r="AA2095">
        <f t="shared" si="330"/>
        <v>2025</v>
      </c>
    </row>
    <row r="2096" spans="1:27" ht="15.75" customHeight="1">
      <c r="A2096" s="149">
        <f t="shared" si="327"/>
        <v>4391</v>
      </c>
      <c r="B2096" s="76">
        <v>26376</v>
      </c>
      <c r="C2096" s="68">
        <v>2</v>
      </c>
      <c r="D2096" s="67" t="str">
        <f t="shared" si="331"/>
        <v>275/80R22.5</v>
      </c>
      <c r="E2096" s="69">
        <v>20722</v>
      </c>
      <c r="F2096" s="76" t="s">
        <v>105</v>
      </c>
      <c r="G2096" s="68">
        <v>870</v>
      </c>
      <c r="H2096" s="67" t="str">
        <f t="shared" si="332"/>
        <v>JUSTINOPOLIS</v>
      </c>
      <c r="I2096" s="71">
        <v>45793</v>
      </c>
      <c r="J2096" s="72">
        <v>45807</v>
      </c>
      <c r="K2096" s="68">
        <v>2</v>
      </c>
      <c r="L2096" s="68">
        <v>33302</v>
      </c>
      <c r="M2096" s="68">
        <v>148524</v>
      </c>
      <c r="N2096" s="73">
        <f t="shared" si="333"/>
        <v>600</v>
      </c>
      <c r="O2096" s="74" t="str">
        <f t="shared" ca="1" si="334"/>
        <v>OK</v>
      </c>
      <c r="P2096" s="71">
        <v>45835</v>
      </c>
      <c r="Q2096" s="198"/>
      <c r="R2096" s="68" t="s">
        <v>117</v>
      </c>
      <c r="S2096" s="73" t="str">
        <f t="shared" si="335"/>
        <v>Separações no talão e rupturas dos reforços.</v>
      </c>
      <c r="T2096" s="67" t="str">
        <f t="shared" si="336"/>
        <v>Aquecimento excessivo no tambor de freio, utilização com sobrecarga ou baixa pressão, mau posicionamento do pneu sobre o aro/roda, uso excessivo dos freios devido a velocidade incompatível com a via.</v>
      </c>
      <c r="U2096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096" s="68">
        <v>16196</v>
      </c>
      <c r="W2096" s="67" t="str">
        <f t="shared" si="338"/>
        <v xml:space="preserve">Everson Veloso </v>
      </c>
      <c r="X2096" s="67">
        <f t="shared" si="329"/>
        <v>5</v>
      </c>
      <c r="Y2096" s="67">
        <f t="shared" ca="1" si="328"/>
        <v>28</v>
      </c>
      <c r="Z2096" s="67" t="str">
        <f>IFERROR(VLOOKUP(R2096,FVU!B:F,5,FALSE),"")</f>
        <v>TALÃO</v>
      </c>
      <c r="AA2096">
        <f t="shared" si="330"/>
        <v>2025</v>
      </c>
    </row>
    <row r="2097" spans="1:27" ht="15.75" customHeight="1">
      <c r="A2097" s="150">
        <f t="shared" si="327"/>
        <v>4392</v>
      </c>
      <c r="B2097" s="75">
        <v>25148</v>
      </c>
      <c r="C2097" s="60">
        <v>2</v>
      </c>
      <c r="D2097" s="59" t="str">
        <f t="shared" si="331"/>
        <v>275/80R22.5</v>
      </c>
      <c r="E2097" s="61">
        <v>90307</v>
      </c>
      <c r="F2097" s="75" t="s">
        <v>99</v>
      </c>
      <c r="G2097" s="60">
        <v>870</v>
      </c>
      <c r="H2097" s="59" t="str">
        <f t="shared" si="332"/>
        <v>JUSTINOPOLIS</v>
      </c>
      <c r="I2097" s="63">
        <v>45791</v>
      </c>
      <c r="J2097" s="64">
        <v>45807</v>
      </c>
      <c r="K2097" s="60">
        <v>2</v>
      </c>
      <c r="L2097" s="60">
        <v>13781</v>
      </c>
      <c r="M2097" s="60">
        <v>154840</v>
      </c>
      <c r="N2097" s="65">
        <f t="shared" si="333"/>
        <v>600</v>
      </c>
      <c r="O2097" s="66" t="str">
        <f t="shared" ca="1" si="334"/>
        <v>OK</v>
      </c>
      <c r="P2097" s="63">
        <v>45835</v>
      </c>
      <c r="Q2097" s="200"/>
      <c r="R2097" s="148" t="s">
        <v>116</v>
      </c>
      <c r="S2097" s="65" t="str">
        <f t="shared" si="335"/>
        <v>Desenrolamento do retorno da lona carcaça no talão.</v>
      </c>
      <c r="T2097" s="59" t="str">
        <f t="shared" si="336"/>
        <v>Aquecimento no talão ocasionado pelo uso excessivo do freio, má regulagem dos freios, uso excessivo dos freios devido a velocidade incompatível com a via,rodas sujas e/ou em má condições de uso, etc.</v>
      </c>
      <c r="U2097" s="65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097" s="60">
        <v>16196</v>
      </c>
      <c r="W2097" s="59" t="str">
        <f t="shared" si="338"/>
        <v xml:space="preserve">Everson Veloso </v>
      </c>
      <c r="X2097" s="59">
        <f t="shared" si="329"/>
        <v>5</v>
      </c>
      <c r="Y2097" s="59">
        <f t="shared" ca="1" si="328"/>
        <v>28</v>
      </c>
      <c r="Z2097" s="59" t="str">
        <f>IFERROR(VLOOKUP(R2097,FVU!B:F,5,FALSE),"")</f>
        <v>TALÃO</v>
      </c>
      <c r="AA2097">
        <f t="shared" si="330"/>
        <v>2025</v>
      </c>
    </row>
    <row r="2098" spans="1:27" ht="15.75" customHeight="1">
      <c r="A2098" s="149">
        <f t="shared" si="327"/>
        <v>4393</v>
      </c>
      <c r="B2098" s="76">
        <v>22336</v>
      </c>
      <c r="C2098" s="68">
        <v>2</v>
      </c>
      <c r="D2098" s="67" t="str">
        <f t="shared" si="331"/>
        <v>275/80R22.5</v>
      </c>
      <c r="E2098" s="69">
        <v>90295</v>
      </c>
      <c r="F2098" s="76" t="s">
        <v>198</v>
      </c>
      <c r="G2098" s="68">
        <v>870</v>
      </c>
      <c r="H2098" s="67" t="str">
        <f t="shared" si="332"/>
        <v>JUSTINOPOLIS</v>
      </c>
      <c r="I2098" s="71">
        <v>45796</v>
      </c>
      <c r="J2098" s="72">
        <v>45807</v>
      </c>
      <c r="K2098" s="68">
        <v>2</v>
      </c>
      <c r="L2098" s="68">
        <v>7321</v>
      </c>
      <c r="M2098" s="68">
        <v>235502</v>
      </c>
      <c r="N2098" s="73">
        <f t="shared" si="333"/>
        <v>600</v>
      </c>
      <c r="O2098" s="74" t="str">
        <f t="shared" ca="1" si="334"/>
        <v>OK</v>
      </c>
      <c r="P2098" s="71">
        <v>46100</v>
      </c>
      <c r="Q2098" s="198"/>
      <c r="R2098" s="68" t="s">
        <v>103</v>
      </c>
      <c r="S2098" s="73" t="str">
        <f t="shared" si="335"/>
        <v>Deterioração do flanco por choque.</v>
      </c>
      <c r="T2098" s="67" t="str">
        <f t="shared" si="336"/>
        <v>Choque e/ou beliscões no flanco ocasionado pela passagem em buracos ou durante a subida do meio-fio (calçada), desníveis em cabeceiras e pontes, viadutos etc.</v>
      </c>
      <c r="U2098" s="73" t="str">
        <f t="shared" si="337"/>
        <v>Impacto lateral proveniente de erro operacional, solicito avaliação de cobrança.</v>
      </c>
      <c r="V2098" s="68">
        <v>16196</v>
      </c>
      <c r="W2098" s="67" t="str">
        <f t="shared" si="338"/>
        <v xml:space="preserve">Everson Veloso </v>
      </c>
      <c r="X2098" s="67">
        <f t="shared" si="329"/>
        <v>5</v>
      </c>
      <c r="Y2098" s="67">
        <f t="shared" ca="1" si="328"/>
        <v>293</v>
      </c>
      <c r="Z2098" s="67" t="str">
        <f>IFERROR(VLOOKUP(R2098,FVU!B:F,5,FALSE),"")</f>
        <v>FLANCO</v>
      </c>
      <c r="AA2098">
        <f t="shared" si="330"/>
        <v>2025</v>
      </c>
    </row>
    <row r="2099" spans="1:27" ht="15.75" customHeight="1">
      <c r="A2099" s="150">
        <f t="shared" si="327"/>
        <v>4394</v>
      </c>
      <c r="B2099" s="75">
        <v>29584</v>
      </c>
      <c r="C2099" s="60">
        <v>2</v>
      </c>
      <c r="D2099" s="59" t="str">
        <f t="shared" si="331"/>
        <v>275/80R22.5</v>
      </c>
      <c r="E2099" s="61">
        <v>90303</v>
      </c>
      <c r="F2099" s="75" t="s">
        <v>198</v>
      </c>
      <c r="G2099" s="60">
        <v>870</v>
      </c>
      <c r="H2099" s="59" t="str">
        <f t="shared" si="332"/>
        <v>JUSTINOPOLIS</v>
      </c>
      <c r="I2099" s="63">
        <v>45796</v>
      </c>
      <c r="J2099" s="64">
        <v>45807</v>
      </c>
      <c r="K2099" s="60">
        <v>0</v>
      </c>
      <c r="L2099" s="60">
        <v>29636</v>
      </c>
      <c r="M2099" s="60">
        <v>58277</v>
      </c>
      <c r="N2099" s="65">
        <f t="shared" si="333"/>
        <v>600</v>
      </c>
      <c r="O2099" s="66" t="str">
        <f t="shared" ca="1" si="334"/>
        <v>OK</v>
      </c>
      <c r="P2099" s="63">
        <v>46078</v>
      </c>
      <c r="Q2099" s="200">
        <v>136209</v>
      </c>
      <c r="R2099" s="148" t="s">
        <v>104</v>
      </c>
      <c r="S2099" s="65" t="str">
        <f t="shared" si="335"/>
        <v>Feridas acidentais no flanco.</v>
      </c>
      <c r="T2099" s="59" t="str">
        <f t="shared" si="336"/>
        <v>Objetos pontiagudos, pontas de guias, meio-fio.</v>
      </c>
      <c r="U2099" s="65" t="str">
        <f t="shared" si="337"/>
        <v>Impacto lateral proveniente de erro operacional, solicito avaliação de cobrança.</v>
      </c>
      <c r="V2099" s="60">
        <v>16196</v>
      </c>
      <c r="W2099" s="59" t="str">
        <f t="shared" si="338"/>
        <v xml:space="preserve">Everson Veloso </v>
      </c>
      <c r="X2099" s="59">
        <f t="shared" si="329"/>
        <v>5</v>
      </c>
      <c r="Y2099" s="59">
        <f t="shared" ca="1" si="328"/>
        <v>271</v>
      </c>
      <c r="Z2099" s="59" t="str">
        <f>IFERROR(VLOOKUP(R2099,FVU!B:F,5,FALSE),"")</f>
        <v>FLANCO</v>
      </c>
      <c r="AA2099">
        <f t="shared" si="330"/>
        <v>2025</v>
      </c>
    </row>
    <row r="2100" spans="1:27" ht="15.75" customHeight="1">
      <c r="A2100" s="149">
        <f t="shared" si="327"/>
        <v>4395</v>
      </c>
      <c r="B2100" s="76">
        <v>26431</v>
      </c>
      <c r="C2100" s="68">
        <v>2</v>
      </c>
      <c r="D2100" s="67" t="str">
        <f t="shared" si="331"/>
        <v>275/80R22.5</v>
      </c>
      <c r="E2100" s="69">
        <v>90307</v>
      </c>
      <c r="F2100" s="76" t="s">
        <v>99</v>
      </c>
      <c r="G2100" s="68">
        <v>870</v>
      </c>
      <c r="H2100" s="67" t="str">
        <f t="shared" si="332"/>
        <v>JUSTINOPOLIS</v>
      </c>
      <c r="I2100" s="71">
        <v>45793</v>
      </c>
      <c r="J2100" s="72">
        <v>45807</v>
      </c>
      <c r="K2100" s="68">
        <v>2</v>
      </c>
      <c r="L2100" s="68">
        <v>22185</v>
      </c>
      <c r="M2100" s="68">
        <v>120057</v>
      </c>
      <c r="N2100" s="73">
        <f t="shared" si="333"/>
        <v>600</v>
      </c>
      <c r="O2100" s="74" t="str">
        <f t="shared" ca="1" si="334"/>
        <v>OK</v>
      </c>
      <c r="P2100" s="71">
        <v>45835</v>
      </c>
      <c r="Q2100" s="198"/>
      <c r="R2100" s="68" t="s">
        <v>116</v>
      </c>
      <c r="S2100" s="73" t="str">
        <f t="shared" si="335"/>
        <v>Desenrolamento do retorno da lona carcaça no talão.</v>
      </c>
      <c r="T2100" s="67" t="str">
        <f t="shared" si="336"/>
        <v>Aquecimento no talão ocasionado pelo uso excessivo do freio, má regulagem dos freios, uso excessivo dos freios devido a velocidade incompatível com a via,rodas sujas e/ou em má condições de uso, etc.</v>
      </c>
      <c r="U2100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100" s="68">
        <v>16196</v>
      </c>
      <c r="W2100" s="67" t="str">
        <f t="shared" si="338"/>
        <v xml:space="preserve">Everson Veloso </v>
      </c>
      <c r="X2100" s="67">
        <f t="shared" si="329"/>
        <v>5</v>
      </c>
      <c r="Y2100" s="67">
        <f t="shared" ca="1" si="328"/>
        <v>28</v>
      </c>
      <c r="Z2100" s="67" t="str">
        <f>IFERROR(VLOOKUP(R2100,FVU!B:F,5,FALSE),"")</f>
        <v>TALÃO</v>
      </c>
      <c r="AA2100">
        <f t="shared" si="330"/>
        <v>2025</v>
      </c>
    </row>
    <row r="2101" spans="1:27" ht="15.75" customHeight="1">
      <c r="A2101" s="150">
        <f t="shared" si="327"/>
        <v>4396</v>
      </c>
      <c r="B2101" s="75">
        <v>26172</v>
      </c>
      <c r="C2101" s="60">
        <v>2</v>
      </c>
      <c r="D2101" s="59" t="str">
        <f t="shared" si="331"/>
        <v>275/80R22.5</v>
      </c>
      <c r="E2101" s="61">
        <v>10760</v>
      </c>
      <c r="F2101" s="75" t="s">
        <v>105</v>
      </c>
      <c r="G2101" s="60">
        <v>870</v>
      </c>
      <c r="H2101" s="59" t="str">
        <f t="shared" si="332"/>
        <v>JUSTINOPOLIS</v>
      </c>
      <c r="I2101" s="63">
        <v>45791</v>
      </c>
      <c r="J2101" s="64">
        <v>45807</v>
      </c>
      <c r="K2101" s="60">
        <v>2</v>
      </c>
      <c r="L2101" s="60">
        <v>34471</v>
      </c>
      <c r="M2101" s="60">
        <v>158643</v>
      </c>
      <c r="N2101" s="65">
        <f t="shared" si="333"/>
        <v>600</v>
      </c>
      <c r="O2101" s="66" t="str">
        <f t="shared" ca="1" si="334"/>
        <v>OK</v>
      </c>
      <c r="P2101" s="63">
        <v>45835</v>
      </c>
      <c r="Q2101" s="200"/>
      <c r="R2101" s="148" t="s">
        <v>106</v>
      </c>
      <c r="S2101" s="65" t="str">
        <f t="shared" si="335"/>
        <v>Rachadura na zona baixa do talão.</v>
      </c>
      <c r="T2101" s="59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01" s="65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01" s="60">
        <v>16196</v>
      </c>
      <c r="W2101" s="59" t="str">
        <f t="shared" si="338"/>
        <v xml:space="preserve">Everson Veloso </v>
      </c>
      <c r="X2101" s="59">
        <f t="shared" si="329"/>
        <v>5</v>
      </c>
      <c r="Y2101" s="59">
        <f t="shared" ca="1" si="328"/>
        <v>28</v>
      </c>
      <c r="Z2101" s="59" t="str">
        <f>IFERROR(VLOOKUP(R2101,FVU!B:F,5,FALSE),"")</f>
        <v>TALÃO</v>
      </c>
      <c r="AA2101">
        <f t="shared" si="330"/>
        <v>2025</v>
      </c>
    </row>
    <row r="2102" spans="1:27" ht="15.75" customHeight="1">
      <c r="A2102" s="149">
        <f t="shared" si="327"/>
        <v>4397</v>
      </c>
      <c r="B2102" s="76">
        <v>25688</v>
      </c>
      <c r="C2102" s="68">
        <v>2</v>
      </c>
      <c r="D2102" s="67" t="str">
        <f t="shared" si="331"/>
        <v>275/80R22.5</v>
      </c>
      <c r="E2102" s="69">
        <v>10802</v>
      </c>
      <c r="F2102" s="76" t="s">
        <v>99</v>
      </c>
      <c r="G2102" s="68">
        <v>870</v>
      </c>
      <c r="H2102" s="67" t="str">
        <f t="shared" si="332"/>
        <v>JUSTINOPOLIS</v>
      </c>
      <c r="I2102" s="71">
        <v>45792</v>
      </c>
      <c r="J2102" s="72">
        <v>45807</v>
      </c>
      <c r="K2102" s="68">
        <v>2</v>
      </c>
      <c r="L2102" s="68">
        <v>27243</v>
      </c>
      <c r="M2102" s="68">
        <v>259216</v>
      </c>
      <c r="N2102" s="73">
        <f t="shared" si="333"/>
        <v>600</v>
      </c>
      <c r="O2102" s="74" t="str">
        <f t="shared" ca="1" si="334"/>
        <v>OK</v>
      </c>
      <c r="P2102" s="71">
        <v>45835</v>
      </c>
      <c r="Q2102" s="198"/>
      <c r="R2102" s="68" t="s">
        <v>106</v>
      </c>
      <c r="S2102" s="73" t="str">
        <f t="shared" si="335"/>
        <v>Rachadura na zona baixa do talão.</v>
      </c>
      <c r="T2102" s="67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02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02" s="68">
        <v>16196</v>
      </c>
      <c r="W2102" s="67" t="str">
        <f t="shared" si="338"/>
        <v xml:space="preserve">Everson Veloso </v>
      </c>
      <c r="X2102" s="67">
        <f t="shared" si="329"/>
        <v>5</v>
      </c>
      <c r="Y2102" s="67">
        <f t="shared" ca="1" si="328"/>
        <v>28</v>
      </c>
      <c r="Z2102" s="67" t="str">
        <f>IFERROR(VLOOKUP(R2102,FVU!B:F,5,FALSE),"")</f>
        <v>TALÃO</v>
      </c>
      <c r="AA2102">
        <f t="shared" si="330"/>
        <v>2025</v>
      </c>
    </row>
    <row r="2103" spans="1:27" ht="15.75" customHeight="1">
      <c r="A2103" s="150">
        <f t="shared" si="327"/>
        <v>4398</v>
      </c>
      <c r="B2103" s="75">
        <v>30008</v>
      </c>
      <c r="C2103" s="60">
        <v>2</v>
      </c>
      <c r="D2103" s="59" t="str">
        <f t="shared" si="331"/>
        <v>275/80R22.5</v>
      </c>
      <c r="E2103" s="61">
        <v>90298</v>
      </c>
      <c r="F2103" s="75" t="s">
        <v>105</v>
      </c>
      <c r="G2103" s="60">
        <v>870</v>
      </c>
      <c r="H2103" s="59" t="str">
        <f t="shared" si="332"/>
        <v>JUSTINOPOLIS</v>
      </c>
      <c r="I2103" s="63">
        <v>45791</v>
      </c>
      <c r="J2103" s="64">
        <v>45807</v>
      </c>
      <c r="K2103" s="60">
        <v>0</v>
      </c>
      <c r="L2103" s="60">
        <v>32167</v>
      </c>
      <c r="M2103" s="60">
        <v>32167</v>
      </c>
      <c r="N2103" s="65">
        <f t="shared" si="333"/>
        <v>600</v>
      </c>
      <c r="O2103" s="66" t="str">
        <f t="shared" ca="1" si="334"/>
        <v>OK</v>
      </c>
      <c r="P2103" s="63">
        <v>45835</v>
      </c>
      <c r="Q2103" s="200"/>
      <c r="R2103" s="148" t="s">
        <v>106</v>
      </c>
      <c r="S2103" s="65" t="str">
        <f t="shared" si="335"/>
        <v>Rachadura na zona baixa do talão.</v>
      </c>
      <c r="T2103" s="59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03" s="65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03" s="60">
        <v>16196</v>
      </c>
      <c r="W2103" s="59" t="str">
        <f t="shared" si="338"/>
        <v xml:space="preserve">Everson Veloso </v>
      </c>
      <c r="X2103" s="59">
        <f t="shared" si="329"/>
        <v>5</v>
      </c>
      <c r="Y2103" s="59">
        <f t="shared" ca="1" si="328"/>
        <v>28</v>
      </c>
      <c r="Z2103" s="59" t="str">
        <f>IFERROR(VLOOKUP(R2103,FVU!B:F,5,FALSE),"")</f>
        <v>TALÃO</v>
      </c>
      <c r="AA2103">
        <f t="shared" si="330"/>
        <v>2025</v>
      </c>
    </row>
    <row r="2104" spans="1:27" ht="15.75" customHeight="1">
      <c r="A2104" s="149">
        <f t="shared" si="327"/>
        <v>4399</v>
      </c>
      <c r="B2104" s="76">
        <v>26127</v>
      </c>
      <c r="C2104" s="68">
        <v>2</v>
      </c>
      <c r="D2104" s="67" t="str">
        <f t="shared" si="331"/>
        <v>275/80R22.5</v>
      </c>
      <c r="E2104" s="69">
        <v>90531</v>
      </c>
      <c r="F2104" s="76" t="s">
        <v>105</v>
      </c>
      <c r="G2104" s="68">
        <v>990</v>
      </c>
      <c r="H2104" s="67" t="str">
        <f t="shared" si="332"/>
        <v>VENEZA</v>
      </c>
      <c r="I2104" s="71">
        <v>45796</v>
      </c>
      <c r="J2104" s="72">
        <v>45807</v>
      </c>
      <c r="K2104" s="68">
        <v>2</v>
      </c>
      <c r="L2104" s="68">
        <v>31968</v>
      </c>
      <c r="M2104" s="68">
        <v>176819</v>
      </c>
      <c r="N2104" s="73">
        <f t="shared" si="333"/>
        <v>600</v>
      </c>
      <c r="O2104" s="74" t="str">
        <f t="shared" ca="1" si="334"/>
        <v>OK</v>
      </c>
      <c r="P2104" s="71">
        <v>45814</v>
      </c>
      <c r="Q2104" s="198"/>
      <c r="R2104" s="68" t="s">
        <v>106</v>
      </c>
      <c r="S2104" s="73" t="str">
        <f t="shared" si="335"/>
        <v>Rachadura na zona baixa do talão.</v>
      </c>
      <c r="T2104" s="67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04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04" s="68">
        <v>16196</v>
      </c>
      <c r="W2104" s="67" t="str">
        <f t="shared" si="338"/>
        <v xml:space="preserve">Everson Veloso </v>
      </c>
      <c r="X2104" s="67">
        <f t="shared" si="329"/>
        <v>5</v>
      </c>
      <c r="Y2104" s="67">
        <f t="shared" ca="1" si="328"/>
        <v>7</v>
      </c>
      <c r="Z2104" s="67" t="str">
        <f>IFERROR(VLOOKUP(R2104,FVU!B:F,5,FALSE),"")</f>
        <v>TALÃO</v>
      </c>
      <c r="AA2104">
        <f t="shared" si="330"/>
        <v>2025</v>
      </c>
    </row>
    <row r="2105" spans="1:27" ht="15.75" customHeight="1">
      <c r="A2105" s="150">
        <f t="shared" si="327"/>
        <v>4400</v>
      </c>
      <c r="B2105" s="75">
        <v>26373</v>
      </c>
      <c r="C2105" s="60">
        <v>2</v>
      </c>
      <c r="D2105" s="59" t="str">
        <f t="shared" si="331"/>
        <v>275/80R22.5</v>
      </c>
      <c r="E2105" s="61">
        <v>90489</v>
      </c>
      <c r="F2105" s="75" t="s">
        <v>105</v>
      </c>
      <c r="G2105" s="60">
        <v>520</v>
      </c>
      <c r="H2105" s="59" t="str">
        <f t="shared" si="332"/>
        <v>NEVES</v>
      </c>
      <c r="I2105" s="63">
        <v>45792</v>
      </c>
      <c r="J2105" s="64">
        <v>45807</v>
      </c>
      <c r="K2105" s="60">
        <v>1</v>
      </c>
      <c r="L2105" s="60">
        <v>2999</v>
      </c>
      <c r="M2105" s="60">
        <v>99591</v>
      </c>
      <c r="N2105" s="65">
        <f t="shared" si="333"/>
        <v>600</v>
      </c>
      <c r="O2105" s="66" t="str">
        <f t="shared" ca="1" si="334"/>
        <v>OK</v>
      </c>
      <c r="P2105" s="63">
        <v>45814</v>
      </c>
      <c r="Q2105" s="200"/>
      <c r="R2105" s="148" t="s">
        <v>116</v>
      </c>
      <c r="S2105" s="65" t="str">
        <f t="shared" si="335"/>
        <v>Desenrolamento do retorno da lona carcaça no talão.</v>
      </c>
      <c r="T2105" s="59" t="str">
        <f t="shared" si="336"/>
        <v>Aquecimento no talão ocasionado pelo uso excessivo do freio, má regulagem dos freios, uso excessivo dos freios devido a velocidade incompatível com a via,rodas sujas e/ou em má condições de uso, etc.</v>
      </c>
      <c r="U2105" s="65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105" s="60">
        <v>16196</v>
      </c>
      <c r="W2105" s="59" t="str">
        <f t="shared" si="338"/>
        <v xml:space="preserve">Everson Veloso </v>
      </c>
      <c r="X2105" s="59">
        <f t="shared" si="329"/>
        <v>5</v>
      </c>
      <c r="Y2105" s="59">
        <f t="shared" ca="1" si="328"/>
        <v>7</v>
      </c>
      <c r="Z2105" s="59" t="str">
        <f>IFERROR(VLOOKUP(R2105,FVU!B:F,5,FALSE),"")</f>
        <v>TALÃO</v>
      </c>
      <c r="AA2105">
        <f t="shared" si="330"/>
        <v>2025</v>
      </c>
    </row>
    <row r="2106" spans="1:27" ht="15.75" customHeight="1">
      <c r="A2106" s="149">
        <f t="shared" si="327"/>
        <v>4401</v>
      </c>
      <c r="B2106" s="76">
        <v>25662</v>
      </c>
      <c r="C2106" s="68">
        <v>2</v>
      </c>
      <c r="D2106" s="67" t="str">
        <f t="shared" si="331"/>
        <v>275/80R22.5</v>
      </c>
      <c r="E2106" s="69">
        <v>90502</v>
      </c>
      <c r="F2106" s="76" t="s">
        <v>105</v>
      </c>
      <c r="G2106" s="68">
        <v>520</v>
      </c>
      <c r="H2106" s="67" t="str">
        <f t="shared" si="332"/>
        <v>NEVES</v>
      </c>
      <c r="I2106" s="71">
        <v>45796</v>
      </c>
      <c r="J2106" s="72">
        <v>45807</v>
      </c>
      <c r="K2106" s="68">
        <v>2</v>
      </c>
      <c r="L2106" s="68">
        <v>1582</v>
      </c>
      <c r="M2106" s="68">
        <v>177623</v>
      </c>
      <c r="N2106" s="73">
        <f t="shared" si="333"/>
        <v>600</v>
      </c>
      <c r="O2106" s="74" t="str">
        <f t="shared" ca="1" si="334"/>
        <v>OK</v>
      </c>
      <c r="P2106" s="71">
        <v>45814</v>
      </c>
      <c r="Q2106" s="198"/>
      <c r="R2106" s="68" t="s">
        <v>116</v>
      </c>
      <c r="S2106" s="73" t="str">
        <f t="shared" si="335"/>
        <v>Desenrolamento do retorno da lona carcaça no talão.</v>
      </c>
      <c r="T2106" s="67" t="str">
        <f t="shared" si="336"/>
        <v>Aquecimento no talão ocasionado pelo uso excessivo do freio, má regulagem dos freios, uso excessivo dos freios devido a velocidade incompatível com a via,rodas sujas e/ou em má condições de uso, etc.</v>
      </c>
      <c r="U2106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106" s="68">
        <v>16196</v>
      </c>
      <c r="W2106" s="67" t="str">
        <f t="shared" si="338"/>
        <v xml:space="preserve">Everson Veloso </v>
      </c>
      <c r="X2106" s="67">
        <f t="shared" si="329"/>
        <v>5</v>
      </c>
      <c r="Y2106" s="67">
        <f t="shared" ca="1" si="328"/>
        <v>7</v>
      </c>
      <c r="Z2106" s="67" t="str">
        <f>IFERROR(VLOOKUP(R2106,FVU!B:F,5,FALSE),"")</f>
        <v>TALÃO</v>
      </c>
      <c r="AA2106">
        <f t="shared" si="330"/>
        <v>2025</v>
      </c>
    </row>
    <row r="2107" spans="1:27" ht="15.75" customHeight="1">
      <c r="A2107" s="150">
        <f t="shared" si="327"/>
        <v>4402</v>
      </c>
      <c r="B2107" s="75">
        <v>27874</v>
      </c>
      <c r="C2107" s="60">
        <v>2</v>
      </c>
      <c r="D2107" s="59" t="str">
        <f t="shared" si="331"/>
        <v>275/80R22.5</v>
      </c>
      <c r="E2107" s="61">
        <v>90204</v>
      </c>
      <c r="F2107" s="75" t="s">
        <v>99</v>
      </c>
      <c r="G2107" s="60">
        <v>520</v>
      </c>
      <c r="H2107" s="59" t="str">
        <f t="shared" si="332"/>
        <v>NEVES</v>
      </c>
      <c r="I2107" s="63">
        <v>45794</v>
      </c>
      <c r="J2107" s="64">
        <v>45807</v>
      </c>
      <c r="K2107" s="60">
        <v>1</v>
      </c>
      <c r="L2107" s="60">
        <v>31744</v>
      </c>
      <c r="M2107" s="60">
        <v>119621</v>
      </c>
      <c r="N2107" s="65">
        <f t="shared" si="333"/>
        <v>600</v>
      </c>
      <c r="O2107" s="66" t="str">
        <f t="shared" ca="1" si="334"/>
        <v>OK</v>
      </c>
      <c r="P2107" s="63">
        <v>45824</v>
      </c>
      <c r="Q2107" s="200"/>
      <c r="R2107" s="148" t="s">
        <v>117</v>
      </c>
      <c r="S2107" s="65" t="str">
        <f t="shared" si="335"/>
        <v>Separações no talão e rupturas dos reforços.</v>
      </c>
      <c r="T2107" s="59" t="str">
        <f t="shared" si="336"/>
        <v>Aquecimento excessivo no tambor de freio, utilização com sobrecarga ou baixa pressão, mau posicionamento do pneu sobre o aro/roda, uso excessivo dos freios devido a velocidade incompatível com a via.</v>
      </c>
      <c r="U2107" s="65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07" s="60">
        <v>16196</v>
      </c>
      <c r="W2107" s="59" t="str">
        <f t="shared" si="338"/>
        <v xml:space="preserve">Everson Veloso </v>
      </c>
      <c r="X2107" s="59">
        <f t="shared" si="329"/>
        <v>5</v>
      </c>
      <c r="Y2107" s="59">
        <f t="shared" ca="1" si="328"/>
        <v>17</v>
      </c>
      <c r="Z2107" s="59" t="str">
        <f>IFERROR(VLOOKUP(R2107,FVU!B:F,5,FALSE),"")</f>
        <v>TALÃO</v>
      </c>
      <c r="AA2107">
        <f t="shared" si="330"/>
        <v>2025</v>
      </c>
    </row>
    <row r="2108" spans="1:27" ht="15.75" customHeight="1">
      <c r="A2108" s="149">
        <f t="shared" si="327"/>
        <v>4403</v>
      </c>
      <c r="B2108" s="76">
        <v>28500</v>
      </c>
      <c r="C2108" s="68">
        <v>2</v>
      </c>
      <c r="D2108" s="67" t="str">
        <f t="shared" si="331"/>
        <v>275/80R22.5</v>
      </c>
      <c r="E2108" s="69">
        <v>90500</v>
      </c>
      <c r="F2108" s="76" t="s">
        <v>105</v>
      </c>
      <c r="G2108" s="68">
        <v>520</v>
      </c>
      <c r="H2108" s="67" t="str">
        <f t="shared" si="332"/>
        <v>NEVES</v>
      </c>
      <c r="I2108" s="71">
        <v>45793</v>
      </c>
      <c r="J2108" s="72">
        <v>45807</v>
      </c>
      <c r="K2108" s="68">
        <v>1</v>
      </c>
      <c r="L2108" s="68">
        <v>53015</v>
      </c>
      <c r="M2108" s="68">
        <v>69667</v>
      </c>
      <c r="N2108" s="73">
        <f t="shared" si="333"/>
        <v>600</v>
      </c>
      <c r="O2108" s="74" t="str">
        <f t="shared" ca="1" si="334"/>
        <v>OK</v>
      </c>
      <c r="P2108" s="71">
        <v>45814</v>
      </c>
      <c r="Q2108" s="198"/>
      <c r="R2108" s="68" t="s">
        <v>117</v>
      </c>
      <c r="S2108" s="73" t="str">
        <f t="shared" si="335"/>
        <v>Separações no talão e rupturas dos reforços.</v>
      </c>
      <c r="T2108" s="67" t="str">
        <f t="shared" si="336"/>
        <v>Aquecimento excessivo no tambor de freio, utilização com sobrecarga ou baixa pressão, mau posicionamento do pneu sobre o aro/roda, uso excessivo dos freios devido a velocidade incompatível com a via.</v>
      </c>
      <c r="U2108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08" s="68">
        <v>16196</v>
      </c>
      <c r="W2108" s="67" t="str">
        <f t="shared" si="338"/>
        <v xml:space="preserve">Everson Veloso </v>
      </c>
      <c r="X2108" s="67">
        <f t="shared" si="329"/>
        <v>5</v>
      </c>
      <c r="Y2108" s="67">
        <f t="shared" ca="1" si="328"/>
        <v>7</v>
      </c>
      <c r="Z2108" s="67" t="str">
        <f>IFERROR(VLOOKUP(R2108,FVU!B:F,5,FALSE),"")</f>
        <v>TALÃO</v>
      </c>
      <c r="AA2108">
        <f t="shared" si="330"/>
        <v>2025</v>
      </c>
    </row>
    <row r="2109" spans="1:27" ht="15.75" customHeight="1">
      <c r="A2109" s="150">
        <f t="shared" si="327"/>
        <v>4404</v>
      </c>
      <c r="B2109" s="75">
        <v>27015</v>
      </c>
      <c r="C2109" s="60">
        <v>2</v>
      </c>
      <c r="D2109" s="59" t="str">
        <f t="shared" si="331"/>
        <v>275/80R22.5</v>
      </c>
      <c r="E2109" s="61">
        <v>90201</v>
      </c>
      <c r="F2109" s="75" t="s">
        <v>105</v>
      </c>
      <c r="G2109" s="60">
        <v>520</v>
      </c>
      <c r="H2109" s="59" t="str">
        <f t="shared" si="332"/>
        <v>NEVES</v>
      </c>
      <c r="I2109" s="63">
        <v>45793</v>
      </c>
      <c r="J2109" s="64">
        <v>45807</v>
      </c>
      <c r="K2109" s="60">
        <v>1</v>
      </c>
      <c r="L2109" s="60">
        <v>34456</v>
      </c>
      <c r="M2109" s="60">
        <v>146926</v>
      </c>
      <c r="N2109" s="65">
        <f t="shared" si="333"/>
        <v>600</v>
      </c>
      <c r="O2109" s="66" t="str">
        <f t="shared" ca="1" si="334"/>
        <v>OK</v>
      </c>
      <c r="P2109" s="63">
        <v>45824</v>
      </c>
      <c r="Q2109" s="200"/>
      <c r="R2109" s="148" t="s">
        <v>106</v>
      </c>
      <c r="S2109" s="65" t="str">
        <f t="shared" si="335"/>
        <v>Rachadura na zona baixa do talão.</v>
      </c>
      <c r="T2109" s="59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09" s="65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09" s="60">
        <v>16196</v>
      </c>
      <c r="W2109" s="59" t="str">
        <f t="shared" si="338"/>
        <v xml:space="preserve">Everson Veloso </v>
      </c>
      <c r="X2109" s="59">
        <f t="shared" si="329"/>
        <v>5</v>
      </c>
      <c r="Y2109" s="59">
        <f t="shared" ca="1" si="328"/>
        <v>17</v>
      </c>
      <c r="Z2109" s="59" t="str">
        <f>IFERROR(VLOOKUP(R2109,FVU!B:F,5,FALSE),"")</f>
        <v>TALÃO</v>
      </c>
      <c r="AA2109">
        <f t="shared" si="330"/>
        <v>2025</v>
      </c>
    </row>
    <row r="2110" spans="1:27" ht="15.75" customHeight="1">
      <c r="A2110" s="149">
        <f t="shared" si="327"/>
        <v>4405</v>
      </c>
      <c r="B2110" s="76">
        <v>29995</v>
      </c>
      <c r="C2110" s="68">
        <v>2</v>
      </c>
      <c r="D2110" s="67" t="str">
        <f t="shared" si="331"/>
        <v>275/80R22.5</v>
      </c>
      <c r="E2110" s="69">
        <v>41068</v>
      </c>
      <c r="F2110" s="76" t="s">
        <v>197</v>
      </c>
      <c r="G2110" s="68">
        <v>98</v>
      </c>
      <c r="H2110" s="67" t="str">
        <f t="shared" si="332"/>
        <v>ANA LUCIA</v>
      </c>
      <c r="I2110" s="71">
        <v>45799</v>
      </c>
      <c r="J2110" s="72">
        <v>45807</v>
      </c>
      <c r="K2110" s="68">
        <v>0</v>
      </c>
      <c r="L2110" s="68">
        <v>49702</v>
      </c>
      <c r="M2110" s="68">
        <v>49702</v>
      </c>
      <c r="N2110" s="73">
        <f t="shared" si="333"/>
        <v>600</v>
      </c>
      <c r="O2110" s="74" t="str">
        <f t="shared" ca="1" si="334"/>
        <v>OK</v>
      </c>
      <c r="P2110" s="71">
        <v>45856</v>
      </c>
      <c r="Q2110" s="198"/>
      <c r="R2110" s="68" t="s">
        <v>106</v>
      </c>
      <c r="S2110" s="73" t="str">
        <f t="shared" si="335"/>
        <v>Rachadura na zona baixa do talão.</v>
      </c>
      <c r="T2110" s="67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10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10" s="68">
        <v>16196</v>
      </c>
      <c r="W2110" s="67" t="str">
        <f t="shared" si="338"/>
        <v xml:space="preserve">Everson Veloso </v>
      </c>
      <c r="X2110" s="67">
        <f t="shared" si="329"/>
        <v>5</v>
      </c>
      <c r="Y2110" s="67">
        <f t="shared" ca="1" si="328"/>
        <v>49</v>
      </c>
      <c r="Z2110" s="67" t="str">
        <f>IFERROR(VLOOKUP(R2110,FVU!B:F,5,FALSE),"")</f>
        <v>TALÃO</v>
      </c>
      <c r="AA2110">
        <f t="shared" si="330"/>
        <v>2025</v>
      </c>
    </row>
    <row r="2111" spans="1:27" ht="15.75" customHeight="1">
      <c r="A2111" s="150">
        <f t="shared" si="327"/>
        <v>4406</v>
      </c>
      <c r="B2111" s="75">
        <v>27278</v>
      </c>
      <c r="C2111" s="60">
        <v>2</v>
      </c>
      <c r="D2111" s="59" t="str">
        <f t="shared" si="331"/>
        <v>275/80R22.5</v>
      </c>
      <c r="E2111" s="61">
        <v>11177</v>
      </c>
      <c r="F2111" s="75" t="s">
        <v>105</v>
      </c>
      <c r="G2111" s="60">
        <v>98</v>
      </c>
      <c r="H2111" s="59" t="str">
        <f t="shared" si="332"/>
        <v>ANA LUCIA</v>
      </c>
      <c r="I2111" s="63">
        <v>45799</v>
      </c>
      <c r="J2111" s="64">
        <v>45807</v>
      </c>
      <c r="K2111" s="60">
        <v>1</v>
      </c>
      <c r="L2111" s="60">
        <v>19672</v>
      </c>
      <c r="M2111" s="60">
        <v>138576</v>
      </c>
      <c r="N2111" s="65">
        <f t="shared" si="333"/>
        <v>600</v>
      </c>
      <c r="O2111" s="66" t="str">
        <f t="shared" ca="1" si="334"/>
        <v>OK</v>
      </c>
      <c r="P2111" s="63">
        <v>45856</v>
      </c>
      <c r="Q2111" s="200"/>
      <c r="R2111" s="148" t="s">
        <v>100</v>
      </c>
      <c r="S2111" s="65" t="str">
        <f t="shared" si="335"/>
        <v>Quebra do talão durante a montagem ou desmontagem proveniente de aquecimento excessivo da roda.</v>
      </c>
      <c r="T2111" s="59" t="str">
        <f t="shared" si="336"/>
        <v>Quebra do talão na montagem/desmontagem, utilização de ferramentas não adequadas, força excessiva ou desproporcional na montagem/desmontagem, pneu com talão baquelizado devido a aquecimento da roda ou baixa pressão.</v>
      </c>
      <c r="U2111" s="65" t="str">
        <f t="shared" si="337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2111" s="60">
        <v>16196</v>
      </c>
      <c r="W2111" s="59" t="str">
        <f t="shared" si="338"/>
        <v xml:space="preserve">Everson Veloso </v>
      </c>
      <c r="X2111" s="59">
        <f t="shared" si="329"/>
        <v>5</v>
      </c>
      <c r="Y2111" s="59">
        <f t="shared" ca="1" si="328"/>
        <v>49</v>
      </c>
      <c r="Z2111" s="59" t="str">
        <f>IFERROR(VLOOKUP(R2111,FVU!B:F,5,FALSE),"")</f>
        <v>TALÃO</v>
      </c>
      <c r="AA2111">
        <f t="shared" si="330"/>
        <v>2025</v>
      </c>
    </row>
    <row r="2112" spans="1:27" ht="15.75" customHeight="1">
      <c r="A2112" s="149">
        <f t="shared" si="327"/>
        <v>4407</v>
      </c>
      <c r="B2112" s="76">
        <v>29372</v>
      </c>
      <c r="C2112" s="68">
        <v>4</v>
      </c>
      <c r="D2112" s="67" t="str">
        <f t="shared" si="331"/>
        <v>215/75R17.5</v>
      </c>
      <c r="E2112" s="69">
        <v>40884</v>
      </c>
      <c r="F2112" s="76" t="s">
        <v>198</v>
      </c>
      <c r="G2112" s="68">
        <v>98</v>
      </c>
      <c r="H2112" s="67" t="str">
        <f t="shared" si="332"/>
        <v>ANA LUCIA</v>
      </c>
      <c r="I2112" s="71">
        <v>45796</v>
      </c>
      <c r="J2112" s="72">
        <v>45807</v>
      </c>
      <c r="K2112" s="68">
        <v>0</v>
      </c>
      <c r="L2112" s="68">
        <v>1721</v>
      </c>
      <c r="M2112" s="68">
        <v>18658</v>
      </c>
      <c r="N2112" s="73">
        <f t="shared" si="333"/>
        <v>450</v>
      </c>
      <c r="O2112" s="74" t="str">
        <f t="shared" ca="1" si="334"/>
        <v>OK</v>
      </c>
      <c r="P2112" s="71">
        <v>45856</v>
      </c>
      <c r="Q2112" s="198"/>
      <c r="R2112" s="68" t="s">
        <v>104</v>
      </c>
      <c r="S2112" s="73" t="str">
        <f t="shared" si="335"/>
        <v>Feridas acidentais no flanco.</v>
      </c>
      <c r="T2112" s="67" t="str">
        <f t="shared" si="336"/>
        <v>Objetos pontiagudos, pontas de guias, meio-fio.</v>
      </c>
      <c r="U2112" s="73" t="str">
        <f t="shared" si="337"/>
        <v>Impacto lateral proveniente de erro operacional, solicito avaliação de cobrança.</v>
      </c>
      <c r="V2112" s="68">
        <v>16196</v>
      </c>
      <c r="W2112" s="67" t="str">
        <f t="shared" si="338"/>
        <v xml:space="preserve">Everson Veloso </v>
      </c>
      <c r="X2112" s="67">
        <f t="shared" si="329"/>
        <v>5</v>
      </c>
      <c r="Y2112" s="67">
        <f t="shared" ca="1" si="328"/>
        <v>49</v>
      </c>
      <c r="Z2112" s="67" t="str">
        <f>IFERROR(VLOOKUP(R2112,FVU!B:F,5,FALSE),"")</f>
        <v>FLANCO</v>
      </c>
      <c r="AA2112">
        <f t="shared" si="330"/>
        <v>2025</v>
      </c>
    </row>
    <row r="2113" spans="1:27" ht="15.75" customHeight="1">
      <c r="A2113" s="150">
        <f t="shared" si="327"/>
        <v>4408</v>
      </c>
      <c r="B2113" s="75">
        <v>24982</v>
      </c>
      <c r="C2113" s="60">
        <v>2</v>
      </c>
      <c r="D2113" s="59" t="str">
        <f t="shared" si="331"/>
        <v>275/80R22.5</v>
      </c>
      <c r="E2113" s="61">
        <v>40520</v>
      </c>
      <c r="F2113" s="75" t="s">
        <v>105</v>
      </c>
      <c r="G2113" s="60">
        <v>870</v>
      </c>
      <c r="H2113" s="59" t="str">
        <f t="shared" si="332"/>
        <v>JUSTINOPOLIS</v>
      </c>
      <c r="I2113" s="63">
        <v>45797</v>
      </c>
      <c r="J2113" s="64">
        <v>45807</v>
      </c>
      <c r="K2113" s="60">
        <v>2</v>
      </c>
      <c r="L2113" s="60">
        <v>29546</v>
      </c>
      <c r="M2113" s="60">
        <v>172779</v>
      </c>
      <c r="N2113" s="65">
        <f t="shared" si="333"/>
        <v>600</v>
      </c>
      <c r="O2113" s="66" t="str">
        <f t="shared" ca="1" si="334"/>
        <v>OK</v>
      </c>
      <c r="P2113" s="63">
        <v>45835</v>
      </c>
      <c r="Q2113" s="200"/>
      <c r="R2113" s="148" t="s">
        <v>106</v>
      </c>
      <c r="S2113" s="65" t="str">
        <f t="shared" si="335"/>
        <v>Rachadura na zona baixa do talão.</v>
      </c>
      <c r="T2113" s="59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13" s="65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13" s="60">
        <v>16196</v>
      </c>
      <c r="W2113" s="59" t="str">
        <f t="shared" si="338"/>
        <v xml:space="preserve">Everson Veloso </v>
      </c>
      <c r="X2113" s="59">
        <f t="shared" si="329"/>
        <v>5</v>
      </c>
      <c r="Y2113" s="59">
        <f t="shared" ca="1" si="328"/>
        <v>28</v>
      </c>
      <c r="Z2113" s="59" t="str">
        <f>IFERROR(VLOOKUP(R2113,FVU!B:F,5,FALSE),"")</f>
        <v>TALÃO</v>
      </c>
      <c r="AA2113">
        <f t="shared" si="330"/>
        <v>2025</v>
      </c>
    </row>
    <row r="2114" spans="1:27" ht="15.75" customHeight="1">
      <c r="A2114" s="149">
        <f t="shared" si="327"/>
        <v>4409</v>
      </c>
      <c r="B2114" s="76">
        <v>26393</v>
      </c>
      <c r="C2114" s="68">
        <v>2</v>
      </c>
      <c r="D2114" s="67" t="str">
        <f t="shared" si="331"/>
        <v>275/80R22.5</v>
      </c>
      <c r="E2114" s="69">
        <v>8418</v>
      </c>
      <c r="F2114" s="76" t="s">
        <v>99</v>
      </c>
      <c r="G2114" s="68">
        <v>56</v>
      </c>
      <c r="H2114" s="67" t="str">
        <f t="shared" si="332"/>
        <v xml:space="preserve">UBERLANDIA </v>
      </c>
      <c r="I2114" s="71">
        <v>45796</v>
      </c>
      <c r="J2114" s="72">
        <v>45807</v>
      </c>
      <c r="K2114" s="68">
        <v>1</v>
      </c>
      <c r="L2114" s="68">
        <v>22652</v>
      </c>
      <c r="M2114" s="68">
        <v>179298</v>
      </c>
      <c r="N2114" s="73">
        <f t="shared" si="333"/>
        <v>600</v>
      </c>
      <c r="O2114" s="74" t="str">
        <f t="shared" ca="1" si="334"/>
        <v>OK</v>
      </c>
      <c r="P2114" s="71">
        <v>45822</v>
      </c>
      <c r="Q2114" s="198"/>
      <c r="R2114" s="68" t="s">
        <v>106</v>
      </c>
      <c r="S2114" s="73" t="str">
        <f t="shared" si="335"/>
        <v>Rachadura na zona baixa do talão.</v>
      </c>
      <c r="T2114" s="67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14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14" s="68">
        <v>16196</v>
      </c>
      <c r="W2114" s="67" t="str">
        <f t="shared" si="338"/>
        <v xml:space="preserve">Everson Veloso </v>
      </c>
      <c r="X2114" s="67">
        <f t="shared" si="329"/>
        <v>5</v>
      </c>
      <c r="Y2114" s="67">
        <f t="shared" ca="1" si="328"/>
        <v>15</v>
      </c>
      <c r="Z2114" s="67" t="str">
        <f>IFERROR(VLOOKUP(R2114,FVU!B:F,5,FALSE),"")</f>
        <v>TALÃO</v>
      </c>
      <c r="AA2114">
        <f t="shared" si="330"/>
        <v>2025</v>
      </c>
    </row>
    <row r="2115" spans="1:27" ht="15.75" customHeight="1">
      <c r="A2115" s="150">
        <f t="shared" si="327"/>
        <v>4410</v>
      </c>
      <c r="B2115" s="75">
        <v>48527</v>
      </c>
      <c r="C2115" s="60">
        <v>2</v>
      </c>
      <c r="D2115" s="59" t="str">
        <f t="shared" si="331"/>
        <v>275/80R22.5</v>
      </c>
      <c r="E2115" s="61">
        <v>8442</v>
      </c>
      <c r="F2115" s="75" t="s">
        <v>105</v>
      </c>
      <c r="G2115" s="60">
        <v>56</v>
      </c>
      <c r="H2115" s="59" t="str">
        <f t="shared" si="332"/>
        <v xml:space="preserve">UBERLANDIA </v>
      </c>
      <c r="I2115" s="63">
        <v>45796</v>
      </c>
      <c r="J2115" s="64">
        <v>45807</v>
      </c>
      <c r="K2115" s="60">
        <v>1</v>
      </c>
      <c r="L2115" s="60">
        <v>29734</v>
      </c>
      <c r="M2115" s="60">
        <v>75322</v>
      </c>
      <c r="N2115" s="65">
        <f t="shared" si="333"/>
        <v>600</v>
      </c>
      <c r="O2115" s="66" t="str">
        <f t="shared" ca="1" si="334"/>
        <v>OK</v>
      </c>
      <c r="P2115" s="63">
        <v>45814</v>
      </c>
      <c r="Q2115" s="200"/>
      <c r="R2115" s="148" t="s">
        <v>106</v>
      </c>
      <c r="S2115" s="65" t="str">
        <f t="shared" si="335"/>
        <v>Rachadura na zona baixa do talão.</v>
      </c>
      <c r="T2115" s="59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15" s="65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15" s="60">
        <v>16196</v>
      </c>
      <c r="W2115" s="59" t="str">
        <f t="shared" si="338"/>
        <v xml:space="preserve">Everson Veloso </v>
      </c>
      <c r="X2115" s="59">
        <f t="shared" si="329"/>
        <v>5</v>
      </c>
      <c r="Y2115" s="59">
        <f t="shared" ca="1" si="328"/>
        <v>7</v>
      </c>
      <c r="Z2115" s="59" t="str">
        <f>IFERROR(VLOOKUP(R2115,FVU!B:F,5,FALSE),"")</f>
        <v>TALÃO</v>
      </c>
      <c r="AA2115">
        <f t="shared" si="330"/>
        <v>2025</v>
      </c>
    </row>
    <row r="2116" spans="1:27" ht="15.75" customHeight="1">
      <c r="A2116" s="149">
        <f t="shared" ref="A2116:A2179" si="339">IF(B2116&gt;0,A2115+1,"")</f>
        <v>4411</v>
      </c>
      <c r="B2116" s="76">
        <v>30047</v>
      </c>
      <c r="C2116" s="68">
        <v>2</v>
      </c>
      <c r="D2116" s="67" t="str">
        <f t="shared" si="331"/>
        <v>275/80R22.5</v>
      </c>
      <c r="E2116" s="69">
        <v>7510</v>
      </c>
      <c r="F2116" s="76" t="s">
        <v>105</v>
      </c>
      <c r="G2116" s="68">
        <v>56</v>
      </c>
      <c r="H2116" s="67" t="str">
        <f t="shared" si="332"/>
        <v xml:space="preserve">UBERLANDIA </v>
      </c>
      <c r="I2116" s="71">
        <v>45796</v>
      </c>
      <c r="J2116" s="72">
        <v>45807</v>
      </c>
      <c r="K2116" s="68">
        <v>0</v>
      </c>
      <c r="L2116" s="68">
        <v>26429</v>
      </c>
      <c r="M2116" s="68">
        <v>26429</v>
      </c>
      <c r="N2116" s="73">
        <f t="shared" si="333"/>
        <v>600</v>
      </c>
      <c r="O2116" s="74" t="str">
        <f t="shared" ca="1" si="334"/>
        <v>OK</v>
      </c>
      <c r="P2116" s="71">
        <v>45814</v>
      </c>
      <c r="Q2116" s="198"/>
      <c r="R2116" s="68" t="s">
        <v>106</v>
      </c>
      <c r="S2116" s="73" t="str">
        <f t="shared" si="335"/>
        <v>Rachadura na zona baixa do talão.</v>
      </c>
      <c r="T2116" s="67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16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16" s="68">
        <v>16196</v>
      </c>
      <c r="W2116" s="67" t="str">
        <f t="shared" si="338"/>
        <v xml:space="preserve">Everson Veloso </v>
      </c>
      <c r="X2116" s="67">
        <f t="shared" si="329"/>
        <v>5</v>
      </c>
      <c r="Y2116" s="67">
        <f t="shared" ca="1" si="328"/>
        <v>7</v>
      </c>
      <c r="Z2116" s="67" t="str">
        <f>IFERROR(VLOOKUP(R2116,FVU!B:F,5,FALSE),"")</f>
        <v>TALÃO</v>
      </c>
      <c r="AA2116">
        <f t="shared" si="330"/>
        <v>2025</v>
      </c>
    </row>
    <row r="2117" spans="1:27" ht="15.75" customHeight="1">
      <c r="A2117" s="150">
        <f t="shared" si="339"/>
        <v>4412</v>
      </c>
      <c r="B2117" s="75">
        <v>28854</v>
      </c>
      <c r="C2117" s="60">
        <v>2</v>
      </c>
      <c r="D2117" s="59" t="str">
        <f t="shared" si="331"/>
        <v>275/80R22.5</v>
      </c>
      <c r="E2117" s="61">
        <v>7517</v>
      </c>
      <c r="F2117" s="75" t="s">
        <v>105</v>
      </c>
      <c r="G2117" s="60">
        <v>56</v>
      </c>
      <c r="H2117" s="59" t="str">
        <f t="shared" si="332"/>
        <v xml:space="preserve">UBERLANDIA </v>
      </c>
      <c r="I2117" s="63">
        <v>45797</v>
      </c>
      <c r="J2117" s="64">
        <v>45807</v>
      </c>
      <c r="K2117" s="60">
        <v>0</v>
      </c>
      <c r="L2117" s="60">
        <v>22691</v>
      </c>
      <c r="M2117" s="60">
        <v>79317</v>
      </c>
      <c r="N2117" s="65">
        <f t="shared" si="333"/>
        <v>600</v>
      </c>
      <c r="O2117" s="66" t="str">
        <f t="shared" ca="1" si="334"/>
        <v>OK</v>
      </c>
      <c r="P2117" s="63">
        <v>45814</v>
      </c>
      <c r="Q2117" s="200"/>
      <c r="R2117" s="148" t="s">
        <v>107</v>
      </c>
      <c r="S2117" s="65" t="str">
        <f t="shared" si="335"/>
        <v>Alteração na zona baixa do talão.</v>
      </c>
      <c r="T2117" s="59" t="str">
        <f t="shared" si="33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117" s="65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117" s="60">
        <v>16196</v>
      </c>
      <c r="W2117" s="59" t="str">
        <f t="shared" si="338"/>
        <v xml:space="preserve">Everson Veloso </v>
      </c>
      <c r="X2117" s="59">
        <f t="shared" si="329"/>
        <v>5</v>
      </c>
      <c r="Y2117" s="59">
        <f t="shared" ca="1" si="328"/>
        <v>7</v>
      </c>
      <c r="Z2117" s="59" t="str">
        <f>IFERROR(VLOOKUP(R2117,FVU!B:F,5,FALSE),"")</f>
        <v>TALÃO</v>
      </c>
      <c r="AA2117">
        <f t="shared" si="330"/>
        <v>2025</v>
      </c>
    </row>
    <row r="2118" spans="1:27" ht="15.75" customHeight="1">
      <c r="A2118" s="149">
        <f t="shared" si="339"/>
        <v>4413</v>
      </c>
      <c r="B2118" s="76">
        <v>26315</v>
      </c>
      <c r="C2118" s="68">
        <v>1</v>
      </c>
      <c r="D2118" s="67" t="str">
        <f t="shared" si="331"/>
        <v>295/80R22.5</v>
      </c>
      <c r="E2118" s="69">
        <v>7613</v>
      </c>
      <c r="F2118" s="76" t="s">
        <v>200</v>
      </c>
      <c r="G2118" s="68">
        <v>56</v>
      </c>
      <c r="H2118" s="67" t="str">
        <f t="shared" si="332"/>
        <v xml:space="preserve">UBERLANDIA </v>
      </c>
      <c r="I2118" s="71">
        <v>45801</v>
      </c>
      <c r="J2118" s="72">
        <v>45807</v>
      </c>
      <c r="K2118" s="68">
        <v>0</v>
      </c>
      <c r="L2118" s="68">
        <v>5532</v>
      </c>
      <c r="M2118" s="68">
        <v>71353</v>
      </c>
      <c r="N2118" s="73">
        <f t="shared" si="333"/>
        <v>650</v>
      </c>
      <c r="O2118" s="74" t="str">
        <f t="shared" ca="1" si="334"/>
        <v>OK</v>
      </c>
      <c r="P2118" s="71">
        <v>45814</v>
      </c>
      <c r="Q2118" s="198"/>
      <c r="R2118" s="68" t="s">
        <v>111</v>
      </c>
      <c r="S2118" s="73" t="str">
        <f t="shared" si="335"/>
        <v>Desgaste irregular da Banda de Rodagem.</v>
      </c>
      <c r="T2118" s="67" t="str">
        <f t="shared" si="336"/>
        <v>Folgas nas mangas, cubos, buchas estouradas, veículo desalinhado.</v>
      </c>
      <c r="U2118" s="73" t="str">
        <f t="shared" si="33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118" s="68">
        <v>16196</v>
      </c>
      <c r="W2118" s="67" t="str">
        <f t="shared" si="338"/>
        <v xml:space="preserve">Everson Veloso </v>
      </c>
      <c r="X2118" s="67">
        <f t="shared" si="329"/>
        <v>5</v>
      </c>
      <c r="Y2118" s="67">
        <f t="shared" ca="1" si="328"/>
        <v>7</v>
      </c>
      <c r="Z2118" s="67" t="str">
        <f>IFERROR(VLOOKUP(R2118,FVU!B:F,5,FALSE),"")</f>
        <v>BANDA DE RODAGEM</v>
      </c>
      <c r="AA2118">
        <f t="shared" si="330"/>
        <v>2025</v>
      </c>
    </row>
    <row r="2119" spans="1:27" ht="15.75" customHeight="1">
      <c r="A2119" s="150">
        <f t="shared" si="339"/>
        <v>4414</v>
      </c>
      <c r="B2119" s="75">
        <v>31455</v>
      </c>
      <c r="C2119" s="60">
        <v>2</v>
      </c>
      <c r="D2119" s="59" t="str">
        <f t="shared" si="331"/>
        <v>275/80R22.5</v>
      </c>
      <c r="E2119" s="61">
        <v>8433</v>
      </c>
      <c r="F2119" s="75" t="s">
        <v>197</v>
      </c>
      <c r="G2119" s="60">
        <v>56</v>
      </c>
      <c r="H2119" s="59" t="str">
        <f t="shared" si="332"/>
        <v xml:space="preserve">UBERLANDIA </v>
      </c>
      <c r="I2119" s="63">
        <v>45799</v>
      </c>
      <c r="J2119" s="64">
        <v>45807</v>
      </c>
      <c r="K2119" s="60">
        <v>0</v>
      </c>
      <c r="L2119" s="60">
        <v>12157</v>
      </c>
      <c r="M2119" s="60">
        <v>12157</v>
      </c>
      <c r="N2119" s="65">
        <f t="shared" si="333"/>
        <v>600</v>
      </c>
      <c r="O2119" s="66" t="str">
        <f t="shared" ca="1" si="334"/>
        <v>OK</v>
      </c>
      <c r="P2119" s="63">
        <v>45814</v>
      </c>
      <c r="Q2119" s="200"/>
      <c r="R2119" s="148" t="s">
        <v>111</v>
      </c>
      <c r="S2119" s="65" t="str">
        <f t="shared" si="335"/>
        <v>Desgaste irregular da Banda de Rodagem.</v>
      </c>
      <c r="T2119" s="59" t="str">
        <f t="shared" si="336"/>
        <v>Folgas nas mangas, cubos, buchas estouradas, veículo desalinhado.</v>
      </c>
      <c r="U2119" s="65" t="str">
        <f t="shared" si="33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119" s="60">
        <v>16196</v>
      </c>
      <c r="W2119" s="59" t="str">
        <f t="shared" si="338"/>
        <v xml:space="preserve">Everson Veloso </v>
      </c>
      <c r="X2119" s="59">
        <f t="shared" si="329"/>
        <v>5</v>
      </c>
      <c r="Y2119" s="59">
        <f t="shared" ref="Y2119:Y2182" ca="1" si="340">IF(J2119=0,"",IF(P2119=0,TODAY()-J2119,P2119-J2119))</f>
        <v>7</v>
      </c>
      <c r="Z2119" s="59" t="str">
        <f>IFERROR(VLOOKUP(R2119,FVU!B:F,5,FALSE),"")</f>
        <v>BANDA DE RODAGEM</v>
      </c>
      <c r="AA2119">
        <f t="shared" si="330"/>
        <v>2025</v>
      </c>
    </row>
    <row r="2120" spans="1:27" ht="15.75" customHeight="1">
      <c r="A2120" s="149">
        <f t="shared" si="339"/>
        <v>4415</v>
      </c>
      <c r="B2120" s="76">
        <v>27574</v>
      </c>
      <c r="C2120" s="68">
        <v>2</v>
      </c>
      <c r="D2120" s="67" t="str">
        <f t="shared" si="331"/>
        <v>275/80R22.5</v>
      </c>
      <c r="E2120" s="69">
        <v>90465</v>
      </c>
      <c r="F2120" s="76" t="s">
        <v>99</v>
      </c>
      <c r="G2120" s="68">
        <v>520</v>
      </c>
      <c r="H2120" s="67" t="str">
        <f t="shared" si="332"/>
        <v>NEVES</v>
      </c>
      <c r="I2120" s="71">
        <v>45801</v>
      </c>
      <c r="J2120" s="72">
        <v>45807</v>
      </c>
      <c r="K2120" s="68">
        <v>0</v>
      </c>
      <c r="L2120" s="68">
        <v>19249</v>
      </c>
      <c r="M2120" s="68">
        <v>138140</v>
      </c>
      <c r="N2120" s="73">
        <f t="shared" si="333"/>
        <v>600</v>
      </c>
      <c r="O2120" s="74" t="str">
        <f t="shared" ca="1" si="334"/>
        <v>OK</v>
      </c>
      <c r="P2120" s="71">
        <v>45814</v>
      </c>
      <c r="Q2120" s="198"/>
      <c r="R2120" s="68" t="s">
        <v>107</v>
      </c>
      <c r="S2120" s="73" t="str">
        <f t="shared" si="335"/>
        <v>Alteração na zona baixa do talão.</v>
      </c>
      <c r="T2120" s="67" t="str">
        <f t="shared" si="33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120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120" s="68">
        <v>16196</v>
      </c>
      <c r="W2120" s="67" t="str">
        <f t="shared" si="338"/>
        <v xml:space="preserve">Everson Veloso </v>
      </c>
      <c r="X2120" s="67">
        <f t="shared" si="329"/>
        <v>5</v>
      </c>
      <c r="Y2120" s="67">
        <f t="shared" ca="1" si="340"/>
        <v>7</v>
      </c>
      <c r="Z2120" s="67" t="str">
        <f>IFERROR(VLOOKUP(R2120,FVU!B:F,5,FALSE),"")</f>
        <v>TALÃO</v>
      </c>
      <c r="AA2120">
        <f t="shared" si="330"/>
        <v>2025</v>
      </c>
    </row>
    <row r="2121" spans="1:27" ht="15.75" customHeight="1">
      <c r="A2121" s="150">
        <f t="shared" si="339"/>
        <v>4416</v>
      </c>
      <c r="B2121" s="75">
        <v>29246</v>
      </c>
      <c r="C2121" s="60">
        <v>2</v>
      </c>
      <c r="D2121" s="59" t="str">
        <f t="shared" si="331"/>
        <v>275/80R22.5</v>
      </c>
      <c r="E2121" s="61">
        <v>90507</v>
      </c>
      <c r="F2121" s="75" t="s">
        <v>99</v>
      </c>
      <c r="G2121" s="60">
        <v>990</v>
      </c>
      <c r="H2121" s="59" t="str">
        <f t="shared" si="332"/>
        <v>VENEZA</v>
      </c>
      <c r="I2121" s="63">
        <v>45801</v>
      </c>
      <c r="J2121" s="64">
        <v>45824</v>
      </c>
      <c r="K2121" s="60">
        <v>1</v>
      </c>
      <c r="L2121" s="60">
        <v>36423</v>
      </c>
      <c r="M2121" s="60">
        <v>116728</v>
      </c>
      <c r="N2121" s="65">
        <f t="shared" si="333"/>
        <v>600</v>
      </c>
      <c r="O2121" s="66" t="str">
        <f t="shared" ca="1" si="334"/>
        <v>OK</v>
      </c>
      <c r="P2121" s="63">
        <v>45835</v>
      </c>
      <c r="Q2121" s="200"/>
      <c r="R2121" s="148" t="s">
        <v>106</v>
      </c>
      <c r="S2121" s="65" t="str">
        <f t="shared" si="335"/>
        <v>Rachadura na zona baixa do talão.</v>
      </c>
      <c r="T2121" s="59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21" s="65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21" s="60">
        <v>16196</v>
      </c>
      <c r="W2121" s="59" t="str">
        <f t="shared" si="338"/>
        <v xml:space="preserve">Everson Veloso </v>
      </c>
      <c r="X2121" s="59">
        <f t="shared" ref="X2121:X2184" si="341">IF(J2121=0,"",MONTH(J2121))</f>
        <v>6</v>
      </c>
      <c r="Y2121" s="59">
        <f t="shared" ca="1" si="340"/>
        <v>11</v>
      </c>
      <c r="Z2121" s="59" t="str">
        <f>IFERROR(VLOOKUP(R2121,FVU!B:F,5,FALSE),"")</f>
        <v>TALÃO</v>
      </c>
      <c r="AA2121">
        <f t="shared" ref="AA2121:AA2184" si="342">IF(J2121=0,"",YEAR(J2121))</f>
        <v>2025</v>
      </c>
    </row>
    <row r="2122" spans="1:27" ht="15.75" customHeight="1">
      <c r="A2122" s="149">
        <f t="shared" si="339"/>
        <v>4417</v>
      </c>
      <c r="B2122" s="76">
        <v>24650</v>
      </c>
      <c r="C2122" s="68">
        <v>2</v>
      </c>
      <c r="D2122" s="67" t="str">
        <f t="shared" si="331"/>
        <v>275/80R22.5</v>
      </c>
      <c r="E2122" s="69">
        <v>90211</v>
      </c>
      <c r="F2122" s="76" t="s">
        <v>99</v>
      </c>
      <c r="G2122" s="68">
        <v>990</v>
      </c>
      <c r="H2122" s="67" t="str">
        <f t="shared" si="332"/>
        <v>VENEZA</v>
      </c>
      <c r="I2122" s="71">
        <v>45801</v>
      </c>
      <c r="J2122" s="72">
        <v>45824</v>
      </c>
      <c r="K2122" s="68">
        <v>2</v>
      </c>
      <c r="L2122" s="68">
        <v>834</v>
      </c>
      <c r="M2122" s="68">
        <v>161455</v>
      </c>
      <c r="N2122" s="73">
        <f t="shared" si="333"/>
        <v>600</v>
      </c>
      <c r="O2122" s="74" t="str">
        <f t="shared" ca="1" si="334"/>
        <v>OK</v>
      </c>
      <c r="P2122" s="71">
        <v>45835</v>
      </c>
      <c r="Q2122" s="198"/>
      <c r="R2122" s="68" t="s">
        <v>106</v>
      </c>
      <c r="S2122" s="73" t="str">
        <f t="shared" si="335"/>
        <v>Rachadura na zona baixa do talão.</v>
      </c>
      <c r="T2122" s="67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22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22" s="68">
        <v>16196</v>
      </c>
      <c r="W2122" s="67" t="str">
        <f t="shared" si="338"/>
        <v xml:space="preserve">Everson Veloso </v>
      </c>
      <c r="X2122" s="67">
        <f t="shared" si="341"/>
        <v>6</v>
      </c>
      <c r="Y2122" s="67">
        <f t="shared" ca="1" si="340"/>
        <v>11</v>
      </c>
      <c r="Z2122" s="67" t="str">
        <f>IFERROR(VLOOKUP(R2122,FVU!B:F,5,FALSE),"")</f>
        <v>TALÃO</v>
      </c>
      <c r="AA2122">
        <f t="shared" si="342"/>
        <v>2025</v>
      </c>
    </row>
    <row r="2123" spans="1:27" ht="15.75" customHeight="1">
      <c r="A2123" s="150">
        <f t="shared" si="339"/>
        <v>4418</v>
      </c>
      <c r="B2123" s="75">
        <v>27460</v>
      </c>
      <c r="C2123" s="60">
        <v>2</v>
      </c>
      <c r="D2123" s="59" t="str">
        <f t="shared" si="331"/>
        <v>275/80R22.5</v>
      </c>
      <c r="E2123" s="61">
        <v>90512</v>
      </c>
      <c r="F2123" s="75" t="s">
        <v>198</v>
      </c>
      <c r="G2123" s="60">
        <v>990</v>
      </c>
      <c r="H2123" s="59" t="str">
        <f t="shared" si="332"/>
        <v>VENEZA</v>
      </c>
      <c r="I2123" s="63">
        <v>45799</v>
      </c>
      <c r="J2123" s="64">
        <v>45824</v>
      </c>
      <c r="K2123" s="60">
        <v>1</v>
      </c>
      <c r="L2123" s="60">
        <v>6550</v>
      </c>
      <c r="M2123" s="60">
        <v>86126</v>
      </c>
      <c r="N2123" s="65">
        <f t="shared" si="333"/>
        <v>600</v>
      </c>
      <c r="O2123" s="66" t="str">
        <f t="shared" ca="1" si="334"/>
        <v>OK</v>
      </c>
      <c r="P2123" s="63">
        <v>45835</v>
      </c>
      <c r="Q2123" s="200"/>
      <c r="R2123" s="148" t="s">
        <v>104</v>
      </c>
      <c r="S2123" s="65" t="str">
        <f t="shared" si="335"/>
        <v>Feridas acidentais no flanco.</v>
      </c>
      <c r="T2123" s="59" t="str">
        <f t="shared" si="336"/>
        <v>Objetos pontiagudos, pontas de guias, meio-fio.</v>
      </c>
      <c r="U2123" s="65" t="str">
        <f t="shared" si="337"/>
        <v>Impacto lateral proveniente de erro operacional, solicito avaliação de cobrança.</v>
      </c>
      <c r="V2123" s="60">
        <v>16196</v>
      </c>
      <c r="W2123" s="59" t="str">
        <f t="shared" si="338"/>
        <v xml:space="preserve">Everson Veloso </v>
      </c>
      <c r="X2123" s="59">
        <f t="shared" si="341"/>
        <v>6</v>
      </c>
      <c r="Y2123" s="59">
        <f t="shared" ca="1" si="340"/>
        <v>11</v>
      </c>
      <c r="Z2123" s="59" t="str">
        <f>IFERROR(VLOOKUP(R2123,FVU!B:F,5,FALSE),"")</f>
        <v>FLANCO</v>
      </c>
      <c r="AA2123">
        <f t="shared" si="342"/>
        <v>2025</v>
      </c>
    </row>
    <row r="2124" spans="1:27" ht="15.75" customHeight="1">
      <c r="A2124" s="149">
        <f t="shared" si="339"/>
        <v>4419</v>
      </c>
      <c r="B2124" s="76">
        <v>27270</v>
      </c>
      <c r="C2124" s="68">
        <v>1</v>
      </c>
      <c r="D2124" s="67" t="str">
        <f t="shared" si="331"/>
        <v>295/80R22.5</v>
      </c>
      <c r="E2124" s="69">
        <v>40100</v>
      </c>
      <c r="F2124" s="76" t="s">
        <v>105</v>
      </c>
      <c r="G2124" s="68">
        <v>16</v>
      </c>
      <c r="H2124" s="67" t="str">
        <f t="shared" si="332"/>
        <v>M.GORETTI</v>
      </c>
      <c r="I2124" s="71">
        <v>45810</v>
      </c>
      <c r="J2124" s="72">
        <v>45824</v>
      </c>
      <c r="K2124" s="68">
        <v>1</v>
      </c>
      <c r="L2124" s="68">
        <v>5943</v>
      </c>
      <c r="M2124" s="68">
        <v>120702</v>
      </c>
      <c r="N2124" s="73">
        <f t="shared" si="333"/>
        <v>650</v>
      </c>
      <c r="O2124" s="74" t="str">
        <f t="shared" ca="1" si="334"/>
        <v>OK</v>
      </c>
      <c r="P2124" s="71">
        <v>45835</v>
      </c>
      <c r="Q2124" s="198"/>
      <c r="R2124" s="68" t="s">
        <v>107</v>
      </c>
      <c r="S2124" s="73" t="str">
        <f t="shared" si="335"/>
        <v>Alteração na zona baixa do talão.</v>
      </c>
      <c r="T2124" s="67" t="str">
        <f t="shared" si="33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124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124" s="68">
        <v>16196</v>
      </c>
      <c r="W2124" s="67" t="str">
        <f t="shared" si="338"/>
        <v xml:space="preserve">Everson Veloso </v>
      </c>
      <c r="X2124" s="67">
        <f t="shared" si="341"/>
        <v>6</v>
      </c>
      <c r="Y2124" s="67">
        <f t="shared" ca="1" si="340"/>
        <v>11</v>
      </c>
      <c r="Z2124" s="67" t="str">
        <f>IFERROR(VLOOKUP(R2124,FVU!B:F,5,FALSE),"")</f>
        <v>TALÃO</v>
      </c>
      <c r="AA2124">
        <f t="shared" si="342"/>
        <v>2025</v>
      </c>
    </row>
    <row r="2125" spans="1:27" ht="15.75" customHeight="1">
      <c r="A2125" s="150">
        <f t="shared" si="339"/>
        <v>4420</v>
      </c>
      <c r="B2125" s="75">
        <v>26919</v>
      </c>
      <c r="C2125" s="60">
        <v>2</v>
      </c>
      <c r="D2125" s="59" t="str">
        <f t="shared" si="331"/>
        <v>275/80R22.5</v>
      </c>
      <c r="E2125" s="61">
        <v>8422</v>
      </c>
      <c r="F2125" s="75" t="s">
        <v>99</v>
      </c>
      <c r="G2125" s="60">
        <v>56</v>
      </c>
      <c r="H2125" s="59" t="str">
        <f t="shared" si="332"/>
        <v xml:space="preserve">UBERLANDIA </v>
      </c>
      <c r="I2125" s="63">
        <v>45809</v>
      </c>
      <c r="J2125" s="64">
        <v>45824</v>
      </c>
      <c r="K2125" s="60">
        <v>2</v>
      </c>
      <c r="L2125" s="60">
        <v>8229</v>
      </c>
      <c r="M2125" s="60">
        <v>94837</v>
      </c>
      <c r="N2125" s="65">
        <f t="shared" si="333"/>
        <v>600</v>
      </c>
      <c r="O2125" s="66" t="str">
        <f t="shared" ca="1" si="334"/>
        <v>OK</v>
      </c>
      <c r="P2125" s="63">
        <v>45877</v>
      </c>
      <c r="Q2125" s="200"/>
      <c r="R2125" s="148" t="s">
        <v>116</v>
      </c>
      <c r="S2125" s="65" t="str">
        <f t="shared" si="335"/>
        <v>Desenrolamento do retorno da lona carcaça no talão.</v>
      </c>
      <c r="T2125" s="59" t="str">
        <f t="shared" si="336"/>
        <v>Aquecimento no talão ocasionado pelo uso excessivo do freio, má regulagem dos freios, uso excessivo dos freios devido a velocidade incompatível com a via,rodas sujas e/ou em má condições de uso, etc.</v>
      </c>
      <c r="U2125" s="65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125" s="60">
        <v>16196</v>
      </c>
      <c r="W2125" s="59" t="str">
        <f t="shared" si="338"/>
        <v xml:space="preserve">Everson Veloso </v>
      </c>
      <c r="X2125" s="59">
        <f t="shared" si="341"/>
        <v>6</v>
      </c>
      <c r="Y2125" s="59">
        <f t="shared" ca="1" si="340"/>
        <v>53</v>
      </c>
      <c r="Z2125" s="59" t="str">
        <f>IFERROR(VLOOKUP(R2125,FVU!B:F,5,FALSE),"")</f>
        <v>TALÃO</v>
      </c>
      <c r="AA2125">
        <f t="shared" si="342"/>
        <v>2025</v>
      </c>
    </row>
    <row r="2126" spans="1:27" ht="15.75" customHeight="1">
      <c r="A2126" s="149">
        <f t="shared" si="339"/>
        <v>4421</v>
      </c>
      <c r="B2126" s="76">
        <v>27426</v>
      </c>
      <c r="C2126" s="68">
        <v>2</v>
      </c>
      <c r="D2126" s="67" t="str">
        <f t="shared" si="331"/>
        <v>275/80R22.5</v>
      </c>
      <c r="E2126" s="69">
        <v>8446</v>
      </c>
      <c r="F2126" s="76" t="s">
        <v>105</v>
      </c>
      <c r="G2126" s="68">
        <v>56</v>
      </c>
      <c r="H2126" s="67" t="str">
        <f t="shared" si="332"/>
        <v xml:space="preserve">UBERLANDIA </v>
      </c>
      <c r="I2126" s="71">
        <v>45806</v>
      </c>
      <c r="J2126" s="72">
        <v>45824</v>
      </c>
      <c r="K2126" s="68">
        <v>0</v>
      </c>
      <c r="L2126" s="68">
        <v>2475</v>
      </c>
      <c r="M2126" s="68">
        <v>90790</v>
      </c>
      <c r="N2126" s="73">
        <f t="shared" si="333"/>
        <v>600</v>
      </c>
      <c r="O2126" s="74" t="str">
        <f t="shared" ca="1" si="334"/>
        <v>OK</v>
      </c>
      <c r="P2126" s="71">
        <v>45877</v>
      </c>
      <c r="Q2126" s="198"/>
      <c r="R2126" s="68" t="s">
        <v>116</v>
      </c>
      <c r="S2126" s="73" t="str">
        <f t="shared" si="335"/>
        <v>Desenrolamento do retorno da lona carcaça no talão.</v>
      </c>
      <c r="T2126" s="67" t="str">
        <f t="shared" si="336"/>
        <v>Aquecimento no talão ocasionado pelo uso excessivo do freio, má regulagem dos freios, uso excessivo dos freios devido a velocidade incompatível com a via,rodas sujas e/ou em má condições de uso, etc.</v>
      </c>
      <c r="U2126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126" s="68">
        <v>16196</v>
      </c>
      <c r="W2126" s="67" t="str">
        <f t="shared" si="338"/>
        <v xml:space="preserve">Everson Veloso </v>
      </c>
      <c r="X2126" s="67">
        <f t="shared" si="341"/>
        <v>6</v>
      </c>
      <c r="Y2126" s="67">
        <f t="shared" ca="1" si="340"/>
        <v>53</v>
      </c>
      <c r="Z2126" s="67" t="str">
        <f>IFERROR(VLOOKUP(R2126,FVU!B:F,5,FALSE),"")</f>
        <v>TALÃO</v>
      </c>
      <c r="AA2126">
        <f t="shared" si="342"/>
        <v>2025</v>
      </c>
    </row>
    <row r="2127" spans="1:27" ht="15.75" customHeight="1">
      <c r="A2127" s="150">
        <f t="shared" si="339"/>
        <v>4422</v>
      </c>
      <c r="B2127" s="75">
        <v>31181</v>
      </c>
      <c r="C2127" s="60">
        <v>2</v>
      </c>
      <c r="D2127" s="59" t="str">
        <f t="shared" si="331"/>
        <v>275/80R22.5</v>
      </c>
      <c r="E2127" s="151" t="s">
        <v>251</v>
      </c>
      <c r="F2127" s="75" t="s">
        <v>99</v>
      </c>
      <c r="G2127" s="60">
        <v>16</v>
      </c>
      <c r="H2127" s="59" t="str">
        <f t="shared" si="332"/>
        <v>M.GORETTI</v>
      </c>
      <c r="I2127" s="63">
        <v>45807</v>
      </c>
      <c r="J2127" s="64">
        <v>45824</v>
      </c>
      <c r="K2127" s="60">
        <v>1</v>
      </c>
      <c r="L2127" s="60">
        <v>2411</v>
      </c>
      <c r="M2127" s="60">
        <v>83940</v>
      </c>
      <c r="N2127" s="65">
        <f t="shared" si="333"/>
        <v>600</v>
      </c>
      <c r="O2127" s="66" t="str">
        <f t="shared" ca="1" si="334"/>
        <v>OK</v>
      </c>
      <c r="P2127" s="63">
        <v>45835</v>
      </c>
      <c r="Q2127" s="200"/>
      <c r="R2127" s="148" t="s">
        <v>107</v>
      </c>
      <c r="S2127" s="65" t="str">
        <f t="shared" si="335"/>
        <v>Alteração na zona baixa do talão.</v>
      </c>
      <c r="T2127" s="59" t="str">
        <f t="shared" si="33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127" s="65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127" s="60">
        <v>16196</v>
      </c>
      <c r="W2127" s="59" t="str">
        <f t="shared" si="338"/>
        <v xml:space="preserve">Everson Veloso </v>
      </c>
      <c r="X2127" s="59">
        <f t="shared" si="341"/>
        <v>6</v>
      </c>
      <c r="Y2127" s="59">
        <f t="shared" ca="1" si="340"/>
        <v>11</v>
      </c>
      <c r="Z2127" s="59" t="str">
        <f>IFERROR(VLOOKUP(R2127,FVU!B:F,5,FALSE),"")</f>
        <v>TALÃO</v>
      </c>
      <c r="AA2127">
        <f t="shared" si="342"/>
        <v>2025</v>
      </c>
    </row>
    <row r="2128" spans="1:27" ht="15.75" customHeight="1">
      <c r="A2128" s="149">
        <f t="shared" si="339"/>
        <v>4423</v>
      </c>
      <c r="B2128" s="76">
        <v>27302</v>
      </c>
      <c r="C2128" s="68">
        <v>2</v>
      </c>
      <c r="D2128" s="67" t="str">
        <f t="shared" si="331"/>
        <v>275/80R22.5</v>
      </c>
      <c r="E2128" s="69">
        <v>10993</v>
      </c>
      <c r="F2128" s="76" t="s">
        <v>105</v>
      </c>
      <c r="G2128" s="68">
        <v>98</v>
      </c>
      <c r="H2128" s="67" t="str">
        <f t="shared" si="332"/>
        <v>ANA LUCIA</v>
      </c>
      <c r="I2128" s="71">
        <v>45806</v>
      </c>
      <c r="J2128" s="72">
        <v>45824</v>
      </c>
      <c r="K2128" s="68">
        <v>2</v>
      </c>
      <c r="L2128" s="68">
        <v>1773</v>
      </c>
      <c r="M2128" s="68">
        <v>115517</v>
      </c>
      <c r="N2128" s="73">
        <f t="shared" si="333"/>
        <v>600</v>
      </c>
      <c r="O2128" s="74" t="str">
        <f t="shared" ca="1" si="334"/>
        <v>OK</v>
      </c>
      <c r="P2128" s="71">
        <v>45856</v>
      </c>
      <c r="Q2128" s="198"/>
      <c r="R2128" s="68" t="s">
        <v>117</v>
      </c>
      <c r="S2128" s="73" t="str">
        <f t="shared" si="335"/>
        <v>Separações no talão e rupturas dos reforços.</v>
      </c>
      <c r="T2128" s="67" t="str">
        <f t="shared" si="336"/>
        <v>Aquecimento excessivo no tambor de freio, utilização com sobrecarga ou baixa pressão, mau posicionamento do pneu sobre o aro/roda, uso excessivo dos freios devido a velocidade incompatível com a via.</v>
      </c>
      <c r="U2128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28" s="68">
        <v>16196</v>
      </c>
      <c r="W2128" s="67" t="str">
        <f t="shared" si="338"/>
        <v xml:space="preserve">Everson Veloso </v>
      </c>
      <c r="X2128" s="67">
        <f t="shared" si="341"/>
        <v>6</v>
      </c>
      <c r="Y2128" s="67">
        <f t="shared" ca="1" si="340"/>
        <v>32</v>
      </c>
      <c r="Z2128" s="67" t="str">
        <f>IFERROR(VLOOKUP(R2128,FVU!B:F,5,FALSE),"")</f>
        <v>TALÃO</v>
      </c>
      <c r="AA2128">
        <f t="shared" si="342"/>
        <v>2025</v>
      </c>
    </row>
    <row r="2129" spans="1:27" ht="15.75" customHeight="1">
      <c r="A2129" s="150">
        <f t="shared" si="339"/>
        <v>4424</v>
      </c>
      <c r="B2129" s="75">
        <v>30978</v>
      </c>
      <c r="C2129" s="60">
        <v>2</v>
      </c>
      <c r="D2129" s="59" t="str">
        <f t="shared" si="331"/>
        <v>275/80R22.5</v>
      </c>
      <c r="E2129" s="61">
        <v>20861</v>
      </c>
      <c r="F2129" s="75" t="s">
        <v>99</v>
      </c>
      <c r="G2129" s="60">
        <v>870</v>
      </c>
      <c r="H2129" s="59" t="str">
        <f t="shared" si="332"/>
        <v>JUSTINOPOLIS</v>
      </c>
      <c r="I2129" s="63">
        <v>45810</v>
      </c>
      <c r="J2129" s="64">
        <v>45824</v>
      </c>
      <c r="K2129" s="60">
        <v>0</v>
      </c>
      <c r="L2129" s="60">
        <v>16213</v>
      </c>
      <c r="M2129" s="60">
        <v>16213</v>
      </c>
      <c r="N2129" s="65">
        <f t="shared" si="333"/>
        <v>600</v>
      </c>
      <c r="O2129" s="66" t="str">
        <f t="shared" ca="1" si="334"/>
        <v>OK</v>
      </c>
      <c r="P2129" s="63">
        <v>45835</v>
      </c>
      <c r="Q2129" s="200"/>
      <c r="R2129" s="148" t="s">
        <v>106</v>
      </c>
      <c r="S2129" s="65" t="str">
        <f t="shared" si="335"/>
        <v>Rachadura na zona baixa do talão.</v>
      </c>
      <c r="T2129" s="59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29" s="65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29" s="60">
        <v>16196</v>
      </c>
      <c r="W2129" s="59" t="str">
        <f t="shared" si="338"/>
        <v xml:space="preserve">Everson Veloso </v>
      </c>
      <c r="X2129" s="59">
        <f t="shared" si="341"/>
        <v>6</v>
      </c>
      <c r="Y2129" s="59">
        <f t="shared" ca="1" si="340"/>
        <v>11</v>
      </c>
      <c r="Z2129" s="59" t="str">
        <f>IFERROR(VLOOKUP(R2129,FVU!B:F,5,FALSE),"")</f>
        <v>TALÃO</v>
      </c>
      <c r="AA2129">
        <f t="shared" si="342"/>
        <v>2025</v>
      </c>
    </row>
    <row r="2130" spans="1:27" ht="15.75" customHeight="1">
      <c r="A2130" s="149">
        <f t="shared" si="339"/>
        <v>4425</v>
      </c>
      <c r="B2130" s="76">
        <v>22005</v>
      </c>
      <c r="C2130" s="68">
        <v>2</v>
      </c>
      <c r="D2130" s="67" t="str">
        <f t="shared" si="331"/>
        <v>275/80R22.5</v>
      </c>
      <c r="E2130" s="69">
        <v>90299</v>
      </c>
      <c r="F2130" s="76" t="s">
        <v>105</v>
      </c>
      <c r="G2130" s="68">
        <v>870</v>
      </c>
      <c r="H2130" s="67" t="str">
        <f t="shared" si="332"/>
        <v>JUSTINOPOLIS</v>
      </c>
      <c r="I2130" s="71">
        <v>45811</v>
      </c>
      <c r="J2130" s="72">
        <v>45824</v>
      </c>
      <c r="K2130" s="68">
        <v>2</v>
      </c>
      <c r="L2130" s="68">
        <v>7919</v>
      </c>
      <c r="M2130" s="68">
        <v>249963</v>
      </c>
      <c r="N2130" s="73">
        <f t="shared" si="333"/>
        <v>600</v>
      </c>
      <c r="O2130" s="74" t="str">
        <f t="shared" ca="1" si="334"/>
        <v>OK</v>
      </c>
      <c r="P2130" s="71">
        <v>45835</v>
      </c>
      <c r="Q2130" s="198"/>
      <c r="R2130" s="68" t="s">
        <v>117</v>
      </c>
      <c r="S2130" s="73" t="str">
        <f t="shared" si="335"/>
        <v>Separações no talão e rupturas dos reforços.</v>
      </c>
      <c r="T2130" s="67" t="str">
        <f t="shared" si="336"/>
        <v>Aquecimento excessivo no tambor de freio, utilização com sobrecarga ou baixa pressão, mau posicionamento do pneu sobre o aro/roda, uso excessivo dos freios devido a velocidade incompatível com a via.</v>
      </c>
      <c r="U2130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30" s="68">
        <v>16196</v>
      </c>
      <c r="W2130" s="67" t="str">
        <f t="shared" si="338"/>
        <v xml:space="preserve">Everson Veloso </v>
      </c>
      <c r="X2130" s="67">
        <f t="shared" si="341"/>
        <v>6</v>
      </c>
      <c r="Y2130" s="67">
        <f t="shared" ca="1" si="340"/>
        <v>11</v>
      </c>
      <c r="Z2130" s="67" t="str">
        <f>IFERROR(VLOOKUP(R2130,FVU!B:F,5,FALSE),"")</f>
        <v>TALÃO</v>
      </c>
      <c r="AA2130">
        <f t="shared" si="342"/>
        <v>2025</v>
      </c>
    </row>
    <row r="2131" spans="1:27" ht="15.75" customHeight="1">
      <c r="A2131" s="150">
        <f t="shared" si="339"/>
        <v>4426</v>
      </c>
      <c r="B2131" s="75">
        <v>30387</v>
      </c>
      <c r="C2131" s="60">
        <v>2</v>
      </c>
      <c r="D2131" s="59" t="str">
        <f t="shared" si="331"/>
        <v>275/80R22.5</v>
      </c>
      <c r="E2131" s="61">
        <v>10754</v>
      </c>
      <c r="F2131" s="75" t="s">
        <v>105</v>
      </c>
      <c r="G2131" s="60">
        <v>870</v>
      </c>
      <c r="H2131" s="59" t="str">
        <f t="shared" si="332"/>
        <v>JUSTINOPOLIS</v>
      </c>
      <c r="I2131" s="63">
        <v>45805</v>
      </c>
      <c r="J2131" s="64">
        <v>45824</v>
      </c>
      <c r="K2131" s="60">
        <v>1</v>
      </c>
      <c r="L2131" s="60">
        <v>11064</v>
      </c>
      <c r="M2131" s="60">
        <v>66834</v>
      </c>
      <c r="N2131" s="65">
        <f t="shared" si="333"/>
        <v>600</v>
      </c>
      <c r="O2131" s="66" t="str">
        <f t="shared" ca="1" si="334"/>
        <v>OK</v>
      </c>
      <c r="P2131" s="63">
        <v>45835</v>
      </c>
      <c r="Q2131" s="200"/>
      <c r="R2131" s="148" t="s">
        <v>116</v>
      </c>
      <c r="S2131" s="65" t="str">
        <f t="shared" si="335"/>
        <v>Desenrolamento do retorno da lona carcaça no talão.</v>
      </c>
      <c r="T2131" s="59" t="str">
        <f t="shared" si="336"/>
        <v>Aquecimento no talão ocasionado pelo uso excessivo do freio, má regulagem dos freios, uso excessivo dos freios devido a velocidade incompatível com a via,rodas sujas e/ou em má condições de uso, etc.</v>
      </c>
      <c r="U2131" s="65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131" s="60">
        <v>16196</v>
      </c>
      <c r="W2131" s="59" t="str">
        <f t="shared" si="338"/>
        <v xml:space="preserve">Everson Veloso </v>
      </c>
      <c r="X2131" s="59">
        <f t="shared" si="341"/>
        <v>6</v>
      </c>
      <c r="Y2131" s="59">
        <f t="shared" ca="1" si="340"/>
        <v>11</v>
      </c>
      <c r="Z2131" s="59" t="str">
        <f>IFERROR(VLOOKUP(R2131,FVU!B:F,5,FALSE),"")</f>
        <v>TALÃO</v>
      </c>
      <c r="AA2131">
        <f t="shared" si="342"/>
        <v>2025</v>
      </c>
    </row>
    <row r="2132" spans="1:27" ht="15.75" customHeight="1">
      <c r="A2132" s="149">
        <f t="shared" si="339"/>
        <v>4427</v>
      </c>
      <c r="B2132" s="76">
        <v>28561</v>
      </c>
      <c r="C2132" s="68">
        <v>2</v>
      </c>
      <c r="D2132" s="67" t="str">
        <f t="shared" si="331"/>
        <v>275/80R22.5</v>
      </c>
      <c r="E2132" s="69">
        <v>40521</v>
      </c>
      <c r="F2132" s="76" t="s">
        <v>99</v>
      </c>
      <c r="G2132" s="68">
        <v>870</v>
      </c>
      <c r="H2132" s="67" t="str">
        <f t="shared" si="332"/>
        <v>JUSTINOPOLIS</v>
      </c>
      <c r="I2132" s="71">
        <v>45801</v>
      </c>
      <c r="J2132" s="72">
        <v>45824</v>
      </c>
      <c r="K2132" s="68">
        <v>2</v>
      </c>
      <c r="L2132" s="68">
        <v>8720</v>
      </c>
      <c r="M2132" s="68">
        <v>85727</v>
      </c>
      <c r="N2132" s="73">
        <f t="shared" si="333"/>
        <v>600</v>
      </c>
      <c r="O2132" s="74" t="str">
        <f t="shared" ca="1" si="334"/>
        <v>OK</v>
      </c>
      <c r="P2132" s="71">
        <v>45835</v>
      </c>
      <c r="Q2132" s="198"/>
      <c r="R2132" s="68" t="s">
        <v>106</v>
      </c>
      <c r="S2132" s="73" t="str">
        <f t="shared" si="335"/>
        <v>Rachadura na zona baixa do talão.</v>
      </c>
      <c r="T2132" s="67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32" s="73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32" s="68">
        <v>16196</v>
      </c>
      <c r="W2132" s="67" t="str">
        <f t="shared" si="338"/>
        <v xml:space="preserve">Everson Veloso </v>
      </c>
      <c r="X2132" s="67">
        <f t="shared" si="341"/>
        <v>6</v>
      </c>
      <c r="Y2132" s="67">
        <f t="shared" ca="1" si="340"/>
        <v>11</v>
      </c>
      <c r="Z2132" s="67" t="str">
        <f>IFERROR(VLOOKUP(R2132,FVU!B:F,5,FALSE),"")</f>
        <v>TALÃO</v>
      </c>
      <c r="AA2132">
        <f t="shared" si="342"/>
        <v>2025</v>
      </c>
    </row>
    <row r="2133" spans="1:27" ht="15.75" customHeight="1">
      <c r="A2133" s="150">
        <f t="shared" si="339"/>
        <v>4428</v>
      </c>
      <c r="B2133" s="75">
        <v>46267</v>
      </c>
      <c r="C2133" s="60">
        <v>2</v>
      </c>
      <c r="D2133" s="59" t="str">
        <f t="shared" si="331"/>
        <v>275/80R22.5</v>
      </c>
      <c r="E2133" s="61">
        <v>10756</v>
      </c>
      <c r="F2133" s="75" t="s">
        <v>99</v>
      </c>
      <c r="G2133" s="60">
        <v>870</v>
      </c>
      <c r="H2133" s="59" t="str">
        <f t="shared" si="332"/>
        <v>JUSTINOPOLIS</v>
      </c>
      <c r="I2133" s="63">
        <v>45806</v>
      </c>
      <c r="J2133" s="64">
        <v>45824</v>
      </c>
      <c r="K2133" s="60">
        <v>1</v>
      </c>
      <c r="L2133" s="60">
        <v>3909</v>
      </c>
      <c r="M2133" s="60">
        <v>48541</v>
      </c>
      <c r="N2133" s="65">
        <f t="shared" si="333"/>
        <v>600</v>
      </c>
      <c r="O2133" s="66" t="str">
        <f t="shared" ca="1" si="334"/>
        <v>OK</v>
      </c>
      <c r="P2133" s="63">
        <v>45835</v>
      </c>
      <c r="Q2133" s="200"/>
      <c r="R2133" s="148" t="s">
        <v>106</v>
      </c>
      <c r="S2133" s="65" t="str">
        <f t="shared" si="335"/>
        <v>Rachadura na zona baixa do talão.</v>
      </c>
      <c r="T2133" s="59" t="str">
        <f t="shared" si="33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33" s="65" t="str">
        <f t="shared" si="33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33" s="60">
        <v>16196</v>
      </c>
      <c r="W2133" s="59" t="str">
        <f t="shared" si="338"/>
        <v xml:space="preserve">Everson Veloso </v>
      </c>
      <c r="X2133" s="59">
        <f t="shared" si="341"/>
        <v>6</v>
      </c>
      <c r="Y2133" s="59">
        <f t="shared" ca="1" si="340"/>
        <v>11</v>
      </c>
      <c r="Z2133" s="59" t="str">
        <f>IFERROR(VLOOKUP(R2133,FVU!B:F,5,FALSE),"")</f>
        <v>TALÃO</v>
      </c>
      <c r="AA2133">
        <f t="shared" si="342"/>
        <v>2025</v>
      </c>
    </row>
    <row r="2134" spans="1:27" ht="15.75" customHeight="1">
      <c r="A2134" s="149">
        <f t="shared" si="339"/>
        <v>4429</v>
      </c>
      <c r="B2134" s="76">
        <v>30222</v>
      </c>
      <c r="C2134" s="68">
        <v>2</v>
      </c>
      <c r="D2134" s="67" t="str">
        <f t="shared" si="331"/>
        <v>275/80R22.5</v>
      </c>
      <c r="E2134" s="69">
        <v>41159</v>
      </c>
      <c r="F2134" s="76" t="s">
        <v>102</v>
      </c>
      <c r="G2134" s="68">
        <v>870</v>
      </c>
      <c r="H2134" s="67" t="str">
        <f t="shared" si="332"/>
        <v>JUSTINOPOLIS</v>
      </c>
      <c r="I2134" s="71">
        <v>45810</v>
      </c>
      <c r="J2134" s="72">
        <v>45824</v>
      </c>
      <c r="K2134" s="68">
        <v>0</v>
      </c>
      <c r="L2134" s="68">
        <v>42252</v>
      </c>
      <c r="M2134" s="68">
        <v>42252</v>
      </c>
      <c r="N2134" s="73">
        <f t="shared" si="333"/>
        <v>600</v>
      </c>
      <c r="O2134" s="74" t="str">
        <f t="shared" ca="1" si="334"/>
        <v>OK</v>
      </c>
      <c r="P2134" s="71">
        <v>45835</v>
      </c>
      <c r="Q2134" s="198"/>
      <c r="R2134" s="68" t="s">
        <v>111</v>
      </c>
      <c r="S2134" s="73" t="str">
        <f t="shared" si="335"/>
        <v>Desgaste irregular da Banda de Rodagem.</v>
      </c>
      <c r="T2134" s="67" t="str">
        <f t="shared" si="336"/>
        <v>Folgas nas mangas, cubos, buchas estouradas, veículo desalinhado.</v>
      </c>
      <c r="U2134" s="73" t="str">
        <f t="shared" si="33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134" s="68">
        <v>16196</v>
      </c>
      <c r="W2134" s="67" t="str">
        <f t="shared" si="338"/>
        <v xml:space="preserve">Everson Veloso </v>
      </c>
      <c r="X2134" s="67">
        <f t="shared" si="341"/>
        <v>6</v>
      </c>
      <c r="Y2134" s="67">
        <f t="shared" ca="1" si="340"/>
        <v>11</v>
      </c>
      <c r="Z2134" s="67" t="str">
        <f>IFERROR(VLOOKUP(R2134,FVU!B:F,5,FALSE),"")</f>
        <v>BANDA DE RODAGEM</v>
      </c>
      <c r="AA2134">
        <f t="shared" si="342"/>
        <v>2025</v>
      </c>
    </row>
    <row r="2135" spans="1:27" ht="15.75" customHeight="1">
      <c r="A2135" s="150">
        <f t="shared" si="339"/>
        <v>4430</v>
      </c>
      <c r="B2135" s="75">
        <v>28902</v>
      </c>
      <c r="C2135" s="60">
        <v>1</v>
      </c>
      <c r="D2135" s="59" t="str">
        <f t="shared" ref="D2135:D2198" si="343">IFERROR(VLOOKUP(C2135,MEDIDA,2,FALSE),"")</f>
        <v>295/80R22.5</v>
      </c>
      <c r="E2135" s="61">
        <v>40506</v>
      </c>
      <c r="F2135" s="75" t="s">
        <v>197</v>
      </c>
      <c r="G2135" s="60">
        <v>870</v>
      </c>
      <c r="H2135" s="59" t="str">
        <f t="shared" ref="H2135:H2198" si="344">IFERROR(VLOOKUP(G2135,LOCAL,2,FALSE),"")</f>
        <v>JUSTINOPOLIS</v>
      </c>
      <c r="I2135" s="63">
        <v>45810</v>
      </c>
      <c r="J2135" s="64">
        <v>45824</v>
      </c>
      <c r="K2135" s="60">
        <v>0</v>
      </c>
      <c r="L2135" s="60">
        <v>59362</v>
      </c>
      <c r="M2135" s="60">
        <v>59362</v>
      </c>
      <c r="N2135" s="65">
        <f t="shared" ref="N2135:N2198" si="345">IFERROR(VLOOKUP(C2135,MEDIDA,3,FALSE),"")</f>
        <v>650</v>
      </c>
      <c r="O2135" s="66" t="str">
        <f t="shared" ref="O2135:O2198" ca="1" si="346">IF(B2135="","",IF(P2135="",IF(TODAY()-J2135&gt;=7,"PENDENTE","AGUARDANDO"),"OK"))</f>
        <v>OK</v>
      </c>
      <c r="P2135" s="63">
        <v>45835</v>
      </c>
      <c r="Q2135" s="200"/>
      <c r="R2135" s="148" t="s">
        <v>111</v>
      </c>
      <c r="S2135" s="65" t="str">
        <f t="shared" ref="S2135:S2198" si="347">IFERROR(VLOOKUP(R2135,FVU,2,FALSE),"")</f>
        <v>Desgaste irregular da Banda de Rodagem.</v>
      </c>
      <c r="T2135" s="59" t="str">
        <f t="shared" ref="T2135:T2198" si="348">IFERROR(VLOOKUP(R2135,FVU,3,FALSE),"")</f>
        <v>Folgas nas mangas, cubos, buchas estouradas, veículo desalinhado.</v>
      </c>
      <c r="U2135" s="65" t="str">
        <f t="shared" ref="U2135:U2198" si="349">IFERROR(VLOOKUP(R2135,FVU,4,FALSE),"")</f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135" s="60">
        <v>16196</v>
      </c>
      <c r="W2135" s="59" t="str">
        <f t="shared" ref="W2135:W2198" si="350">IFERROR(VLOOKUP(V2135,RELATOR,2,FALSE),"")</f>
        <v xml:space="preserve">Everson Veloso </v>
      </c>
      <c r="X2135" s="59">
        <f t="shared" si="341"/>
        <v>6</v>
      </c>
      <c r="Y2135" s="59">
        <f t="shared" ca="1" si="340"/>
        <v>11</v>
      </c>
      <c r="Z2135" s="59" t="str">
        <f>IFERROR(VLOOKUP(R2135,FVU!B:F,5,FALSE),"")</f>
        <v>BANDA DE RODAGEM</v>
      </c>
      <c r="AA2135">
        <f t="shared" si="342"/>
        <v>2025</v>
      </c>
    </row>
    <row r="2136" spans="1:27" ht="15.75" customHeight="1">
      <c r="A2136" s="149">
        <f t="shared" si="339"/>
        <v>4431</v>
      </c>
      <c r="B2136" s="76">
        <v>27193</v>
      </c>
      <c r="C2136" s="68">
        <v>2</v>
      </c>
      <c r="D2136" s="67" t="str">
        <f t="shared" si="343"/>
        <v>275/80R22.5</v>
      </c>
      <c r="E2136" s="69">
        <v>90426</v>
      </c>
      <c r="F2136" s="76" t="s">
        <v>197</v>
      </c>
      <c r="G2136" s="68">
        <v>990</v>
      </c>
      <c r="H2136" s="67" t="str">
        <f t="shared" si="344"/>
        <v>VENEZA</v>
      </c>
      <c r="I2136" s="71">
        <v>45806</v>
      </c>
      <c r="J2136" s="72">
        <v>45824</v>
      </c>
      <c r="K2136" s="68">
        <v>0</v>
      </c>
      <c r="L2136" s="68">
        <v>90694</v>
      </c>
      <c r="M2136" s="68">
        <v>132964</v>
      </c>
      <c r="N2136" s="73">
        <f t="shared" si="345"/>
        <v>600</v>
      </c>
      <c r="O2136" s="74" t="str">
        <f t="shared" ca="1" si="346"/>
        <v>OK</v>
      </c>
      <c r="P2136" s="71">
        <v>45835</v>
      </c>
      <c r="Q2136" s="198"/>
      <c r="R2136" s="68" t="s">
        <v>119</v>
      </c>
      <c r="S2136" s="73" t="str">
        <f t="shared" si="347"/>
        <v>Agressões físicas ou químicas.</v>
      </c>
      <c r="T2136" s="67" t="str">
        <f t="shared" si="348"/>
        <v>Pneu em contato com hidrocarbonetos (óleo diesel, graxa, gasolina, etc. , pneu exposto a fontes de calor soldas, descargas elétricas etc.).</v>
      </c>
      <c r="U2136" s="73" t="str">
        <f t="shared" si="349"/>
        <v>Verificar origem da contaminação e tomar as atitudes cabíveis.</v>
      </c>
      <c r="V2136" s="68">
        <v>16196</v>
      </c>
      <c r="W2136" s="67" t="str">
        <f t="shared" si="350"/>
        <v xml:space="preserve">Everson Veloso </v>
      </c>
      <c r="X2136" s="67">
        <f t="shared" si="341"/>
        <v>6</v>
      </c>
      <c r="Y2136" s="67">
        <f t="shared" ca="1" si="340"/>
        <v>11</v>
      </c>
      <c r="Z2136" s="67" t="str">
        <f>IFERROR(VLOOKUP(R2136,FVU!B:F,5,FALSE),"")</f>
        <v>FLANCO</v>
      </c>
      <c r="AA2136">
        <f t="shared" si="342"/>
        <v>2025</v>
      </c>
    </row>
    <row r="2137" spans="1:27" ht="15.75" customHeight="1">
      <c r="A2137" s="150">
        <f t="shared" si="339"/>
        <v>4432</v>
      </c>
      <c r="B2137" s="75">
        <v>29772</v>
      </c>
      <c r="C2137" s="60">
        <v>2</v>
      </c>
      <c r="D2137" s="59" t="str">
        <f t="shared" si="343"/>
        <v>275/80R22.5</v>
      </c>
      <c r="E2137" s="61">
        <v>90299</v>
      </c>
      <c r="F2137" s="75" t="s">
        <v>99</v>
      </c>
      <c r="G2137" s="60">
        <v>870</v>
      </c>
      <c r="H2137" s="59" t="str">
        <f t="shared" si="344"/>
        <v>JUSTINOPOLIS</v>
      </c>
      <c r="I2137" s="63">
        <v>45811</v>
      </c>
      <c r="J2137" s="64">
        <v>45824</v>
      </c>
      <c r="K2137" s="60">
        <v>0</v>
      </c>
      <c r="L2137" s="60">
        <v>11382</v>
      </c>
      <c r="M2137" s="60">
        <v>47630</v>
      </c>
      <c r="N2137" s="65">
        <f t="shared" si="345"/>
        <v>600</v>
      </c>
      <c r="O2137" s="66" t="str">
        <f t="shared" ca="1" si="346"/>
        <v>OK</v>
      </c>
      <c r="P2137" s="63">
        <v>45835</v>
      </c>
      <c r="Q2137" s="200"/>
      <c r="R2137" s="148" t="s">
        <v>107</v>
      </c>
      <c r="S2137" s="65" t="str">
        <f t="shared" si="347"/>
        <v>Alteração na zona baixa do talão.</v>
      </c>
      <c r="T2137" s="59" t="str">
        <f t="shared" si="348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137" s="65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137" s="60">
        <v>16196</v>
      </c>
      <c r="W2137" s="59" t="str">
        <f t="shared" si="350"/>
        <v xml:space="preserve">Everson Veloso </v>
      </c>
      <c r="X2137" s="59">
        <f t="shared" si="341"/>
        <v>6</v>
      </c>
      <c r="Y2137" s="59">
        <f t="shared" ca="1" si="340"/>
        <v>11</v>
      </c>
      <c r="Z2137" s="59" t="str">
        <f>IFERROR(VLOOKUP(R2137,FVU!B:F,5,FALSE),"")</f>
        <v>TALÃO</v>
      </c>
      <c r="AA2137">
        <f t="shared" si="342"/>
        <v>2025</v>
      </c>
    </row>
    <row r="2138" spans="1:27" ht="15.75" customHeight="1">
      <c r="A2138" s="149">
        <f t="shared" si="339"/>
        <v>4433</v>
      </c>
      <c r="B2138" s="76">
        <v>28379</v>
      </c>
      <c r="C2138" s="68">
        <v>1</v>
      </c>
      <c r="D2138" s="67" t="str">
        <f t="shared" si="343"/>
        <v>295/80R22.5</v>
      </c>
      <c r="E2138" s="69" t="s">
        <v>246</v>
      </c>
      <c r="F2138" s="76" t="s">
        <v>203</v>
      </c>
      <c r="G2138" s="68">
        <v>16</v>
      </c>
      <c r="H2138" s="67" t="str">
        <f t="shared" si="344"/>
        <v>M.GORETTI</v>
      </c>
      <c r="I2138" s="71">
        <v>45813</v>
      </c>
      <c r="J2138" s="72">
        <v>45824</v>
      </c>
      <c r="K2138" s="68">
        <v>0</v>
      </c>
      <c r="L2138" s="68">
        <v>25594</v>
      </c>
      <c r="M2138" s="68">
        <v>183103</v>
      </c>
      <c r="N2138" s="73">
        <f t="shared" si="345"/>
        <v>650</v>
      </c>
      <c r="O2138" s="74" t="str">
        <f t="shared" ca="1" si="346"/>
        <v>OK</v>
      </c>
      <c r="P2138" s="71">
        <v>45835</v>
      </c>
      <c r="Q2138" s="198"/>
      <c r="R2138" s="68" t="s">
        <v>106</v>
      </c>
      <c r="S2138" s="73" t="str">
        <f t="shared" si="347"/>
        <v>Rachadura na zona baixa do talão.</v>
      </c>
      <c r="T2138" s="67" t="str">
        <f t="shared" si="34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38" s="73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38" s="68">
        <v>16196</v>
      </c>
      <c r="W2138" s="67" t="str">
        <f t="shared" si="350"/>
        <v xml:space="preserve">Everson Veloso </v>
      </c>
      <c r="X2138" s="67">
        <f t="shared" si="341"/>
        <v>6</v>
      </c>
      <c r="Y2138" s="67">
        <f t="shared" ca="1" si="340"/>
        <v>11</v>
      </c>
      <c r="Z2138" s="67" t="str">
        <f>IFERROR(VLOOKUP(R2138,FVU!B:F,5,FALSE),"")</f>
        <v>TALÃO</v>
      </c>
      <c r="AA2138">
        <f t="shared" si="342"/>
        <v>2025</v>
      </c>
    </row>
    <row r="2139" spans="1:27" ht="15.75" customHeight="1">
      <c r="A2139" s="150">
        <f t="shared" si="339"/>
        <v>4434</v>
      </c>
      <c r="B2139" s="75">
        <v>48442</v>
      </c>
      <c r="C2139" s="60">
        <v>2</v>
      </c>
      <c r="D2139" s="59" t="str">
        <f t="shared" si="343"/>
        <v>275/80R22.5</v>
      </c>
      <c r="E2139" s="61">
        <v>20721</v>
      </c>
      <c r="F2139" s="75" t="s">
        <v>198</v>
      </c>
      <c r="G2139" s="60">
        <v>870</v>
      </c>
      <c r="H2139" s="59" t="str">
        <f t="shared" si="344"/>
        <v>JUSTINOPOLIS</v>
      </c>
      <c r="I2139" s="63">
        <v>45811</v>
      </c>
      <c r="J2139" s="64">
        <v>45824</v>
      </c>
      <c r="K2139" s="60">
        <v>2</v>
      </c>
      <c r="L2139" s="60">
        <v>15471</v>
      </c>
      <c r="M2139" s="60">
        <v>73336</v>
      </c>
      <c r="N2139" s="65">
        <f t="shared" si="345"/>
        <v>600</v>
      </c>
      <c r="O2139" s="66" t="str">
        <f t="shared" ca="1" si="346"/>
        <v>OK</v>
      </c>
      <c r="P2139" s="63">
        <v>45835</v>
      </c>
      <c r="Q2139" s="200"/>
      <c r="R2139" s="148" t="s">
        <v>106</v>
      </c>
      <c r="S2139" s="65" t="str">
        <f t="shared" si="347"/>
        <v>Rachadura na zona baixa do talão.</v>
      </c>
      <c r="T2139" s="59" t="str">
        <f t="shared" si="34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39" s="65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39" s="60">
        <v>16196</v>
      </c>
      <c r="W2139" s="59" t="str">
        <f t="shared" si="350"/>
        <v xml:space="preserve">Everson Veloso </v>
      </c>
      <c r="X2139" s="59">
        <f t="shared" si="341"/>
        <v>6</v>
      </c>
      <c r="Y2139" s="59">
        <f t="shared" ca="1" si="340"/>
        <v>11</v>
      </c>
      <c r="Z2139" s="59" t="str">
        <f>IFERROR(VLOOKUP(R2139,FVU!B:F,5,FALSE),"")</f>
        <v>TALÃO</v>
      </c>
      <c r="AA2139">
        <f t="shared" si="342"/>
        <v>2025</v>
      </c>
    </row>
    <row r="2140" spans="1:27" ht="15.75" customHeight="1">
      <c r="A2140" s="149">
        <f t="shared" si="339"/>
        <v>4435</v>
      </c>
      <c r="B2140" s="76">
        <v>31183</v>
      </c>
      <c r="C2140" s="68">
        <v>2</v>
      </c>
      <c r="D2140" s="67" t="str">
        <f t="shared" si="343"/>
        <v>275/80R22.5</v>
      </c>
      <c r="E2140" s="69">
        <v>90305</v>
      </c>
      <c r="F2140" s="76" t="s">
        <v>101</v>
      </c>
      <c r="G2140" s="68">
        <v>870</v>
      </c>
      <c r="H2140" s="67" t="str">
        <f t="shared" si="344"/>
        <v>JUSTINOPOLIS</v>
      </c>
      <c r="I2140" s="71">
        <v>45813</v>
      </c>
      <c r="J2140" s="72">
        <v>45824</v>
      </c>
      <c r="K2140" s="68">
        <v>1</v>
      </c>
      <c r="L2140" s="68">
        <v>26345</v>
      </c>
      <c r="M2140" s="68">
        <v>97376</v>
      </c>
      <c r="N2140" s="73">
        <f t="shared" si="345"/>
        <v>600</v>
      </c>
      <c r="O2140" s="74" t="str">
        <f t="shared" ca="1" si="346"/>
        <v>OK</v>
      </c>
      <c r="P2140" s="71">
        <v>45835</v>
      </c>
      <c r="Q2140" s="198"/>
      <c r="R2140" s="68" t="s">
        <v>104</v>
      </c>
      <c r="S2140" s="73" t="str">
        <f t="shared" si="347"/>
        <v>Feridas acidentais no flanco.</v>
      </c>
      <c r="T2140" s="67" t="str">
        <f t="shared" si="348"/>
        <v>Objetos pontiagudos, pontas de guias, meio-fio.</v>
      </c>
      <c r="U2140" s="73" t="str">
        <f t="shared" si="349"/>
        <v>Impacto lateral proveniente de erro operacional, solicito avaliação de cobrança.</v>
      </c>
      <c r="V2140" s="68">
        <v>16196</v>
      </c>
      <c r="W2140" s="67" t="str">
        <f t="shared" si="350"/>
        <v xml:space="preserve">Everson Veloso </v>
      </c>
      <c r="X2140" s="67">
        <f t="shared" si="341"/>
        <v>6</v>
      </c>
      <c r="Y2140" s="67">
        <f t="shared" ca="1" si="340"/>
        <v>11</v>
      </c>
      <c r="Z2140" s="67" t="str">
        <f>IFERROR(VLOOKUP(R2140,FVU!B:F,5,FALSE),"")</f>
        <v>FLANCO</v>
      </c>
      <c r="AA2140">
        <f t="shared" si="342"/>
        <v>2025</v>
      </c>
    </row>
    <row r="2141" spans="1:27" ht="15.75" customHeight="1">
      <c r="A2141" s="150">
        <f t="shared" si="339"/>
        <v>4436</v>
      </c>
      <c r="B2141" s="75">
        <v>24370</v>
      </c>
      <c r="C2141" s="60">
        <v>1</v>
      </c>
      <c r="D2141" s="59" t="str">
        <f t="shared" si="343"/>
        <v>295/80R22.5</v>
      </c>
      <c r="E2141" s="61">
        <v>10853</v>
      </c>
      <c r="F2141" s="75" t="s">
        <v>105</v>
      </c>
      <c r="G2141" s="60">
        <v>870</v>
      </c>
      <c r="H2141" s="59" t="str">
        <f t="shared" si="344"/>
        <v>JUSTINOPOLIS</v>
      </c>
      <c r="I2141" s="63">
        <v>45812</v>
      </c>
      <c r="J2141" s="64">
        <v>45824</v>
      </c>
      <c r="K2141" s="60">
        <v>2</v>
      </c>
      <c r="L2141" s="60">
        <v>10467</v>
      </c>
      <c r="M2141" s="60">
        <v>145671</v>
      </c>
      <c r="N2141" s="65">
        <f t="shared" si="345"/>
        <v>650</v>
      </c>
      <c r="O2141" s="66" t="str">
        <f t="shared" ca="1" si="346"/>
        <v>OK</v>
      </c>
      <c r="P2141" s="63">
        <v>45835</v>
      </c>
      <c r="Q2141" s="200"/>
      <c r="R2141" s="148" t="s">
        <v>116</v>
      </c>
      <c r="S2141" s="65" t="str">
        <f t="shared" si="347"/>
        <v>Desenrolamento do retorno da lona carcaça no talão.</v>
      </c>
      <c r="T2141" s="59" t="str">
        <f t="shared" si="348"/>
        <v>Aquecimento no talão ocasionado pelo uso excessivo do freio, má regulagem dos freios, uso excessivo dos freios devido a velocidade incompatível com a via,rodas sujas e/ou em má condições de uso, etc.</v>
      </c>
      <c r="U2141" s="65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141" s="60">
        <v>16196</v>
      </c>
      <c r="W2141" s="59" t="str">
        <f t="shared" si="350"/>
        <v xml:space="preserve">Everson Veloso </v>
      </c>
      <c r="X2141" s="59">
        <f t="shared" si="341"/>
        <v>6</v>
      </c>
      <c r="Y2141" s="59">
        <f t="shared" ca="1" si="340"/>
        <v>11</v>
      </c>
      <c r="Z2141" s="59" t="str">
        <f>IFERROR(VLOOKUP(R2141,FVU!B:F,5,FALSE),"")</f>
        <v>TALÃO</v>
      </c>
      <c r="AA2141">
        <f t="shared" si="342"/>
        <v>2025</v>
      </c>
    </row>
    <row r="2142" spans="1:27" ht="15.75" customHeight="1">
      <c r="A2142" s="149">
        <f t="shared" si="339"/>
        <v>4437</v>
      </c>
      <c r="B2142" s="76">
        <v>30755</v>
      </c>
      <c r="C2142" s="68">
        <v>2</v>
      </c>
      <c r="D2142" s="67" t="str">
        <f t="shared" si="343"/>
        <v>275/80R22.5</v>
      </c>
      <c r="E2142" s="69">
        <v>90499</v>
      </c>
      <c r="F2142" s="76" t="s">
        <v>105</v>
      </c>
      <c r="G2142" s="68">
        <v>990</v>
      </c>
      <c r="H2142" s="67" t="str">
        <f t="shared" si="344"/>
        <v>VENEZA</v>
      </c>
      <c r="I2142" s="71">
        <v>45810</v>
      </c>
      <c r="J2142" s="72">
        <v>45835</v>
      </c>
      <c r="K2142" s="68">
        <v>1</v>
      </c>
      <c r="L2142" s="68">
        <v>46967</v>
      </c>
      <c r="M2142" s="68">
        <v>103907</v>
      </c>
      <c r="N2142" s="73">
        <f t="shared" si="345"/>
        <v>600</v>
      </c>
      <c r="O2142" s="74" t="str">
        <f t="shared" ca="1" si="346"/>
        <v>OK</v>
      </c>
      <c r="P2142" s="71">
        <v>45840</v>
      </c>
      <c r="Q2142" s="198"/>
      <c r="R2142" s="68" t="s">
        <v>106</v>
      </c>
      <c r="S2142" s="73" t="str">
        <f t="shared" si="347"/>
        <v>Rachadura na zona baixa do talão.</v>
      </c>
      <c r="T2142" s="67" t="str">
        <f t="shared" si="34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42" s="73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42" s="68">
        <v>16196</v>
      </c>
      <c r="W2142" s="67" t="str">
        <f t="shared" si="350"/>
        <v xml:space="preserve">Everson Veloso </v>
      </c>
      <c r="X2142" s="67">
        <f t="shared" si="341"/>
        <v>6</v>
      </c>
      <c r="Y2142" s="67">
        <f t="shared" ca="1" si="340"/>
        <v>5</v>
      </c>
      <c r="Z2142" s="67" t="str">
        <f>IFERROR(VLOOKUP(R2142,FVU!B:F,5,FALSE),"")</f>
        <v>TALÃO</v>
      </c>
      <c r="AA2142">
        <f t="shared" si="342"/>
        <v>2025</v>
      </c>
    </row>
    <row r="2143" spans="1:27" ht="15.75" customHeight="1">
      <c r="A2143" s="150">
        <f t="shared" si="339"/>
        <v>4438</v>
      </c>
      <c r="B2143" s="75">
        <v>29821</v>
      </c>
      <c r="C2143" s="60">
        <v>2</v>
      </c>
      <c r="D2143" s="59" t="str">
        <f t="shared" si="343"/>
        <v>275/80R22.5</v>
      </c>
      <c r="E2143" s="61">
        <v>11352</v>
      </c>
      <c r="F2143" s="75" t="s">
        <v>99</v>
      </c>
      <c r="G2143" s="60">
        <v>98</v>
      </c>
      <c r="H2143" s="59" t="str">
        <f t="shared" si="344"/>
        <v>ANA LUCIA</v>
      </c>
      <c r="I2143" s="63">
        <v>45811</v>
      </c>
      <c r="J2143" s="64">
        <v>45835</v>
      </c>
      <c r="K2143" s="60">
        <v>1</v>
      </c>
      <c r="L2143" s="60">
        <v>13995</v>
      </c>
      <c r="M2143" s="60">
        <v>88221</v>
      </c>
      <c r="N2143" s="65">
        <f t="shared" si="345"/>
        <v>600</v>
      </c>
      <c r="O2143" s="66" t="str">
        <f t="shared" ca="1" si="346"/>
        <v>PENDENTE</v>
      </c>
      <c r="P2143" s="60"/>
      <c r="Q2143" s="200"/>
      <c r="R2143" s="148" t="s">
        <v>106</v>
      </c>
      <c r="S2143" s="65" t="str">
        <f t="shared" si="347"/>
        <v>Rachadura na zona baixa do talão.</v>
      </c>
      <c r="T2143" s="59" t="str">
        <f t="shared" si="34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43" s="65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43" s="60">
        <v>16196</v>
      </c>
      <c r="W2143" s="59" t="str">
        <f t="shared" si="350"/>
        <v xml:space="preserve">Everson Veloso </v>
      </c>
      <c r="X2143" s="59">
        <f t="shared" si="341"/>
        <v>6</v>
      </c>
      <c r="Y2143" s="59">
        <f t="shared" ca="1" si="340"/>
        <v>402</v>
      </c>
      <c r="Z2143" s="59" t="str">
        <f>IFERROR(VLOOKUP(R2143,FVU!B:F,5,FALSE),"")</f>
        <v>TALÃO</v>
      </c>
      <c r="AA2143">
        <f t="shared" si="342"/>
        <v>2025</v>
      </c>
    </row>
    <row r="2144" spans="1:27" ht="15.75" customHeight="1">
      <c r="A2144" s="149">
        <f t="shared" si="339"/>
        <v>4439</v>
      </c>
      <c r="B2144" s="76">
        <v>29971</v>
      </c>
      <c r="C2144" s="68">
        <v>2</v>
      </c>
      <c r="D2144" s="67" t="str">
        <f t="shared" si="343"/>
        <v>275/80R22.5</v>
      </c>
      <c r="E2144" s="69">
        <v>8420</v>
      </c>
      <c r="F2144" s="76" t="s">
        <v>105</v>
      </c>
      <c r="G2144" s="68">
        <v>56</v>
      </c>
      <c r="H2144" s="67" t="str">
        <f t="shared" si="344"/>
        <v xml:space="preserve">UBERLANDIA </v>
      </c>
      <c r="I2144" s="71">
        <v>45803</v>
      </c>
      <c r="J2144" s="72">
        <v>45835</v>
      </c>
      <c r="K2144" s="68">
        <v>0</v>
      </c>
      <c r="L2144" s="68">
        <v>4892</v>
      </c>
      <c r="M2144" s="68">
        <v>36575</v>
      </c>
      <c r="N2144" s="73">
        <f t="shared" si="345"/>
        <v>600</v>
      </c>
      <c r="O2144" s="74" t="str">
        <f t="shared" ca="1" si="346"/>
        <v>OK</v>
      </c>
      <c r="P2144" s="71">
        <v>45877</v>
      </c>
      <c r="Q2144" s="198"/>
      <c r="R2144" s="68" t="s">
        <v>109</v>
      </c>
      <c r="S2144" s="73" t="str">
        <f t="shared" si="347"/>
        <v>Desgaste da Banda de Rodagem por utilização extrema.</v>
      </c>
      <c r="T2144" s="67" t="str">
        <f t="shared" si="348"/>
        <v>Roda travada, "calo" no tambor de freio, utilização extrema , excessiva.</v>
      </c>
      <c r="U2144" s="73" t="str">
        <f t="shared" si="349"/>
        <v>Verificar rodas e tambores de freio, verificar negligência do borracheiro e caso procedente efetuar a cobrança.</v>
      </c>
      <c r="V2144" s="68">
        <v>16196</v>
      </c>
      <c r="W2144" s="67" t="str">
        <f t="shared" si="350"/>
        <v xml:space="preserve">Everson Veloso </v>
      </c>
      <c r="X2144" s="67">
        <f t="shared" si="341"/>
        <v>6</v>
      </c>
      <c r="Y2144" s="67">
        <f t="shared" ca="1" si="340"/>
        <v>42</v>
      </c>
      <c r="Z2144" s="67" t="str">
        <f>IFERROR(VLOOKUP(R2144,FVU!B:F,5,FALSE),"")</f>
        <v>BANDA DE RODAGEM</v>
      </c>
      <c r="AA2144">
        <f t="shared" si="342"/>
        <v>2025</v>
      </c>
    </row>
    <row r="2145" spans="1:27" ht="15.75" customHeight="1">
      <c r="A2145" s="150">
        <f t="shared" si="339"/>
        <v>4440</v>
      </c>
      <c r="B2145" s="75">
        <v>29968</v>
      </c>
      <c r="C2145" s="60">
        <v>2</v>
      </c>
      <c r="D2145" s="59" t="str">
        <f t="shared" si="343"/>
        <v>275/80R22.5</v>
      </c>
      <c r="E2145" s="61">
        <v>8510</v>
      </c>
      <c r="F2145" s="75" t="s">
        <v>198</v>
      </c>
      <c r="G2145" s="60">
        <v>56</v>
      </c>
      <c r="H2145" s="59" t="str">
        <f t="shared" si="344"/>
        <v xml:space="preserve">UBERLANDIA </v>
      </c>
      <c r="I2145" s="63">
        <v>45811</v>
      </c>
      <c r="J2145" s="64">
        <v>45835</v>
      </c>
      <c r="K2145" s="60">
        <v>0</v>
      </c>
      <c r="L2145" s="60">
        <v>8924</v>
      </c>
      <c r="M2145" s="60">
        <v>45109</v>
      </c>
      <c r="N2145" s="65">
        <f t="shared" si="345"/>
        <v>600</v>
      </c>
      <c r="O2145" s="66" t="str">
        <f t="shared" ca="1" si="346"/>
        <v>OK</v>
      </c>
      <c r="P2145" s="63">
        <v>45877</v>
      </c>
      <c r="Q2145" s="200"/>
      <c r="R2145" s="148" t="s">
        <v>106</v>
      </c>
      <c r="S2145" s="65" t="str">
        <f t="shared" si="347"/>
        <v>Rachadura na zona baixa do talão.</v>
      </c>
      <c r="T2145" s="59" t="str">
        <f t="shared" si="34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45" s="65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45" s="60">
        <v>16196</v>
      </c>
      <c r="W2145" s="59" t="str">
        <f t="shared" si="350"/>
        <v xml:space="preserve">Everson Veloso </v>
      </c>
      <c r="X2145" s="59">
        <f t="shared" si="341"/>
        <v>6</v>
      </c>
      <c r="Y2145" s="59">
        <f t="shared" ca="1" si="340"/>
        <v>42</v>
      </c>
      <c r="Z2145" s="59" t="str">
        <f>IFERROR(VLOOKUP(R2145,FVU!B:F,5,FALSE),"")</f>
        <v>TALÃO</v>
      </c>
      <c r="AA2145">
        <f t="shared" si="342"/>
        <v>2025</v>
      </c>
    </row>
    <row r="2146" spans="1:27" ht="15.75" customHeight="1">
      <c r="A2146" s="149">
        <f t="shared" si="339"/>
        <v>4441</v>
      </c>
      <c r="B2146" s="76">
        <v>30160</v>
      </c>
      <c r="C2146" s="68">
        <v>4</v>
      </c>
      <c r="D2146" s="67" t="str">
        <f t="shared" si="343"/>
        <v>215/75R17.5</v>
      </c>
      <c r="E2146" s="69">
        <v>41145</v>
      </c>
      <c r="F2146" s="76" t="s">
        <v>99</v>
      </c>
      <c r="G2146" s="68">
        <v>98</v>
      </c>
      <c r="H2146" s="67" t="str">
        <f t="shared" si="344"/>
        <v>ANA LUCIA</v>
      </c>
      <c r="I2146" s="71">
        <v>45813</v>
      </c>
      <c r="J2146" s="72">
        <v>45835</v>
      </c>
      <c r="K2146" s="68">
        <v>0</v>
      </c>
      <c r="L2146" s="68">
        <v>3457</v>
      </c>
      <c r="M2146" s="68">
        <v>18254</v>
      </c>
      <c r="N2146" s="73">
        <f t="shared" si="345"/>
        <v>450</v>
      </c>
      <c r="O2146" s="74" t="str">
        <f t="shared" ca="1" si="346"/>
        <v>OK</v>
      </c>
      <c r="P2146" s="71">
        <v>45856</v>
      </c>
      <c r="Q2146" s="198"/>
      <c r="R2146" s="68" t="s">
        <v>109</v>
      </c>
      <c r="S2146" s="73" t="str">
        <f t="shared" si="347"/>
        <v>Desgaste da Banda de Rodagem por utilização extrema.</v>
      </c>
      <c r="T2146" s="67" t="str">
        <f t="shared" si="348"/>
        <v>Roda travada, "calo" no tambor de freio, utilização extrema , excessiva.</v>
      </c>
      <c r="U2146" s="73" t="str">
        <f t="shared" si="349"/>
        <v>Verificar rodas e tambores de freio, verificar negligência do borracheiro e caso procedente efetuar a cobrança.</v>
      </c>
      <c r="V2146" s="68">
        <v>16196</v>
      </c>
      <c r="W2146" s="67" t="str">
        <f t="shared" si="350"/>
        <v xml:space="preserve">Everson Veloso </v>
      </c>
      <c r="X2146" s="67">
        <f t="shared" si="341"/>
        <v>6</v>
      </c>
      <c r="Y2146" s="67">
        <f t="shared" ca="1" si="340"/>
        <v>21</v>
      </c>
      <c r="Z2146" s="67" t="str">
        <f>IFERROR(VLOOKUP(R2146,FVU!B:F,5,FALSE),"")</f>
        <v>BANDA DE RODAGEM</v>
      </c>
      <c r="AA2146">
        <f t="shared" si="342"/>
        <v>2025</v>
      </c>
    </row>
    <row r="2147" spans="1:27" ht="15.75" customHeight="1">
      <c r="A2147" s="150">
        <f t="shared" si="339"/>
        <v>4442</v>
      </c>
      <c r="B2147" s="75">
        <v>28098</v>
      </c>
      <c r="C2147" s="60">
        <v>2</v>
      </c>
      <c r="D2147" s="59" t="str">
        <f t="shared" si="343"/>
        <v>275/80R22.5</v>
      </c>
      <c r="E2147" s="61">
        <v>20718</v>
      </c>
      <c r="F2147" s="75" t="s">
        <v>99</v>
      </c>
      <c r="G2147" s="60">
        <v>98</v>
      </c>
      <c r="H2147" s="59" t="str">
        <f t="shared" si="344"/>
        <v>ANA LUCIA</v>
      </c>
      <c r="I2147" s="63">
        <v>45813</v>
      </c>
      <c r="J2147" s="64">
        <v>45835</v>
      </c>
      <c r="K2147" s="60">
        <v>1</v>
      </c>
      <c r="L2147" s="60">
        <v>12004</v>
      </c>
      <c r="M2147" s="60">
        <v>79969</v>
      </c>
      <c r="N2147" s="65">
        <f t="shared" si="345"/>
        <v>600</v>
      </c>
      <c r="O2147" s="66" t="str">
        <f t="shared" ca="1" si="346"/>
        <v>OK</v>
      </c>
      <c r="P2147" s="63">
        <v>45856</v>
      </c>
      <c r="Q2147" s="200"/>
      <c r="R2147" s="148" t="s">
        <v>107</v>
      </c>
      <c r="S2147" s="65" t="str">
        <f t="shared" si="347"/>
        <v>Alteração na zona baixa do talão.</v>
      </c>
      <c r="T2147" s="59" t="str">
        <f t="shared" si="348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147" s="65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147" s="60">
        <v>16196</v>
      </c>
      <c r="W2147" s="59" t="str">
        <f t="shared" si="350"/>
        <v xml:space="preserve">Everson Veloso </v>
      </c>
      <c r="X2147" s="59">
        <f t="shared" si="341"/>
        <v>6</v>
      </c>
      <c r="Y2147" s="59">
        <f t="shared" ca="1" si="340"/>
        <v>21</v>
      </c>
      <c r="Z2147" s="59" t="str">
        <f>IFERROR(VLOOKUP(R2147,FVU!B:F,5,FALSE),"")</f>
        <v>TALÃO</v>
      </c>
      <c r="AA2147">
        <f t="shared" si="342"/>
        <v>2025</v>
      </c>
    </row>
    <row r="2148" spans="1:27" ht="15.75" customHeight="1">
      <c r="A2148" s="149">
        <f t="shared" si="339"/>
        <v>4443</v>
      </c>
      <c r="B2148" s="76">
        <v>24651</v>
      </c>
      <c r="C2148" s="68">
        <v>2</v>
      </c>
      <c r="D2148" s="67" t="str">
        <f t="shared" si="343"/>
        <v>275/80R22.5</v>
      </c>
      <c r="E2148" s="69">
        <v>90307</v>
      </c>
      <c r="F2148" s="76" t="s">
        <v>101</v>
      </c>
      <c r="G2148" s="68">
        <v>870</v>
      </c>
      <c r="H2148" s="67" t="str">
        <f t="shared" si="344"/>
        <v>JUSTINOPOLIS</v>
      </c>
      <c r="I2148" s="71">
        <v>45817</v>
      </c>
      <c r="J2148" s="72">
        <v>45835</v>
      </c>
      <c r="K2148" s="68">
        <v>2</v>
      </c>
      <c r="L2148" s="68">
        <v>8068</v>
      </c>
      <c r="M2148" s="68">
        <v>171124</v>
      </c>
      <c r="N2148" s="73">
        <f t="shared" si="345"/>
        <v>600</v>
      </c>
      <c r="O2148" s="74" t="str">
        <f t="shared" ca="1" si="346"/>
        <v>OK</v>
      </c>
      <c r="P2148" s="71">
        <v>45889</v>
      </c>
      <c r="Q2148" s="198"/>
      <c r="R2148" s="68" t="s">
        <v>103</v>
      </c>
      <c r="S2148" s="73" t="str">
        <f t="shared" si="347"/>
        <v>Deterioração do flanco por choque.</v>
      </c>
      <c r="T2148" s="67" t="str">
        <f t="shared" si="348"/>
        <v>Choque e/ou beliscões no flanco ocasionado pela passagem em buracos ou durante a subida do meio-fio (calçada), desníveis em cabeceiras e pontes, viadutos etc.</v>
      </c>
      <c r="U2148" s="73" t="str">
        <f t="shared" si="349"/>
        <v>Impacto lateral proveniente de erro operacional, solicito avaliação de cobrança.</v>
      </c>
      <c r="V2148" s="68">
        <v>16196</v>
      </c>
      <c r="W2148" s="67" t="str">
        <f t="shared" si="350"/>
        <v xml:space="preserve">Everson Veloso </v>
      </c>
      <c r="X2148" s="67">
        <f t="shared" si="341"/>
        <v>6</v>
      </c>
      <c r="Y2148" s="67">
        <f t="shared" ca="1" si="340"/>
        <v>54</v>
      </c>
      <c r="Z2148" s="67" t="str">
        <f>IFERROR(VLOOKUP(R2148,FVU!B:F,5,FALSE),"")</f>
        <v>FLANCO</v>
      </c>
      <c r="AA2148">
        <f t="shared" si="342"/>
        <v>2025</v>
      </c>
    </row>
    <row r="2149" spans="1:27" ht="15.75" customHeight="1">
      <c r="A2149" s="150">
        <f t="shared" si="339"/>
        <v>4444</v>
      </c>
      <c r="B2149" s="75">
        <v>30686</v>
      </c>
      <c r="C2149" s="60">
        <v>2</v>
      </c>
      <c r="D2149" s="59" t="str">
        <f t="shared" si="343"/>
        <v>275/80R22.5</v>
      </c>
      <c r="E2149" s="61">
        <v>41050</v>
      </c>
      <c r="F2149" s="75" t="s">
        <v>102</v>
      </c>
      <c r="G2149" s="60">
        <v>870</v>
      </c>
      <c r="H2149" s="59" t="str">
        <f t="shared" si="344"/>
        <v>JUSTINOPOLIS</v>
      </c>
      <c r="I2149" s="63">
        <v>45814</v>
      </c>
      <c r="J2149" s="64">
        <v>45835</v>
      </c>
      <c r="K2149" s="60">
        <v>0</v>
      </c>
      <c r="L2149" s="60">
        <v>35326</v>
      </c>
      <c r="M2149" s="60">
        <v>35326</v>
      </c>
      <c r="N2149" s="65">
        <f t="shared" si="345"/>
        <v>600</v>
      </c>
      <c r="O2149" s="66" t="str">
        <f t="shared" ca="1" si="346"/>
        <v>OK</v>
      </c>
      <c r="P2149" s="63">
        <v>45880</v>
      </c>
      <c r="Q2149" s="200"/>
      <c r="R2149" s="148" t="s">
        <v>111</v>
      </c>
      <c r="S2149" s="65" t="str">
        <f t="shared" si="347"/>
        <v>Desgaste irregular da Banda de Rodagem.</v>
      </c>
      <c r="T2149" s="59" t="str">
        <f t="shared" si="348"/>
        <v>Folgas nas mangas, cubos, buchas estouradas, veículo desalinhado.</v>
      </c>
      <c r="U2149" s="65" t="str">
        <f t="shared" si="34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149" s="60">
        <v>16196</v>
      </c>
      <c r="W2149" s="59" t="str">
        <f t="shared" si="350"/>
        <v xml:space="preserve">Everson Veloso </v>
      </c>
      <c r="X2149" s="59">
        <f t="shared" si="341"/>
        <v>6</v>
      </c>
      <c r="Y2149" s="59">
        <f t="shared" ca="1" si="340"/>
        <v>45</v>
      </c>
      <c r="Z2149" s="59" t="str">
        <f>IFERROR(VLOOKUP(R2149,FVU!B:F,5,FALSE),"")</f>
        <v>BANDA DE RODAGEM</v>
      </c>
      <c r="AA2149">
        <f t="shared" si="342"/>
        <v>2025</v>
      </c>
    </row>
    <row r="2150" spans="1:27" ht="15.75" customHeight="1">
      <c r="A2150" s="149">
        <f t="shared" si="339"/>
        <v>4445</v>
      </c>
      <c r="B2150" s="76">
        <v>26117</v>
      </c>
      <c r="C2150" s="68">
        <v>1</v>
      </c>
      <c r="D2150" s="67" t="str">
        <f t="shared" si="343"/>
        <v>295/80R22.5</v>
      </c>
      <c r="E2150" s="69">
        <v>10829</v>
      </c>
      <c r="F2150" s="76" t="s">
        <v>99</v>
      </c>
      <c r="G2150" s="68">
        <v>870</v>
      </c>
      <c r="H2150" s="67" t="str">
        <f t="shared" si="344"/>
        <v>JUSTINOPOLIS</v>
      </c>
      <c r="I2150" s="71">
        <v>45814</v>
      </c>
      <c r="J2150" s="72">
        <v>45835</v>
      </c>
      <c r="K2150" s="68">
        <v>1</v>
      </c>
      <c r="L2150" s="68">
        <v>36449</v>
      </c>
      <c r="M2150" s="68">
        <v>159495</v>
      </c>
      <c r="N2150" s="73">
        <f t="shared" si="345"/>
        <v>650</v>
      </c>
      <c r="O2150" s="74" t="str">
        <f t="shared" ca="1" si="346"/>
        <v>OK</v>
      </c>
      <c r="P2150" s="71">
        <v>45880</v>
      </c>
      <c r="Q2150" s="198"/>
      <c r="R2150" s="68" t="s">
        <v>100</v>
      </c>
      <c r="S2150" s="73" t="str">
        <f t="shared" si="347"/>
        <v>Quebra do talão durante a montagem ou desmontagem proveniente de aquecimento excessivo da roda.</v>
      </c>
      <c r="T2150" s="67" t="str">
        <f t="shared" si="348"/>
        <v>Quebra do talão na montagem/desmontagem, utilização de ferramentas não adequadas, força excessiva ou desproporcional na montagem/desmontagem, pneu com talão baquelizado devido a aquecimento da roda ou baixa pressão.</v>
      </c>
      <c r="U2150" s="73" t="str">
        <f t="shared" si="349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2150" s="68">
        <v>16196</v>
      </c>
      <c r="W2150" s="67" t="str">
        <f t="shared" si="350"/>
        <v xml:space="preserve">Everson Veloso </v>
      </c>
      <c r="X2150" s="67">
        <f t="shared" si="341"/>
        <v>6</v>
      </c>
      <c r="Y2150" s="67">
        <f t="shared" ca="1" si="340"/>
        <v>45</v>
      </c>
      <c r="Z2150" s="67" t="str">
        <f>IFERROR(VLOOKUP(R2150,FVU!B:F,5,FALSE),"")</f>
        <v>TALÃO</v>
      </c>
      <c r="AA2150">
        <f t="shared" si="342"/>
        <v>2025</v>
      </c>
    </row>
    <row r="2151" spans="1:27" ht="15.75" customHeight="1">
      <c r="A2151" s="150">
        <f t="shared" si="339"/>
        <v>4446</v>
      </c>
      <c r="B2151" s="75">
        <v>24269</v>
      </c>
      <c r="C2151" s="60">
        <v>1</v>
      </c>
      <c r="D2151" s="59" t="str">
        <f t="shared" si="343"/>
        <v>295/80R22.5</v>
      </c>
      <c r="E2151" s="61">
        <v>90323</v>
      </c>
      <c r="F2151" s="75" t="s">
        <v>199</v>
      </c>
      <c r="G2151" s="60">
        <v>870</v>
      </c>
      <c r="H2151" s="59" t="str">
        <f t="shared" si="344"/>
        <v>JUSTINOPOLIS</v>
      </c>
      <c r="I2151" s="63">
        <v>45818</v>
      </c>
      <c r="J2151" s="64">
        <v>45835</v>
      </c>
      <c r="K2151" s="60">
        <v>1</v>
      </c>
      <c r="L2151" s="60">
        <v>9160</v>
      </c>
      <c r="M2151" s="60">
        <v>164191</v>
      </c>
      <c r="N2151" s="65">
        <f t="shared" si="345"/>
        <v>650</v>
      </c>
      <c r="O2151" s="66" t="str">
        <f t="shared" ca="1" si="346"/>
        <v>OK</v>
      </c>
      <c r="P2151" s="63">
        <v>45880</v>
      </c>
      <c r="Q2151" s="200"/>
      <c r="R2151" s="148" t="s">
        <v>116</v>
      </c>
      <c r="S2151" s="65" t="str">
        <f t="shared" si="347"/>
        <v>Desenrolamento do retorno da lona carcaça no talão.</v>
      </c>
      <c r="T2151" s="59" t="str">
        <f t="shared" si="348"/>
        <v>Aquecimento no talão ocasionado pelo uso excessivo do freio, má regulagem dos freios, uso excessivo dos freios devido a velocidade incompatível com a via,rodas sujas e/ou em má condições de uso, etc.</v>
      </c>
      <c r="U2151" s="65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151" s="60">
        <v>16196</v>
      </c>
      <c r="W2151" s="59" t="str">
        <f t="shared" si="350"/>
        <v xml:space="preserve">Everson Veloso </v>
      </c>
      <c r="X2151" s="59">
        <f t="shared" si="341"/>
        <v>6</v>
      </c>
      <c r="Y2151" s="59">
        <f t="shared" ca="1" si="340"/>
        <v>45</v>
      </c>
      <c r="Z2151" s="59" t="str">
        <f>IFERROR(VLOOKUP(R2151,FVU!B:F,5,FALSE),"")</f>
        <v>TALÃO</v>
      </c>
      <c r="AA2151">
        <f t="shared" si="342"/>
        <v>2025</v>
      </c>
    </row>
    <row r="2152" spans="1:27" ht="15.75" customHeight="1">
      <c r="A2152" s="149">
        <f t="shared" si="339"/>
        <v>4447</v>
      </c>
      <c r="B2152" s="76">
        <v>27943</v>
      </c>
      <c r="C2152" s="68">
        <v>2</v>
      </c>
      <c r="D2152" s="67" t="str">
        <f t="shared" si="343"/>
        <v>275/80R22.5</v>
      </c>
      <c r="E2152" s="69">
        <v>20862</v>
      </c>
      <c r="F2152" s="76" t="s">
        <v>101</v>
      </c>
      <c r="G2152" s="68">
        <v>870</v>
      </c>
      <c r="H2152" s="67" t="str">
        <f t="shared" si="344"/>
        <v>JUSTINOPOLIS</v>
      </c>
      <c r="I2152" s="71">
        <v>45814</v>
      </c>
      <c r="J2152" s="72">
        <v>45835</v>
      </c>
      <c r="K2152" s="68">
        <v>1</v>
      </c>
      <c r="L2152" s="68">
        <v>5621</v>
      </c>
      <c r="M2152" s="68">
        <v>86031</v>
      </c>
      <c r="N2152" s="73">
        <f t="shared" si="345"/>
        <v>600</v>
      </c>
      <c r="O2152" s="74" t="str">
        <f t="shared" ca="1" si="346"/>
        <v>OK</v>
      </c>
      <c r="P2152" s="71">
        <v>45880</v>
      </c>
      <c r="Q2152" s="198"/>
      <c r="R2152" s="68" t="s">
        <v>106</v>
      </c>
      <c r="S2152" s="73" t="str">
        <f t="shared" si="347"/>
        <v>Rachadura na zona baixa do talão.</v>
      </c>
      <c r="T2152" s="67" t="str">
        <f t="shared" si="34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52" s="73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52" s="68">
        <v>16196</v>
      </c>
      <c r="W2152" s="67" t="str">
        <f t="shared" si="350"/>
        <v xml:space="preserve">Everson Veloso </v>
      </c>
      <c r="X2152" s="67">
        <f t="shared" si="341"/>
        <v>6</v>
      </c>
      <c r="Y2152" s="67">
        <f t="shared" ca="1" si="340"/>
        <v>45</v>
      </c>
      <c r="Z2152" s="67" t="str">
        <f>IFERROR(VLOOKUP(R2152,FVU!B:F,5,FALSE),"")</f>
        <v>TALÃO</v>
      </c>
      <c r="AA2152">
        <f t="shared" si="342"/>
        <v>2025</v>
      </c>
    </row>
    <row r="2153" spans="1:27" ht="15.75" customHeight="1">
      <c r="A2153" s="150">
        <f t="shared" si="339"/>
        <v>4448</v>
      </c>
      <c r="B2153" s="75">
        <v>31011</v>
      </c>
      <c r="C2153" s="60">
        <v>2</v>
      </c>
      <c r="D2153" s="59" t="str">
        <f t="shared" si="343"/>
        <v>275/80R22.5</v>
      </c>
      <c r="E2153" s="61">
        <v>8428</v>
      </c>
      <c r="F2153" s="75" t="s">
        <v>99</v>
      </c>
      <c r="G2153" s="60">
        <v>56</v>
      </c>
      <c r="H2153" s="59" t="str">
        <f t="shared" si="344"/>
        <v xml:space="preserve">UBERLANDIA </v>
      </c>
      <c r="I2153" s="63">
        <v>45810</v>
      </c>
      <c r="J2153" s="64">
        <v>45835</v>
      </c>
      <c r="K2153" s="60">
        <v>0</v>
      </c>
      <c r="L2153" s="60">
        <v>25356</v>
      </c>
      <c r="M2153" s="60">
        <v>25356</v>
      </c>
      <c r="N2153" s="65">
        <f t="shared" si="345"/>
        <v>600</v>
      </c>
      <c r="O2153" s="66" t="str">
        <f t="shared" ca="1" si="346"/>
        <v>OK</v>
      </c>
      <c r="P2153" s="63">
        <v>45877</v>
      </c>
      <c r="Q2153" s="200"/>
      <c r="R2153" s="148" t="s">
        <v>106</v>
      </c>
      <c r="S2153" s="65" t="str">
        <f t="shared" si="347"/>
        <v>Rachadura na zona baixa do talão.</v>
      </c>
      <c r="T2153" s="59" t="str">
        <f t="shared" si="34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53" s="65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53" s="60">
        <v>16196</v>
      </c>
      <c r="W2153" s="59" t="str">
        <f t="shared" si="350"/>
        <v xml:space="preserve">Everson Veloso </v>
      </c>
      <c r="X2153" s="59">
        <f t="shared" si="341"/>
        <v>6</v>
      </c>
      <c r="Y2153" s="59">
        <f t="shared" ca="1" si="340"/>
        <v>42</v>
      </c>
      <c r="Z2153" s="59" t="str">
        <f>IFERROR(VLOOKUP(R2153,FVU!B:F,5,FALSE),"")</f>
        <v>TALÃO</v>
      </c>
      <c r="AA2153">
        <f t="shared" si="342"/>
        <v>2025</v>
      </c>
    </row>
    <row r="2154" spans="1:27" ht="15.75" customHeight="1">
      <c r="A2154" s="149">
        <f t="shared" si="339"/>
        <v>4449</v>
      </c>
      <c r="B2154" s="76">
        <v>30400</v>
      </c>
      <c r="C2154" s="68">
        <v>2</v>
      </c>
      <c r="D2154" s="67" t="str">
        <f t="shared" si="343"/>
        <v>275/80R22.5</v>
      </c>
      <c r="E2154" s="69">
        <v>8492</v>
      </c>
      <c r="F2154" s="76" t="s">
        <v>102</v>
      </c>
      <c r="G2154" s="68">
        <v>56</v>
      </c>
      <c r="H2154" s="67" t="str">
        <f t="shared" si="344"/>
        <v xml:space="preserve">UBERLANDIA </v>
      </c>
      <c r="I2154" s="71">
        <v>45786</v>
      </c>
      <c r="J2154" s="72">
        <v>45835</v>
      </c>
      <c r="K2154" s="68">
        <v>0</v>
      </c>
      <c r="L2154" s="68">
        <v>36408</v>
      </c>
      <c r="M2154" s="68">
        <v>36408</v>
      </c>
      <c r="N2154" s="73">
        <f t="shared" si="345"/>
        <v>600</v>
      </c>
      <c r="O2154" s="74" t="str">
        <f t="shared" ca="1" si="346"/>
        <v>OK</v>
      </c>
      <c r="P2154" s="71">
        <v>45877</v>
      </c>
      <c r="Q2154" s="198"/>
      <c r="R2154" s="68" t="s">
        <v>111</v>
      </c>
      <c r="S2154" s="73" t="str">
        <f t="shared" si="347"/>
        <v>Desgaste irregular da Banda de Rodagem.</v>
      </c>
      <c r="T2154" s="67" t="str">
        <f t="shared" si="348"/>
        <v>Folgas nas mangas, cubos, buchas estouradas, veículo desalinhado.</v>
      </c>
      <c r="U2154" s="73" t="str">
        <f t="shared" si="34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154" s="68">
        <v>16196</v>
      </c>
      <c r="W2154" s="67" t="str">
        <f t="shared" si="350"/>
        <v xml:space="preserve">Everson Veloso </v>
      </c>
      <c r="X2154" s="67">
        <f t="shared" si="341"/>
        <v>6</v>
      </c>
      <c r="Y2154" s="67">
        <f t="shared" ca="1" si="340"/>
        <v>42</v>
      </c>
      <c r="Z2154" s="67" t="str">
        <f>IFERROR(VLOOKUP(R2154,FVU!B:F,5,FALSE),"")</f>
        <v>BANDA DE RODAGEM</v>
      </c>
      <c r="AA2154">
        <f t="shared" si="342"/>
        <v>2025</v>
      </c>
    </row>
    <row r="2155" spans="1:27" ht="15.75" customHeight="1">
      <c r="A2155" s="150">
        <f t="shared" si="339"/>
        <v>4450</v>
      </c>
      <c r="B2155" s="75">
        <v>30072</v>
      </c>
      <c r="C2155" s="60">
        <v>2</v>
      </c>
      <c r="D2155" s="59" t="str">
        <f t="shared" si="343"/>
        <v>275/80R22.5</v>
      </c>
      <c r="E2155" s="61">
        <v>8464</v>
      </c>
      <c r="F2155" s="75" t="s">
        <v>105</v>
      </c>
      <c r="G2155" s="60">
        <v>56</v>
      </c>
      <c r="H2155" s="59" t="str">
        <f t="shared" si="344"/>
        <v xml:space="preserve">UBERLANDIA </v>
      </c>
      <c r="I2155" s="63">
        <v>45813</v>
      </c>
      <c r="J2155" s="64">
        <v>45835</v>
      </c>
      <c r="K2155" s="60">
        <v>0</v>
      </c>
      <c r="L2155" s="60">
        <v>5531</v>
      </c>
      <c r="M2155" s="60">
        <v>46950</v>
      </c>
      <c r="N2155" s="65">
        <f t="shared" si="345"/>
        <v>600</v>
      </c>
      <c r="O2155" s="66" t="str">
        <f t="shared" ca="1" si="346"/>
        <v>OK</v>
      </c>
      <c r="P2155" s="63">
        <v>45877</v>
      </c>
      <c r="Q2155" s="200"/>
      <c r="R2155" s="148" t="s">
        <v>106</v>
      </c>
      <c r="S2155" s="65" t="str">
        <f t="shared" si="347"/>
        <v>Rachadura na zona baixa do talão.</v>
      </c>
      <c r="T2155" s="59" t="str">
        <f t="shared" si="34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55" s="65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55" s="60">
        <v>16196</v>
      </c>
      <c r="W2155" s="59" t="str">
        <f t="shared" si="350"/>
        <v xml:space="preserve">Everson Veloso </v>
      </c>
      <c r="X2155" s="59">
        <f t="shared" si="341"/>
        <v>6</v>
      </c>
      <c r="Y2155" s="59">
        <f t="shared" ca="1" si="340"/>
        <v>42</v>
      </c>
      <c r="Z2155" s="59" t="str">
        <f>IFERROR(VLOOKUP(R2155,FVU!B:F,5,FALSE),"")</f>
        <v>TALÃO</v>
      </c>
      <c r="AA2155">
        <f t="shared" si="342"/>
        <v>2025</v>
      </c>
    </row>
    <row r="2156" spans="1:27" ht="15.75" customHeight="1">
      <c r="A2156" s="149">
        <f t="shared" si="339"/>
        <v>4451</v>
      </c>
      <c r="B2156" s="76">
        <v>27989</v>
      </c>
      <c r="C2156" s="68">
        <v>2</v>
      </c>
      <c r="D2156" s="67" t="str">
        <f t="shared" si="343"/>
        <v>275/80R22.5</v>
      </c>
      <c r="E2156" s="69">
        <v>7509</v>
      </c>
      <c r="F2156" s="76" t="s">
        <v>99</v>
      </c>
      <c r="G2156" s="68">
        <v>56</v>
      </c>
      <c r="H2156" s="67" t="str">
        <f t="shared" si="344"/>
        <v xml:space="preserve">UBERLANDIA </v>
      </c>
      <c r="I2156" s="71">
        <v>45811</v>
      </c>
      <c r="J2156" s="72">
        <v>45835</v>
      </c>
      <c r="K2156" s="68">
        <v>1</v>
      </c>
      <c r="L2156" s="68">
        <v>1096</v>
      </c>
      <c r="M2156" s="68">
        <v>91783</v>
      </c>
      <c r="N2156" s="73">
        <f t="shared" si="345"/>
        <v>600</v>
      </c>
      <c r="O2156" s="74" t="str">
        <f t="shared" ca="1" si="346"/>
        <v>OK</v>
      </c>
      <c r="P2156" s="71">
        <v>45877</v>
      </c>
      <c r="Q2156" s="198"/>
      <c r="R2156" s="68" t="s">
        <v>116</v>
      </c>
      <c r="S2156" s="73" t="str">
        <f t="shared" si="347"/>
        <v>Desenrolamento do retorno da lona carcaça no talão.</v>
      </c>
      <c r="T2156" s="67" t="str">
        <f t="shared" si="348"/>
        <v>Aquecimento no talão ocasionado pelo uso excessivo do freio, má regulagem dos freios, uso excessivo dos freios devido a velocidade incompatível com a via,rodas sujas e/ou em má condições de uso, etc.</v>
      </c>
      <c r="U2156" s="73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156" s="68">
        <v>16196</v>
      </c>
      <c r="W2156" s="67" t="str">
        <f t="shared" si="350"/>
        <v xml:space="preserve">Everson Veloso </v>
      </c>
      <c r="X2156" s="67">
        <f t="shared" si="341"/>
        <v>6</v>
      </c>
      <c r="Y2156" s="67">
        <f t="shared" ca="1" si="340"/>
        <v>42</v>
      </c>
      <c r="Z2156" s="67" t="str">
        <f>IFERROR(VLOOKUP(R2156,FVU!B:F,5,FALSE),"")</f>
        <v>TALÃO</v>
      </c>
      <c r="AA2156">
        <f t="shared" si="342"/>
        <v>2025</v>
      </c>
    </row>
    <row r="2157" spans="1:27" ht="15.75" customHeight="1">
      <c r="A2157" s="150">
        <f t="shared" si="339"/>
        <v>4452</v>
      </c>
      <c r="B2157" s="75">
        <v>30598</v>
      </c>
      <c r="C2157" s="60">
        <v>2</v>
      </c>
      <c r="D2157" s="59" t="str">
        <f t="shared" si="343"/>
        <v>275/80R22.5</v>
      </c>
      <c r="E2157" s="61">
        <v>20862</v>
      </c>
      <c r="F2157" s="75" t="s">
        <v>105</v>
      </c>
      <c r="G2157" s="60">
        <v>870</v>
      </c>
      <c r="H2157" s="59" t="str">
        <f t="shared" si="344"/>
        <v>JUSTINOPOLIS</v>
      </c>
      <c r="I2157" s="63">
        <v>45814</v>
      </c>
      <c r="J2157" s="64">
        <v>45835</v>
      </c>
      <c r="K2157" s="60">
        <v>1</v>
      </c>
      <c r="L2157" s="60">
        <v>7598</v>
      </c>
      <c r="M2157" s="60">
        <v>25114</v>
      </c>
      <c r="N2157" s="65">
        <f t="shared" si="345"/>
        <v>600</v>
      </c>
      <c r="O2157" s="66" t="str">
        <f t="shared" ca="1" si="346"/>
        <v>OK</v>
      </c>
      <c r="P2157" s="63">
        <v>45909</v>
      </c>
      <c r="Q2157" s="200"/>
      <c r="R2157" s="148" t="s">
        <v>106</v>
      </c>
      <c r="S2157" s="65" t="str">
        <f t="shared" si="347"/>
        <v>Rachadura na zona baixa do talão.</v>
      </c>
      <c r="T2157" s="59" t="str">
        <f t="shared" si="34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57" s="65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57" s="60">
        <v>16196</v>
      </c>
      <c r="W2157" s="59" t="str">
        <f t="shared" si="350"/>
        <v xml:space="preserve">Everson Veloso </v>
      </c>
      <c r="X2157" s="59">
        <f t="shared" si="341"/>
        <v>6</v>
      </c>
      <c r="Y2157" s="59">
        <f t="shared" ca="1" si="340"/>
        <v>74</v>
      </c>
      <c r="Z2157" s="59" t="str">
        <f>IFERROR(VLOOKUP(R2157,FVU!B:F,5,FALSE),"")</f>
        <v>TALÃO</v>
      </c>
      <c r="AA2157">
        <f t="shared" si="342"/>
        <v>2025</v>
      </c>
    </row>
    <row r="2158" spans="1:27" ht="15.75" customHeight="1">
      <c r="A2158" s="149">
        <f t="shared" si="339"/>
        <v>4453</v>
      </c>
      <c r="B2158" s="76">
        <v>29331</v>
      </c>
      <c r="C2158" s="68">
        <v>2</v>
      </c>
      <c r="D2158" s="67" t="str">
        <f t="shared" si="343"/>
        <v>275/80R22.5</v>
      </c>
      <c r="E2158" s="69">
        <v>8418</v>
      </c>
      <c r="F2158" s="76" t="s">
        <v>105</v>
      </c>
      <c r="G2158" s="68">
        <v>56</v>
      </c>
      <c r="H2158" s="67" t="str">
        <f t="shared" si="344"/>
        <v xml:space="preserve">UBERLANDIA </v>
      </c>
      <c r="I2158" s="71">
        <v>45810</v>
      </c>
      <c r="J2158" s="72">
        <v>45835</v>
      </c>
      <c r="K2158" s="68">
        <v>0</v>
      </c>
      <c r="L2158" s="68">
        <v>27293</v>
      </c>
      <c r="M2158" s="68">
        <v>78483</v>
      </c>
      <c r="N2158" s="73">
        <f t="shared" si="345"/>
        <v>600</v>
      </c>
      <c r="O2158" s="74" t="str">
        <f t="shared" ca="1" si="346"/>
        <v>OK</v>
      </c>
      <c r="P2158" s="71">
        <v>45877</v>
      </c>
      <c r="Q2158" s="198"/>
      <c r="R2158" s="68" t="s">
        <v>100</v>
      </c>
      <c r="S2158" s="73" t="str">
        <f t="shared" si="347"/>
        <v>Quebra do talão durante a montagem ou desmontagem proveniente de aquecimento excessivo da roda.</v>
      </c>
      <c r="T2158" s="67" t="str">
        <f t="shared" si="348"/>
        <v>Quebra do talão na montagem/desmontagem, utilização de ferramentas não adequadas, força excessiva ou desproporcional na montagem/desmontagem, pneu com talão baquelizado devido a aquecimento da roda ou baixa pressão.</v>
      </c>
      <c r="U2158" s="73" t="str">
        <f t="shared" si="349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2158" s="68">
        <v>16196</v>
      </c>
      <c r="W2158" s="67" t="str">
        <f t="shared" si="350"/>
        <v xml:space="preserve">Everson Veloso </v>
      </c>
      <c r="X2158" s="67">
        <f t="shared" si="341"/>
        <v>6</v>
      </c>
      <c r="Y2158" s="67">
        <f t="shared" ca="1" si="340"/>
        <v>42</v>
      </c>
      <c r="Z2158" s="67" t="str">
        <f>IFERROR(VLOOKUP(R2158,FVU!B:F,5,FALSE),"")</f>
        <v>TALÃO</v>
      </c>
      <c r="AA2158">
        <f t="shared" si="342"/>
        <v>2025</v>
      </c>
    </row>
    <row r="2159" spans="1:27" ht="15.75" customHeight="1">
      <c r="A2159" s="150">
        <f t="shared" si="339"/>
        <v>4454</v>
      </c>
      <c r="B2159" s="75">
        <v>29228</v>
      </c>
      <c r="C2159" s="60">
        <v>2</v>
      </c>
      <c r="D2159" s="59" t="str">
        <f t="shared" si="343"/>
        <v>275/80R22.5</v>
      </c>
      <c r="E2159" s="61">
        <v>8464</v>
      </c>
      <c r="F2159" s="75" t="s">
        <v>99</v>
      </c>
      <c r="G2159" s="60">
        <v>56</v>
      </c>
      <c r="H2159" s="59" t="str">
        <f t="shared" si="344"/>
        <v xml:space="preserve">UBERLANDIA </v>
      </c>
      <c r="I2159" s="63">
        <v>45815</v>
      </c>
      <c r="J2159" s="64">
        <v>45835</v>
      </c>
      <c r="K2159" s="60">
        <v>1</v>
      </c>
      <c r="L2159" s="60">
        <v>482</v>
      </c>
      <c r="M2159" s="60">
        <v>72036</v>
      </c>
      <c r="N2159" s="65">
        <f t="shared" si="345"/>
        <v>600</v>
      </c>
      <c r="O2159" s="66" t="str">
        <f t="shared" ca="1" si="346"/>
        <v>OK</v>
      </c>
      <c r="P2159" s="63">
        <v>45877</v>
      </c>
      <c r="Q2159" s="200"/>
      <c r="R2159" s="148" t="s">
        <v>116</v>
      </c>
      <c r="S2159" s="65" t="str">
        <f t="shared" si="347"/>
        <v>Desenrolamento do retorno da lona carcaça no talão.</v>
      </c>
      <c r="T2159" s="59" t="str">
        <f t="shared" si="348"/>
        <v>Aquecimento no talão ocasionado pelo uso excessivo do freio, má regulagem dos freios, uso excessivo dos freios devido a velocidade incompatível com a via,rodas sujas e/ou em má condições de uso, etc.</v>
      </c>
      <c r="U2159" s="65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159" s="60">
        <v>16196</v>
      </c>
      <c r="W2159" s="59" t="str">
        <f t="shared" si="350"/>
        <v xml:space="preserve">Everson Veloso </v>
      </c>
      <c r="X2159" s="59">
        <f t="shared" si="341"/>
        <v>6</v>
      </c>
      <c r="Y2159" s="59">
        <f t="shared" ca="1" si="340"/>
        <v>42</v>
      </c>
      <c r="Z2159" s="59" t="str">
        <f>IFERROR(VLOOKUP(R2159,FVU!B:F,5,FALSE),"")</f>
        <v>TALÃO</v>
      </c>
      <c r="AA2159">
        <f t="shared" si="342"/>
        <v>2025</v>
      </c>
    </row>
    <row r="2160" spans="1:27" ht="15.75" customHeight="1">
      <c r="A2160" s="149">
        <f t="shared" si="339"/>
        <v>4455</v>
      </c>
      <c r="B2160" s="76">
        <v>28249</v>
      </c>
      <c r="C2160" s="68">
        <v>2</v>
      </c>
      <c r="D2160" s="67" t="str">
        <f t="shared" si="343"/>
        <v>275/80R22.5</v>
      </c>
      <c r="E2160" s="69">
        <v>8430</v>
      </c>
      <c r="F2160" s="76" t="s">
        <v>105</v>
      </c>
      <c r="G2160" s="68">
        <v>56</v>
      </c>
      <c r="H2160" s="67" t="str">
        <f t="shared" si="344"/>
        <v xml:space="preserve">UBERLANDIA </v>
      </c>
      <c r="I2160" s="71">
        <v>45817</v>
      </c>
      <c r="J2160" s="72">
        <v>45835</v>
      </c>
      <c r="K2160" s="68">
        <v>1</v>
      </c>
      <c r="L2160" s="68">
        <v>14626</v>
      </c>
      <c r="M2160" s="68">
        <v>74467</v>
      </c>
      <c r="N2160" s="73">
        <f t="shared" si="345"/>
        <v>600</v>
      </c>
      <c r="O2160" s="74" t="str">
        <f t="shared" ca="1" si="346"/>
        <v>OK</v>
      </c>
      <c r="P2160" s="71">
        <v>45877</v>
      </c>
      <c r="Q2160" s="198"/>
      <c r="R2160" s="68" t="s">
        <v>116</v>
      </c>
      <c r="S2160" s="73" t="str">
        <f t="shared" si="347"/>
        <v>Desenrolamento do retorno da lona carcaça no talão.</v>
      </c>
      <c r="T2160" s="67" t="str">
        <f t="shared" si="348"/>
        <v>Aquecimento no talão ocasionado pelo uso excessivo do freio, má regulagem dos freios, uso excessivo dos freios devido a velocidade incompatível com a via,rodas sujas e/ou em má condições de uso, etc.</v>
      </c>
      <c r="U2160" s="73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160" s="68">
        <v>16196</v>
      </c>
      <c r="W2160" s="67" t="str">
        <f t="shared" si="350"/>
        <v xml:space="preserve">Everson Veloso </v>
      </c>
      <c r="X2160" s="67">
        <f t="shared" si="341"/>
        <v>6</v>
      </c>
      <c r="Y2160" s="67">
        <f t="shared" ca="1" si="340"/>
        <v>42</v>
      </c>
      <c r="Z2160" s="67" t="str">
        <f>IFERROR(VLOOKUP(R2160,FVU!B:F,5,FALSE),"")</f>
        <v>TALÃO</v>
      </c>
      <c r="AA2160">
        <f t="shared" si="342"/>
        <v>2025</v>
      </c>
    </row>
    <row r="2161" spans="1:27" ht="15.75" customHeight="1">
      <c r="A2161" s="150">
        <f t="shared" si="339"/>
        <v>4456</v>
      </c>
      <c r="B2161" s="75">
        <v>28078</v>
      </c>
      <c r="C2161" s="60">
        <v>2</v>
      </c>
      <c r="D2161" s="59" t="str">
        <f t="shared" si="343"/>
        <v>275/80R22.5</v>
      </c>
      <c r="E2161" s="61">
        <v>90426</v>
      </c>
      <c r="F2161" s="75" t="s">
        <v>105</v>
      </c>
      <c r="G2161" s="60">
        <v>990</v>
      </c>
      <c r="H2161" s="59" t="str">
        <f t="shared" si="344"/>
        <v>VENEZA</v>
      </c>
      <c r="I2161" s="63">
        <v>45817</v>
      </c>
      <c r="J2161" s="64">
        <v>45835</v>
      </c>
      <c r="K2161" s="60">
        <v>0</v>
      </c>
      <c r="L2161" s="60">
        <v>13015</v>
      </c>
      <c r="M2161" s="60">
        <v>155008</v>
      </c>
      <c r="N2161" s="65">
        <f t="shared" si="345"/>
        <v>600</v>
      </c>
      <c r="O2161" s="66" t="str">
        <f t="shared" ca="1" si="346"/>
        <v>OK</v>
      </c>
      <c r="P2161" s="63">
        <v>45840</v>
      </c>
      <c r="Q2161" s="200"/>
      <c r="R2161" s="148" t="s">
        <v>107</v>
      </c>
      <c r="S2161" s="65" t="str">
        <f t="shared" si="347"/>
        <v>Alteração na zona baixa do talão.</v>
      </c>
      <c r="T2161" s="59" t="str">
        <f t="shared" si="348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161" s="65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161" s="60">
        <v>16196</v>
      </c>
      <c r="W2161" s="59" t="str">
        <f t="shared" si="350"/>
        <v xml:space="preserve">Everson Veloso </v>
      </c>
      <c r="X2161" s="59">
        <f t="shared" si="341"/>
        <v>6</v>
      </c>
      <c r="Y2161" s="59">
        <f t="shared" ca="1" si="340"/>
        <v>5</v>
      </c>
      <c r="Z2161" s="59" t="str">
        <f>IFERROR(VLOOKUP(R2161,FVU!B:F,5,FALSE),"")</f>
        <v>TALÃO</v>
      </c>
      <c r="AA2161">
        <f t="shared" si="342"/>
        <v>2025</v>
      </c>
    </row>
    <row r="2162" spans="1:27" ht="15.75" customHeight="1">
      <c r="A2162" s="149">
        <f t="shared" si="339"/>
        <v>4457</v>
      </c>
      <c r="B2162" s="76">
        <v>26119</v>
      </c>
      <c r="C2162" s="68">
        <v>1</v>
      </c>
      <c r="D2162" s="67" t="str">
        <f t="shared" si="343"/>
        <v>295/80R22.5</v>
      </c>
      <c r="E2162" s="69">
        <v>40000</v>
      </c>
      <c r="F2162" s="76" t="s">
        <v>105</v>
      </c>
      <c r="G2162" s="68">
        <v>16</v>
      </c>
      <c r="H2162" s="67" t="str">
        <f t="shared" si="344"/>
        <v>M.GORETTI</v>
      </c>
      <c r="I2162" s="71">
        <v>45821</v>
      </c>
      <c r="J2162" s="72">
        <v>45849</v>
      </c>
      <c r="K2162" s="68">
        <v>1</v>
      </c>
      <c r="L2162" s="68">
        <v>3219</v>
      </c>
      <c r="M2162" s="68">
        <v>175214</v>
      </c>
      <c r="N2162" s="73">
        <f t="shared" si="345"/>
        <v>650</v>
      </c>
      <c r="O2162" s="74" t="str">
        <f t="shared" ca="1" si="346"/>
        <v>OK</v>
      </c>
      <c r="P2162" s="71">
        <v>45854</v>
      </c>
      <c r="Q2162" s="198"/>
      <c r="R2162" s="68" t="s">
        <v>116</v>
      </c>
      <c r="S2162" s="73" t="str">
        <f t="shared" si="347"/>
        <v>Desenrolamento do retorno da lona carcaça no talão.</v>
      </c>
      <c r="T2162" s="67" t="str">
        <f t="shared" si="348"/>
        <v>Aquecimento no talão ocasionado pelo uso excessivo do freio, má regulagem dos freios, uso excessivo dos freios devido a velocidade incompatível com a via,rodas sujas e/ou em má condições de uso, etc.</v>
      </c>
      <c r="U2162" s="73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162" s="68">
        <v>16196</v>
      </c>
      <c r="W2162" s="67" t="str">
        <f t="shared" si="350"/>
        <v xml:space="preserve">Everson Veloso </v>
      </c>
      <c r="X2162" s="67">
        <f t="shared" si="341"/>
        <v>7</v>
      </c>
      <c r="Y2162" s="67">
        <f t="shared" ca="1" si="340"/>
        <v>5</v>
      </c>
      <c r="Z2162" s="67" t="str">
        <f>IFERROR(VLOOKUP(R2162,FVU!B:F,5,FALSE),"")</f>
        <v>TALÃO</v>
      </c>
      <c r="AA2162">
        <f t="shared" si="342"/>
        <v>2025</v>
      </c>
    </row>
    <row r="2163" spans="1:27" ht="15.75" customHeight="1">
      <c r="A2163" s="150">
        <f t="shared" si="339"/>
        <v>4458</v>
      </c>
      <c r="B2163" s="75">
        <v>29905</v>
      </c>
      <c r="C2163" s="60">
        <v>2</v>
      </c>
      <c r="D2163" s="59" t="str">
        <f t="shared" si="343"/>
        <v>275/80R22.5</v>
      </c>
      <c r="E2163" s="61">
        <v>10992</v>
      </c>
      <c r="F2163" s="75" t="s">
        <v>99</v>
      </c>
      <c r="G2163" s="60">
        <v>870</v>
      </c>
      <c r="H2163" s="59" t="str">
        <f t="shared" si="344"/>
        <v>JUSTINOPOLIS</v>
      </c>
      <c r="I2163" s="63">
        <v>45820</v>
      </c>
      <c r="J2163" s="64">
        <v>45849</v>
      </c>
      <c r="K2163" s="60">
        <v>1</v>
      </c>
      <c r="L2163" s="60">
        <v>642</v>
      </c>
      <c r="M2163" s="60">
        <v>51160</v>
      </c>
      <c r="N2163" s="65">
        <f t="shared" si="345"/>
        <v>600</v>
      </c>
      <c r="O2163" s="66" t="str">
        <f t="shared" ca="1" si="346"/>
        <v>OK</v>
      </c>
      <c r="P2163" s="63">
        <v>45874</v>
      </c>
      <c r="Q2163" s="200"/>
      <c r="R2163" s="148" t="s">
        <v>116</v>
      </c>
      <c r="S2163" s="65" t="str">
        <f t="shared" si="347"/>
        <v>Desenrolamento do retorno da lona carcaça no talão.</v>
      </c>
      <c r="T2163" s="59" t="str">
        <f t="shared" si="348"/>
        <v>Aquecimento no talão ocasionado pelo uso excessivo do freio, má regulagem dos freios, uso excessivo dos freios devido a velocidade incompatível com a via,rodas sujas e/ou em má condições de uso, etc.</v>
      </c>
      <c r="U2163" s="65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163" s="60">
        <v>16196</v>
      </c>
      <c r="W2163" s="59" t="str">
        <f t="shared" si="350"/>
        <v xml:space="preserve">Everson Veloso </v>
      </c>
      <c r="X2163" s="59">
        <f t="shared" si="341"/>
        <v>7</v>
      </c>
      <c r="Y2163" s="59">
        <f t="shared" ca="1" si="340"/>
        <v>25</v>
      </c>
      <c r="Z2163" s="59" t="str">
        <f>IFERROR(VLOOKUP(R2163,FVU!B:F,5,FALSE),"")</f>
        <v>TALÃO</v>
      </c>
      <c r="AA2163">
        <f t="shared" si="342"/>
        <v>2025</v>
      </c>
    </row>
    <row r="2164" spans="1:27" ht="15.75" customHeight="1">
      <c r="A2164" s="149">
        <f t="shared" si="339"/>
        <v>4459</v>
      </c>
      <c r="B2164" s="76">
        <v>31166</v>
      </c>
      <c r="C2164" s="68">
        <v>2</v>
      </c>
      <c r="D2164" s="67" t="str">
        <f t="shared" si="343"/>
        <v>275/80R22.5</v>
      </c>
      <c r="E2164" s="69">
        <v>7325</v>
      </c>
      <c r="F2164" s="76" t="s">
        <v>102</v>
      </c>
      <c r="G2164" s="68">
        <v>56</v>
      </c>
      <c r="H2164" s="67" t="str">
        <f t="shared" si="344"/>
        <v xml:space="preserve">UBERLANDIA </v>
      </c>
      <c r="I2164" s="71">
        <v>45782</v>
      </c>
      <c r="J2164" s="72">
        <v>45849</v>
      </c>
      <c r="K2164" s="68">
        <v>0</v>
      </c>
      <c r="L2164" s="68">
        <v>34637</v>
      </c>
      <c r="M2164" s="68">
        <v>34637</v>
      </c>
      <c r="N2164" s="73">
        <f t="shared" si="345"/>
        <v>600</v>
      </c>
      <c r="O2164" s="74" t="str">
        <f t="shared" ca="1" si="346"/>
        <v>OK</v>
      </c>
      <c r="P2164" s="71">
        <v>45877</v>
      </c>
      <c r="Q2164" s="198"/>
      <c r="R2164" s="68" t="s">
        <v>111</v>
      </c>
      <c r="S2164" s="73" t="str">
        <f t="shared" si="347"/>
        <v>Desgaste irregular da Banda de Rodagem.</v>
      </c>
      <c r="T2164" s="67" t="str">
        <f t="shared" si="348"/>
        <v>Folgas nas mangas, cubos, buchas estouradas, veículo desalinhado.</v>
      </c>
      <c r="U2164" s="73" t="str">
        <f t="shared" si="34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164" s="68">
        <v>16196</v>
      </c>
      <c r="W2164" s="67" t="str">
        <f t="shared" si="350"/>
        <v xml:space="preserve">Everson Veloso </v>
      </c>
      <c r="X2164" s="67">
        <f t="shared" si="341"/>
        <v>7</v>
      </c>
      <c r="Y2164" s="67">
        <f t="shared" ca="1" si="340"/>
        <v>28</v>
      </c>
      <c r="Z2164" s="67" t="str">
        <f>IFERROR(VLOOKUP(R2164,FVU!B:F,5,FALSE),"")</f>
        <v>BANDA DE RODAGEM</v>
      </c>
      <c r="AA2164">
        <f t="shared" si="342"/>
        <v>2025</v>
      </c>
    </row>
    <row r="2165" spans="1:27" ht="15.75" customHeight="1">
      <c r="A2165" s="150">
        <f t="shared" si="339"/>
        <v>4460</v>
      </c>
      <c r="B2165" s="75">
        <v>28399</v>
      </c>
      <c r="C2165" s="60">
        <v>2</v>
      </c>
      <c r="D2165" s="59" t="str">
        <f t="shared" si="343"/>
        <v>275/80R22.5</v>
      </c>
      <c r="E2165" s="61">
        <v>8443</v>
      </c>
      <c r="F2165" s="75" t="s">
        <v>99</v>
      </c>
      <c r="G2165" s="60">
        <v>56</v>
      </c>
      <c r="H2165" s="59" t="str">
        <f t="shared" si="344"/>
        <v xml:space="preserve">UBERLANDIA </v>
      </c>
      <c r="I2165" s="63">
        <v>45819</v>
      </c>
      <c r="J2165" s="64">
        <v>45849</v>
      </c>
      <c r="K2165" s="60">
        <v>0</v>
      </c>
      <c r="L2165" s="60">
        <v>19312</v>
      </c>
      <c r="M2165" s="60">
        <v>74566</v>
      </c>
      <c r="N2165" s="65">
        <f t="shared" si="345"/>
        <v>600</v>
      </c>
      <c r="O2165" s="66" t="str">
        <f t="shared" ca="1" si="346"/>
        <v>OK</v>
      </c>
      <c r="P2165" s="63">
        <v>45877</v>
      </c>
      <c r="Q2165" s="200"/>
      <c r="R2165" s="148" t="s">
        <v>114</v>
      </c>
      <c r="S2165" s="65" t="str">
        <f t="shared" si="347"/>
        <v>Pneu não ressulcado</v>
      </c>
      <c r="T2165" s="59" t="str">
        <f t="shared" si="348"/>
        <v>Negligência e/ou não realização do serviço de ressulcagem.</v>
      </c>
      <c r="U2165" s="65" t="str">
        <f t="shared" si="349"/>
        <v>Realizar a ressulcagem dos pneus respeitando os procedimentos conforme manual de ressulcagem.</v>
      </c>
      <c r="V2165" s="60">
        <v>16196</v>
      </c>
      <c r="W2165" s="59" t="str">
        <f t="shared" si="350"/>
        <v xml:space="preserve">Everson Veloso </v>
      </c>
      <c r="X2165" s="59">
        <f t="shared" si="341"/>
        <v>7</v>
      </c>
      <c r="Y2165" s="59">
        <f t="shared" ca="1" si="340"/>
        <v>28</v>
      </c>
      <c r="Z2165" s="59" t="str">
        <f>IFERROR(VLOOKUP(R2165,FVU!B:F,5,FALSE),"")</f>
        <v>BANDA DE RODAGEM</v>
      </c>
      <c r="AA2165">
        <f t="shared" si="342"/>
        <v>2025</v>
      </c>
    </row>
    <row r="2166" spans="1:27" ht="15.75" customHeight="1">
      <c r="A2166" s="149">
        <f t="shared" si="339"/>
        <v>4461</v>
      </c>
      <c r="B2166" s="76">
        <v>28207</v>
      </c>
      <c r="C2166" s="68">
        <v>2</v>
      </c>
      <c r="D2166" s="67" t="str">
        <f t="shared" si="343"/>
        <v>275/80R22.5</v>
      </c>
      <c r="E2166" s="69">
        <v>90516</v>
      </c>
      <c r="F2166" s="76" t="s">
        <v>197</v>
      </c>
      <c r="G2166" s="68">
        <v>870</v>
      </c>
      <c r="H2166" s="67" t="str">
        <f t="shared" si="344"/>
        <v>JUSTINOPOLIS</v>
      </c>
      <c r="I2166" s="71">
        <v>45824</v>
      </c>
      <c r="J2166" s="72">
        <v>45849</v>
      </c>
      <c r="K2166" s="68">
        <v>0</v>
      </c>
      <c r="L2166" s="68">
        <v>27622</v>
      </c>
      <c r="M2166" s="68">
        <v>79759</v>
      </c>
      <c r="N2166" s="73">
        <f t="shared" si="345"/>
        <v>600</v>
      </c>
      <c r="O2166" s="74" t="str">
        <f t="shared" ca="1" si="346"/>
        <v>OK</v>
      </c>
      <c r="P2166" s="71">
        <v>45874</v>
      </c>
      <c r="Q2166" s="198"/>
      <c r="R2166" s="68" t="s">
        <v>111</v>
      </c>
      <c r="S2166" s="73" t="str">
        <f t="shared" si="347"/>
        <v>Desgaste irregular da Banda de Rodagem.</v>
      </c>
      <c r="T2166" s="67" t="str">
        <f t="shared" si="348"/>
        <v>Folgas nas mangas, cubos, buchas estouradas, veículo desalinhado.</v>
      </c>
      <c r="U2166" s="73" t="str">
        <f t="shared" si="34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166" s="68">
        <v>16196</v>
      </c>
      <c r="W2166" s="67" t="str">
        <f t="shared" si="350"/>
        <v xml:space="preserve">Everson Veloso </v>
      </c>
      <c r="X2166" s="67">
        <f t="shared" si="341"/>
        <v>7</v>
      </c>
      <c r="Y2166" s="67">
        <f t="shared" ca="1" si="340"/>
        <v>25</v>
      </c>
      <c r="Z2166" s="67" t="str">
        <f>IFERROR(VLOOKUP(R2166,FVU!B:F,5,FALSE),"")</f>
        <v>BANDA DE RODAGEM</v>
      </c>
      <c r="AA2166">
        <f t="shared" si="342"/>
        <v>2025</v>
      </c>
    </row>
    <row r="2167" spans="1:27" ht="15.75" customHeight="1">
      <c r="A2167" s="150">
        <f t="shared" si="339"/>
        <v>4462</v>
      </c>
      <c r="B2167" s="75">
        <v>24546</v>
      </c>
      <c r="C2167" s="60">
        <v>2</v>
      </c>
      <c r="D2167" s="59" t="str">
        <f t="shared" si="343"/>
        <v>275/80R22.5</v>
      </c>
      <c r="E2167" s="61">
        <v>20721</v>
      </c>
      <c r="F2167" s="75" t="s">
        <v>198</v>
      </c>
      <c r="G2167" s="60">
        <v>870</v>
      </c>
      <c r="H2167" s="59" t="str">
        <f t="shared" si="344"/>
        <v>JUSTINOPOLIS</v>
      </c>
      <c r="I2167" s="63">
        <v>45831</v>
      </c>
      <c r="J2167" s="64">
        <v>45849</v>
      </c>
      <c r="K2167" s="60">
        <v>2</v>
      </c>
      <c r="L2167" s="60">
        <v>3423</v>
      </c>
      <c r="M2167" s="60">
        <v>204354</v>
      </c>
      <c r="N2167" s="65">
        <f t="shared" si="345"/>
        <v>600</v>
      </c>
      <c r="O2167" s="66" t="str">
        <f t="shared" ca="1" si="346"/>
        <v>OK</v>
      </c>
      <c r="P2167" s="63">
        <v>45874</v>
      </c>
      <c r="Q2167" s="200"/>
      <c r="R2167" s="148" t="s">
        <v>116</v>
      </c>
      <c r="S2167" s="65" t="str">
        <f t="shared" si="347"/>
        <v>Desenrolamento do retorno da lona carcaça no talão.</v>
      </c>
      <c r="T2167" s="59" t="str">
        <f t="shared" si="348"/>
        <v>Aquecimento no talão ocasionado pelo uso excessivo do freio, má regulagem dos freios, uso excessivo dos freios devido a velocidade incompatível com a via,rodas sujas e/ou em má condições de uso, etc.</v>
      </c>
      <c r="U2167" s="65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167" s="60">
        <v>16196</v>
      </c>
      <c r="W2167" s="59" t="str">
        <f t="shared" si="350"/>
        <v xml:space="preserve">Everson Veloso </v>
      </c>
      <c r="X2167" s="59">
        <f t="shared" si="341"/>
        <v>7</v>
      </c>
      <c r="Y2167" s="59">
        <f t="shared" ca="1" si="340"/>
        <v>25</v>
      </c>
      <c r="Z2167" s="59" t="str">
        <f>IFERROR(VLOOKUP(R2167,FVU!B:F,5,FALSE),"")</f>
        <v>TALÃO</v>
      </c>
      <c r="AA2167">
        <f t="shared" si="342"/>
        <v>2025</v>
      </c>
    </row>
    <row r="2168" spans="1:27" ht="15.75" customHeight="1">
      <c r="A2168" s="149">
        <f t="shared" si="339"/>
        <v>4463</v>
      </c>
      <c r="B2168" s="76">
        <v>29544</v>
      </c>
      <c r="C2168" s="68">
        <v>1</v>
      </c>
      <c r="D2168" s="67" t="str">
        <f t="shared" si="343"/>
        <v>295/80R22.5</v>
      </c>
      <c r="E2168" s="69">
        <v>10801</v>
      </c>
      <c r="F2168" s="76" t="s">
        <v>200</v>
      </c>
      <c r="G2168" s="68">
        <v>870</v>
      </c>
      <c r="H2168" s="67" t="str">
        <f t="shared" si="344"/>
        <v>JUSTINOPOLIS</v>
      </c>
      <c r="I2168" s="71">
        <v>45826</v>
      </c>
      <c r="J2168" s="72">
        <v>45849</v>
      </c>
      <c r="K2168" s="68">
        <v>1</v>
      </c>
      <c r="L2168" s="68">
        <v>2668</v>
      </c>
      <c r="M2168" s="68">
        <v>61067</v>
      </c>
      <c r="N2168" s="73">
        <f t="shared" si="345"/>
        <v>650</v>
      </c>
      <c r="O2168" s="74" t="str">
        <f t="shared" ca="1" si="346"/>
        <v>OK</v>
      </c>
      <c r="P2168" s="71">
        <v>45874</v>
      </c>
      <c r="Q2168" s="198"/>
      <c r="R2168" s="68" t="s">
        <v>116</v>
      </c>
      <c r="S2168" s="73" t="str">
        <f t="shared" si="347"/>
        <v>Desenrolamento do retorno da lona carcaça no talão.</v>
      </c>
      <c r="T2168" s="67" t="str">
        <f t="shared" si="348"/>
        <v>Aquecimento no talão ocasionado pelo uso excessivo do freio, má regulagem dos freios, uso excessivo dos freios devido a velocidade incompatível com a via,rodas sujas e/ou em má condições de uso, etc.</v>
      </c>
      <c r="U2168" s="73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168" s="68">
        <v>16196</v>
      </c>
      <c r="W2168" s="67" t="str">
        <f t="shared" si="350"/>
        <v xml:space="preserve">Everson Veloso </v>
      </c>
      <c r="X2168" s="67">
        <f t="shared" si="341"/>
        <v>7</v>
      </c>
      <c r="Y2168" s="67">
        <f t="shared" ca="1" si="340"/>
        <v>25</v>
      </c>
      <c r="Z2168" s="67" t="str">
        <f>IFERROR(VLOOKUP(R2168,FVU!B:F,5,FALSE),"")</f>
        <v>TALÃO</v>
      </c>
      <c r="AA2168">
        <f t="shared" si="342"/>
        <v>2025</v>
      </c>
    </row>
    <row r="2169" spans="1:27" ht="15.75" customHeight="1">
      <c r="A2169" s="150">
        <f t="shared" si="339"/>
        <v>4464</v>
      </c>
      <c r="B2169" s="75">
        <v>30600</v>
      </c>
      <c r="C2169" s="60">
        <v>2</v>
      </c>
      <c r="D2169" s="59" t="str">
        <f t="shared" si="343"/>
        <v>275/80R22.5</v>
      </c>
      <c r="E2169" s="61">
        <v>11088</v>
      </c>
      <c r="F2169" s="75" t="s">
        <v>105</v>
      </c>
      <c r="G2169" s="60">
        <v>870</v>
      </c>
      <c r="H2169" s="59" t="str">
        <f t="shared" si="344"/>
        <v>JUSTINOPOLIS</v>
      </c>
      <c r="I2169" s="63">
        <v>45829</v>
      </c>
      <c r="J2169" s="64">
        <v>45849</v>
      </c>
      <c r="K2169" s="60">
        <v>1</v>
      </c>
      <c r="L2169" s="60">
        <v>2642</v>
      </c>
      <c r="M2169" s="60">
        <v>30940</v>
      </c>
      <c r="N2169" s="65">
        <f t="shared" si="345"/>
        <v>600</v>
      </c>
      <c r="O2169" s="66" t="str">
        <f t="shared" ca="1" si="346"/>
        <v>OK</v>
      </c>
      <c r="P2169" s="63">
        <v>45874</v>
      </c>
      <c r="Q2169" s="200"/>
      <c r="R2169" s="148" t="s">
        <v>116</v>
      </c>
      <c r="S2169" s="65" t="str">
        <f t="shared" si="347"/>
        <v>Desenrolamento do retorno da lona carcaça no talão.</v>
      </c>
      <c r="T2169" s="59" t="str">
        <f t="shared" si="348"/>
        <v>Aquecimento no talão ocasionado pelo uso excessivo do freio, má regulagem dos freios, uso excessivo dos freios devido a velocidade incompatível com a via,rodas sujas e/ou em má condições de uso, etc.</v>
      </c>
      <c r="U2169" s="65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169" s="60">
        <v>16196</v>
      </c>
      <c r="W2169" s="59" t="str">
        <f t="shared" si="350"/>
        <v xml:space="preserve">Everson Veloso </v>
      </c>
      <c r="X2169" s="59">
        <f t="shared" si="341"/>
        <v>7</v>
      </c>
      <c r="Y2169" s="59">
        <f t="shared" ca="1" si="340"/>
        <v>25</v>
      </c>
      <c r="Z2169" s="59" t="str">
        <f>IFERROR(VLOOKUP(R2169,FVU!B:F,5,FALSE),"")</f>
        <v>TALÃO</v>
      </c>
      <c r="AA2169">
        <f t="shared" si="342"/>
        <v>2025</v>
      </c>
    </row>
    <row r="2170" spans="1:27" ht="15.75" customHeight="1">
      <c r="A2170" s="149">
        <f t="shared" si="339"/>
        <v>4465</v>
      </c>
      <c r="B2170" s="76">
        <v>45537</v>
      </c>
      <c r="C2170" s="68">
        <v>2</v>
      </c>
      <c r="D2170" s="67" t="str">
        <f t="shared" si="343"/>
        <v>275/80R22.5</v>
      </c>
      <c r="E2170" s="69">
        <v>11326</v>
      </c>
      <c r="F2170" s="76" t="s">
        <v>105</v>
      </c>
      <c r="G2170" s="68">
        <v>870</v>
      </c>
      <c r="H2170" s="67" t="str">
        <f t="shared" si="344"/>
        <v>JUSTINOPOLIS</v>
      </c>
      <c r="I2170" s="71">
        <v>45831</v>
      </c>
      <c r="J2170" s="72">
        <v>45849</v>
      </c>
      <c r="K2170" s="68">
        <v>2</v>
      </c>
      <c r="L2170" s="68">
        <v>29582</v>
      </c>
      <c r="M2170" s="68">
        <v>126224</v>
      </c>
      <c r="N2170" s="73">
        <f t="shared" si="345"/>
        <v>600</v>
      </c>
      <c r="O2170" s="74" t="str">
        <f t="shared" ca="1" si="346"/>
        <v>OK</v>
      </c>
      <c r="P2170" s="71">
        <v>45874</v>
      </c>
      <c r="Q2170" s="198"/>
      <c r="R2170" s="68" t="s">
        <v>106</v>
      </c>
      <c r="S2170" s="73" t="str">
        <f t="shared" si="347"/>
        <v>Rachadura na zona baixa do talão.</v>
      </c>
      <c r="T2170" s="67" t="str">
        <f t="shared" si="34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70" s="73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70" s="68">
        <v>16196</v>
      </c>
      <c r="W2170" s="67" t="str">
        <f t="shared" si="350"/>
        <v xml:space="preserve">Everson Veloso </v>
      </c>
      <c r="X2170" s="67">
        <f t="shared" si="341"/>
        <v>7</v>
      </c>
      <c r="Y2170" s="67">
        <f t="shared" ca="1" si="340"/>
        <v>25</v>
      </c>
      <c r="Z2170" s="67" t="str">
        <f>IFERROR(VLOOKUP(R2170,FVU!B:F,5,FALSE),"")</f>
        <v>TALÃO</v>
      </c>
      <c r="AA2170">
        <f t="shared" si="342"/>
        <v>2025</v>
      </c>
    </row>
    <row r="2171" spans="1:27" ht="15.75" customHeight="1">
      <c r="A2171" s="150">
        <f t="shared" si="339"/>
        <v>4466</v>
      </c>
      <c r="B2171" s="75">
        <v>26343</v>
      </c>
      <c r="C2171" s="60">
        <v>2</v>
      </c>
      <c r="D2171" s="59" t="str">
        <f t="shared" si="343"/>
        <v>275/80R22.5</v>
      </c>
      <c r="E2171" s="61">
        <v>10839</v>
      </c>
      <c r="F2171" s="75" t="s">
        <v>99</v>
      </c>
      <c r="G2171" s="60">
        <v>870</v>
      </c>
      <c r="H2171" s="59" t="str">
        <f t="shared" si="344"/>
        <v>JUSTINOPOLIS</v>
      </c>
      <c r="I2171" s="63">
        <v>45831</v>
      </c>
      <c r="J2171" s="64">
        <v>45849</v>
      </c>
      <c r="K2171" s="60">
        <v>2</v>
      </c>
      <c r="L2171" s="60">
        <v>23583</v>
      </c>
      <c r="M2171" s="60">
        <v>123788</v>
      </c>
      <c r="N2171" s="65">
        <f t="shared" si="345"/>
        <v>600</v>
      </c>
      <c r="O2171" s="66" t="str">
        <f t="shared" ca="1" si="346"/>
        <v>OK</v>
      </c>
      <c r="P2171" s="63">
        <v>45874</v>
      </c>
      <c r="Q2171" s="200"/>
      <c r="R2171" s="148" t="s">
        <v>117</v>
      </c>
      <c r="S2171" s="65" t="str">
        <f t="shared" si="347"/>
        <v>Separações no talão e rupturas dos reforços.</v>
      </c>
      <c r="T2171" s="59" t="str">
        <f t="shared" si="348"/>
        <v>Aquecimento excessivo no tambor de freio, utilização com sobrecarga ou baixa pressão, mau posicionamento do pneu sobre o aro/roda, uso excessivo dos freios devido a velocidade incompatível com a via.</v>
      </c>
      <c r="U2171" s="65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71" s="60">
        <v>16196</v>
      </c>
      <c r="W2171" s="59" t="str">
        <f t="shared" si="350"/>
        <v xml:space="preserve">Everson Veloso </v>
      </c>
      <c r="X2171" s="59">
        <f t="shared" si="341"/>
        <v>7</v>
      </c>
      <c r="Y2171" s="59">
        <f t="shared" ca="1" si="340"/>
        <v>25</v>
      </c>
      <c r="Z2171" s="59" t="str">
        <f>IFERROR(VLOOKUP(R2171,FVU!B:F,5,FALSE),"")</f>
        <v>TALÃO</v>
      </c>
      <c r="AA2171">
        <f t="shared" si="342"/>
        <v>2025</v>
      </c>
    </row>
    <row r="2172" spans="1:27" ht="15.75" customHeight="1">
      <c r="A2172" s="149">
        <f t="shared" si="339"/>
        <v>4467</v>
      </c>
      <c r="B2172" s="76">
        <v>31013</v>
      </c>
      <c r="C2172" s="68">
        <v>2</v>
      </c>
      <c r="D2172" s="67" t="str">
        <f t="shared" si="343"/>
        <v>275/80R22.5</v>
      </c>
      <c r="E2172" s="69">
        <v>8438</v>
      </c>
      <c r="F2172" s="76" t="s">
        <v>99</v>
      </c>
      <c r="G2172" s="68">
        <v>56</v>
      </c>
      <c r="H2172" s="67" t="str">
        <f t="shared" si="344"/>
        <v xml:space="preserve">UBERLANDIA </v>
      </c>
      <c r="I2172" s="71">
        <v>45830</v>
      </c>
      <c r="J2172" s="72">
        <v>45849</v>
      </c>
      <c r="K2172" s="68">
        <v>0</v>
      </c>
      <c r="L2172" s="68">
        <v>28236</v>
      </c>
      <c r="M2172" s="68">
        <v>28236</v>
      </c>
      <c r="N2172" s="73">
        <f t="shared" si="345"/>
        <v>600</v>
      </c>
      <c r="O2172" s="74" t="str">
        <f t="shared" ca="1" si="346"/>
        <v>OK</v>
      </c>
      <c r="P2172" s="71">
        <v>45877</v>
      </c>
      <c r="Q2172" s="198"/>
      <c r="R2172" s="68" t="s">
        <v>106</v>
      </c>
      <c r="S2172" s="73" t="str">
        <f t="shared" si="347"/>
        <v>Rachadura na zona baixa do talão.</v>
      </c>
      <c r="T2172" s="67" t="str">
        <f t="shared" si="34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72" s="73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72" s="68">
        <v>16196</v>
      </c>
      <c r="W2172" s="67" t="str">
        <f t="shared" si="350"/>
        <v xml:space="preserve">Everson Veloso </v>
      </c>
      <c r="X2172" s="67">
        <f t="shared" si="341"/>
        <v>7</v>
      </c>
      <c r="Y2172" s="67">
        <f t="shared" ca="1" si="340"/>
        <v>28</v>
      </c>
      <c r="Z2172" s="67" t="str">
        <f>IFERROR(VLOOKUP(R2172,FVU!B:F,5,FALSE),"")</f>
        <v>TALÃO</v>
      </c>
      <c r="AA2172">
        <f t="shared" si="342"/>
        <v>2025</v>
      </c>
    </row>
    <row r="2173" spans="1:27" ht="15.75" customHeight="1">
      <c r="A2173" s="150">
        <f t="shared" si="339"/>
        <v>4468</v>
      </c>
      <c r="B2173" s="75">
        <v>31974</v>
      </c>
      <c r="C2173" s="60">
        <v>2</v>
      </c>
      <c r="D2173" s="59" t="str">
        <f t="shared" si="343"/>
        <v>275/80R22.5</v>
      </c>
      <c r="E2173" s="61">
        <v>41163</v>
      </c>
      <c r="F2173" s="75" t="s">
        <v>197</v>
      </c>
      <c r="G2173" s="60">
        <v>870</v>
      </c>
      <c r="H2173" s="59" t="str">
        <f t="shared" si="344"/>
        <v>JUSTINOPOLIS</v>
      </c>
      <c r="I2173" s="63">
        <v>45833</v>
      </c>
      <c r="J2173" s="64">
        <v>45849</v>
      </c>
      <c r="K2173" s="60">
        <v>0</v>
      </c>
      <c r="L2173" s="60">
        <v>2479</v>
      </c>
      <c r="M2173" s="60">
        <v>2479</v>
      </c>
      <c r="N2173" s="65">
        <f t="shared" si="345"/>
        <v>600</v>
      </c>
      <c r="O2173" s="66" t="str">
        <f t="shared" ca="1" si="346"/>
        <v>OK</v>
      </c>
      <c r="P2173" s="63">
        <v>45874</v>
      </c>
      <c r="Q2173" s="200"/>
      <c r="R2173" s="148" t="s">
        <v>116</v>
      </c>
      <c r="S2173" s="65" t="str">
        <f t="shared" si="347"/>
        <v>Desenrolamento do retorno da lona carcaça no talão.</v>
      </c>
      <c r="T2173" s="59" t="str">
        <f t="shared" si="348"/>
        <v>Aquecimento no talão ocasionado pelo uso excessivo do freio, má regulagem dos freios, uso excessivo dos freios devido a velocidade incompatível com a via,rodas sujas e/ou em má condições de uso, etc.</v>
      </c>
      <c r="U2173" s="65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173" s="60">
        <v>16196</v>
      </c>
      <c r="W2173" s="59" t="str">
        <f t="shared" si="350"/>
        <v xml:space="preserve">Everson Veloso </v>
      </c>
      <c r="X2173" s="59">
        <f t="shared" si="341"/>
        <v>7</v>
      </c>
      <c r="Y2173" s="59">
        <f t="shared" ca="1" si="340"/>
        <v>25</v>
      </c>
      <c r="Z2173" s="59" t="str">
        <f>IFERROR(VLOOKUP(R2173,FVU!B:F,5,FALSE),"")</f>
        <v>TALÃO</v>
      </c>
      <c r="AA2173">
        <f t="shared" si="342"/>
        <v>2025</v>
      </c>
    </row>
    <row r="2174" spans="1:27" ht="15.75" customHeight="1">
      <c r="A2174" s="149">
        <f t="shared" si="339"/>
        <v>4469</v>
      </c>
      <c r="B2174" s="76">
        <v>27745</v>
      </c>
      <c r="C2174" s="68">
        <v>2</v>
      </c>
      <c r="D2174" s="67" t="str">
        <f t="shared" si="343"/>
        <v>275/80R22.5</v>
      </c>
      <c r="E2174" s="69">
        <v>10802</v>
      </c>
      <c r="F2174" s="76" t="s">
        <v>99</v>
      </c>
      <c r="G2174" s="68">
        <v>870</v>
      </c>
      <c r="H2174" s="67" t="str">
        <f t="shared" si="344"/>
        <v>JUSTINOPOLIS</v>
      </c>
      <c r="I2174" s="71">
        <v>45833</v>
      </c>
      <c r="J2174" s="72">
        <v>45849</v>
      </c>
      <c r="K2174" s="68">
        <v>2</v>
      </c>
      <c r="L2174" s="68">
        <v>7997</v>
      </c>
      <c r="M2174" s="68">
        <v>86761</v>
      </c>
      <c r="N2174" s="73">
        <f t="shared" si="345"/>
        <v>600</v>
      </c>
      <c r="O2174" s="74" t="str">
        <f t="shared" ca="1" si="346"/>
        <v>OK</v>
      </c>
      <c r="P2174" s="71">
        <v>45874</v>
      </c>
      <c r="Q2174" s="198"/>
      <c r="R2174" s="68" t="s">
        <v>116</v>
      </c>
      <c r="S2174" s="73" t="str">
        <f t="shared" si="347"/>
        <v>Desenrolamento do retorno da lona carcaça no talão.</v>
      </c>
      <c r="T2174" s="67" t="str">
        <f t="shared" si="348"/>
        <v>Aquecimento no talão ocasionado pelo uso excessivo do freio, má regulagem dos freios, uso excessivo dos freios devido a velocidade incompatível com a via,rodas sujas e/ou em má condições de uso, etc.</v>
      </c>
      <c r="U2174" s="73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174" s="68">
        <v>16196</v>
      </c>
      <c r="W2174" s="67" t="str">
        <f t="shared" si="350"/>
        <v xml:space="preserve">Everson Veloso </v>
      </c>
      <c r="X2174" s="67">
        <f t="shared" si="341"/>
        <v>7</v>
      </c>
      <c r="Y2174" s="67">
        <f t="shared" ca="1" si="340"/>
        <v>25</v>
      </c>
      <c r="Z2174" s="67" t="str">
        <f>IFERROR(VLOOKUP(R2174,FVU!B:F,5,FALSE),"")</f>
        <v>TALÃO</v>
      </c>
      <c r="AA2174">
        <f t="shared" si="342"/>
        <v>2025</v>
      </c>
    </row>
    <row r="2175" spans="1:27" ht="15.75" customHeight="1">
      <c r="A2175" s="150">
        <f t="shared" si="339"/>
        <v>4470</v>
      </c>
      <c r="B2175" s="75">
        <v>29463</v>
      </c>
      <c r="C2175" s="60">
        <v>2</v>
      </c>
      <c r="D2175" s="59" t="str">
        <f t="shared" si="343"/>
        <v>275/80R22.5</v>
      </c>
      <c r="E2175" s="61">
        <v>8448</v>
      </c>
      <c r="F2175" s="75" t="s">
        <v>105</v>
      </c>
      <c r="G2175" s="60">
        <v>56</v>
      </c>
      <c r="H2175" s="59" t="str">
        <f t="shared" si="344"/>
        <v xml:space="preserve">UBERLANDIA </v>
      </c>
      <c r="I2175" s="63">
        <v>45832</v>
      </c>
      <c r="J2175" s="64">
        <v>45849</v>
      </c>
      <c r="K2175" s="60">
        <v>0</v>
      </c>
      <c r="L2175" s="60">
        <v>133</v>
      </c>
      <c r="M2175" s="60">
        <v>61746</v>
      </c>
      <c r="N2175" s="65">
        <f t="shared" si="345"/>
        <v>600</v>
      </c>
      <c r="O2175" s="66" t="str">
        <f t="shared" ca="1" si="346"/>
        <v>OK</v>
      </c>
      <c r="P2175" s="63">
        <v>45877</v>
      </c>
      <c r="Q2175" s="200"/>
      <c r="R2175" s="148" t="s">
        <v>114</v>
      </c>
      <c r="S2175" s="65" t="str">
        <f t="shared" si="347"/>
        <v>Pneu não ressulcado</v>
      </c>
      <c r="T2175" s="59" t="str">
        <f t="shared" si="348"/>
        <v>Negligência e/ou não realização do serviço de ressulcagem.</v>
      </c>
      <c r="U2175" s="65" t="str">
        <f t="shared" si="349"/>
        <v>Realizar a ressulcagem dos pneus respeitando os procedimentos conforme manual de ressulcagem.</v>
      </c>
      <c r="V2175" s="60">
        <v>16196</v>
      </c>
      <c r="W2175" s="59" t="str">
        <f t="shared" si="350"/>
        <v xml:space="preserve">Everson Veloso </v>
      </c>
      <c r="X2175" s="59">
        <f t="shared" si="341"/>
        <v>7</v>
      </c>
      <c r="Y2175" s="59">
        <f t="shared" ca="1" si="340"/>
        <v>28</v>
      </c>
      <c r="Z2175" s="59" t="str">
        <f>IFERROR(VLOOKUP(R2175,FVU!B:F,5,FALSE),"")</f>
        <v>BANDA DE RODAGEM</v>
      </c>
      <c r="AA2175">
        <f t="shared" si="342"/>
        <v>2025</v>
      </c>
    </row>
    <row r="2176" spans="1:27" ht="15.75" customHeight="1">
      <c r="A2176" s="149">
        <f t="shared" si="339"/>
        <v>4471</v>
      </c>
      <c r="B2176" s="76">
        <v>27628</v>
      </c>
      <c r="C2176" s="68">
        <v>2</v>
      </c>
      <c r="D2176" s="67" t="str">
        <f t="shared" si="343"/>
        <v>275/80R22.5</v>
      </c>
      <c r="E2176" s="69">
        <v>7329</v>
      </c>
      <c r="F2176" s="76" t="s">
        <v>101</v>
      </c>
      <c r="G2176" s="68">
        <v>56</v>
      </c>
      <c r="H2176" s="67" t="str">
        <f t="shared" si="344"/>
        <v xml:space="preserve">UBERLANDIA </v>
      </c>
      <c r="I2176" s="71">
        <v>45826</v>
      </c>
      <c r="J2176" s="72">
        <v>45849</v>
      </c>
      <c r="K2176" s="68">
        <v>1</v>
      </c>
      <c r="L2176" s="68">
        <v>18105</v>
      </c>
      <c r="M2176" s="68">
        <v>107553</v>
      </c>
      <c r="N2176" s="73">
        <f t="shared" si="345"/>
        <v>600</v>
      </c>
      <c r="O2176" s="74" t="str">
        <f t="shared" ca="1" si="346"/>
        <v>OK</v>
      </c>
      <c r="P2176" s="71">
        <v>45877</v>
      </c>
      <c r="Q2176" s="198"/>
      <c r="R2176" s="68" t="s">
        <v>106</v>
      </c>
      <c r="S2176" s="73" t="str">
        <f t="shared" si="347"/>
        <v>Rachadura na zona baixa do talão.</v>
      </c>
      <c r="T2176" s="67" t="str">
        <f t="shared" si="34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76" s="73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76" s="68">
        <v>16196</v>
      </c>
      <c r="W2176" s="67" t="str">
        <f t="shared" si="350"/>
        <v xml:space="preserve">Everson Veloso </v>
      </c>
      <c r="X2176" s="67">
        <f t="shared" si="341"/>
        <v>7</v>
      </c>
      <c r="Y2176" s="67">
        <f t="shared" ca="1" si="340"/>
        <v>28</v>
      </c>
      <c r="Z2176" s="67" t="str">
        <f>IFERROR(VLOOKUP(R2176,FVU!B:F,5,FALSE),"")</f>
        <v>TALÃO</v>
      </c>
      <c r="AA2176">
        <f t="shared" si="342"/>
        <v>2025</v>
      </c>
    </row>
    <row r="2177" spans="1:27" ht="15.75" customHeight="1">
      <c r="A2177" s="150">
        <f t="shared" si="339"/>
        <v>4472</v>
      </c>
      <c r="B2177" s="75">
        <v>28887</v>
      </c>
      <c r="C2177" s="60">
        <v>2</v>
      </c>
      <c r="D2177" s="59" t="str">
        <f t="shared" si="343"/>
        <v>275/80R22.5</v>
      </c>
      <c r="E2177" s="61">
        <v>8454</v>
      </c>
      <c r="F2177" s="75" t="s">
        <v>99</v>
      </c>
      <c r="G2177" s="60">
        <v>56</v>
      </c>
      <c r="H2177" s="59" t="str">
        <f t="shared" si="344"/>
        <v xml:space="preserve">UBERLANDIA </v>
      </c>
      <c r="I2177" s="63">
        <v>45825</v>
      </c>
      <c r="J2177" s="64">
        <v>45849</v>
      </c>
      <c r="K2177" s="60">
        <v>0</v>
      </c>
      <c r="L2177" s="60">
        <v>8821</v>
      </c>
      <c r="M2177" s="60">
        <v>62685</v>
      </c>
      <c r="N2177" s="65">
        <f t="shared" si="345"/>
        <v>600</v>
      </c>
      <c r="O2177" s="66" t="str">
        <f t="shared" ca="1" si="346"/>
        <v>OK</v>
      </c>
      <c r="P2177" s="63">
        <v>45877</v>
      </c>
      <c r="Q2177" s="200"/>
      <c r="R2177" s="148" t="s">
        <v>118</v>
      </c>
      <c r="S2177" s="65" t="str">
        <f t="shared" si="347"/>
        <v>Pneu ressulcado incorretamente</v>
      </c>
      <c r="T2177" s="59" t="str">
        <f t="shared" si="348"/>
        <v>Falhas ou não realização dos procedimentos conforme manual de ressulcagem.</v>
      </c>
      <c r="U2177" s="65" t="str">
        <f t="shared" si="349"/>
        <v>Solicito avaliação de cobrança</v>
      </c>
      <c r="V2177" s="60">
        <v>16196</v>
      </c>
      <c r="W2177" s="59" t="str">
        <f t="shared" si="350"/>
        <v xml:space="preserve">Everson Veloso </v>
      </c>
      <c r="X2177" s="59">
        <f t="shared" si="341"/>
        <v>7</v>
      </c>
      <c r="Y2177" s="59">
        <f t="shared" ca="1" si="340"/>
        <v>28</v>
      </c>
      <c r="Z2177" s="59" t="str">
        <f>IFERROR(VLOOKUP(R2177,FVU!B:F,5,FALSE),"")</f>
        <v>BANDA DE RODAGEM</v>
      </c>
      <c r="AA2177">
        <f t="shared" si="342"/>
        <v>2025</v>
      </c>
    </row>
    <row r="2178" spans="1:27" ht="15.75" customHeight="1">
      <c r="A2178" s="149">
        <f t="shared" si="339"/>
        <v>4473</v>
      </c>
      <c r="B2178" s="76">
        <v>47788</v>
      </c>
      <c r="C2178" s="68">
        <v>2</v>
      </c>
      <c r="D2178" s="67" t="str">
        <f t="shared" si="343"/>
        <v>275/80R22.5</v>
      </c>
      <c r="E2178" s="69">
        <v>8438</v>
      </c>
      <c r="F2178" s="76" t="s">
        <v>105</v>
      </c>
      <c r="G2178" s="68">
        <v>56</v>
      </c>
      <c r="H2178" s="67" t="str">
        <f t="shared" si="344"/>
        <v xml:space="preserve">UBERLANDIA </v>
      </c>
      <c r="I2178" s="71">
        <v>45830</v>
      </c>
      <c r="J2178" s="72">
        <v>45849</v>
      </c>
      <c r="K2178" s="68">
        <v>0</v>
      </c>
      <c r="L2178" s="68">
        <v>14761</v>
      </c>
      <c r="M2178" s="68">
        <v>73276</v>
      </c>
      <c r="N2178" s="73">
        <f t="shared" si="345"/>
        <v>600</v>
      </c>
      <c r="O2178" s="74" t="str">
        <f t="shared" ca="1" si="346"/>
        <v>OK</v>
      </c>
      <c r="P2178" s="71">
        <v>45877</v>
      </c>
      <c r="Q2178" s="198"/>
      <c r="R2178" s="68" t="s">
        <v>109</v>
      </c>
      <c r="S2178" s="73" t="str">
        <f t="shared" si="347"/>
        <v>Desgaste da Banda de Rodagem por utilização extrema.</v>
      </c>
      <c r="T2178" s="67" t="str">
        <f t="shared" si="348"/>
        <v>Roda travada, "calo" no tambor de freio, utilização extrema , excessiva.</v>
      </c>
      <c r="U2178" s="73" t="str">
        <f t="shared" si="349"/>
        <v>Verificar rodas e tambores de freio, verificar negligência do borracheiro e caso procedente efetuar a cobrança.</v>
      </c>
      <c r="V2178" s="68">
        <v>16196</v>
      </c>
      <c r="W2178" s="67" t="str">
        <f t="shared" si="350"/>
        <v xml:space="preserve">Everson Veloso </v>
      </c>
      <c r="X2178" s="67">
        <f t="shared" si="341"/>
        <v>7</v>
      </c>
      <c r="Y2178" s="67">
        <f t="shared" ca="1" si="340"/>
        <v>28</v>
      </c>
      <c r="Z2178" s="67" t="str">
        <f>IFERROR(VLOOKUP(R2178,FVU!B:F,5,FALSE),"")</f>
        <v>BANDA DE RODAGEM</v>
      </c>
      <c r="AA2178">
        <f t="shared" si="342"/>
        <v>2025</v>
      </c>
    </row>
    <row r="2179" spans="1:27" ht="15.75" customHeight="1">
      <c r="A2179" s="150">
        <f t="shared" si="339"/>
        <v>4474</v>
      </c>
      <c r="B2179" s="75">
        <v>30504</v>
      </c>
      <c r="C2179" s="60">
        <v>2</v>
      </c>
      <c r="D2179" s="59" t="str">
        <f t="shared" si="343"/>
        <v>275/80R22.5</v>
      </c>
      <c r="E2179" s="61">
        <v>7338</v>
      </c>
      <c r="F2179" s="75" t="s">
        <v>102</v>
      </c>
      <c r="G2179" s="60">
        <v>56</v>
      </c>
      <c r="H2179" s="59" t="str">
        <f t="shared" si="344"/>
        <v xml:space="preserve">UBERLANDIA </v>
      </c>
      <c r="I2179" s="63">
        <v>45833</v>
      </c>
      <c r="J2179" s="64">
        <v>45849</v>
      </c>
      <c r="K2179" s="60">
        <v>0</v>
      </c>
      <c r="L2179" s="60">
        <v>46700</v>
      </c>
      <c r="M2179" s="60">
        <v>46700</v>
      </c>
      <c r="N2179" s="65">
        <f t="shared" si="345"/>
        <v>600</v>
      </c>
      <c r="O2179" s="66" t="str">
        <f t="shared" ca="1" si="346"/>
        <v>OK</v>
      </c>
      <c r="P2179" s="63">
        <v>45877</v>
      </c>
      <c r="Q2179" s="200"/>
      <c r="R2179" s="148" t="s">
        <v>111</v>
      </c>
      <c r="S2179" s="65" t="str">
        <f t="shared" si="347"/>
        <v>Desgaste irregular da Banda de Rodagem.</v>
      </c>
      <c r="T2179" s="59" t="str">
        <f t="shared" si="348"/>
        <v>Folgas nas mangas, cubos, buchas estouradas, veículo desalinhado.</v>
      </c>
      <c r="U2179" s="65" t="str">
        <f t="shared" si="34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179" s="60">
        <v>16196</v>
      </c>
      <c r="W2179" s="59" t="str">
        <f t="shared" si="350"/>
        <v xml:space="preserve">Everson Veloso </v>
      </c>
      <c r="X2179" s="59">
        <f t="shared" si="341"/>
        <v>7</v>
      </c>
      <c r="Y2179" s="59">
        <f t="shared" ca="1" si="340"/>
        <v>28</v>
      </c>
      <c r="Z2179" s="59" t="str">
        <f>IFERROR(VLOOKUP(R2179,FVU!B:F,5,FALSE),"")</f>
        <v>BANDA DE RODAGEM</v>
      </c>
      <c r="AA2179">
        <f t="shared" si="342"/>
        <v>2025</v>
      </c>
    </row>
    <row r="2180" spans="1:27" ht="15.75" customHeight="1">
      <c r="A2180" s="149">
        <f t="shared" ref="A2180:A2243" si="351">IF(B2180&gt;0,A2179+1,"")</f>
        <v>4475</v>
      </c>
      <c r="B2180" s="76">
        <v>31152</v>
      </c>
      <c r="C2180" s="68">
        <v>2</v>
      </c>
      <c r="D2180" s="67" t="str">
        <f t="shared" si="343"/>
        <v>275/80R22.5</v>
      </c>
      <c r="E2180" s="69">
        <v>8482</v>
      </c>
      <c r="F2180" s="76" t="s">
        <v>99</v>
      </c>
      <c r="G2180" s="68">
        <v>56</v>
      </c>
      <c r="H2180" s="67" t="str">
        <f t="shared" si="344"/>
        <v xml:space="preserve">UBERLANDIA </v>
      </c>
      <c r="I2180" s="71">
        <v>45836</v>
      </c>
      <c r="J2180" s="72">
        <v>45849</v>
      </c>
      <c r="K2180" s="68">
        <v>0</v>
      </c>
      <c r="L2180" s="68">
        <v>15029</v>
      </c>
      <c r="M2180" s="68">
        <v>28752</v>
      </c>
      <c r="N2180" s="73">
        <f t="shared" si="345"/>
        <v>600</v>
      </c>
      <c r="O2180" s="74" t="str">
        <f t="shared" ca="1" si="346"/>
        <v>OK</v>
      </c>
      <c r="P2180" s="71">
        <v>45877</v>
      </c>
      <c r="Q2180" s="198"/>
      <c r="R2180" s="68" t="s">
        <v>114</v>
      </c>
      <c r="S2180" s="73" t="str">
        <f t="shared" si="347"/>
        <v>Pneu não ressulcado</v>
      </c>
      <c r="T2180" s="67" t="str">
        <f t="shared" si="348"/>
        <v>Negligência e/ou não realização do serviço de ressulcagem.</v>
      </c>
      <c r="U2180" s="73" t="str">
        <f t="shared" si="349"/>
        <v>Realizar a ressulcagem dos pneus respeitando os procedimentos conforme manual de ressulcagem.</v>
      </c>
      <c r="V2180" s="68">
        <v>16196</v>
      </c>
      <c r="W2180" s="67" t="str">
        <f t="shared" si="350"/>
        <v xml:space="preserve">Everson Veloso </v>
      </c>
      <c r="X2180" s="67">
        <f t="shared" si="341"/>
        <v>7</v>
      </c>
      <c r="Y2180" s="67">
        <f t="shared" ca="1" si="340"/>
        <v>28</v>
      </c>
      <c r="Z2180" s="67" t="str">
        <f>IFERROR(VLOOKUP(R2180,FVU!B:F,5,FALSE),"")</f>
        <v>BANDA DE RODAGEM</v>
      </c>
      <c r="AA2180">
        <f t="shared" si="342"/>
        <v>2025</v>
      </c>
    </row>
    <row r="2181" spans="1:27" ht="15.75" customHeight="1">
      <c r="A2181" s="150">
        <f t="shared" si="351"/>
        <v>4476</v>
      </c>
      <c r="B2181" s="75">
        <v>28740</v>
      </c>
      <c r="C2181" s="60">
        <v>2</v>
      </c>
      <c r="D2181" s="59" t="str">
        <f t="shared" si="343"/>
        <v>275/80R22.5</v>
      </c>
      <c r="E2181" s="61">
        <v>90194</v>
      </c>
      <c r="F2181" s="75" t="s">
        <v>198</v>
      </c>
      <c r="G2181" s="60">
        <v>990</v>
      </c>
      <c r="H2181" s="59" t="str">
        <f t="shared" si="344"/>
        <v>VENEZA</v>
      </c>
      <c r="I2181" s="63">
        <v>45834</v>
      </c>
      <c r="J2181" s="64">
        <v>45849</v>
      </c>
      <c r="K2181" s="60">
        <v>0</v>
      </c>
      <c r="L2181" s="60">
        <v>13570</v>
      </c>
      <c r="M2181" s="60">
        <v>98125</v>
      </c>
      <c r="N2181" s="65">
        <f t="shared" si="345"/>
        <v>600</v>
      </c>
      <c r="O2181" s="66" t="str">
        <f t="shared" ca="1" si="346"/>
        <v>OK</v>
      </c>
      <c r="P2181" s="63">
        <v>45856</v>
      </c>
      <c r="Q2181" s="200"/>
      <c r="R2181" s="148" t="s">
        <v>98</v>
      </c>
      <c r="S2181" s="65" t="str">
        <f t="shared" si="347"/>
        <v>Flexões importantes no interior.</v>
      </c>
      <c r="T2181" s="59" t="str">
        <f t="shared" si="348"/>
        <v>Sobrecarga e/ou baixa pressão, vazamento de ar pela válvula ou pela roda, perfurações no topo ou flanco.</v>
      </c>
      <c r="U2181" s="65" t="str">
        <f t="shared" si="349"/>
        <v>Conferir e efetuar as calibragens periodicamente conforme tabela.</v>
      </c>
      <c r="V2181" s="60">
        <v>16196</v>
      </c>
      <c r="W2181" s="59" t="str">
        <f t="shared" si="350"/>
        <v xml:space="preserve">Everson Veloso </v>
      </c>
      <c r="X2181" s="59">
        <f t="shared" si="341"/>
        <v>7</v>
      </c>
      <c r="Y2181" s="59">
        <f t="shared" ca="1" si="340"/>
        <v>7</v>
      </c>
      <c r="Z2181" s="59" t="str">
        <f>IFERROR(VLOOKUP(R2181,FVU!B:F,5,FALSE),"")</f>
        <v>FLANCO</v>
      </c>
      <c r="AA2181">
        <f t="shared" si="342"/>
        <v>2025</v>
      </c>
    </row>
    <row r="2182" spans="1:27" ht="15.75" customHeight="1">
      <c r="A2182" s="149">
        <f t="shared" si="351"/>
        <v>4477</v>
      </c>
      <c r="B2182" s="76">
        <v>24337</v>
      </c>
      <c r="C2182" s="68">
        <v>1</v>
      </c>
      <c r="D2182" s="67" t="str">
        <f t="shared" si="343"/>
        <v>295/80R22.5</v>
      </c>
      <c r="E2182" s="69">
        <v>12660</v>
      </c>
      <c r="F2182" s="76" t="s">
        <v>198</v>
      </c>
      <c r="G2182" s="68">
        <v>16</v>
      </c>
      <c r="H2182" s="67" t="str">
        <f t="shared" si="344"/>
        <v>M.GORETTI</v>
      </c>
      <c r="I2182" s="71">
        <v>45837</v>
      </c>
      <c r="J2182" s="72">
        <v>45849</v>
      </c>
      <c r="K2182" s="68">
        <v>1</v>
      </c>
      <c r="L2182" s="68">
        <v>965</v>
      </c>
      <c r="M2182" s="68">
        <v>202295</v>
      </c>
      <c r="N2182" s="73">
        <f t="shared" si="345"/>
        <v>650</v>
      </c>
      <c r="O2182" s="74" t="str">
        <f t="shared" ca="1" si="346"/>
        <v>OK</v>
      </c>
      <c r="P2182" s="71">
        <v>45856</v>
      </c>
      <c r="Q2182" s="198"/>
      <c r="R2182" s="68" t="s">
        <v>104</v>
      </c>
      <c r="S2182" s="73" t="str">
        <f t="shared" si="347"/>
        <v>Feridas acidentais no flanco.</v>
      </c>
      <c r="T2182" s="67" t="str">
        <f t="shared" si="348"/>
        <v>Objetos pontiagudos, pontas de guias, meio-fio.</v>
      </c>
      <c r="U2182" s="73" t="str">
        <f t="shared" si="349"/>
        <v>Impacto lateral proveniente de erro operacional, solicito avaliação de cobrança.</v>
      </c>
      <c r="V2182" s="68">
        <v>16196</v>
      </c>
      <c r="W2182" s="67" t="str">
        <f t="shared" si="350"/>
        <v xml:space="preserve">Everson Veloso </v>
      </c>
      <c r="X2182" s="67">
        <f t="shared" si="341"/>
        <v>7</v>
      </c>
      <c r="Y2182" s="67">
        <f t="shared" ca="1" si="340"/>
        <v>7</v>
      </c>
      <c r="Z2182" s="67" t="str">
        <f>IFERROR(VLOOKUP(R2182,FVU!B:F,5,FALSE),"")</f>
        <v>FLANCO</v>
      </c>
      <c r="AA2182">
        <f t="shared" si="342"/>
        <v>2025</v>
      </c>
    </row>
    <row r="2183" spans="1:27" ht="15.75" customHeight="1">
      <c r="A2183" s="150">
        <f t="shared" si="351"/>
        <v>4478</v>
      </c>
      <c r="B2183" s="75">
        <v>28706</v>
      </c>
      <c r="C2183" s="60">
        <v>2</v>
      </c>
      <c r="D2183" s="59" t="str">
        <f t="shared" si="343"/>
        <v>275/80R22.5</v>
      </c>
      <c r="E2183" s="61">
        <v>90192</v>
      </c>
      <c r="F2183" s="75" t="s">
        <v>197</v>
      </c>
      <c r="G2183" s="60">
        <v>990</v>
      </c>
      <c r="H2183" s="59" t="str">
        <f t="shared" si="344"/>
        <v>VENEZA</v>
      </c>
      <c r="I2183" s="63">
        <v>45834</v>
      </c>
      <c r="J2183" s="64">
        <v>45849</v>
      </c>
      <c r="K2183" s="60">
        <v>0</v>
      </c>
      <c r="L2183" s="60">
        <v>71544</v>
      </c>
      <c r="M2183" s="60">
        <v>71544</v>
      </c>
      <c r="N2183" s="65">
        <f t="shared" si="345"/>
        <v>600</v>
      </c>
      <c r="O2183" s="66" t="str">
        <f t="shared" ca="1" si="346"/>
        <v>OK</v>
      </c>
      <c r="P2183" s="63">
        <v>45856</v>
      </c>
      <c r="Q2183" s="200"/>
      <c r="R2183" s="148" t="s">
        <v>110</v>
      </c>
      <c r="S2183" s="65" t="str">
        <f t="shared" si="347"/>
        <v>Rodagem sem ar ou com flexão importante no flanco.</v>
      </c>
      <c r="T2183" s="59" t="str">
        <f t="shared" si="348"/>
        <v>Perfurações no topo ou flanco, rodas ou aros danificados, rodagem prolongada sem ar ou baixa pressão, desgaste no flanco por atrito com o solo ou entre germinados.</v>
      </c>
      <c r="U2183" s="65" t="str">
        <f t="shared" si="349"/>
        <v>Condutor rodou com o pneu vazio. Solicito avaliação de cobrança.</v>
      </c>
      <c r="V2183" s="60">
        <v>16196</v>
      </c>
      <c r="W2183" s="59" t="str">
        <f t="shared" si="350"/>
        <v xml:space="preserve">Everson Veloso </v>
      </c>
      <c r="X2183" s="59">
        <f t="shared" si="341"/>
        <v>7</v>
      </c>
      <c r="Y2183" s="59">
        <f t="shared" ref="Y2183:Y2246" ca="1" si="352">IF(J2183=0,"",IF(P2183=0,TODAY()-J2183,P2183-J2183))</f>
        <v>7</v>
      </c>
      <c r="Z2183" s="59" t="str">
        <f>IFERROR(VLOOKUP(R2183,FVU!B:F,5,FALSE),"")</f>
        <v>FLANCO</v>
      </c>
      <c r="AA2183">
        <f t="shared" si="342"/>
        <v>2025</v>
      </c>
    </row>
    <row r="2184" spans="1:27" ht="15.75" customHeight="1">
      <c r="A2184" s="149">
        <f t="shared" si="351"/>
        <v>4479</v>
      </c>
      <c r="B2184" s="76">
        <v>27567</v>
      </c>
      <c r="C2184" s="68">
        <v>2</v>
      </c>
      <c r="D2184" s="67" t="str">
        <f t="shared" si="343"/>
        <v>275/80R22.5</v>
      </c>
      <c r="E2184" s="69">
        <v>90486</v>
      </c>
      <c r="F2184" s="76" t="s">
        <v>105</v>
      </c>
      <c r="G2184" s="68">
        <v>990</v>
      </c>
      <c r="H2184" s="67" t="str">
        <f t="shared" si="344"/>
        <v>VENEZA</v>
      </c>
      <c r="I2184" s="71">
        <v>45833</v>
      </c>
      <c r="J2184" s="72">
        <v>45849</v>
      </c>
      <c r="K2184" s="68">
        <v>1</v>
      </c>
      <c r="L2184" s="68">
        <v>49477</v>
      </c>
      <c r="M2184" s="68">
        <v>119905</v>
      </c>
      <c r="N2184" s="73">
        <f t="shared" si="345"/>
        <v>600</v>
      </c>
      <c r="O2184" s="74" t="str">
        <f t="shared" ca="1" si="346"/>
        <v>OK</v>
      </c>
      <c r="P2184" s="71">
        <v>45856</v>
      </c>
      <c r="Q2184" s="198"/>
      <c r="R2184" s="68" t="s">
        <v>106</v>
      </c>
      <c r="S2184" s="73" t="str">
        <f t="shared" si="347"/>
        <v>Rachadura na zona baixa do talão.</v>
      </c>
      <c r="T2184" s="67" t="str">
        <f t="shared" si="34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84" s="73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84" s="68">
        <v>16196</v>
      </c>
      <c r="W2184" s="67" t="str">
        <f t="shared" si="350"/>
        <v xml:space="preserve">Everson Veloso </v>
      </c>
      <c r="X2184" s="67">
        <f t="shared" si="341"/>
        <v>7</v>
      </c>
      <c r="Y2184" s="67">
        <f t="shared" ca="1" si="352"/>
        <v>7</v>
      </c>
      <c r="Z2184" s="67" t="str">
        <f>IFERROR(VLOOKUP(R2184,FVU!B:F,5,FALSE),"")</f>
        <v>TALÃO</v>
      </c>
      <c r="AA2184">
        <f t="shared" si="342"/>
        <v>2025</v>
      </c>
    </row>
    <row r="2185" spans="1:27" ht="15.75" customHeight="1">
      <c r="A2185" s="150">
        <f t="shared" si="351"/>
        <v>4480</v>
      </c>
      <c r="B2185" s="75">
        <v>24567</v>
      </c>
      <c r="C2185" s="60">
        <v>2</v>
      </c>
      <c r="D2185" s="59" t="str">
        <f t="shared" si="343"/>
        <v>275/80R22.5</v>
      </c>
      <c r="E2185" s="61">
        <v>90498</v>
      </c>
      <c r="F2185" s="75" t="s">
        <v>105</v>
      </c>
      <c r="G2185" s="60">
        <v>990</v>
      </c>
      <c r="H2185" s="59" t="str">
        <f t="shared" si="344"/>
        <v>VENEZA</v>
      </c>
      <c r="I2185" s="63">
        <v>45835</v>
      </c>
      <c r="J2185" s="64">
        <v>45849</v>
      </c>
      <c r="K2185" s="60">
        <v>2</v>
      </c>
      <c r="L2185" s="60">
        <v>48132</v>
      </c>
      <c r="M2185" s="60">
        <v>179134</v>
      </c>
      <c r="N2185" s="65">
        <f t="shared" si="345"/>
        <v>600</v>
      </c>
      <c r="O2185" s="66" t="str">
        <f t="shared" ca="1" si="346"/>
        <v>OK</v>
      </c>
      <c r="P2185" s="63">
        <v>45856</v>
      </c>
      <c r="Q2185" s="200"/>
      <c r="R2185" s="148" t="s">
        <v>106</v>
      </c>
      <c r="S2185" s="65" t="str">
        <f t="shared" si="347"/>
        <v>Rachadura na zona baixa do talão.</v>
      </c>
      <c r="T2185" s="59" t="str">
        <f t="shared" si="34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85" s="65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85" s="60">
        <v>16196</v>
      </c>
      <c r="W2185" s="59" t="str">
        <f t="shared" si="350"/>
        <v xml:space="preserve">Everson Veloso </v>
      </c>
      <c r="X2185" s="59">
        <f t="shared" ref="X2185:X2248" si="353">IF(J2185=0,"",MONTH(J2185))</f>
        <v>7</v>
      </c>
      <c r="Y2185" s="59">
        <f t="shared" ca="1" si="352"/>
        <v>7</v>
      </c>
      <c r="Z2185" s="59" t="str">
        <f>IFERROR(VLOOKUP(R2185,FVU!B:F,5,FALSE),"")</f>
        <v>TALÃO</v>
      </c>
      <c r="AA2185">
        <f t="shared" ref="AA2185:AA2248" si="354">IF(J2185=0,"",YEAR(J2185))</f>
        <v>2025</v>
      </c>
    </row>
    <row r="2186" spans="1:27" ht="15.75" customHeight="1">
      <c r="A2186" s="149">
        <f t="shared" si="351"/>
        <v>4481</v>
      </c>
      <c r="B2186" s="76">
        <v>28453</v>
      </c>
      <c r="C2186" s="68">
        <v>2</v>
      </c>
      <c r="D2186" s="67" t="str">
        <f t="shared" si="343"/>
        <v>275/80R22.5</v>
      </c>
      <c r="E2186" s="69">
        <v>90242</v>
      </c>
      <c r="F2186" s="76" t="s">
        <v>198</v>
      </c>
      <c r="G2186" s="68">
        <v>990</v>
      </c>
      <c r="H2186" s="67" t="str">
        <f t="shared" si="344"/>
        <v>VENEZA</v>
      </c>
      <c r="I2186" s="71">
        <v>45826</v>
      </c>
      <c r="J2186" s="72">
        <v>45849</v>
      </c>
      <c r="K2186" s="68">
        <v>1</v>
      </c>
      <c r="L2186" s="68">
        <v>23140</v>
      </c>
      <c r="M2186" s="68">
        <v>136798</v>
      </c>
      <c r="N2186" s="73">
        <f t="shared" si="345"/>
        <v>600</v>
      </c>
      <c r="O2186" s="74" t="str">
        <f t="shared" ca="1" si="346"/>
        <v>OK</v>
      </c>
      <c r="P2186" s="71">
        <v>45856</v>
      </c>
      <c r="Q2186" s="198"/>
      <c r="R2186" s="68" t="s">
        <v>104</v>
      </c>
      <c r="S2186" s="73" t="str">
        <f t="shared" si="347"/>
        <v>Feridas acidentais no flanco.</v>
      </c>
      <c r="T2186" s="67" t="str">
        <f t="shared" si="348"/>
        <v>Objetos pontiagudos, pontas de guias, meio-fio.</v>
      </c>
      <c r="U2186" s="73" t="str">
        <f t="shared" si="349"/>
        <v>Impacto lateral proveniente de erro operacional, solicito avaliação de cobrança.</v>
      </c>
      <c r="V2186" s="68">
        <v>16196</v>
      </c>
      <c r="W2186" s="67" t="str">
        <f t="shared" si="350"/>
        <v xml:space="preserve">Everson Veloso </v>
      </c>
      <c r="X2186" s="67">
        <f t="shared" si="353"/>
        <v>7</v>
      </c>
      <c r="Y2186" s="67">
        <f t="shared" ca="1" si="352"/>
        <v>7</v>
      </c>
      <c r="Z2186" s="67" t="str">
        <f>IFERROR(VLOOKUP(R2186,FVU!B:F,5,FALSE),"")</f>
        <v>FLANCO</v>
      </c>
      <c r="AA2186">
        <f t="shared" si="354"/>
        <v>2025</v>
      </c>
    </row>
    <row r="2187" spans="1:27" ht="15.75" customHeight="1">
      <c r="A2187" s="150">
        <f t="shared" si="351"/>
        <v>4482</v>
      </c>
      <c r="B2187" s="75">
        <v>30616</v>
      </c>
      <c r="C2187" s="60">
        <v>2</v>
      </c>
      <c r="D2187" s="59" t="str">
        <f t="shared" si="343"/>
        <v>275/80R22.5</v>
      </c>
      <c r="E2187" s="61">
        <v>7515</v>
      </c>
      <c r="F2187" s="75" t="s">
        <v>105</v>
      </c>
      <c r="G2187" s="60">
        <v>56</v>
      </c>
      <c r="H2187" s="59" t="str">
        <f t="shared" si="344"/>
        <v xml:space="preserve">UBERLANDIA </v>
      </c>
      <c r="I2187" s="63">
        <v>45835</v>
      </c>
      <c r="J2187" s="64">
        <v>45849</v>
      </c>
      <c r="K2187" s="60">
        <v>0</v>
      </c>
      <c r="L2187" s="60">
        <v>31854</v>
      </c>
      <c r="M2187" s="60">
        <v>31854</v>
      </c>
      <c r="N2187" s="65">
        <f t="shared" si="345"/>
        <v>600</v>
      </c>
      <c r="O2187" s="66" t="str">
        <f t="shared" ca="1" si="346"/>
        <v>OK</v>
      </c>
      <c r="P2187" s="63">
        <v>45877</v>
      </c>
      <c r="Q2187" s="200"/>
      <c r="R2187" s="148" t="s">
        <v>109</v>
      </c>
      <c r="S2187" s="65" t="str">
        <f t="shared" si="347"/>
        <v>Desgaste da Banda de Rodagem por utilização extrema.</v>
      </c>
      <c r="T2187" s="59" t="str">
        <f t="shared" si="348"/>
        <v>Roda travada, "calo" no tambor de freio, utilização extrema , excessiva.</v>
      </c>
      <c r="U2187" s="65" t="str">
        <f t="shared" si="349"/>
        <v>Verificar rodas e tambores de freio, verificar negligência do borracheiro e caso procedente efetuar a cobrança.</v>
      </c>
      <c r="V2187" s="60">
        <v>16196</v>
      </c>
      <c r="W2187" s="59" t="str">
        <f t="shared" si="350"/>
        <v xml:space="preserve">Everson Veloso </v>
      </c>
      <c r="X2187" s="59">
        <f t="shared" si="353"/>
        <v>7</v>
      </c>
      <c r="Y2187" s="59">
        <f t="shared" ca="1" si="352"/>
        <v>28</v>
      </c>
      <c r="Z2187" s="59" t="str">
        <f>IFERROR(VLOOKUP(R2187,FVU!B:F,5,FALSE),"")</f>
        <v>BANDA DE RODAGEM</v>
      </c>
      <c r="AA2187">
        <f t="shared" si="354"/>
        <v>2025</v>
      </c>
    </row>
    <row r="2188" spans="1:27" ht="15.75" customHeight="1">
      <c r="A2188" s="149">
        <f t="shared" si="351"/>
        <v>4483</v>
      </c>
      <c r="B2188" s="76">
        <v>31975</v>
      </c>
      <c r="C2188" s="68">
        <v>2</v>
      </c>
      <c r="D2188" s="67" t="str">
        <f t="shared" si="343"/>
        <v>275/80R22.5</v>
      </c>
      <c r="E2188" s="69">
        <v>41163</v>
      </c>
      <c r="F2188" s="76" t="s">
        <v>102</v>
      </c>
      <c r="G2188" s="68">
        <v>870</v>
      </c>
      <c r="H2188" s="67" t="str">
        <f t="shared" si="344"/>
        <v>JUSTINOPOLIS</v>
      </c>
      <c r="I2188" s="71">
        <v>45845</v>
      </c>
      <c r="J2188" s="72">
        <v>45856</v>
      </c>
      <c r="K2188" s="68">
        <v>0</v>
      </c>
      <c r="L2188" s="68">
        <v>2479</v>
      </c>
      <c r="M2188" s="68">
        <v>2479</v>
      </c>
      <c r="N2188" s="73">
        <f t="shared" si="345"/>
        <v>600</v>
      </c>
      <c r="O2188" s="74" t="str">
        <f t="shared" ca="1" si="346"/>
        <v>OK</v>
      </c>
      <c r="P2188" s="71">
        <v>45889</v>
      </c>
      <c r="Q2188" s="198"/>
      <c r="R2188" s="68" t="s">
        <v>116</v>
      </c>
      <c r="S2188" s="73" t="str">
        <f t="shared" si="347"/>
        <v>Desenrolamento do retorno da lona carcaça no talão.</v>
      </c>
      <c r="T2188" s="67" t="str">
        <f t="shared" si="348"/>
        <v>Aquecimento no talão ocasionado pelo uso excessivo do freio, má regulagem dos freios, uso excessivo dos freios devido a velocidade incompatível com a via,rodas sujas e/ou em má condições de uso, etc.</v>
      </c>
      <c r="U2188" s="73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188" s="68">
        <v>16196</v>
      </c>
      <c r="W2188" s="67" t="str">
        <f t="shared" si="350"/>
        <v xml:space="preserve">Everson Veloso </v>
      </c>
      <c r="X2188" s="67">
        <f t="shared" si="353"/>
        <v>7</v>
      </c>
      <c r="Y2188" s="67">
        <f t="shared" ca="1" si="352"/>
        <v>33</v>
      </c>
      <c r="Z2188" s="67" t="str">
        <f>IFERROR(VLOOKUP(R2188,FVU!B:F,5,FALSE),"")</f>
        <v>TALÃO</v>
      </c>
      <c r="AA2188">
        <f t="shared" si="354"/>
        <v>2025</v>
      </c>
    </row>
    <row r="2189" spans="1:27" ht="15.75" customHeight="1">
      <c r="A2189" s="150">
        <f t="shared" si="351"/>
        <v>4484</v>
      </c>
      <c r="B2189" s="75">
        <v>31855</v>
      </c>
      <c r="C2189" s="60">
        <v>2</v>
      </c>
      <c r="D2189" s="59" t="str">
        <f t="shared" si="343"/>
        <v>275/80R22.5</v>
      </c>
      <c r="E2189" s="61">
        <v>41163</v>
      </c>
      <c r="F2189" s="75" t="s">
        <v>102</v>
      </c>
      <c r="G2189" s="60">
        <v>870</v>
      </c>
      <c r="H2189" s="59" t="str">
        <f t="shared" si="344"/>
        <v>JUSTINOPOLIS</v>
      </c>
      <c r="I2189" s="63">
        <v>45845</v>
      </c>
      <c r="J2189" s="64">
        <v>45856</v>
      </c>
      <c r="K2189" s="60">
        <v>0</v>
      </c>
      <c r="L2189" s="60">
        <v>357</v>
      </c>
      <c r="M2189" s="60">
        <v>357</v>
      </c>
      <c r="N2189" s="65">
        <f t="shared" si="345"/>
        <v>600</v>
      </c>
      <c r="O2189" s="66" t="str">
        <f t="shared" ca="1" si="346"/>
        <v>OK</v>
      </c>
      <c r="P2189" s="63">
        <v>45889</v>
      </c>
      <c r="Q2189" s="200"/>
      <c r="R2189" s="148" t="s">
        <v>116</v>
      </c>
      <c r="S2189" s="65" t="str">
        <f t="shared" si="347"/>
        <v>Desenrolamento do retorno da lona carcaça no talão.</v>
      </c>
      <c r="T2189" s="59" t="str">
        <f t="shared" si="348"/>
        <v>Aquecimento no talão ocasionado pelo uso excessivo do freio, má regulagem dos freios, uso excessivo dos freios devido a velocidade incompatível com a via,rodas sujas e/ou em má condições de uso, etc.</v>
      </c>
      <c r="U2189" s="65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189" s="60">
        <v>16196</v>
      </c>
      <c r="W2189" s="59" t="str">
        <f t="shared" si="350"/>
        <v xml:space="preserve">Everson Veloso </v>
      </c>
      <c r="X2189" s="59">
        <f t="shared" si="353"/>
        <v>7</v>
      </c>
      <c r="Y2189" s="59">
        <f t="shared" ca="1" si="352"/>
        <v>33</v>
      </c>
      <c r="Z2189" s="59" t="str">
        <f>IFERROR(VLOOKUP(R2189,FVU!B:F,5,FALSE),"")</f>
        <v>TALÃO</v>
      </c>
      <c r="AA2189">
        <f t="shared" si="354"/>
        <v>2025</v>
      </c>
    </row>
    <row r="2190" spans="1:27" ht="15.75" customHeight="1">
      <c r="A2190" s="149">
        <f t="shared" si="351"/>
        <v>4485</v>
      </c>
      <c r="B2190" s="76">
        <v>29562</v>
      </c>
      <c r="C2190" s="68">
        <v>2</v>
      </c>
      <c r="D2190" s="67" t="str">
        <f t="shared" si="343"/>
        <v>275/80R22.5</v>
      </c>
      <c r="E2190" s="69">
        <v>11087</v>
      </c>
      <c r="F2190" s="76" t="s">
        <v>99</v>
      </c>
      <c r="G2190" s="68">
        <v>870</v>
      </c>
      <c r="H2190" s="67" t="str">
        <f t="shared" si="344"/>
        <v>JUSTINOPOLIS</v>
      </c>
      <c r="I2190" s="71">
        <v>45842</v>
      </c>
      <c r="J2190" s="72">
        <v>45856</v>
      </c>
      <c r="K2190" s="68">
        <v>1</v>
      </c>
      <c r="L2190" s="68">
        <v>11195</v>
      </c>
      <c r="M2190" s="68">
        <v>91513</v>
      </c>
      <c r="N2190" s="73">
        <f t="shared" si="345"/>
        <v>600</v>
      </c>
      <c r="O2190" s="74" t="str">
        <f t="shared" ca="1" si="346"/>
        <v>OK</v>
      </c>
      <c r="P2190" s="71">
        <v>45889</v>
      </c>
      <c r="Q2190" s="198"/>
      <c r="R2190" s="68" t="s">
        <v>106</v>
      </c>
      <c r="S2190" s="73" t="str">
        <f t="shared" si="347"/>
        <v>Rachadura na zona baixa do talão.</v>
      </c>
      <c r="T2190" s="67" t="str">
        <f t="shared" si="34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90" s="73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90" s="68">
        <v>16196</v>
      </c>
      <c r="W2190" s="67" t="str">
        <f t="shared" si="350"/>
        <v xml:space="preserve">Everson Veloso </v>
      </c>
      <c r="X2190" s="67">
        <f t="shared" si="353"/>
        <v>7</v>
      </c>
      <c r="Y2190" s="67">
        <f t="shared" ca="1" si="352"/>
        <v>33</v>
      </c>
      <c r="Z2190" s="67" t="str">
        <f>IFERROR(VLOOKUP(R2190,FVU!B:F,5,FALSE),"")</f>
        <v>TALÃO</v>
      </c>
      <c r="AA2190">
        <f t="shared" si="354"/>
        <v>2025</v>
      </c>
    </row>
    <row r="2191" spans="1:27" ht="15.75" customHeight="1">
      <c r="A2191" s="150">
        <f t="shared" si="351"/>
        <v>4486</v>
      </c>
      <c r="B2191" s="75">
        <v>24946</v>
      </c>
      <c r="C2191" s="60">
        <v>2</v>
      </c>
      <c r="D2191" s="59" t="str">
        <f t="shared" si="343"/>
        <v>275/80R22.5</v>
      </c>
      <c r="E2191" s="61">
        <v>10762</v>
      </c>
      <c r="F2191" s="75" t="s">
        <v>99</v>
      </c>
      <c r="G2191" s="60">
        <v>870</v>
      </c>
      <c r="H2191" s="59" t="str">
        <f t="shared" si="344"/>
        <v>JUSTINOPOLIS</v>
      </c>
      <c r="I2191" s="63">
        <v>45842</v>
      </c>
      <c r="J2191" s="64">
        <v>45856</v>
      </c>
      <c r="K2191" s="60">
        <v>2</v>
      </c>
      <c r="L2191" s="60">
        <v>18379</v>
      </c>
      <c r="M2191" s="60">
        <v>183623</v>
      </c>
      <c r="N2191" s="65">
        <f t="shared" si="345"/>
        <v>600</v>
      </c>
      <c r="O2191" s="66" t="str">
        <f t="shared" ca="1" si="346"/>
        <v>OK</v>
      </c>
      <c r="P2191" s="63">
        <v>45889</v>
      </c>
      <c r="Q2191" s="200"/>
      <c r="R2191" s="148" t="s">
        <v>106</v>
      </c>
      <c r="S2191" s="65" t="str">
        <f t="shared" si="347"/>
        <v>Rachadura na zona baixa do talão.</v>
      </c>
      <c r="T2191" s="59" t="str">
        <f t="shared" si="34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91" s="65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91" s="60">
        <v>16196</v>
      </c>
      <c r="W2191" s="59" t="str">
        <f t="shared" si="350"/>
        <v xml:space="preserve">Everson Veloso </v>
      </c>
      <c r="X2191" s="59">
        <f t="shared" si="353"/>
        <v>7</v>
      </c>
      <c r="Y2191" s="59">
        <f t="shared" ca="1" si="352"/>
        <v>33</v>
      </c>
      <c r="Z2191" s="59" t="str">
        <f>IFERROR(VLOOKUP(R2191,FVU!B:F,5,FALSE),"")</f>
        <v>TALÃO</v>
      </c>
      <c r="AA2191">
        <f t="shared" si="354"/>
        <v>2025</v>
      </c>
    </row>
    <row r="2192" spans="1:27" ht="15.75" customHeight="1">
      <c r="A2192" s="149">
        <f t="shared" si="351"/>
        <v>4487</v>
      </c>
      <c r="B2192" s="76">
        <v>29241</v>
      </c>
      <c r="C2192" s="68">
        <v>2</v>
      </c>
      <c r="D2192" s="67" t="str">
        <f t="shared" si="343"/>
        <v>275/80R22.5</v>
      </c>
      <c r="E2192" s="69">
        <v>11087</v>
      </c>
      <c r="F2192" s="76" t="s">
        <v>105</v>
      </c>
      <c r="G2192" s="68">
        <v>870</v>
      </c>
      <c r="H2192" s="67" t="str">
        <f t="shared" si="344"/>
        <v>JUSTINOPOLIS</v>
      </c>
      <c r="I2192" s="71">
        <v>45842</v>
      </c>
      <c r="J2192" s="72">
        <v>45856</v>
      </c>
      <c r="K2192" s="68">
        <v>1</v>
      </c>
      <c r="L2192" s="68">
        <v>11036</v>
      </c>
      <c r="M2192" s="68">
        <v>118870</v>
      </c>
      <c r="N2192" s="73">
        <f t="shared" si="345"/>
        <v>600</v>
      </c>
      <c r="O2192" s="74" t="str">
        <f t="shared" ca="1" si="346"/>
        <v>OK</v>
      </c>
      <c r="P2192" s="71">
        <v>45874</v>
      </c>
      <c r="Q2192" s="198"/>
      <c r="R2192" s="68" t="s">
        <v>106</v>
      </c>
      <c r="S2192" s="73" t="str">
        <f t="shared" si="347"/>
        <v>Rachadura na zona baixa do talão.</v>
      </c>
      <c r="T2192" s="67" t="str">
        <f t="shared" si="34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92" s="73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92" s="68">
        <v>16196</v>
      </c>
      <c r="W2192" s="67" t="str">
        <f t="shared" si="350"/>
        <v xml:space="preserve">Everson Veloso </v>
      </c>
      <c r="X2192" s="67">
        <f t="shared" si="353"/>
        <v>7</v>
      </c>
      <c r="Y2192" s="67">
        <f t="shared" ca="1" si="352"/>
        <v>18</v>
      </c>
      <c r="Z2192" s="67" t="str">
        <f>IFERROR(VLOOKUP(R2192,FVU!B:F,5,FALSE),"")</f>
        <v>TALÃO</v>
      </c>
      <c r="AA2192">
        <f t="shared" si="354"/>
        <v>2025</v>
      </c>
    </row>
    <row r="2193" spans="1:27" ht="15.75" customHeight="1">
      <c r="A2193" s="150">
        <f t="shared" si="351"/>
        <v>4488</v>
      </c>
      <c r="B2193" s="75">
        <v>27030</v>
      </c>
      <c r="C2193" s="60">
        <v>2</v>
      </c>
      <c r="D2193" s="59" t="str">
        <f t="shared" si="343"/>
        <v>275/80R22.5</v>
      </c>
      <c r="E2193" s="61">
        <v>103</v>
      </c>
      <c r="F2193" s="75" t="s">
        <v>198</v>
      </c>
      <c r="G2193" s="60">
        <v>250</v>
      </c>
      <c r="H2193" s="59" t="str">
        <f t="shared" si="344"/>
        <v>LAFAIETE</v>
      </c>
      <c r="I2193" s="63">
        <v>45839</v>
      </c>
      <c r="J2193" s="64">
        <v>45856</v>
      </c>
      <c r="K2193" s="60">
        <v>1</v>
      </c>
      <c r="L2193" s="60">
        <v>129150</v>
      </c>
      <c r="M2193" s="60">
        <v>168268</v>
      </c>
      <c r="N2193" s="65">
        <f t="shared" si="345"/>
        <v>600</v>
      </c>
      <c r="O2193" s="66" t="str">
        <f t="shared" ca="1" si="346"/>
        <v>OK</v>
      </c>
      <c r="P2193" s="63">
        <v>45856</v>
      </c>
      <c r="Q2193" s="200"/>
      <c r="R2193" s="148" t="s">
        <v>104</v>
      </c>
      <c r="S2193" s="65" t="str">
        <f t="shared" si="347"/>
        <v>Feridas acidentais no flanco.</v>
      </c>
      <c r="T2193" s="59" t="str">
        <f t="shared" si="348"/>
        <v>Objetos pontiagudos, pontas de guias, meio-fio.</v>
      </c>
      <c r="U2193" s="65" t="str">
        <f t="shared" si="349"/>
        <v>Impacto lateral proveniente de erro operacional, solicito avaliação de cobrança.</v>
      </c>
      <c r="V2193" s="60">
        <v>16196</v>
      </c>
      <c r="W2193" s="59" t="str">
        <f t="shared" si="350"/>
        <v xml:space="preserve">Everson Veloso </v>
      </c>
      <c r="X2193" s="59">
        <f t="shared" si="353"/>
        <v>7</v>
      </c>
      <c r="Y2193" s="59">
        <f t="shared" ca="1" si="352"/>
        <v>0</v>
      </c>
      <c r="Z2193" s="59" t="str">
        <f>IFERROR(VLOOKUP(R2193,FVU!B:F,5,FALSE),"")</f>
        <v>FLANCO</v>
      </c>
      <c r="AA2193">
        <f t="shared" si="354"/>
        <v>2025</v>
      </c>
    </row>
    <row r="2194" spans="1:27" ht="15.75" customHeight="1">
      <c r="A2194" s="149">
        <f t="shared" si="351"/>
        <v>4489</v>
      </c>
      <c r="B2194" s="76">
        <v>29337</v>
      </c>
      <c r="C2194" s="68">
        <v>2</v>
      </c>
      <c r="D2194" s="67" t="str">
        <f t="shared" si="343"/>
        <v>275/80R22.5</v>
      </c>
      <c r="E2194" s="69">
        <v>8462</v>
      </c>
      <c r="F2194" s="76" t="s">
        <v>99</v>
      </c>
      <c r="G2194" s="68">
        <v>56</v>
      </c>
      <c r="H2194" s="67" t="str">
        <f t="shared" si="344"/>
        <v xml:space="preserve">UBERLANDIA </v>
      </c>
      <c r="I2194" s="71">
        <v>45838</v>
      </c>
      <c r="J2194" s="72">
        <v>45856</v>
      </c>
      <c r="K2194" s="68">
        <v>0</v>
      </c>
      <c r="L2194" s="68">
        <v>27741</v>
      </c>
      <c r="M2194" s="68">
        <v>56075</v>
      </c>
      <c r="N2194" s="73">
        <f t="shared" si="345"/>
        <v>600</v>
      </c>
      <c r="O2194" s="74" t="str">
        <f t="shared" ca="1" si="346"/>
        <v>OK</v>
      </c>
      <c r="P2194" s="71">
        <v>45877</v>
      </c>
      <c r="Q2194" s="198"/>
      <c r="R2194" s="68" t="s">
        <v>118</v>
      </c>
      <c r="S2194" s="73" t="str">
        <f t="shared" si="347"/>
        <v>Pneu ressulcado incorretamente</v>
      </c>
      <c r="T2194" s="67" t="str">
        <f t="shared" si="348"/>
        <v>Falhas ou não realização dos procedimentos conforme manual de ressulcagem.</v>
      </c>
      <c r="U2194" s="73" t="str">
        <f t="shared" si="349"/>
        <v>Solicito avaliação de cobrança</v>
      </c>
      <c r="V2194" s="68">
        <v>16196</v>
      </c>
      <c r="W2194" s="67" t="str">
        <f t="shared" si="350"/>
        <v xml:space="preserve">Everson Veloso </v>
      </c>
      <c r="X2194" s="67">
        <f t="shared" si="353"/>
        <v>7</v>
      </c>
      <c r="Y2194" s="67">
        <f t="shared" ca="1" si="352"/>
        <v>21</v>
      </c>
      <c r="Z2194" s="67" t="str">
        <f>IFERROR(VLOOKUP(R2194,FVU!B:F,5,FALSE),"")</f>
        <v>BANDA DE RODAGEM</v>
      </c>
      <c r="AA2194">
        <f t="shared" si="354"/>
        <v>2025</v>
      </c>
    </row>
    <row r="2195" spans="1:27" ht="15.75" customHeight="1">
      <c r="A2195" s="150">
        <f t="shared" si="351"/>
        <v>4490</v>
      </c>
      <c r="B2195" s="75">
        <v>30615</v>
      </c>
      <c r="C2195" s="60">
        <v>2</v>
      </c>
      <c r="D2195" s="59" t="str">
        <f t="shared" si="343"/>
        <v>275/80R22.5</v>
      </c>
      <c r="E2195" s="61">
        <v>7512</v>
      </c>
      <c r="F2195" s="75" t="s">
        <v>105</v>
      </c>
      <c r="G2195" s="60">
        <v>56</v>
      </c>
      <c r="H2195" s="59" t="str">
        <f t="shared" si="344"/>
        <v xml:space="preserve">UBERLANDIA </v>
      </c>
      <c r="I2195" s="63">
        <v>45839</v>
      </c>
      <c r="J2195" s="64">
        <v>45856</v>
      </c>
      <c r="K2195" s="60">
        <v>0</v>
      </c>
      <c r="L2195" s="60">
        <v>27406</v>
      </c>
      <c r="M2195" s="60">
        <v>27406</v>
      </c>
      <c r="N2195" s="65">
        <f t="shared" si="345"/>
        <v>600</v>
      </c>
      <c r="O2195" s="66" t="str">
        <f t="shared" ca="1" si="346"/>
        <v>OK</v>
      </c>
      <c r="P2195" s="63">
        <v>45877</v>
      </c>
      <c r="Q2195" s="200"/>
      <c r="R2195" s="148" t="s">
        <v>111</v>
      </c>
      <c r="S2195" s="65" t="str">
        <f t="shared" si="347"/>
        <v>Desgaste irregular da Banda de Rodagem.</v>
      </c>
      <c r="T2195" s="59" t="str">
        <f t="shared" si="348"/>
        <v>Folgas nas mangas, cubos, buchas estouradas, veículo desalinhado.</v>
      </c>
      <c r="U2195" s="65" t="str">
        <f t="shared" si="34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195" s="60">
        <v>16196</v>
      </c>
      <c r="W2195" s="59" t="str">
        <f t="shared" si="350"/>
        <v xml:space="preserve">Everson Veloso </v>
      </c>
      <c r="X2195" s="59">
        <f t="shared" si="353"/>
        <v>7</v>
      </c>
      <c r="Y2195" s="59">
        <f t="shared" ca="1" si="352"/>
        <v>21</v>
      </c>
      <c r="Z2195" s="59" t="str">
        <f>IFERROR(VLOOKUP(R2195,FVU!B:F,5,FALSE),"")</f>
        <v>BANDA DE RODAGEM</v>
      </c>
      <c r="AA2195">
        <f t="shared" si="354"/>
        <v>2025</v>
      </c>
    </row>
    <row r="2196" spans="1:27" ht="15.75" customHeight="1">
      <c r="A2196" s="149">
        <f t="shared" si="351"/>
        <v>4491</v>
      </c>
      <c r="B2196" s="76">
        <v>27689</v>
      </c>
      <c r="C2196" s="68">
        <v>2</v>
      </c>
      <c r="D2196" s="67" t="str">
        <f t="shared" si="343"/>
        <v>275/80R22.5</v>
      </c>
      <c r="E2196" s="69">
        <v>90301</v>
      </c>
      <c r="F2196" s="76" t="s">
        <v>105</v>
      </c>
      <c r="G2196" s="68">
        <v>870</v>
      </c>
      <c r="H2196" s="67" t="str">
        <f t="shared" si="344"/>
        <v>JUSTINOPOLIS</v>
      </c>
      <c r="I2196" s="71">
        <v>45845</v>
      </c>
      <c r="J2196" s="72">
        <v>45856</v>
      </c>
      <c r="K2196" s="68">
        <v>1</v>
      </c>
      <c r="L2196" s="68">
        <v>16355</v>
      </c>
      <c r="M2196" s="68">
        <v>99258</v>
      </c>
      <c r="N2196" s="73">
        <f t="shared" si="345"/>
        <v>600</v>
      </c>
      <c r="O2196" s="74" t="str">
        <f t="shared" ca="1" si="346"/>
        <v>OK</v>
      </c>
      <c r="P2196" s="71">
        <v>45874</v>
      </c>
      <c r="Q2196" s="198"/>
      <c r="R2196" s="68" t="s">
        <v>106</v>
      </c>
      <c r="S2196" s="73" t="str">
        <f t="shared" si="347"/>
        <v>Rachadura na zona baixa do talão.</v>
      </c>
      <c r="T2196" s="67" t="str">
        <f t="shared" si="34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96" s="73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96" s="68">
        <v>16196</v>
      </c>
      <c r="W2196" s="67" t="str">
        <f t="shared" si="350"/>
        <v xml:space="preserve">Everson Veloso </v>
      </c>
      <c r="X2196" s="67">
        <f t="shared" si="353"/>
        <v>7</v>
      </c>
      <c r="Y2196" s="67">
        <f t="shared" ca="1" si="352"/>
        <v>18</v>
      </c>
      <c r="Z2196" s="67" t="str">
        <f>IFERROR(VLOOKUP(R2196,FVU!B:F,5,FALSE),"")</f>
        <v>TALÃO</v>
      </c>
      <c r="AA2196">
        <f t="shared" si="354"/>
        <v>2025</v>
      </c>
    </row>
    <row r="2197" spans="1:27" ht="15.75" customHeight="1">
      <c r="A2197" s="150">
        <f t="shared" si="351"/>
        <v>4492</v>
      </c>
      <c r="B2197" s="75">
        <v>28642</v>
      </c>
      <c r="C2197" s="60">
        <v>2</v>
      </c>
      <c r="D2197" s="59" t="str">
        <f t="shared" si="343"/>
        <v>275/80R22.5</v>
      </c>
      <c r="E2197" s="61">
        <v>10761</v>
      </c>
      <c r="F2197" s="75" t="s">
        <v>105</v>
      </c>
      <c r="G2197" s="60">
        <v>870</v>
      </c>
      <c r="H2197" s="59" t="str">
        <f t="shared" si="344"/>
        <v>JUSTINOPOLIS</v>
      </c>
      <c r="I2197" s="63">
        <v>45842</v>
      </c>
      <c r="J2197" s="64">
        <v>45856</v>
      </c>
      <c r="K2197" s="60">
        <v>1</v>
      </c>
      <c r="L2197" s="60">
        <v>10544</v>
      </c>
      <c r="M2197" s="60">
        <v>88421</v>
      </c>
      <c r="N2197" s="65">
        <f t="shared" si="345"/>
        <v>600</v>
      </c>
      <c r="O2197" s="66" t="str">
        <f t="shared" ca="1" si="346"/>
        <v>OK</v>
      </c>
      <c r="P2197" s="63">
        <v>45889</v>
      </c>
      <c r="Q2197" s="200"/>
      <c r="R2197" s="148" t="s">
        <v>116</v>
      </c>
      <c r="S2197" s="65" t="str">
        <f t="shared" si="347"/>
        <v>Desenrolamento do retorno da lona carcaça no talão.</v>
      </c>
      <c r="T2197" s="59" t="str">
        <f t="shared" si="348"/>
        <v>Aquecimento no talão ocasionado pelo uso excessivo do freio, má regulagem dos freios, uso excessivo dos freios devido a velocidade incompatível com a via,rodas sujas e/ou em má condições de uso, etc.</v>
      </c>
      <c r="U2197" s="65" t="str">
        <f t="shared" si="34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197" s="60">
        <v>16196</v>
      </c>
      <c r="W2197" s="59" t="str">
        <f t="shared" si="350"/>
        <v xml:space="preserve">Everson Veloso </v>
      </c>
      <c r="X2197" s="59">
        <f t="shared" si="353"/>
        <v>7</v>
      </c>
      <c r="Y2197" s="59">
        <f t="shared" ca="1" si="352"/>
        <v>33</v>
      </c>
      <c r="Z2197" s="59" t="str">
        <f>IFERROR(VLOOKUP(R2197,FVU!B:F,5,FALSE),"")</f>
        <v>TALÃO</v>
      </c>
      <c r="AA2197">
        <f t="shared" si="354"/>
        <v>2025</v>
      </c>
    </row>
    <row r="2198" spans="1:27" ht="15.75" customHeight="1">
      <c r="A2198" s="149">
        <f t="shared" si="351"/>
        <v>4493</v>
      </c>
      <c r="B2198" s="76">
        <v>31026</v>
      </c>
      <c r="C2198" s="68">
        <v>2</v>
      </c>
      <c r="D2198" s="67" t="str">
        <f t="shared" si="343"/>
        <v>275/80R22.5</v>
      </c>
      <c r="E2198" s="69">
        <v>25423</v>
      </c>
      <c r="F2198" s="76" t="s">
        <v>102</v>
      </c>
      <c r="G2198" s="68">
        <v>61</v>
      </c>
      <c r="H2198" s="67" t="str">
        <f t="shared" si="344"/>
        <v>SARZEDO</v>
      </c>
      <c r="I2198" s="71">
        <v>45840</v>
      </c>
      <c r="J2198" s="72">
        <v>45856</v>
      </c>
      <c r="K2198" s="68">
        <v>0</v>
      </c>
      <c r="L2198" s="68">
        <v>18318</v>
      </c>
      <c r="M2198" s="68">
        <v>18318</v>
      </c>
      <c r="N2198" s="73">
        <f t="shared" si="345"/>
        <v>600</v>
      </c>
      <c r="O2198" s="74" t="str">
        <f t="shared" ca="1" si="346"/>
        <v>OK</v>
      </c>
      <c r="P2198" s="71">
        <v>45856</v>
      </c>
      <c r="Q2198" s="198"/>
      <c r="R2198" s="68" t="s">
        <v>111</v>
      </c>
      <c r="S2198" s="73" t="str">
        <f t="shared" si="347"/>
        <v>Desgaste irregular da Banda de Rodagem.</v>
      </c>
      <c r="T2198" s="67" t="str">
        <f t="shared" si="348"/>
        <v>Folgas nas mangas, cubos, buchas estouradas, veículo desalinhado.</v>
      </c>
      <c r="U2198" s="73" t="str">
        <f t="shared" si="34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198" s="68">
        <v>16196</v>
      </c>
      <c r="W2198" s="67" t="str">
        <f t="shared" si="350"/>
        <v xml:space="preserve">Everson Veloso </v>
      </c>
      <c r="X2198" s="67">
        <f t="shared" si="353"/>
        <v>7</v>
      </c>
      <c r="Y2198" s="67">
        <f t="shared" ca="1" si="352"/>
        <v>0</v>
      </c>
      <c r="Z2198" s="67" t="str">
        <f>IFERROR(VLOOKUP(R2198,FVU!B:F,5,FALSE),"")</f>
        <v>BANDA DE RODAGEM</v>
      </c>
      <c r="AA2198">
        <f t="shared" si="354"/>
        <v>2025</v>
      </c>
    </row>
    <row r="2199" spans="1:27" ht="15.75" customHeight="1">
      <c r="A2199" s="150">
        <f t="shared" si="351"/>
        <v>4494</v>
      </c>
      <c r="B2199" s="75">
        <v>28870</v>
      </c>
      <c r="C2199" s="60">
        <v>2</v>
      </c>
      <c r="D2199" s="59" t="str">
        <f t="shared" ref="D2199:D2262" si="355">IFERROR(VLOOKUP(C2199,MEDIDA,2,FALSE),"")</f>
        <v>275/80R22.5</v>
      </c>
      <c r="E2199" s="61">
        <v>90234</v>
      </c>
      <c r="F2199" s="75" t="s">
        <v>105</v>
      </c>
      <c r="G2199" s="60">
        <v>990</v>
      </c>
      <c r="H2199" s="59" t="str">
        <f t="shared" ref="H2199:H2262" si="356">IFERROR(VLOOKUP(G2199,LOCAL,2,FALSE),"")</f>
        <v>VENEZA</v>
      </c>
      <c r="I2199" s="63">
        <v>45846</v>
      </c>
      <c r="J2199" s="64">
        <v>45856</v>
      </c>
      <c r="K2199" s="60">
        <v>0</v>
      </c>
      <c r="L2199" s="60">
        <v>59323</v>
      </c>
      <c r="M2199" s="60">
        <v>100712</v>
      </c>
      <c r="N2199" s="65">
        <f t="shared" ref="N2199:N2262" si="357">IFERROR(VLOOKUP(C2199,MEDIDA,3,FALSE),"")</f>
        <v>600</v>
      </c>
      <c r="O2199" s="66" t="str">
        <f t="shared" ref="O2199:O2262" ca="1" si="358">IF(B2199="","",IF(P2199="",IF(TODAY()-J2199&gt;=7,"PENDENTE","AGUARDANDO"),"OK"))</f>
        <v>OK</v>
      </c>
      <c r="P2199" s="63">
        <v>45863</v>
      </c>
      <c r="Q2199" s="200"/>
      <c r="R2199" s="148" t="s">
        <v>106</v>
      </c>
      <c r="S2199" s="65" t="str">
        <f t="shared" ref="S2199:S2262" si="359">IFERROR(VLOOKUP(R2199,FVU,2,FALSE),"")</f>
        <v>Rachadura na zona baixa do talão.</v>
      </c>
      <c r="T2199" s="59" t="str">
        <f t="shared" ref="T2199:T2262" si="360">IFERROR(VLOOKUP(R2199,FVU,3,FALSE),"")</f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199" s="65" t="str">
        <f t="shared" ref="U2199:U2262" si="361">IFERROR(VLOOKUP(R2199,FVU,4,FALSE),"")</f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199" s="60">
        <v>16196</v>
      </c>
      <c r="W2199" s="59" t="str">
        <f t="shared" ref="W2199:W2262" si="362">IFERROR(VLOOKUP(V2199,RELATOR,2,FALSE),"")</f>
        <v xml:space="preserve">Everson Veloso </v>
      </c>
      <c r="X2199" s="59">
        <f t="shared" si="353"/>
        <v>7</v>
      </c>
      <c r="Y2199" s="59">
        <f t="shared" ca="1" si="352"/>
        <v>7</v>
      </c>
      <c r="Z2199" s="59" t="str">
        <f>IFERROR(VLOOKUP(R2199,FVU!B:F,5,FALSE),"")</f>
        <v>TALÃO</v>
      </c>
      <c r="AA2199">
        <f t="shared" si="354"/>
        <v>2025</v>
      </c>
    </row>
    <row r="2200" spans="1:27" ht="15.75" customHeight="1">
      <c r="A2200" s="149">
        <f t="shared" si="351"/>
        <v>4495</v>
      </c>
      <c r="B2200" s="76">
        <v>27116</v>
      </c>
      <c r="C2200" s="68">
        <v>2</v>
      </c>
      <c r="D2200" s="67" t="str">
        <f t="shared" si="355"/>
        <v>275/80R22.5</v>
      </c>
      <c r="E2200" s="69">
        <v>11146</v>
      </c>
      <c r="F2200" s="76" t="s">
        <v>99</v>
      </c>
      <c r="G2200" s="68">
        <v>98</v>
      </c>
      <c r="H2200" s="67" t="str">
        <f t="shared" si="356"/>
        <v>ANA LUCIA</v>
      </c>
      <c r="I2200" s="71">
        <v>45846</v>
      </c>
      <c r="J2200" s="72">
        <v>45856</v>
      </c>
      <c r="K2200" s="68">
        <v>1</v>
      </c>
      <c r="L2200" s="68">
        <v>15830</v>
      </c>
      <c r="M2200" s="68">
        <v>115195</v>
      </c>
      <c r="N2200" s="73">
        <f t="shared" si="357"/>
        <v>600</v>
      </c>
      <c r="O2200" s="74" t="str">
        <f t="shared" ca="1" si="358"/>
        <v>OK</v>
      </c>
      <c r="P2200" s="71">
        <v>45863</v>
      </c>
      <c r="Q2200" s="198"/>
      <c r="R2200" s="68" t="s">
        <v>106</v>
      </c>
      <c r="S2200" s="73" t="str">
        <f t="shared" si="359"/>
        <v>Rachadura na zona baixa do talão.</v>
      </c>
      <c r="T2200" s="67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00" s="73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00" s="68">
        <v>16196</v>
      </c>
      <c r="W2200" s="67" t="str">
        <f t="shared" si="362"/>
        <v xml:space="preserve">Everson Veloso </v>
      </c>
      <c r="X2200" s="67">
        <f t="shared" si="353"/>
        <v>7</v>
      </c>
      <c r="Y2200" s="67">
        <f t="shared" ca="1" si="352"/>
        <v>7</v>
      </c>
      <c r="Z2200" s="67" t="str">
        <f>IFERROR(VLOOKUP(R2200,FVU!B:F,5,FALSE),"")</f>
        <v>TALÃO</v>
      </c>
      <c r="AA2200">
        <f t="shared" si="354"/>
        <v>2025</v>
      </c>
    </row>
    <row r="2201" spans="1:27" ht="15.75" customHeight="1">
      <c r="A2201" s="150">
        <f t="shared" si="351"/>
        <v>4496</v>
      </c>
      <c r="B2201" s="75">
        <v>26753</v>
      </c>
      <c r="C2201" s="60">
        <v>1</v>
      </c>
      <c r="D2201" s="59" t="str">
        <f t="shared" si="355"/>
        <v>295/80R22.5</v>
      </c>
      <c r="E2201" s="61">
        <v>90520</v>
      </c>
      <c r="F2201" s="75" t="s">
        <v>99</v>
      </c>
      <c r="G2201" s="60">
        <v>870</v>
      </c>
      <c r="H2201" s="59" t="str">
        <f t="shared" si="356"/>
        <v>JUSTINOPOLIS</v>
      </c>
      <c r="I2201" s="63">
        <v>45848</v>
      </c>
      <c r="J2201" s="64">
        <v>45856</v>
      </c>
      <c r="K2201" s="60">
        <v>1</v>
      </c>
      <c r="L2201" s="60">
        <v>46174</v>
      </c>
      <c r="M2201" s="60">
        <v>149718</v>
      </c>
      <c r="N2201" s="65">
        <f t="shared" si="357"/>
        <v>650</v>
      </c>
      <c r="O2201" s="66" t="str">
        <f t="shared" ca="1" si="358"/>
        <v>OK</v>
      </c>
      <c r="P2201" s="63">
        <v>45889</v>
      </c>
      <c r="Q2201" s="200"/>
      <c r="R2201" s="148" t="s">
        <v>106</v>
      </c>
      <c r="S2201" s="65" t="str">
        <f t="shared" si="359"/>
        <v>Rachadura na zona baixa do talão.</v>
      </c>
      <c r="T2201" s="59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01" s="65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01" s="60">
        <v>16196</v>
      </c>
      <c r="W2201" s="59" t="str">
        <f t="shared" si="362"/>
        <v xml:space="preserve">Everson Veloso </v>
      </c>
      <c r="X2201" s="59">
        <f t="shared" si="353"/>
        <v>7</v>
      </c>
      <c r="Y2201" s="59">
        <f t="shared" ca="1" si="352"/>
        <v>33</v>
      </c>
      <c r="Z2201" s="59" t="str">
        <f>IFERROR(VLOOKUP(R2201,FVU!B:F,5,FALSE),"")</f>
        <v>TALÃO</v>
      </c>
      <c r="AA2201">
        <f t="shared" si="354"/>
        <v>2025</v>
      </c>
    </row>
    <row r="2202" spans="1:27" ht="15.75" customHeight="1">
      <c r="A2202" s="149">
        <f t="shared" si="351"/>
        <v>4497</v>
      </c>
      <c r="B2202" s="76">
        <v>26222</v>
      </c>
      <c r="C2202" s="68">
        <v>2</v>
      </c>
      <c r="D2202" s="67" t="str">
        <f t="shared" si="355"/>
        <v>275/80R22.5</v>
      </c>
      <c r="E2202" s="69">
        <v>90516</v>
      </c>
      <c r="F2202" s="76" t="s">
        <v>101</v>
      </c>
      <c r="G2202" s="68">
        <v>870</v>
      </c>
      <c r="H2202" s="67" t="str">
        <f t="shared" si="356"/>
        <v>JUSTINOPOLIS</v>
      </c>
      <c r="I2202" s="71">
        <v>45848</v>
      </c>
      <c r="J2202" s="72">
        <v>45856</v>
      </c>
      <c r="K2202" s="68">
        <v>2</v>
      </c>
      <c r="L2202" s="68">
        <v>33243</v>
      </c>
      <c r="M2202" s="68">
        <v>193489</v>
      </c>
      <c r="N2202" s="73">
        <f t="shared" si="357"/>
        <v>600</v>
      </c>
      <c r="O2202" s="74" t="str">
        <f t="shared" ca="1" si="358"/>
        <v>OK</v>
      </c>
      <c r="P2202" s="71">
        <v>45889</v>
      </c>
      <c r="Q2202" s="198"/>
      <c r="R2202" s="68" t="s">
        <v>106</v>
      </c>
      <c r="S2202" s="73" t="str">
        <f t="shared" si="359"/>
        <v>Rachadura na zona baixa do talão.</v>
      </c>
      <c r="T2202" s="67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02" s="73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02" s="68">
        <v>16196</v>
      </c>
      <c r="W2202" s="67" t="str">
        <f t="shared" si="362"/>
        <v xml:space="preserve">Everson Veloso </v>
      </c>
      <c r="X2202" s="67">
        <f t="shared" si="353"/>
        <v>7</v>
      </c>
      <c r="Y2202" s="67">
        <f t="shared" ca="1" si="352"/>
        <v>33</v>
      </c>
      <c r="Z2202" s="67" t="str">
        <f>IFERROR(VLOOKUP(R2202,FVU!B:F,5,FALSE),"")</f>
        <v>TALÃO</v>
      </c>
      <c r="AA2202">
        <f t="shared" si="354"/>
        <v>2025</v>
      </c>
    </row>
    <row r="2203" spans="1:27" ht="15.75" customHeight="1">
      <c r="A2203" s="150">
        <f t="shared" si="351"/>
        <v>4498</v>
      </c>
      <c r="B2203" s="75">
        <v>29064</v>
      </c>
      <c r="C2203" s="60">
        <v>2</v>
      </c>
      <c r="D2203" s="59" t="str">
        <f t="shared" si="355"/>
        <v>275/80R22.5</v>
      </c>
      <c r="E2203" s="61">
        <v>10630</v>
      </c>
      <c r="F2203" s="75" t="s">
        <v>105</v>
      </c>
      <c r="G2203" s="60">
        <v>870</v>
      </c>
      <c r="H2203" s="59" t="str">
        <f t="shared" si="356"/>
        <v>JUSTINOPOLIS</v>
      </c>
      <c r="I2203" s="63">
        <v>45848</v>
      </c>
      <c r="J2203" s="64">
        <v>45856</v>
      </c>
      <c r="K2203" s="60">
        <v>0</v>
      </c>
      <c r="L2203" s="60">
        <v>6850</v>
      </c>
      <c r="M2203" s="60">
        <v>77240</v>
      </c>
      <c r="N2203" s="65">
        <f t="shared" si="357"/>
        <v>600</v>
      </c>
      <c r="O2203" s="66" t="str">
        <f t="shared" ca="1" si="358"/>
        <v>OK</v>
      </c>
      <c r="P2203" s="63">
        <v>45889</v>
      </c>
      <c r="Q2203" s="200"/>
      <c r="R2203" s="148" t="s">
        <v>109</v>
      </c>
      <c r="S2203" s="65" t="str">
        <f t="shared" si="359"/>
        <v>Desgaste da Banda de Rodagem por utilização extrema.</v>
      </c>
      <c r="T2203" s="59" t="str">
        <f t="shared" si="360"/>
        <v>Roda travada, "calo" no tambor de freio, utilização extrema , excessiva.</v>
      </c>
      <c r="U2203" s="65" t="str">
        <f t="shared" si="361"/>
        <v>Verificar rodas e tambores de freio, verificar negligência do borracheiro e caso procedente efetuar a cobrança.</v>
      </c>
      <c r="V2203" s="60">
        <v>16196</v>
      </c>
      <c r="W2203" s="59" t="str">
        <f t="shared" si="362"/>
        <v xml:space="preserve">Everson Veloso </v>
      </c>
      <c r="X2203" s="59">
        <f t="shared" si="353"/>
        <v>7</v>
      </c>
      <c r="Y2203" s="59">
        <f t="shared" ca="1" si="352"/>
        <v>33</v>
      </c>
      <c r="Z2203" s="59" t="str">
        <f>IFERROR(VLOOKUP(R2203,FVU!B:F,5,FALSE),"")</f>
        <v>BANDA DE RODAGEM</v>
      </c>
      <c r="AA2203">
        <f t="shared" si="354"/>
        <v>2025</v>
      </c>
    </row>
    <row r="2204" spans="1:27" ht="15.75" customHeight="1">
      <c r="A2204" s="149">
        <f t="shared" si="351"/>
        <v>4499</v>
      </c>
      <c r="B2204" s="76">
        <v>28423</v>
      </c>
      <c r="C2204" s="68">
        <v>2</v>
      </c>
      <c r="D2204" s="67" t="str">
        <f t="shared" si="355"/>
        <v>275/80R22.5</v>
      </c>
      <c r="E2204" s="69">
        <v>11200</v>
      </c>
      <c r="F2204" s="76" t="s">
        <v>198</v>
      </c>
      <c r="G2204" s="68">
        <v>98</v>
      </c>
      <c r="H2204" s="67" t="str">
        <f t="shared" si="356"/>
        <v>ANA LUCIA</v>
      </c>
      <c r="I2204" s="71">
        <v>45851</v>
      </c>
      <c r="J2204" s="72">
        <v>45856</v>
      </c>
      <c r="K2204" s="68">
        <v>1</v>
      </c>
      <c r="L2204" s="68">
        <v>1408</v>
      </c>
      <c r="M2204" s="68">
        <v>122022</v>
      </c>
      <c r="N2204" s="73">
        <f t="shared" si="357"/>
        <v>600</v>
      </c>
      <c r="O2204" s="74" t="str">
        <f t="shared" ca="1" si="358"/>
        <v>OK</v>
      </c>
      <c r="P2204" s="71">
        <v>45863</v>
      </c>
      <c r="Q2204" s="198"/>
      <c r="R2204" s="68" t="s">
        <v>104</v>
      </c>
      <c r="S2204" s="73" t="str">
        <f t="shared" si="359"/>
        <v>Feridas acidentais no flanco.</v>
      </c>
      <c r="T2204" s="67" t="str">
        <f t="shared" si="360"/>
        <v>Objetos pontiagudos, pontas de guias, meio-fio.</v>
      </c>
      <c r="U2204" s="73" t="str">
        <f t="shared" si="361"/>
        <v>Impacto lateral proveniente de erro operacional, solicito avaliação de cobrança.</v>
      </c>
      <c r="V2204" s="68">
        <v>16196</v>
      </c>
      <c r="W2204" s="67" t="str">
        <f t="shared" si="362"/>
        <v xml:space="preserve">Everson Veloso </v>
      </c>
      <c r="X2204" s="67">
        <f t="shared" si="353"/>
        <v>7</v>
      </c>
      <c r="Y2204" s="67">
        <f t="shared" ca="1" si="352"/>
        <v>7</v>
      </c>
      <c r="Z2204" s="67" t="str">
        <f>IFERROR(VLOOKUP(R2204,FVU!B:F,5,FALSE),"")</f>
        <v>FLANCO</v>
      </c>
      <c r="AA2204">
        <f t="shared" si="354"/>
        <v>2025</v>
      </c>
    </row>
    <row r="2205" spans="1:27" ht="15.75" customHeight="1">
      <c r="A2205" s="150">
        <f t="shared" si="351"/>
        <v>4500</v>
      </c>
      <c r="B2205" s="75">
        <v>28722</v>
      </c>
      <c r="C2205" s="60">
        <v>2</v>
      </c>
      <c r="D2205" s="59" t="str">
        <f t="shared" si="355"/>
        <v>275/80R22.5</v>
      </c>
      <c r="E2205" s="61">
        <v>25758</v>
      </c>
      <c r="F2205" s="75" t="s">
        <v>105</v>
      </c>
      <c r="G2205" s="60">
        <v>16</v>
      </c>
      <c r="H2205" s="59" t="str">
        <f t="shared" si="356"/>
        <v>M.GORETTI</v>
      </c>
      <c r="I2205" s="63">
        <v>45848</v>
      </c>
      <c r="J2205" s="64">
        <v>45856</v>
      </c>
      <c r="K2205" s="60">
        <v>1</v>
      </c>
      <c r="L2205" s="60">
        <v>13065</v>
      </c>
      <c r="M2205" s="60">
        <v>75595</v>
      </c>
      <c r="N2205" s="65">
        <f t="shared" si="357"/>
        <v>600</v>
      </c>
      <c r="O2205" s="66" t="str">
        <f t="shared" ca="1" si="358"/>
        <v>OK</v>
      </c>
      <c r="P2205" s="63">
        <v>45870</v>
      </c>
      <c r="Q2205" s="200"/>
      <c r="R2205" s="148" t="s">
        <v>106</v>
      </c>
      <c r="S2205" s="65" t="str">
        <f t="shared" si="359"/>
        <v>Rachadura na zona baixa do talão.</v>
      </c>
      <c r="T2205" s="59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05" s="65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05" s="60">
        <v>16196</v>
      </c>
      <c r="W2205" s="59" t="str">
        <f t="shared" si="362"/>
        <v xml:space="preserve">Everson Veloso </v>
      </c>
      <c r="X2205" s="59">
        <f t="shared" si="353"/>
        <v>7</v>
      </c>
      <c r="Y2205" s="59">
        <f t="shared" ca="1" si="352"/>
        <v>14</v>
      </c>
      <c r="Z2205" s="59" t="str">
        <f>IFERROR(VLOOKUP(R2205,FVU!B:F,5,FALSE),"")</f>
        <v>TALÃO</v>
      </c>
      <c r="AA2205">
        <f t="shared" si="354"/>
        <v>2025</v>
      </c>
    </row>
    <row r="2206" spans="1:27" ht="15.75" customHeight="1">
      <c r="A2206" s="149">
        <f t="shared" si="351"/>
        <v>4501</v>
      </c>
      <c r="B2206" s="76">
        <v>30551</v>
      </c>
      <c r="C2206" s="68">
        <v>2</v>
      </c>
      <c r="D2206" s="67" t="str">
        <f t="shared" si="355"/>
        <v>275/80R22.5</v>
      </c>
      <c r="E2206" s="69">
        <v>10627</v>
      </c>
      <c r="F2206" s="76" t="s">
        <v>99</v>
      </c>
      <c r="G2206" s="68">
        <v>870</v>
      </c>
      <c r="H2206" s="67" t="str">
        <f t="shared" si="356"/>
        <v>JUSTINOPOLIS</v>
      </c>
      <c r="I2206" s="71">
        <v>45849</v>
      </c>
      <c r="J2206" s="72">
        <v>45856</v>
      </c>
      <c r="K2206" s="68">
        <v>1</v>
      </c>
      <c r="L2206" s="68">
        <v>34921</v>
      </c>
      <c r="M2206" s="68">
        <v>75645</v>
      </c>
      <c r="N2206" s="73">
        <f t="shared" si="357"/>
        <v>600</v>
      </c>
      <c r="O2206" s="74" t="str">
        <f t="shared" ca="1" si="358"/>
        <v>OK</v>
      </c>
      <c r="P2206" s="71">
        <v>45889</v>
      </c>
      <c r="Q2206" s="198"/>
      <c r="R2206" s="68" t="s">
        <v>106</v>
      </c>
      <c r="S2206" s="73" t="str">
        <f t="shared" si="359"/>
        <v>Rachadura na zona baixa do talão.</v>
      </c>
      <c r="T2206" s="67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06" s="73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06" s="68">
        <v>16196</v>
      </c>
      <c r="W2206" s="67" t="str">
        <f t="shared" si="362"/>
        <v xml:space="preserve">Everson Veloso </v>
      </c>
      <c r="X2206" s="67">
        <f t="shared" si="353"/>
        <v>7</v>
      </c>
      <c r="Y2206" s="67">
        <f t="shared" ca="1" si="352"/>
        <v>33</v>
      </c>
      <c r="Z2206" s="67" t="str">
        <f>IFERROR(VLOOKUP(R2206,FVU!B:F,5,FALSE),"")</f>
        <v>TALÃO</v>
      </c>
      <c r="AA2206">
        <f t="shared" si="354"/>
        <v>2025</v>
      </c>
    </row>
    <row r="2207" spans="1:27" ht="15.75" customHeight="1">
      <c r="A2207" s="150">
        <f t="shared" si="351"/>
        <v>4502</v>
      </c>
      <c r="B2207" s="75">
        <v>27891</v>
      </c>
      <c r="C2207" s="60">
        <v>2</v>
      </c>
      <c r="D2207" s="59" t="str">
        <f t="shared" si="355"/>
        <v>275/80R22.5</v>
      </c>
      <c r="E2207" s="61">
        <v>41061</v>
      </c>
      <c r="F2207" s="75" t="s">
        <v>99</v>
      </c>
      <c r="G2207" s="60">
        <v>870</v>
      </c>
      <c r="H2207" s="59" t="str">
        <f t="shared" si="356"/>
        <v>JUSTINOPOLIS</v>
      </c>
      <c r="I2207" s="63">
        <v>45849</v>
      </c>
      <c r="J2207" s="64">
        <v>45856</v>
      </c>
      <c r="K2207" s="60">
        <v>1</v>
      </c>
      <c r="L2207" s="60">
        <v>11723</v>
      </c>
      <c r="M2207" s="60">
        <v>88374</v>
      </c>
      <c r="N2207" s="65">
        <f t="shared" si="357"/>
        <v>600</v>
      </c>
      <c r="O2207" s="66" t="str">
        <f t="shared" ca="1" si="358"/>
        <v>OK</v>
      </c>
      <c r="P2207" s="63">
        <v>45889</v>
      </c>
      <c r="Q2207" s="200"/>
      <c r="R2207" s="148" t="s">
        <v>106</v>
      </c>
      <c r="S2207" s="65" t="str">
        <f t="shared" si="359"/>
        <v>Rachadura na zona baixa do talão.</v>
      </c>
      <c r="T2207" s="59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07" s="65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07" s="60">
        <v>16196</v>
      </c>
      <c r="W2207" s="59" t="str">
        <f t="shared" si="362"/>
        <v xml:space="preserve">Everson Veloso </v>
      </c>
      <c r="X2207" s="59">
        <f t="shared" si="353"/>
        <v>7</v>
      </c>
      <c r="Y2207" s="59">
        <f t="shared" ca="1" si="352"/>
        <v>33</v>
      </c>
      <c r="Z2207" s="59" t="str">
        <f>IFERROR(VLOOKUP(R2207,FVU!B:F,5,FALSE),"")</f>
        <v>TALÃO</v>
      </c>
      <c r="AA2207">
        <f t="shared" si="354"/>
        <v>2025</v>
      </c>
    </row>
    <row r="2208" spans="1:27" ht="15.75" customHeight="1">
      <c r="A2208" s="149">
        <f t="shared" si="351"/>
        <v>4503</v>
      </c>
      <c r="B2208" s="76">
        <v>27447</v>
      </c>
      <c r="C2208" s="68">
        <v>2</v>
      </c>
      <c r="D2208" s="67" t="str">
        <f t="shared" si="355"/>
        <v>275/80R22.5</v>
      </c>
      <c r="E2208" s="69">
        <v>99</v>
      </c>
      <c r="F2208" s="76" t="s">
        <v>198</v>
      </c>
      <c r="G2208" s="68">
        <v>250</v>
      </c>
      <c r="H2208" s="67" t="str">
        <f t="shared" si="356"/>
        <v>LAFAIETE</v>
      </c>
      <c r="I2208" s="71">
        <v>45857</v>
      </c>
      <c r="J2208" s="72">
        <v>45863</v>
      </c>
      <c r="K2208" s="68">
        <v>1</v>
      </c>
      <c r="L2208" s="68">
        <v>82479</v>
      </c>
      <c r="M2208" s="68">
        <v>172831</v>
      </c>
      <c r="N2208" s="73">
        <f t="shared" si="357"/>
        <v>600</v>
      </c>
      <c r="O2208" s="74" t="str">
        <f t="shared" ca="1" si="358"/>
        <v>OK</v>
      </c>
      <c r="P2208" s="71">
        <v>46171</v>
      </c>
      <c r="Q2208" s="198"/>
      <c r="R2208" s="68" t="s">
        <v>104</v>
      </c>
      <c r="S2208" s="73" t="str">
        <f t="shared" si="359"/>
        <v>Feridas acidentais no flanco.</v>
      </c>
      <c r="T2208" s="67" t="str">
        <f t="shared" si="360"/>
        <v>Objetos pontiagudos, pontas de guias, meio-fio.</v>
      </c>
      <c r="U2208" s="73" t="str">
        <f t="shared" si="361"/>
        <v>Impacto lateral proveniente de erro operacional, solicito avaliação de cobrança.</v>
      </c>
      <c r="V2208" s="68">
        <v>16196</v>
      </c>
      <c r="W2208" s="67" t="str">
        <f t="shared" si="362"/>
        <v xml:space="preserve">Everson Veloso </v>
      </c>
      <c r="X2208" s="67">
        <f t="shared" si="353"/>
        <v>7</v>
      </c>
      <c r="Y2208" s="67">
        <f t="shared" ca="1" si="352"/>
        <v>308</v>
      </c>
      <c r="Z2208" s="67" t="str">
        <f>IFERROR(VLOOKUP(R2208,FVU!B:F,5,FALSE),"")</f>
        <v>FLANCO</v>
      </c>
      <c r="AA2208">
        <f t="shared" si="354"/>
        <v>2025</v>
      </c>
    </row>
    <row r="2209" spans="1:27" ht="15.75" customHeight="1">
      <c r="A2209" s="150">
        <f t="shared" si="351"/>
        <v>4504</v>
      </c>
      <c r="B2209" s="75">
        <v>31196</v>
      </c>
      <c r="C2209" s="60">
        <v>2</v>
      </c>
      <c r="D2209" s="59" t="str">
        <f t="shared" si="355"/>
        <v>275/80R22.5</v>
      </c>
      <c r="E2209" s="61">
        <v>11192</v>
      </c>
      <c r="F2209" s="75" t="s">
        <v>101</v>
      </c>
      <c r="G2209" s="60">
        <v>98</v>
      </c>
      <c r="H2209" s="59" t="str">
        <f t="shared" si="356"/>
        <v>ANA LUCIA</v>
      </c>
      <c r="I2209" s="63">
        <v>45856</v>
      </c>
      <c r="J2209" s="64">
        <v>45863</v>
      </c>
      <c r="K2209" s="60">
        <v>1</v>
      </c>
      <c r="L2209" s="60">
        <v>26060</v>
      </c>
      <c r="M2209" s="60">
        <v>67302</v>
      </c>
      <c r="N2209" s="65">
        <f t="shared" si="357"/>
        <v>600</v>
      </c>
      <c r="O2209" s="66" t="str">
        <f t="shared" ca="1" si="358"/>
        <v>OK</v>
      </c>
      <c r="P2209" s="63">
        <v>46111</v>
      </c>
      <c r="Q2209" s="200"/>
      <c r="R2209" s="148" t="s">
        <v>106</v>
      </c>
      <c r="S2209" s="65" t="str">
        <f t="shared" si="359"/>
        <v>Rachadura na zona baixa do talão.</v>
      </c>
      <c r="T2209" s="59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09" s="65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09" s="60">
        <v>16196</v>
      </c>
      <c r="W2209" s="59" t="str">
        <f t="shared" si="362"/>
        <v xml:space="preserve">Everson Veloso </v>
      </c>
      <c r="X2209" s="59">
        <f t="shared" si="353"/>
        <v>7</v>
      </c>
      <c r="Y2209" s="59">
        <f t="shared" ca="1" si="352"/>
        <v>248</v>
      </c>
      <c r="Z2209" s="59" t="str">
        <f>IFERROR(VLOOKUP(R2209,FVU!B:F,5,FALSE),"")</f>
        <v>TALÃO</v>
      </c>
      <c r="AA2209">
        <f t="shared" si="354"/>
        <v>2025</v>
      </c>
    </row>
    <row r="2210" spans="1:27" ht="15.75" customHeight="1">
      <c r="A2210" s="149">
        <f t="shared" si="351"/>
        <v>4505</v>
      </c>
      <c r="B2210" s="76">
        <v>24644</v>
      </c>
      <c r="C2210" s="68">
        <v>2</v>
      </c>
      <c r="D2210" s="67" t="str">
        <f t="shared" si="355"/>
        <v>275/80R22.5</v>
      </c>
      <c r="E2210" s="69">
        <v>11160</v>
      </c>
      <c r="F2210" s="76" t="s">
        <v>101</v>
      </c>
      <c r="G2210" s="68">
        <v>98</v>
      </c>
      <c r="H2210" s="67" t="str">
        <f t="shared" si="356"/>
        <v>ANA LUCIA</v>
      </c>
      <c r="I2210" s="71">
        <v>45859</v>
      </c>
      <c r="J2210" s="72">
        <v>45863</v>
      </c>
      <c r="K2210" s="68">
        <v>2</v>
      </c>
      <c r="L2210" s="68">
        <v>16152</v>
      </c>
      <c r="M2210" s="68">
        <v>189247</v>
      </c>
      <c r="N2210" s="73">
        <f t="shared" si="357"/>
        <v>600</v>
      </c>
      <c r="O2210" s="74" t="str">
        <f t="shared" ca="1" si="358"/>
        <v>OK</v>
      </c>
      <c r="P2210" s="71">
        <v>45894</v>
      </c>
      <c r="Q2210" s="198"/>
      <c r="R2210" s="68" t="s">
        <v>104</v>
      </c>
      <c r="S2210" s="73" t="str">
        <f t="shared" si="359"/>
        <v>Feridas acidentais no flanco.</v>
      </c>
      <c r="T2210" s="67" t="str">
        <f t="shared" si="360"/>
        <v>Objetos pontiagudos, pontas de guias, meio-fio.</v>
      </c>
      <c r="U2210" s="73" t="str">
        <f t="shared" si="361"/>
        <v>Impacto lateral proveniente de erro operacional, solicito avaliação de cobrança.</v>
      </c>
      <c r="V2210" s="68">
        <v>16196</v>
      </c>
      <c r="W2210" s="67" t="str">
        <f t="shared" si="362"/>
        <v xml:space="preserve">Everson Veloso </v>
      </c>
      <c r="X2210" s="67">
        <f t="shared" si="353"/>
        <v>7</v>
      </c>
      <c r="Y2210" s="67">
        <f t="shared" ca="1" si="352"/>
        <v>31</v>
      </c>
      <c r="Z2210" s="67" t="str">
        <f>IFERROR(VLOOKUP(R2210,FVU!B:F,5,FALSE),"")</f>
        <v>FLANCO</v>
      </c>
      <c r="AA2210">
        <f t="shared" si="354"/>
        <v>2025</v>
      </c>
    </row>
    <row r="2211" spans="1:27" ht="15.75" customHeight="1">
      <c r="A2211" s="150">
        <f t="shared" si="351"/>
        <v>4506</v>
      </c>
      <c r="B2211" s="75">
        <v>29272</v>
      </c>
      <c r="C2211" s="60">
        <v>2</v>
      </c>
      <c r="D2211" s="59" t="str">
        <f t="shared" si="355"/>
        <v>275/80R22.5</v>
      </c>
      <c r="E2211" s="61">
        <v>90202</v>
      </c>
      <c r="F2211" s="75" t="s">
        <v>99</v>
      </c>
      <c r="G2211" s="60">
        <v>520</v>
      </c>
      <c r="H2211" s="59" t="str">
        <f t="shared" si="356"/>
        <v>NEVES</v>
      </c>
      <c r="I2211" s="63">
        <v>45847</v>
      </c>
      <c r="J2211" s="64">
        <v>45863</v>
      </c>
      <c r="K2211" s="60">
        <v>1</v>
      </c>
      <c r="L2211" s="60">
        <v>21612</v>
      </c>
      <c r="M2211" s="60">
        <v>72455</v>
      </c>
      <c r="N2211" s="65">
        <f t="shared" si="357"/>
        <v>600</v>
      </c>
      <c r="O2211" s="66" t="str">
        <f t="shared" ca="1" si="358"/>
        <v>OK</v>
      </c>
      <c r="P2211" s="63">
        <v>45863</v>
      </c>
      <c r="Q2211" s="200"/>
      <c r="R2211" s="148" t="s">
        <v>116</v>
      </c>
      <c r="S2211" s="65" t="str">
        <f t="shared" si="359"/>
        <v>Desenrolamento do retorno da lona carcaça no talão.</v>
      </c>
      <c r="T2211" s="59" t="str">
        <f t="shared" si="360"/>
        <v>Aquecimento no talão ocasionado pelo uso excessivo do freio, má regulagem dos freios, uso excessivo dos freios devido a velocidade incompatível com a via,rodas sujas e/ou em má condições de uso, etc.</v>
      </c>
      <c r="U2211" s="65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211" s="60">
        <v>16196</v>
      </c>
      <c r="W2211" s="59" t="str">
        <f t="shared" si="362"/>
        <v xml:space="preserve">Everson Veloso </v>
      </c>
      <c r="X2211" s="59">
        <f t="shared" si="353"/>
        <v>7</v>
      </c>
      <c r="Y2211" s="59">
        <f t="shared" ca="1" si="352"/>
        <v>0</v>
      </c>
      <c r="Z2211" s="59" t="str">
        <f>IFERROR(VLOOKUP(R2211,FVU!B:F,5,FALSE),"")</f>
        <v>TALÃO</v>
      </c>
      <c r="AA2211">
        <f t="shared" si="354"/>
        <v>2025</v>
      </c>
    </row>
    <row r="2212" spans="1:27" ht="15.75" customHeight="1">
      <c r="A2212" s="149">
        <f t="shared" si="351"/>
        <v>4507</v>
      </c>
      <c r="B2212" s="76">
        <v>28406</v>
      </c>
      <c r="C2212" s="68">
        <v>2</v>
      </c>
      <c r="D2212" s="67" t="str">
        <f t="shared" si="355"/>
        <v>275/80R22.5</v>
      </c>
      <c r="E2212" s="69" t="s">
        <v>252</v>
      </c>
      <c r="F2212" s="76" t="s">
        <v>101</v>
      </c>
      <c r="G2212" s="68">
        <v>61</v>
      </c>
      <c r="H2212" s="67" t="str">
        <f t="shared" si="356"/>
        <v>SARZEDO</v>
      </c>
      <c r="I2212" s="71">
        <v>45849</v>
      </c>
      <c r="J2212" s="72">
        <v>45863</v>
      </c>
      <c r="K2212" s="68">
        <v>1</v>
      </c>
      <c r="L2212" s="68">
        <v>4489</v>
      </c>
      <c r="M2212" s="68">
        <v>63093</v>
      </c>
      <c r="N2212" s="73">
        <f t="shared" si="357"/>
        <v>600</v>
      </c>
      <c r="O2212" s="74" t="str">
        <f t="shared" ca="1" si="358"/>
        <v>OK</v>
      </c>
      <c r="P2212" s="71">
        <v>45870</v>
      </c>
      <c r="Q2212" s="198"/>
      <c r="R2212" s="68" t="s">
        <v>104</v>
      </c>
      <c r="S2212" s="73" t="str">
        <f t="shared" si="359"/>
        <v>Feridas acidentais no flanco.</v>
      </c>
      <c r="T2212" s="67" t="str">
        <f t="shared" si="360"/>
        <v>Objetos pontiagudos, pontas de guias, meio-fio.</v>
      </c>
      <c r="U2212" s="73" t="str">
        <f t="shared" si="361"/>
        <v>Impacto lateral proveniente de erro operacional, solicito avaliação de cobrança.</v>
      </c>
      <c r="V2212" s="68">
        <v>16196</v>
      </c>
      <c r="W2212" s="67" t="str">
        <f t="shared" si="362"/>
        <v xml:space="preserve">Everson Veloso </v>
      </c>
      <c r="X2212" s="67">
        <f t="shared" si="353"/>
        <v>7</v>
      </c>
      <c r="Y2212" s="67">
        <f t="shared" ca="1" si="352"/>
        <v>7</v>
      </c>
      <c r="Z2212" s="67" t="str">
        <f>IFERROR(VLOOKUP(R2212,FVU!B:F,5,FALSE),"")</f>
        <v>FLANCO</v>
      </c>
      <c r="AA2212">
        <f t="shared" si="354"/>
        <v>2025</v>
      </c>
    </row>
    <row r="2213" spans="1:27" ht="15.75" customHeight="1">
      <c r="A2213" s="150">
        <f t="shared" si="351"/>
        <v>4508</v>
      </c>
      <c r="B2213" s="75">
        <v>31456</v>
      </c>
      <c r="C2213" s="60">
        <v>2</v>
      </c>
      <c r="D2213" s="59" t="str">
        <f t="shared" si="355"/>
        <v>275/80R22.5</v>
      </c>
      <c r="E2213" s="61">
        <v>7333</v>
      </c>
      <c r="F2213" s="75" t="s">
        <v>99</v>
      </c>
      <c r="G2213" s="60">
        <v>56</v>
      </c>
      <c r="H2213" s="59" t="str">
        <f t="shared" si="356"/>
        <v xml:space="preserve">UBERLANDIA </v>
      </c>
      <c r="I2213" s="63">
        <v>45846</v>
      </c>
      <c r="J2213" s="64">
        <v>45863</v>
      </c>
      <c r="K2213" s="60">
        <v>0</v>
      </c>
      <c r="L2213" s="60">
        <v>9453</v>
      </c>
      <c r="M2213" s="60">
        <v>9453</v>
      </c>
      <c r="N2213" s="65">
        <f t="shared" si="357"/>
        <v>600</v>
      </c>
      <c r="O2213" s="66" t="str">
        <f t="shared" ca="1" si="358"/>
        <v>OK</v>
      </c>
      <c r="P2213" s="63">
        <v>45877</v>
      </c>
      <c r="Q2213" s="200"/>
      <c r="R2213" s="148" t="s">
        <v>111</v>
      </c>
      <c r="S2213" s="65" t="str">
        <f t="shared" si="359"/>
        <v>Desgaste irregular da Banda de Rodagem.</v>
      </c>
      <c r="T2213" s="59" t="str">
        <f t="shared" si="360"/>
        <v>Folgas nas mangas, cubos, buchas estouradas, veículo desalinhado.</v>
      </c>
      <c r="U2213" s="65" t="str">
        <f t="shared" si="361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213" s="60">
        <v>16196</v>
      </c>
      <c r="W2213" s="59" t="str">
        <f t="shared" si="362"/>
        <v xml:space="preserve">Everson Veloso </v>
      </c>
      <c r="X2213" s="59">
        <f t="shared" si="353"/>
        <v>7</v>
      </c>
      <c r="Y2213" s="59">
        <f t="shared" ca="1" si="352"/>
        <v>14</v>
      </c>
      <c r="Z2213" s="59" t="str">
        <f>IFERROR(VLOOKUP(R2213,FVU!B:F,5,FALSE),"")</f>
        <v>BANDA DE RODAGEM</v>
      </c>
      <c r="AA2213">
        <f t="shared" si="354"/>
        <v>2025</v>
      </c>
    </row>
    <row r="2214" spans="1:27" ht="15.75" customHeight="1">
      <c r="A2214" s="149">
        <f t="shared" si="351"/>
        <v>4509</v>
      </c>
      <c r="B2214" s="76">
        <v>26659</v>
      </c>
      <c r="C2214" s="68">
        <v>2</v>
      </c>
      <c r="D2214" s="67" t="str">
        <f t="shared" si="355"/>
        <v>275/80R22.5</v>
      </c>
      <c r="E2214" s="69">
        <v>7511</v>
      </c>
      <c r="F2214" s="76" t="s">
        <v>105</v>
      </c>
      <c r="G2214" s="68">
        <v>56</v>
      </c>
      <c r="H2214" s="67" t="str">
        <f t="shared" si="356"/>
        <v xml:space="preserve">UBERLANDIA </v>
      </c>
      <c r="I2214" s="71">
        <v>45855</v>
      </c>
      <c r="J2214" s="72">
        <v>45863</v>
      </c>
      <c r="K2214" s="68">
        <v>1</v>
      </c>
      <c r="L2214" s="68">
        <v>24904</v>
      </c>
      <c r="M2214" s="68">
        <v>176501</v>
      </c>
      <c r="N2214" s="73">
        <f t="shared" si="357"/>
        <v>600</v>
      </c>
      <c r="O2214" s="74" t="str">
        <f t="shared" ca="1" si="358"/>
        <v>OK</v>
      </c>
      <c r="P2214" s="71">
        <v>45877</v>
      </c>
      <c r="Q2214" s="198"/>
      <c r="R2214" s="68" t="s">
        <v>107</v>
      </c>
      <c r="S2214" s="73" t="str">
        <f t="shared" si="359"/>
        <v>Alteração na zona baixa do talão.</v>
      </c>
      <c r="T2214" s="67" t="str">
        <f t="shared" si="360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214" s="73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214" s="68">
        <v>16196</v>
      </c>
      <c r="W2214" s="67" t="str">
        <f t="shared" si="362"/>
        <v xml:space="preserve">Everson Veloso </v>
      </c>
      <c r="X2214" s="67">
        <f t="shared" si="353"/>
        <v>7</v>
      </c>
      <c r="Y2214" s="67">
        <f t="shared" ca="1" si="352"/>
        <v>14</v>
      </c>
      <c r="Z2214" s="67" t="str">
        <f>IFERROR(VLOOKUP(R2214,FVU!B:F,5,FALSE),"")</f>
        <v>TALÃO</v>
      </c>
      <c r="AA2214">
        <f t="shared" si="354"/>
        <v>2025</v>
      </c>
    </row>
    <row r="2215" spans="1:27" ht="15.75" customHeight="1">
      <c r="A2215" s="150">
        <f t="shared" si="351"/>
        <v>4510</v>
      </c>
      <c r="B2215" s="75">
        <v>26895</v>
      </c>
      <c r="C2215" s="60">
        <v>2</v>
      </c>
      <c r="D2215" s="59" t="str">
        <f t="shared" si="355"/>
        <v>275/80R22.5</v>
      </c>
      <c r="E2215" s="61">
        <v>7506</v>
      </c>
      <c r="F2215" s="75" t="s">
        <v>101</v>
      </c>
      <c r="G2215" s="60">
        <v>56</v>
      </c>
      <c r="H2215" s="59" t="str">
        <f t="shared" si="356"/>
        <v xml:space="preserve">UBERLANDIA </v>
      </c>
      <c r="I2215" s="63">
        <v>45855</v>
      </c>
      <c r="J2215" s="64">
        <v>45863</v>
      </c>
      <c r="K2215" s="60">
        <v>2</v>
      </c>
      <c r="L2215" s="60">
        <v>12718</v>
      </c>
      <c r="M2215" s="60">
        <v>199369</v>
      </c>
      <c r="N2215" s="65">
        <f t="shared" si="357"/>
        <v>600</v>
      </c>
      <c r="O2215" s="66" t="str">
        <f t="shared" ca="1" si="358"/>
        <v>OK</v>
      </c>
      <c r="P2215" s="63">
        <v>45877</v>
      </c>
      <c r="Q2215" s="200"/>
      <c r="R2215" s="148" t="s">
        <v>100</v>
      </c>
      <c r="S2215" s="65" t="str">
        <f t="shared" si="359"/>
        <v>Quebra do talão durante a montagem ou desmontagem proveniente de aquecimento excessivo da roda.</v>
      </c>
      <c r="T2215" s="59" t="str">
        <f t="shared" si="360"/>
        <v>Quebra do talão na montagem/desmontagem, utilização de ferramentas não adequadas, força excessiva ou desproporcional na montagem/desmontagem, pneu com talão baquelizado devido a aquecimento da roda ou baixa pressão.</v>
      </c>
      <c r="U2215" s="65" t="str">
        <f t="shared" si="361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2215" s="60">
        <v>16196</v>
      </c>
      <c r="W2215" s="59" t="str">
        <f t="shared" si="362"/>
        <v xml:space="preserve">Everson Veloso </v>
      </c>
      <c r="X2215" s="59">
        <f t="shared" si="353"/>
        <v>7</v>
      </c>
      <c r="Y2215" s="59">
        <f t="shared" ca="1" si="352"/>
        <v>14</v>
      </c>
      <c r="Z2215" s="59" t="str">
        <f>IFERROR(VLOOKUP(R2215,FVU!B:F,5,FALSE),"")</f>
        <v>TALÃO</v>
      </c>
      <c r="AA2215">
        <f t="shared" si="354"/>
        <v>2025</v>
      </c>
    </row>
    <row r="2216" spans="1:27" ht="15.75" customHeight="1">
      <c r="A2216" s="149">
        <f t="shared" si="351"/>
        <v>4511</v>
      </c>
      <c r="B2216" s="76">
        <v>26807</v>
      </c>
      <c r="C2216" s="68">
        <v>1</v>
      </c>
      <c r="D2216" s="67" t="str">
        <f t="shared" si="355"/>
        <v>295/80R22.5</v>
      </c>
      <c r="E2216" s="69">
        <v>7610</v>
      </c>
      <c r="F2216" s="76" t="s">
        <v>199</v>
      </c>
      <c r="G2216" s="68">
        <v>56</v>
      </c>
      <c r="H2216" s="67" t="str">
        <f t="shared" si="356"/>
        <v xml:space="preserve">UBERLANDIA </v>
      </c>
      <c r="I2216" s="71">
        <v>45855</v>
      </c>
      <c r="J2216" s="72">
        <v>45863</v>
      </c>
      <c r="K2216" s="68">
        <v>2</v>
      </c>
      <c r="L2216" s="68">
        <v>14324</v>
      </c>
      <c r="M2216" s="68">
        <v>120767</v>
      </c>
      <c r="N2216" s="73">
        <f t="shared" si="357"/>
        <v>650</v>
      </c>
      <c r="O2216" s="74" t="str">
        <f t="shared" ca="1" si="358"/>
        <v>OK</v>
      </c>
      <c r="P2216" s="71">
        <v>45877</v>
      </c>
      <c r="Q2216" s="198"/>
      <c r="R2216" s="68" t="s">
        <v>106</v>
      </c>
      <c r="S2216" s="73" t="str">
        <f t="shared" si="359"/>
        <v>Rachadura na zona baixa do talão.</v>
      </c>
      <c r="T2216" s="67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16" s="73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16" s="68">
        <v>16196</v>
      </c>
      <c r="W2216" s="67" t="str">
        <f t="shared" si="362"/>
        <v xml:space="preserve">Everson Veloso </v>
      </c>
      <c r="X2216" s="67">
        <f t="shared" si="353"/>
        <v>7</v>
      </c>
      <c r="Y2216" s="67">
        <f t="shared" ca="1" si="352"/>
        <v>14</v>
      </c>
      <c r="Z2216" s="67" t="str">
        <f>IFERROR(VLOOKUP(R2216,FVU!B:F,5,FALSE),"")</f>
        <v>TALÃO</v>
      </c>
      <c r="AA2216">
        <f t="shared" si="354"/>
        <v>2025</v>
      </c>
    </row>
    <row r="2217" spans="1:27" ht="15.75" customHeight="1">
      <c r="A2217" s="150">
        <f t="shared" si="351"/>
        <v>4512</v>
      </c>
      <c r="B2217" s="75">
        <v>27223</v>
      </c>
      <c r="C2217" s="60">
        <v>2</v>
      </c>
      <c r="D2217" s="59" t="str">
        <f t="shared" si="355"/>
        <v>275/80R22.5</v>
      </c>
      <c r="E2217" s="61">
        <v>90474</v>
      </c>
      <c r="F2217" s="75" t="s">
        <v>105</v>
      </c>
      <c r="G2217" s="60">
        <v>520</v>
      </c>
      <c r="H2217" s="59" t="str">
        <f t="shared" si="356"/>
        <v>NEVES</v>
      </c>
      <c r="I2217" s="63">
        <v>45860</v>
      </c>
      <c r="J2217" s="64">
        <v>45863</v>
      </c>
      <c r="K2217" s="60">
        <v>1</v>
      </c>
      <c r="L2217" s="60">
        <v>6861</v>
      </c>
      <c r="M2217" s="60">
        <v>140169</v>
      </c>
      <c r="N2217" s="65">
        <f t="shared" si="357"/>
        <v>600</v>
      </c>
      <c r="O2217" s="66" t="str">
        <f t="shared" ca="1" si="358"/>
        <v>OK</v>
      </c>
      <c r="P2217" s="63">
        <v>45870</v>
      </c>
      <c r="Q2217" s="200"/>
      <c r="R2217" s="148" t="s">
        <v>107</v>
      </c>
      <c r="S2217" s="65" t="str">
        <f t="shared" si="359"/>
        <v>Alteração na zona baixa do talão.</v>
      </c>
      <c r="T2217" s="59" t="str">
        <f t="shared" si="360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217" s="65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217" s="60">
        <v>16196</v>
      </c>
      <c r="W2217" s="59" t="str">
        <f t="shared" si="362"/>
        <v xml:space="preserve">Everson Veloso </v>
      </c>
      <c r="X2217" s="59">
        <f t="shared" si="353"/>
        <v>7</v>
      </c>
      <c r="Y2217" s="59">
        <f t="shared" ca="1" si="352"/>
        <v>7</v>
      </c>
      <c r="Z2217" s="59" t="str">
        <f>IFERROR(VLOOKUP(R2217,FVU!B:F,5,FALSE),"")</f>
        <v>TALÃO</v>
      </c>
      <c r="AA2217">
        <f t="shared" si="354"/>
        <v>2025</v>
      </c>
    </row>
    <row r="2218" spans="1:27" ht="15.75" customHeight="1">
      <c r="A2218" s="149">
        <f t="shared" si="351"/>
        <v>4513</v>
      </c>
      <c r="B2218" s="76">
        <v>27124</v>
      </c>
      <c r="C2218" s="68">
        <v>2</v>
      </c>
      <c r="D2218" s="67" t="str">
        <f t="shared" si="355"/>
        <v>275/80R22.5</v>
      </c>
      <c r="E2218" s="69">
        <v>90306</v>
      </c>
      <c r="F2218" s="76" t="s">
        <v>105</v>
      </c>
      <c r="G2218" s="68">
        <v>870</v>
      </c>
      <c r="H2218" s="67" t="str">
        <f t="shared" si="356"/>
        <v>JUSTINOPOLIS</v>
      </c>
      <c r="I2218" s="71">
        <v>45856</v>
      </c>
      <c r="J2218" s="72">
        <v>45863</v>
      </c>
      <c r="K2218" s="68">
        <v>1</v>
      </c>
      <c r="L2218" s="68">
        <v>51517</v>
      </c>
      <c r="M2218" s="68">
        <v>140090</v>
      </c>
      <c r="N2218" s="73">
        <f t="shared" si="357"/>
        <v>600</v>
      </c>
      <c r="O2218" s="74" t="str">
        <f t="shared" ca="1" si="358"/>
        <v>OK</v>
      </c>
      <c r="P2218" s="71">
        <v>45880</v>
      </c>
      <c r="Q2218" s="198"/>
      <c r="R2218" s="68" t="s">
        <v>116</v>
      </c>
      <c r="S2218" s="73" t="str">
        <f t="shared" si="359"/>
        <v>Desenrolamento do retorno da lona carcaça no talão.</v>
      </c>
      <c r="T2218" s="67" t="str">
        <f t="shared" si="360"/>
        <v>Aquecimento no talão ocasionado pelo uso excessivo do freio, má regulagem dos freios, uso excessivo dos freios devido a velocidade incompatível com a via,rodas sujas e/ou em má condições de uso, etc.</v>
      </c>
      <c r="U2218" s="73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218" s="68">
        <v>16196</v>
      </c>
      <c r="W2218" s="67" t="str">
        <f t="shared" si="362"/>
        <v xml:space="preserve">Everson Veloso </v>
      </c>
      <c r="X2218" s="67">
        <f t="shared" si="353"/>
        <v>7</v>
      </c>
      <c r="Y2218" s="67">
        <f t="shared" ca="1" si="352"/>
        <v>17</v>
      </c>
      <c r="Z2218" s="67" t="str">
        <f>IFERROR(VLOOKUP(R2218,FVU!B:F,5,FALSE),"")</f>
        <v>TALÃO</v>
      </c>
      <c r="AA2218">
        <f t="shared" si="354"/>
        <v>2025</v>
      </c>
    </row>
    <row r="2219" spans="1:27" ht="15.75" customHeight="1">
      <c r="A2219" s="150">
        <f t="shared" si="351"/>
        <v>4514</v>
      </c>
      <c r="B2219" s="75">
        <v>26125</v>
      </c>
      <c r="C2219" s="60">
        <v>1</v>
      </c>
      <c r="D2219" s="59" t="str">
        <f t="shared" si="355"/>
        <v>295/80R22.5</v>
      </c>
      <c r="E2219" s="61">
        <v>10829</v>
      </c>
      <c r="F2219" s="75" t="s">
        <v>207</v>
      </c>
      <c r="G2219" s="60">
        <v>870</v>
      </c>
      <c r="H2219" s="59" t="str">
        <f t="shared" si="356"/>
        <v>JUSTINOPOLIS</v>
      </c>
      <c r="I2219" s="63">
        <v>45860</v>
      </c>
      <c r="J2219" s="64">
        <v>45863</v>
      </c>
      <c r="K2219" s="60">
        <v>0</v>
      </c>
      <c r="L2219" s="60">
        <v>41049</v>
      </c>
      <c r="M2219" s="60">
        <v>121954</v>
      </c>
      <c r="N2219" s="65">
        <f t="shared" si="357"/>
        <v>650</v>
      </c>
      <c r="O2219" s="66" t="str">
        <f t="shared" ca="1" si="358"/>
        <v>OK</v>
      </c>
      <c r="P2219" s="63">
        <v>45880</v>
      </c>
      <c r="Q2219" s="200"/>
      <c r="R2219" s="148" t="s">
        <v>109</v>
      </c>
      <c r="S2219" s="65" t="str">
        <f t="shared" si="359"/>
        <v>Desgaste da Banda de Rodagem por utilização extrema.</v>
      </c>
      <c r="T2219" s="59" t="str">
        <f t="shared" si="360"/>
        <v>Roda travada, "calo" no tambor de freio, utilização extrema , excessiva.</v>
      </c>
      <c r="U2219" s="65" t="str">
        <f t="shared" si="361"/>
        <v>Verificar rodas e tambores de freio, verificar negligência do borracheiro e caso procedente efetuar a cobrança.</v>
      </c>
      <c r="V2219" s="60">
        <v>16196</v>
      </c>
      <c r="W2219" s="59" t="str">
        <f t="shared" si="362"/>
        <v xml:space="preserve">Everson Veloso </v>
      </c>
      <c r="X2219" s="59">
        <f t="shared" si="353"/>
        <v>7</v>
      </c>
      <c r="Y2219" s="59">
        <f t="shared" ca="1" si="352"/>
        <v>17</v>
      </c>
      <c r="Z2219" s="59" t="str">
        <f>IFERROR(VLOOKUP(R2219,FVU!B:F,5,FALSE),"")</f>
        <v>BANDA DE RODAGEM</v>
      </c>
      <c r="AA2219">
        <f t="shared" si="354"/>
        <v>2025</v>
      </c>
    </row>
    <row r="2220" spans="1:27" ht="15.75" customHeight="1">
      <c r="A2220" s="149">
        <f t="shared" si="351"/>
        <v>4515</v>
      </c>
      <c r="B2220" s="76">
        <v>30929</v>
      </c>
      <c r="C2220" s="68">
        <v>2</v>
      </c>
      <c r="D2220" s="67" t="str">
        <f t="shared" si="355"/>
        <v>275/80R22.5</v>
      </c>
      <c r="E2220" s="69">
        <v>20721</v>
      </c>
      <c r="F2220" s="76" t="s">
        <v>105</v>
      </c>
      <c r="G2220" s="68">
        <v>870</v>
      </c>
      <c r="H2220" s="67" t="str">
        <f t="shared" si="356"/>
        <v>JUSTINOPOLIS</v>
      </c>
      <c r="I2220" s="71">
        <v>45856</v>
      </c>
      <c r="J2220" s="72">
        <v>45863</v>
      </c>
      <c r="K2220" s="68">
        <v>1</v>
      </c>
      <c r="L2220" s="68">
        <v>5162</v>
      </c>
      <c r="M2220" s="68">
        <v>22403</v>
      </c>
      <c r="N2220" s="73">
        <f t="shared" si="357"/>
        <v>600</v>
      </c>
      <c r="O2220" s="74" t="str">
        <f t="shared" ca="1" si="358"/>
        <v>OK</v>
      </c>
      <c r="P2220" s="71">
        <v>45889</v>
      </c>
      <c r="Q2220" s="198"/>
      <c r="R2220" s="68" t="s">
        <v>104</v>
      </c>
      <c r="S2220" s="73" t="str">
        <f t="shared" si="359"/>
        <v>Feridas acidentais no flanco.</v>
      </c>
      <c r="T2220" s="67" t="str">
        <f t="shared" si="360"/>
        <v>Objetos pontiagudos, pontas de guias, meio-fio.</v>
      </c>
      <c r="U2220" s="73" t="str">
        <f t="shared" si="361"/>
        <v>Impacto lateral proveniente de erro operacional, solicito avaliação de cobrança.</v>
      </c>
      <c r="V2220" s="68">
        <v>16196</v>
      </c>
      <c r="W2220" s="67" t="str">
        <f t="shared" si="362"/>
        <v xml:space="preserve">Everson Veloso </v>
      </c>
      <c r="X2220" s="67">
        <f t="shared" si="353"/>
        <v>7</v>
      </c>
      <c r="Y2220" s="67">
        <f t="shared" ca="1" si="352"/>
        <v>26</v>
      </c>
      <c r="Z2220" s="67" t="str">
        <f>IFERROR(VLOOKUP(R2220,FVU!B:F,5,FALSE),"")</f>
        <v>FLANCO</v>
      </c>
      <c r="AA2220">
        <f t="shared" si="354"/>
        <v>2025</v>
      </c>
    </row>
    <row r="2221" spans="1:27" ht="15.75" customHeight="1">
      <c r="A2221" s="150">
        <f t="shared" si="351"/>
        <v>4516</v>
      </c>
      <c r="B2221" s="75">
        <v>27343</v>
      </c>
      <c r="C2221" s="60">
        <v>2</v>
      </c>
      <c r="D2221" s="59" t="str">
        <f t="shared" si="355"/>
        <v>275/80R22.5</v>
      </c>
      <c r="E2221" s="61">
        <v>20861</v>
      </c>
      <c r="F2221" s="75" t="s">
        <v>105</v>
      </c>
      <c r="G2221" s="60">
        <v>870</v>
      </c>
      <c r="H2221" s="59" t="str">
        <f t="shared" si="356"/>
        <v>JUSTINOPOLIS</v>
      </c>
      <c r="I2221" s="63">
        <v>45856</v>
      </c>
      <c r="J2221" s="64">
        <v>45863</v>
      </c>
      <c r="K2221" s="60">
        <v>2</v>
      </c>
      <c r="L2221" s="60">
        <v>9245</v>
      </c>
      <c r="M2221" s="60">
        <v>98625</v>
      </c>
      <c r="N2221" s="65">
        <f t="shared" si="357"/>
        <v>600</v>
      </c>
      <c r="O2221" s="66" t="str">
        <f t="shared" ca="1" si="358"/>
        <v>OK</v>
      </c>
      <c r="P2221" s="63">
        <v>45880</v>
      </c>
      <c r="Q2221" s="200"/>
      <c r="R2221" s="148" t="s">
        <v>100</v>
      </c>
      <c r="S2221" s="65" t="str">
        <f t="shared" si="359"/>
        <v>Quebra do talão durante a montagem ou desmontagem proveniente de aquecimento excessivo da roda.</v>
      </c>
      <c r="T2221" s="59" t="str">
        <f t="shared" si="360"/>
        <v>Quebra do talão na montagem/desmontagem, utilização de ferramentas não adequadas, força excessiva ou desproporcional na montagem/desmontagem, pneu com talão baquelizado devido a aquecimento da roda ou baixa pressão.</v>
      </c>
      <c r="U2221" s="65" t="str">
        <f t="shared" si="361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2221" s="60">
        <v>16196</v>
      </c>
      <c r="W2221" s="59" t="str">
        <f t="shared" si="362"/>
        <v xml:space="preserve">Everson Veloso </v>
      </c>
      <c r="X2221" s="59">
        <f t="shared" si="353"/>
        <v>7</v>
      </c>
      <c r="Y2221" s="59">
        <f t="shared" ca="1" si="352"/>
        <v>17</v>
      </c>
      <c r="Z2221" s="59" t="str">
        <f>IFERROR(VLOOKUP(R2221,FVU!B:F,5,FALSE),"")</f>
        <v>TALÃO</v>
      </c>
      <c r="AA2221">
        <f t="shared" si="354"/>
        <v>2025</v>
      </c>
    </row>
    <row r="2222" spans="1:27" ht="15.75" customHeight="1">
      <c r="A2222" s="149">
        <f t="shared" si="351"/>
        <v>4517</v>
      </c>
      <c r="B2222" s="76">
        <v>9016</v>
      </c>
      <c r="C2222" s="68">
        <v>2</v>
      </c>
      <c r="D2222" s="67" t="str">
        <f t="shared" si="355"/>
        <v>275/80R22.5</v>
      </c>
      <c r="E2222" s="69">
        <v>11088</v>
      </c>
      <c r="F2222" s="76" t="s">
        <v>105</v>
      </c>
      <c r="G2222" s="68">
        <v>870</v>
      </c>
      <c r="H2222" s="67" t="str">
        <f t="shared" si="356"/>
        <v>JUSTINOPOLIS</v>
      </c>
      <c r="I2222" s="71">
        <v>45855</v>
      </c>
      <c r="J2222" s="72">
        <v>45863</v>
      </c>
      <c r="K2222" s="68">
        <v>1</v>
      </c>
      <c r="L2222" s="68">
        <v>5133</v>
      </c>
      <c r="M2222" s="68">
        <v>100410</v>
      </c>
      <c r="N2222" s="73">
        <f t="shared" si="357"/>
        <v>600</v>
      </c>
      <c r="O2222" s="74" t="str">
        <f t="shared" ca="1" si="358"/>
        <v>OK</v>
      </c>
      <c r="P2222" s="71">
        <v>45880</v>
      </c>
      <c r="Q2222" s="198"/>
      <c r="R2222" s="68" t="s">
        <v>106</v>
      </c>
      <c r="S2222" s="73" t="str">
        <f t="shared" si="359"/>
        <v>Rachadura na zona baixa do talão.</v>
      </c>
      <c r="T2222" s="67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22" s="73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22" s="68">
        <v>16196</v>
      </c>
      <c r="W2222" s="67" t="str">
        <f t="shared" si="362"/>
        <v xml:space="preserve">Everson Veloso </v>
      </c>
      <c r="X2222" s="67">
        <f t="shared" si="353"/>
        <v>7</v>
      </c>
      <c r="Y2222" s="67">
        <f t="shared" ca="1" si="352"/>
        <v>17</v>
      </c>
      <c r="Z2222" s="67" t="str">
        <f>IFERROR(VLOOKUP(R2222,FVU!B:F,5,FALSE),"")</f>
        <v>TALÃO</v>
      </c>
      <c r="AA2222">
        <f t="shared" si="354"/>
        <v>2025</v>
      </c>
    </row>
    <row r="2223" spans="1:27" ht="15.75" customHeight="1">
      <c r="A2223" s="150">
        <f t="shared" si="351"/>
        <v>4518</v>
      </c>
      <c r="B2223" s="75">
        <v>30685</v>
      </c>
      <c r="C2223" s="60">
        <v>2</v>
      </c>
      <c r="D2223" s="59" t="str">
        <f t="shared" si="355"/>
        <v>275/80R22.5</v>
      </c>
      <c r="E2223" s="61">
        <v>10763</v>
      </c>
      <c r="F2223" s="75" t="s">
        <v>198</v>
      </c>
      <c r="G2223" s="60">
        <v>870</v>
      </c>
      <c r="H2223" s="59" t="str">
        <f t="shared" si="356"/>
        <v>JUSTINOPOLIS</v>
      </c>
      <c r="I2223" s="63">
        <v>45857</v>
      </c>
      <c r="J2223" s="64">
        <v>45863</v>
      </c>
      <c r="K2223" s="60">
        <v>0</v>
      </c>
      <c r="L2223" s="60">
        <v>1927</v>
      </c>
      <c r="M2223" s="60">
        <v>45329</v>
      </c>
      <c r="N2223" s="65">
        <f t="shared" si="357"/>
        <v>600</v>
      </c>
      <c r="O2223" s="66" t="str">
        <f t="shared" ca="1" si="358"/>
        <v>OK</v>
      </c>
      <c r="P2223" s="63">
        <v>45889</v>
      </c>
      <c r="Q2223" s="200"/>
      <c r="R2223" s="148" t="s">
        <v>104</v>
      </c>
      <c r="S2223" s="65" t="str">
        <f t="shared" si="359"/>
        <v>Feridas acidentais no flanco.</v>
      </c>
      <c r="T2223" s="59" t="str">
        <f t="shared" si="360"/>
        <v>Objetos pontiagudos, pontas de guias, meio-fio.</v>
      </c>
      <c r="U2223" s="65" t="str">
        <f t="shared" si="361"/>
        <v>Impacto lateral proveniente de erro operacional, solicito avaliação de cobrança.</v>
      </c>
      <c r="V2223" s="60">
        <v>16196</v>
      </c>
      <c r="W2223" s="59" t="str">
        <f t="shared" si="362"/>
        <v xml:space="preserve">Everson Veloso </v>
      </c>
      <c r="X2223" s="59">
        <f t="shared" si="353"/>
        <v>7</v>
      </c>
      <c r="Y2223" s="59">
        <f t="shared" ca="1" si="352"/>
        <v>26</v>
      </c>
      <c r="Z2223" s="59" t="str">
        <f>IFERROR(VLOOKUP(R2223,FVU!B:F,5,FALSE),"")</f>
        <v>FLANCO</v>
      </c>
      <c r="AA2223">
        <f t="shared" si="354"/>
        <v>2025</v>
      </c>
    </row>
    <row r="2224" spans="1:27" ht="15.75" customHeight="1">
      <c r="A2224" s="149">
        <f t="shared" si="351"/>
        <v>4519</v>
      </c>
      <c r="B2224" s="76">
        <v>23075</v>
      </c>
      <c r="C2224" s="68">
        <v>2</v>
      </c>
      <c r="D2224" s="67" t="str">
        <f t="shared" si="355"/>
        <v>275/80R22.5</v>
      </c>
      <c r="E2224" s="69">
        <v>10658</v>
      </c>
      <c r="F2224" s="76" t="s">
        <v>99</v>
      </c>
      <c r="G2224" s="68">
        <v>870</v>
      </c>
      <c r="H2224" s="67" t="str">
        <f t="shared" si="356"/>
        <v>JUSTINOPOLIS</v>
      </c>
      <c r="I2224" s="71">
        <v>45854</v>
      </c>
      <c r="J2224" s="72">
        <v>45863</v>
      </c>
      <c r="K2224" s="68">
        <v>2</v>
      </c>
      <c r="L2224" s="68">
        <v>28361</v>
      </c>
      <c r="M2224" s="68">
        <v>217826</v>
      </c>
      <c r="N2224" s="73">
        <f t="shared" si="357"/>
        <v>600</v>
      </c>
      <c r="O2224" s="74" t="str">
        <f t="shared" ca="1" si="358"/>
        <v>OK</v>
      </c>
      <c r="P2224" s="71">
        <v>45882</v>
      </c>
      <c r="Q2224" s="198"/>
      <c r="R2224" s="68" t="s">
        <v>106</v>
      </c>
      <c r="S2224" s="73" t="str">
        <f t="shared" si="359"/>
        <v>Rachadura na zona baixa do talão.</v>
      </c>
      <c r="T2224" s="67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24" s="73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24" s="68">
        <v>16196</v>
      </c>
      <c r="W2224" s="67" t="str">
        <f t="shared" si="362"/>
        <v xml:space="preserve">Everson Veloso </v>
      </c>
      <c r="X2224" s="67">
        <f t="shared" si="353"/>
        <v>7</v>
      </c>
      <c r="Y2224" s="67">
        <f t="shared" ca="1" si="352"/>
        <v>19</v>
      </c>
      <c r="Z2224" s="67" t="str">
        <f>IFERROR(VLOOKUP(R2224,FVU!B:F,5,FALSE),"")</f>
        <v>TALÃO</v>
      </c>
      <c r="AA2224">
        <f t="shared" si="354"/>
        <v>2025</v>
      </c>
    </row>
    <row r="2225" spans="1:27" ht="15.75" customHeight="1">
      <c r="A2225" s="150">
        <f t="shared" si="351"/>
        <v>4520</v>
      </c>
      <c r="B2225" s="75">
        <v>31543</v>
      </c>
      <c r="C2225" s="60">
        <v>2</v>
      </c>
      <c r="D2225" s="59" t="str">
        <f t="shared" si="355"/>
        <v>275/80R22.5</v>
      </c>
      <c r="E2225" s="61">
        <v>41056</v>
      </c>
      <c r="F2225" s="75" t="s">
        <v>105</v>
      </c>
      <c r="G2225" s="60">
        <v>870</v>
      </c>
      <c r="H2225" s="59" t="str">
        <f t="shared" si="356"/>
        <v>JUSTINOPOLIS</v>
      </c>
      <c r="I2225" s="63">
        <v>45860</v>
      </c>
      <c r="J2225" s="64">
        <v>45863</v>
      </c>
      <c r="K2225" s="60">
        <v>1</v>
      </c>
      <c r="L2225" s="60">
        <v>16390</v>
      </c>
      <c r="M2225" s="60">
        <v>65834</v>
      </c>
      <c r="N2225" s="65">
        <f t="shared" si="357"/>
        <v>600</v>
      </c>
      <c r="O2225" s="66" t="str">
        <f t="shared" ca="1" si="358"/>
        <v>OK</v>
      </c>
      <c r="P2225" s="63">
        <v>45901</v>
      </c>
      <c r="Q2225" s="200"/>
      <c r="R2225" s="148" t="s">
        <v>106</v>
      </c>
      <c r="S2225" s="65" t="str">
        <f t="shared" si="359"/>
        <v>Rachadura na zona baixa do talão.</v>
      </c>
      <c r="T2225" s="59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25" s="65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25" s="60">
        <v>16196</v>
      </c>
      <c r="W2225" s="59" t="str">
        <f t="shared" si="362"/>
        <v xml:space="preserve">Everson Veloso </v>
      </c>
      <c r="X2225" s="59">
        <f t="shared" si="353"/>
        <v>7</v>
      </c>
      <c r="Y2225" s="59">
        <f t="shared" ca="1" si="352"/>
        <v>38</v>
      </c>
      <c r="Z2225" s="59" t="str">
        <f>IFERROR(VLOOKUP(R2225,FVU!B:F,5,FALSE),"")</f>
        <v>TALÃO</v>
      </c>
      <c r="AA2225">
        <f t="shared" si="354"/>
        <v>2025</v>
      </c>
    </row>
    <row r="2226" spans="1:27" ht="15.75" customHeight="1">
      <c r="A2226" s="149">
        <f t="shared" si="351"/>
        <v>4521</v>
      </c>
      <c r="B2226" s="76">
        <v>26883</v>
      </c>
      <c r="C2226" s="68">
        <v>2</v>
      </c>
      <c r="D2226" s="67" t="str">
        <f t="shared" si="355"/>
        <v>275/80R22.5</v>
      </c>
      <c r="E2226" s="69">
        <v>7338</v>
      </c>
      <c r="F2226" s="76" t="s">
        <v>105</v>
      </c>
      <c r="G2226" s="68">
        <v>56</v>
      </c>
      <c r="H2226" s="67" t="str">
        <f t="shared" si="356"/>
        <v xml:space="preserve">UBERLANDIA </v>
      </c>
      <c r="I2226" s="71">
        <v>45858</v>
      </c>
      <c r="J2226" s="72">
        <v>45863</v>
      </c>
      <c r="K2226" s="68">
        <v>2</v>
      </c>
      <c r="L2226" s="68">
        <v>31991</v>
      </c>
      <c r="M2226" s="68">
        <v>252354</v>
      </c>
      <c r="N2226" s="73">
        <f t="shared" si="357"/>
        <v>600</v>
      </c>
      <c r="O2226" s="74" t="str">
        <f t="shared" ca="1" si="358"/>
        <v>OK</v>
      </c>
      <c r="P2226" s="71">
        <v>45877</v>
      </c>
      <c r="Q2226" s="198"/>
      <c r="R2226" s="68" t="s">
        <v>106</v>
      </c>
      <c r="S2226" s="73" t="str">
        <f t="shared" si="359"/>
        <v>Rachadura na zona baixa do talão.</v>
      </c>
      <c r="T2226" s="67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26" s="73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26" s="68">
        <v>16196</v>
      </c>
      <c r="W2226" s="67" t="str">
        <f t="shared" si="362"/>
        <v xml:space="preserve">Everson Veloso </v>
      </c>
      <c r="X2226" s="67">
        <f t="shared" si="353"/>
        <v>7</v>
      </c>
      <c r="Y2226" s="67">
        <f t="shared" ca="1" si="352"/>
        <v>14</v>
      </c>
      <c r="Z2226" s="67" t="str">
        <f>IFERROR(VLOOKUP(R2226,FVU!B:F,5,FALSE),"")</f>
        <v>TALÃO</v>
      </c>
      <c r="AA2226">
        <f t="shared" si="354"/>
        <v>2025</v>
      </c>
    </row>
    <row r="2227" spans="1:27" ht="15.75" customHeight="1">
      <c r="A2227" s="150">
        <f t="shared" si="351"/>
        <v>4522</v>
      </c>
      <c r="B2227" s="75">
        <v>30041</v>
      </c>
      <c r="C2227" s="60">
        <v>2</v>
      </c>
      <c r="D2227" s="59" t="str">
        <f t="shared" si="355"/>
        <v>275/80R22.5</v>
      </c>
      <c r="E2227" s="61">
        <v>8423</v>
      </c>
      <c r="F2227" s="75" t="s">
        <v>99</v>
      </c>
      <c r="G2227" s="60">
        <v>56</v>
      </c>
      <c r="H2227" s="59" t="str">
        <f t="shared" si="356"/>
        <v xml:space="preserve">UBERLANDIA </v>
      </c>
      <c r="I2227" s="63">
        <v>45849</v>
      </c>
      <c r="J2227" s="64">
        <v>45863</v>
      </c>
      <c r="K2227" s="60">
        <v>0</v>
      </c>
      <c r="L2227" s="60">
        <v>24319</v>
      </c>
      <c r="M2227" s="60">
        <v>41954</v>
      </c>
      <c r="N2227" s="65">
        <f t="shared" si="357"/>
        <v>600</v>
      </c>
      <c r="O2227" s="66" t="str">
        <f t="shared" ca="1" si="358"/>
        <v>OK</v>
      </c>
      <c r="P2227" s="63">
        <v>45877</v>
      </c>
      <c r="Q2227" s="200"/>
      <c r="R2227" s="148" t="s">
        <v>109</v>
      </c>
      <c r="S2227" s="65" t="str">
        <f t="shared" si="359"/>
        <v>Desgaste da Banda de Rodagem por utilização extrema.</v>
      </c>
      <c r="T2227" s="59" t="str">
        <f t="shared" si="360"/>
        <v>Roda travada, "calo" no tambor de freio, utilização extrema , excessiva.</v>
      </c>
      <c r="U2227" s="65" t="str">
        <f t="shared" si="361"/>
        <v>Verificar rodas e tambores de freio, verificar negligência do borracheiro e caso procedente efetuar a cobrança.</v>
      </c>
      <c r="V2227" s="60">
        <v>16196</v>
      </c>
      <c r="W2227" s="59" t="str">
        <f t="shared" si="362"/>
        <v xml:space="preserve">Everson Veloso </v>
      </c>
      <c r="X2227" s="59">
        <f t="shared" si="353"/>
        <v>7</v>
      </c>
      <c r="Y2227" s="59">
        <f t="shared" ca="1" si="352"/>
        <v>14</v>
      </c>
      <c r="Z2227" s="59" t="str">
        <f>IFERROR(VLOOKUP(R2227,FVU!B:F,5,FALSE),"")</f>
        <v>BANDA DE RODAGEM</v>
      </c>
      <c r="AA2227">
        <f t="shared" si="354"/>
        <v>2025</v>
      </c>
    </row>
    <row r="2228" spans="1:27" ht="15.75" customHeight="1">
      <c r="A2228" s="149">
        <f t="shared" si="351"/>
        <v>4523</v>
      </c>
      <c r="B2228" s="76">
        <v>27252</v>
      </c>
      <c r="C2228" s="68">
        <v>2</v>
      </c>
      <c r="D2228" s="67" t="str">
        <f t="shared" si="355"/>
        <v>275/80R22.5</v>
      </c>
      <c r="E2228" s="69">
        <v>90490</v>
      </c>
      <c r="F2228" s="76" t="s">
        <v>99</v>
      </c>
      <c r="G2228" s="68">
        <v>520</v>
      </c>
      <c r="H2228" s="67" t="str">
        <f t="shared" si="356"/>
        <v>NEVES</v>
      </c>
      <c r="I2228" s="71">
        <v>45860</v>
      </c>
      <c r="J2228" s="72">
        <v>45870</v>
      </c>
      <c r="K2228" s="68">
        <v>1</v>
      </c>
      <c r="L2228" s="68">
        <v>12773</v>
      </c>
      <c r="M2228" s="68">
        <v>133043</v>
      </c>
      <c r="N2228" s="73">
        <f t="shared" si="357"/>
        <v>600</v>
      </c>
      <c r="O2228" s="74" t="str">
        <f t="shared" ca="1" si="358"/>
        <v>OK</v>
      </c>
      <c r="P2228" s="71">
        <v>45875</v>
      </c>
      <c r="Q2228" s="198"/>
      <c r="R2228" s="68" t="s">
        <v>106</v>
      </c>
      <c r="S2228" s="73" t="str">
        <f t="shared" si="359"/>
        <v>Rachadura na zona baixa do talão.</v>
      </c>
      <c r="T2228" s="67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28" s="73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28" s="68">
        <v>16196</v>
      </c>
      <c r="W2228" s="67" t="str">
        <f t="shared" si="362"/>
        <v xml:space="preserve">Everson Veloso </v>
      </c>
      <c r="X2228" s="67">
        <f t="shared" si="353"/>
        <v>8</v>
      </c>
      <c r="Y2228" s="67">
        <f t="shared" ca="1" si="352"/>
        <v>5</v>
      </c>
      <c r="Z2228" s="67" t="str">
        <f>IFERROR(VLOOKUP(R2228,FVU!B:F,5,FALSE),"")</f>
        <v>TALÃO</v>
      </c>
      <c r="AA2228">
        <f t="shared" si="354"/>
        <v>2025</v>
      </c>
    </row>
    <row r="2229" spans="1:27" ht="15.75" customHeight="1">
      <c r="A2229" s="150">
        <f t="shared" si="351"/>
        <v>4524</v>
      </c>
      <c r="B2229" s="75">
        <v>26968</v>
      </c>
      <c r="C2229" s="60">
        <v>2</v>
      </c>
      <c r="D2229" s="59" t="str">
        <f t="shared" si="355"/>
        <v>275/80R22.5</v>
      </c>
      <c r="E2229" s="61">
        <v>90214</v>
      </c>
      <c r="F2229" s="75" t="s">
        <v>198</v>
      </c>
      <c r="G2229" s="60">
        <v>520</v>
      </c>
      <c r="H2229" s="59" t="str">
        <f t="shared" si="356"/>
        <v>NEVES</v>
      </c>
      <c r="I2229" s="63">
        <v>45860</v>
      </c>
      <c r="J2229" s="64">
        <v>45870</v>
      </c>
      <c r="K2229" s="60">
        <v>1</v>
      </c>
      <c r="L2229" s="60">
        <v>35681</v>
      </c>
      <c r="M2229" s="60">
        <v>171769</v>
      </c>
      <c r="N2229" s="65">
        <f t="shared" si="357"/>
        <v>600</v>
      </c>
      <c r="O2229" s="66" t="str">
        <f t="shared" ca="1" si="358"/>
        <v>OK</v>
      </c>
      <c r="P2229" s="63">
        <v>45875</v>
      </c>
      <c r="Q2229" s="200"/>
      <c r="R2229" s="148" t="s">
        <v>107</v>
      </c>
      <c r="S2229" s="65" t="str">
        <f t="shared" si="359"/>
        <v>Alteração na zona baixa do talão.</v>
      </c>
      <c r="T2229" s="59" t="str">
        <f t="shared" si="360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229" s="65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229" s="60">
        <v>16196</v>
      </c>
      <c r="W2229" s="59" t="str">
        <f t="shared" si="362"/>
        <v xml:space="preserve">Everson Veloso </v>
      </c>
      <c r="X2229" s="59">
        <f t="shared" si="353"/>
        <v>8</v>
      </c>
      <c r="Y2229" s="59">
        <f t="shared" ca="1" si="352"/>
        <v>5</v>
      </c>
      <c r="Z2229" s="59" t="str">
        <f>IFERROR(VLOOKUP(R2229,FVU!B:F,5,FALSE),"")</f>
        <v>TALÃO</v>
      </c>
      <c r="AA2229">
        <f t="shared" si="354"/>
        <v>2025</v>
      </c>
    </row>
    <row r="2230" spans="1:27" ht="15.75" customHeight="1">
      <c r="A2230" s="149">
        <f t="shared" si="351"/>
        <v>4525</v>
      </c>
      <c r="B2230" s="76">
        <v>28270</v>
      </c>
      <c r="C2230" s="68">
        <v>2</v>
      </c>
      <c r="D2230" s="67" t="str">
        <f t="shared" si="355"/>
        <v>275/80R22.5</v>
      </c>
      <c r="E2230" s="69">
        <v>7516</v>
      </c>
      <c r="F2230" s="76" t="s">
        <v>101</v>
      </c>
      <c r="G2230" s="68">
        <v>56</v>
      </c>
      <c r="H2230" s="67" t="str">
        <f t="shared" si="356"/>
        <v xml:space="preserve">UBERLANDIA </v>
      </c>
      <c r="I2230" s="71">
        <v>45856</v>
      </c>
      <c r="J2230" s="72">
        <v>45870</v>
      </c>
      <c r="K2230" s="68">
        <v>0</v>
      </c>
      <c r="L2230" s="68">
        <v>11102</v>
      </c>
      <c r="M2230" s="68">
        <v>69074</v>
      </c>
      <c r="N2230" s="73">
        <f t="shared" si="357"/>
        <v>600</v>
      </c>
      <c r="O2230" s="74" t="str">
        <f t="shared" ca="1" si="358"/>
        <v>OK</v>
      </c>
      <c r="P2230" s="71">
        <v>45894</v>
      </c>
      <c r="Q2230" s="198"/>
      <c r="R2230" s="68" t="s">
        <v>118</v>
      </c>
      <c r="S2230" s="73" t="str">
        <f t="shared" si="359"/>
        <v>Pneu ressulcado incorretamente</v>
      </c>
      <c r="T2230" s="67" t="str">
        <f t="shared" si="360"/>
        <v>Falhas ou não realização dos procedimentos conforme manual de ressulcagem.</v>
      </c>
      <c r="U2230" s="73" t="str">
        <f t="shared" si="361"/>
        <v>Solicito avaliação de cobrança</v>
      </c>
      <c r="V2230" s="68">
        <v>16196</v>
      </c>
      <c r="W2230" s="67" t="str">
        <f t="shared" si="362"/>
        <v xml:space="preserve">Everson Veloso </v>
      </c>
      <c r="X2230" s="67">
        <f t="shared" si="353"/>
        <v>8</v>
      </c>
      <c r="Y2230" s="67">
        <f t="shared" ca="1" si="352"/>
        <v>24</v>
      </c>
      <c r="Z2230" s="67" t="str">
        <f>IFERROR(VLOOKUP(R2230,FVU!B:F,5,FALSE),"")</f>
        <v>BANDA DE RODAGEM</v>
      </c>
      <c r="AA2230">
        <f t="shared" si="354"/>
        <v>2025</v>
      </c>
    </row>
    <row r="2231" spans="1:27" ht="15.75" customHeight="1">
      <c r="A2231" s="150">
        <f t="shared" si="351"/>
        <v>4526</v>
      </c>
      <c r="B2231" s="75">
        <v>28129</v>
      </c>
      <c r="C2231" s="60">
        <v>2</v>
      </c>
      <c r="D2231" s="59" t="str">
        <f t="shared" si="355"/>
        <v>275/80R22.5</v>
      </c>
      <c r="E2231" s="61">
        <v>7521</v>
      </c>
      <c r="F2231" s="75" t="s">
        <v>101</v>
      </c>
      <c r="G2231" s="60">
        <v>56</v>
      </c>
      <c r="H2231" s="59" t="str">
        <f t="shared" si="356"/>
        <v xml:space="preserve">UBERLANDIA </v>
      </c>
      <c r="I2231" s="63">
        <v>45855</v>
      </c>
      <c r="J2231" s="64">
        <v>45870</v>
      </c>
      <c r="K2231" s="60">
        <v>0</v>
      </c>
      <c r="L2231" s="60">
        <v>33764</v>
      </c>
      <c r="M2231" s="60">
        <v>79391</v>
      </c>
      <c r="N2231" s="65">
        <f t="shared" si="357"/>
        <v>600</v>
      </c>
      <c r="O2231" s="66" t="str">
        <f t="shared" ca="1" si="358"/>
        <v>OK</v>
      </c>
      <c r="P2231" s="63">
        <v>45894</v>
      </c>
      <c r="Q2231" s="200"/>
      <c r="R2231" s="148" t="s">
        <v>114</v>
      </c>
      <c r="S2231" s="65" t="str">
        <f t="shared" si="359"/>
        <v>Pneu não ressulcado</v>
      </c>
      <c r="T2231" s="59" t="str">
        <f t="shared" si="360"/>
        <v>Negligência e/ou não realização do serviço de ressulcagem.</v>
      </c>
      <c r="U2231" s="65" t="str">
        <f t="shared" si="361"/>
        <v>Realizar a ressulcagem dos pneus respeitando os procedimentos conforme manual de ressulcagem.</v>
      </c>
      <c r="V2231" s="60">
        <v>16196</v>
      </c>
      <c r="W2231" s="59" t="str">
        <f t="shared" si="362"/>
        <v xml:space="preserve">Everson Veloso </v>
      </c>
      <c r="X2231" s="59">
        <f t="shared" si="353"/>
        <v>8</v>
      </c>
      <c r="Y2231" s="59">
        <f t="shared" ca="1" si="352"/>
        <v>24</v>
      </c>
      <c r="Z2231" s="59" t="str">
        <f>IFERROR(VLOOKUP(R2231,FVU!B:F,5,FALSE),"")</f>
        <v>BANDA DE RODAGEM</v>
      </c>
      <c r="AA2231">
        <f t="shared" si="354"/>
        <v>2025</v>
      </c>
    </row>
    <row r="2232" spans="1:27" ht="15.75" customHeight="1">
      <c r="A2232" s="149">
        <f t="shared" si="351"/>
        <v>4527</v>
      </c>
      <c r="B2232" s="76">
        <v>28384</v>
      </c>
      <c r="C2232" s="68">
        <v>2</v>
      </c>
      <c r="D2232" s="67" t="str">
        <f t="shared" si="355"/>
        <v>275/80R22.5</v>
      </c>
      <c r="E2232" s="69">
        <v>8485</v>
      </c>
      <c r="F2232" s="76" t="s">
        <v>105</v>
      </c>
      <c r="G2232" s="68">
        <v>56</v>
      </c>
      <c r="H2232" s="67" t="str">
        <f t="shared" si="356"/>
        <v xml:space="preserve">UBERLANDIA </v>
      </c>
      <c r="I2232" s="71">
        <v>45852</v>
      </c>
      <c r="J2232" s="72">
        <v>45870</v>
      </c>
      <c r="K2232" s="68">
        <v>0</v>
      </c>
      <c r="L2232" s="68">
        <v>21915</v>
      </c>
      <c r="M2232" s="68">
        <v>76319</v>
      </c>
      <c r="N2232" s="73">
        <f t="shared" si="357"/>
        <v>600</v>
      </c>
      <c r="O2232" s="74" t="str">
        <f t="shared" ca="1" si="358"/>
        <v>OK</v>
      </c>
      <c r="P2232" s="71">
        <v>45894</v>
      </c>
      <c r="Q2232" s="198"/>
      <c r="R2232" s="68" t="s">
        <v>114</v>
      </c>
      <c r="S2232" s="73" t="str">
        <f t="shared" si="359"/>
        <v>Pneu não ressulcado</v>
      </c>
      <c r="T2232" s="67" t="str">
        <f t="shared" si="360"/>
        <v>Negligência e/ou não realização do serviço de ressulcagem.</v>
      </c>
      <c r="U2232" s="73" t="str">
        <f t="shared" si="361"/>
        <v>Realizar a ressulcagem dos pneus respeitando os procedimentos conforme manual de ressulcagem.</v>
      </c>
      <c r="V2232" s="68">
        <v>16196</v>
      </c>
      <c r="W2232" s="67" t="str">
        <f t="shared" si="362"/>
        <v xml:space="preserve">Everson Veloso </v>
      </c>
      <c r="X2232" s="67">
        <f t="shared" si="353"/>
        <v>8</v>
      </c>
      <c r="Y2232" s="67">
        <f t="shared" ca="1" si="352"/>
        <v>24</v>
      </c>
      <c r="Z2232" s="67" t="str">
        <f>IFERROR(VLOOKUP(R2232,FVU!B:F,5,FALSE),"")</f>
        <v>BANDA DE RODAGEM</v>
      </c>
      <c r="AA2232">
        <f t="shared" si="354"/>
        <v>2025</v>
      </c>
    </row>
    <row r="2233" spans="1:27" ht="15.75" customHeight="1">
      <c r="A2233" s="150">
        <f t="shared" si="351"/>
        <v>4528</v>
      </c>
      <c r="B2233" s="75">
        <v>29339</v>
      </c>
      <c r="C2233" s="60">
        <v>2</v>
      </c>
      <c r="D2233" s="59" t="str">
        <f t="shared" si="355"/>
        <v>275/80R22.5</v>
      </c>
      <c r="E2233" s="61">
        <v>8445</v>
      </c>
      <c r="F2233" s="75" t="s">
        <v>198</v>
      </c>
      <c r="G2233" s="60">
        <v>56</v>
      </c>
      <c r="H2233" s="59" t="str">
        <f t="shared" si="356"/>
        <v xml:space="preserve">UBERLANDIA </v>
      </c>
      <c r="I2233" s="63">
        <v>45853</v>
      </c>
      <c r="J2233" s="64">
        <v>45870</v>
      </c>
      <c r="K2233" s="60">
        <v>0</v>
      </c>
      <c r="L2233" s="60">
        <v>13645</v>
      </c>
      <c r="M2233" s="60">
        <v>53618</v>
      </c>
      <c r="N2233" s="65">
        <f t="shared" si="357"/>
        <v>600</v>
      </c>
      <c r="O2233" s="66" t="str">
        <f t="shared" ca="1" si="358"/>
        <v>OK</v>
      </c>
      <c r="P2233" s="63">
        <v>45894</v>
      </c>
      <c r="Q2233" s="200"/>
      <c r="R2233" s="148" t="s">
        <v>114</v>
      </c>
      <c r="S2233" s="65" t="str">
        <f t="shared" si="359"/>
        <v>Pneu não ressulcado</v>
      </c>
      <c r="T2233" s="59" t="str">
        <f t="shared" si="360"/>
        <v>Negligência e/ou não realização do serviço de ressulcagem.</v>
      </c>
      <c r="U2233" s="65" t="str">
        <f t="shared" si="361"/>
        <v>Realizar a ressulcagem dos pneus respeitando os procedimentos conforme manual de ressulcagem.</v>
      </c>
      <c r="V2233" s="60">
        <v>16196</v>
      </c>
      <c r="W2233" s="59" t="str">
        <f t="shared" si="362"/>
        <v xml:space="preserve">Everson Veloso </v>
      </c>
      <c r="X2233" s="59">
        <f t="shared" si="353"/>
        <v>8</v>
      </c>
      <c r="Y2233" s="59">
        <f t="shared" ca="1" si="352"/>
        <v>24</v>
      </c>
      <c r="Z2233" s="59" t="str">
        <f>IFERROR(VLOOKUP(R2233,FVU!B:F,5,FALSE),"")</f>
        <v>BANDA DE RODAGEM</v>
      </c>
      <c r="AA2233">
        <f t="shared" si="354"/>
        <v>2025</v>
      </c>
    </row>
    <row r="2234" spans="1:27" ht="15.75" customHeight="1">
      <c r="A2234" s="149">
        <f t="shared" si="351"/>
        <v>4529</v>
      </c>
      <c r="B2234" s="76">
        <v>29865</v>
      </c>
      <c r="C2234" s="68">
        <v>2</v>
      </c>
      <c r="D2234" s="67" t="str">
        <f t="shared" si="355"/>
        <v>275/80R22.5</v>
      </c>
      <c r="E2234" s="69">
        <v>8424</v>
      </c>
      <c r="F2234" s="76" t="s">
        <v>101</v>
      </c>
      <c r="G2234" s="68">
        <v>56</v>
      </c>
      <c r="H2234" s="67" t="str">
        <f t="shared" si="356"/>
        <v xml:space="preserve">UBERLANDIA </v>
      </c>
      <c r="I2234" s="71">
        <v>45854</v>
      </c>
      <c r="J2234" s="72">
        <v>45870</v>
      </c>
      <c r="K2234" s="68">
        <v>0</v>
      </c>
      <c r="L2234" s="68">
        <v>6419</v>
      </c>
      <c r="M2234" s="68">
        <v>34836</v>
      </c>
      <c r="N2234" s="73">
        <f t="shared" si="357"/>
        <v>600</v>
      </c>
      <c r="O2234" s="74" t="str">
        <f t="shared" ca="1" si="358"/>
        <v>OK</v>
      </c>
      <c r="P2234" s="71">
        <v>45894</v>
      </c>
      <c r="Q2234" s="198"/>
      <c r="R2234" s="68" t="s">
        <v>111</v>
      </c>
      <c r="S2234" s="73" t="str">
        <f t="shared" si="359"/>
        <v>Desgaste irregular da Banda de Rodagem.</v>
      </c>
      <c r="T2234" s="67" t="str">
        <f t="shared" si="360"/>
        <v>Folgas nas mangas, cubos, buchas estouradas, veículo desalinhado.</v>
      </c>
      <c r="U2234" s="73" t="str">
        <f t="shared" si="361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234" s="68">
        <v>16196</v>
      </c>
      <c r="W2234" s="67" t="str">
        <f t="shared" si="362"/>
        <v xml:space="preserve">Everson Veloso </v>
      </c>
      <c r="X2234" s="67">
        <f t="shared" si="353"/>
        <v>8</v>
      </c>
      <c r="Y2234" s="67">
        <f t="shared" ca="1" si="352"/>
        <v>24</v>
      </c>
      <c r="Z2234" s="67" t="str">
        <f>IFERROR(VLOOKUP(R2234,FVU!B:F,5,FALSE),"")</f>
        <v>BANDA DE RODAGEM</v>
      </c>
      <c r="AA2234">
        <f t="shared" si="354"/>
        <v>2025</v>
      </c>
    </row>
    <row r="2235" spans="1:27" ht="15.75" customHeight="1">
      <c r="A2235" s="150">
        <f t="shared" si="351"/>
        <v>4530</v>
      </c>
      <c r="B2235" s="75">
        <v>28886</v>
      </c>
      <c r="C2235" s="60">
        <v>2</v>
      </c>
      <c r="D2235" s="59" t="str">
        <f t="shared" si="355"/>
        <v>275/80R22.5</v>
      </c>
      <c r="E2235" s="61">
        <v>8424</v>
      </c>
      <c r="F2235" s="75" t="s">
        <v>198</v>
      </c>
      <c r="G2235" s="60">
        <v>56</v>
      </c>
      <c r="H2235" s="59" t="str">
        <f t="shared" si="356"/>
        <v xml:space="preserve">UBERLANDIA </v>
      </c>
      <c r="I2235" s="63">
        <v>45854</v>
      </c>
      <c r="J2235" s="64">
        <v>45870</v>
      </c>
      <c r="K2235" s="60">
        <v>0</v>
      </c>
      <c r="L2235" s="60">
        <v>17180</v>
      </c>
      <c r="M2235" s="60">
        <v>81557</v>
      </c>
      <c r="N2235" s="65">
        <f t="shared" si="357"/>
        <v>600</v>
      </c>
      <c r="O2235" s="66" t="str">
        <f t="shared" ca="1" si="358"/>
        <v>OK</v>
      </c>
      <c r="P2235" s="63">
        <v>45894</v>
      </c>
      <c r="Q2235" s="200"/>
      <c r="R2235" s="148" t="s">
        <v>114</v>
      </c>
      <c r="S2235" s="65" t="str">
        <f t="shared" si="359"/>
        <v>Pneu não ressulcado</v>
      </c>
      <c r="T2235" s="59" t="str">
        <f t="shared" si="360"/>
        <v>Negligência e/ou não realização do serviço de ressulcagem.</v>
      </c>
      <c r="U2235" s="65" t="str">
        <f t="shared" si="361"/>
        <v>Realizar a ressulcagem dos pneus respeitando os procedimentos conforme manual de ressulcagem.</v>
      </c>
      <c r="V2235" s="60">
        <v>16196</v>
      </c>
      <c r="W2235" s="59" t="str">
        <f t="shared" si="362"/>
        <v xml:space="preserve">Everson Veloso </v>
      </c>
      <c r="X2235" s="59">
        <f t="shared" si="353"/>
        <v>8</v>
      </c>
      <c r="Y2235" s="59">
        <f t="shared" ca="1" si="352"/>
        <v>24</v>
      </c>
      <c r="Z2235" s="59" t="str">
        <f>IFERROR(VLOOKUP(R2235,FVU!B:F,5,FALSE),"")</f>
        <v>BANDA DE RODAGEM</v>
      </c>
      <c r="AA2235">
        <f t="shared" si="354"/>
        <v>2025</v>
      </c>
    </row>
    <row r="2236" spans="1:27" ht="15.75" customHeight="1">
      <c r="A2236" s="149">
        <f t="shared" si="351"/>
        <v>4531</v>
      </c>
      <c r="B2236" s="76">
        <v>30288</v>
      </c>
      <c r="C2236" s="68">
        <v>2</v>
      </c>
      <c r="D2236" s="67" t="str">
        <f t="shared" si="355"/>
        <v>275/80R22.5</v>
      </c>
      <c r="E2236" s="69">
        <v>8424</v>
      </c>
      <c r="F2236" s="76" t="s">
        <v>105</v>
      </c>
      <c r="G2236" s="68">
        <v>56</v>
      </c>
      <c r="H2236" s="67" t="str">
        <f t="shared" si="356"/>
        <v xml:space="preserve">UBERLANDIA </v>
      </c>
      <c r="I2236" s="71">
        <v>45854</v>
      </c>
      <c r="J2236" s="72">
        <v>45870</v>
      </c>
      <c r="K2236" s="68">
        <v>0</v>
      </c>
      <c r="L2236" s="68">
        <v>17180</v>
      </c>
      <c r="M2236" s="68">
        <v>53323</v>
      </c>
      <c r="N2236" s="73">
        <f t="shared" si="357"/>
        <v>600</v>
      </c>
      <c r="O2236" s="74" t="str">
        <f t="shared" ca="1" si="358"/>
        <v>OK</v>
      </c>
      <c r="P2236" s="71">
        <v>45894</v>
      </c>
      <c r="Q2236" s="198"/>
      <c r="R2236" s="68" t="s">
        <v>114</v>
      </c>
      <c r="S2236" s="73" t="str">
        <f t="shared" si="359"/>
        <v>Pneu não ressulcado</v>
      </c>
      <c r="T2236" s="67" t="str">
        <f t="shared" si="360"/>
        <v>Negligência e/ou não realização do serviço de ressulcagem.</v>
      </c>
      <c r="U2236" s="73" t="str">
        <f t="shared" si="361"/>
        <v>Realizar a ressulcagem dos pneus respeitando os procedimentos conforme manual de ressulcagem.</v>
      </c>
      <c r="V2236" s="68">
        <v>16196</v>
      </c>
      <c r="W2236" s="67" t="str">
        <f t="shared" si="362"/>
        <v xml:space="preserve">Everson Veloso </v>
      </c>
      <c r="X2236" s="67">
        <f t="shared" si="353"/>
        <v>8</v>
      </c>
      <c r="Y2236" s="67">
        <f t="shared" ca="1" si="352"/>
        <v>24</v>
      </c>
      <c r="Z2236" s="67" t="str">
        <f>IFERROR(VLOOKUP(R2236,FVU!B:F,5,FALSE),"")</f>
        <v>BANDA DE RODAGEM</v>
      </c>
      <c r="AA2236">
        <f t="shared" si="354"/>
        <v>2025</v>
      </c>
    </row>
    <row r="2237" spans="1:27" ht="15.75" customHeight="1">
      <c r="A2237" s="150">
        <f t="shared" si="351"/>
        <v>4532</v>
      </c>
      <c r="B2237" s="75">
        <v>29349</v>
      </c>
      <c r="C2237" s="60">
        <v>2</v>
      </c>
      <c r="D2237" s="59" t="str">
        <f t="shared" si="355"/>
        <v>275/80R22.5</v>
      </c>
      <c r="E2237" s="61">
        <v>7511</v>
      </c>
      <c r="F2237" s="75" t="s">
        <v>101</v>
      </c>
      <c r="G2237" s="60">
        <v>56</v>
      </c>
      <c r="H2237" s="59" t="str">
        <f t="shared" si="356"/>
        <v xml:space="preserve">UBERLANDIA </v>
      </c>
      <c r="I2237" s="63">
        <v>45855</v>
      </c>
      <c r="J2237" s="64">
        <v>45870</v>
      </c>
      <c r="K2237" s="60">
        <v>0</v>
      </c>
      <c r="L2237" s="60">
        <v>35499</v>
      </c>
      <c r="M2237" s="60">
        <v>59578</v>
      </c>
      <c r="N2237" s="65">
        <f t="shared" si="357"/>
        <v>600</v>
      </c>
      <c r="O2237" s="66" t="str">
        <f t="shared" ca="1" si="358"/>
        <v>OK</v>
      </c>
      <c r="P2237" s="63">
        <v>45894</v>
      </c>
      <c r="Q2237" s="200"/>
      <c r="R2237" s="148" t="s">
        <v>114</v>
      </c>
      <c r="S2237" s="65" t="str">
        <f t="shared" si="359"/>
        <v>Pneu não ressulcado</v>
      </c>
      <c r="T2237" s="59" t="str">
        <f t="shared" si="360"/>
        <v>Negligência e/ou não realização do serviço de ressulcagem.</v>
      </c>
      <c r="U2237" s="65" t="str">
        <f t="shared" si="361"/>
        <v>Realizar a ressulcagem dos pneus respeitando os procedimentos conforme manual de ressulcagem.</v>
      </c>
      <c r="V2237" s="60">
        <v>16196</v>
      </c>
      <c r="W2237" s="59" t="str">
        <f t="shared" si="362"/>
        <v xml:space="preserve">Everson Veloso </v>
      </c>
      <c r="X2237" s="59">
        <f t="shared" si="353"/>
        <v>8</v>
      </c>
      <c r="Y2237" s="59">
        <f t="shared" ca="1" si="352"/>
        <v>24</v>
      </c>
      <c r="Z2237" s="59" t="str">
        <f>IFERROR(VLOOKUP(R2237,FVU!B:F,5,FALSE),"")</f>
        <v>BANDA DE RODAGEM</v>
      </c>
      <c r="AA2237">
        <f t="shared" si="354"/>
        <v>2025</v>
      </c>
    </row>
    <row r="2238" spans="1:27" ht="15.75" customHeight="1">
      <c r="A2238" s="149">
        <f t="shared" si="351"/>
        <v>4533</v>
      </c>
      <c r="B2238" s="76">
        <v>29300</v>
      </c>
      <c r="C2238" s="68">
        <v>2</v>
      </c>
      <c r="D2238" s="67" t="str">
        <f t="shared" si="355"/>
        <v>275/80R22.5</v>
      </c>
      <c r="E2238" s="69">
        <v>7517</v>
      </c>
      <c r="F2238" s="76" t="s">
        <v>198</v>
      </c>
      <c r="G2238" s="68">
        <v>56</v>
      </c>
      <c r="H2238" s="67" t="str">
        <f t="shared" si="356"/>
        <v xml:space="preserve">UBERLANDIA </v>
      </c>
      <c r="I2238" s="71">
        <v>45855</v>
      </c>
      <c r="J2238" s="72">
        <v>45870</v>
      </c>
      <c r="K2238" s="68">
        <v>0</v>
      </c>
      <c r="L2238" s="68">
        <v>26896</v>
      </c>
      <c r="M2238" s="68">
        <v>47609</v>
      </c>
      <c r="N2238" s="73">
        <f t="shared" si="357"/>
        <v>600</v>
      </c>
      <c r="O2238" s="74" t="str">
        <f t="shared" ca="1" si="358"/>
        <v>OK</v>
      </c>
      <c r="P2238" s="71">
        <v>45894</v>
      </c>
      <c r="Q2238" s="198"/>
      <c r="R2238" s="68" t="s">
        <v>114</v>
      </c>
      <c r="S2238" s="73" t="str">
        <f t="shared" si="359"/>
        <v>Pneu não ressulcado</v>
      </c>
      <c r="T2238" s="67" t="str">
        <f t="shared" si="360"/>
        <v>Negligência e/ou não realização do serviço de ressulcagem.</v>
      </c>
      <c r="U2238" s="73" t="str">
        <f t="shared" si="361"/>
        <v>Realizar a ressulcagem dos pneus respeitando os procedimentos conforme manual de ressulcagem.</v>
      </c>
      <c r="V2238" s="68">
        <v>16196</v>
      </c>
      <c r="W2238" s="67" t="str">
        <f t="shared" si="362"/>
        <v xml:space="preserve">Everson Veloso </v>
      </c>
      <c r="X2238" s="67">
        <f t="shared" si="353"/>
        <v>8</v>
      </c>
      <c r="Y2238" s="67">
        <f t="shared" ca="1" si="352"/>
        <v>24</v>
      </c>
      <c r="Z2238" s="67" t="str">
        <f>IFERROR(VLOOKUP(R2238,FVU!B:F,5,FALSE),"")</f>
        <v>BANDA DE RODAGEM</v>
      </c>
      <c r="AA2238">
        <f t="shared" si="354"/>
        <v>2025</v>
      </c>
    </row>
    <row r="2239" spans="1:27" ht="15.75" customHeight="1">
      <c r="A2239" s="150">
        <f t="shared" si="351"/>
        <v>4534</v>
      </c>
      <c r="B2239" s="75">
        <v>30275</v>
      </c>
      <c r="C2239" s="60">
        <v>2</v>
      </c>
      <c r="D2239" s="59" t="str">
        <f t="shared" si="355"/>
        <v>275/80R22.5</v>
      </c>
      <c r="E2239" s="61">
        <v>8449</v>
      </c>
      <c r="F2239" s="75" t="s">
        <v>102</v>
      </c>
      <c r="G2239" s="60">
        <v>56</v>
      </c>
      <c r="H2239" s="59" t="str">
        <f t="shared" si="356"/>
        <v xml:space="preserve">UBERLANDIA </v>
      </c>
      <c r="I2239" s="63">
        <v>45852</v>
      </c>
      <c r="J2239" s="64">
        <v>45870</v>
      </c>
      <c r="K2239" s="60">
        <v>0</v>
      </c>
      <c r="L2239" s="60">
        <v>12893</v>
      </c>
      <c r="M2239" s="60">
        <v>48878</v>
      </c>
      <c r="N2239" s="65">
        <f t="shared" si="357"/>
        <v>600</v>
      </c>
      <c r="O2239" s="66" t="str">
        <f t="shared" ca="1" si="358"/>
        <v>OK</v>
      </c>
      <c r="P2239" s="63">
        <v>45894</v>
      </c>
      <c r="Q2239" s="200"/>
      <c r="R2239" s="148" t="s">
        <v>111</v>
      </c>
      <c r="S2239" s="65" t="str">
        <f t="shared" si="359"/>
        <v>Desgaste irregular da Banda de Rodagem.</v>
      </c>
      <c r="T2239" s="59" t="str">
        <f t="shared" si="360"/>
        <v>Folgas nas mangas, cubos, buchas estouradas, veículo desalinhado.</v>
      </c>
      <c r="U2239" s="65" t="str">
        <f t="shared" si="361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239" s="60">
        <v>16196</v>
      </c>
      <c r="W2239" s="59" t="str">
        <f t="shared" si="362"/>
        <v xml:space="preserve">Everson Veloso </v>
      </c>
      <c r="X2239" s="59">
        <f t="shared" si="353"/>
        <v>8</v>
      </c>
      <c r="Y2239" s="59">
        <f t="shared" ca="1" si="352"/>
        <v>24</v>
      </c>
      <c r="Z2239" s="59" t="str">
        <f>IFERROR(VLOOKUP(R2239,FVU!B:F,5,FALSE),"")</f>
        <v>BANDA DE RODAGEM</v>
      </c>
      <c r="AA2239">
        <f t="shared" si="354"/>
        <v>2025</v>
      </c>
    </row>
    <row r="2240" spans="1:27" ht="15.75" customHeight="1">
      <c r="A2240" s="149">
        <f t="shared" si="351"/>
        <v>4535</v>
      </c>
      <c r="B2240" s="76">
        <v>29102</v>
      </c>
      <c r="C2240" s="68">
        <v>2</v>
      </c>
      <c r="D2240" s="67" t="str">
        <f t="shared" si="355"/>
        <v>275/80R22.5</v>
      </c>
      <c r="E2240" s="69">
        <v>7508</v>
      </c>
      <c r="F2240" s="76" t="s">
        <v>198</v>
      </c>
      <c r="G2240" s="68">
        <v>56</v>
      </c>
      <c r="H2240" s="67" t="str">
        <f t="shared" si="356"/>
        <v xml:space="preserve">UBERLANDIA </v>
      </c>
      <c r="I2240" s="71">
        <v>45858</v>
      </c>
      <c r="J2240" s="72">
        <v>45870</v>
      </c>
      <c r="K2240" s="68">
        <v>0</v>
      </c>
      <c r="L2240" s="68">
        <v>28422</v>
      </c>
      <c r="M2240" s="68">
        <v>64312</v>
      </c>
      <c r="N2240" s="73">
        <f t="shared" si="357"/>
        <v>600</v>
      </c>
      <c r="O2240" s="74" t="str">
        <f t="shared" ca="1" si="358"/>
        <v>OK</v>
      </c>
      <c r="P2240" s="71">
        <v>45894</v>
      </c>
      <c r="Q2240" s="198"/>
      <c r="R2240" s="68" t="s">
        <v>114</v>
      </c>
      <c r="S2240" s="73" t="str">
        <f t="shared" si="359"/>
        <v>Pneu não ressulcado</v>
      </c>
      <c r="T2240" s="67" t="str">
        <f t="shared" si="360"/>
        <v>Negligência e/ou não realização do serviço de ressulcagem.</v>
      </c>
      <c r="U2240" s="73" t="str">
        <f t="shared" si="361"/>
        <v>Realizar a ressulcagem dos pneus respeitando os procedimentos conforme manual de ressulcagem.</v>
      </c>
      <c r="V2240" s="68">
        <v>16196</v>
      </c>
      <c r="W2240" s="67" t="str">
        <f t="shared" si="362"/>
        <v xml:space="preserve">Everson Veloso </v>
      </c>
      <c r="X2240" s="67">
        <f t="shared" si="353"/>
        <v>8</v>
      </c>
      <c r="Y2240" s="67">
        <f t="shared" ca="1" si="352"/>
        <v>24</v>
      </c>
      <c r="Z2240" s="67" t="str">
        <f>IFERROR(VLOOKUP(R2240,FVU!B:F,5,FALSE),"")</f>
        <v>BANDA DE RODAGEM</v>
      </c>
      <c r="AA2240">
        <f t="shared" si="354"/>
        <v>2025</v>
      </c>
    </row>
    <row r="2241" spans="1:27" ht="15.75" customHeight="1">
      <c r="A2241" s="150">
        <f t="shared" si="351"/>
        <v>4536</v>
      </c>
      <c r="B2241" s="75">
        <v>30698</v>
      </c>
      <c r="C2241" s="60">
        <v>2</v>
      </c>
      <c r="D2241" s="59" t="str">
        <f t="shared" si="355"/>
        <v>275/80R22.5</v>
      </c>
      <c r="E2241" s="61">
        <v>8521</v>
      </c>
      <c r="F2241" s="75" t="s">
        <v>102</v>
      </c>
      <c r="G2241" s="60">
        <v>56</v>
      </c>
      <c r="H2241" s="59" t="str">
        <f t="shared" si="356"/>
        <v xml:space="preserve">UBERLANDIA </v>
      </c>
      <c r="I2241" s="63">
        <v>45851</v>
      </c>
      <c r="J2241" s="64">
        <v>45870</v>
      </c>
      <c r="K2241" s="60">
        <v>0</v>
      </c>
      <c r="L2241" s="60">
        <v>29256</v>
      </c>
      <c r="M2241" s="60">
        <v>38723</v>
      </c>
      <c r="N2241" s="65">
        <f t="shared" si="357"/>
        <v>600</v>
      </c>
      <c r="O2241" s="66" t="str">
        <f t="shared" ca="1" si="358"/>
        <v>OK</v>
      </c>
      <c r="P2241" s="63">
        <v>45894</v>
      </c>
      <c r="Q2241" s="200"/>
      <c r="R2241" s="148" t="s">
        <v>111</v>
      </c>
      <c r="S2241" s="65" t="str">
        <f t="shared" si="359"/>
        <v>Desgaste irregular da Banda de Rodagem.</v>
      </c>
      <c r="T2241" s="59" t="str">
        <f t="shared" si="360"/>
        <v>Folgas nas mangas, cubos, buchas estouradas, veículo desalinhado.</v>
      </c>
      <c r="U2241" s="65" t="str">
        <f t="shared" si="361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241" s="60">
        <v>16196</v>
      </c>
      <c r="W2241" s="59" t="str">
        <f t="shared" si="362"/>
        <v xml:space="preserve">Everson Veloso </v>
      </c>
      <c r="X2241" s="59">
        <f t="shared" si="353"/>
        <v>8</v>
      </c>
      <c r="Y2241" s="59">
        <f t="shared" ca="1" si="352"/>
        <v>24</v>
      </c>
      <c r="Z2241" s="59" t="str">
        <f>IFERROR(VLOOKUP(R2241,FVU!B:F,5,FALSE),"")</f>
        <v>BANDA DE RODAGEM</v>
      </c>
      <c r="AA2241">
        <f t="shared" si="354"/>
        <v>2025</v>
      </c>
    </row>
    <row r="2242" spans="1:27" ht="15.75" customHeight="1">
      <c r="A2242" s="149">
        <f t="shared" si="351"/>
        <v>4537</v>
      </c>
      <c r="B2242" s="76">
        <v>25472</v>
      </c>
      <c r="C2242" s="68">
        <v>2</v>
      </c>
      <c r="D2242" s="67" t="str">
        <f t="shared" si="355"/>
        <v>275/80R22.5</v>
      </c>
      <c r="E2242" s="69">
        <v>11178</v>
      </c>
      <c r="F2242" s="76" t="s">
        <v>99</v>
      </c>
      <c r="G2242" s="68">
        <v>98</v>
      </c>
      <c r="H2242" s="67" t="str">
        <f t="shared" si="356"/>
        <v>ANA LUCIA</v>
      </c>
      <c r="I2242" s="71">
        <v>45860</v>
      </c>
      <c r="J2242" s="72">
        <v>45877</v>
      </c>
      <c r="K2242" s="68">
        <v>2</v>
      </c>
      <c r="L2242" s="68">
        <v>17696</v>
      </c>
      <c r="M2242" s="68">
        <v>230666</v>
      </c>
      <c r="N2242" s="73">
        <f t="shared" si="357"/>
        <v>600</v>
      </c>
      <c r="O2242" s="74" t="str">
        <f t="shared" ca="1" si="358"/>
        <v>OK</v>
      </c>
      <c r="P2242" s="71">
        <v>46111</v>
      </c>
      <c r="Q2242" s="198"/>
      <c r="R2242" s="68" t="s">
        <v>117</v>
      </c>
      <c r="S2242" s="73" t="str">
        <f t="shared" si="359"/>
        <v>Separações no talão e rupturas dos reforços.</v>
      </c>
      <c r="T2242" s="67" t="str">
        <f t="shared" si="360"/>
        <v>Aquecimento excessivo no tambor de freio, utilização com sobrecarga ou baixa pressão, mau posicionamento do pneu sobre o aro/roda, uso excessivo dos freios devido a velocidade incompatível com a via.</v>
      </c>
      <c r="U2242" s="73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42" s="68">
        <v>16196</v>
      </c>
      <c r="W2242" s="67" t="str">
        <f t="shared" si="362"/>
        <v xml:space="preserve">Everson Veloso </v>
      </c>
      <c r="X2242" s="67">
        <f t="shared" si="353"/>
        <v>8</v>
      </c>
      <c r="Y2242" s="67">
        <f t="shared" ca="1" si="352"/>
        <v>234</v>
      </c>
      <c r="Z2242" s="67" t="str">
        <f>IFERROR(VLOOKUP(R2242,FVU!B:F,5,FALSE),"")</f>
        <v>TALÃO</v>
      </c>
      <c r="AA2242">
        <f t="shared" si="354"/>
        <v>2025</v>
      </c>
    </row>
    <row r="2243" spans="1:27" ht="15.75" customHeight="1">
      <c r="A2243" s="150">
        <f t="shared" si="351"/>
        <v>4538</v>
      </c>
      <c r="B2243" s="75">
        <v>28094</v>
      </c>
      <c r="C2243" s="60">
        <v>2</v>
      </c>
      <c r="D2243" s="59" t="str">
        <f t="shared" si="355"/>
        <v>275/80R22.5</v>
      </c>
      <c r="E2243" s="61">
        <v>90508</v>
      </c>
      <c r="F2243" s="75" t="s">
        <v>99</v>
      </c>
      <c r="G2243" s="60">
        <v>990</v>
      </c>
      <c r="H2243" s="59" t="str">
        <f t="shared" si="356"/>
        <v>VENEZA</v>
      </c>
      <c r="I2243" s="63">
        <v>45860</v>
      </c>
      <c r="J2243" s="64">
        <v>45877</v>
      </c>
      <c r="K2243" s="60">
        <v>1</v>
      </c>
      <c r="L2243" s="60">
        <v>351</v>
      </c>
      <c r="M2243" s="60">
        <v>108375</v>
      </c>
      <c r="N2243" s="65">
        <f t="shared" si="357"/>
        <v>600</v>
      </c>
      <c r="O2243" s="66" t="str">
        <f t="shared" ca="1" si="358"/>
        <v>OK</v>
      </c>
      <c r="P2243" s="63">
        <v>45884</v>
      </c>
      <c r="Q2243" s="200"/>
      <c r="R2243" s="148" t="s">
        <v>116</v>
      </c>
      <c r="S2243" s="65" t="str">
        <f t="shared" si="359"/>
        <v>Desenrolamento do retorno da lona carcaça no talão.</v>
      </c>
      <c r="T2243" s="59" t="str">
        <f t="shared" si="360"/>
        <v>Aquecimento no talão ocasionado pelo uso excessivo do freio, má regulagem dos freios, uso excessivo dos freios devido a velocidade incompatível com a via,rodas sujas e/ou em má condições de uso, etc.</v>
      </c>
      <c r="U2243" s="65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243" s="60">
        <v>16196</v>
      </c>
      <c r="W2243" s="59" t="str">
        <f t="shared" si="362"/>
        <v xml:space="preserve">Everson Veloso </v>
      </c>
      <c r="X2243" s="59">
        <f t="shared" si="353"/>
        <v>8</v>
      </c>
      <c r="Y2243" s="59">
        <f t="shared" ca="1" si="352"/>
        <v>7</v>
      </c>
      <c r="Z2243" s="59" t="str">
        <f>IFERROR(VLOOKUP(R2243,FVU!B:F,5,FALSE),"")</f>
        <v>TALÃO</v>
      </c>
      <c r="AA2243">
        <f t="shared" si="354"/>
        <v>2025</v>
      </c>
    </row>
    <row r="2244" spans="1:27" ht="15.75" customHeight="1">
      <c r="A2244" s="149">
        <f t="shared" ref="A2244:A2307" si="363">IF(B2244&gt;0,A2243+1,"")</f>
        <v>4539</v>
      </c>
      <c r="B2244" s="76">
        <v>46085</v>
      </c>
      <c r="C2244" s="68">
        <v>2</v>
      </c>
      <c r="D2244" s="67" t="str">
        <f t="shared" si="355"/>
        <v>275/80R22.5</v>
      </c>
      <c r="E2244" s="69">
        <v>90305</v>
      </c>
      <c r="F2244" s="76" t="s">
        <v>105</v>
      </c>
      <c r="G2244" s="68">
        <v>870</v>
      </c>
      <c r="H2244" s="67" t="str">
        <f t="shared" si="356"/>
        <v>JUSTINOPOLIS</v>
      </c>
      <c r="I2244" s="71">
        <v>45861</v>
      </c>
      <c r="J2244" s="72">
        <v>45877</v>
      </c>
      <c r="K2244" s="68">
        <v>2</v>
      </c>
      <c r="L2244" s="68">
        <v>25671</v>
      </c>
      <c r="M2244" s="68">
        <v>90649</v>
      </c>
      <c r="N2244" s="73">
        <f t="shared" si="357"/>
        <v>600</v>
      </c>
      <c r="O2244" s="74" t="str">
        <f t="shared" ca="1" si="358"/>
        <v>OK</v>
      </c>
      <c r="P2244" s="71">
        <v>45882</v>
      </c>
      <c r="Q2244" s="198"/>
      <c r="R2244" s="68" t="s">
        <v>106</v>
      </c>
      <c r="S2244" s="73" t="str">
        <f t="shared" si="359"/>
        <v>Rachadura na zona baixa do talão.</v>
      </c>
      <c r="T2244" s="67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44" s="73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44" s="68">
        <v>16196</v>
      </c>
      <c r="W2244" s="67" t="str">
        <f t="shared" si="362"/>
        <v xml:space="preserve">Everson Veloso </v>
      </c>
      <c r="X2244" s="67">
        <f t="shared" si="353"/>
        <v>8</v>
      </c>
      <c r="Y2244" s="67">
        <f t="shared" ca="1" si="352"/>
        <v>5</v>
      </c>
      <c r="Z2244" s="67" t="str">
        <f>IFERROR(VLOOKUP(R2244,FVU!B:F,5,FALSE),"")</f>
        <v>TALÃO</v>
      </c>
      <c r="AA2244">
        <f t="shared" si="354"/>
        <v>2025</v>
      </c>
    </row>
    <row r="2245" spans="1:27" ht="15.75" customHeight="1">
      <c r="A2245" s="150">
        <f t="shared" si="363"/>
        <v>4540</v>
      </c>
      <c r="B2245" s="75">
        <v>151001</v>
      </c>
      <c r="C2245" s="60">
        <v>2</v>
      </c>
      <c r="D2245" s="59" t="str">
        <f t="shared" si="355"/>
        <v>275/80R22.5</v>
      </c>
      <c r="E2245" s="61">
        <v>90483</v>
      </c>
      <c r="F2245" s="75" t="s">
        <v>99</v>
      </c>
      <c r="G2245" s="60">
        <v>990</v>
      </c>
      <c r="H2245" s="59" t="str">
        <f t="shared" si="356"/>
        <v>VENEZA</v>
      </c>
      <c r="I2245" s="63">
        <v>45857</v>
      </c>
      <c r="J2245" s="64">
        <v>45877</v>
      </c>
      <c r="K2245" s="60">
        <v>1</v>
      </c>
      <c r="L2245" s="60">
        <v>37840</v>
      </c>
      <c r="M2245" s="60">
        <v>125178</v>
      </c>
      <c r="N2245" s="65">
        <f t="shared" si="357"/>
        <v>600</v>
      </c>
      <c r="O2245" s="66" t="str">
        <f t="shared" ca="1" si="358"/>
        <v>OK</v>
      </c>
      <c r="P2245" s="63">
        <v>45884</v>
      </c>
      <c r="Q2245" s="200"/>
      <c r="R2245" s="148" t="s">
        <v>116</v>
      </c>
      <c r="S2245" s="65" t="str">
        <f t="shared" si="359"/>
        <v>Desenrolamento do retorno da lona carcaça no talão.</v>
      </c>
      <c r="T2245" s="59" t="str">
        <f t="shared" si="360"/>
        <v>Aquecimento no talão ocasionado pelo uso excessivo do freio, má regulagem dos freios, uso excessivo dos freios devido a velocidade incompatível com a via,rodas sujas e/ou em má condições de uso, etc.</v>
      </c>
      <c r="U2245" s="65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245" s="60">
        <v>16196</v>
      </c>
      <c r="W2245" s="59" t="str">
        <f t="shared" si="362"/>
        <v xml:space="preserve">Everson Veloso </v>
      </c>
      <c r="X2245" s="59">
        <f t="shared" si="353"/>
        <v>8</v>
      </c>
      <c r="Y2245" s="59">
        <f t="shared" ca="1" si="352"/>
        <v>7</v>
      </c>
      <c r="Z2245" s="59" t="str">
        <f>IFERROR(VLOOKUP(R2245,FVU!B:F,5,FALSE),"")</f>
        <v>TALÃO</v>
      </c>
      <c r="AA2245">
        <f t="shared" si="354"/>
        <v>2025</v>
      </c>
    </row>
    <row r="2246" spans="1:27" ht="15.75" customHeight="1">
      <c r="A2246" s="149">
        <f t="shared" si="363"/>
        <v>4541</v>
      </c>
      <c r="B2246" s="76">
        <v>24414</v>
      </c>
      <c r="C2246" s="68">
        <v>2</v>
      </c>
      <c r="D2246" s="67" t="str">
        <f t="shared" si="355"/>
        <v>275/80R22.5</v>
      </c>
      <c r="E2246" s="69">
        <v>90494</v>
      </c>
      <c r="F2246" s="76" t="s">
        <v>99</v>
      </c>
      <c r="G2246" s="68">
        <v>990</v>
      </c>
      <c r="H2246" s="67" t="str">
        <f t="shared" si="356"/>
        <v>VENEZA</v>
      </c>
      <c r="I2246" s="71">
        <v>45855</v>
      </c>
      <c r="J2246" s="72">
        <v>45877</v>
      </c>
      <c r="K2246" s="68">
        <v>2</v>
      </c>
      <c r="L2246" s="68">
        <v>24442</v>
      </c>
      <c r="M2246" s="68">
        <v>174672</v>
      </c>
      <c r="N2246" s="73">
        <f t="shared" si="357"/>
        <v>600</v>
      </c>
      <c r="O2246" s="74" t="str">
        <f t="shared" ca="1" si="358"/>
        <v>OK</v>
      </c>
      <c r="P2246" s="71">
        <v>45884</v>
      </c>
      <c r="Q2246" s="198"/>
      <c r="R2246" s="68" t="s">
        <v>106</v>
      </c>
      <c r="S2246" s="73" t="str">
        <f t="shared" si="359"/>
        <v>Rachadura na zona baixa do talão.</v>
      </c>
      <c r="T2246" s="67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46" s="73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46" s="68">
        <v>16196</v>
      </c>
      <c r="W2246" s="67" t="str">
        <f t="shared" si="362"/>
        <v xml:space="preserve">Everson Veloso </v>
      </c>
      <c r="X2246" s="67">
        <f t="shared" si="353"/>
        <v>8</v>
      </c>
      <c r="Y2246" s="67">
        <f t="shared" ca="1" si="352"/>
        <v>7</v>
      </c>
      <c r="Z2246" s="67" t="str">
        <f>IFERROR(VLOOKUP(R2246,FVU!B:F,5,FALSE),"")</f>
        <v>TALÃO</v>
      </c>
      <c r="AA2246">
        <f t="shared" si="354"/>
        <v>2025</v>
      </c>
    </row>
    <row r="2247" spans="1:27" ht="15.75" customHeight="1">
      <c r="A2247" s="150">
        <f t="shared" si="363"/>
        <v>4542</v>
      </c>
      <c r="B2247" s="75">
        <v>27915</v>
      </c>
      <c r="C2247" s="60">
        <v>2</v>
      </c>
      <c r="D2247" s="59" t="str">
        <f t="shared" si="355"/>
        <v>275/80R22.5</v>
      </c>
      <c r="E2247" s="61">
        <v>8490</v>
      </c>
      <c r="F2247" s="75" t="s">
        <v>99</v>
      </c>
      <c r="G2247" s="60">
        <v>56</v>
      </c>
      <c r="H2247" s="59" t="str">
        <f t="shared" si="356"/>
        <v xml:space="preserve">UBERLANDIA </v>
      </c>
      <c r="I2247" s="63">
        <v>45852</v>
      </c>
      <c r="J2247" s="64">
        <v>45877</v>
      </c>
      <c r="K2247" s="60">
        <v>1</v>
      </c>
      <c r="L2247" s="60">
        <v>26263</v>
      </c>
      <c r="M2247" s="60">
        <v>97855</v>
      </c>
      <c r="N2247" s="65">
        <f t="shared" si="357"/>
        <v>600</v>
      </c>
      <c r="O2247" s="66" t="str">
        <f t="shared" ca="1" si="358"/>
        <v>OK</v>
      </c>
      <c r="P2247" s="63">
        <v>45894</v>
      </c>
      <c r="Q2247" s="200"/>
      <c r="R2247" s="148" t="s">
        <v>100</v>
      </c>
      <c r="S2247" s="65" t="str">
        <f t="shared" si="359"/>
        <v>Quebra do talão durante a montagem ou desmontagem proveniente de aquecimento excessivo da roda.</v>
      </c>
      <c r="T2247" s="59" t="str">
        <f t="shared" si="360"/>
        <v>Quebra do talão na montagem/desmontagem, utilização de ferramentas não adequadas, força excessiva ou desproporcional na montagem/desmontagem, pneu com talão baquelizado devido a aquecimento da roda ou baixa pressão.</v>
      </c>
      <c r="U2247" s="65" t="str">
        <f t="shared" si="361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2247" s="60">
        <v>16196</v>
      </c>
      <c r="W2247" s="59" t="str">
        <f t="shared" si="362"/>
        <v xml:space="preserve">Everson Veloso </v>
      </c>
      <c r="X2247" s="59">
        <f t="shared" si="353"/>
        <v>8</v>
      </c>
      <c r="Y2247" s="59">
        <f t="shared" ref="Y2247:Y2310" ca="1" si="364">IF(J2247=0,"",IF(P2247=0,TODAY()-J2247,P2247-J2247))</f>
        <v>17</v>
      </c>
      <c r="Z2247" s="59" t="str">
        <f>IFERROR(VLOOKUP(R2247,FVU!B:F,5,FALSE),"")</f>
        <v>TALÃO</v>
      </c>
      <c r="AA2247">
        <f t="shared" si="354"/>
        <v>2025</v>
      </c>
    </row>
    <row r="2248" spans="1:27" ht="15.75" customHeight="1">
      <c r="A2248" s="149">
        <f t="shared" si="363"/>
        <v>4543</v>
      </c>
      <c r="B2248" s="76">
        <v>28285</v>
      </c>
      <c r="C2248" s="68">
        <v>2</v>
      </c>
      <c r="D2248" s="67" t="str">
        <f t="shared" si="355"/>
        <v>275/80R22.5</v>
      </c>
      <c r="E2248" s="69">
        <v>90296</v>
      </c>
      <c r="F2248" s="76" t="s">
        <v>105</v>
      </c>
      <c r="G2248" s="68">
        <v>870</v>
      </c>
      <c r="H2248" s="67" t="str">
        <f t="shared" si="356"/>
        <v>JUSTINOPOLIS</v>
      </c>
      <c r="I2248" s="71">
        <v>45862</v>
      </c>
      <c r="J2248" s="72">
        <v>45877</v>
      </c>
      <c r="K2248" s="68">
        <v>2</v>
      </c>
      <c r="L2248" s="68">
        <v>15905</v>
      </c>
      <c r="M2248" s="68">
        <v>108053</v>
      </c>
      <c r="N2248" s="73">
        <f t="shared" si="357"/>
        <v>600</v>
      </c>
      <c r="O2248" s="74" t="str">
        <f t="shared" ca="1" si="358"/>
        <v>OK</v>
      </c>
      <c r="P2248" s="71">
        <v>45882</v>
      </c>
      <c r="Q2248" s="198"/>
      <c r="R2248" s="68" t="s">
        <v>100</v>
      </c>
      <c r="S2248" s="73" t="str">
        <f t="shared" si="359"/>
        <v>Quebra do talão durante a montagem ou desmontagem proveniente de aquecimento excessivo da roda.</v>
      </c>
      <c r="T2248" s="67" t="str">
        <f t="shared" si="360"/>
        <v>Quebra do talão na montagem/desmontagem, utilização de ferramentas não adequadas, força excessiva ou desproporcional na montagem/desmontagem, pneu com talão baquelizado devido a aquecimento da roda ou baixa pressão.</v>
      </c>
      <c r="U2248" s="73" t="str">
        <f t="shared" si="361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2248" s="68">
        <v>16196</v>
      </c>
      <c r="W2248" s="67" t="str">
        <f t="shared" si="362"/>
        <v xml:space="preserve">Everson Veloso </v>
      </c>
      <c r="X2248" s="67">
        <f t="shared" si="353"/>
        <v>8</v>
      </c>
      <c r="Y2248" s="67">
        <f t="shared" ca="1" si="364"/>
        <v>5</v>
      </c>
      <c r="Z2248" s="67" t="str">
        <f>IFERROR(VLOOKUP(R2248,FVU!B:F,5,FALSE),"")</f>
        <v>TALÃO</v>
      </c>
      <c r="AA2248">
        <f t="shared" si="354"/>
        <v>2025</v>
      </c>
    </row>
    <row r="2249" spans="1:27" ht="15.75" customHeight="1">
      <c r="A2249" s="150">
        <f t="shared" si="363"/>
        <v>4544</v>
      </c>
      <c r="B2249" s="75">
        <v>25577</v>
      </c>
      <c r="C2249" s="60">
        <v>2</v>
      </c>
      <c r="D2249" s="59" t="str">
        <f t="shared" si="355"/>
        <v>275/80R22.5</v>
      </c>
      <c r="E2249" s="61" t="s">
        <v>253</v>
      </c>
      <c r="F2249" s="75" t="s">
        <v>99</v>
      </c>
      <c r="G2249" s="60">
        <v>16</v>
      </c>
      <c r="H2249" s="59" t="str">
        <f t="shared" si="356"/>
        <v>M.GORETTI</v>
      </c>
      <c r="I2249" s="63">
        <v>45866</v>
      </c>
      <c r="J2249" s="64">
        <v>45877</v>
      </c>
      <c r="K2249" s="60">
        <v>2</v>
      </c>
      <c r="L2249" s="60">
        <v>20521</v>
      </c>
      <c r="M2249" s="60">
        <v>197627</v>
      </c>
      <c r="N2249" s="65">
        <f t="shared" si="357"/>
        <v>600</v>
      </c>
      <c r="O2249" s="66" t="str">
        <f t="shared" ca="1" si="358"/>
        <v>OK</v>
      </c>
      <c r="P2249" s="63">
        <v>45889</v>
      </c>
      <c r="Q2249" s="200"/>
      <c r="R2249" s="148" t="s">
        <v>106</v>
      </c>
      <c r="S2249" s="65" t="str">
        <f t="shared" si="359"/>
        <v>Rachadura na zona baixa do talão.</v>
      </c>
      <c r="T2249" s="59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49" s="65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49" s="60">
        <v>16196</v>
      </c>
      <c r="W2249" s="59" t="str">
        <f t="shared" si="362"/>
        <v xml:space="preserve">Everson Veloso </v>
      </c>
      <c r="X2249" s="59">
        <f t="shared" ref="X2249:X2312" si="365">IF(J2249=0,"",MONTH(J2249))</f>
        <v>8</v>
      </c>
      <c r="Y2249" s="59">
        <f t="shared" ca="1" si="364"/>
        <v>12</v>
      </c>
      <c r="Z2249" s="59" t="str">
        <f>IFERROR(VLOOKUP(R2249,FVU!B:F,5,FALSE),"")</f>
        <v>TALÃO</v>
      </c>
      <c r="AA2249">
        <f t="shared" ref="AA2249:AA2312" si="366">IF(J2249=0,"",YEAR(J2249))</f>
        <v>2025</v>
      </c>
    </row>
    <row r="2250" spans="1:27" ht="15.75" customHeight="1">
      <c r="A2250" s="149">
        <f t="shared" si="363"/>
        <v>4545</v>
      </c>
      <c r="B2250" s="76">
        <v>24291</v>
      </c>
      <c r="C2250" s="68">
        <v>1</v>
      </c>
      <c r="D2250" s="67" t="str">
        <f t="shared" si="355"/>
        <v>295/80R22.5</v>
      </c>
      <c r="E2250" s="69">
        <v>90314</v>
      </c>
      <c r="F2250" s="76" t="s">
        <v>199</v>
      </c>
      <c r="G2250" s="68">
        <v>870</v>
      </c>
      <c r="H2250" s="67" t="str">
        <f t="shared" si="356"/>
        <v>JUSTINOPOLIS</v>
      </c>
      <c r="I2250" s="71">
        <v>45824</v>
      </c>
      <c r="J2250" s="72">
        <v>45877</v>
      </c>
      <c r="K2250" s="68">
        <v>1</v>
      </c>
      <c r="L2250" s="68">
        <v>8019</v>
      </c>
      <c r="M2250" s="68">
        <v>149029</v>
      </c>
      <c r="N2250" s="73">
        <f t="shared" si="357"/>
        <v>650</v>
      </c>
      <c r="O2250" s="74" t="str">
        <f t="shared" ca="1" si="358"/>
        <v>OK</v>
      </c>
      <c r="P2250" s="71">
        <v>45882</v>
      </c>
      <c r="Q2250" s="198"/>
      <c r="R2250" s="68" t="s">
        <v>106</v>
      </c>
      <c r="S2250" s="73" t="str">
        <f t="shared" si="359"/>
        <v>Rachadura na zona baixa do talão.</v>
      </c>
      <c r="T2250" s="67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50" s="73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50" s="68">
        <v>16196</v>
      </c>
      <c r="W2250" s="67" t="str">
        <f t="shared" si="362"/>
        <v xml:space="preserve">Everson Veloso </v>
      </c>
      <c r="X2250" s="67">
        <f t="shared" si="365"/>
        <v>8</v>
      </c>
      <c r="Y2250" s="67">
        <f t="shared" ca="1" si="364"/>
        <v>5</v>
      </c>
      <c r="Z2250" s="67" t="str">
        <f>IFERROR(VLOOKUP(R2250,FVU!B:F,5,FALSE),"")</f>
        <v>TALÃO</v>
      </c>
      <c r="AA2250">
        <f t="shared" si="366"/>
        <v>2025</v>
      </c>
    </row>
    <row r="2251" spans="1:27" ht="15.75" customHeight="1">
      <c r="A2251" s="150">
        <f t="shared" si="363"/>
        <v>4546</v>
      </c>
      <c r="B2251" s="75">
        <v>29281</v>
      </c>
      <c r="C2251" s="60">
        <v>2</v>
      </c>
      <c r="D2251" s="59" t="str">
        <f t="shared" si="355"/>
        <v>275/80R22.5</v>
      </c>
      <c r="E2251" s="61">
        <v>90308</v>
      </c>
      <c r="F2251" s="75" t="s">
        <v>99</v>
      </c>
      <c r="G2251" s="60">
        <v>870</v>
      </c>
      <c r="H2251" s="59" t="str">
        <f t="shared" si="356"/>
        <v>JUSTINOPOLIS</v>
      </c>
      <c r="I2251" s="63">
        <v>45866</v>
      </c>
      <c r="J2251" s="64">
        <v>45877</v>
      </c>
      <c r="K2251" s="60">
        <v>0</v>
      </c>
      <c r="L2251" s="60">
        <v>45868</v>
      </c>
      <c r="M2251" s="60">
        <v>68882</v>
      </c>
      <c r="N2251" s="65">
        <f t="shared" si="357"/>
        <v>600</v>
      </c>
      <c r="O2251" s="66" t="str">
        <f t="shared" ca="1" si="358"/>
        <v>OK</v>
      </c>
      <c r="P2251" s="63">
        <v>45882</v>
      </c>
      <c r="Q2251" s="200"/>
      <c r="R2251" s="148" t="s">
        <v>106</v>
      </c>
      <c r="S2251" s="65" t="str">
        <f t="shared" si="359"/>
        <v>Rachadura na zona baixa do talão.</v>
      </c>
      <c r="T2251" s="59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51" s="65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51" s="60">
        <v>16196</v>
      </c>
      <c r="W2251" s="59" t="str">
        <f t="shared" si="362"/>
        <v xml:space="preserve">Everson Veloso </v>
      </c>
      <c r="X2251" s="59">
        <f t="shared" si="365"/>
        <v>8</v>
      </c>
      <c r="Y2251" s="59">
        <f t="shared" ca="1" si="364"/>
        <v>5</v>
      </c>
      <c r="Z2251" s="59" t="str">
        <f>IFERROR(VLOOKUP(R2251,FVU!B:F,5,FALSE),"")</f>
        <v>TALÃO</v>
      </c>
      <c r="AA2251">
        <f t="shared" si="366"/>
        <v>2025</v>
      </c>
    </row>
    <row r="2252" spans="1:27" ht="15.75" customHeight="1">
      <c r="A2252" s="149">
        <f t="shared" si="363"/>
        <v>4547</v>
      </c>
      <c r="B2252" s="76">
        <v>30233</v>
      </c>
      <c r="C2252" s="68">
        <v>2</v>
      </c>
      <c r="D2252" s="67" t="str">
        <f t="shared" si="355"/>
        <v>275/80R22.5</v>
      </c>
      <c r="E2252" s="69">
        <v>11087</v>
      </c>
      <c r="F2252" s="76" t="s">
        <v>198</v>
      </c>
      <c r="G2252" s="68">
        <v>870</v>
      </c>
      <c r="H2252" s="67" t="str">
        <f t="shared" si="356"/>
        <v>JUSTINOPOLIS</v>
      </c>
      <c r="I2252" s="71">
        <v>45866</v>
      </c>
      <c r="J2252" s="72">
        <v>45877</v>
      </c>
      <c r="K2252" s="68">
        <v>0</v>
      </c>
      <c r="L2252" s="68">
        <v>4506</v>
      </c>
      <c r="M2252" s="68">
        <v>39307</v>
      </c>
      <c r="N2252" s="73">
        <f t="shared" si="357"/>
        <v>600</v>
      </c>
      <c r="O2252" s="74" t="str">
        <f t="shared" ca="1" si="358"/>
        <v>OK</v>
      </c>
      <c r="P2252" s="71">
        <v>46078</v>
      </c>
      <c r="Q2252" s="198">
        <v>2768571</v>
      </c>
      <c r="R2252" s="68" t="s">
        <v>104</v>
      </c>
      <c r="S2252" s="73" t="str">
        <f t="shared" si="359"/>
        <v>Feridas acidentais no flanco.</v>
      </c>
      <c r="T2252" s="67" t="str">
        <f t="shared" si="360"/>
        <v>Objetos pontiagudos, pontas de guias, meio-fio.</v>
      </c>
      <c r="U2252" s="73" t="str">
        <f t="shared" si="361"/>
        <v>Impacto lateral proveniente de erro operacional, solicito avaliação de cobrança.</v>
      </c>
      <c r="V2252" s="68">
        <v>16196</v>
      </c>
      <c r="W2252" s="67" t="str">
        <f t="shared" si="362"/>
        <v xml:space="preserve">Everson Veloso </v>
      </c>
      <c r="X2252" s="67">
        <f t="shared" si="365"/>
        <v>8</v>
      </c>
      <c r="Y2252" s="67">
        <f t="shared" ca="1" si="364"/>
        <v>201</v>
      </c>
      <c r="Z2252" s="67" t="str">
        <f>IFERROR(VLOOKUP(R2252,FVU!B:F,5,FALSE),"")</f>
        <v>FLANCO</v>
      </c>
      <c r="AA2252">
        <f t="shared" si="366"/>
        <v>2025</v>
      </c>
    </row>
    <row r="2253" spans="1:27" ht="15.75" customHeight="1">
      <c r="A2253" s="150">
        <f t="shared" si="363"/>
        <v>4548</v>
      </c>
      <c r="B2253" s="75">
        <v>27812</v>
      </c>
      <c r="C2253" s="60">
        <v>2</v>
      </c>
      <c r="D2253" s="59" t="str">
        <f t="shared" si="355"/>
        <v>275/80R22.5</v>
      </c>
      <c r="E2253" s="61">
        <v>10763</v>
      </c>
      <c r="F2253" s="75" t="s">
        <v>101</v>
      </c>
      <c r="G2253" s="60">
        <v>870</v>
      </c>
      <c r="H2253" s="59" t="str">
        <f t="shared" si="356"/>
        <v>JUSTINOPOLIS</v>
      </c>
      <c r="I2253" s="63">
        <v>45874</v>
      </c>
      <c r="J2253" s="64">
        <v>45877</v>
      </c>
      <c r="K2253" s="60">
        <v>2</v>
      </c>
      <c r="L2253" s="60">
        <v>21124</v>
      </c>
      <c r="M2253" s="60">
        <v>103880</v>
      </c>
      <c r="N2253" s="65">
        <f t="shared" si="357"/>
        <v>600</v>
      </c>
      <c r="O2253" s="66" t="str">
        <f t="shared" ca="1" si="358"/>
        <v>OK</v>
      </c>
      <c r="P2253" s="63">
        <v>45901</v>
      </c>
      <c r="Q2253" s="200"/>
      <c r="R2253" s="148" t="s">
        <v>106</v>
      </c>
      <c r="S2253" s="65" t="str">
        <f t="shared" si="359"/>
        <v>Rachadura na zona baixa do talão.</v>
      </c>
      <c r="T2253" s="59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53" s="65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53" s="60">
        <v>16196</v>
      </c>
      <c r="W2253" s="59" t="str">
        <f t="shared" si="362"/>
        <v xml:space="preserve">Everson Veloso </v>
      </c>
      <c r="X2253" s="59">
        <f t="shared" si="365"/>
        <v>8</v>
      </c>
      <c r="Y2253" s="59">
        <f t="shared" ca="1" si="364"/>
        <v>24</v>
      </c>
      <c r="Z2253" s="59" t="str">
        <f>IFERROR(VLOOKUP(R2253,FVU!B:F,5,FALSE),"")</f>
        <v>TALÃO</v>
      </c>
      <c r="AA2253">
        <f t="shared" si="366"/>
        <v>2025</v>
      </c>
    </row>
    <row r="2254" spans="1:27" ht="15.75" customHeight="1">
      <c r="A2254" s="149">
        <f t="shared" si="363"/>
        <v>4549</v>
      </c>
      <c r="B2254" s="76">
        <v>29729</v>
      </c>
      <c r="C2254" s="68">
        <v>2</v>
      </c>
      <c r="D2254" s="67" t="str">
        <f t="shared" si="355"/>
        <v>275/80R22.5</v>
      </c>
      <c r="E2254" s="69">
        <v>90304</v>
      </c>
      <c r="F2254" s="76" t="s">
        <v>105</v>
      </c>
      <c r="G2254" s="68">
        <v>870</v>
      </c>
      <c r="H2254" s="67" t="str">
        <f t="shared" si="356"/>
        <v>JUSTINOPOLIS</v>
      </c>
      <c r="I2254" s="71">
        <v>45873</v>
      </c>
      <c r="J2254" s="72">
        <v>45877</v>
      </c>
      <c r="K2254" s="68">
        <v>2</v>
      </c>
      <c r="L2254" s="68">
        <v>13808</v>
      </c>
      <c r="M2254" s="68">
        <v>87832</v>
      </c>
      <c r="N2254" s="73">
        <f t="shared" si="357"/>
        <v>600</v>
      </c>
      <c r="O2254" s="74" t="str">
        <f t="shared" ca="1" si="358"/>
        <v>OK</v>
      </c>
      <c r="P2254" s="71">
        <v>45882</v>
      </c>
      <c r="Q2254" s="198"/>
      <c r="R2254" s="68" t="s">
        <v>106</v>
      </c>
      <c r="S2254" s="73" t="str">
        <f t="shared" si="359"/>
        <v>Rachadura na zona baixa do talão.</v>
      </c>
      <c r="T2254" s="67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54" s="73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54" s="68">
        <v>16196</v>
      </c>
      <c r="W2254" s="67" t="str">
        <f t="shared" si="362"/>
        <v xml:space="preserve">Everson Veloso </v>
      </c>
      <c r="X2254" s="67">
        <f t="shared" si="365"/>
        <v>8</v>
      </c>
      <c r="Y2254" s="67">
        <f t="shared" ca="1" si="364"/>
        <v>5</v>
      </c>
      <c r="Z2254" s="67" t="str">
        <f>IFERROR(VLOOKUP(R2254,FVU!B:F,5,FALSE),"")</f>
        <v>TALÃO</v>
      </c>
      <c r="AA2254">
        <f t="shared" si="366"/>
        <v>2025</v>
      </c>
    </row>
    <row r="2255" spans="1:27" ht="15.75" customHeight="1">
      <c r="A2255" s="150">
        <f t="shared" si="363"/>
        <v>4550</v>
      </c>
      <c r="B2255" s="75">
        <v>27758</v>
      </c>
      <c r="C2255" s="60">
        <v>2</v>
      </c>
      <c r="D2255" s="59" t="str">
        <f t="shared" si="355"/>
        <v>275/80R22.5</v>
      </c>
      <c r="E2255" s="61">
        <v>10754</v>
      </c>
      <c r="F2255" s="75" t="s">
        <v>105</v>
      </c>
      <c r="G2255" s="60">
        <v>870</v>
      </c>
      <c r="H2255" s="59" t="str">
        <f t="shared" si="356"/>
        <v>JUSTINOPOLIS</v>
      </c>
      <c r="I2255" s="63">
        <v>45870</v>
      </c>
      <c r="J2255" s="64">
        <v>45877</v>
      </c>
      <c r="K2255" s="60">
        <v>2</v>
      </c>
      <c r="L2255" s="60">
        <v>15201</v>
      </c>
      <c r="M2255" s="60">
        <v>121618</v>
      </c>
      <c r="N2255" s="65">
        <f t="shared" si="357"/>
        <v>600</v>
      </c>
      <c r="O2255" s="66" t="str">
        <f t="shared" ca="1" si="358"/>
        <v>OK</v>
      </c>
      <c r="P2255" s="63">
        <v>45882</v>
      </c>
      <c r="Q2255" s="200"/>
      <c r="R2255" s="148" t="s">
        <v>117</v>
      </c>
      <c r="S2255" s="65" t="str">
        <f t="shared" si="359"/>
        <v>Separações no talão e rupturas dos reforços.</v>
      </c>
      <c r="T2255" s="59" t="str">
        <f t="shared" si="360"/>
        <v>Aquecimento excessivo no tambor de freio, utilização com sobrecarga ou baixa pressão, mau posicionamento do pneu sobre o aro/roda, uso excessivo dos freios devido a velocidade incompatível com a via.</v>
      </c>
      <c r="U2255" s="65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55" s="60">
        <v>16196</v>
      </c>
      <c r="W2255" s="59" t="str">
        <f t="shared" si="362"/>
        <v xml:space="preserve">Everson Veloso </v>
      </c>
      <c r="X2255" s="59">
        <f t="shared" si="365"/>
        <v>8</v>
      </c>
      <c r="Y2255" s="59">
        <f t="shared" ca="1" si="364"/>
        <v>5</v>
      </c>
      <c r="Z2255" s="59" t="str">
        <f>IFERROR(VLOOKUP(R2255,FVU!B:F,5,FALSE),"")</f>
        <v>TALÃO</v>
      </c>
      <c r="AA2255">
        <f t="shared" si="366"/>
        <v>2025</v>
      </c>
    </row>
    <row r="2256" spans="1:27" ht="15.75" customHeight="1">
      <c r="A2256" s="149">
        <f t="shared" si="363"/>
        <v>4551</v>
      </c>
      <c r="B2256" s="76">
        <v>30793</v>
      </c>
      <c r="C2256" s="68">
        <v>2</v>
      </c>
      <c r="D2256" s="67" t="str">
        <f t="shared" si="355"/>
        <v>275/80R22.5</v>
      </c>
      <c r="E2256" s="69">
        <v>20716</v>
      </c>
      <c r="F2256" s="76" t="s">
        <v>99</v>
      </c>
      <c r="G2256" s="68">
        <v>870</v>
      </c>
      <c r="H2256" s="67" t="str">
        <f t="shared" si="356"/>
        <v>JUSTINOPOLIS</v>
      </c>
      <c r="I2256" s="71">
        <v>45870</v>
      </c>
      <c r="J2256" s="72">
        <v>45877</v>
      </c>
      <c r="K2256" s="68">
        <v>1</v>
      </c>
      <c r="L2256" s="68">
        <v>24026</v>
      </c>
      <c r="M2256" s="68">
        <v>62410</v>
      </c>
      <c r="N2256" s="73">
        <f t="shared" si="357"/>
        <v>600</v>
      </c>
      <c r="O2256" s="74" t="str">
        <f t="shared" ca="1" si="358"/>
        <v>OK</v>
      </c>
      <c r="P2256" s="71">
        <v>45901</v>
      </c>
      <c r="Q2256" s="198"/>
      <c r="R2256" s="68" t="s">
        <v>106</v>
      </c>
      <c r="S2256" s="73" t="str">
        <f t="shared" si="359"/>
        <v>Rachadura na zona baixa do talão.</v>
      </c>
      <c r="T2256" s="67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56" s="73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56" s="68">
        <v>16196</v>
      </c>
      <c r="W2256" s="67" t="str">
        <f t="shared" si="362"/>
        <v xml:space="preserve">Everson Veloso </v>
      </c>
      <c r="X2256" s="67">
        <f t="shared" si="365"/>
        <v>8</v>
      </c>
      <c r="Y2256" s="67">
        <f t="shared" ca="1" si="364"/>
        <v>24</v>
      </c>
      <c r="Z2256" s="67" t="str">
        <f>IFERROR(VLOOKUP(R2256,FVU!B:F,5,FALSE),"")</f>
        <v>TALÃO</v>
      </c>
      <c r="AA2256">
        <f t="shared" si="366"/>
        <v>2025</v>
      </c>
    </row>
    <row r="2257" spans="1:27" ht="15.75" customHeight="1">
      <c r="A2257" s="150">
        <f t="shared" si="363"/>
        <v>4552</v>
      </c>
      <c r="B2257" s="75">
        <v>30776</v>
      </c>
      <c r="C2257" s="60">
        <v>2</v>
      </c>
      <c r="D2257" s="59" t="str">
        <f t="shared" si="355"/>
        <v>275/80R22.5</v>
      </c>
      <c r="E2257" s="61">
        <v>90306</v>
      </c>
      <c r="F2257" s="75" t="s">
        <v>99</v>
      </c>
      <c r="G2257" s="60">
        <v>870</v>
      </c>
      <c r="H2257" s="59" t="str">
        <f t="shared" si="356"/>
        <v>JUSTINOPOLIS</v>
      </c>
      <c r="I2257" s="63">
        <v>45874</v>
      </c>
      <c r="J2257" s="64">
        <v>45877</v>
      </c>
      <c r="K2257" s="60">
        <v>1</v>
      </c>
      <c r="L2257" s="60">
        <v>24154</v>
      </c>
      <c r="M2257" s="60">
        <v>103633</v>
      </c>
      <c r="N2257" s="65">
        <f t="shared" si="357"/>
        <v>600</v>
      </c>
      <c r="O2257" s="66" t="str">
        <f t="shared" ca="1" si="358"/>
        <v>OK</v>
      </c>
      <c r="P2257" s="63">
        <v>45887</v>
      </c>
      <c r="Q2257" s="200"/>
      <c r="R2257" s="148" t="s">
        <v>106</v>
      </c>
      <c r="S2257" s="65" t="str">
        <f t="shared" si="359"/>
        <v>Rachadura na zona baixa do talão.</v>
      </c>
      <c r="T2257" s="59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57" s="65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57" s="60">
        <v>16196</v>
      </c>
      <c r="W2257" s="59" t="str">
        <f t="shared" si="362"/>
        <v xml:space="preserve">Everson Veloso </v>
      </c>
      <c r="X2257" s="59">
        <f t="shared" si="365"/>
        <v>8</v>
      </c>
      <c r="Y2257" s="59">
        <f t="shared" ca="1" si="364"/>
        <v>10</v>
      </c>
      <c r="Z2257" s="59" t="str">
        <f>IFERROR(VLOOKUP(R2257,FVU!B:F,5,FALSE),"")</f>
        <v>TALÃO</v>
      </c>
      <c r="AA2257">
        <f t="shared" si="366"/>
        <v>2025</v>
      </c>
    </row>
    <row r="2258" spans="1:27" ht="15.75" customHeight="1">
      <c r="A2258" s="149">
        <f t="shared" si="363"/>
        <v>4553</v>
      </c>
      <c r="B2258" s="76">
        <v>27871</v>
      </c>
      <c r="C2258" s="68">
        <v>2</v>
      </c>
      <c r="D2258" s="67" t="str">
        <f t="shared" si="355"/>
        <v>275/80R22.5</v>
      </c>
      <c r="E2258" s="69">
        <v>90190</v>
      </c>
      <c r="F2258" s="76" t="s">
        <v>198</v>
      </c>
      <c r="G2258" s="68">
        <v>990</v>
      </c>
      <c r="H2258" s="67" t="str">
        <f t="shared" si="356"/>
        <v>VENEZA</v>
      </c>
      <c r="I2258" s="71">
        <v>45873</v>
      </c>
      <c r="J2258" s="72">
        <v>45883</v>
      </c>
      <c r="K2258" s="68">
        <v>1</v>
      </c>
      <c r="L2258" s="68">
        <v>77833</v>
      </c>
      <c r="M2258" s="68">
        <v>132147</v>
      </c>
      <c r="N2258" s="73">
        <f t="shared" si="357"/>
        <v>600</v>
      </c>
      <c r="O2258" s="74" t="str">
        <f t="shared" ca="1" si="358"/>
        <v>OK</v>
      </c>
      <c r="P2258" s="71">
        <v>45884</v>
      </c>
      <c r="Q2258" s="198"/>
      <c r="R2258" s="68" t="s">
        <v>106</v>
      </c>
      <c r="S2258" s="73" t="str">
        <f t="shared" si="359"/>
        <v>Rachadura na zona baixa do talão.</v>
      </c>
      <c r="T2258" s="67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58" s="73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58" s="68">
        <v>16196</v>
      </c>
      <c r="W2258" s="67" t="str">
        <f t="shared" si="362"/>
        <v xml:space="preserve">Everson Veloso </v>
      </c>
      <c r="X2258" s="67">
        <f t="shared" si="365"/>
        <v>8</v>
      </c>
      <c r="Y2258" s="67">
        <f t="shared" ca="1" si="364"/>
        <v>1</v>
      </c>
      <c r="Z2258" s="67" t="str">
        <f>IFERROR(VLOOKUP(R2258,FVU!B:F,5,FALSE),"")</f>
        <v>TALÃO</v>
      </c>
      <c r="AA2258">
        <f t="shared" si="366"/>
        <v>2025</v>
      </c>
    </row>
    <row r="2259" spans="1:27" ht="15.75" customHeight="1">
      <c r="A2259" s="150">
        <f t="shared" si="363"/>
        <v>4554</v>
      </c>
      <c r="B2259" s="75">
        <v>32016</v>
      </c>
      <c r="C2259" s="60">
        <v>2</v>
      </c>
      <c r="D2259" s="59" t="str">
        <f t="shared" si="355"/>
        <v>275/80R22.5</v>
      </c>
      <c r="E2259" s="61">
        <v>20720</v>
      </c>
      <c r="F2259" s="75" t="s">
        <v>99</v>
      </c>
      <c r="G2259" s="60">
        <v>870</v>
      </c>
      <c r="H2259" s="59" t="str">
        <f t="shared" si="356"/>
        <v>JUSTINOPOLIS</v>
      </c>
      <c r="I2259" s="63">
        <v>45882</v>
      </c>
      <c r="J2259" s="64">
        <v>45883</v>
      </c>
      <c r="K2259" s="60">
        <v>1</v>
      </c>
      <c r="L2259" s="60">
        <v>10762</v>
      </c>
      <c r="M2259" s="60">
        <v>44279</v>
      </c>
      <c r="N2259" s="65">
        <f t="shared" si="357"/>
        <v>600</v>
      </c>
      <c r="O2259" s="66" t="str">
        <f t="shared" ca="1" si="358"/>
        <v>OK</v>
      </c>
      <c r="P2259" s="63">
        <v>45887</v>
      </c>
      <c r="Q2259" s="200"/>
      <c r="R2259" s="148" t="s">
        <v>106</v>
      </c>
      <c r="S2259" s="65" t="str">
        <f t="shared" si="359"/>
        <v>Rachadura na zona baixa do talão.</v>
      </c>
      <c r="T2259" s="59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59" s="65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59" s="60">
        <v>16196</v>
      </c>
      <c r="W2259" s="59" t="str">
        <f t="shared" si="362"/>
        <v xml:space="preserve">Everson Veloso </v>
      </c>
      <c r="X2259" s="59">
        <f t="shared" si="365"/>
        <v>8</v>
      </c>
      <c r="Y2259" s="59">
        <f t="shared" ca="1" si="364"/>
        <v>4</v>
      </c>
      <c r="Z2259" s="59" t="str">
        <f>IFERROR(VLOOKUP(R2259,FVU!B:F,5,FALSE),"")</f>
        <v>TALÃO</v>
      </c>
      <c r="AA2259">
        <f t="shared" si="366"/>
        <v>2025</v>
      </c>
    </row>
    <row r="2260" spans="1:27" ht="15.75" customHeight="1">
      <c r="A2260" s="149">
        <f t="shared" si="363"/>
        <v>4555</v>
      </c>
      <c r="B2260" s="76">
        <v>31553</v>
      </c>
      <c r="C2260" s="68">
        <v>2</v>
      </c>
      <c r="D2260" s="67" t="str">
        <f t="shared" si="355"/>
        <v>275/80R22.5</v>
      </c>
      <c r="E2260" s="69">
        <v>11187</v>
      </c>
      <c r="F2260" s="76" t="s">
        <v>105</v>
      </c>
      <c r="G2260" s="68">
        <v>870</v>
      </c>
      <c r="H2260" s="67" t="str">
        <f t="shared" si="356"/>
        <v>JUSTINOPOLIS</v>
      </c>
      <c r="I2260" s="71">
        <v>45882</v>
      </c>
      <c r="J2260" s="72">
        <v>45883</v>
      </c>
      <c r="K2260" s="68">
        <v>1</v>
      </c>
      <c r="L2260" s="68">
        <v>22148</v>
      </c>
      <c r="M2260" s="68">
        <v>81147</v>
      </c>
      <c r="N2260" s="73">
        <f t="shared" si="357"/>
        <v>600</v>
      </c>
      <c r="O2260" s="74" t="str">
        <f t="shared" ca="1" si="358"/>
        <v>OK</v>
      </c>
      <c r="P2260" s="71">
        <v>45887</v>
      </c>
      <c r="Q2260" s="198"/>
      <c r="R2260" s="68" t="s">
        <v>106</v>
      </c>
      <c r="S2260" s="73" t="str">
        <f t="shared" si="359"/>
        <v>Rachadura na zona baixa do talão.</v>
      </c>
      <c r="T2260" s="67" t="str">
        <f t="shared" si="36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60" s="73" t="str">
        <f t="shared" si="36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60" s="68">
        <v>16196</v>
      </c>
      <c r="W2260" s="67" t="str">
        <f t="shared" si="362"/>
        <v xml:space="preserve">Everson Veloso </v>
      </c>
      <c r="X2260" s="67">
        <f t="shared" si="365"/>
        <v>8</v>
      </c>
      <c r="Y2260" s="67">
        <f t="shared" ca="1" si="364"/>
        <v>4</v>
      </c>
      <c r="Z2260" s="67" t="str">
        <f>IFERROR(VLOOKUP(R2260,FVU!B:F,5,FALSE),"")</f>
        <v>TALÃO</v>
      </c>
      <c r="AA2260">
        <f t="shared" si="366"/>
        <v>2025</v>
      </c>
    </row>
    <row r="2261" spans="1:27" ht="15.75" customHeight="1">
      <c r="A2261" s="150">
        <f t="shared" si="363"/>
        <v>4556</v>
      </c>
      <c r="B2261" s="75">
        <v>28549</v>
      </c>
      <c r="C2261" s="60">
        <v>2</v>
      </c>
      <c r="D2261" s="59" t="str">
        <f t="shared" si="355"/>
        <v>275/80R22.5</v>
      </c>
      <c r="E2261" s="61">
        <v>11177</v>
      </c>
      <c r="F2261" s="75" t="s">
        <v>105</v>
      </c>
      <c r="G2261" s="60">
        <v>98</v>
      </c>
      <c r="H2261" s="59" t="str">
        <f t="shared" si="356"/>
        <v>ANA LUCIA</v>
      </c>
      <c r="I2261" s="63">
        <v>45877</v>
      </c>
      <c r="J2261" s="64">
        <v>45883</v>
      </c>
      <c r="K2261" s="60">
        <v>1</v>
      </c>
      <c r="L2261" s="60">
        <v>12346</v>
      </c>
      <c r="M2261" s="60">
        <v>44790</v>
      </c>
      <c r="N2261" s="65">
        <f t="shared" si="357"/>
        <v>600</v>
      </c>
      <c r="O2261" s="66" t="str">
        <f t="shared" ca="1" si="358"/>
        <v>OK</v>
      </c>
      <c r="P2261" s="63">
        <v>45894</v>
      </c>
      <c r="Q2261" s="200"/>
      <c r="R2261" s="148" t="s">
        <v>100</v>
      </c>
      <c r="S2261" s="65" t="str">
        <f t="shared" si="359"/>
        <v>Quebra do talão durante a montagem ou desmontagem proveniente de aquecimento excessivo da roda.</v>
      </c>
      <c r="T2261" s="59" t="str">
        <f t="shared" si="360"/>
        <v>Quebra do talão na montagem/desmontagem, utilização de ferramentas não adequadas, força excessiva ou desproporcional na montagem/desmontagem, pneu com talão baquelizado devido a aquecimento da roda ou baixa pressão.</v>
      </c>
      <c r="U2261" s="65" t="str">
        <f t="shared" si="361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2261" s="60">
        <v>16196</v>
      </c>
      <c r="W2261" s="59" t="str">
        <f t="shared" si="362"/>
        <v xml:space="preserve">Everson Veloso </v>
      </c>
      <c r="X2261" s="59">
        <f t="shared" si="365"/>
        <v>8</v>
      </c>
      <c r="Y2261" s="59">
        <f t="shared" ca="1" si="364"/>
        <v>11</v>
      </c>
      <c r="Z2261" s="59" t="str">
        <f>IFERROR(VLOOKUP(R2261,FVU!B:F,5,FALSE),"")</f>
        <v>TALÃO</v>
      </c>
      <c r="AA2261">
        <f t="shared" si="366"/>
        <v>2025</v>
      </c>
    </row>
    <row r="2262" spans="1:27" ht="15.75" customHeight="1">
      <c r="A2262" s="149">
        <f t="shared" si="363"/>
        <v>4557</v>
      </c>
      <c r="B2262" s="76">
        <v>29822</v>
      </c>
      <c r="C2262" s="68">
        <v>2</v>
      </c>
      <c r="D2262" s="67" t="str">
        <f t="shared" si="355"/>
        <v>275/80R22.5</v>
      </c>
      <c r="E2262" s="69">
        <v>11190</v>
      </c>
      <c r="F2262" s="76" t="s">
        <v>198</v>
      </c>
      <c r="G2262" s="68">
        <v>98</v>
      </c>
      <c r="H2262" s="67" t="str">
        <f t="shared" si="356"/>
        <v>ANA LUCIA</v>
      </c>
      <c r="I2262" s="71">
        <v>45877</v>
      </c>
      <c r="J2262" s="72">
        <v>45883</v>
      </c>
      <c r="K2262" s="68">
        <v>2</v>
      </c>
      <c r="L2262" s="68">
        <v>13331</v>
      </c>
      <c r="M2262" s="68">
        <v>102402</v>
      </c>
      <c r="N2262" s="73">
        <f t="shared" si="357"/>
        <v>600</v>
      </c>
      <c r="O2262" s="74" t="str">
        <f t="shared" ca="1" si="358"/>
        <v>OK</v>
      </c>
      <c r="P2262" s="71">
        <v>45894</v>
      </c>
      <c r="Q2262" s="198"/>
      <c r="R2262" s="68" t="s">
        <v>104</v>
      </c>
      <c r="S2262" s="73" t="str">
        <f t="shared" si="359"/>
        <v>Feridas acidentais no flanco.</v>
      </c>
      <c r="T2262" s="67" t="str">
        <f t="shared" si="360"/>
        <v>Objetos pontiagudos, pontas de guias, meio-fio.</v>
      </c>
      <c r="U2262" s="73" t="str">
        <f t="shared" si="361"/>
        <v>Impacto lateral proveniente de erro operacional, solicito avaliação de cobrança.</v>
      </c>
      <c r="V2262" s="68">
        <v>16196</v>
      </c>
      <c r="W2262" s="67" t="str">
        <f t="shared" si="362"/>
        <v xml:space="preserve">Everson Veloso </v>
      </c>
      <c r="X2262" s="67">
        <f t="shared" si="365"/>
        <v>8</v>
      </c>
      <c r="Y2262" s="67">
        <f t="shared" ca="1" si="364"/>
        <v>11</v>
      </c>
      <c r="Z2262" s="67" t="str">
        <f>IFERROR(VLOOKUP(R2262,FVU!B:F,5,FALSE),"")</f>
        <v>FLANCO</v>
      </c>
      <c r="AA2262">
        <f t="shared" si="366"/>
        <v>2025</v>
      </c>
    </row>
    <row r="2263" spans="1:27" ht="15.75" customHeight="1">
      <c r="A2263" s="150">
        <f t="shared" si="363"/>
        <v>4558</v>
      </c>
      <c r="B2263" s="75">
        <v>28478</v>
      </c>
      <c r="C2263" s="60">
        <v>2</v>
      </c>
      <c r="D2263" s="59" t="str">
        <f t="shared" ref="D2263:D2326" si="367">IFERROR(VLOOKUP(C2263,MEDIDA,2,FALSE),"")</f>
        <v>275/80R22.5</v>
      </c>
      <c r="E2263" s="61">
        <v>7327</v>
      </c>
      <c r="F2263" s="75" t="s">
        <v>198</v>
      </c>
      <c r="G2263" s="60">
        <v>56</v>
      </c>
      <c r="H2263" s="59" t="str">
        <f t="shared" ref="H2263:H2326" si="368">IFERROR(VLOOKUP(G2263,LOCAL,2,FALSE),"")</f>
        <v xml:space="preserve">UBERLANDIA </v>
      </c>
      <c r="I2263" s="63">
        <v>45877</v>
      </c>
      <c r="J2263" s="64">
        <v>45883</v>
      </c>
      <c r="K2263" s="60">
        <v>1</v>
      </c>
      <c r="L2263" s="60">
        <v>66351</v>
      </c>
      <c r="M2263" s="60">
        <v>99498</v>
      </c>
      <c r="N2263" s="65">
        <f t="shared" ref="N2263:N2326" si="369">IFERROR(VLOOKUP(C2263,MEDIDA,3,FALSE),"")</f>
        <v>600</v>
      </c>
      <c r="O2263" s="66" t="str">
        <f t="shared" ref="O2263:O2326" ca="1" si="370">IF(B2263="","",IF(P2263="",IF(TODAY()-J2263&gt;=7,"PENDENTE","AGUARDANDO"),"OK"))</f>
        <v>OK</v>
      </c>
      <c r="P2263" s="63">
        <v>45894</v>
      </c>
      <c r="Q2263" s="200"/>
      <c r="R2263" s="148" t="s">
        <v>106</v>
      </c>
      <c r="S2263" s="65" t="str">
        <f t="shared" ref="S2263:S2326" si="371">IFERROR(VLOOKUP(R2263,FVU,2,FALSE),"")</f>
        <v>Rachadura na zona baixa do talão.</v>
      </c>
      <c r="T2263" s="59" t="str">
        <f t="shared" ref="T2263:T2326" si="372">IFERROR(VLOOKUP(R2263,FVU,3,FALSE),"")</f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63" s="65" t="str">
        <f t="shared" ref="U2263:U2326" si="373">IFERROR(VLOOKUP(R2263,FVU,4,FALSE),"")</f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63" s="60">
        <v>16196</v>
      </c>
      <c r="W2263" s="59" t="str">
        <f t="shared" ref="W2263:W2326" si="374">IFERROR(VLOOKUP(V2263,RELATOR,2,FALSE),"")</f>
        <v xml:space="preserve">Everson Veloso </v>
      </c>
      <c r="X2263" s="59">
        <f t="shared" si="365"/>
        <v>8</v>
      </c>
      <c r="Y2263" s="59">
        <f t="shared" ca="1" si="364"/>
        <v>11</v>
      </c>
      <c r="Z2263" s="59" t="str">
        <f>IFERROR(VLOOKUP(R2263,FVU!B:F,5,FALSE),"")</f>
        <v>TALÃO</v>
      </c>
      <c r="AA2263">
        <f t="shared" si="366"/>
        <v>2025</v>
      </c>
    </row>
    <row r="2264" spans="1:27" ht="15.75" customHeight="1">
      <c r="A2264" s="149">
        <f t="shared" si="363"/>
        <v>4559</v>
      </c>
      <c r="B2264" s="76">
        <v>23961</v>
      </c>
      <c r="C2264" s="68">
        <v>2</v>
      </c>
      <c r="D2264" s="67" t="str">
        <f t="shared" si="367"/>
        <v>275/80R22.5</v>
      </c>
      <c r="E2264" s="69">
        <v>10803</v>
      </c>
      <c r="F2264" s="76" t="s">
        <v>99</v>
      </c>
      <c r="G2264" s="68">
        <v>870</v>
      </c>
      <c r="H2264" s="67" t="str">
        <f t="shared" si="368"/>
        <v>JUSTINOPOLIS</v>
      </c>
      <c r="I2264" s="71">
        <v>45876</v>
      </c>
      <c r="J2264" s="72">
        <v>45883</v>
      </c>
      <c r="K2264" s="68">
        <v>2</v>
      </c>
      <c r="L2264" s="68">
        <v>9731</v>
      </c>
      <c r="M2264" s="68">
        <v>148701</v>
      </c>
      <c r="N2264" s="73">
        <f t="shared" si="369"/>
        <v>600</v>
      </c>
      <c r="O2264" s="74" t="str">
        <f t="shared" ca="1" si="370"/>
        <v>OK</v>
      </c>
      <c r="P2264" s="71">
        <v>45901</v>
      </c>
      <c r="Q2264" s="198"/>
      <c r="R2264" s="68" t="s">
        <v>106</v>
      </c>
      <c r="S2264" s="73" t="str">
        <f t="shared" si="371"/>
        <v>Rachadura na zona baixa do talão.</v>
      </c>
      <c r="T2264" s="67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64" s="73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64" s="68">
        <v>16196</v>
      </c>
      <c r="W2264" s="67" t="str">
        <f t="shared" si="374"/>
        <v xml:space="preserve">Everson Veloso </v>
      </c>
      <c r="X2264" s="67">
        <f t="shared" si="365"/>
        <v>8</v>
      </c>
      <c r="Y2264" s="67">
        <f t="shared" ca="1" si="364"/>
        <v>18</v>
      </c>
      <c r="Z2264" s="67" t="str">
        <f>IFERROR(VLOOKUP(R2264,FVU!B:F,5,FALSE),"")</f>
        <v>TALÃO</v>
      </c>
      <c r="AA2264">
        <f t="shared" si="366"/>
        <v>2025</v>
      </c>
    </row>
    <row r="2265" spans="1:27" ht="15.75" customHeight="1">
      <c r="A2265" s="150">
        <f t="shared" si="363"/>
        <v>4560</v>
      </c>
      <c r="B2265" s="75">
        <v>29001</v>
      </c>
      <c r="C2265" s="60">
        <v>2</v>
      </c>
      <c r="D2265" s="59" t="str">
        <f t="shared" si="367"/>
        <v>275/80R22.5</v>
      </c>
      <c r="E2265" s="61">
        <v>10802</v>
      </c>
      <c r="F2265" s="75" t="s">
        <v>99</v>
      </c>
      <c r="G2265" s="60">
        <v>870</v>
      </c>
      <c r="H2265" s="59" t="str">
        <f t="shared" si="368"/>
        <v>JUSTINOPOLIS</v>
      </c>
      <c r="I2265" s="63">
        <v>45875</v>
      </c>
      <c r="J2265" s="64">
        <v>45883</v>
      </c>
      <c r="K2265" s="60">
        <v>2</v>
      </c>
      <c r="L2265" s="60">
        <v>11635</v>
      </c>
      <c r="M2265" s="60">
        <v>131202</v>
      </c>
      <c r="N2265" s="65">
        <f t="shared" si="369"/>
        <v>600</v>
      </c>
      <c r="O2265" s="66" t="str">
        <f t="shared" ca="1" si="370"/>
        <v>OK</v>
      </c>
      <c r="P2265" s="63">
        <v>45887</v>
      </c>
      <c r="Q2265" s="200"/>
      <c r="R2265" s="148" t="s">
        <v>106</v>
      </c>
      <c r="S2265" s="65" t="str">
        <f t="shared" si="371"/>
        <v>Rachadura na zona baixa do talão.</v>
      </c>
      <c r="T2265" s="59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65" s="65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65" s="60">
        <v>16196</v>
      </c>
      <c r="W2265" s="59" t="str">
        <f t="shared" si="374"/>
        <v xml:space="preserve">Everson Veloso </v>
      </c>
      <c r="X2265" s="59">
        <f t="shared" si="365"/>
        <v>8</v>
      </c>
      <c r="Y2265" s="59">
        <f t="shared" ca="1" si="364"/>
        <v>4</v>
      </c>
      <c r="Z2265" s="59" t="str">
        <f>IFERROR(VLOOKUP(R2265,FVU!B:F,5,FALSE),"")</f>
        <v>TALÃO</v>
      </c>
      <c r="AA2265">
        <f t="shared" si="366"/>
        <v>2025</v>
      </c>
    </row>
    <row r="2266" spans="1:27" ht="15.75" customHeight="1">
      <c r="A2266" s="149">
        <f t="shared" si="363"/>
        <v>4561</v>
      </c>
      <c r="B2266" s="76">
        <v>26636</v>
      </c>
      <c r="C2266" s="68">
        <v>2</v>
      </c>
      <c r="D2266" s="67" t="str">
        <f t="shared" si="367"/>
        <v>275/80R22.5</v>
      </c>
      <c r="E2266" s="69">
        <v>90390</v>
      </c>
      <c r="F2266" s="76" t="s">
        <v>105</v>
      </c>
      <c r="G2266" s="68">
        <v>870</v>
      </c>
      <c r="H2266" s="67" t="str">
        <f t="shared" si="368"/>
        <v>JUSTINOPOLIS</v>
      </c>
      <c r="I2266" s="71">
        <v>45880</v>
      </c>
      <c r="J2266" s="72">
        <v>45883</v>
      </c>
      <c r="K2266" s="68">
        <v>2</v>
      </c>
      <c r="L2266" s="68">
        <v>14422</v>
      </c>
      <c r="M2266" s="68">
        <v>135682</v>
      </c>
      <c r="N2266" s="73">
        <f t="shared" si="369"/>
        <v>600</v>
      </c>
      <c r="O2266" s="74" t="str">
        <f t="shared" ca="1" si="370"/>
        <v>OK</v>
      </c>
      <c r="P2266" s="71">
        <v>45887</v>
      </c>
      <c r="Q2266" s="198"/>
      <c r="R2266" s="68" t="s">
        <v>106</v>
      </c>
      <c r="S2266" s="73" t="str">
        <f t="shared" si="371"/>
        <v>Rachadura na zona baixa do talão.</v>
      </c>
      <c r="T2266" s="67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66" s="73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66" s="68">
        <v>16196</v>
      </c>
      <c r="W2266" s="67" t="str">
        <f t="shared" si="374"/>
        <v xml:space="preserve">Everson Veloso </v>
      </c>
      <c r="X2266" s="67">
        <f t="shared" si="365"/>
        <v>8</v>
      </c>
      <c r="Y2266" s="67">
        <f t="shared" ca="1" si="364"/>
        <v>4</v>
      </c>
      <c r="Z2266" s="67" t="str">
        <f>IFERROR(VLOOKUP(R2266,FVU!B:F,5,FALSE),"")</f>
        <v>TALÃO</v>
      </c>
      <c r="AA2266">
        <f t="shared" si="366"/>
        <v>2025</v>
      </c>
    </row>
    <row r="2267" spans="1:27" ht="15.75" customHeight="1">
      <c r="A2267" s="150">
        <f t="shared" si="363"/>
        <v>4562</v>
      </c>
      <c r="B2267" s="75">
        <v>26908</v>
      </c>
      <c r="C2267" s="60">
        <v>2</v>
      </c>
      <c r="D2267" s="59" t="str">
        <f t="shared" si="367"/>
        <v>275/80R22.5</v>
      </c>
      <c r="E2267" s="61">
        <v>11301</v>
      </c>
      <c r="F2267" s="75" t="s">
        <v>105</v>
      </c>
      <c r="G2267" s="60">
        <v>870</v>
      </c>
      <c r="H2267" s="59" t="str">
        <f t="shared" si="368"/>
        <v>JUSTINOPOLIS</v>
      </c>
      <c r="I2267" s="63">
        <v>45875</v>
      </c>
      <c r="J2267" s="64">
        <v>45883</v>
      </c>
      <c r="K2267" s="60">
        <v>2</v>
      </c>
      <c r="L2267" s="60">
        <v>21748</v>
      </c>
      <c r="M2267" s="60">
        <v>125432</v>
      </c>
      <c r="N2267" s="65">
        <f t="shared" si="369"/>
        <v>600</v>
      </c>
      <c r="O2267" s="66" t="str">
        <f t="shared" ca="1" si="370"/>
        <v>OK</v>
      </c>
      <c r="P2267" s="63">
        <v>45887</v>
      </c>
      <c r="Q2267" s="200"/>
      <c r="R2267" s="148" t="s">
        <v>106</v>
      </c>
      <c r="S2267" s="65" t="str">
        <f t="shared" si="371"/>
        <v>Rachadura na zona baixa do talão.</v>
      </c>
      <c r="T2267" s="59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67" s="65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67" s="60">
        <v>16196</v>
      </c>
      <c r="W2267" s="59" t="str">
        <f t="shared" si="374"/>
        <v xml:space="preserve">Everson Veloso </v>
      </c>
      <c r="X2267" s="59">
        <f t="shared" si="365"/>
        <v>8</v>
      </c>
      <c r="Y2267" s="59">
        <f t="shared" ca="1" si="364"/>
        <v>4</v>
      </c>
      <c r="Z2267" s="59" t="str">
        <f>IFERROR(VLOOKUP(R2267,FVU!B:F,5,FALSE),"")</f>
        <v>TALÃO</v>
      </c>
      <c r="AA2267">
        <f t="shared" si="366"/>
        <v>2025</v>
      </c>
    </row>
    <row r="2268" spans="1:27" ht="15.75" customHeight="1">
      <c r="A2268" s="149">
        <f t="shared" si="363"/>
        <v>4563</v>
      </c>
      <c r="B2268" s="76">
        <v>26104</v>
      </c>
      <c r="C2268" s="68">
        <v>2</v>
      </c>
      <c r="D2268" s="67" t="str">
        <f t="shared" si="367"/>
        <v>275/80R22.5</v>
      </c>
      <c r="E2268" s="69">
        <v>90390</v>
      </c>
      <c r="F2268" s="76" t="s">
        <v>198</v>
      </c>
      <c r="G2268" s="68">
        <v>870</v>
      </c>
      <c r="H2268" s="67" t="str">
        <f t="shared" si="368"/>
        <v>JUSTINOPOLIS</v>
      </c>
      <c r="I2268" s="71">
        <v>45880</v>
      </c>
      <c r="J2268" s="72">
        <v>45883</v>
      </c>
      <c r="K2268" s="68">
        <v>2</v>
      </c>
      <c r="L2268" s="68">
        <v>8482</v>
      </c>
      <c r="M2268" s="68">
        <v>131681</v>
      </c>
      <c r="N2268" s="73">
        <f t="shared" si="369"/>
        <v>600</v>
      </c>
      <c r="O2268" s="74" t="str">
        <f t="shared" ca="1" si="370"/>
        <v>OK</v>
      </c>
      <c r="P2268" s="71">
        <v>45887</v>
      </c>
      <c r="Q2268" s="198"/>
      <c r="R2268" s="68" t="s">
        <v>106</v>
      </c>
      <c r="S2268" s="73" t="str">
        <f t="shared" si="371"/>
        <v>Rachadura na zona baixa do talão.</v>
      </c>
      <c r="T2268" s="67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68" s="73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68" s="68">
        <v>16196</v>
      </c>
      <c r="W2268" s="67" t="str">
        <f t="shared" si="374"/>
        <v xml:space="preserve">Everson Veloso </v>
      </c>
      <c r="X2268" s="67">
        <f t="shared" si="365"/>
        <v>8</v>
      </c>
      <c r="Y2268" s="67">
        <f t="shared" ca="1" si="364"/>
        <v>4</v>
      </c>
      <c r="Z2268" s="67" t="str">
        <f>IFERROR(VLOOKUP(R2268,FVU!B:F,5,FALSE),"")</f>
        <v>TALÃO</v>
      </c>
      <c r="AA2268">
        <f t="shared" si="366"/>
        <v>2025</v>
      </c>
    </row>
    <row r="2269" spans="1:27" ht="15.75" customHeight="1">
      <c r="A2269" s="150">
        <f t="shared" si="363"/>
        <v>4564</v>
      </c>
      <c r="B2269" s="75">
        <v>25455</v>
      </c>
      <c r="C2269" s="60">
        <v>2</v>
      </c>
      <c r="D2269" s="59" t="str">
        <f t="shared" si="367"/>
        <v>275/80R22.5</v>
      </c>
      <c r="E2269" s="61">
        <v>20862</v>
      </c>
      <c r="F2269" s="75" t="s">
        <v>101</v>
      </c>
      <c r="G2269" s="60">
        <v>870</v>
      </c>
      <c r="H2269" s="59" t="str">
        <f t="shared" si="368"/>
        <v>JUSTINOPOLIS</v>
      </c>
      <c r="I2269" s="63">
        <v>45880</v>
      </c>
      <c r="J2269" s="64">
        <v>45883</v>
      </c>
      <c r="K2269" s="60">
        <v>2</v>
      </c>
      <c r="L2269" s="60">
        <v>14757</v>
      </c>
      <c r="M2269" s="60">
        <v>200055</v>
      </c>
      <c r="N2269" s="65">
        <f t="shared" si="369"/>
        <v>600</v>
      </c>
      <c r="O2269" s="66" t="str">
        <f t="shared" ca="1" si="370"/>
        <v>OK</v>
      </c>
      <c r="P2269" s="63">
        <v>45887</v>
      </c>
      <c r="Q2269" s="200"/>
      <c r="R2269" s="148" t="s">
        <v>117</v>
      </c>
      <c r="S2269" s="65" t="str">
        <f t="shared" si="371"/>
        <v>Separações no talão e rupturas dos reforços.</v>
      </c>
      <c r="T2269" s="59" t="str">
        <f t="shared" si="372"/>
        <v>Aquecimento excessivo no tambor de freio, utilização com sobrecarga ou baixa pressão, mau posicionamento do pneu sobre o aro/roda, uso excessivo dos freios devido a velocidade incompatível com a via.</v>
      </c>
      <c r="U2269" s="65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69" s="60">
        <v>16196</v>
      </c>
      <c r="W2269" s="59" t="str">
        <f t="shared" si="374"/>
        <v xml:space="preserve">Everson Veloso </v>
      </c>
      <c r="X2269" s="59">
        <f t="shared" si="365"/>
        <v>8</v>
      </c>
      <c r="Y2269" s="59">
        <f t="shared" ca="1" si="364"/>
        <v>4</v>
      </c>
      <c r="Z2269" s="59" t="str">
        <f>IFERROR(VLOOKUP(R2269,FVU!B:F,5,FALSE),"")</f>
        <v>TALÃO</v>
      </c>
      <c r="AA2269">
        <f t="shared" si="366"/>
        <v>2025</v>
      </c>
    </row>
    <row r="2270" spans="1:27" ht="15.75" customHeight="1">
      <c r="A2270" s="149">
        <f t="shared" si="363"/>
        <v>4565</v>
      </c>
      <c r="B2270" s="76">
        <v>28627</v>
      </c>
      <c r="C2270" s="68">
        <v>2</v>
      </c>
      <c r="D2270" s="67" t="str">
        <f t="shared" si="367"/>
        <v>275/80R22.5</v>
      </c>
      <c r="E2270" s="69">
        <v>10994</v>
      </c>
      <c r="F2270" s="76" t="s">
        <v>99</v>
      </c>
      <c r="G2270" s="68">
        <v>870</v>
      </c>
      <c r="H2270" s="67" t="str">
        <f t="shared" si="368"/>
        <v>JUSTINOPOLIS</v>
      </c>
      <c r="I2270" s="71">
        <v>45881</v>
      </c>
      <c r="J2270" s="72">
        <v>45883</v>
      </c>
      <c r="K2270" s="68">
        <v>1</v>
      </c>
      <c r="L2270" s="68">
        <v>22987</v>
      </c>
      <c r="M2270" s="68">
        <v>73851</v>
      </c>
      <c r="N2270" s="73">
        <f t="shared" si="369"/>
        <v>600</v>
      </c>
      <c r="O2270" s="74" t="str">
        <f t="shared" ca="1" si="370"/>
        <v>OK</v>
      </c>
      <c r="P2270" s="71">
        <v>45887</v>
      </c>
      <c r="Q2270" s="198"/>
      <c r="R2270" s="68" t="s">
        <v>116</v>
      </c>
      <c r="S2270" s="73" t="str">
        <f t="shared" si="371"/>
        <v>Desenrolamento do retorno da lona carcaça no talão.</v>
      </c>
      <c r="T2270" s="67" t="str">
        <f t="shared" si="372"/>
        <v>Aquecimento no talão ocasionado pelo uso excessivo do freio, má regulagem dos freios, uso excessivo dos freios devido a velocidade incompatível com a via,rodas sujas e/ou em má condições de uso, etc.</v>
      </c>
      <c r="U2270" s="73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270" s="68">
        <v>16196</v>
      </c>
      <c r="W2270" s="67" t="str">
        <f t="shared" si="374"/>
        <v xml:space="preserve">Everson Veloso </v>
      </c>
      <c r="X2270" s="67">
        <f t="shared" si="365"/>
        <v>8</v>
      </c>
      <c r="Y2270" s="67">
        <f t="shared" ca="1" si="364"/>
        <v>4</v>
      </c>
      <c r="Z2270" s="67" t="str">
        <f>IFERROR(VLOOKUP(R2270,FVU!B:F,5,FALSE),"")</f>
        <v>TALÃO</v>
      </c>
      <c r="AA2270">
        <f t="shared" si="366"/>
        <v>2025</v>
      </c>
    </row>
    <row r="2271" spans="1:27" ht="15.75" customHeight="1">
      <c r="A2271" s="150">
        <f t="shared" si="363"/>
        <v>4566</v>
      </c>
      <c r="B2271" s="75">
        <v>25405</v>
      </c>
      <c r="C2271" s="60">
        <v>1</v>
      </c>
      <c r="D2271" s="59" t="str">
        <f t="shared" si="367"/>
        <v>295/80R22.5</v>
      </c>
      <c r="E2271" s="61">
        <v>7615</v>
      </c>
      <c r="F2271" s="75" t="s">
        <v>201</v>
      </c>
      <c r="G2271" s="60">
        <v>56</v>
      </c>
      <c r="H2271" s="59" t="str">
        <f t="shared" si="368"/>
        <v xml:space="preserve">UBERLANDIA </v>
      </c>
      <c r="I2271" s="63">
        <v>45878</v>
      </c>
      <c r="J2271" s="64">
        <v>45883</v>
      </c>
      <c r="K2271" s="60">
        <v>1</v>
      </c>
      <c r="L2271" s="60">
        <v>17834</v>
      </c>
      <c r="M2271" s="60">
        <v>127881</v>
      </c>
      <c r="N2271" s="65">
        <f t="shared" si="369"/>
        <v>650</v>
      </c>
      <c r="O2271" s="66" t="str">
        <f t="shared" ca="1" si="370"/>
        <v>OK</v>
      </c>
      <c r="P2271" s="63">
        <v>45894</v>
      </c>
      <c r="Q2271" s="200"/>
      <c r="R2271" s="148" t="s">
        <v>106</v>
      </c>
      <c r="S2271" s="65" t="str">
        <f t="shared" si="371"/>
        <v>Rachadura na zona baixa do talão.</v>
      </c>
      <c r="T2271" s="59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71" s="65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71" s="60">
        <v>16196</v>
      </c>
      <c r="W2271" s="59" t="str">
        <f t="shared" si="374"/>
        <v xml:space="preserve">Everson Veloso </v>
      </c>
      <c r="X2271" s="59">
        <f t="shared" si="365"/>
        <v>8</v>
      </c>
      <c r="Y2271" s="59">
        <f t="shared" ca="1" si="364"/>
        <v>11</v>
      </c>
      <c r="Z2271" s="59" t="str">
        <f>IFERROR(VLOOKUP(R2271,FVU!B:F,5,FALSE),"")</f>
        <v>TALÃO</v>
      </c>
      <c r="AA2271">
        <f t="shared" si="366"/>
        <v>2025</v>
      </c>
    </row>
    <row r="2272" spans="1:27" ht="15.75" customHeight="1">
      <c r="A2272" s="149">
        <f t="shared" si="363"/>
        <v>4567</v>
      </c>
      <c r="B2272" s="76">
        <v>24108</v>
      </c>
      <c r="C2272" s="68">
        <v>1</v>
      </c>
      <c r="D2272" s="67" t="str">
        <f t="shared" si="367"/>
        <v>295/80R22.5</v>
      </c>
      <c r="E2272" s="69">
        <v>40100</v>
      </c>
      <c r="F2272" s="76" t="s">
        <v>105</v>
      </c>
      <c r="G2272" s="68">
        <v>16</v>
      </c>
      <c r="H2272" s="67" t="str">
        <f t="shared" si="368"/>
        <v>M.GORETTI</v>
      </c>
      <c r="I2272" s="71">
        <v>45880</v>
      </c>
      <c r="J2272" s="72">
        <v>45908</v>
      </c>
      <c r="K2272" s="68">
        <v>1</v>
      </c>
      <c r="L2272" s="68">
        <v>3952</v>
      </c>
      <c r="M2272" s="68">
        <v>168929</v>
      </c>
      <c r="N2272" s="73">
        <f t="shared" si="369"/>
        <v>650</v>
      </c>
      <c r="O2272" s="74" t="str">
        <f t="shared" ca="1" si="370"/>
        <v>OK</v>
      </c>
      <c r="P2272" s="71">
        <v>45912</v>
      </c>
      <c r="Q2272" s="198"/>
      <c r="R2272" s="68" t="s">
        <v>116</v>
      </c>
      <c r="S2272" s="73" t="str">
        <f t="shared" si="371"/>
        <v>Desenrolamento do retorno da lona carcaça no talão.</v>
      </c>
      <c r="T2272" s="67" t="str">
        <f t="shared" si="372"/>
        <v>Aquecimento no talão ocasionado pelo uso excessivo do freio, má regulagem dos freios, uso excessivo dos freios devido a velocidade incompatível com a via,rodas sujas e/ou em má condições de uso, etc.</v>
      </c>
      <c r="U2272" s="73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272" s="68">
        <v>16196</v>
      </c>
      <c r="W2272" s="67" t="str">
        <f t="shared" si="374"/>
        <v xml:space="preserve">Everson Veloso </v>
      </c>
      <c r="X2272" s="67">
        <f t="shared" si="365"/>
        <v>9</v>
      </c>
      <c r="Y2272" s="67">
        <f t="shared" ca="1" si="364"/>
        <v>4</v>
      </c>
      <c r="Z2272" s="67" t="str">
        <f>IFERROR(VLOOKUP(R2272,FVU!B:F,5,FALSE),"")</f>
        <v>TALÃO</v>
      </c>
      <c r="AA2272">
        <f t="shared" si="366"/>
        <v>2025</v>
      </c>
    </row>
    <row r="2273" spans="1:27" ht="15.75" customHeight="1">
      <c r="A2273" s="150">
        <f t="shared" si="363"/>
        <v>4568</v>
      </c>
      <c r="B2273" s="75">
        <v>28186</v>
      </c>
      <c r="C2273" s="60">
        <v>2</v>
      </c>
      <c r="D2273" s="59" t="str">
        <f t="shared" si="367"/>
        <v>275/80R22.5</v>
      </c>
      <c r="E2273" s="61">
        <v>94</v>
      </c>
      <c r="F2273" s="75" t="s">
        <v>102</v>
      </c>
      <c r="G2273" s="60">
        <v>250</v>
      </c>
      <c r="H2273" s="59" t="str">
        <f t="shared" si="368"/>
        <v>LAFAIETE</v>
      </c>
      <c r="I2273" s="63">
        <v>45881</v>
      </c>
      <c r="J2273" s="64">
        <v>45908</v>
      </c>
      <c r="K2273" s="60">
        <v>1</v>
      </c>
      <c r="L2273" s="60">
        <v>116521</v>
      </c>
      <c r="M2273" s="60">
        <v>118315</v>
      </c>
      <c r="N2273" s="65">
        <f t="shared" si="369"/>
        <v>600</v>
      </c>
      <c r="O2273" s="66" t="str">
        <f t="shared" ca="1" si="370"/>
        <v>OK</v>
      </c>
      <c r="P2273" s="63">
        <v>46129</v>
      </c>
      <c r="Q2273" s="200"/>
      <c r="R2273" s="148" t="s">
        <v>111</v>
      </c>
      <c r="S2273" s="65" t="str">
        <f t="shared" si="371"/>
        <v>Desgaste irregular da Banda de Rodagem.</v>
      </c>
      <c r="T2273" s="59" t="str">
        <f t="shared" si="372"/>
        <v>Folgas nas mangas, cubos, buchas estouradas, veículo desalinhado.</v>
      </c>
      <c r="U2273" s="65" t="str">
        <f t="shared" si="37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273" s="60">
        <v>16196</v>
      </c>
      <c r="W2273" s="59" t="str">
        <f t="shared" si="374"/>
        <v xml:space="preserve">Everson Veloso </v>
      </c>
      <c r="X2273" s="59">
        <f t="shared" si="365"/>
        <v>9</v>
      </c>
      <c r="Y2273" s="59">
        <f t="shared" ca="1" si="364"/>
        <v>221</v>
      </c>
      <c r="Z2273" s="59" t="str">
        <f>IFERROR(VLOOKUP(R2273,FVU!B:F,5,FALSE),"")</f>
        <v>BANDA DE RODAGEM</v>
      </c>
      <c r="AA2273">
        <f t="shared" si="366"/>
        <v>2025</v>
      </c>
    </row>
    <row r="2274" spans="1:27" ht="15.75" customHeight="1">
      <c r="A2274" s="149">
        <f t="shared" si="363"/>
        <v>4569</v>
      </c>
      <c r="B2274" s="76">
        <v>24684</v>
      </c>
      <c r="C2274" s="68">
        <v>1</v>
      </c>
      <c r="D2274" s="67" t="str">
        <f t="shared" si="367"/>
        <v>295/80R22.5</v>
      </c>
      <c r="E2274" s="69">
        <v>90295</v>
      </c>
      <c r="F2274" s="76" t="s">
        <v>105</v>
      </c>
      <c r="G2274" s="68">
        <v>870</v>
      </c>
      <c r="H2274" s="67" t="str">
        <f t="shared" si="368"/>
        <v>JUSTINOPOLIS</v>
      </c>
      <c r="I2274" s="71">
        <v>45885</v>
      </c>
      <c r="J2274" s="72">
        <v>45908</v>
      </c>
      <c r="K2274" s="68">
        <v>3</v>
      </c>
      <c r="L2274" s="68">
        <v>4840</v>
      </c>
      <c r="M2274" s="68">
        <v>173258</v>
      </c>
      <c r="N2274" s="73">
        <f t="shared" si="369"/>
        <v>650</v>
      </c>
      <c r="O2274" s="74" t="str">
        <f t="shared" ca="1" si="370"/>
        <v>OK</v>
      </c>
      <c r="P2274" s="71">
        <v>45909</v>
      </c>
      <c r="Q2274" s="198"/>
      <c r="R2274" s="68" t="s">
        <v>116</v>
      </c>
      <c r="S2274" s="73" t="str">
        <f t="shared" si="371"/>
        <v>Desenrolamento do retorno da lona carcaça no talão.</v>
      </c>
      <c r="T2274" s="67" t="str">
        <f t="shared" si="372"/>
        <v>Aquecimento no talão ocasionado pelo uso excessivo do freio, má regulagem dos freios, uso excessivo dos freios devido a velocidade incompatível com a via,rodas sujas e/ou em má condições de uso, etc.</v>
      </c>
      <c r="U2274" s="73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274" s="68">
        <v>16196</v>
      </c>
      <c r="W2274" s="67" t="str">
        <f t="shared" si="374"/>
        <v xml:space="preserve">Everson Veloso </v>
      </c>
      <c r="X2274" s="67">
        <f t="shared" si="365"/>
        <v>9</v>
      </c>
      <c r="Y2274" s="67">
        <f t="shared" ca="1" si="364"/>
        <v>1</v>
      </c>
      <c r="Z2274" s="67" t="str">
        <f>IFERROR(VLOOKUP(R2274,FVU!B:F,5,FALSE),"")</f>
        <v>TALÃO</v>
      </c>
      <c r="AA2274">
        <f t="shared" si="366"/>
        <v>2025</v>
      </c>
    </row>
    <row r="2275" spans="1:27" ht="15.75" customHeight="1">
      <c r="A2275" s="150">
        <f t="shared" si="363"/>
        <v>4570</v>
      </c>
      <c r="B2275" s="75">
        <v>26518</v>
      </c>
      <c r="C2275" s="60">
        <v>1</v>
      </c>
      <c r="D2275" s="59" t="str">
        <f t="shared" si="367"/>
        <v>295/80R22.5</v>
      </c>
      <c r="E2275" s="61">
        <v>10829</v>
      </c>
      <c r="F2275" s="75" t="s">
        <v>99</v>
      </c>
      <c r="G2275" s="60">
        <v>870</v>
      </c>
      <c r="H2275" s="59" t="str">
        <f t="shared" si="368"/>
        <v>JUSTINOPOLIS</v>
      </c>
      <c r="I2275" s="63">
        <v>45885</v>
      </c>
      <c r="J2275" s="64">
        <v>45908</v>
      </c>
      <c r="K2275" s="60">
        <v>2</v>
      </c>
      <c r="L2275" s="60">
        <v>14970</v>
      </c>
      <c r="M2275" s="60">
        <v>133185</v>
      </c>
      <c r="N2275" s="65">
        <f t="shared" si="369"/>
        <v>650</v>
      </c>
      <c r="O2275" s="66" t="str">
        <f t="shared" ca="1" si="370"/>
        <v>OK</v>
      </c>
      <c r="P2275" s="63">
        <v>45909</v>
      </c>
      <c r="Q2275" s="200"/>
      <c r="R2275" s="148" t="s">
        <v>116</v>
      </c>
      <c r="S2275" s="65" t="str">
        <f t="shared" si="371"/>
        <v>Desenrolamento do retorno da lona carcaça no talão.</v>
      </c>
      <c r="T2275" s="59" t="str">
        <f t="shared" si="372"/>
        <v>Aquecimento no talão ocasionado pelo uso excessivo do freio, má regulagem dos freios, uso excessivo dos freios devido a velocidade incompatível com a via,rodas sujas e/ou em má condições de uso, etc.</v>
      </c>
      <c r="U2275" s="65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275" s="60">
        <v>16196</v>
      </c>
      <c r="W2275" s="59" t="str">
        <f t="shared" si="374"/>
        <v xml:space="preserve">Everson Veloso </v>
      </c>
      <c r="X2275" s="59">
        <f t="shared" si="365"/>
        <v>9</v>
      </c>
      <c r="Y2275" s="59">
        <f t="shared" ca="1" si="364"/>
        <v>1</v>
      </c>
      <c r="Z2275" s="59" t="str">
        <f>IFERROR(VLOOKUP(R2275,FVU!B:F,5,FALSE),"")</f>
        <v>TALÃO</v>
      </c>
      <c r="AA2275">
        <f t="shared" si="366"/>
        <v>2025</v>
      </c>
    </row>
    <row r="2276" spans="1:27" ht="15.75" customHeight="1">
      <c r="A2276" s="149">
        <f t="shared" si="363"/>
        <v>4571</v>
      </c>
      <c r="B2276" s="76">
        <v>30620</v>
      </c>
      <c r="C2276" s="68">
        <v>2</v>
      </c>
      <c r="D2276" s="67" t="str">
        <f t="shared" si="367"/>
        <v>275/80R22.5</v>
      </c>
      <c r="E2276" s="69">
        <v>11088</v>
      </c>
      <c r="F2276" s="76" t="s">
        <v>99</v>
      </c>
      <c r="G2276" s="68">
        <v>870</v>
      </c>
      <c r="H2276" s="67" t="str">
        <f t="shared" si="368"/>
        <v>JUSTINOPOLIS</v>
      </c>
      <c r="I2276" s="71">
        <v>45883</v>
      </c>
      <c r="J2276" s="72">
        <v>45908</v>
      </c>
      <c r="K2276" s="68">
        <v>1</v>
      </c>
      <c r="L2276" s="68">
        <v>22282</v>
      </c>
      <c r="M2276" s="68">
        <v>46556</v>
      </c>
      <c r="N2276" s="73">
        <f t="shared" si="369"/>
        <v>600</v>
      </c>
      <c r="O2276" s="74" t="str">
        <f t="shared" ca="1" si="370"/>
        <v>OK</v>
      </c>
      <c r="P2276" s="71">
        <v>45909</v>
      </c>
      <c r="Q2276" s="198"/>
      <c r="R2276" s="68" t="s">
        <v>106</v>
      </c>
      <c r="S2276" s="73" t="str">
        <f t="shared" si="371"/>
        <v>Rachadura na zona baixa do talão.</v>
      </c>
      <c r="T2276" s="67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76" s="73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76" s="68">
        <v>16196</v>
      </c>
      <c r="W2276" s="67" t="str">
        <f t="shared" si="374"/>
        <v xml:space="preserve">Everson Veloso </v>
      </c>
      <c r="X2276" s="67">
        <f t="shared" si="365"/>
        <v>9</v>
      </c>
      <c r="Y2276" s="67">
        <f t="shared" ca="1" si="364"/>
        <v>1</v>
      </c>
      <c r="Z2276" s="67" t="str">
        <f>IFERROR(VLOOKUP(R2276,FVU!B:F,5,FALSE),"")</f>
        <v>TALÃO</v>
      </c>
      <c r="AA2276">
        <f t="shared" si="366"/>
        <v>2025</v>
      </c>
    </row>
    <row r="2277" spans="1:27" ht="15.75" customHeight="1">
      <c r="A2277" s="150">
        <f t="shared" si="363"/>
        <v>4572</v>
      </c>
      <c r="B2277" s="75">
        <v>29367</v>
      </c>
      <c r="C2277" s="60">
        <v>2</v>
      </c>
      <c r="D2277" s="59" t="str">
        <f t="shared" si="367"/>
        <v>275/80R22.5</v>
      </c>
      <c r="E2277" s="61">
        <v>10754</v>
      </c>
      <c r="F2277" s="75" t="s">
        <v>99</v>
      </c>
      <c r="G2277" s="60">
        <v>870</v>
      </c>
      <c r="H2277" s="59" t="str">
        <f t="shared" si="368"/>
        <v>JUSTINOPOLIS</v>
      </c>
      <c r="I2277" s="63">
        <v>45887</v>
      </c>
      <c r="J2277" s="64">
        <v>45908</v>
      </c>
      <c r="K2277" s="60">
        <v>1</v>
      </c>
      <c r="L2277" s="60">
        <v>23457</v>
      </c>
      <c r="M2277" s="60">
        <v>104983</v>
      </c>
      <c r="N2277" s="65">
        <f t="shared" si="369"/>
        <v>600</v>
      </c>
      <c r="O2277" s="66" t="str">
        <f t="shared" ca="1" si="370"/>
        <v>OK</v>
      </c>
      <c r="P2277" s="63">
        <v>45909</v>
      </c>
      <c r="Q2277" s="200"/>
      <c r="R2277" s="148" t="s">
        <v>106</v>
      </c>
      <c r="S2277" s="65" t="str">
        <f t="shared" si="371"/>
        <v>Rachadura na zona baixa do talão.</v>
      </c>
      <c r="T2277" s="59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77" s="65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77" s="60">
        <v>16196</v>
      </c>
      <c r="W2277" s="59" t="str">
        <f t="shared" si="374"/>
        <v xml:space="preserve">Everson Veloso </v>
      </c>
      <c r="X2277" s="59">
        <f t="shared" si="365"/>
        <v>9</v>
      </c>
      <c r="Y2277" s="59">
        <f t="shared" ca="1" si="364"/>
        <v>1</v>
      </c>
      <c r="Z2277" s="59" t="str">
        <f>IFERROR(VLOOKUP(R2277,FVU!B:F,5,FALSE),"")</f>
        <v>TALÃO</v>
      </c>
      <c r="AA2277">
        <f t="shared" si="366"/>
        <v>2025</v>
      </c>
    </row>
    <row r="2278" spans="1:27" ht="15.75" customHeight="1">
      <c r="A2278" s="149">
        <f t="shared" si="363"/>
        <v>4573</v>
      </c>
      <c r="B2278" s="76">
        <v>25361</v>
      </c>
      <c r="C2278" s="68">
        <v>1</v>
      </c>
      <c r="D2278" s="67" t="str">
        <f t="shared" si="367"/>
        <v>295/80R22.5</v>
      </c>
      <c r="E2278" s="69">
        <v>50440</v>
      </c>
      <c r="F2278" s="76" t="s">
        <v>198</v>
      </c>
      <c r="G2278" s="68">
        <v>16</v>
      </c>
      <c r="H2278" s="67" t="str">
        <f t="shared" si="368"/>
        <v>M.GORETTI</v>
      </c>
      <c r="I2278" s="71">
        <v>45867</v>
      </c>
      <c r="J2278" s="72">
        <v>45908</v>
      </c>
      <c r="K2278" s="68">
        <v>1</v>
      </c>
      <c r="L2278" s="68">
        <v>5595</v>
      </c>
      <c r="M2278" s="68">
        <v>127222</v>
      </c>
      <c r="N2278" s="73">
        <f t="shared" si="369"/>
        <v>650</v>
      </c>
      <c r="O2278" s="74" t="str">
        <f t="shared" ca="1" si="370"/>
        <v>OK</v>
      </c>
      <c r="P2278" s="71">
        <v>45912</v>
      </c>
      <c r="Q2278" s="198"/>
      <c r="R2278" s="68" t="s">
        <v>104</v>
      </c>
      <c r="S2278" s="73" t="str">
        <f t="shared" si="371"/>
        <v>Feridas acidentais no flanco.</v>
      </c>
      <c r="T2278" s="67" t="str">
        <f t="shared" si="372"/>
        <v>Objetos pontiagudos, pontas de guias, meio-fio.</v>
      </c>
      <c r="U2278" s="73" t="str">
        <f t="shared" si="373"/>
        <v>Impacto lateral proveniente de erro operacional, solicito avaliação de cobrança.</v>
      </c>
      <c r="V2278" s="68">
        <v>16196</v>
      </c>
      <c r="W2278" s="67" t="str">
        <f t="shared" si="374"/>
        <v xml:space="preserve">Everson Veloso </v>
      </c>
      <c r="X2278" s="67">
        <f t="shared" si="365"/>
        <v>9</v>
      </c>
      <c r="Y2278" s="67">
        <f t="shared" ca="1" si="364"/>
        <v>4</v>
      </c>
      <c r="Z2278" s="67" t="str">
        <f>IFERROR(VLOOKUP(R2278,FVU!B:F,5,FALSE),"")</f>
        <v>FLANCO</v>
      </c>
      <c r="AA2278">
        <f t="shared" si="366"/>
        <v>2025</v>
      </c>
    </row>
    <row r="2279" spans="1:27" ht="15.75" customHeight="1">
      <c r="A2279" s="150">
        <f t="shared" si="363"/>
        <v>4574</v>
      </c>
      <c r="B2279" s="75">
        <v>29316</v>
      </c>
      <c r="C2279" s="60">
        <v>2</v>
      </c>
      <c r="D2279" s="59" t="str">
        <f t="shared" si="367"/>
        <v>275/80R22.5</v>
      </c>
      <c r="E2279" s="61">
        <v>90473</v>
      </c>
      <c r="F2279" s="75" t="s">
        <v>99</v>
      </c>
      <c r="G2279" s="60">
        <v>520</v>
      </c>
      <c r="H2279" s="59" t="str">
        <f t="shared" si="368"/>
        <v>NEVES</v>
      </c>
      <c r="I2279" s="63">
        <v>45890</v>
      </c>
      <c r="J2279" s="64">
        <v>45908</v>
      </c>
      <c r="K2279" s="60">
        <v>0</v>
      </c>
      <c r="L2279" s="60">
        <v>13319</v>
      </c>
      <c r="M2279" s="60">
        <v>84758</v>
      </c>
      <c r="N2279" s="65">
        <f t="shared" si="369"/>
        <v>600</v>
      </c>
      <c r="O2279" s="66" t="str">
        <f t="shared" ca="1" si="370"/>
        <v>OK</v>
      </c>
      <c r="P2279" s="63">
        <v>45910</v>
      </c>
      <c r="Q2279" s="200"/>
      <c r="R2279" s="148" t="s">
        <v>106</v>
      </c>
      <c r="S2279" s="65" t="str">
        <f t="shared" si="371"/>
        <v>Rachadura na zona baixa do talão.</v>
      </c>
      <c r="T2279" s="59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79" s="65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79" s="60">
        <v>16196</v>
      </c>
      <c r="W2279" s="59" t="str">
        <f t="shared" si="374"/>
        <v xml:space="preserve">Everson Veloso </v>
      </c>
      <c r="X2279" s="59">
        <f t="shared" si="365"/>
        <v>9</v>
      </c>
      <c r="Y2279" s="59">
        <f t="shared" ca="1" si="364"/>
        <v>2</v>
      </c>
      <c r="Z2279" s="59" t="str">
        <f>IFERROR(VLOOKUP(R2279,FVU!B:F,5,FALSE),"")</f>
        <v>TALÃO</v>
      </c>
      <c r="AA2279">
        <f t="shared" si="366"/>
        <v>2025</v>
      </c>
    </row>
    <row r="2280" spans="1:27" ht="15.75" customHeight="1">
      <c r="A2280" s="149">
        <f t="shared" si="363"/>
        <v>4575</v>
      </c>
      <c r="B2280" s="76">
        <v>30927</v>
      </c>
      <c r="C2280" s="68">
        <v>2</v>
      </c>
      <c r="D2280" s="67" t="str">
        <f t="shared" si="367"/>
        <v>275/80R22.5</v>
      </c>
      <c r="E2280" s="69">
        <v>11326</v>
      </c>
      <c r="F2280" s="76" t="s">
        <v>105</v>
      </c>
      <c r="G2280" s="68">
        <v>870</v>
      </c>
      <c r="H2280" s="67" t="str">
        <f t="shared" si="368"/>
        <v>JUSTINOPOLIS</v>
      </c>
      <c r="I2280" s="71">
        <v>45894</v>
      </c>
      <c r="J2280" s="72">
        <v>45908</v>
      </c>
      <c r="K2280" s="68">
        <v>1</v>
      </c>
      <c r="L2280" s="68">
        <v>15227</v>
      </c>
      <c r="M2280" s="68">
        <v>35953</v>
      </c>
      <c r="N2280" s="73">
        <f t="shared" si="369"/>
        <v>600</v>
      </c>
      <c r="O2280" s="74" t="str">
        <f t="shared" ca="1" si="370"/>
        <v>OK</v>
      </c>
      <c r="P2280" s="71">
        <v>45909</v>
      </c>
      <c r="Q2280" s="198"/>
      <c r="R2280" s="68" t="s">
        <v>106</v>
      </c>
      <c r="S2280" s="73" t="str">
        <f t="shared" si="371"/>
        <v>Rachadura na zona baixa do talão.</v>
      </c>
      <c r="T2280" s="67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80" s="73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80" s="68">
        <v>16196</v>
      </c>
      <c r="W2280" s="67" t="str">
        <f t="shared" si="374"/>
        <v xml:space="preserve">Everson Veloso </v>
      </c>
      <c r="X2280" s="67">
        <f t="shared" si="365"/>
        <v>9</v>
      </c>
      <c r="Y2280" s="67">
        <f t="shared" ca="1" si="364"/>
        <v>1</v>
      </c>
      <c r="Z2280" s="67" t="str">
        <f>IFERROR(VLOOKUP(R2280,FVU!B:F,5,FALSE),"")</f>
        <v>TALÃO</v>
      </c>
      <c r="AA2280">
        <f t="shared" si="366"/>
        <v>2025</v>
      </c>
    </row>
    <row r="2281" spans="1:27" ht="15.75" customHeight="1">
      <c r="A2281" s="150">
        <f t="shared" si="363"/>
        <v>4576</v>
      </c>
      <c r="B2281" s="75">
        <v>31144</v>
      </c>
      <c r="C2281" s="60">
        <v>2</v>
      </c>
      <c r="D2281" s="59" t="str">
        <f t="shared" si="367"/>
        <v>275/80R22.5</v>
      </c>
      <c r="E2281" s="61">
        <v>8521</v>
      </c>
      <c r="F2281" s="75" t="s">
        <v>197</v>
      </c>
      <c r="G2281" s="60">
        <v>56</v>
      </c>
      <c r="H2281" s="59" t="str">
        <f t="shared" si="368"/>
        <v xml:space="preserve">UBERLANDIA </v>
      </c>
      <c r="I2281" s="63">
        <v>45889</v>
      </c>
      <c r="J2281" s="64">
        <v>45908</v>
      </c>
      <c r="K2281" s="60">
        <v>0</v>
      </c>
      <c r="L2281" s="60">
        <v>10121</v>
      </c>
      <c r="M2281" s="60">
        <v>45797</v>
      </c>
      <c r="N2281" s="65">
        <f t="shared" si="369"/>
        <v>600</v>
      </c>
      <c r="O2281" s="66" t="str">
        <f t="shared" ca="1" si="370"/>
        <v>OK</v>
      </c>
      <c r="P2281" s="63">
        <v>45964</v>
      </c>
      <c r="Q2281" s="200"/>
      <c r="R2281" s="148" t="s">
        <v>114</v>
      </c>
      <c r="S2281" s="65" t="str">
        <f t="shared" si="371"/>
        <v>Pneu não ressulcado</v>
      </c>
      <c r="T2281" s="59" t="str">
        <f t="shared" si="372"/>
        <v>Negligência e/ou não realização do serviço de ressulcagem.</v>
      </c>
      <c r="U2281" s="65" t="str">
        <f t="shared" si="373"/>
        <v>Realizar a ressulcagem dos pneus respeitando os procedimentos conforme manual de ressulcagem.</v>
      </c>
      <c r="V2281" s="60">
        <v>16196</v>
      </c>
      <c r="W2281" s="59" t="str">
        <f t="shared" si="374"/>
        <v xml:space="preserve">Everson Veloso </v>
      </c>
      <c r="X2281" s="59">
        <f t="shared" si="365"/>
        <v>9</v>
      </c>
      <c r="Y2281" s="59">
        <f t="shared" ca="1" si="364"/>
        <v>56</v>
      </c>
      <c r="Z2281" s="59" t="str">
        <f>IFERROR(VLOOKUP(R2281,FVU!B:F,5,FALSE),"")</f>
        <v>BANDA DE RODAGEM</v>
      </c>
      <c r="AA2281">
        <f t="shared" si="366"/>
        <v>2025</v>
      </c>
    </row>
    <row r="2282" spans="1:27" ht="15.75" customHeight="1">
      <c r="A2282" s="149">
        <f t="shared" si="363"/>
        <v>4577</v>
      </c>
      <c r="B2282" s="76">
        <v>29501</v>
      </c>
      <c r="C2282" s="68">
        <v>2</v>
      </c>
      <c r="D2282" s="67" t="str">
        <f t="shared" si="367"/>
        <v>275/80R22.5</v>
      </c>
      <c r="E2282" s="69">
        <v>7331</v>
      </c>
      <c r="F2282" s="76" t="s">
        <v>105</v>
      </c>
      <c r="G2282" s="68">
        <v>56</v>
      </c>
      <c r="H2282" s="67" t="str">
        <f t="shared" si="368"/>
        <v xml:space="preserve">UBERLANDIA </v>
      </c>
      <c r="I2282" s="71">
        <v>45888</v>
      </c>
      <c r="J2282" s="72">
        <v>45908</v>
      </c>
      <c r="K2282" s="68">
        <v>0</v>
      </c>
      <c r="L2282" s="68">
        <v>25142</v>
      </c>
      <c r="M2282" s="68">
        <v>79393</v>
      </c>
      <c r="N2282" s="73">
        <f t="shared" si="369"/>
        <v>600</v>
      </c>
      <c r="O2282" s="74" t="str">
        <f t="shared" ca="1" si="370"/>
        <v>OK</v>
      </c>
      <c r="P2282" s="71">
        <v>45964</v>
      </c>
      <c r="Q2282" s="198"/>
      <c r="R2282" s="68" t="s">
        <v>106</v>
      </c>
      <c r="S2282" s="73" t="str">
        <f t="shared" si="371"/>
        <v>Rachadura na zona baixa do talão.</v>
      </c>
      <c r="T2282" s="67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82" s="73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82" s="68">
        <v>16196</v>
      </c>
      <c r="W2282" s="67" t="str">
        <f t="shared" si="374"/>
        <v xml:space="preserve">Everson Veloso </v>
      </c>
      <c r="X2282" s="67">
        <f t="shared" si="365"/>
        <v>9</v>
      </c>
      <c r="Y2282" s="67">
        <f t="shared" ca="1" si="364"/>
        <v>56</v>
      </c>
      <c r="Z2282" s="67" t="str">
        <f>IFERROR(VLOOKUP(R2282,FVU!B:F,5,FALSE),"")</f>
        <v>TALÃO</v>
      </c>
      <c r="AA2282">
        <f t="shared" si="366"/>
        <v>2025</v>
      </c>
    </row>
    <row r="2283" spans="1:27" ht="15.75" customHeight="1">
      <c r="A2283" s="150">
        <f t="shared" si="363"/>
        <v>4578</v>
      </c>
      <c r="B2283" s="75">
        <v>27072</v>
      </c>
      <c r="C2283" s="60">
        <v>2</v>
      </c>
      <c r="D2283" s="59" t="str">
        <f t="shared" si="367"/>
        <v>275/80R22.5</v>
      </c>
      <c r="E2283" s="61">
        <v>90500</v>
      </c>
      <c r="F2283" s="75" t="s">
        <v>99</v>
      </c>
      <c r="G2283" s="60">
        <v>520</v>
      </c>
      <c r="H2283" s="59" t="str">
        <f t="shared" si="368"/>
        <v>NEVES</v>
      </c>
      <c r="I2283" s="63">
        <v>45901</v>
      </c>
      <c r="J2283" s="64">
        <v>45908</v>
      </c>
      <c r="K2283" s="60">
        <v>1</v>
      </c>
      <c r="L2283" s="60">
        <v>47557</v>
      </c>
      <c r="M2283" s="60">
        <v>137737</v>
      </c>
      <c r="N2283" s="65">
        <f t="shared" si="369"/>
        <v>600</v>
      </c>
      <c r="O2283" s="66" t="str">
        <f t="shared" ca="1" si="370"/>
        <v>OK</v>
      </c>
      <c r="P2283" s="63">
        <v>45912</v>
      </c>
      <c r="Q2283" s="200"/>
      <c r="R2283" s="148" t="s">
        <v>106</v>
      </c>
      <c r="S2283" s="65" t="str">
        <f t="shared" si="371"/>
        <v>Rachadura na zona baixa do talão.</v>
      </c>
      <c r="T2283" s="59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83" s="65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83" s="60">
        <v>16196</v>
      </c>
      <c r="W2283" s="59" t="str">
        <f t="shared" si="374"/>
        <v xml:space="preserve">Everson Veloso </v>
      </c>
      <c r="X2283" s="59">
        <f t="shared" si="365"/>
        <v>9</v>
      </c>
      <c r="Y2283" s="59">
        <f t="shared" ca="1" si="364"/>
        <v>4</v>
      </c>
      <c r="Z2283" s="59" t="str">
        <f>IFERROR(VLOOKUP(R2283,FVU!B:F,5,FALSE),"")</f>
        <v>TALÃO</v>
      </c>
      <c r="AA2283">
        <f t="shared" si="366"/>
        <v>2025</v>
      </c>
    </row>
    <row r="2284" spans="1:27" ht="15.75" customHeight="1">
      <c r="A2284" s="149">
        <f t="shared" si="363"/>
        <v>4579</v>
      </c>
      <c r="B2284" s="76">
        <v>25736</v>
      </c>
      <c r="C2284" s="68">
        <v>2</v>
      </c>
      <c r="D2284" s="67" t="str">
        <f t="shared" si="367"/>
        <v>275/80R22.5</v>
      </c>
      <c r="E2284" s="69">
        <v>90493</v>
      </c>
      <c r="F2284" s="76" t="s">
        <v>99</v>
      </c>
      <c r="G2284" s="68">
        <v>520</v>
      </c>
      <c r="H2284" s="67" t="str">
        <f t="shared" si="368"/>
        <v>NEVES</v>
      </c>
      <c r="I2284" s="71">
        <v>45892</v>
      </c>
      <c r="J2284" s="72">
        <v>45908</v>
      </c>
      <c r="K2284" s="68">
        <v>1</v>
      </c>
      <c r="L2284" s="68">
        <v>73464</v>
      </c>
      <c r="M2284" s="68">
        <v>212431</v>
      </c>
      <c r="N2284" s="73">
        <f t="shared" si="369"/>
        <v>600</v>
      </c>
      <c r="O2284" s="74" t="str">
        <f t="shared" ca="1" si="370"/>
        <v>OK</v>
      </c>
      <c r="P2284" s="71">
        <v>45910</v>
      </c>
      <c r="Q2284" s="198"/>
      <c r="R2284" s="68" t="s">
        <v>106</v>
      </c>
      <c r="S2284" s="73" t="str">
        <f t="shared" si="371"/>
        <v>Rachadura na zona baixa do talão.</v>
      </c>
      <c r="T2284" s="67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84" s="73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84" s="68">
        <v>16196</v>
      </c>
      <c r="W2284" s="67" t="str">
        <f t="shared" si="374"/>
        <v xml:space="preserve">Everson Veloso </v>
      </c>
      <c r="X2284" s="67">
        <f t="shared" si="365"/>
        <v>9</v>
      </c>
      <c r="Y2284" s="67">
        <f t="shared" ca="1" si="364"/>
        <v>2</v>
      </c>
      <c r="Z2284" s="67" t="str">
        <f>IFERROR(VLOOKUP(R2284,FVU!B:F,5,FALSE),"")</f>
        <v>TALÃO</v>
      </c>
      <c r="AA2284">
        <f t="shared" si="366"/>
        <v>2025</v>
      </c>
    </row>
    <row r="2285" spans="1:27" ht="15.75" customHeight="1">
      <c r="A2285" s="150">
        <f t="shared" si="363"/>
        <v>4580</v>
      </c>
      <c r="B2285" s="75">
        <v>30718</v>
      </c>
      <c r="C2285" s="60">
        <v>2</v>
      </c>
      <c r="D2285" s="59" t="str">
        <f t="shared" si="367"/>
        <v>275/80R22.5</v>
      </c>
      <c r="E2285" s="61">
        <v>11346</v>
      </c>
      <c r="F2285" s="75" t="s">
        <v>197</v>
      </c>
      <c r="G2285" s="60">
        <v>98</v>
      </c>
      <c r="H2285" s="59" t="str">
        <f t="shared" si="368"/>
        <v>ANA LUCIA</v>
      </c>
      <c r="I2285" s="63">
        <v>45902</v>
      </c>
      <c r="J2285" s="64">
        <v>45908</v>
      </c>
      <c r="K2285" s="60">
        <v>0</v>
      </c>
      <c r="L2285" s="60">
        <v>32867</v>
      </c>
      <c r="M2285" s="60">
        <v>32867</v>
      </c>
      <c r="N2285" s="65">
        <f t="shared" si="369"/>
        <v>600</v>
      </c>
      <c r="O2285" s="66" t="str">
        <f t="shared" ca="1" si="370"/>
        <v>OK</v>
      </c>
      <c r="P2285" s="63">
        <v>46111</v>
      </c>
      <c r="Q2285" s="200"/>
      <c r="R2285" s="148" t="s">
        <v>104</v>
      </c>
      <c r="S2285" s="65" t="str">
        <f t="shared" si="371"/>
        <v>Feridas acidentais no flanco.</v>
      </c>
      <c r="T2285" s="59" t="str">
        <f t="shared" si="372"/>
        <v>Objetos pontiagudos, pontas de guias, meio-fio.</v>
      </c>
      <c r="U2285" s="65" t="str">
        <f t="shared" si="373"/>
        <v>Impacto lateral proveniente de erro operacional, solicito avaliação de cobrança.</v>
      </c>
      <c r="V2285" s="60">
        <v>16196</v>
      </c>
      <c r="W2285" s="59" t="str">
        <f t="shared" si="374"/>
        <v xml:space="preserve">Everson Veloso </v>
      </c>
      <c r="X2285" s="59">
        <f t="shared" si="365"/>
        <v>9</v>
      </c>
      <c r="Y2285" s="59">
        <f t="shared" ca="1" si="364"/>
        <v>203</v>
      </c>
      <c r="Z2285" s="59" t="str">
        <f>IFERROR(VLOOKUP(R2285,FVU!B:F,5,FALSE),"")</f>
        <v>FLANCO</v>
      </c>
      <c r="AA2285">
        <f t="shared" si="366"/>
        <v>2025</v>
      </c>
    </row>
    <row r="2286" spans="1:27" ht="15.75" customHeight="1">
      <c r="A2286" s="149">
        <f t="shared" si="363"/>
        <v>4581</v>
      </c>
      <c r="B2286" s="76">
        <v>26845</v>
      </c>
      <c r="C2286" s="68">
        <v>2</v>
      </c>
      <c r="D2286" s="67" t="str">
        <f t="shared" si="367"/>
        <v>275/80R22.5</v>
      </c>
      <c r="E2286" s="69">
        <v>20860</v>
      </c>
      <c r="F2286" s="76" t="s">
        <v>105</v>
      </c>
      <c r="G2286" s="68">
        <v>870</v>
      </c>
      <c r="H2286" s="67" t="str">
        <f t="shared" si="368"/>
        <v>JUSTINOPOLIS</v>
      </c>
      <c r="I2286" s="71">
        <v>45898</v>
      </c>
      <c r="J2286" s="72">
        <v>45908</v>
      </c>
      <c r="K2286" s="68">
        <v>2</v>
      </c>
      <c r="L2286" s="68">
        <v>21318</v>
      </c>
      <c r="M2286" s="68">
        <v>164438</v>
      </c>
      <c r="N2286" s="73">
        <f t="shared" si="369"/>
        <v>600</v>
      </c>
      <c r="O2286" s="74" t="str">
        <f t="shared" ca="1" si="370"/>
        <v>OK</v>
      </c>
      <c r="P2286" s="71">
        <v>45909</v>
      </c>
      <c r="Q2286" s="198"/>
      <c r="R2286" s="68" t="s">
        <v>106</v>
      </c>
      <c r="S2286" s="73" t="str">
        <f t="shared" si="371"/>
        <v>Rachadura na zona baixa do talão.</v>
      </c>
      <c r="T2286" s="67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86" s="73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86" s="68">
        <v>16196</v>
      </c>
      <c r="W2286" s="67" t="str">
        <f t="shared" si="374"/>
        <v xml:space="preserve">Everson Veloso </v>
      </c>
      <c r="X2286" s="67">
        <f t="shared" si="365"/>
        <v>9</v>
      </c>
      <c r="Y2286" s="67">
        <f t="shared" ca="1" si="364"/>
        <v>1</v>
      </c>
      <c r="Z2286" s="67" t="str">
        <f>IFERROR(VLOOKUP(R2286,FVU!B:F,5,FALSE),"")</f>
        <v>TALÃO</v>
      </c>
      <c r="AA2286">
        <f t="shared" si="366"/>
        <v>2025</v>
      </c>
    </row>
    <row r="2287" spans="1:27" ht="15.75" customHeight="1">
      <c r="A2287" s="150">
        <f t="shared" si="363"/>
        <v>4582</v>
      </c>
      <c r="B2287" s="75">
        <v>26564</v>
      </c>
      <c r="C2287" s="60">
        <v>1</v>
      </c>
      <c r="D2287" s="59" t="str">
        <f t="shared" si="367"/>
        <v>295/80R22.5</v>
      </c>
      <c r="E2287" s="61">
        <v>7609</v>
      </c>
      <c r="F2287" s="75" t="s">
        <v>105</v>
      </c>
      <c r="G2287" s="60">
        <v>56</v>
      </c>
      <c r="H2287" s="59" t="str">
        <f t="shared" si="368"/>
        <v xml:space="preserve">UBERLANDIA </v>
      </c>
      <c r="I2287" s="63">
        <v>45896</v>
      </c>
      <c r="J2287" s="64">
        <v>45908</v>
      </c>
      <c r="K2287" s="60">
        <v>1</v>
      </c>
      <c r="L2287" s="60">
        <v>27607</v>
      </c>
      <c r="M2287" s="60">
        <v>110764</v>
      </c>
      <c r="N2287" s="65">
        <f t="shared" si="369"/>
        <v>650</v>
      </c>
      <c r="O2287" s="66" t="str">
        <f t="shared" ca="1" si="370"/>
        <v>OK</v>
      </c>
      <c r="P2287" s="63">
        <v>45964</v>
      </c>
      <c r="Q2287" s="200"/>
      <c r="R2287" s="148" t="s">
        <v>112</v>
      </c>
      <c r="S2287" s="65" t="str">
        <f t="shared" si="371"/>
        <v>Agressões durante a montagem ou desmontagem.</v>
      </c>
      <c r="T2287" s="59" t="str">
        <f t="shared" si="372"/>
        <v>Cortes provocados por ferramentas ou máquinas de montagem/desmontagem, utilização de ferramentas não adequadas, força excessiva ou desproporcional na montagem/desmontagem.</v>
      </c>
      <c r="U2287" s="65" t="str">
        <f t="shared" si="373"/>
        <v>Falha na desmontagem do pneu. Solicito avaliação de cobrança.</v>
      </c>
      <c r="V2287" s="60">
        <v>16196</v>
      </c>
      <c r="W2287" s="59" t="str">
        <f t="shared" si="374"/>
        <v xml:space="preserve">Everson Veloso </v>
      </c>
      <c r="X2287" s="59">
        <f t="shared" si="365"/>
        <v>9</v>
      </c>
      <c r="Y2287" s="59">
        <f t="shared" ca="1" si="364"/>
        <v>56</v>
      </c>
      <c r="Z2287" s="59" t="str">
        <f>IFERROR(VLOOKUP(R2287,FVU!B:F,5,FALSE),"")</f>
        <v>TALÃO</v>
      </c>
      <c r="AA2287">
        <f t="shared" si="366"/>
        <v>2025</v>
      </c>
    </row>
    <row r="2288" spans="1:27" ht="15.75" customHeight="1">
      <c r="A2288" s="149">
        <f t="shared" si="363"/>
        <v>4583</v>
      </c>
      <c r="B2288" s="76">
        <v>27980</v>
      </c>
      <c r="C2288" s="68">
        <v>2</v>
      </c>
      <c r="D2288" s="67" t="str">
        <f t="shared" si="367"/>
        <v>275/80R22.5</v>
      </c>
      <c r="E2288" s="69">
        <v>8435</v>
      </c>
      <c r="F2288" s="76" t="s">
        <v>99</v>
      </c>
      <c r="G2288" s="68">
        <v>56</v>
      </c>
      <c r="H2288" s="67" t="str">
        <f t="shared" si="368"/>
        <v xml:space="preserve">UBERLANDIA </v>
      </c>
      <c r="I2288" s="71">
        <v>45899</v>
      </c>
      <c r="J2288" s="72">
        <v>45908</v>
      </c>
      <c r="K2288" s="68">
        <v>1</v>
      </c>
      <c r="L2288" s="68">
        <v>19674</v>
      </c>
      <c r="M2288" s="68">
        <v>124151</v>
      </c>
      <c r="N2288" s="73">
        <f t="shared" si="369"/>
        <v>600</v>
      </c>
      <c r="O2288" s="74" t="str">
        <f t="shared" ca="1" si="370"/>
        <v>OK</v>
      </c>
      <c r="P2288" s="71">
        <v>45964</v>
      </c>
      <c r="Q2288" s="198"/>
      <c r="R2288" s="68" t="s">
        <v>116</v>
      </c>
      <c r="S2288" s="73" t="str">
        <f t="shared" si="371"/>
        <v>Desenrolamento do retorno da lona carcaça no talão.</v>
      </c>
      <c r="T2288" s="67" t="str">
        <f t="shared" si="372"/>
        <v>Aquecimento no talão ocasionado pelo uso excessivo do freio, má regulagem dos freios, uso excessivo dos freios devido a velocidade incompatível com a via,rodas sujas e/ou em má condições de uso, etc.</v>
      </c>
      <c r="U2288" s="73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288" s="68">
        <v>16196</v>
      </c>
      <c r="W2288" s="67" t="str">
        <f t="shared" si="374"/>
        <v xml:space="preserve">Everson Veloso </v>
      </c>
      <c r="X2288" s="67">
        <f t="shared" si="365"/>
        <v>9</v>
      </c>
      <c r="Y2288" s="67">
        <f t="shared" ca="1" si="364"/>
        <v>56</v>
      </c>
      <c r="Z2288" s="67" t="str">
        <f>IFERROR(VLOOKUP(R2288,FVU!B:F,5,FALSE),"")</f>
        <v>TALÃO</v>
      </c>
      <c r="AA2288">
        <f t="shared" si="366"/>
        <v>2025</v>
      </c>
    </row>
    <row r="2289" spans="1:27" ht="15.75" customHeight="1">
      <c r="A2289" s="150">
        <f t="shared" si="363"/>
        <v>4584</v>
      </c>
      <c r="B2289" s="75">
        <v>24164</v>
      </c>
      <c r="C2289" s="60">
        <v>1</v>
      </c>
      <c r="D2289" s="59" t="str">
        <f t="shared" si="367"/>
        <v>295/80R22.5</v>
      </c>
      <c r="E2289" s="61">
        <v>7610</v>
      </c>
      <c r="F2289" s="75" t="s">
        <v>200</v>
      </c>
      <c r="G2289" s="60">
        <v>56</v>
      </c>
      <c r="H2289" s="59" t="str">
        <f t="shared" si="368"/>
        <v xml:space="preserve">UBERLANDIA </v>
      </c>
      <c r="I2289" s="63">
        <v>45895</v>
      </c>
      <c r="J2289" s="64">
        <v>45909</v>
      </c>
      <c r="K2289" s="60">
        <v>1</v>
      </c>
      <c r="L2289" s="60">
        <v>4239</v>
      </c>
      <c r="M2289" s="60">
        <v>124322</v>
      </c>
      <c r="N2289" s="65">
        <f t="shared" si="369"/>
        <v>650</v>
      </c>
      <c r="O2289" s="66" t="str">
        <f t="shared" ca="1" si="370"/>
        <v>OK</v>
      </c>
      <c r="P2289" s="63">
        <v>45964</v>
      </c>
      <c r="Q2289" s="200"/>
      <c r="R2289" s="148" t="s">
        <v>116</v>
      </c>
      <c r="S2289" s="65" t="str">
        <f t="shared" si="371"/>
        <v>Desenrolamento do retorno da lona carcaça no talão.</v>
      </c>
      <c r="T2289" s="59" t="str">
        <f t="shared" si="372"/>
        <v>Aquecimento no talão ocasionado pelo uso excessivo do freio, má regulagem dos freios, uso excessivo dos freios devido a velocidade incompatível com a via,rodas sujas e/ou em má condições de uso, etc.</v>
      </c>
      <c r="U2289" s="65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289" s="60">
        <v>16196</v>
      </c>
      <c r="W2289" s="59" t="str">
        <f t="shared" si="374"/>
        <v xml:space="preserve">Everson Veloso </v>
      </c>
      <c r="X2289" s="59">
        <f t="shared" si="365"/>
        <v>9</v>
      </c>
      <c r="Y2289" s="59">
        <f t="shared" ca="1" si="364"/>
        <v>55</v>
      </c>
      <c r="Z2289" s="59" t="str">
        <f>IFERROR(VLOOKUP(R2289,FVU!B:F,5,FALSE),"")</f>
        <v>TALÃO</v>
      </c>
      <c r="AA2289">
        <f t="shared" si="366"/>
        <v>2025</v>
      </c>
    </row>
    <row r="2290" spans="1:27" ht="15.75" customHeight="1">
      <c r="A2290" s="149">
        <f t="shared" si="363"/>
        <v>4585</v>
      </c>
      <c r="B2290" s="76">
        <v>29140</v>
      </c>
      <c r="C2290" s="68">
        <v>2</v>
      </c>
      <c r="D2290" s="67" t="str">
        <f t="shared" si="367"/>
        <v>275/80R22.5</v>
      </c>
      <c r="E2290" s="69">
        <v>7512</v>
      </c>
      <c r="F2290" s="76" t="s">
        <v>198</v>
      </c>
      <c r="G2290" s="68">
        <v>56</v>
      </c>
      <c r="H2290" s="67" t="str">
        <f t="shared" si="368"/>
        <v xml:space="preserve">UBERLANDIA </v>
      </c>
      <c r="I2290" s="71">
        <v>45896</v>
      </c>
      <c r="J2290" s="72">
        <v>45909</v>
      </c>
      <c r="K2290" s="68">
        <v>0</v>
      </c>
      <c r="L2290" s="68">
        <v>25796</v>
      </c>
      <c r="M2290" s="68">
        <v>81774</v>
      </c>
      <c r="N2290" s="73">
        <f t="shared" si="369"/>
        <v>600</v>
      </c>
      <c r="O2290" s="74" t="str">
        <f t="shared" ca="1" si="370"/>
        <v>OK</v>
      </c>
      <c r="P2290" s="71">
        <v>45964</v>
      </c>
      <c r="Q2290" s="198"/>
      <c r="R2290" s="68" t="s">
        <v>114</v>
      </c>
      <c r="S2290" s="73" t="str">
        <f t="shared" si="371"/>
        <v>Pneu não ressulcado</v>
      </c>
      <c r="T2290" s="67" t="str">
        <f t="shared" si="372"/>
        <v>Negligência e/ou não realização do serviço de ressulcagem.</v>
      </c>
      <c r="U2290" s="73" t="str">
        <f t="shared" si="373"/>
        <v>Realizar a ressulcagem dos pneus respeitando os procedimentos conforme manual de ressulcagem.</v>
      </c>
      <c r="V2290" s="68">
        <v>16196</v>
      </c>
      <c r="W2290" s="67" t="str">
        <f t="shared" si="374"/>
        <v xml:space="preserve">Everson Veloso </v>
      </c>
      <c r="X2290" s="67">
        <f t="shared" si="365"/>
        <v>9</v>
      </c>
      <c r="Y2290" s="67">
        <f t="shared" ca="1" si="364"/>
        <v>55</v>
      </c>
      <c r="Z2290" s="67" t="str">
        <f>IFERROR(VLOOKUP(R2290,FVU!B:F,5,FALSE),"")</f>
        <v>BANDA DE RODAGEM</v>
      </c>
      <c r="AA2290">
        <f t="shared" si="366"/>
        <v>2025</v>
      </c>
    </row>
    <row r="2291" spans="1:27" ht="15.75" customHeight="1">
      <c r="A2291" s="150">
        <f t="shared" si="363"/>
        <v>4586</v>
      </c>
      <c r="B2291" s="75">
        <v>28254</v>
      </c>
      <c r="C2291" s="60">
        <v>1</v>
      </c>
      <c r="D2291" s="59" t="str">
        <f t="shared" si="367"/>
        <v>295/80R22.5</v>
      </c>
      <c r="E2291" s="61">
        <v>7610</v>
      </c>
      <c r="F2291" s="75" t="s">
        <v>201</v>
      </c>
      <c r="G2291" s="60">
        <v>56</v>
      </c>
      <c r="H2291" s="59" t="str">
        <f t="shared" si="368"/>
        <v xml:space="preserve">UBERLANDIA </v>
      </c>
      <c r="I2291" s="63">
        <v>45895</v>
      </c>
      <c r="J2291" s="64">
        <v>45909</v>
      </c>
      <c r="K2291" s="60">
        <v>0</v>
      </c>
      <c r="L2291" s="60">
        <v>33298</v>
      </c>
      <c r="M2291" s="60">
        <v>54798</v>
      </c>
      <c r="N2291" s="65">
        <f t="shared" si="369"/>
        <v>650</v>
      </c>
      <c r="O2291" s="66" t="str">
        <f t="shared" ca="1" si="370"/>
        <v>OK</v>
      </c>
      <c r="P2291" s="63">
        <v>45964</v>
      </c>
      <c r="Q2291" s="200"/>
      <c r="R2291" s="148" t="s">
        <v>114</v>
      </c>
      <c r="S2291" s="65" t="str">
        <f t="shared" si="371"/>
        <v>Pneu não ressulcado</v>
      </c>
      <c r="T2291" s="59" t="str">
        <f t="shared" si="372"/>
        <v>Negligência e/ou não realização do serviço de ressulcagem.</v>
      </c>
      <c r="U2291" s="65" t="str">
        <f t="shared" si="373"/>
        <v>Realizar a ressulcagem dos pneus respeitando os procedimentos conforme manual de ressulcagem.</v>
      </c>
      <c r="V2291" s="60">
        <v>16196</v>
      </c>
      <c r="W2291" s="59" t="str">
        <f t="shared" si="374"/>
        <v xml:space="preserve">Everson Veloso </v>
      </c>
      <c r="X2291" s="59">
        <f t="shared" si="365"/>
        <v>9</v>
      </c>
      <c r="Y2291" s="59">
        <f t="shared" ca="1" si="364"/>
        <v>55</v>
      </c>
      <c r="Z2291" s="59" t="str">
        <f>IFERROR(VLOOKUP(R2291,FVU!B:F,5,FALSE),"")</f>
        <v>BANDA DE RODAGEM</v>
      </c>
      <c r="AA2291">
        <f t="shared" si="366"/>
        <v>2025</v>
      </c>
    </row>
    <row r="2292" spans="1:27" ht="15.75" customHeight="1">
      <c r="A2292" s="149">
        <f t="shared" si="363"/>
        <v>4587</v>
      </c>
      <c r="B2292" s="76">
        <v>31164</v>
      </c>
      <c r="C2292" s="68">
        <v>2</v>
      </c>
      <c r="D2292" s="67" t="str">
        <f t="shared" si="367"/>
        <v>275/80R22.5</v>
      </c>
      <c r="E2292" s="69">
        <v>8441</v>
      </c>
      <c r="F2292" s="76" t="s">
        <v>99</v>
      </c>
      <c r="G2292" s="68">
        <v>56</v>
      </c>
      <c r="H2292" s="67" t="str">
        <f t="shared" si="368"/>
        <v xml:space="preserve">UBERLANDIA </v>
      </c>
      <c r="I2292" s="71">
        <v>45894</v>
      </c>
      <c r="J2292" s="72">
        <v>45909</v>
      </c>
      <c r="K2292" s="68">
        <v>0</v>
      </c>
      <c r="L2292" s="68">
        <v>21901</v>
      </c>
      <c r="M2292" s="68">
        <v>49780</v>
      </c>
      <c r="N2292" s="73">
        <f t="shared" si="369"/>
        <v>600</v>
      </c>
      <c r="O2292" s="74" t="str">
        <f t="shared" ca="1" si="370"/>
        <v>OK</v>
      </c>
      <c r="P2292" s="71">
        <v>45964</v>
      </c>
      <c r="Q2292" s="198"/>
      <c r="R2292" s="68" t="s">
        <v>114</v>
      </c>
      <c r="S2292" s="73" t="str">
        <f t="shared" si="371"/>
        <v>Pneu não ressulcado</v>
      </c>
      <c r="T2292" s="67" t="str">
        <f t="shared" si="372"/>
        <v>Negligência e/ou não realização do serviço de ressulcagem.</v>
      </c>
      <c r="U2292" s="73" t="str">
        <f t="shared" si="373"/>
        <v>Realizar a ressulcagem dos pneus respeitando os procedimentos conforme manual de ressulcagem.</v>
      </c>
      <c r="V2292" s="68">
        <v>16196</v>
      </c>
      <c r="W2292" s="67" t="str">
        <f t="shared" si="374"/>
        <v xml:space="preserve">Everson Veloso </v>
      </c>
      <c r="X2292" s="67">
        <f t="shared" si="365"/>
        <v>9</v>
      </c>
      <c r="Y2292" s="67">
        <f t="shared" ca="1" si="364"/>
        <v>55</v>
      </c>
      <c r="Z2292" s="67" t="str">
        <f>IFERROR(VLOOKUP(R2292,FVU!B:F,5,FALSE),"")</f>
        <v>BANDA DE RODAGEM</v>
      </c>
      <c r="AA2292">
        <f t="shared" si="366"/>
        <v>2025</v>
      </c>
    </row>
    <row r="2293" spans="1:27" ht="15.75" customHeight="1">
      <c r="A2293" s="150">
        <f t="shared" si="363"/>
        <v>4588</v>
      </c>
      <c r="B2293" s="75">
        <v>28555</v>
      </c>
      <c r="C2293" s="60">
        <v>2</v>
      </c>
      <c r="D2293" s="59" t="str">
        <f t="shared" si="367"/>
        <v>275/80R22.5</v>
      </c>
      <c r="E2293" s="61">
        <v>8452</v>
      </c>
      <c r="F2293" s="75" t="s">
        <v>99</v>
      </c>
      <c r="G2293" s="60">
        <v>56</v>
      </c>
      <c r="H2293" s="59" t="str">
        <f t="shared" si="368"/>
        <v xml:space="preserve">UBERLANDIA </v>
      </c>
      <c r="I2293" s="63">
        <v>45898</v>
      </c>
      <c r="J2293" s="64">
        <v>45909</v>
      </c>
      <c r="K2293" s="60">
        <v>1</v>
      </c>
      <c r="L2293" s="60">
        <v>66732</v>
      </c>
      <c r="M2293" s="60">
        <v>94064</v>
      </c>
      <c r="N2293" s="65">
        <f t="shared" si="369"/>
        <v>600</v>
      </c>
      <c r="O2293" s="66" t="str">
        <f t="shared" ca="1" si="370"/>
        <v>OK</v>
      </c>
      <c r="P2293" s="63">
        <v>45964</v>
      </c>
      <c r="Q2293" s="200"/>
      <c r="R2293" s="148" t="s">
        <v>106</v>
      </c>
      <c r="S2293" s="65" t="str">
        <f t="shared" si="371"/>
        <v>Rachadura na zona baixa do talão.</v>
      </c>
      <c r="T2293" s="59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93" s="65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93" s="60">
        <v>16196</v>
      </c>
      <c r="W2293" s="59" t="str">
        <f t="shared" si="374"/>
        <v xml:space="preserve">Everson Veloso </v>
      </c>
      <c r="X2293" s="59">
        <f t="shared" si="365"/>
        <v>9</v>
      </c>
      <c r="Y2293" s="59">
        <f t="shared" ca="1" si="364"/>
        <v>55</v>
      </c>
      <c r="Z2293" s="59" t="str">
        <f>IFERROR(VLOOKUP(R2293,FVU!B:F,5,FALSE),"")</f>
        <v>TALÃO</v>
      </c>
      <c r="AA2293">
        <f t="shared" si="366"/>
        <v>2025</v>
      </c>
    </row>
    <row r="2294" spans="1:27" ht="15.75" customHeight="1">
      <c r="A2294" s="149">
        <f t="shared" si="363"/>
        <v>4589</v>
      </c>
      <c r="B2294" s="76">
        <v>25321</v>
      </c>
      <c r="C2294" s="68">
        <v>2</v>
      </c>
      <c r="D2294" s="67" t="str">
        <f t="shared" si="367"/>
        <v>275/80R22.5</v>
      </c>
      <c r="E2294" s="69">
        <v>8416</v>
      </c>
      <c r="F2294" s="76" t="s">
        <v>99</v>
      </c>
      <c r="G2294" s="68">
        <v>56</v>
      </c>
      <c r="H2294" s="67" t="str">
        <f t="shared" si="368"/>
        <v xml:space="preserve">UBERLANDIA </v>
      </c>
      <c r="I2294" s="71">
        <v>45900</v>
      </c>
      <c r="J2294" s="72">
        <v>45909</v>
      </c>
      <c r="K2294" s="68">
        <v>1</v>
      </c>
      <c r="L2294" s="68">
        <v>42038</v>
      </c>
      <c r="M2294" s="68">
        <v>131847</v>
      </c>
      <c r="N2294" s="73">
        <f t="shared" si="369"/>
        <v>600</v>
      </c>
      <c r="O2294" s="74" t="str">
        <f t="shared" ca="1" si="370"/>
        <v>OK</v>
      </c>
      <c r="P2294" s="71">
        <v>45964</v>
      </c>
      <c r="Q2294" s="198"/>
      <c r="R2294" s="68" t="s">
        <v>106</v>
      </c>
      <c r="S2294" s="73" t="str">
        <f t="shared" si="371"/>
        <v>Rachadura na zona baixa do talão.</v>
      </c>
      <c r="T2294" s="67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294" s="73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294" s="68">
        <v>16196</v>
      </c>
      <c r="W2294" s="67" t="str">
        <f t="shared" si="374"/>
        <v xml:space="preserve">Everson Veloso </v>
      </c>
      <c r="X2294" s="67">
        <f t="shared" si="365"/>
        <v>9</v>
      </c>
      <c r="Y2294" s="67">
        <f t="shared" ca="1" si="364"/>
        <v>55</v>
      </c>
      <c r="Z2294" s="67" t="str">
        <f>IFERROR(VLOOKUP(R2294,FVU!B:F,5,FALSE),"")</f>
        <v>TALÃO</v>
      </c>
      <c r="AA2294">
        <f t="shared" si="366"/>
        <v>2025</v>
      </c>
    </row>
    <row r="2295" spans="1:27" ht="15.75" customHeight="1">
      <c r="A2295" s="150">
        <f t="shared" si="363"/>
        <v>4590</v>
      </c>
      <c r="B2295" s="75">
        <v>30535</v>
      </c>
      <c r="C2295" s="60">
        <v>2</v>
      </c>
      <c r="D2295" s="59" t="str">
        <f t="shared" si="367"/>
        <v>275/80R22.5</v>
      </c>
      <c r="E2295" s="61">
        <v>8443</v>
      </c>
      <c r="F2295" s="75" t="s">
        <v>101</v>
      </c>
      <c r="G2295" s="60">
        <v>56</v>
      </c>
      <c r="H2295" s="59" t="str">
        <f t="shared" si="368"/>
        <v xml:space="preserve">UBERLANDIA </v>
      </c>
      <c r="I2295" s="63">
        <v>45898</v>
      </c>
      <c r="J2295" s="64">
        <v>45909</v>
      </c>
      <c r="K2295" s="60">
        <v>0</v>
      </c>
      <c r="L2295" s="60">
        <v>16670</v>
      </c>
      <c r="M2295" s="60">
        <v>30697</v>
      </c>
      <c r="N2295" s="65">
        <f t="shared" si="369"/>
        <v>600</v>
      </c>
      <c r="O2295" s="66" t="str">
        <f t="shared" ca="1" si="370"/>
        <v>OK</v>
      </c>
      <c r="P2295" s="63">
        <v>45964</v>
      </c>
      <c r="Q2295" s="200"/>
      <c r="R2295" s="148" t="s">
        <v>114</v>
      </c>
      <c r="S2295" s="65" t="str">
        <f t="shared" si="371"/>
        <v>Pneu não ressulcado</v>
      </c>
      <c r="T2295" s="59" t="str">
        <f t="shared" si="372"/>
        <v>Negligência e/ou não realização do serviço de ressulcagem.</v>
      </c>
      <c r="U2295" s="65" t="str">
        <f t="shared" si="373"/>
        <v>Realizar a ressulcagem dos pneus respeitando os procedimentos conforme manual de ressulcagem.</v>
      </c>
      <c r="V2295" s="60">
        <v>16196</v>
      </c>
      <c r="W2295" s="59" t="str">
        <f t="shared" si="374"/>
        <v xml:space="preserve">Everson Veloso </v>
      </c>
      <c r="X2295" s="59">
        <f t="shared" si="365"/>
        <v>9</v>
      </c>
      <c r="Y2295" s="59">
        <f t="shared" ca="1" si="364"/>
        <v>55</v>
      </c>
      <c r="Z2295" s="59" t="str">
        <f>IFERROR(VLOOKUP(R2295,FVU!B:F,5,FALSE),"")</f>
        <v>BANDA DE RODAGEM</v>
      </c>
      <c r="AA2295">
        <f t="shared" si="366"/>
        <v>2025</v>
      </c>
    </row>
    <row r="2296" spans="1:27" ht="15.75" customHeight="1">
      <c r="A2296" s="149">
        <f t="shared" si="363"/>
        <v>4591</v>
      </c>
      <c r="B2296" s="76">
        <v>31710</v>
      </c>
      <c r="C2296" s="68">
        <v>2</v>
      </c>
      <c r="D2296" s="67" t="str">
        <f t="shared" si="367"/>
        <v>275/80R22.5</v>
      </c>
      <c r="E2296" s="69">
        <v>7325</v>
      </c>
      <c r="F2296" s="76" t="s">
        <v>197</v>
      </c>
      <c r="G2296" s="68">
        <v>56</v>
      </c>
      <c r="H2296" s="67" t="str">
        <f t="shared" si="368"/>
        <v xml:space="preserve">UBERLANDIA </v>
      </c>
      <c r="I2296" s="71">
        <v>45900</v>
      </c>
      <c r="J2296" s="72">
        <v>45909</v>
      </c>
      <c r="K2296" s="68">
        <v>0</v>
      </c>
      <c r="L2296" s="68">
        <v>39245</v>
      </c>
      <c r="M2296" s="68">
        <v>39245</v>
      </c>
      <c r="N2296" s="73">
        <f t="shared" si="369"/>
        <v>600</v>
      </c>
      <c r="O2296" s="74" t="str">
        <f t="shared" ca="1" si="370"/>
        <v>OK</v>
      </c>
      <c r="P2296" s="71">
        <v>45964</v>
      </c>
      <c r="Q2296" s="198"/>
      <c r="R2296" s="68" t="s">
        <v>111</v>
      </c>
      <c r="S2296" s="73" t="str">
        <f t="shared" si="371"/>
        <v>Desgaste irregular da Banda de Rodagem.</v>
      </c>
      <c r="T2296" s="67" t="str">
        <f t="shared" si="372"/>
        <v>Folgas nas mangas, cubos, buchas estouradas, veículo desalinhado.</v>
      </c>
      <c r="U2296" s="73" t="str">
        <f t="shared" si="37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296" s="68">
        <v>16196</v>
      </c>
      <c r="W2296" s="67" t="str">
        <f t="shared" si="374"/>
        <v xml:space="preserve">Everson Veloso </v>
      </c>
      <c r="X2296" s="67">
        <f t="shared" si="365"/>
        <v>9</v>
      </c>
      <c r="Y2296" s="67">
        <f t="shared" ca="1" si="364"/>
        <v>55</v>
      </c>
      <c r="Z2296" s="67" t="str">
        <f>IFERROR(VLOOKUP(R2296,FVU!B:F,5,FALSE),"")</f>
        <v>BANDA DE RODAGEM</v>
      </c>
      <c r="AA2296">
        <f t="shared" si="366"/>
        <v>2025</v>
      </c>
    </row>
    <row r="2297" spans="1:27" ht="15.75" customHeight="1">
      <c r="A2297" s="150">
        <f t="shared" si="363"/>
        <v>4592</v>
      </c>
      <c r="B2297" s="75">
        <v>31834</v>
      </c>
      <c r="C2297" s="60">
        <v>2</v>
      </c>
      <c r="D2297" s="59" t="str">
        <f t="shared" si="367"/>
        <v>275/80R22.5</v>
      </c>
      <c r="E2297" s="61">
        <v>8411</v>
      </c>
      <c r="F2297" s="75" t="s">
        <v>99</v>
      </c>
      <c r="G2297" s="60">
        <v>56</v>
      </c>
      <c r="H2297" s="59" t="str">
        <f t="shared" si="368"/>
        <v xml:space="preserve">UBERLANDIA </v>
      </c>
      <c r="I2297" s="63">
        <v>45892</v>
      </c>
      <c r="J2297" s="64">
        <v>45909</v>
      </c>
      <c r="K2297" s="60">
        <v>0</v>
      </c>
      <c r="L2297" s="60">
        <v>6449</v>
      </c>
      <c r="M2297" s="60">
        <v>15718</v>
      </c>
      <c r="N2297" s="65">
        <f t="shared" si="369"/>
        <v>600</v>
      </c>
      <c r="O2297" s="66" t="str">
        <f t="shared" ca="1" si="370"/>
        <v>OK</v>
      </c>
      <c r="P2297" s="63">
        <v>45964</v>
      </c>
      <c r="Q2297" s="200"/>
      <c r="R2297" s="148" t="s">
        <v>111</v>
      </c>
      <c r="S2297" s="65" t="str">
        <f t="shared" si="371"/>
        <v>Desgaste irregular da Banda de Rodagem.</v>
      </c>
      <c r="T2297" s="59" t="str">
        <f t="shared" si="372"/>
        <v>Folgas nas mangas, cubos, buchas estouradas, veículo desalinhado.</v>
      </c>
      <c r="U2297" s="65" t="str">
        <f t="shared" si="37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297" s="60">
        <v>16196</v>
      </c>
      <c r="W2297" s="59" t="str">
        <f t="shared" si="374"/>
        <v xml:space="preserve">Everson Veloso </v>
      </c>
      <c r="X2297" s="59">
        <f t="shared" si="365"/>
        <v>9</v>
      </c>
      <c r="Y2297" s="59">
        <f t="shared" ca="1" si="364"/>
        <v>55</v>
      </c>
      <c r="Z2297" s="59" t="str">
        <f>IFERROR(VLOOKUP(R2297,FVU!B:F,5,FALSE),"")</f>
        <v>BANDA DE RODAGEM</v>
      </c>
      <c r="AA2297">
        <f t="shared" si="366"/>
        <v>2025</v>
      </c>
    </row>
    <row r="2298" spans="1:27" ht="15.75" customHeight="1">
      <c r="A2298" s="149">
        <f t="shared" si="363"/>
        <v>4593</v>
      </c>
      <c r="B2298" s="76">
        <v>27170</v>
      </c>
      <c r="C2298" s="68">
        <v>2</v>
      </c>
      <c r="D2298" s="67" t="str">
        <f t="shared" si="367"/>
        <v>275/80R22.5</v>
      </c>
      <c r="E2298" s="69">
        <v>8477</v>
      </c>
      <c r="F2298" s="76" t="s">
        <v>99</v>
      </c>
      <c r="G2298" s="68">
        <v>56</v>
      </c>
      <c r="H2298" s="67" t="str">
        <f t="shared" si="368"/>
        <v xml:space="preserve">UBERLANDIA </v>
      </c>
      <c r="I2298" s="71">
        <v>45895</v>
      </c>
      <c r="J2298" s="72">
        <v>45909</v>
      </c>
      <c r="K2298" s="68">
        <v>1</v>
      </c>
      <c r="L2298" s="68">
        <v>59197</v>
      </c>
      <c r="M2298" s="68">
        <v>131780</v>
      </c>
      <c r="N2298" s="73">
        <f t="shared" si="369"/>
        <v>600</v>
      </c>
      <c r="O2298" s="74" t="str">
        <f t="shared" ca="1" si="370"/>
        <v>OK</v>
      </c>
      <c r="P2298" s="71">
        <v>45964</v>
      </c>
      <c r="Q2298" s="198"/>
      <c r="R2298" s="68" t="s">
        <v>98</v>
      </c>
      <c r="S2298" s="73" t="str">
        <f t="shared" si="371"/>
        <v>Flexões importantes no interior.</v>
      </c>
      <c r="T2298" s="67" t="str">
        <f t="shared" si="372"/>
        <v>Sobrecarga e/ou baixa pressão, vazamento de ar pela válvula ou pela roda, perfurações no topo ou flanco.</v>
      </c>
      <c r="U2298" s="73" t="str">
        <f t="shared" si="373"/>
        <v>Conferir e efetuar as calibragens periodicamente conforme tabela.</v>
      </c>
      <c r="V2298" s="68">
        <v>16196</v>
      </c>
      <c r="W2298" s="67" t="str">
        <f t="shared" si="374"/>
        <v xml:space="preserve">Everson Veloso </v>
      </c>
      <c r="X2298" s="67">
        <f t="shared" si="365"/>
        <v>9</v>
      </c>
      <c r="Y2298" s="67">
        <f t="shared" ca="1" si="364"/>
        <v>55</v>
      </c>
      <c r="Z2298" s="67" t="str">
        <f>IFERROR(VLOOKUP(R2298,FVU!B:F,5,FALSE),"")</f>
        <v>FLANCO</v>
      </c>
      <c r="AA2298">
        <f t="shared" si="366"/>
        <v>2025</v>
      </c>
    </row>
    <row r="2299" spans="1:27" ht="15.75" customHeight="1">
      <c r="A2299" s="150">
        <f t="shared" si="363"/>
        <v>4594</v>
      </c>
      <c r="B2299" s="75">
        <v>29329</v>
      </c>
      <c r="C2299" s="60">
        <v>2</v>
      </c>
      <c r="D2299" s="59" t="str">
        <f t="shared" si="367"/>
        <v>275/80R22.5</v>
      </c>
      <c r="E2299" s="61">
        <v>8444</v>
      </c>
      <c r="F2299" s="75" t="s">
        <v>99</v>
      </c>
      <c r="G2299" s="60">
        <v>56</v>
      </c>
      <c r="H2299" s="59" t="str">
        <f t="shared" si="368"/>
        <v xml:space="preserve">UBERLANDIA </v>
      </c>
      <c r="I2299" s="63">
        <v>45894</v>
      </c>
      <c r="J2299" s="64">
        <v>45909</v>
      </c>
      <c r="K2299" s="60">
        <v>0</v>
      </c>
      <c r="L2299" s="60">
        <v>15196</v>
      </c>
      <c r="M2299" s="60">
        <v>72617</v>
      </c>
      <c r="N2299" s="65">
        <f t="shared" si="369"/>
        <v>600</v>
      </c>
      <c r="O2299" s="66" t="str">
        <f t="shared" ca="1" si="370"/>
        <v>OK</v>
      </c>
      <c r="P2299" s="63">
        <v>45964</v>
      </c>
      <c r="Q2299" s="200"/>
      <c r="R2299" s="148" t="s">
        <v>107</v>
      </c>
      <c r="S2299" s="65" t="str">
        <f t="shared" si="371"/>
        <v>Alteração na zona baixa do talão.</v>
      </c>
      <c r="T2299" s="59" t="str">
        <f t="shared" si="37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299" s="65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299" s="60">
        <v>16196</v>
      </c>
      <c r="W2299" s="59" t="str">
        <f t="shared" si="374"/>
        <v xml:space="preserve">Everson Veloso </v>
      </c>
      <c r="X2299" s="59">
        <f t="shared" si="365"/>
        <v>9</v>
      </c>
      <c r="Y2299" s="59">
        <f t="shared" ca="1" si="364"/>
        <v>55</v>
      </c>
      <c r="Z2299" s="59" t="str">
        <f>IFERROR(VLOOKUP(R2299,FVU!B:F,5,FALSE),"")</f>
        <v>TALÃO</v>
      </c>
      <c r="AA2299">
        <f t="shared" si="366"/>
        <v>2025</v>
      </c>
    </row>
    <row r="2300" spans="1:27" ht="15.75" customHeight="1">
      <c r="A2300" s="149">
        <f t="shared" si="363"/>
        <v>4595</v>
      </c>
      <c r="B2300" s="76">
        <v>31472</v>
      </c>
      <c r="C2300" s="68">
        <v>2</v>
      </c>
      <c r="D2300" s="67" t="str">
        <f t="shared" si="367"/>
        <v>275/80R22.5</v>
      </c>
      <c r="E2300" s="69">
        <v>8430</v>
      </c>
      <c r="F2300" s="76" t="s">
        <v>102</v>
      </c>
      <c r="G2300" s="68">
        <v>56</v>
      </c>
      <c r="H2300" s="67" t="str">
        <f t="shared" si="368"/>
        <v xml:space="preserve">UBERLANDIA </v>
      </c>
      <c r="I2300" s="71">
        <v>45900</v>
      </c>
      <c r="J2300" s="72">
        <v>45909</v>
      </c>
      <c r="K2300" s="68">
        <v>0</v>
      </c>
      <c r="L2300" s="68">
        <v>33174</v>
      </c>
      <c r="M2300" s="68">
        <v>33174</v>
      </c>
      <c r="N2300" s="73">
        <f t="shared" si="369"/>
        <v>600</v>
      </c>
      <c r="O2300" s="74" t="str">
        <f t="shared" ca="1" si="370"/>
        <v>OK</v>
      </c>
      <c r="P2300" s="71">
        <v>45964</v>
      </c>
      <c r="Q2300" s="198"/>
      <c r="R2300" s="68" t="s">
        <v>114</v>
      </c>
      <c r="S2300" s="73" t="str">
        <f t="shared" si="371"/>
        <v>Pneu não ressulcado</v>
      </c>
      <c r="T2300" s="67" t="str">
        <f t="shared" si="372"/>
        <v>Negligência e/ou não realização do serviço de ressulcagem.</v>
      </c>
      <c r="U2300" s="73" t="str">
        <f t="shared" si="373"/>
        <v>Realizar a ressulcagem dos pneus respeitando os procedimentos conforme manual de ressulcagem.</v>
      </c>
      <c r="V2300" s="68">
        <v>16196</v>
      </c>
      <c r="W2300" s="67" t="str">
        <f t="shared" si="374"/>
        <v xml:space="preserve">Everson Veloso </v>
      </c>
      <c r="X2300" s="67">
        <f t="shared" si="365"/>
        <v>9</v>
      </c>
      <c r="Y2300" s="67">
        <f t="shared" ca="1" si="364"/>
        <v>55</v>
      </c>
      <c r="Z2300" s="67" t="str">
        <f>IFERROR(VLOOKUP(R2300,FVU!B:F,5,FALSE),"")</f>
        <v>BANDA DE RODAGEM</v>
      </c>
      <c r="AA2300">
        <f t="shared" si="366"/>
        <v>2025</v>
      </c>
    </row>
    <row r="2301" spans="1:27" ht="15.75" customHeight="1">
      <c r="A2301" s="150">
        <f t="shared" si="363"/>
        <v>4596</v>
      </c>
      <c r="B2301" s="75">
        <v>30635</v>
      </c>
      <c r="C2301" s="60">
        <v>2</v>
      </c>
      <c r="D2301" s="59" t="str">
        <f t="shared" si="367"/>
        <v>275/80R22.5</v>
      </c>
      <c r="E2301" s="61">
        <v>8471</v>
      </c>
      <c r="F2301" s="75" t="s">
        <v>102</v>
      </c>
      <c r="G2301" s="60">
        <v>56</v>
      </c>
      <c r="H2301" s="59" t="str">
        <f t="shared" si="368"/>
        <v xml:space="preserve">UBERLANDIA </v>
      </c>
      <c r="I2301" s="63">
        <v>45774</v>
      </c>
      <c r="J2301" s="64">
        <v>45909</v>
      </c>
      <c r="K2301" s="60">
        <v>0</v>
      </c>
      <c r="L2301" s="60">
        <v>21704</v>
      </c>
      <c r="M2301" s="60">
        <v>21704</v>
      </c>
      <c r="N2301" s="65">
        <f t="shared" si="369"/>
        <v>600</v>
      </c>
      <c r="O2301" s="66" t="str">
        <f t="shared" ca="1" si="370"/>
        <v>OK</v>
      </c>
      <c r="P2301" s="63">
        <v>45964</v>
      </c>
      <c r="Q2301" s="200"/>
      <c r="R2301" s="148" t="s">
        <v>114</v>
      </c>
      <c r="S2301" s="65" t="str">
        <f t="shared" si="371"/>
        <v>Pneu não ressulcado</v>
      </c>
      <c r="T2301" s="59" t="str">
        <f t="shared" si="372"/>
        <v>Negligência e/ou não realização do serviço de ressulcagem.</v>
      </c>
      <c r="U2301" s="65" t="str">
        <f t="shared" si="373"/>
        <v>Realizar a ressulcagem dos pneus respeitando os procedimentos conforme manual de ressulcagem.</v>
      </c>
      <c r="V2301" s="60">
        <v>16196</v>
      </c>
      <c r="W2301" s="59" t="str">
        <f t="shared" si="374"/>
        <v xml:space="preserve">Everson Veloso </v>
      </c>
      <c r="X2301" s="59">
        <f t="shared" si="365"/>
        <v>9</v>
      </c>
      <c r="Y2301" s="59">
        <f t="shared" ca="1" si="364"/>
        <v>55</v>
      </c>
      <c r="Z2301" s="59" t="str">
        <f>IFERROR(VLOOKUP(R2301,FVU!B:F,5,FALSE),"")</f>
        <v>BANDA DE RODAGEM</v>
      </c>
      <c r="AA2301">
        <f t="shared" si="366"/>
        <v>2025</v>
      </c>
    </row>
    <row r="2302" spans="1:27" ht="15.75" customHeight="1">
      <c r="A2302" s="149">
        <f t="shared" si="363"/>
        <v>4597</v>
      </c>
      <c r="B2302" s="76">
        <v>25375</v>
      </c>
      <c r="C2302" s="68">
        <v>1</v>
      </c>
      <c r="D2302" s="67" t="str">
        <f t="shared" si="367"/>
        <v>295/80R22.5</v>
      </c>
      <c r="E2302" s="69" t="s">
        <v>254</v>
      </c>
      <c r="F2302" s="76" t="s">
        <v>99</v>
      </c>
      <c r="G2302" s="68">
        <v>16</v>
      </c>
      <c r="H2302" s="67" t="str">
        <f t="shared" si="368"/>
        <v>M.GORETTI</v>
      </c>
      <c r="I2302" s="71">
        <v>45898</v>
      </c>
      <c r="J2302" s="72">
        <v>45909</v>
      </c>
      <c r="K2302" s="68">
        <v>1</v>
      </c>
      <c r="L2302" s="68">
        <v>11727</v>
      </c>
      <c r="M2302" s="68">
        <v>131422</v>
      </c>
      <c r="N2302" s="73">
        <f t="shared" si="369"/>
        <v>650</v>
      </c>
      <c r="O2302" s="74" t="str">
        <f t="shared" ca="1" si="370"/>
        <v>OK</v>
      </c>
      <c r="P2302" s="71">
        <v>45912</v>
      </c>
      <c r="Q2302" s="198"/>
      <c r="R2302" s="68" t="s">
        <v>117</v>
      </c>
      <c r="S2302" s="73" t="str">
        <f t="shared" si="371"/>
        <v>Separações no talão e rupturas dos reforços.</v>
      </c>
      <c r="T2302" s="67" t="str">
        <f t="shared" si="372"/>
        <v>Aquecimento excessivo no tambor de freio, utilização com sobrecarga ou baixa pressão, mau posicionamento do pneu sobre o aro/roda, uso excessivo dos freios devido a velocidade incompatível com a via.</v>
      </c>
      <c r="U2302" s="73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02" s="68">
        <v>16196</v>
      </c>
      <c r="W2302" s="67" t="str">
        <f t="shared" si="374"/>
        <v xml:space="preserve">Everson Veloso </v>
      </c>
      <c r="X2302" s="67">
        <f t="shared" si="365"/>
        <v>9</v>
      </c>
      <c r="Y2302" s="67">
        <f t="shared" ca="1" si="364"/>
        <v>3</v>
      </c>
      <c r="Z2302" s="67" t="str">
        <f>IFERROR(VLOOKUP(R2302,FVU!B:F,5,FALSE),"")</f>
        <v>TALÃO</v>
      </c>
      <c r="AA2302">
        <f t="shared" si="366"/>
        <v>2025</v>
      </c>
    </row>
    <row r="2303" spans="1:27" ht="15.75" customHeight="1">
      <c r="A2303" s="150">
        <f t="shared" si="363"/>
        <v>4598</v>
      </c>
      <c r="B2303" s="75">
        <v>28528</v>
      </c>
      <c r="C2303" s="60">
        <v>2</v>
      </c>
      <c r="D2303" s="59" t="str">
        <f t="shared" si="367"/>
        <v>275/80R22.5</v>
      </c>
      <c r="E2303" s="61">
        <v>10991</v>
      </c>
      <c r="F2303" s="75" t="s">
        <v>105</v>
      </c>
      <c r="G2303" s="60">
        <v>870</v>
      </c>
      <c r="H2303" s="59" t="str">
        <f t="shared" si="368"/>
        <v>JUSTINOPOLIS</v>
      </c>
      <c r="I2303" s="63">
        <v>45897</v>
      </c>
      <c r="J2303" s="64">
        <v>45909</v>
      </c>
      <c r="K2303" s="60">
        <v>2</v>
      </c>
      <c r="L2303" s="60">
        <v>28785</v>
      </c>
      <c r="M2303" s="60">
        <v>93514</v>
      </c>
      <c r="N2303" s="65">
        <f t="shared" si="369"/>
        <v>600</v>
      </c>
      <c r="O2303" s="66" t="str">
        <f t="shared" ca="1" si="370"/>
        <v>OK</v>
      </c>
      <c r="P2303" s="63">
        <v>45912</v>
      </c>
      <c r="Q2303" s="200"/>
      <c r="R2303" s="148" t="s">
        <v>106</v>
      </c>
      <c r="S2303" s="65" t="str">
        <f t="shared" si="371"/>
        <v>Rachadura na zona baixa do talão.</v>
      </c>
      <c r="T2303" s="59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03" s="65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03" s="60">
        <v>16196</v>
      </c>
      <c r="W2303" s="59" t="str">
        <f t="shared" si="374"/>
        <v xml:space="preserve">Everson Veloso </v>
      </c>
      <c r="X2303" s="59">
        <f t="shared" si="365"/>
        <v>9</v>
      </c>
      <c r="Y2303" s="59">
        <f t="shared" ca="1" si="364"/>
        <v>3</v>
      </c>
      <c r="Z2303" s="59" t="str">
        <f>IFERROR(VLOOKUP(R2303,FVU!B:F,5,FALSE),"")</f>
        <v>TALÃO</v>
      </c>
      <c r="AA2303">
        <f t="shared" si="366"/>
        <v>2025</v>
      </c>
    </row>
    <row r="2304" spans="1:27" ht="15.75" customHeight="1">
      <c r="A2304" s="149">
        <f t="shared" si="363"/>
        <v>4599</v>
      </c>
      <c r="B2304" s="76">
        <v>31832</v>
      </c>
      <c r="C2304" s="68">
        <v>2</v>
      </c>
      <c r="D2304" s="67" t="str">
        <f t="shared" si="367"/>
        <v>275/80R22.5</v>
      </c>
      <c r="E2304" s="69">
        <v>90299</v>
      </c>
      <c r="F2304" s="76" t="s">
        <v>105</v>
      </c>
      <c r="G2304" s="68">
        <v>870</v>
      </c>
      <c r="H2304" s="67" t="str">
        <f t="shared" si="368"/>
        <v>JUSTINOPOLIS</v>
      </c>
      <c r="I2304" s="71">
        <v>45897</v>
      </c>
      <c r="J2304" s="72">
        <v>45909</v>
      </c>
      <c r="K2304" s="68">
        <v>1</v>
      </c>
      <c r="L2304" s="68">
        <v>20739</v>
      </c>
      <c r="M2304" s="68">
        <v>58591</v>
      </c>
      <c r="N2304" s="73">
        <f t="shared" si="369"/>
        <v>600</v>
      </c>
      <c r="O2304" s="74" t="str">
        <f t="shared" ca="1" si="370"/>
        <v>OK</v>
      </c>
      <c r="P2304" s="71">
        <v>45912</v>
      </c>
      <c r="Q2304" s="198"/>
      <c r="R2304" s="68" t="s">
        <v>106</v>
      </c>
      <c r="S2304" s="73" t="str">
        <f t="shared" si="371"/>
        <v>Rachadura na zona baixa do talão.</v>
      </c>
      <c r="T2304" s="67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04" s="73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04" s="68">
        <v>16196</v>
      </c>
      <c r="W2304" s="67" t="str">
        <f t="shared" si="374"/>
        <v xml:space="preserve">Everson Veloso </v>
      </c>
      <c r="X2304" s="67">
        <f t="shared" si="365"/>
        <v>9</v>
      </c>
      <c r="Y2304" s="67">
        <f t="shared" ca="1" si="364"/>
        <v>3</v>
      </c>
      <c r="Z2304" s="67" t="str">
        <f>IFERROR(VLOOKUP(R2304,FVU!B:F,5,FALSE),"")</f>
        <v>TALÃO</v>
      </c>
      <c r="AA2304">
        <f t="shared" si="366"/>
        <v>2025</v>
      </c>
    </row>
    <row r="2305" spans="1:27" ht="15.75" customHeight="1">
      <c r="A2305" s="150">
        <f t="shared" si="363"/>
        <v>4600</v>
      </c>
      <c r="B2305" s="75">
        <v>29853</v>
      </c>
      <c r="C2305" s="60">
        <v>2</v>
      </c>
      <c r="D2305" s="59" t="str">
        <f t="shared" si="367"/>
        <v>275/80R22.5</v>
      </c>
      <c r="E2305" s="61">
        <v>11188</v>
      </c>
      <c r="F2305" s="75" t="s">
        <v>105</v>
      </c>
      <c r="G2305" s="60">
        <v>98</v>
      </c>
      <c r="H2305" s="59" t="str">
        <f t="shared" si="368"/>
        <v>ANA LUCIA</v>
      </c>
      <c r="I2305" s="63">
        <v>45911</v>
      </c>
      <c r="J2305" s="64">
        <v>45933</v>
      </c>
      <c r="K2305" s="60">
        <v>1</v>
      </c>
      <c r="L2305" s="60">
        <v>21508</v>
      </c>
      <c r="M2305" s="60">
        <v>49394</v>
      </c>
      <c r="N2305" s="65">
        <f t="shared" si="369"/>
        <v>600</v>
      </c>
      <c r="O2305" s="66" t="str">
        <f t="shared" ca="1" si="370"/>
        <v>OK</v>
      </c>
      <c r="P2305" s="63">
        <v>46112</v>
      </c>
      <c r="Q2305" s="200"/>
      <c r="R2305" s="148" t="s">
        <v>116</v>
      </c>
      <c r="S2305" s="65" t="str">
        <f t="shared" si="371"/>
        <v>Desenrolamento do retorno da lona carcaça no talão.</v>
      </c>
      <c r="T2305" s="59" t="str">
        <f t="shared" si="372"/>
        <v>Aquecimento no talão ocasionado pelo uso excessivo do freio, má regulagem dos freios, uso excessivo dos freios devido a velocidade incompatível com a via,rodas sujas e/ou em má condições de uso, etc.</v>
      </c>
      <c r="U2305" s="65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305" s="60">
        <v>16196</v>
      </c>
      <c r="W2305" s="59" t="str">
        <f t="shared" si="374"/>
        <v xml:space="preserve">Everson Veloso </v>
      </c>
      <c r="X2305" s="59">
        <f t="shared" si="365"/>
        <v>10</v>
      </c>
      <c r="Y2305" s="59">
        <f t="shared" ca="1" si="364"/>
        <v>179</v>
      </c>
      <c r="Z2305" s="59" t="str">
        <f>IFERROR(VLOOKUP(R2305,FVU!B:F,5,FALSE),"")</f>
        <v>TALÃO</v>
      </c>
      <c r="AA2305">
        <f t="shared" si="366"/>
        <v>2025</v>
      </c>
    </row>
    <row r="2306" spans="1:27" ht="15.75" customHeight="1">
      <c r="A2306" s="149">
        <f t="shared" si="363"/>
        <v>4601</v>
      </c>
      <c r="B2306" s="76">
        <v>28231</v>
      </c>
      <c r="C2306" s="68">
        <v>2</v>
      </c>
      <c r="D2306" s="67" t="str">
        <f t="shared" si="367"/>
        <v>275/80R22.5</v>
      </c>
      <c r="E2306" s="69">
        <v>11188</v>
      </c>
      <c r="F2306" s="76" t="s">
        <v>99</v>
      </c>
      <c r="G2306" s="68">
        <v>98</v>
      </c>
      <c r="H2306" s="67" t="str">
        <f t="shared" si="368"/>
        <v>ANA LUCIA</v>
      </c>
      <c r="I2306" s="71">
        <v>45911</v>
      </c>
      <c r="J2306" s="72">
        <v>45933</v>
      </c>
      <c r="K2306" s="68">
        <v>1</v>
      </c>
      <c r="L2306" s="68">
        <v>12497</v>
      </c>
      <c r="M2306" s="68">
        <v>81104</v>
      </c>
      <c r="N2306" s="73">
        <f t="shared" si="369"/>
        <v>600</v>
      </c>
      <c r="O2306" s="74" t="str">
        <f t="shared" ca="1" si="370"/>
        <v>OK</v>
      </c>
      <c r="P2306" s="71">
        <v>46112</v>
      </c>
      <c r="Q2306" s="198"/>
      <c r="R2306" s="68" t="s">
        <v>116</v>
      </c>
      <c r="S2306" s="73" t="str">
        <f t="shared" si="371"/>
        <v>Desenrolamento do retorno da lona carcaça no talão.</v>
      </c>
      <c r="T2306" s="67" t="str">
        <f t="shared" si="372"/>
        <v>Aquecimento no talão ocasionado pelo uso excessivo do freio, má regulagem dos freios, uso excessivo dos freios devido a velocidade incompatível com a via,rodas sujas e/ou em má condições de uso, etc.</v>
      </c>
      <c r="U2306" s="73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306" s="68">
        <v>16196</v>
      </c>
      <c r="W2306" s="67" t="str">
        <f t="shared" si="374"/>
        <v xml:space="preserve">Everson Veloso </v>
      </c>
      <c r="X2306" s="67">
        <f t="shared" si="365"/>
        <v>10</v>
      </c>
      <c r="Y2306" s="67">
        <f t="shared" ca="1" si="364"/>
        <v>179</v>
      </c>
      <c r="Z2306" s="67" t="str">
        <f>IFERROR(VLOOKUP(R2306,FVU!B:F,5,FALSE),"")</f>
        <v>TALÃO</v>
      </c>
      <c r="AA2306">
        <f t="shared" si="366"/>
        <v>2025</v>
      </c>
    </row>
    <row r="2307" spans="1:27" ht="15.75" customHeight="1">
      <c r="A2307" s="150">
        <f t="shared" si="363"/>
        <v>4602</v>
      </c>
      <c r="B2307" s="75">
        <v>27614</v>
      </c>
      <c r="C2307" s="60">
        <v>1</v>
      </c>
      <c r="D2307" s="59" t="str">
        <f t="shared" si="367"/>
        <v>295/80R22.5</v>
      </c>
      <c r="E2307" s="61">
        <v>11182</v>
      </c>
      <c r="F2307" s="75" t="s">
        <v>105</v>
      </c>
      <c r="G2307" s="60">
        <v>98</v>
      </c>
      <c r="H2307" s="59" t="str">
        <f t="shared" si="368"/>
        <v>ANA LUCIA</v>
      </c>
      <c r="I2307" s="63">
        <v>45915</v>
      </c>
      <c r="J2307" s="64">
        <v>45933</v>
      </c>
      <c r="K2307" s="60">
        <v>1</v>
      </c>
      <c r="L2307" s="60">
        <v>34507</v>
      </c>
      <c r="M2307" s="60">
        <v>102220</v>
      </c>
      <c r="N2307" s="65">
        <f t="shared" si="369"/>
        <v>650</v>
      </c>
      <c r="O2307" s="66" t="str">
        <f t="shared" ca="1" si="370"/>
        <v>OK</v>
      </c>
      <c r="P2307" s="63">
        <v>46111</v>
      </c>
      <c r="Q2307" s="200"/>
      <c r="R2307" s="148" t="s">
        <v>106</v>
      </c>
      <c r="S2307" s="65" t="str">
        <f t="shared" si="371"/>
        <v>Rachadura na zona baixa do talão.</v>
      </c>
      <c r="T2307" s="59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07" s="65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07" s="60">
        <v>16196</v>
      </c>
      <c r="W2307" s="59" t="str">
        <f t="shared" si="374"/>
        <v xml:space="preserve">Everson Veloso </v>
      </c>
      <c r="X2307" s="59">
        <f t="shared" si="365"/>
        <v>10</v>
      </c>
      <c r="Y2307" s="59">
        <f t="shared" ca="1" si="364"/>
        <v>178</v>
      </c>
      <c r="Z2307" s="59" t="str">
        <f>IFERROR(VLOOKUP(R2307,FVU!B:F,5,FALSE),"")</f>
        <v>TALÃO</v>
      </c>
      <c r="AA2307">
        <f t="shared" si="366"/>
        <v>2025</v>
      </c>
    </row>
    <row r="2308" spans="1:27" ht="15.75" customHeight="1">
      <c r="A2308" s="149">
        <f t="shared" ref="A2308:A2371" si="375">IF(B2308&gt;0,A2307+1,"")</f>
        <v>4603</v>
      </c>
      <c r="B2308" s="76">
        <v>29122</v>
      </c>
      <c r="C2308" s="68">
        <v>1</v>
      </c>
      <c r="D2308" s="67" t="str">
        <f t="shared" si="367"/>
        <v>295/80R22.5</v>
      </c>
      <c r="E2308" s="69">
        <v>7610</v>
      </c>
      <c r="F2308" s="76" t="s">
        <v>105</v>
      </c>
      <c r="G2308" s="68">
        <v>56</v>
      </c>
      <c r="H2308" s="67" t="str">
        <f t="shared" si="368"/>
        <v xml:space="preserve">UBERLANDIA </v>
      </c>
      <c r="I2308" s="71">
        <v>45911</v>
      </c>
      <c r="J2308" s="72">
        <v>45933</v>
      </c>
      <c r="K2308" s="68">
        <v>0</v>
      </c>
      <c r="L2308" s="68">
        <v>12325</v>
      </c>
      <c r="M2308" s="68">
        <v>37805</v>
      </c>
      <c r="N2308" s="73">
        <f t="shared" si="369"/>
        <v>650</v>
      </c>
      <c r="O2308" s="74" t="str">
        <f t="shared" ca="1" si="370"/>
        <v>OK</v>
      </c>
      <c r="P2308" s="71">
        <v>45964</v>
      </c>
      <c r="Q2308" s="198"/>
      <c r="R2308" s="68" t="s">
        <v>109</v>
      </c>
      <c r="S2308" s="73" t="str">
        <f t="shared" si="371"/>
        <v>Desgaste da Banda de Rodagem por utilização extrema.</v>
      </c>
      <c r="T2308" s="67" t="str">
        <f t="shared" si="372"/>
        <v>Roda travada, "calo" no tambor de freio, utilização extrema , excessiva.</v>
      </c>
      <c r="U2308" s="73" t="str">
        <f t="shared" si="373"/>
        <v>Verificar rodas e tambores de freio, verificar negligência do borracheiro e caso procedente efetuar a cobrança.</v>
      </c>
      <c r="V2308" s="68">
        <v>16196</v>
      </c>
      <c r="W2308" s="67" t="str">
        <f t="shared" si="374"/>
        <v xml:space="preserve">Everson Veloso </v>
      </c>
      <c r="X2308" s="67">
        <f t="shared" si="365"/>
        <v>10</v>
      </c>
      <c r="Y2308" s="67">
        <f t="shared" ca="1" si="364"/>
        <v>31</v>
      </c>
      <c r="Z2308" s="67" t="str">
        <f>IFERROR(VLOOKUP(R2308,FVU!B:F,5,FALSE),"")</f>
        <v>BANDA DE RODAGEM</v>
      </c>
      <c r="AA2308">
        <f t="shared" si="366"/>
        <v>2025</v>
      </c>
    </row>
    <row r="2309" spans="1:27" ht="15.75" customHeight="1">
      <c r="A2309" s="150">
        <f t="shared" si="375"/>
        <v>4604</v>
      </c>
      <c r="B2309" s="75">
        <v>31836</v>
      </c>
      <c r="C2309" s="60">
        <v>2</v>
      </c>
      <c r="D2309" s="59" t="str">
        <f t="shared" si="367"/>
        <v>275/80R22.5</v>
      </c>
      <c r="E2309" s="61">
        <v>8448</v>
      </c>
      <c r="F2309" s="75" t="s">
        <v>105</v>
      </c>
      <c r="G2309" s="60">
        <v>56</v>
      </c>
      <c r="H2309" s="59" t="str">
        <f t="shared" si="368"/>
        <v xml:space="preserve">UBERLANDIA </v>
      </c>
      <c r="I2309" s="63">
        <v>45914</v>
      </c>
      <c r="J2309" s="64">
        <v>45933</v>
      </c>
      <c r="K2309" s="60">
        <v>0</v>
      </c>
      <c r="L2309" s="60">
        <v>5309</v>
      </c>
      <c r="M2309" s="60">
        <v>21615</v>
      </c>
      <c r="N2309" s="65">
        <f t="shared" si="369"/>
        <v>600</v>
      </c>
      <c r="O2309" s="66" t="str">
        <f t="shared" ca="1" si="370"/>
        <v>OK</v>
      </c>
      <c r="P2309" s="63">
        <v>45964</v>
      </c>
      <c r="Q2309" s="200"/>
      <c r="R2309" s="148" t="s">
        <v>116</v>
      </c>
      <c r="S2309" s="65" t="str">
        <f t="shared" si="371"/>
        <v>Desenrolamento do retorno da lona carcaça no talão.</v>
      </c>
      <c r="T2309" s="59" t="str">
        <f t="shared" si="372"/>
        <v>Aquecimento no talão ocasionado pelo uso excessivo do freio, má regulagem dos freios, uso excessivo dos freios devido a velocidade incompatível com a via,rodas sujas e/ou em má condições de uso, etc.</v>
      </c>
      <c r="U2309" s="65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309" s="60">
        <v>16196</v>
      </c>
      <c r="W2309" s="59" t="str">
        <f t="shared" si="374"/>
        <v xml:space="preserve">Everson Veloso </v>
      </c>
      <c r="X2309" s="59">
        <f t="shared" si="365"/>
        <v>10</v>
      </c>
      <c r="Y2309" s="59">
        <f t="shared" ca="1" si="364"/>
        <v>31</v>
      </c>
      <c r="Z2309" s="59" t="str">
        <f>IFERROR(VLOOKUP(R2309,FVU!B:F,5,FALSE),"")</f>
        <v>TALÃO</v>
      </c>
      <c r="AA2309">
        <f t="shared" si="366"/>
        <v>2025</v>
      </c>
    </row>
    <row r="2310" spans="1:27" ht="15.75" customHeight="1">
      <c r="A2310" s="149">
        <f t="shared" si="375"/>
        <v>4605</v>
      </c>
      <c r="B2310" s="76">
        <v>28709</v>
      </c>
      <c r="C2310" s="68">
        <v>2</v>
      </c>
      <c r="D2310" s="67" t="str">
        <f t="shared" si="367"/>
        <v>275/80R22.5</v>
      </c>
      <c r="E2310" s="69">
        <v>90509</v>
      </c>
      <c r="F2310" s="76" t="s">
        <v>101</v>
      </c>
      <c r="G2310" s="68">
        <v>990</v>
      </c>
      <c r="H2310" s="67" t="str">
        <f t="shared" si="368"/>
        <v>VENEZA</v>
      </c>
      <c r="I2310" s="71">
        <v>45913</v>
      </c>
      <c r="J2310" s="72">
        <v>45933</v>
      </c>
      <c r="K2310" s="68">
        <v>0</v>
      </c>
      <c r="L2310" s="68">
        <v>14598</v>
      </c>
      <c r="M2310" s="68">
        <v>104553</v>
      </c>
      <c r="N2310" s="73">
        <f t="shared" si="369"/>
        <v>600</v>
      </c>
      <c r="O2310" s="74" t="str">
        <f t="shared" ca="1" si="370"/>
        <v>OK</v>
      </c>
      <c r="P2310" s="71">
        <v>45938</v>
      </c>
      <c r="Q2310" s="198"/>
      <c r="R2310" s="68" t="s">
        <v>107</v>
      </c>
      <c r="S2310" s="73" t="str">
        <f t="shared" si="371"/>
        <v>Alteração na zona baixa do talão.</v>
      </c>
      <c r="T2310" s="67" t="str">
        <f t="shared" si="37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310" s="73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310" s="68">
        <v>16196</v>
      </c>
      <c r="W2310" s="67" t="str">
        <f t="shared" si="374"/>
        <v xml:space="preserve">Everson Veloso </v>
      </c>
      <c r="X2310" s="67">
        <f t="shared" si="365"/>
        <v>10</v>
      </c>
      <c r="Y2310" s="67">
        <f t="shared" ca="1" si="364"/>
        <v>5</v>
      </c>
      <c r="Z2310" s="67" t="str">
        <f>IFERROR(VLOOKUP(R2310,FVU!B:F,5,FALSE),"")</f>
        <v>TALÃO</v>
      </c>
      <c r="AA2310">
        <f t="shared" si="366"/>
        <v>2025</v>
      </c>
    </row>
    <row r="2311" spans="1:27" ht="15.75" customHeight="1">
      <c r="A2311" s="150">
        <f t="shared" si="375"/>
        <v>4606</v>
      </c>
      <c r="B2311" s="75">
        <v>29026</v>
      </c>
      <c r="C2311" s="60">
        <v>2</v>
      </c>
      <c r="D2311" s="59" t="str">
        <f t="shared" si="367"/>
        <v>275/80R22.5</v>
      </c>
      <c r="E2311" s="61">
        <v>11183</v>
      </c>
      <c r="F2311" s="75" t="s">
        <v>99</v>
      </c>
      <c r="G2311" s="60">
        <v>98</v>
      </c>
      <c r="H2311" s="59" t="str">
        <f t="shared" si="368"/>
        <v>ANA LUCIA</v>
      </c>
      <c r="I2311" s="63">
        <v>45918</v>
      </c>
      <c r="J2311" s="64">
        <v>45933</v>
      </c>
      <c r="K2311" s="60">
        <v>0</v>
      </c>
      <c r="L2311" s="60">
        <v>14667</v>
      </c>
      <c r="M2311" s="60">
        <v>77155</v>
      </c>
      <c r="N2311" s="65">
        <f t="shared" si="369"/>
        <v>600</v>
      </c>
      <c r="O2311" s="66" t="str">
        <f t="shared" ca="1" si="370"/>
        <v>OK</v>
      </c>
      <c r="P2311" s="63">
        <v>46111</v>
      </c>
      <c r="Q2311" s="200"/>
      <c r="R2311" s="148" t="s">
        <v>107</v>
      </c>
      <c r="S2311" s="65" t="str">
        <f t="shared" si="371"/>
        <v>Alteração na zona baixa do talão.</v>
      </c>
      <c r="T2311" s="59" t="str">
        <f t="shared" si="37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311" s="65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311" s="60">
        <v>16196</v>
      </c>
      <c r="W2311" s="59" t="str">
        <f t="shared" si="374"/>
        <v xml:space="preserve">Everson Veloso </v>
      </c>
      <c r="X2311" s="59">
        <f t="shared" si="365"/>
        <v>10</v>
      </c>
      <c r="Y2311" s="59">
        <f t="shared" ref="Y2311:Y2374" ca="1" si="376">IF(J2311=0,"",IF(P2311=0,TODAY()-J2311,P2311-J2311))</f>
        <v>178</v>
      </c>
      <c r="Z2311" s="59" t="str">
        <f>IFERROR(VLOOKUP(R2311,FVU!B:F,5,FALSE),"")</f>
        <v>TALÃO</v>
      </c>
      <c r="AA2311">
        <f t="shared" si="366"/>
        <v>2025</v>
      </c>
    </row>
    <row r="2312" spans="1:27" ht="15.75" customHeight="1">
      <c r="A2312" s="149">
        <f t="shared" si="375"/>
        <v>4607</v>
      </c>
      <c r="B2312" s="76">
        <v>30853</v>
      </c>
      <c r="C2312" s="68">
        <v>2</v>
      </c>
      <c r="D2312" s="67" t="str">
        <f t="shared" si="367"/>
        <v>275/80R22.5</v>
      </c>
      <c r="E2312" s="69">
        <v>90495</v>
      </c>
      <c r="F2312" s="76" t="s">
        <v>197</v>
      </c>
      <c r="G2312" s="68">
        <v>990</v>
      </c>
      <c r="H2312" s="67" t="str">
        <f t="shared" si="368"/>
        <v>VENEZA</v>
      </c>
      <c r="I2312" s="71">
        <v>45919</v>
      </c>
      <c r="J2312" s="72">
        <v>45933</v>
      </c>
      <c r="K2312" s="68">
        <v>0</v>
      </c>
      <c r="L2312" s="68">
        <v>45465</v>
      </c>
      <c r="M2312" s="68">
        <v>45465</v>
      </c>
      <c r="N2312" s="73">
        <f t="shared" si="369"/>
        <v>600</v>
      </c>
      <c r="O2312" s="74" t="str">
        <f t="shared" ca="1" si="370"/>
        <v>OK</v>
      </c>
      <c r="P2312" s="71">
        <v>45938</v>
      </c>
      <c r="Q2312" s="198"/>
      <c r="R2312" s="68" t="s">
        <v>110</v>
      </c>
      <c r="S2312" s="73" t="str">
        <f t="shared" si="371"/>
        <v>Rodagem sem ar ou com flexão importante no flanco.</v>
      </c>
      <c r="T2312" s="67" t="str">
        <f t="shared" si="372"/>
        <v>Perfurações no topo ou flanco, rodas ou aros danificados, rodagem prolongada sem ar ou baixa pressão, desgaste no flanco por atrito com o solo ou entre germinados.</v>
      </c>
      <c r="U2312" s="73" t="str">
        <f t="shared" si="373"/>
        <v>Condutor rodou com o pneu vazio. Solicito avaliação de cobrança.</v>
      </c>
      <c r="V2312" s="68">
        <v>16196</v>
      </c>
      <c r="W2312" s="67" t="str">
        <f t="shared" si="374"/>
        <v xml:space="preserve">Everson Veloso </v>
      </c>
      <c r="X2312" s="67">
        <f t="shared" si="365"/>
        <v>10</v>
      </c>
      <c r="Y2312" s="67">
        <f t="shared" ca="1" si="376"/>
        <v>5</v>
      </c>
      <c r="Z2312" s="67" t="str">
        <f>IFERROR(VLOOKUP(R2312,FVU!B:F,5,FALSE),"")</f>
        <v>FLANCO</v>
      </c>
      <c r="AA2312">
        <f t="shared" si="366"/>
        <v>2025</v>
      </c>
    </row>
    <row r="2313" spans="1:27" ht="15.75" customHeight="1">
      <c r="A2313" s="150">
        <f t="shared" si="375"/>
        <v>4608</v>
      </c>
      <c r="B2313" s="75">
        <v>25471</v>
      </c>
      <c r="C2313" s="60">
        <v>2</v>
      </c>
      <c r="D2313" s="59" t="str">
        <f t="shared" si="367"/>
        <v>275/80R22.5</v>
      </c>
      <c r="E2313" s="61">
        <v>90485</v>
      </c>
      <c r="F2313" s="75" t="s">
        <v>105</v>
      </c>
      <c r="G2313" s="60">
        <v>990</v>
      </c>
      <c r="H2313" s="59" t="str">
        <f t="shared" si="368"/>
        <v>VENEZA</v>
      </c>
      <c r="I2313" s="63">
        <v>45917</v>
      </c>
      <c r="J2313" s="64">
        <v>45933</v>
      </c>
      <c r="K2313" s="60">
        <v>1</v>
      </c>
      <c r="L2313" s="60">
        <v>46226</v>
      </c>
      <c r="M2313" s="60">
        <v>226129</v>
      </c>
      <c r="N2313" s="65">
        <f t="shared" si="369"/>
        <v>600</v>
      </c>
      <c r="O2313" s="66" t="str">
        <f t="shared" ca="1" si="370"/>
        <v>OK</v>
      </c>
      <c r="P2313" s="63">
        <v>45938</v>
      </c>
      <c r="Q2313" s="200"/>
      <c r="R2313" s="148" t="s">
        <v>106</v>
      </c>
      <c r="S2313" s="65" t="str">
        <f t="shared" si="371"/>
        <v>Rachadura na zona baixa do talão.</v>
      </c>
      <c r="T2313" s="59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13" s="65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13" s="60">
        <v>16196</v>
      </c>
      <c r="W2313" s="59" t="str">
        <f t="shared" si="374"/>
        <v xml:space="preserve">Everson Veloso </v>
      </c>
      <c r="X2313" s="59">
        <f t="shared" ref="X2313:X2376" si="377">IF(J2313=0,"",MONTH(J2313))</f>
        <v>10</v>
      </c>
      <c r="Y2313" s="59">
        <f t="shared" ca="1" si="376"/>
        <v>5</v>
      </c>
      <c r="Z2313" s="59" t="str">
        <f>IFERROR(VLOOKUP(R2313,FVU!B:F,5,FALSE),"")</f>
        <v>TALÃO</v>
      </c>
      <c r="AA2313">
        <f t="shared" ref="AA2313:AA2376" si="378">IF(J2313=0,"",YEAR(J2313))</f>
        <v>2025</v>
      </c>
    </row>
    <row r="2314" spans="1:27" ht="15.75" customHeight="1">
      <c r="A2314" s="149">
        <f t="shared" si="375"/>
        <v>4609</v>
      </c>
      <c r="B2314" s="76">
        <v>23925</v>
      </c>
      <c r="C2314" s="68">
        <v>2</v>
      </c>
      <c r="D2314" s="67" t="str">
        <f t="shared" si="367"/>
        <v>275/80R22.5</v>
      </c>
      <c r="E2314" s="69">
        <v>90486</v>
      </c>
      <c r="F2314" s="76" t="s">
        <v>99</v>
      </c>
      <c r="G2314" s="68">
        <v>990</v>
      </c>
      <c r="H2314" s="67" t="str">
        <f t="shared" si="368"/>
        <v>VENEZA</v>
      </c>
      <c r="I2314" s="71">
        <v>45918</v>
      </c>
      <c r="J2314" s="72">
        <v>45933</v>
      </c>
      <c r="K2314" s="68">
        <v>1</v>
      </c>
      <c r="L2314" s="68">
        <v>25092</v>
      </c>
      <c r="M2314" s="68">
        <v>150174</v>
      </c>
      <c r="N2314" s="73">
        <f t="shared" si="369"/>
        <v>600</v>
      </c>
      <c r="O2314" s="74" t="str">
        <f t="shared" ca="1" si="370"/>
        <v>OK</v>
      </c>
      <c r="P2314" s="71">
        <v>45938</v>
      </c>
      <c r="Q2314" s="198"/>
      <c r="R2314" s="68" t="s">
        <v>106</v>
      </c>
      <c r="S2314" s="73" t="str">
        <f t="shared" si="371"/>
        <v>Rachadura na zona baixa do talão.</v>
      </c>
      <c r="T2314" s="67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14" s="73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14" s="68">
        <v>16196</v>
      </c>
      <c r="W2314" s="67" t="str">
        <f t="shared" si="374"/>
        <v xml:space="preserve">Everson Veloso </v>
      </c>
      <c r="X2314" s="67">
        <f t="shared" si="377"/>
        <v>10</v>
      </c>
      <c r="Y2314" s="67">
        <f t="shared" ca="1" si="376"/>
        <v>5</v>
      </c>
      <c r="Z2314" s="67" t="str">
        <f>IFERROR(VLOOKUP(R2314,FVU!B:F,5,FALSE),"")</f>
        <v>TALÃO</v>
      </c>
      <c r="AA2314">
        <f t="shared" si="378"/>
        <v>2025</v>
      </c>
    </row>
    <row r="2315" spans="1:27" ht="15.75" customHeight="1">
      <c r="A2315" s="150">
        <f t="shared" si="375"/>
        <v>4610</v>
      </c>
      <c r="B2315" s="75">
        <v>31799</v>
      </c>
      <c r="C2315" s="60">
        <v>2</v>
      </c>
      <c r="D2315" s="59" t="str">
        <f t="shared" si="367"/>
        <v>275/80R22.5</v>
      </c>
      <c r="E2315" s="61">
        <v>90456</v>
      </c>
      <c r="F2315" s="75" t="s">
        <v>197</v>
      </c>
      <c r="G2315" s="60">
        <v>990</v>
      </c>
      <c r="H2315" s="59" t="str">
        <f t="shared" si="368"/>
        <v>VENEZA</v>
      </c>
      <c r="I2315" s="63">
        <v>45917</v>
      </c>
      <c r="J2315" s="64">
        <v>45933</v>
      </c>
      <c r="K2315" s="60">
        <v>0</v>
      </c>
      <c r="L2315" s="60">
        <v>11171</v>
      </c>
      <c r="M2315" s="60">
        <v>11171</v>
      </c>
      <c r="N2315" s="65">
        <f t="shared" si="369"/>
        <v>600</v>
      </c>
      <c r="O2315" s="66" t="str">
        <f t="shared" ca="1" si="370"/>
        <v>OK</v>
      </c>
      <c r="P2315" s="63">
        <v>45938</v>
      </c>
      <c r="Q2315" s="200"/>
      <c r="R2315" s="148" t="s">
        <v>110</v>
      </c>
      <c r="S2315" s="65" t="str">
        <f t="shared" si="371"/>
        <v>Rodagem sem ar ou com flexão importante no flanco.</v>
      </c>
      <c r="T2315" s="59" t="str">
        <f t="shared" si="372"/>
        <v>Perfurações no topo ou flanco, rodas ou aros danificados, rodagem prolongada sem ar ou baixa pressão, desgaste no flanco por atrito com o solo ou entre germinados.</v>
      </c>
      <c r="U2315" s="65" t="str">
        <f t="shared" si="373"/>
        <v>Condutor rodou com o pneu vazio. Solicito avaliação de cobrança.</v>
      </c>
      <c r="V2315" s="60">
        <v>16196</v>
      </c>
      <c r="W2315" s="59" t="str">
        <f t="shared" si="374"/>
        <v xml:space="preserve">Everson Veloso </v>
      </c>
      <c r="X2315" s="59">
        <f t="shared" si="377"/>
        <v>10</v>
      </c>
      <c r="Y2315" s="59">
        <f t="shared" ca="1" si="376"/>
        <v>5</v>
      </c>
      <c r="Z2315" s="59" t="str">
        <f>IFERROR(VLOOKUP(R2315,FVU!B:F,5,FALSE),"")</f>
        <v>FLANCO</v>
      </c>
      <c r="AA2315">
        <f t="shared" si="378"/>
        <v>2025</v>
      </c>
    </row>
    <row r="2316" spans="1:27" ht="15.75" customHeight="1">
      <c r="A2316" s="149">
        <f t="shared" si="375"/>
        <v>4611</v>
      </c>
      <c r="B2316" s="76">
        <v>30985</v>
      </c>
      <c r="C2316" s="68">
        <v>2</v>
      </c>
      <c r="D2316" s="67" t="str">
        <f t="shared" si="367"/>
        <v>275/80R22.5</v>
      </c>
      <c r="E2316" s="69">
        <v>20716</v>
      </c>
      <c r="F2316" s="76" t="s">
        <v>105</v>
      </c>
      <c r="G2316" s="68">
        <v>870</v>
      </c>
      <c r="H2316" s="67" t="str">
        <f t="shared" si="368"/>
        <v>JUSTINOPOLIS</v>
      </c>
      <c r="I2316" s="71">
        <v>45917</v>
      </c>
      <c r="J2316" s="72">
        <v>45933</v>
      </c>
      <c r="K2316" s="68">
        <v>1</v>
      </c>
      <c r="L2316" s="68">
        <v>4405</v>
      </c>
      <c r="M2316" s="68">
        <v>51537</v>
      </c>
      <c r="N2316" s="73">
        <f t="shared" si="369"/>
        <v>600</v>
      </c>
      <c r="O2316" s="74" t="str">
        <f t="shared" ca="1" si="370"/>
        <v>OK</v>
      </c>
      <c r="P2316" s="71">
        <v>45961</v>
      </c>
      <c r="Q2316" s="198"/>
      <c r="R2316" s="68" t="s">
        <v>116</v>
      </c>
      <c r="S2316" s="73" t="str">
        <f t="shared" si="371"/>
        <v>Desenrolamento do retorno da lona carcaça no talão.</v>
      </c>
      <c r="T2316" s="67" t="str">
        <f t="shared" si="372"/>
        <v>Aquecimento no talão ocasionado pelo uso excessivo do freio, má regulagem dos freios, uso excessivo dos freios devido a velocidade incompatível com a via,rodas sujas e/ou em má condições de uso, etc.</v>
      </c>
      <c r="U2316" s="73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316" s="68">
        <v>16196</v>
      </c>
      <c r="W2316" s="67" t="str">
        <f t="shared" si="374"/>
        <v xml:space="preserve">Everson Veloso </v>
      </c>
      <c r="X2316" s="67">
        <f t="shared" si="377"/>
        <v>10</v>
      </c>
      <c r="Y2316" s="67">
        <f t="shared" ca="1" si="376"/>
        <v>28</v>
      </c>
      <c r="Z2316" s="67" t="str">
        <f>IFERROR(VLOOKUP(R2316,FVU!B:F,5,FALSE),"")</f>
        <v>TALÃO</v>
      </c>
      <c r="AA2316">
        <f t="shared" si="378"/>
        <v>2025</v>
      </c>
    </row>
    <row r="2317" spans="1:27" ht="15.75" customHeight="1">
      <c r="A2317" s="150">
        <f t="shared" si="375"/>
        <v>4612</v>
      </c>
      <c r="B2317" s="75">
        <v>30610</v>
      </c>
      <c r="C2317" s="60">
        <v>2</v>
      </c>
      <c r="D2317" s="59" t="str">
        <f t="shared" si="367"/>
        <v>275/80R22.5</v>
      </c>
      <c r="E2317" s="61">
        <v>11326</v>
      </c>
      <c r="F2317" s="75" t="s">
        <v>105</v>
      </c>
      <c r="G2317" s="60">
        <v>870</v>
      </c>
      <c r="H2317" s="59" t="str">
        <f t="shared" si="368"/>
        <v>JUSTINOPOLIS</v>
      </c>
      <c r="I2317" s="63">
        <v>45923</v>
      </c>
      <c r="J2317" s="64">
        <v>45933</v>
      </c>
      <c r="K2317" s="60">
        <v>1</v>
      </c>
      <c r="L2317" s="60">
        <v>6190</v>
      </c>
      <c r="M2317" s="60">
        <v>40907</v>
      </c>
      <c r="N2317" s="65">
        <f t="shared" si="369"/>
        <v>600</v>
      </c>
      <c r="O2317" s="66" t="str">
        <f t="shared" ca="1" si="370"/>
        <v>OK</v>
      </c>
      <c r="P2317" s="63">
        <v>45933</v>
      </c>
      <c r="Q2317" s="200"/>
      <c r="R2317" s="148" t="s">
        <v>106</v>
      </c>
      <c r="S2317" s="65" t="str">
        <f t="shared" si="371"/>
        <v>Rachadura na zona baixa do talão.</v>
      </c>
      <c r="T2317" s="59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17" s="65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17" s="60">
        <v>16196</v>
      </c>
      <c r="W2317" s="59" t="str">
        <f t="shared" si="374"/>
        <v xml:space="preserve">Everson Veloso </v>
      </c>
      <c r="X2317" s="59">
        <f t="shared" si="377"/>
        <v>10</v>
      </c>
      <c r="Y2317" s="59">
        <f t="shared" ca="1" si="376"/>
        <v>0</v>
      </c>
      <c r="Z2317" s="59" t="str">
        <f>IFERROR(VLOOKUP(R2317,FVU!B:F,5,FALSE),"")</f>
        <v>TALÃO</v>
      </c>
      <c r="AA2317">
        <f t="shared" si="378"/>
        <v>2025</v>
      </c>
    </row>
    <row r="2318" spans="1:27" ht="15.75" customHeight="1">
      <c r="A2318" s="149">
        <f t="shared" si="375"/>
        <v>4613</v>
      </c>
      <c r="B2318" s="76">
        <v>30378</v>
      </c>
      <c r="C2318" s="68">
        <v>2</v>
      </c>
      <c r="D2318" s="67" t="str">
        <f t="shared" si="367"/>
        <v>275/80R22.5</v>
      </c>
      <c r="E2318" s="69">
        <v>8458</v>
      </c>
      <c r="F2318" s="76" t="s">
        <v>102</v>
      </c>
      <c r="G2318" s="68">
        <v>56</v>
      </c>
      <c r="H2318" s="67" t="str">
        <f t="shared" si="368"/>
        <v xml:space="preserve">UBERLANDIA </v>
      </c>
      <c r="I2318" s="71">
        <v>45918</v>
      </c>
      <c r="J2318" s="72">
        <v>45933</v>
      </c>
      <c r="K2318" s="68">
        <v>0</v>
      </c>
      <c r="L2318" s="68">
        <v>801</v>
      </c>
      <c r="M2318" s="68">
        <v>40891</v>
      </c>
      <c r="N2318" s="73">
        <f t="shared" si="369"/>
        <v>600</v>
      </c>
      <c r="O2318" s="74" t="str">
        <f t="shared" ca="1" si="370"/>
        <v>OK</v>
      </c>
      <c r="P2318" s="71">
        <v>45964</v>
      </c>
      <c r="Q2318" s="198"/>
      <c r="R2318" s="68" t="s">
        <v>106</v>
      </c>
      <c r="S2318" s="73" t="str">
        <f t="shared" si="371"/>
        <v>Rachadura na zona baixa do talão.</v>
      </c>
      <c r="T2318" s="67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18" s="73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18" s="68">
        <v>16196</v>
      </c>
      <c r="W2318" s="67" t="str">
        <f t="shared" si="374"/>
        <v xml:space="preserve">Everson Veloso </v>
      </c>
      <c r="X2318" s="67">
        <f t="shared" si="377"/>
        <v>10</v>
      </c>
      <c r="Y2318" s="67">
        <f t="shared" ca="1" si="376"/>
        <v>31</v>
      </c>
      <c r="Z2318" s="67" t="str">
        <f>IFERROR(VLOOKUP(R2318,FVU!B:F,5,FALSE),"")</f>
        <v>TALÃO</v>
      </c>
      <c r="AA2318">
        <f t="shared" si="378"/>
        <v>2025</v>
      </c>
    </row>
    <row r="2319" spans="1:27" ht="15.75" customHeight="1">
      <c r="A2319" s="150">
        <f t="shared" si="375"/>
        <v>4614</v>
      </c>
      <c r="B2319" s="75">
        <v>30197</v>
      </c>
      <c r="C2319" s="60">
        <v>2</v>
      </c>
      <c r="D2319" s="59" t="str">
        <f t="shared" si="367"/>
        <v>275/80R22.5</v>
      </c>
      <c r="E2319" s="61">
        <v>20716</v>
      </c>
      <c r="F2319" s="75" t="s">
        <v>105</v>
      </c>
      <c r="G2319" s="60">
        <v>870</v>
      </c>
      <c r="H2319" s="59" t="str">
        <f t="shared" si="368"/>
        <v>JUSTINOPOLIS</v>
      </c>
      <c r="I2319" s="63">
        <v>45923</v>
      </c>
      <c r="J2319" s="64">
        <v>45933</v>
      </c>
      <c r="K2319" s="60">
        <v>2</v>
      </c>
      <c r="L2319" s="60">
        <v>1010</v>
      </c>
      <c r="M2319" s="60">
        <v>78098</v>
      </c>
      <c r="N2319" s="65">
        <f t="shared" si="369"/>
        <v>600</v>
      </c>
      <c r="O2319" s="66" t="str">
        <f t="shared" ca="1" si="370"/>
        <v>OK</v>
      </c>
      <c r="P2319" s="63">
        <v>45961</v>
      </c>
      <c r="Q2319" s="200"/>
      <c r="R2319" s="148" t="s">
        <v>116</v>
      </c>
      <c r="S2319" s="65" t="str">
        <f t="shared" si="371"/>
        <v>Desenrolamento do retorno da lona carcaça no talão.</v>
      </c>
      <c r="T2319" s="59" t="str">
        <f t="shared" si="372"/>
        <v>Aquecimento no talão ocasionado pelo uso excessivo do freio, má regulagem dos freios, uso excessivo dos freios devido a velocidade incompatível com a via,rodas sujas e/ou em má condições de uso, etc.</v>
      </c>
      <c r="U2319" s="65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319" s="60">
        <v>16196</v>
      </c>
      <c r="W2319" s="59" t="str">
        <f t="shared" si="374"/>
        <v xml:space="preserve">Everson Veloso </v>
      </c>
      <c r="X2319" s="59">
        <f t="shared" si="377"/>
        <v>10</v>
      </c>
      <c r="Y2319" s="59">
        <f t="shared" ca="1" si="376"/>
        <v>28</v>
      </c>
      <c r="Z2319" s="59" t="str">
        <f>IFERROR(VLOOKUP(R2319,FVU!B:F,5,FALSE),"")</f>
        <v>TALÃO</v>
      </c>
      <c r="AA2319">
        <f t="shared" si="378"/>
        <v>2025</v>
      </c>
    </row>
    <row r="2320" spans="1:27" ht="15.75" customHeight="1">
      <c r="A2320" s="149">
        <f t="shared" si="375"/>
        <v>4615</v>
      </c>
      <c r="B2320" s="76">
        <v>31976</v>
      </c>
      <c r="C2320" s="68">
        <v>2</v>
      </c>
      <c r="D2320" s="67" t="str">
        <f t="shared" si="367"/>
        <v>275/80R22.5</v>
      </c>
      <c r="E2320" s="69">
        <v>7331</v>
      </c>
      <c r="F2320" s="76" t="s">
        <v>102</v>
      </c>
      <c r="G2320" s="68">
        <v>56</v>
      </c>
      <c r="H2320" s="67" t="str">
        <f t="shared" si="368"/>
        <v xml:space="preserve">UBERLANDIA </v>
      </c>
      <c r="I2320" s="71">
        <v>45915</v>
      </c>
      <c r="J2320" s="72">
        <v>45933</v>
      </c>
      <c r="K2320" s="68">
        <v>0</v>
      </c>
      <c r="L2320" s="68">
        <v>31966</v>
      </c>
      <c r="M2320" s="68">
        <v>31966</v>
      </c>
      <c r="N2320" s="73">
        <f t="shared" si="369"/>
        <v>600</v>
      </c>
      <c r="O2320" s="74" t="str">
        <f t="shared" ca="1" si="370"/>
        <v>OK</v>
      </c>
      <c r="P2320" s="71">
        <v>45964</v>
      </c>
      <c r="Q2320" s="198"/>
      <c r="R2320" s="68" t="s">
        <v>111</v>
      </c>
      <c r="S2320" s="73" t="str">
        <f t="shared" si="371"/>
        <v>Desgaste irregular da Banda de Rodagem.</v>
      </c>
      <c r="T2320" s="67" t="str">
        <f t="shared" si="372"/>
        <v>Folgas nas mangas, cubos, buchas estouradas, veículo desalinhado.</v>
      </c>
      <c r="U2320" s="73" t="str">
        <f t="shared" si="37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320" s="68">
        <v>16196</v>
      </c>
      <c r="W2320" s="67" t="str">
        <f t="shared" si="374"/>
        <v xml:space="preserve">Everson Veloso </v>
      </c>
      <c r="X2320" s="67">
        <f t="shared" si="377"/>
        <v>10</v>
      </c>
      <c r="Y2320" s="67">
        <f t="shared" ca="1" si="376"/>
        <v>31</v>
      </c>
      <c r="Z2320" s="67" t="str">
        <f>IFERROR(VLOOKUP(R2320,FVU!B:F,5,FALSE),"")</f>
        <v>BANDA DE RODAGEM</v>
      </c>
      <c r="AA2320">
        <f t="shared" si="378"/>
        <v>2025</v>
      </c>
    </row>
    <row r="2321" spans="1:27" ht="15.75" customHeight="1">
      <c r="A2321" s="150">
        <f t="shared" si="375"/>
        <v>4616</v>
      </c>
      <c r="B2321" s="75">
        <v>27972</v>
      </c>
      <c r="C2321" s="60">
        <v>2</v>
      </c>
      <c r="D2321" s="59" t="str">
        <f t="shared" si="367"/>
        <v>275/80R22.5</v>
      </c>
      <c r="E2321" s="61">
        <v>8422</v>
      </c>
      <c r="F2321" s="75" t="s">
        <v>105</v>
      </c>
      <c r="G2321" s="60">
        <v>56</v>
      </c>
      <c r="H2321" s="59" t="str">
        <f t="shared" si="368"/>
        <v xml:space="preserve">UBERLANDIA </v>
      </c>
      <c r="I2321" s="63">
        <v>45915</v>
      </c>
      <c r="J2321" s="64">
        <v>45933</v>
      </c>
      <c r="K2321" s="60">
        <v>1</v>
      </c>
      <c r="L2321" s="60">
        <v>31588</v>
      </c>
      <c r="M2321" s="60">
        <v>127715</v>
      </c>
      <c r="N2321" s="65">
        <f t="shared" si="369"/>
        <v>600</v>
      </c>
      <c r="O2321" s="66" t="str">
        <f t="shared" ca="1" si="370"/>
        <v>OK</v>
      </c>
      <c r="P2321" s="63">
        <v>45964</v>
      </c>
      <c r="Q2321" s="200"/>
      <c r="R2321" s="148" t="s">
        <v>106</v>
      </c>
      <c r="S2321" s="65" t="str">
        <f t="shared" si="371"/>
        <v>Rachadura na zona baixa do talão.</v>
      </c>
      <c r="T2321" s="59" t="str">
        <f t="shared" si="37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21" s="65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21" s="60">
        <v>16196</v>
      </c>
      <c r="W2321" s="59" t="str">
        <f t="shared" si="374"/>
        <v xml:space="preserve">Everson Veloso </v>
      </c>
      <c r="X2321" s="59">
        <f t="shared" si="377"/>
        <v>10</v>
      </c>
      <c r="Y2321" s="59">
        <f t="shared" ca="1" si="376"/>
        <v>31</v>
      </c>
      <c r="Z2321" s="59" t="str">
        <f>IFERROR(VLOOKUP(R2321,FVU!B:F,5,FALSE),"")</f>
        <v>TALÃO</v>
      </c>
      <c r="AA2321">
        <f t="shared" si="378"/>
        <v>2025</v>
      </c>
    </row>
    <row r="2322" spans="1:27" ht="15.75" customHeight="1">
      <c r="A2322" s="149">
        <f t="shared" si="375"/>
        <v>4617</v>
      </c>
      <c r="B2322" s="76">
        <v>25270</v>
      </c>
      <c r="C2322" s="68">
        <v>1</v>
      </c>
      <c r="D2322" s="67" t="str">
        <f t="shared" si="367"/>
        <v>295/80R22.5</v>
      </c>
      <c r="E2322" s="69">
        <v>50770</v>
      </c>
      <c r="F2322" s="76" t="s">
        <v>105</v>
      </c>
      <c r="G2322" s="68">
        <v>16</v>
      </c>
      <c r="H2322" s="67" t="str">
        <f t="shared" si="368"/>
        <v>M.GORETTI</v>
      </c>
      <c r="I2322" s="71">
        <v>45923</v>
      </c>
      <c r="J2322" s="72">
        <v>45937</v>
      </c>
      <c r="K2322" s="68">
        <v>1</v>
      </c>
      <c r="L2322" s="68">
        <v>8103</v>
      </c>
      <c r="M2322" s="68">
        <v>84823</v>
      </c>
      <c r="N2322" s="73">
        <f t="shared" si="369"/>
        <v>650</v>
      </c>
      <c r="O2322" s="74" t="str">
        <f t="shared" ca="1" si="370"/>
        <v>OK</v>
      </c>
      <c r="P2322" s="71">
        <v>45957</v>
      </c>
      <c r="Q2322" s="198"/>
      <c r="R2322" s="68" t="s">
        <v>107</v>
      </c>
      <c r="S2322" s="73" t="str">
        <f t="shared" si="371"/>
        <v>Alteração na zona baixa do talão.</v>
      </c>
      <c r="T2322" s="67" t="str">
        <f t="shared" si="37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322" s="73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322" s="68">
        <v>16196</v>
      </c>
      <c r="W2322" s="67" t="str">
        <f t="shared" si="374"/>
        <v xml:space="preserve">Everson Veloso </v>
      </c>
      <c r="X2322" s="67">
        <f t="shared" si="377"/>
        <v>10</v>
      </c>
      <c r="Y2322" s="67">
        <f t="shared" ca="1" si="376"/>
        <v>20</v>
      </c>
      <c r="Z2322" s="67" t="str">
        <f>IFERROR(VLOOKUP(R2322,FVU!B:F,5,FALSE),"")</f>
        <v>TALÃO</v>
      </c>
      <c r="AA2322">
        <f t="shared" si="378"/>
        <v>2025</v>
      </c>
    </row>
    <row r="2323" spans="1:27" ht="15.75" customHeight="1">
      <c r="A2323" s="150">
        <f t="shared" si="375"/>
        <v>4618</v>
      </c>
      <c r="B2323" s="75">
        <v>28964</v>
      </c>
      <c r="C2323" s="60">
        <v>2</v>
      </c>
      <c r="D2323" s="59" t="str">
        <f t="shared" si="367"/>
        <v>275/80R22.5</v>
      </c>
      <c r="E2323" s="61">
        <v>10837</v>
      </c>
      <c r="F2323" s="75" t="s">
        <v>99</v>
      </c>
      <c r="G2323" s="60">
        <v>870</v>
      </c>
      <c r="H2323" s="59" t="str">
        <f t="shared" si="368"/>
        <v>JUSTINOPOLIS</v>
      </c>
      <c r="I2323" s="63">
        <v>45925</v>
      </c>
      <c r="J2323" s="64">
        <v>45937</v>
      </c>
      <c r="K2323" s="60">
        <v>0</v>
      </c>
      <c r="L2323" s="60">
        <v>54021</v>
      </c>
      <c r="M2323" s="60">
        <v>76801</v>
      </c>
      <c r="N2323" s="65">
        <f t="shared" si="369"/>
        <v>600</v>
      </c>
      <c r="O2323" s="66" t="str">
        <f t="shared" ca="1" si="370"/>
        <v>OK</v>
      </c>
      <c r="P2323" s="63">
        <v>45961</v>
      </c>
      <c r="Q2323" s="200"/>
      <c r="R2323" s="148" t="s">
        <v>107</v>
      </c>
      <c r="S2323" s="65" t="str">
        <f t="shared" si="371"/>
        <v>Alteração na zona baixa do talão.</v>
      </c>
      <c r="T2323" s="59" t="str">
        <f t="shared" si="37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323" s="65" t="str">
        <f t="shared" si="37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323" s="60">
        <v>16196</v>
      </c>
      <c r="W2323" s="59" t="str">
        <f t="shared" si="374"/>
        <v xml:space="preserve">Everson Veloso </v>
      </c>
      <c r="X2323" s="59">
        <f t="shared" si="377"/>
        <v>10</v>
      </c>
      <c r="Y2323" s="59">
        <f t="shared" ca="1" si="376"/>
        <v>24</v>
      </c>
      <c r="Z2323" s="59" t="str">
        <f>IFERROR(VLOOKUP(R2323,FVU!B:F,5,FALSE),"")</f>
        <v>TALÃO</v>
      </c>
      <c r="AA2323">
        <f t="shared" si="378"/>
        <v>2025</v>
      </c>
    </row>
    <row r="2324" spans="1:27" ht="15.75" customHeight="1">
      <c r="A2324" s="149">
        <f t="shared" si="375"/>
        <v>4619</v>
      </c>
      <c r="B2324" s="76">
        <v>28903</v>
      </c>
      <c r="C2324" s="68">
        <v>1</v>
      </c>
      <c r="D2324" s="67" t="str">
        <f t="shared" si="367"/>
        <v>295/80R22.5</v>
      </c>
      <c r="E2324" s="69">
        <v>10829</v>
      </c>
      <c r="F2324" s="76" t="s">
        <v>201</v>
      </c>
      <c r="G2324" s="68">
        <v>870</v>
      </c>
      <c r="H2324" s="67" t="str">
        <f t="shared" si="368"/>
        <v>JUSTINOPOLIS</v>
      </c>
      <c r="I2324" s="71">
        <v>45926</v>
      </c>
      <c r="J2324" s="72">
        <v>45937</v>
      </c>
      <c r="K2324" s="68">
        <v>0</v>
      </c>
      <c r="L2324" s="68">
        <v>25327</v>
      </c>
      <c r="M2324" s="68">
        <v>84689</v>
      </c>
      <c r="N2324" s="73">
        <f t="shared" si="369"/>
        <v>650</v>
      </c>
      <c r="O2324" s="74" t="str">
        <f t="shared" ca="1" si="370"/>
        <v>OK</v>
      </c>
      <c r="P2324" s="71">
        <v>45961</v>
      </c>
      <c r="Q2324" s="198"/>
      <c r="R2324" s="68" t="s">
        <v>114</v>
      </c>
      <c r="S2324" s="73" t="str">
        <f t="shared" si="371"/>
        <v>Pneu não ressulcado</v>
      </c>
      <c r="T2324" s="67" t="str">
        <f t="shared" si="372"/>
        <v>Negligência e/ou não realização do serviço de ressulcagem.</v>
      </c>
      <c r="U2324" s="73" t="str">
        <f t="shared" si="373"/>
        <v>Realizar a ressulcagem dos pneus respeitando os procedimentos conforme manual de ressulcagem.</v>
      </c>
      <c r="V2324" s="68">
        <v>16196</v>
      </c>
      <c r="W2324" s="67" t="str">
        <f t="shared" si="374"/>
        <v xml:space="preserve">Everson Veloso </v>
      </c>
      <c r="X2324" s="67">
        <f t="shared" si="377"/>
        <v>10</v>
      </c>
      <c r="Y2324" s="67">
        <f t="shared" ca="1" si="376"/>
        <v>24</v>
      </c>
      <c r="Z2324" s="67" t="str">
        <f>IFERROR(VLOOKUP(R2324,FVU!B:F,5,FALSE),"")</f>
        <v>BANDA DE RODAGEM</v>
      </c>
      <c r="AA2324">
        <f t="shared" si="378"/>
        <v>2025</v>
      </c>
    </row>
    <row r="2325" spans="1:27" ht="15.75" customHeight="1">
      <c r="A2325" s="150">
        <f t="shared" si="375"/>
        <v>4620</v>
      </c>
      <c r="B2325" s="75">
        <v>31858</v>
      </c>
      <c r="C2325" s="60">
        <v>2</v>
      </c>
      <c r="D2325" s="59" t="str">
        <f t="shared" si="367"/>
        <v>275/80R22.5</v>
      </c>
      <c r="E2325" s="61">
        <v>41160</v>
      </c>
      <c r="F2325" s="75" t="s">
        <v>102</v>
      </c>
      <c r="G2325" s="60">
        <v>870</v>
      </c>
      <c r="H2325" s="59" t="str">
        <f t="shared" si="368"/>
        <v>JUSTINOPOLIS</v>
      </c>
      <c r="I2325" s="63">
        <v>45919</v>
      </c>
      <c r="J2325" s="64">
        <v>45937</v>
      </c>
      <c r="K2325" s="60">
        <v>0</v>
      </c>
      <c r="L2325" s="60">
        <v>25902</v>
      </c>
      <c r="M2325" s="60">
        <v>25902</v>
      </c>
      <c r="N2325" s="65">
        <f t="shared" si="369"/>
        <v>600</v>
      </c>
      <c r="O2325" s="66" t="str">
        <f t="shared" ca="1" si="370"/>
        <v>OK</v>
      </c>
      <c r="P2325" s="63">
        <v>45961</v>
      </c>
      <c r="Q2325" s="200"/>
      <c r="R2325" s="148" t="s">
        <v>111</v>
      </c>
      <c r="S2325" s="65" t="str">
        <f t="shared" si="371"/>
        <v>Desgaste irregular da Banda de Rodagem.</v>
      </c>
      <c r="T2325" s="59" t="str">
        <f t="shared" si="372"/>
        <v>Folgas nas mangas, cubos, buchas estouradas, veículo desalinhado.</v>
      </c>
      <c r="U2325" s="65" t="str">
        <f t="shared" si="37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325" s="60">
        <v>16196</v>
      </c>
      <c r="W2325" s="59" t="str">
        <f t="shared" si="374"/>
        <v xml:space="preserve">Everson Veloso </v>
      </c>
      <c r="X2325" s="59">
        <f t="shared" si="377"/>
        <v>10</v>
      </c>
      <c r="Y2325" s="59">
        <f t="shared" ca="1" si="376"/>
        <v>24</v>
      </c>
      <c r="Z2325" s="59" t="str">
        <f>IFERROR(VLOOKUP(R2325,FVU!B:F,5,FALSE),"")</f>
        <v>BANDA DE RODAGEM</v>
      </c>
      <c r="AA2325">
        <f t="shared" si="378"/>
        <v>2025</v>
      </c>
    </row>
    <row r="2326" spans="1:27" ht="15.75" customHeight="1">
      <c r="A2326" s="149">
        <f t="shared" si="375"/>
        <v>4621</v>
      </c>
      <c r="B2326" s="76">
        <v>30462</v>
      </c>
      <c r="C2326" s="68">
        <v>2</v>
      </c>
      <c r="D2326" s="67" t="str">
        <f t="shared" si="367"/>
        <v>275/80R22.5</v>
      </c>
      <c r="E2326" s="69">
        <v>40773</v>
      </c>
      <c r="F2326" s="76" t="s">
        <v>198</v>
      </c>
      <c r="G2326" s="68">
        <v>98</v>
      </c>
      <c r="H2326" s="67" t="str">
        <f t="shared" si="368"/>
        <v>ANA LUCIA</v>
      </c>
      <c r="I2326" s="71">
        <v>45923</v>
      </c>
      <c r="J2326" s="72">
        <v>45937</v>
      </c>
      <c r="K2326" s="68">
        <v>0</v>
      </c>
      <c r="L2326" s="68">
        <v>6922</v>
      </c>
      <c r="M2326" s="68">
        <v>43558</v>
      </c>
      <c r="N2326" s="73">
        <f t="shared" si="369"/>
        <v>600</v>
      </c>
      <c r="O2326" s="74" t="str">
        <f t="shared" ca="1" si="370"/>
        <v>OK</v>
      </c>
      <c r="P2326" s="71">
        <v>46112</v>
      </c>
      <c r="Q2326" s="198"/>
      <c r="R2326" s="68" t="s">
        <v>114</v>
      </c>
      <c r="S2326" s="73" t="str">
        <f t="shared" si="371"/>
        <v>Pneu não ressulcado</v>
      </c>
      <c r="T2326" s="67" t="str">
        <f t="shared" si="372"/>
        <v>Negligência e/ou não realização do serviço de ressulcagem.</v>
      </c>
      <c r="U2326" s="73" t="str">
        <f t="shared" si="373"/>
        <v>Realizar a ressulcagem dos pneus respeitando os procedimentos conforme manual de ressulcagem.</v>
      </c>
      <c r="V2326" s="68">
        <v>16196</v>
      </c>
      <c r="W2326" s="67" t="str">
        <f t="shared" si="374"/>
        <v xml:space="preserve">Everson Veloso </v>
      </c>
      <c r="X2326" s="67">
        <f t="shared" si="377"/>
        <v>10</v>
      </c>
      <c r="Y2326" s="67">
        <f t="shared" ca="1" si="376"/>
        <v>175</v>
      </c>
      <c r="Z2326" s="67" t="str">
        <f>IFERROR(VLOOKUP(R2326,FVU!B:F,5,FALSE),"")</f>
        <v>BANDA DE RODAGEM</v>
      </c>
      <c r="AA2326">
        <f t="shared" si="378"/>
        <v>2025</v>
      </c>
    </row>
    <row r="2327" spans="1:27" ht="15.75" customHeight="1">
      <c r="A2327" s="150">
        <f t="shared" si="375"/>
        <v>4622</v>
      </c>
      <c r="B2327" s="75">
        <v>27977</v>
      </c>
      <c r="C2327" s="60">
        <v>2</v>
      </c>
      <c r="D2327" s="59" t="str">
        <f t="shared" ref="D2327:D2390" si="379">IFERROR(VLOOKUP(C2327,MEDIDA,2,FALSE),"")</f>
        <v>275/80R22.5</v>
      </c>
      <c r="E2327" s="61">
        <v>90509</v>
      </c>
      <c r="F2327" s="75" t="s">
        <v>105</v>
      </c>
      <c r="G2327" s="60">
        <v>990</v>
      </c>
      <c r="H2327" s="59" t="str">
        <f t="shared" ref="H2327:H2390" si="380">IFERROR(VLOOKUP(G2327,LOCAL,2,FALSE),"")</f>
        <v>VENEZA</v>
      </c>
      <c r="I2327" s="63">
        <v>45929</v>
      </c>
      <c r="J2327" s="64">
        <v>45937</v>
      </c>
      <c r="K2327" s="60">
        <v>0</v>
      </c>
      <c r="L2327" s="60">
        <v>18580</v>
      </c>
      <c r="M2327" s="60">
        <v>135316</v>
      </c>
      <c r="N2327" s="65">
        <f t="shared" ref="N2327:N2390" si="381">IFERROR(VLOOKUP(C2327,MEDIDA,3,FALSE),"")</f>
        <v>600</v>
      </c>
      <c r="O2327" s="66" t="str">
        <f t="shared" ref="O2327:O2390" ca="1" si="382">IF(B2327="","",IF(P2327="",IF(TODAY()-J2327&gt;=7,"PENDENTE","AGUARDANDO"),"OK"))</f>
        <v>OK</v>
      </c>
      <c r="P2327" s="63">
        <v>45944</v>
      </c>
      <c r="Q2327" s="200"/>
      <c r="R2327" s="148" t="s">
        <v>107</v>
      </c>
      <c r="S2327" s="65" t="str">
        <f t="shared" ref="S2327:S2390" si="383">IFERROR(VLOOKUP(R2327,FVU,2,FALSE),"")</f>
        <v>Alteração na zona baixa do talão.</v>
      </c>
      <c r="T2327" s="59" t="str">
        <f t="shared" ref="T2327:T2390" si="384">IFERROR(VLOOKUP(R2327,FVU,3,FALSE),"")</f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327" s="65" t="str">
        <f t="shared" ref="U2327:U2390" si="385">IFERROR(VLOOKUP(R2327,FVU,4,FALSE),"")</f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327" s="60">
        <v>16196</v>
      </c>
      <c r="W2327" s="59" t="str">
        <f t="shared" ref="W2327:W2390" si="386">IFERROR(VLOOKUP(V2327,RELATOR,2,FALSE),"")</f>
        <v xml:space="preserve">Everson Veloso </v>
      </c>
      <c r="X2327" s="59">
        <f t="shared" si="377"/>
        <v>10</v>
      </c>
      <c r="Y2327" s="59">
        <f t="shared" ca="1" si="376"/>
        <v>7</v>
      </c>
      <c r="Z2327" s="59" t="str">
        <f>IFERROR(VLOOKUP(R2327,FVU!B:F,5,FALSE),"")</f>
        <v>TALÃO</v>
      </c>
      <c r="AA2327">
        <f t="shared" si="378"/>
        <v>2025</v>
      </c>
    </row>
    <row r="2328" spans="1:27" ht="15.75" customHeight="1">
      <c r="A2328" s="149">
        <f t="shared" si="375"/>
        <v>4623</v>
      </c>
      <c r="B2328" s="76">
        <v>28219</v>
      </c>
      <c r="C2328" s="68">
        <v>2</v>
      </c>
      <c r="D2328" s="67" t="str">
        <f t="shared" si="379"/>
        <v>275/80R22.5</v>
      </c>
      <c r="E2328" s="69">
        <v>90229</v>
      </c>
      <c r="F2328" s="76" t="s">
        <v>197</v>
      </c>
      <c r="G2328" s="68">
        <v>990</v>
      </c>
      <c r="H2328" s="67" t="str">
        <f t="shared" si="380"/>
        <v>VENEZA</v>
      </c>
      <c r="I2328" s="71">
        <v>45925</v>
      </c>
      <c r="J2328" s="72">
        <v>45937</v>
      </c>
      <c r="K2328" s="68">
        <v>0</v>
      </c>
      <c r="L2328" s="68">
        <v>94604</v>
      </c>
      <c r="M2328" s="68">
        <v>94604</v>
      </c>
      <c r="N2328" s="73">
        <f t="shared" si="381"/>
        <v>600</v>
      </c>
      <c r="O2328" s="74" t="str">
        <f t="shared" ca="1" si="382"/>
        <v>OK</v>
      </c>
      <c r="P2328" s="71">
        <v>45944</v>
      </c>
      <c r="Q2328" s="198"/>
      <c r="R2328" s="68" t="s">
        <v>119</v>
      </c>
      <c r="S2328" s="73" t="str">
        <f t="shared" si="383"/>
        <v>Agressões físicas ou químicas.</v>
      </c>
      <c r="T2328" s="67" t="str">
        <f t="shared" si="384"/>
        <v>Pneu em contato com hidrocarbonetos (óleo diesel, graxa, gasolina, etc. , pneu exposto a fontes de calor soldas, descargas elétricas etc.).</v>
      </c>
      <c r="U2328" s="73" t="str">
        <f t="shared" si="385"/>
        <v>Verificar origem da contaminação e tomar as atitudes cabíveis.</v>
      </c>
      <c r="V2328" s="68">
        <v>16196</v>
      </c>
      <c r="W2328" s="67" t="str">
        <f t="shared" si="386"/>
        <v xml:space="preserve">Everson Veloso </v>
      </c>
      <c r="X2328" s="67">
        <f t="shared" si="377"/>
        <v>10</v>
      </c>
      <c r="Y2328" s="67">
        <f t="shared" ca="1" si="376"/>
        <v>7</v>
      </c>
      <c r="Z2328" s="67" t="str">
        <f>IFERROR(VLOOKUP(R2328,FVU!B:F,5,FALSE),"")</f>
        <v>FLANCO</v>
      </c>
      <c r="AA2328">
        <f t="shared" si="378"/>
        <v>2025</v>
      </c>
    </row>
    <row r="2329" spans="1:27" ht="15.75" customHeight="1">
      <c r="A2329" s="150">
        <f t="shared" si="375"/>
        <v>4624</v>
      </c>
      <c r="B2329" s="75">
        <v>28891</v>
      </c>
      <c r="C2329" s="60">
        <v>2</v>
      </c>
      <c r="D2329" s="59" t="str">
        <f t="shared" si="379"/>
        <v>275/80R22.5</v>
      </c>
      <c r="E2329" s="61">
        <v>90239</v>
      </c>
      <c r="F2329" s="75" t="s">
        <v>105</v>
      </c>
      <c r="G2329" s="60">
        <v>990</v>
      </c>
      <c r="H2329" s="59" t="str">
        <f t="shared" si="380"/>
        <v>VENEZA</v>
      </c>
      <c r="I2329" s="63">
        <v>45923</v>
      </c>
      <c r="J2329" s="64">
        <v>45937</v>
      </c>
      <c r="K2329" s="60">
        <v>1</v>
      </c>
      <c r="L2329" s="60">
        <v>56967</v>
      </c>
      <c r="M2329" s="60">
        <v>108551</v>
      </c>
      <c r="N2329" s="65">
        <f t="shared" si="381"/>
        <v>600</v>
      </c>
      <c r="O2329" s="66" t="str">
        <f t="shared" ca="1" si="382"/>
        <v>OK</v>
      </c>
      <c r="P2329" s="63">
        <v>45944</v>
      </c>
      <c r="Q2329" s="200"/>
      <c r="R2329" s="148" t="s">
        <v>107</v>
      </c>
      <c r="S2329" s="65" t="str">
        <f t="shared" si="383"/>
        <v>Alteração na zona baixa do talão.</v>
      </c>
      <c r="T2329" s="59" t="str">
        <f t="shared" si="3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329" s="65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329" s="60">
        <v>16196</v>
      </c>
      <c r="W2329" s="59" t="str">
        <f t="shared" si="386"/>
        <v xml:space="preserve">Everson Veloso </v>
      </c>
      <c r="X2329" s="59">
        <f t="shared" si="377"/>
        <v>10</v>
      </c>
      <c r="Y2329" s="59">
        <f t="shared" ca="1" si="376"/>
        <v>7</v>
      </c>
      <c r="Z2329" s="59" t="str">
        <f>IFERROR(VLOOKUP(R2329,FVU!B:F,5,FALSE),"")</f>
        <v>TALÃO</v>
      </c>
      <c r="AA2329">
        <f t="shared" si="378"/>
        <v>2025</v>
      </c>
    </row>
    <row r="2330" spans="1:27" ht="15.75" customHeight="1">
      <c r="A2330" s="149">
        <f t="shared" si="375"/>
        <v>4625</v>
      </c>
      <c r="B2330" s="76">
        <v>30661</v>
      </c>
      <c r="C2330" s="68">
        <v>2</v>
      </c>
      <c r="D2330" s="67" t="str">
        <f t="shared" si="379"/>
        <v>275/80R22.5</v>
      </c>
      <c r="E2330" s="152" t="s">
        <v>212</v>
      </c>
      <c r="F2330" s="76" t="s">
        <v>197</v>
      </c>
      <c r="G2330" s="68">
        <v>990</v>
      </c>
      <c r="H2330" s="67" t="str">
        <f t="shared" si="380"/>
        <v>VENEZA</v>
      </c>
      <c r="I2330" s="71">
        <v>45926</v>
      </c>
      <c r="J2330" s="72">
        <v>45937</v>
      </c>
      <c r="K2330" s="68">
        <v>0</v>
      </c>
      <c r="L2330" s="68">
        <v>56895</v>
      </c>
      <c r="M2330" s="68">
        <v>56895</v>
      </c>
      <c r="N2330" s="73">
        <f t="shared" si="381"/>
        <v>600</v>
      </c>
      <c r="O2330" s="74" t="str">
        <f t="shared" ca="1" si="382"/>
        <v>OK</v>
      </c>
      <c r="P2330" s="71">
        <v>45944</v>
      </c>
      <c r="Q2330" s="198"/>
      <c r="R2330" s="68" t="s">
        <v>98</v>
      </c>
      <c r="S2330" s="73" t="str">
        <f t="shared" si="383"/>
        <v>Flexões importantes no interior.</v>
      </c>
      <c r="T2330" s="67" t="str">
        <f t="shared" si="384"/>
        <v>Sobrecarga e/ou baixa pressão, vazamento de ar pela válvula ou pela roda, perfurações no topo ou flanco.</v>
      </c>
      <c r="U2330" s="73" t="str">
        <f t="shared" si="385"/>
        <v>Conferir e efetuar as calibragens periodicamente conforme tabela.</v>
      </c>
      <c r="V2330" s="68">
        <v>16196</v>
      </c>
      <c r="W2330" s="67" t="str">
        <f t="shared" si="386"/>
        <v xml:space="preserve">Everson Veloso </v>
      </c>
      <c r="X2330" s="67">
        <f t="shared" si="377"/>
        <v>10</v>
      </c>
      <c r="Y2330" s="67">
        <f t="shared" ca="1" si="376"/>
        <v>7</v>
      </c>
      <c r="Z2330" s="67" t="str">
        <f>IFERROR(VLOOKUP(R2330,FVU!B:F,5,FALSE),"")</f>
        <v>FLANCO</v>
      </c>
      <c r="AA2330">
        <f t="shared" si="378"/>
        <v>2025</v>
      </c>
    </row>
    <row r="2331" spans="1:27" ht="15.75" customHeight="1">
      <c r="A2331" s="150">
        <f t="shared" si="375"/>
        <v>4626</v>
      </c>
      <c r="B2331" s="75">
        <v>28750</v>
      </c>
      <c r="C2331" s="60">
        <v>2</v>
      </c>
      <c r="D2331" s="59" t="str">
        <f t="shared" si="379"/>
        <v>275/80R22.5</v>
      </c>
      <c r="E2331" s="61">
        <v>90410</v>
      </c>
      <c r="F2331" s="75" t="s">
        <v>105</v>
      </c>
      <c r="G2331" s="60">
        <v>520</v>
      </c>
      <c r="H2331" s="59" t="str">
        <f t="shared" si="380"/>
        <v>NEVES</v>
      </c>
      <c r="I2331" s="63">
        <v>45924</v>
      </c>
      <c r="J2331" s="64">
        <v>45937</v>
      </c>
      <c r="K2331" s="60">
        <v>0</v>
      </c>
      <c r="L2331" s="60">
        <v>12564</v>
      </c>
      <c r="M2331" s="60">
        <v>51349</v>
      </c>
      <c r="N2331" s="65">
        <f t="shared" si="381"/>
        <v>600</v>
      </c>
      <c r="O2331" s="66" t="str">
        <f t="shared" ca="1" si="382"/>
        <v>OK</v>
      </c>
      <c r="P2331" s="63">
        <v>45943</v>
      </c>
      <c r="Q2331" s="200"/>
      <c r="R2331" s="148" t="s">
        <v>107</v>
      </c>
      <c r="S2331" s="65" t="str">
        <f t="shared" si="383"/>
        <v>Alteração na zona baixa do talão.</v>
      </c>
      <c r="T2331" s="59" t="str">
        <f t="shared" si="3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331" s="65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331" s="60">
        <v>16196</v>
      </c>
      <c r="W2331" s="59" t="str">
        <f t="shared" si="386"/>
        <v xml:space="preserve">Everson Veloso </v>
      </c>
      <c r="X2331" s="59">
        <f t="shared" si="377"/>
        <v>10</v>
      </c>
      <c r="Y2331" s="59">
        <f t="shared" ca="1" si="376"/>
        <v>6</v>
      </c>
      <c r="Z2331" s="59" t="str">
        <f>IFERROR(VLOOKUP(R2331,FVU!B:F,5,FALSE),"")</f>
        <v>TALÃO</v>
      </c>
      <c r="AA2331">
        <f t="shared" si="378"/>
        <v>2025</v>
      </c>
    </row>
    <row r="2332" spans="1:27" ht="15.75" customHeight="1">
      <c r="A2332" s="149">
        <f t="shared" si="375"/>
        <v>4627</v>
      </c>
      <c r="B2332" s="76">
        <v>30571</v>
      </c>
      <c r="C2332" s="68">
        <v>2</v>
      </c>
      <c r="D2332" s="67" t="str">
        <f t="shared" si="379"/>
        <v>275/80R22.5</v>
      </c>
      <c r="E2332" s="69">
        <v>90514</v>
      </c>
      <c r="F2332" s="76" t="s">
        <v>99</v>
      </c>
      <c r="G2332" s="68">
        <v>520</v>
      </c>
      <c r="H2332" s="67" t="str">
        <f t="shared" si="380"/>
        <v>NEVES</v>
      </c>
      <c r="I2332" s="71">
        <v>45918</v>
      </c>
      <c r="J2332" s="72">
        <v>45937</v>
      </c>
      <c r="K2332" s="68">
        <v>1</v>
      </c>
      <c r="L2332" s="68">
        <v>26309</v>
      </c>
      <c r="M2332" s="68">
        <v>128735</v>
      </c>
      <c r="N2332" s="73">
        <f t="shared" si="381"/>
        <v>600</v>
      </c>
      <c r="O2332" s="74" t="str">
        <f t="shared" ca="1" si="382"/>
        <v>OK</v>
      </c>
      <c r="P2332" s="71">
        <v>45943</v>
      </c>
      <c r="Q2332" s="198"/>
      <c r="R2332" s="68" t="s">
        <v>107</v>
      </c>
      <c r="S2332" s="73" t="str">
        <f t="shared" si="383"/>
        <v>Alteração na zona baixa do talão.</v>
      </c>
      <c r="T2332" s="67" t="str">
        <f t="shared" si="3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332" s="73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332" s="68">
        <v>16196</v>
      </c>
      <c r="W2332" s="67" t="str">
        <f t="shared" si="386"/>
        <v xml:space="preserve">Everson Veloso </v>
      </c>
      <c r="X2332" s="67">
        <f t="shared" si="377"/>
        <v>10</v>
      </c>
      <c r="Y2332" s="67">
        <f t="shared" ca="1" si="376"/>
        <v>6</v>
      </c>
      <c r="Z2332" s="67" t="str">
        <f>IFERROR(VLOOKUP(R2332,FVU!B:F,5,FALSE),"")</f>
        <v>TALÃO</v>
      </c>
      <c r="AA2332">
        <f t="shared" si="378"/>
        <v>2025</v>
      </c>
    </row>
    <row r="2333" spans="1:27" ht="15.75" customHeight="1">
      <c r="A2333" s="150">
        <f t="shared" si="375"/>
        <v>4628</v>
      </c>
      <c r="B2333" s="75">
        <v>29843</v>
      </c>
      <c r="C2333" s="60">
        <v>2</v>
      </c>
      <c r="D2333" s="59" t="str">
        <f t="shared" si="379"/>
        <v>275/80R22.5</v>
      </c>
      <c r="E2333" s="61">
        <v>90432</v>
      </c>
      <c r="F2333" s="75" t="s">
        <v>99</v>
      </c>
      <c r="G2333" s="60">
        <v>520</v>
      </c>
      <c r="H2333" s="59" t="str">
        <f t="shared" si="380"/>
        <v>NEVES</v>
      </c>
      <c r="I2333" s="63">
        <v>45918</v>
      </c>
      <c r="J2333" s="64">
        <v>45937</v>
      </c>
      <c r="K2333" s="60">
        <v>0</v>
      </c>
      <c r="L2333" s="60">
        <v>1322</v>
      </c>
      <c r="M2333" s="60">
        <v>55134</v>
      </c>
      <c r="N2333" s="65">
        <f t="shared" si="381"/>
        <v>600</v>
      </c>
      <c r="O2333" s="66" t="str">
        <f t="shared" ca="1" si="382"/>
        <v>OK</v>
      </c>
      <c r="P2333" s="63">
        <v>45957</v>
      </c>
      <c r="Q2333" s="200"/>
      <c r="R2333" s="148" t="s">
        <v>107</v>
      </c>
      <c r="S2333" s="65" t="str">
        <f t="shared" si="383"/>
        <v>Alteração na zona baixa do talão.</v>
      </c>
      <c r="T2333" s="59" t="str">
        <f t="shared" si="3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333" s="65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333" s="60">
        <v>16196</v>
      </c>
      <c r="W2333" s="59" t="str">
        <f t="shared" si="386"/>
        <v xml:space="preserve">Everson Veloso </v>
      </c>
      <c r="X2333" s="59">
        <f t="shared" si="377"/>
        <v>10</v>
      </c>
      <c r="Y2333" s="59">
        <f t="shared" ca="1" si="376"/>
        <v>20</v>
      </c>
      <c r="Z2333" s="59" t="str">
        <f>IFERROR(VLOOKUP(R2333,FVU!B:F,5,FALSE),"")</f>
        <v>TALÃO</v>
      </c>
      <c r="AA2333">
        <f t="shared" si="378"/>
        <v>2025</v>
      </c>
    </row>
    <row r="2334" spans="1:27" ht="15.75" customHeight="1">
      <c r="A2334" s="149">
        <f t="shared" si="375"/>
        <v>4629</v>
      </c>
      <c r="B2334" s="76">
        <v>28839</v>
      </c>
      <c r="C2334" s="68">
        <v>2</v>
      </c>
      <c r="D2334" s="67" t="str">
        <f t="shared" si="379"/>
        <v>275/80R22.5</v>
      </c>
      <c r="E2334" s="152" t="s">
        <v>255</v>
      </c>
      <c r="F2334" s="76" t="s">
        <v>101</v>
      </c>
      <c r="G2334" s="68">
        <v>520</v>
      </c>
      <c r="H2334" s="67" t="str">
        <f t="shared" si="380"/>
        <v>NEVES</v>
      </c>
      <c r="I2334" s="71">
        <v>45923</v>
      </c>
      <c r="J2334" s="72">
        <v>45937</v>
      </c>
      <c r="K2334" s="68">
        <v>0</v>
      </c>
      <c r="L2334" s="68">
        <v>7507</v>
      </c>
      <c r="M2334" s="68">
        <v>124399</v>
      </c>
      <c r="N2334" s="73">
        <f t="shared" si="381"/>
        <v>600</v>
      </c>
      <c r="O2334" s="74" t="str">
        <f t="shared" ca="1" si="382"/>
        <v>OK</v>
      </c>
      <c r="P2334" s="71">
        <v>45943</v>
      </c>
      <c r="Q2334" s="198"/>
      <c r="R2334" s="68" t="s">
        <v>107</v>
      </c>
      <c r="S2334" s="73" t="str">
        <f t="shared" si="383"/>
        <v>Alteração na zona baixa do talão.</v>
      </c>
      <c r="T2334" s="67" t="str">
        <f t="shared" si="3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334" s="73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334" s="68">
        <v>16196</v>
      </c>
      <c r="W2334" s="67" t="str">
        <f t="shared" si="386"/>
        <v xml:space="preserve">Everson Veloso </v>
      </c>
      <c r="X2334" s="67">
        <f t="shared" si="377"/>
        <v>10</v>
      </c>
      <c r="Y2334" s="67">
        <f t="shared" ca="1" si="376"/>
        <v>6</v>
      </c>
      <c r="Z2334" s="67" t="str">
        <f>IFERROR(VLOOKUP(R2334,FVU!B:F,5,FALSE),"")</f>
        <v>TALÃO</v>
      </c>
      <c r="AA2334">
        <f t="shared" si="378"/>
        <v>2025</v>
      </c>
    </row>
    <row r="2335" spans="1:27" ht="15.75" customHeight="1">
      <c r="A2335" s="150">
        <f t="shared" si="375"/>
        <v>4630</v>
      </c>
      <c r="B2335" s="75">
        <v>29765</v>
      </c>
      <c r="C2335" s="60">
        <v>2</v>
      </c>
      <c r="D2335" s="59" t="str">
        <f t="shared" si="379"/>
        <v>275/80R22.5</v>
      </c>
      <c r="E2335" s="151" t="s">
        <v>255</v>
      </c>
      <c r="F2335" s="75" t="s">
        <v>99</v>
      </c>
      <c r="G2335" s="60">
        <v>520</v>
      </c>
      <c r="H2335" s="59" t="str">
        <f t="shared" si="380"/>
        <v>NEVES</v>
      </c>
      <c r="I2335" s="63">
        <v>45923</v>
      </c>
      <c r="J2335" s="64">
        <v>45937</v>
      </c>
      <c r="K2335" s="60">
        <v>0</v>
      </c>
      <c r="L2335" s="60">
        <v>7507</v>
      </c>
      <c r="M2335" s="60">
        <v>52832</v>
      </c>
      <c r="N2335" s="65">
        <f t="shared" si="381"/>
        <v>600</v>
      </c>
      <c r="O2335" s="66" t="str">
        <f t="shared" ca="1" si="382"/>
        <v>OK</v>
      </c>
      <c r="P2335" s="63">
        <v>45943</v>
      </c>
      <c r="Q2335" s="200"/>
      <c r="R2335" s="148" t="s">
        <v>107</v>
      </c>
      <c r="S2335" s="65" t="str">
        <f t="shared" si="383"/>
        <v>Alteração na zona baixa do talão.</v>
      </c>
      <c r="T2335" s="59" t="str">
        <f t="shared" si="3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335" s="65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335" s="60">
        <v>16196</v>
      </c>
      <c r="W2335" s="59" t="str">
        <f t="shared" si="386"/>
        <v xml:space="preserve">Everson Veloso </v>
      </c>
      <c r="X2335" s="59">
        <f t="shared" si="377"/>
        <v>10</v>
      </c>
      <c r="Y2335" s="59">
        <f t="shared" ca="1" si="376"/>
        <v>6</v>
      </c>
      <c r="Z2335" s="59" t="str">
        <f>IFERROR(VLOOKUP(R2335,FVU!B:F,5,FALSE),"")</f>
        <v>TALÃO</v>
      </c>
      <c r="AA2335">
        <f t="shared" si="378"/>
        <v>2025</v>
      </c>
    </row>
    <row r="2336" spans="1:27" ht="15.75" customHeight="1">
      <c r="A2336" s="149">
        <f t="shared" si="375"/>
        <v>4631</v>
      </c>
      <c r="B2336" s="76">
        <v>29077</v>
      </c>
      <c r="C2336" s="68">
        <v>2</v>
      </c>
      <c r="D2336" s="67" t="str">
        <f t="shared" si="379"/>
        <v>275/80R22.5</v>
      </c>
      <c r="E2336" s="69">
        <v>90410</v>
      </c>
      <c r="F2336" s="76" t="s">
        <v>99</v>
      </c>
      <c r="G2336" s="68">
        <v>520</v>
      </c>
      <c r="H2336" s="67" t="str">
        <f t="shared" si="380"/>
        <v>NEVES</v>
      </c>
      <c r="I2336" s="71">
        <v>45924</v>
      </c>
      <c r="J2336" s="72">
        <v>45937</v>
      </c>
      <c r="K2336" s="68">
        <v>0</v>
      </c>
      <c r="L2336" s="68">
        <v>7386</v>
      </c>
      <c r="M2336" s="68">
        <v>84777</v>
      </c>
      <c r="N2336" s="73">
        <f t="shared" si="381"/>
        <v>600</v>
      </c>
      <c r="O2336" s="74" t="str">
        <f t="shared" ca="1" si="382"/>
        <v>OK</v>
      </c>
      <c r="P2336" s="71">
        <v>45943</v>
      </c>
      <c r="Q2336" s="198"/>
      <c r="R2336" s="68" t="s">
        <v>106</v>
      </c>
      <c r="S2336" s="73" t="str">
        <f t="shared" si="383"/>
        <v>Rachadura na zona baixa do talão.</v>
      </c>
      <c r="T2336" s="67" t="str">
        <f t="shared" si="3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36" s="73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36" s="68">
        <v>16196</v>
      </c>
      <c r="W2336" s="67" t="str">
        <f t="shared" si="386"/>
        <v xml:space="preserve">Everson Veloso </v>
      </c>
      <c r="X2336" s="67">
        <f t="shared" si="377"/>
        <v>10</v>
      </c>
      <c r="Y2336" s="67">
        <f t="shared" ca="1" si="376"/>
        <v>6</v>
      </c>
      <c r="Z2336" s="67" t="str">
        <f>IFERROR(VLOOKUP(R2336,FVU!B:F,5,FALSE),"")</f>
        <v>TALÃO</v>
      </c>
      <c r="AA2336">
        <f t="shared" si="378"/>
        <v>2025</v>
      </c>
    </row>
    <row r="2337" spans="1:27" ht="15.75" customHeight="1">
      <c r="A2337" s="150">
        <f t="shared" si="375"/>
        <v>4632</v>
      </c>
      <c r="B2337" s="75">
        <v>32006</v>
      </c>
      <c r="C2337" s="60">
        <v>2</v>
      </c>
      <c r="D2337" s="59" t="str">
        <f t="shared" si="379"/>
        <v>275/80R22.5</v>
      </c>
      <c r="E2337" s="61">
        <v>8520</v>
      </c>
      <c r="F2337" s="75" t="s">
        <v>105</v>
      </c>
      <c r="G2337" s="60">
        <v>56</v>
      </c>
      <c r="H2337" s="59" t="str">
        <f t="shared" si="380"/>
        <v xml:space="preserve">UBERLANDIA </v>
      </c>
      <c r="I2337" s="63">
        <v>45925</v>
      </c>
      <c r="J2337" s="64">
        <v>45937</v>
      </c>
      <c r="K2337" s="60">
        <v>0</v>
      </c>
      <c r="L2337" s="60">
        <v>34820</v>
      </c>
      <c r="M2337" s="60">
        <v>34820</v>
      </c>
      <c r="N2337" s="65">
        <f t="shared" si="381"/>
        <v>600</v>
      </c>
      <c r="O2337" s="66" t="str">
        <f t="shared" ca="1" si="382"/>
        <v>OK</v>
      </c>
      <c r="P2337" s="63">
        <v>45964</v>
      </c>
      <c r="Q2337" s="200"/>
      <c r="R2337" s="148" t="s">
        <v>114</v>
      </c>
      <c r="S2337" s="65" t="str">
        <f t="shared" si="383"/>
        <v>Pneu não ressulcado</v>
      </c>
      <c r="T2337" s="59" t="str">
        <f t="shared" si="384"/>
        <v>Negligência e/ou não realização do serviço de ressulcagem.</v>
      </c>
      <c r="U2337" s="65" t="str">
        <f t="shared" si="385"/>
        <v>Realizar a ressulcagem dos pneus respeitando os procedimentos conforme manual de ressulcagem.</v>
      </c>
      <c r="V2337" s="60">
        <v>16196</v>
      </c>
      <c r="W2337" s="59" t="str">
        <f t="shared" si="386"/>
        <v xml:space="preserve">Everson Veloso </v>
      </c>
      <c r="X2337" s="59">
        <f t="shared" si="377"/>
        <v>10</v>
      </c>
      <c r="Y2337" s="59">
        <f t="shared" ca="1" si="376"/>
        <v>27</v>
      </c>
      <c r="Z2337" s="59" t="str">
        <f>IFERROR(VLOOKUP(R2337,FVU!B:F,5,FALSE),"")</f>
        <v>BANDA DE RODAGEM</v>
      </c>
      <c r="AA2337">
        <f t="shared" si="378"/>
        <v>2025</v>
      </c>
    </row>
    <row r="2338" spans="1:27" ht="15.75" customHeight="1">
      <c r="A2338" s="149">
        <f t="shared" si="375"/>
        <v>4633</v>
      </c>
      <c r="B2338" s="76">
        <v>31377</v>
      </c>
      <c r="C2338" s="68">
        <v>2</v>
      </c>
      <c r="D2338" s="67" t="str">
        <f t="shared" si="379"/>
        <v>275/80R22.5</v>
      </c>
      <c r="E2338" s="69">
        <v>8418</v>
      </c>
      <c r="F2338" s="76" t="s">
        <v>197</v>
      </c>
      <c r="G2338" s="68">
        <v>56</v>
      </c>
      <c r="H2338" s="67" t="str">
        <f t="shared" si="380"/>
        <v xml:space="preserve">UBERLANDIA </v>
      </c>
      <c r="I2338" s="71">
        <v>45927</v>
      </c>
      <c r="J2338" s="72">
        <v>45937</v>
      </c>
      <c r="K2338" s="68">
        <v>0</v>
      </c>
      <c r="L2338" s="68">
        <v>49962</v>
      </c>
      <c r="M2338" s="68">
        <v>49962</v>
      </c>
      <c r="N2338" s="73">
        <f t="shared" si="381"/>
        <v>600</v>
      </c>
      <c r="O2338" s="74" t="str">
        <f t="shared" ca="1" si="382"/>
        <v>OK</v>
      </c>
      <c r="P2338" s="71">
        <v>45964</v>
      </c>
      <c r="Q2338" s="198"/>
      <c r="R2338" s="68" t="s">
        <v>111</v>
      </c>
      <c r="S2338" s="73" t="str">
        <f t="shared" si="383"/>
        <v>Desgaste irregular da Banda de Rodagem.</v>
      </c>
      <c r="T2338" s="67" t="str">
        <f t="shared" si="384"/>
        <v>Folgas nas mangas, cubos, buchas estouradas, veículo desalinhado.</v>
      </c>
      <c r="U2338" s="73" t="str">
        <f t="shared" si="38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338" s="68">
        <v>16196</v>
      </c>
      <c r="W2338" s="67" t="str">
        <f t="shared" si="386"/>
        <v xml:space="preserve">Everson Veloso </v>
      </c>
      <c r="X2338" s="67">
        <f t="shared" si="377"/>
        <v>10</v>
      </c>
      <c r="Y2338" s="67">
        <f t="shared" ca="1" si="376"/>
        <v>27</v>
      </c>
      <c r="Z2338" s="67" t="str">
        <f>IFERROR(VLOOKUP(R2338,FVU!B:F,5,FALSE),"")</f>
        <v>BANDA DE RODAGEM</v>
      </c>
      <c r="AA2338">
        <f t="shared" si="378"/>
        <v>2025</v>
      </c>
    </row>
    <row r="2339" spans="1:27" ht="15.75" customHeight="1">
      <c r="A2339" s="150">
        <f t="shared" si="375"/>
        <v>4634</v>
      </c>
      <c r="B2339" s="75">
        <v>26802</v>
      </c>
      <c r="C2339" s="60">
        <v>2</v>
      </c>
      <c r="D2339" s="59" t="str">
        <f t="shared" si="379"/>
        <v>275/80R22.5</v>
      </c>
      <c r="E2339" s="61">
        <v>8502</v>
      </c>
      <c r="F2339" s="75" t="s">
        <v>105</v>
      </c>
      <c r="G2339" s="60">
        <v>56</v>
      </c>
      <c r="H2339" s="59" t="str">
        <f t="shared" si="380"/>
        <v xml:space="preserve">UBERLANDIA </v>
      </c>
      <c r="I2339" s="63">
        <v>45925</v>
      </c>
      <c r="J2339" s="64">
        <v>45937</v>
      </c>
      <c r="K2339" s="60">
        <v>0</v>
      </c>
      <c r="L2339" s="60">
        <v>10511</v>
      </c>
      <c r="M2339" s="60">
        <v>103156</v>
      </c>
      <c r="N2339" s="65">
        <f t="shared" si="381"/>
        <v>600</v>
      </c>
      <c r="O2339" s="66" t="str">
        <f t="shared" ca="1" si="382"/>
        <v>OK</v>
      </c>
      <c r="P2339" s="63">
        <v>45964</v>
      </c>
      <c r="Q2339" s="200"/>
      <c r="R2339" s="148" t="s">
        <v>107</v>
      </c>
      <c r="S2339" s="65" t="str">
        <f t="shared" si="383"/>
        <v>Alteração na zona baixa do talão.</v>
      </c>
      <c r="T2339" s="59" t="str">
        <f t="shared" si="3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339" s="65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339" s="60">
        <v>16196</v>
      </c>
      <c r="W2339" s="59" t="str">
        <f t="shared" si="386"/>
        <v xml:space="preserve">Everson Veloso </v>
      </c>
      <c r="X2339" s="59">
        <f t="shared" si="377"/>
        <v>10</v>
      </c>
      <c r="Y2339" s="59">
        <f t="shared" ca="1" si="376"/>
        <v>27</v>
      </c>
      <c r="Z2339" s="59" t="str">
        <f>IFERROR(VLOOKUP(R2339,FVU!B:F,5,FALSE),"")</f>
        <v>TALÃO</v>
      </c>
      <c r="AA2339">
        <f t="shared" si="378"/>
        <v>2025</v>
      </c>
    </row>
    <row r="2340" spans="1:27" ht="15.75" customHeight="1">
      <c r="A2340" s="149">
        <f t="shared" si="375"/>
        <v>4635</v>
      </c>
      <c r="B2340" s="76">
        <v>30767</v>
      </c>
      <c r="C2340" s="68">
        <v>2</v>
      </c>
      <c r="D2340" s="67" t="str">
        <f t="shared" si="379"/>
        <v>275/80R22.5</v>
      </c>
      <c r="E2340" s="69">
        <v>11144</v>
      </c>
      <c r="F2340" s="76" t="s">
        <v>105</v>
      </c>
      <c r="G2340" s="68">
        <v>98</v>
      </c>
      <c r="H2340" s="67" t="str">
        <f t="shared" si="380"/>
        <v>ANA LUCIA</v>
      </c>
      <c r="I2340" s="71">
        <v>45937</v>
      </c>
      <c r="J2340" s="72">
        <v>45943</v>
      </c>
      <c r="K2340" s="68">
        <v>1</v>
      </c>
      <c r="L2340" s="68">
        <v>43188</v>
      </c>
      <c r="M2340" s="68">
        <v>86433</v>
      </c>
      <c r="N2340" s="73">
        <f t="shared" si="381"/>
        <v>600</v>
      </c>
      <c r="O2340" s="74" t="str">
        <f t="shared" ca="1" si="382"/>
        <v>OK</v>
      </c>
      <c r="P2340" s="71">
        <v>46112</v>
      </c>
      <c r="Q2340" s="198"/>
      <c r="R2340" s="68" t="s">
        <v>106</v>
      </c>
      <c r="S2340" s="73" t="str">
        <f t="shared" si="383"/>
        <v>Rachadura na zona baixa do talão.</v>
      </c>
      <c r="T2340" s="67" t="str">
        <f t="shared" si="3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40" s="73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40" s="68">
        <v>16196</v>
      </c>
      <c r="W2340" s="67" t="str">
        <f t="shared" si="386"/>
        <v xml:space="preserve">Everson Veloso </v>
      </c>
      <c r="X2340" s="67">
        <f t="shared" si="377"/>
        <v>10</v>
      </c>
      <c r="Y2340" s="67">
        <f t="shared" ca="1" si="376"/>
        <v>169</v>
      </c>
      <c r="Z2340" s="67" t="str">
        <f>IFERROR(VLOOKUP(R2340,FVU!B:F,5,FALSE),"")</f>
        <v>TALÃO</v>
      </c>
      <c r="AA2340">
        <f t="shared" si="378"/>
        <v>2025</v>
      </c>
    </row>
    <row r="2341" spans="1:27" ht="15.75" customHeight="1">
      <c r="A2341" s="150">
        <f t="shared" si="375"/>
        <v>4636</v>
      </c>
      <c r="B2341" s="75">
        <v>30582</v>
      </c>
      <c r="C2341" s="60">
        <v>2</v>
      </c>
      <c r="D2341" s="59" t="str">
        <f t="shared" si="379"/>
        <v>275/80R22.5</v>
      </c>
      <c r="E2341" s="61">
        <v>40744</v>
      </c>
      <c r="F2341" s="75" t="s">
        <v>105</v>
      </c>
      <c r="G2341" s="60">
        <v>98</v>
      </c>
      <c r="H2341" s="59" t="str">
        <f t="shared" si="380"/>
        <v>ANA LUCIA</v>
      </c>
      <c r="I2341" s="63">
        <v>45937</v>
      </c>
      <c r="J2341" s="64">
        <v>45943</v>
      </c>
      <c r="K2341" s="60">
        <v>1</v>
      </c>
      <c r="L2341" s="60">
        <v>21914</v>
      </c>
      <c r="M2341" s="60">
        <v>51368</v>
      </c>
      <c r="N2341" s="65">
        <f t="shared" si="381"/>
        <v>600</v>
      </c>
      <c r="O2341" s="66" t="str">
        <f t="shared" ca="1" si="382"/>
        <v>OK</v>
      </c>
      <c r="P2341" s="63">
        <v>46112</v>
      </c>
      <c r="Q2341" s="200"/>
      <c r="R2341" s="148" t="s">
        <v>106</v>
      </c>
      <c r="S2341" s="65" t="str">
        <f t="shared" si="383"/>
        <v>Rachadura na zona baixa do talão.</v>
      </c>
      <c r="T2341" s="59" t="str">
        <f t="shared" si="3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41" s="65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41" s="60">
        <v>16196</v>
      </c>
      <c r="W2341" s="59" t="str">
        <f t="shared" si="386"/>
        <v xml:space="preserve">Everson Veloso </v>
      </c>
      <c r="X2341" s="59">
        <f t="shared" si="377"/>
        <v>10</v>
      </c>
      <c r="Y2341" s="59">
        <f t="shared" ca="1" si="376"/>
        <v>169</v>
      </c>
      <c r="Z2341" s="59" t="str">
        <f>IFERROR(VLOOKUP(R2341,FVU!B:F,5,FALSE),"")</f>
        <v>TALÃO</v>
      </c>
      <c r="AA2341">
        <f t="shared" si="378"/>
        <v>2025</v>
      </c>
    </row>
    <row r="2342" spans="1:27" ht="15.75" customHeight="1">
      <c r="A2342" s="149">
        <f t="shared" si="375"/>
        <v>4637</v>
      </c>
      <c r="B2342" s="76">
        <v>28402</v>
      </c>
      <c r="C2342" s="68">
        <v>2</v>
      </c>
      <c r="D2342" s="67" t="str">
        <f t="shared" si="379"/>
        <v>275/80R22.5</v>
      </c>
      <c r="E2342" s="69">
        <v>8424</v>
      </c>
      <c r="F2342" s="76" t="s">
        <v>99</v>
      </c>
      <c r="G2342" s="68">
        <v>56</v>
      </c>
      <c r="H2342" s="67" t="str">
        <f t="shared" si="380"/>
        <v xml:space="preserve">UBERLANDIA </v>
      </c>
      <c r="I2342" s="71">
        <v>45932</v>
      </c>
      <c r="J2342" s="72">
        <v>45943</v>
      </c>
      <c r="K2342" s="68">
        <v>1</v>
      </c>
      <c r="L2342" s="68">
        <v>17034</v>
      </c>
      <c r="M2342" s="68">
        <v>74108</v>
      </c>
      <c r="N2342" s="73">
        <f t="shared" si="381"/>
        <v>600</v>
      </c>
      <c r="O2342" s="74" t="str">
        <f t="shared" ca="1" si="382"/>
        <v>OK</v>
      </c>
      <c r="P2342" s="71">
        <v>45964</v>
      </c>
      <c r="Q2342" s="198"/>
      <c r="R2342" s="68" t="s">
        <v>106</v>
      </c>
      <c r="S2342" s="73" t="str">
        <f t="shared" si="383"/>
        <v>Rachadura na zona baixa do talão.</v>
      </c>
      <c r="T2342" s="67" t="str">
        <f t="shared" si="3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42" s="73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42" s="68">
        <v>16196</v>
      </c>
      <c r="W2342" s="67" t="str">
        <f t="shared" si="386"/>
        <v xml:space="preserve">Everson Veloso </v>
      </c>
      <c r="X2342" s="67">
        <f t="shared" si="377"/>
        <v>10</v>
      </c>
      <c r="Y2342" s="67">
        <f t="shared" ca="1" si="376"/>
        <v>21</v>
      </c>
      <c r="Z2342" s="67" t="str">
        <f>IFERROR(VLOOKUP(R2342,FVU!B:F,5,FALSE),"")</f>
        <v>TALÃO</v>
      </c>
      <c r="AA2342">
        <f t="shared" si="378"/>
        <v>2025</v>
      </c>
    </row>
    <row r="2343" spans="1:27" ht="15.75" customHeight="1">
      <c r="A2343" s="150">
        <f t="shared" si="375"/>
        <v>4638</v>
      </c>
      <c r="B2343" s="75">
        <v>25695</v>
      </c>
      <c r="C2343" s="60">
        <v>2</v>
      </c>
      <c r="D2343" s="59" t="str">
        <f t="shared" si="379"/>
        <v>275/80R22.5</v>
      </c>
      <c r="E2343" s="61">
        <v>8420</v>
      </c>
      <c r="F2343" s="75" t="s">
        <v>99</v>
      </c>
      <c r="G2343" s="60">
        <v>56</v>
      </c>
      <c r="H2343" s="59" t="str">
        <f t="shared" si="380"/>
        <v xml:space="preserve">UBERLANDIA </v>
      </c>
      <c r="I2343" s="63">
        <v>45929</v>
      </c>
      <c r="J2343" s="64">
        <v>45943</v>
      </c>
      <c r="K2343" s="60">
        <v>2</v>
      </c>
      <c r="L2343" s="60">
        <v>11977</v>
      </c>
      <c r="M2343" s="60">
        <v>240675</v>
      </c>
      <c r="N2343" s="65">
        <f t="shared" si="381"/>
        <v>600</v>
      </c>
      <c r="O2343" s="66" t="str">
        <f t="shared" ca="1" si="382"/>
        <v>OK</v>
      </c>
      <c r="P2343" s="63">
        <v>45964</v>
      </c>
      <c r="Q2343" s="200"/>
      <c r="R2343" s="148" t="s">
        <v>116</v>
      </c>
      <c r="S2343" s="65" t="str">
        <f t="shared" si="383"/>
        <v>Desenrolamento do retorno da lona carcaça no talão.</v>
      </c>
      <c r="T2343" s="59" t="str">
        <f t="shared" si="384"/>
        <v>Aquecimento no talão ocasionado pelo uso excessivo do freio, má regulagem dos freios, uso excessivo dos freios devido a velocidade incompatível com a via,rodas sujas e/ou em má condições de uso, etc.</v>
      </c>
      <c r="U2343" s="65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343" s="60">
        <v>16196</v>
      </c>
      <c r="W2343" s="59" t="str">
        <f t="shared" si="386"/>
        <v xml:space="preserve">Everson Veloso </v>
      </c>
      <c r="X2343" s="59">
        <f t="shared" si="377"/>
        <v>10</v>
      </c>
      <c r="Y2343" s="59">
        <f t="shared" ca="1" si="376"/>
        <v>21</v>
      </c>
      <c r="Z2343" s="59" t="str">
        <f>IFERROR(VLOOKUP(R2343,FVU!B:F,5,FALSE),"")</f>
        <v>TALÃO</v>
      </c>
      <c r="AA2343">
        <f t="shared" si="378"/>
        <v>2025</v>
      </c>
    </row>
    <row r="2344" spans="1:27" ht="15.75" customHeight="1">
      <c r="A2344" s="149">
        <f t="shared" si="375"/>
        <v>4639</v>
      </c>
      <c r="B2344" s="76">
        <v>27753</v>
      </c>
      <c r="C2344" s="68">
        <v>2</v>
      </c>
      <c r="D2344" s="67" t="str">
        <f t="shared" si="379"/>
        <v>275/80R22.5</v>
      </c>
      <c r="E2344" s="69">
        <v>8452</v>
      </c>
      <c r="F2344" s="76" t="s">
        <v>105</v>
      </c>
      <c r="G2344" s="68">
        <v>56</v>
      </c>
      <c r="H2344" s="67" t="str">
        <f t="shared" si="380"/>
        <v xml:space="preserve">UBERLANDIA </v>
      </c>
      <c r="I2344" s="71">
        <v>45929</v>
      </c>
      <c r="J2344" s="72">
        <v>45943</v>
      </c>
      <c r="K2344" s="68">
        <v>1</v>
      </c>
      <c r="L2344" s="68">
        <v>81336</v>
      </c>
      <c r="M2344" s="68">
        <v>125211</v>
      </c>
      <c r="N2344" s="73">
        <f t="shared" si="381"/>
        <v>600</v>
      </c>
      <c r="O2344" s="74" t="str">
        <f t="shared" ca="1" si="382"/>
        <v>OK</v>
      </c>
      <c r="P2344" s="71">
        <v>45964</v>
      </c>
      <c r="Q2344" s="198"/>
      <c r="R2344" s="68" t="s">
        <v>106</v>
      </c>
      <c r="S2344" s="73" t="str">
        <f t="shared" si="383"/>
        <v>Rachadura na zona baixa do talão.</v>
      </c>
      <c r="T2344" s="67" t="str">
        <f t="shared" si="3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44" s="73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44" s="68">
        <v>16196</v>
      </c>
      <c r="W2344" s="67" t="str">
        <f t="shared" si="386"/>
        <v xml:space="preserve">Everson Veloso </v>
      </c>
      <c r="X2344" s="67">
        <f t="shared" si="377"/>
        <v>10</v>
      </c>
      <c r="Y2344" s="67">
        <f t="shared" ca="1" si="376"/>
        <v>21</v>
      </c>
      <c r="Z2344" s="67" t="str">
        <f>IFERROR(VLOOKUP(R2344,FVU!B:F,5,FALSE),"")</f>
        <v>TALÃO</v>
      </c>
      <c r="AA2344">
        <f t="shared" si="378"/>
        <v>2025</v>
      </c>
    </row>
    <row r="2345" spans="1:27" ht="15.75" customHeight="1">
      <c r="A2345" s="150">
        <f t="shared" si="375"/>
        <v>4640</v>
      </c>
      <c r="B2345" s="75">
        <v>30397</v>
      </c>
      <c r="C2345" s="60">
        <v>2</v>
      </c>
      <c r="D2345" s="59" t="str">
        <f t="shared" si="379"/>
        <v>275/80R22.5</v>
      </c>
      <c r="E2345" s="61">
        <v>8489</v>
      </c>
      <c r="F2345" s="75" t="s">
        <v>105</v>
      </c>
      <c r="G2345" s="60">
        <v>56</v>
      </c>
      <c r="H2345" s="59" t="str">
        <f t="shared" si="380"/>
        <v xml:space="preserve">UBERLANDIA </v>
      </c>
      <c r="I2345" s="63">
        <v>45931</v>
      </c>
      <c r="J2345" s="64">
        <v>45943</v>
      </c>
      <c r="K2345" s="60">
        <v>0</v>
      </c>
      <c r="L2345" s="60">
        <v>29913</v>
      </c>
      <c r="M2345" s="60">
        <v>73033</v>
      </c>
      <c r="N2345" s="65">
        <f t="shared" si="381"/>
        <v>600</v>
      </c>
      <c r="O2345" s="66" t="str">
        <f t="shared" ca="1" si="382"/>
        <v>OK</v>
      </c>
      <c r="P2345" s="63">
        <v>45964</v>
      </c>
      <c r="Q2345" s="200"/>
      <c r="R2345" s="148" t="s">
        <v>109</v>
      </c>
      <c r="S2345" s="65" t="str">
        <f t="shared" si="383"/>
        <v>Desgaste da Banda de Rodagem por utilização extrema.</v>
      </c>
      <c r="T2345" s="59" t="str">
        <f t="shared" si="384"/>
        <v>Roda travada, "calo" no tambor de freio, utilização extrema , excessiva.</v>
      </c>
      <c r="U2345" s="65" t="str">
        <f t="shared" si="385"/>
        <v>Verificar rodas e tambores de freio, verificar negligência do borracheiro e caso procedente efetuar a cobrança.</v>
      </c>
      <c r="V2345" s="60">
        <v>16196</v>
      </c>
      <c r="W2345" s="59" t="str">
        <f t="shared" si="386"/>
        <v xml:space="preserve">Everson Veloso </v>
      </c>
      <c r="X2345" s="59">
        <f t="shared" si="377"/>
        <v>10</v>
      </c>
      <c r="Y2345" s="59">
        <f t="shared" ca="1" si="376"/>
        <v>21</v>
      </c>
      <c r="Z2345" s="59" t="str">
        <f>IFERROR(VLOOKUP(R2345,FVU!B:F,5,FALSE),"")</f>
        <v>BANDA DE RODAGEM</v>
      </c>
      <c r="AA2345">
        <f t="shared" si="378"/>
        <v>2025</v>
      </c>
    </row>
    <row r="2346" spans="1:27" ht="15.75" customHeight="1">
      <c r="A2346" s="149">
        <f t="shared" si="375"/>
        <v>4641</v>
      </c>
      <c r="B2346" s="76">
        <v>25651</v>
      </c>
      <c r="C2346" s="68">
        <v>2</v>
      </c>
      <c r="D2346" s="67" t="str">
        <f t="shared" si="379"/>
        <v>275/80R22.5</v>
      </c>
      <c r="E2346" s="69">
        <v>8454</v>
      </c>
      <c r="F2346" s="76" t="s">
        <v>99</v>
      </c>
      <c r="G2346" s="68">
        <v>56</v>
      </c>
      <c r="H2346" s="67" t="str">
        <f t="shared" si="380"/>
        <v xml:space="preserve">UBERLANDIA </v>
      </c>
      <c r="I2346" s="71">
        <v>45934</v>
      </c>
      <c r="J2346" s="72">
        <v>45943</v>
      </c>
      <c r="K2346" s="68">
        <v>2</v>
      </c>
      <c r="L2346" s="68">
        <v>9518</v>
      </c>
      <c r="M2346" s="68">
        <v>158583</v>
      </c>
      <c r="N2346" s="73">
        <f t="shared" si="381"/>
        <v>600</v>
      </c>
      <c r="O2346" s="74" t="str">
        <f t="shared" ca="1" si="382"/>
        <v>OK</v>
      </c>
      <c r="P2346" s="71">
        <v>45964</v>
      </c>
      <c r="Q2346" s="198"/>
      <c r="R2346" s="68" t="s">
        <v>106</v>
      </c>
      <c r="S2346" s="73" t="str">
        <f t="shared" si="383"/>
        <v>Rachadura na zona baixa do talão.</v>
      </c>
      <c r="T2346" s="67" t="str">
        <f t="shared" si="3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46" s="73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46" s="68">
        <v>16196</v>
      </c>
      <c r="W2346" s="67" t="str">
        <f t="shared" si="386"/>
        <v xml:space="preserve">Everson Veloso </v>
      </c>
      <c r="X2346" s="67">
        <f t="shared" si="377"/>
        <v>10</v>
      </c>
      <c r="Y2346" s="67">
        <f t="shared" ca="1" si="376"/>
        <v>21</v>
      </c>
      <c r="Z2346" s="67" t="str">
        <f>IFERROR(VLOOKUP(R2346,FVU!B:F,5,FALSE),"")</f>
        <v>TALÃO</v>
      </c>
      <c r="AA2346">
        <f t="shared" si="378"/>
        <v>2025</v>
      </c>
    </row>
    <row r="2347" spans="1:27" ht="15.75" customHeight="1">
      <c r="A2347" s="150">
        <f t="shared" si="375"/>
        <v>4642</v>
      </c>
      <c r="B2347" s="75">
        <v>30691</v>
      </c>
      <c r="C2347" s="60">
        <v>2</v>
      </c>
      <c r="D2347" s="59" t="str">
        <f t="shared" si="379"/>
        <v>275/80R22.5</v>
      </c>
      <c r="E2347" s="61">
        <v>10633</v>
      </c>
      <c r="F2347" s="75" t="s">
        <v>101</v>
      </c>
      <c r="G2347" s="60">
        <v>870</v>
      </c>
      <c r="H2347" s="59" t="str">
        <f t="shared" si="380"/>
        <v>JUSTINOPOLIS</v>
      </c>
      <c r="I2347" s="63">
        <v>45932</v>
      </c>
      <c r="J2347" s="64">
        <v>45943</v>
      </c>
      <c r="K2347" s="60">
        <v>0</v>
      </c>
      <c r="L2347" s="60">
        <v>11671</v>
      </c>
      <c r="M2347" s="60">
        <v>43232</v>
      </c>
      <c r="N2347" s="65">
        <f t="shared" si="381"/>
        <v>600</v>
      </c>
      <c r="O2347" s="66" t="str">
        <f t="shared" ca="1" si="382"/>
        <v>OK</v>
      </c>
      <c r="P2347" s="63">
        <v>45961</v>
      </c>
      <c r="Q2347" s="200"/>
      <c r="R2347" s="148" t="s">
        <v>107</v>
      </c>
      <c r="S2347" s="65" t="str">
        <f t="shared" si="383"/>
        <v>Alteração na zona baixa do talão.</v>
      </c>
      <c r="T2347" s="59" t="str">
        <f t="shared" si="3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347" s="65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347" s="60">
        <v>16196</v>
      </c>
      <c r="W2347" s="59" t="str">
        <f t="shared" si="386"/>
        <v xml:space="preserve">Everson Veloso </v>
      </c>
      <c r="X2347" s="59">
        <f t="shared" si="377"/>
        <v>10</v>
      </c>
      <c r="Y2347" s="59">
        <f t="shared" ca="1" si="376"/>
        <v>18</v>
      </c>
      <c r="Z2347" s="59" t="str">
        <f>IFERROR(VLOOKUP(R2347,FVU!B:F,5,FALSE),"")</f>
        <v>TALÃO</v>
      </c>
      <c r="AA2347">
        <f t="shared" si="378"/>
        <v>2025</v>
      </c>
    </row>
    <row r="2348" spans="1:27" ht="15.75" customHeight="1">
      <c r="A2348" s="149">
        <f t="shared" si="375"/>
        <v>4643</v>
      </c>
      <c r="B2348" s="76">
        <v>31378</v>
      </c>
      <c r="C2348" s="68">
        <v>2</v>
      </c>
      <c r="D2348" s="67" t="str">
        <f t="shared" si="379"/>
        <v>275/80R22.5</v>
      </c>
      <c r="E2348" s="69">
        <v>8458</v>
      </c>
      <c r="F2348" s="76" t="s">
        <v>99</v>
      </c>
      <c r="G2348" s="68">
        <v>56</v>
      </c>
      <c r="H2348" s="67" t="str">
        <f t="shared" si="380"/>
        <v xml:space="preserve">UBERLANDIA </v>
      </c>
      <c r="I2348" s="71">
        <v>45933</v>
      </c>
      <c r="J2348" s="72">
        <v>45943</v>
      </c>
      <c r="K2348" s="68">
        <v>0</v>
      </c>
      <c r="L2348" s="68">
        <v>8960</v>
      </c>
      <c r="M2348" s="68">
        <v>40779</v>
      </c>
      <c r="N2348" s="73">
        <f t="shared" si="381"/>
        <v>600</v>
      </c>
      <c r="O2348" s="74" t="str">
        <f t="shared" ca="1" si="382"/>
        <v>OK</v>
      </c>
      <c r="P2348" s="71">
        <v>45964</v>
      </c>
      <c r="Q2348" s="198"/>
      <c r="R2348" s="68" t="s">
        <v>111</v>
      </c>
      <c r="S2348" s="73" t="str">
        <f t="shared" si="383"/>
        <v>Desgaste irregular da Banda de Rodagem.</v>
      </c>
      <c r="T2348" s="67" t="str">
        <f t="shared" si="384"/>
        <v>Folgas nas mangas, cubos, buchas estouradas, veículo desalinhado.</v>
      </c>
      <c r="U2348" s="73" t="str">
        <f t="shared" si="38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348" s="68">
        <v>16196</v>
      </c>
      <c r="W2348" s="67" t="str">
        <f t="shared" si="386"/>
        <v xml:space="preserve">Everson Veloso </v>
      </c>
      <c r="X2348" s="67">
        <f t="shared" si="377"/>
        <v>10</v>
      </c>
      <c r="Y2348" s="67">
        <f t="shared" ca="1" si="376"/>
        <v>21</v>
      </c>
      <c r="Z2348" s="67" t="str">
        <f>IFERROR(VLOOKUP(R2348,FVU!B:F,5,FALSE),"")</f>
        <v>BANDA DE RODAGEM</v>
      </c>
      <c r="AA2348">
        <f t="shared" si="378"/>
        <v>2025</v>
      </c>
    </row>
    <row r="2349" spans="1:27" ht="15.75" customHeight="1">
      <c r="A2349" s="150">
        <f t="shared" si="375"/>
        <v>4644</v>
      </c>
      <c r="B2349" s="75">
        <v>29477</v>
      </c>
      <c r="C2349" s="60">
        <v>2</v>
      </c>
      <c r="D2349" s="59" t="str">
        <f t="shared" si="379"/>
        <v>275/80R22.5</v>
      </c>
      <c r="E2349" s="61">
        <v>8503</v>
      </c>
      <c r="F2349" s="75" t="s">
        <v>101</v>
      </c>
      <c r="G2349" s="60">
        <v>56</v>
      </c>
      <c r="H2349" s="59" t="str">
        <f t="shared" si="380"/>
        <v xml:space="preserve">UBERLANDIA </v>
      </c>
      <c r="I2349" s="63">
        <v>45934</v>
      </c>
      <c r="J2349" s="64">
        <v>45943</v>
      </c>
      <c r="K2349" s="60">
        <v>0</v>
      </c>
      <c r="L2349" s="60">
        <v>27872</v>
      </c>
      <c r="M2349" s="60">
        <v>71300</v>
      </c>
      <c r="N2349" s="65">
        <f t="shared" si="381"/>
        <v>600</v>
      </c>
      <c r="O2349" s="66" t="str">
        <f t="shared" ca="1" si="382"/>
        <v>PENDENTE</v>
      </c>
      <c r="P2349" s="60"/>
      <c r="Q2349" s="200"/>
      <c r="R2349" s="148" t="s">
        <v>109</v>
      </c>
      <c r="S2349" s="65" t="str">
        <f t="shared" si="383"/>
        <v>Desgaste da Banda de Rodagem por utilização extrema.</v>
      </c>
      <c r="T2349" s="59" t="str">
        <f t="shared" si="384"/>
        <v>Roda travada, "calo" no tambor de freio, utilização extrema , excessiva.</v>
      </c>
      <c r="U2349" s="65" t="str">
        <f t="shared" si="385"/>
        <v>Verificar rodas e tambores de freio, verificar negligência do borracheiro e caso procedente efetuar a cobrança.</v>
      </c>
      <c r="V2349" s="60">
        <v>16196</v>
      </c>
      <c r="W2349" s="59" t="str">
        <f t="shared" si="386"/>
        <v xml:space="preserve">Everson Veloso </v>
      </c>
      <c r="X2349" s="59">
        <f t="shared" si="377"/>
        <v>10</v>
      </c>
      <c r="Y2349" s="59">
        <f t="shared" ca="1" si="376"/>
        <v>294</v>
      </c>
      <c r="Z2349" s="59" t="str">
        <f>IFERROR(VLOOKUP(R2349,FVU!B:F,5,FALSE),"")</f>
        <v>BANDA DE RODAGEM</v>
      </c>
      <c r="AA2349">
        <f t="shared" si="378"/>
        <v>2025</v>
      </c>
    </row>
    <row r="2350" spans="1:27" ht="15.75" customHeight="1">
      <c r="A2350" s="149">
        <f t="shared" si="375"/>
        <v>4645</v>
      </c>
      <c r="B2350" s="76">
        <v>31469</v>
      </c>
      <c r="C2350" s="68">
        <v>2</v>
      </c>
      <c r="D2350" s="67" t="str">
        <f t="shared" si="379"/>
        <v>275/80R22.5</v>
      </c>
      <c r="E2350" s="69">
        <v>8520</v>
      </c>
      <c r="F2350" s="76" t="s">
        <v>102</v>
      </c>
      <c r="G2350" s="68">
        <v>56</v>
      </c>
      <c r="H2350" s="67" t="str">
        <f t="shared" si="380"/>
        <v xml:space="preserve">UBERLANDIA </v>
      </c>
      <c r="I2350" s="71">
        <v>45932</v>
      </c>
      <c r="J2350" s="72">
        <v>45943</v>
      </c>
      <c r="K2350" s="68">
        <v>0</v>
      </c>
      <c r="L2350" s="68">
        <v>56693</v>
      </c>
      <c r="M2350" s="68">
        <v>56693</v>
      </c>
      <c r="N2350" s="73">
        <f t="shared" si="381"/>
        <v>600</v>
      </c>
      <c r="O2350" s="74" t="str">
        <f t="shared" ca="1" si="382"/>
        <v>OK</v>
      </c>
      <c r="P2350" s="71">
        <v>45964</v>
      </c>
      <c r="Q2350" s="198"/>
      <c r="R2350" s="68" t="s">
        <v>109</v>
      </c>
      <c r="S2350" s="73" t="str">
        <f t="shared" si="383"/>
        <v>Desgaste da Banda de Rodagem por utilização extrema.</v>
      </c>
      <c r="T2350" s="67" t="str">
        <f t="shared" si="384"/>
        <v>Roda travada, "calo" no tambor de freio, utilização extrema , excessiva.</v>
      </c>
      <c r="U2350" s="73" t="str">
        <f t="shared" si="385"/>
        <v>Verificar rodas e tambores de freio, verificar negligência do borracheiro e caso procedente efetuar a cobrança.</v>
      </c>
      <c r="V2350" s="68">
        <v>16196</v>
      </c>
      <c r="W2350" s="67" t="str">
        <f t="shared" si="386"/>
        <v xml:space="preserve">Everson Veloso </v>
      </c>
      <c r="X2350" s="67">
        <f t="shared" si="377"/>
        <v>10</v>
      </c>
      <c r="Y2350" s="67">
        <f t="shared" ca="1" si="376"/>
        <v>21</v>
      </c>
      <c r="Z2350" s="67" t="str">
        <f>IFERROR(VLOOKUP(R2350,FVU!B:F,5,FALSE),"")</f>
        <v>BANDA DE RODAGEM</v>
      </c>
      <c r="AA2350">
        <f t="shared" si="378"/>
        <v>2025</v>
      </c>
    </row>
    <row r="2351" spans="1:27" ht="15.75" customHeight="1">
      <c r="A2351" s="150">
        <f t="shared" si="375"/>
        <v>4646</v>
      </c>
      <c r="B2351" s="75">
        <v>26011</v>
      </c>
      <c r="C2351" s="60">
        <v>2</v>
      </c>
      <c r="D2351" s="59" t="str">
        <f t="shared" si="379"/>
        <v>275/80R22.5</v>
      </c>
      <c r="E2351" s="61">
        <v>90299</v>
      </c>
      <c r="F2351" s="75" t="s">
        <v>101</v>
      </c>
      <c r="G2351" s="60">
        <v>870</v>
      </c>
      <c r="H2351" s="59" t="str">
        <f t="shared" si="380"/>
        <v>JUSTINOPOLIS</v>
      </c>
      <c r="I2351" s="63">
        <v>45937</v>
      </c>
      <c r="J2351" s="64">
        <v>45943</v>
      </c>
      <c r="K2351" s="60">
        <v>3</v>
      </c>
      <c r="L2351" s="60">
        <v>21771</v>
      </c>
      <c r="M2351" s="60">
        <v>228542</v>
      </c>
      <c r="N2351" s="65">
        <f t="shared" si="381"/>
        <v>600</v>
      </c>
      <c r="O2351" s="66" t="str">
        <f t="shared" ca="1" si="382"/>
        <v>OK</v>
      </c>
      <c r="P2351" s="63">
        <v>45961</v>
      </c>
      <c r="Q2351" s="200"/>
      <c r="R2351" s="148" t="s">
        <v>106</v>
      </c>
      <c r="S2351" s="65" t="str">
        <f t="shared" si="383"/>
        <v>Rachadura na zona baixa do talão.</v>
      </c>
      <c r="T2351" s="59" t="str">
        <f t="shared" si="3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51" s="65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51" s="60">
        <v>16196</v>
      </c>
      <c r="W2351" s="59" t="str">
        <f t="shared" si="386"/>
        <v xml:space="preserve">Everson Veloso </v>
      </c>
      <c r="X2351" s="59">
        <f t="shared" si="377"/>
        <v>10</v>
      </c>
      <c r="Y2351" s="59">
        <f t="shared" ca="1" si="376"/>
        <v>18</v>
      </c>
      <c r="Z2351" s="59" t="str">
        <f>IFERROR(VLOOKUP(R2351,FVU!B:F,5,FALSE),"")</f>
        <v>TALÃO</v>
      </c>
      <c r="AA2351">
        <f t="shared" si="378"/>
        <v>2025</v>
      </c>
    </row>
    <row r="2352" spans="1:27" ht="15.75" customHeight="1">
      <c r="A2352" s="149">
        <f t="shared" si="375"/>
        <v>4647</v>
      </c>
      <c r="B2352" s="76">
        <v>26251</v>
      </c>
      <c r="C2352" s="68">
        <v>2</v>
      </c>
      <c r="D2352" s="67" t="str">
        <f t="shared" si="379"/>
        <v>275/80R22.5</v>
      </c>
      <c r="E2352" s="69">
        <v>90306</v>
      </c>
      <c r="F2352" s="76" t="s">
        <v>105</v>
      </c>
      <c r="G2352" s="68">
        <v>870</v>
      </c>
      <c r="H2352" s="67" t="str">
        <f t="shared" si="380"/>
        <v>JUSTINOPOLIS</v>
      </c>
      <c r="I2352" s="71">
        <v>45936</v>
      </c>
      <c r="J2352" s="72">
        <v>45943</v>
      </c>
      <c r="K2352" s="68">
        <v>2</v>
      </c>
      <c r="L2352" s="68">
        <v>13693</v>
      </c>
      <c r="M2352" s="68">
        <v>202457</v>
      </c>
      <c r="N2352" s="73">
        <f t="shared" si="381"/>
        <v>600</v>
      </c>
      <c r="O2352" s="74" t="str">
        <f t="shared" ca="1" si="382"/>
        <v>OK</v>
      </c>
      <c r="P2352" s="71">
        <v>45961</v>
      </c>
      <c r="Q2352" s="198"/>
      <c r="R2352" s="68" t="s">
        <v>106</v>
      </c>
      <c r="S2352" s="73" t="str">
        <f t="shared" si="383"/>
        <v>Rachadura na zona baixa do talão.</v>
      </c>
      <c r="T2352" s="67" t="str">
        <f t="shared" si="3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52" s="73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52" s="68">
        <v>16196</v>
      </c>
      <c r="W2352" s="67" t="str">
        <f t="shared" si="386"/>
        <v xml:space="preserve">Everson Veloso </v>
      </c>
      <c r="X2352" s="67">
        <f t="shared" si="377"/>
        <v>10</v>
      </c>
      <c r="Y2352" s="67">
        <f t="shared" ca="1" si="376"/>
        <v>18</v>
      </c>
      <c r="Z2352" s="67" t="str">
        <f>IFERROR(VLOOKUP(R2352,FVU!B:F,5,FALSE),"")</f>
        <v>TALÃO</v>
      </c>
      <c r="AA2352">
        <f t="shared" si="378"/>
        <v>2025</v>
      </c>
    </row>
    <row r="2353" spans="1:27" ht="15.75" customHeight="1">
      <c r="A2353" s="150">
        <f t="shared" si="375"/>
        <v>4648</v>
      </c>
      <c r="B2353" s="75">
        <v>26927</v>
      </c>
      <c r="C2353" s="60">
        <v>2</v>
      </c>
      <c r="D2353" s="59" t="str">
        <f t="shared" si="379"/>
        <v>275/80R22.5</v>
      </c>
      <c r="E2353" s="61">
        <v>8419</v>
      </c>
      <c r="F2353" s="75" t="s">
        <v>198</v>
      </c>
      <c r="G2353" s="60">
        <v>56</v>
      </c>
      <c r="H2353" s="59" t="str">
        <f t="shared" si="380"/>
        <v xml:space="preserve">UBERLANDIA </v>
      </c>
      <c r="I2353" s="63">
        <v>45940</v>
      </c>
      <c r="J2353" s="64">
        <v>45953</v>
      </c>
      <c r="K2353" s="60">
        <v>2</v>
      </c>
      <c r="L2353" s="60">
        <v>23471</v>
      </c>
      <c r="M2353" s="60">
        <v>159912</v>
      </c>
      <c r="N2353" s="65">
        <f t="shared" si="381"/>
        <v>600</v>
      </c>
      <c r="O2353" s="66" t="str">
        <f t="shared" ca="1" si="382"/>
        <v>OK</v>
      </c>
      <c r="P2353" s="63">
        <v>45964</v>
      </c>
      <c r="Q2353" s="200"/>
      <c r="R2353" s="148" t="s">
        <v>117</v>
      </c>
      <c r="S2353" s="65" t="str">
        <f t="shared" si="383"/>
        <v>Separações no talão e rupturas dos reforços.</v>
      </c>
      <c r="T2353" s="59" t="str">
        <f t="shared" si="384"/>
        <v>Aquecimento excessivo no tambor de freio, utilização com sobrecarga ou baixa pressão, mau posicionamento do pneu sobre o aro/roda, uso excessivo dos freios devido a velocidade incompatível com a via.</v>
      </c>
      <c r="U2353" s="65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53" s="60">
        <v>16196</v>
      </c>
      <c r="W2353" s="59" t="str">
        <f t="shared" si="386"/>
        <v xml:space="preserve">Everson Veloso </v>
      </c>
      <c r="X2353" s="59">
        <f t="shared" si="377"/>
        <v>10</v>
      </c>
      <c r="Y2353" s="59">
        <f t="shared" ca="1" si="376"/>
        <v>11</v>
      </c>
      <c r="Z2353" s="59" t="str">
        <f>IFERROR(VLOOKUP(R2353,FVU!B:F,5,FALSE),"")</f>
        <v>TALÃO</v>
      </c>
      <c r="AA2353">
        <f t="shared" si="378"/>
        <v>2025</v>
      </c>
    </row>
    <row r="2354" spans="1:27" ht="15.75" customHeight="1">
      <c r="A2354" s="149">
        <f t="shared" si="375"/>
        <v>4649</v>
      </c>
      <c r="B2354" s="76">
        <v>27169</v>
      </c>
      <c r="C2354" s="68">
        <v>2</v>
      </c>
      <c r="D2354" s="67" t="str">
        <f t="shared" si="379"/>
        <v>275/80R22.5</v>
      </c>
      <c r="E2354" s="69">
        <v>8426</v>
      </c>
      <c r="F2354" s="76" t="s">
        <v>99</v>
      </c>
      <c r="G2354" s="68">
        <v>56</v>
      </c>
      <c r="H2354" s="67" t="str">
        <f t="shared" si="380"/>
        <v xml:space="preserve">UBERLANDIA </v>
      </c>
      <c r="I2354" s="71">
        <v>45942</v>
      </c>
      <c r="J2354" s="72">
        <v>45953</v>
      </c>
      <c r="K2354" s="68">
        <v>2</v>
      </c>
      <c r="L2354" s="68">
        <v>31743</v>
      </c>
      <c r="M2354" s="68">
        <v>143535</v>
      </c>
      <c r="N2354" s="73">
        <f t="shared" si="381"/>
        <v>600</v>
      </c>
      <c r="O2354" s="74" t="str">
        <f t="shared" ca="1" si="382"/>
        <v>OK</v>
      </c>
      <c r="P2354" s="71">
        <v>45964</v>
      </c>
      <c r="Q2354" s="198"/>
      <c r="R2354" s="68" t="s">
        <v>106</v>
      </c>
      <c r="S2354" s="73" t="str">
        <f t="shared" si="383"/>
        <v>Rachadura na zona baixa do talão.</v>
      </c>
      <c r="T2354" s="67" t="str">
        <f t="shared" si="3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54" s="73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54" s="68">
        <v>16196</v>
      </c>
      <c r="W2354" s="67" t="str">
        <f t="shared" si="386"/>
        <v xml:space="preserve">Everson Veloso </v>
      </c>
      <c r="X2354" s="67">
        <f t="shared" si="377"/>
        <v>10</v>
      </c>
      <c r="Y2354" s="67">
        <f t="shared" ca="1" si="376"/>
        <v>11</v>
      </c>
      <c r="Z2354" s="67" t="str">
        <f>IFERROR(VLOOKUP(R2354,FVU!B:F,5,FALSE),"")</f>
        <v>TALÃO</v>
      </c>
      <c r="AA2354">
        <f t="shared" si="378"/>
        <v>2025</v>
      </c>
    </row>
    <row r="2355" spans="1:27" ht="15.75" customHeight="1">
      <c r="A2355" s="150">
        <f t="shared" si="375"/>
        <v>4650</v>
      </c>
      <c r="B2355" s="75">
        <v>29871</v>
      </c>
      <c r="C2355" s="60">
        <v>2</v>
      </c>
      <c r="D2355" s="59" t="str">
        <f t="shared" si="379"/>
        <v>275/80R22.5</v>
      </c>
      <c r="E2355" s="61">
        <v>7329</v>
      </c>
      <c r="F2355" s="75" t="s">
        <v>99</v>
      </c>
      <c r="G2355" s="60">
        <v>56</v>
      </c>
      <c r="H2355" s="59" t="str">
        <f t="shared" si="380"/>
        <v xml:space="preserve">UBERLANDIA </v>
      </c>
      <c r="I2355" s="63">
        <v>45939</v>
      </c>
      <c r="J2355" s="64">
        <v>45953</v>
      </c>
      <c r="K2355" s="60">
        <v>0</v>
      </c>
      <c r="L2355" s="60">
        <v>47763</v>
      </c>
      <c r="M2355" s="60">
        <v>66246</v>
      </c>
      <c r="N2355" s="65">
        <f t="shared" si="381"/>
        <v>600</v>
      </c>
      <c r="O2355" s="66" t="str">
        <f t="shared" ca="1" si="382"/>
        <v>OK</v>
      </c>
      <c r="P2355" s="63">
        <v>45964</v>
      </c>
      <c r="Q2355" s="200"/>
      <c r="R2355" s="148" t="s">
        <v>100</v>
      </c>
      <c r="S2355" s="65" t="str">
        <f t="shared" si="383"/>
        <v>Quebra do talão durante a montagem ou desmontagem proveniente de aquecimento excessivo da roda.</v>
      </c>
      <c r="T2355" s="59" t="str">
        <f t="shared" si="384"/>
        <v>Quebra do talão na montagem/desmontagem, utilização de ferramentas não adequadas, força excessiva ou desproporcional na montagem/desmontagem, pneu com talão baquelizado devido a aquecimento da roda ou baixa pressão.</v>
      </c>
      <c r="U2355" s="65" t="str">
        <f t="shared" si="385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2355" s="60">
        <v>16196</v>
      </c>
      <c r="W2355" s="59" t="str">
        <f t="shared" si="386"/>
        <v xml:space="preserve">Everson Veloso </v>
      </c>
      <c r="X2355" s="59">
        <f t="shared" si="377"/>
        <v>10</v>
      </c>
      <c r="Y2355" s="59">
        <f t="shared" ca="1" si="376"/>
        <v>11</v>
      </c>
      <c r="Z2355" s="59" t="str">
        <f>IFERROR(VLOOKUP(R2355,FVU!B:F,5,FALSE),"")</f>
        <v>TALÃO</v>
      </c>
      <c r="AA2355">
        <f t="shared" si="378"/>
        <v>2025</v>
      </c>
    </row>
    <row r="2356" spans="1:27" ht="15.75" customHeight="1">
      <c r="A2356" s="149">
        <f t="shared" si="375"/>
        <v>4651</v>
      </c>
      <c r="B2356" s="76">
        <v>2945</v>
      </c>
      <c r="C2356" s="68">
        <v>2</v>
      </c>
      <c r="D2356" s="67" t="str">
        <f t="shared" si="379"/>
        <v>275/80R22.5</v>
      </c>
      <c r="E2356" s="69">
        <v>90295</v>
      </c>
      <c r="F2356" s="76" t="s">
        <v>105</v>
      </c>
      <c r="G2356" s="68">
        <v>870</v>
      </c>
      <c r="H2356" s="67" t="str">
        <f t="shared" si="380"/>
        <v>JUSTINOPOLIS</v>
      </c>
      <c r="I2356" s="71">
        <v>45941</v>
      </c>
      <c r="J2356" s="72">
        <v>45953</v>
      </c>
      <c r="K2356" s="68">
        <v>2</v>
      </c>
      <c r="L2356" s="68">
        <v>13521</v>
      </c>
      <c r="M2356" s="68">
        <v>132213</v>
      </c>
      <c r="N2356" s="73">
        <f t="shared" si="381"/>
        <v>600</v>
      </c>
      <c r="O2356" s="74" t="str">
        <f t="shared" ca="1" si="382"/>
        <v>OK</v>
      </c>
      <c r="P2356" s="71">
        <v>45961</v>
      </c>
      <c r="Q2356" s="198"/>
      <c r="R2356" s="68" t="s">
        <v>106</v>
      </c>
      <c r="S2356" s="73" t="str">
        <f t="shared" si="383"/>
        <v>Rachadura na zona baixa do talão.</v>
      </c>
      <c r="T2356" s="67" t="str">
        <f t="shared" si="3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56" s="73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56" s="68">
        <v>16196</v>
      </c>
      <c r="W2356" s="67" t="str">
        <f t="shared" si="386"/>
        <v xml:space="preserve">Everson Veloso </v>
      </c>
      <c r="X2356" s="67">
        <f t="shared" si="377"/>
        <v>10</v>
      </c>
      <c r="Y2356" s="67">
        <f t="shared" ca="1" si="376"/>
        <v>8</v>
      </c>
      <c r="Z2356" s="67" t="str">
        <f>IFERROR(VLOOKUP(R2356,FVU!B:F,5,FALSE),"")</f>
        <v>TALÃO</v>
      </c>
      <c r="AA2356">
        <f t="shared" si="378"/>
        <v>2025</v>
      </c>
    </row>
    <row r="2357" spans="1:27" ht="15.75" customHeight="1">
      <c r="A2357" s="150">
        <f t="shared" si="375"/>
        <v>4652</v>
      </c>
      <c r="B2357" s="75">
        <v>28647</v>
      </c>
      <c r="C2357" s="60">
        <v>2</v>
      </c>
      <c r="D2357" s="59" t="str">
        <f t="shared" si="379"/>
        <v>275/80R22.5</v>
      </c>
      <c r="E2357" s="61">
        <v>90533</v>
      </c>
      <c r="F2357" s="75" t="s">
        <v>99</v>
      </c>
      <c r="G2357" s="60">
        <v>990</v>
      </c>
      <c r="H2357" s="59" t="str">
        <f t="shared" si="380"/>
        <v>VENEZA</v>
      </c>
      <c r="I2357" s="63">
        <v>45940</v>
      </c>
      <c r="J2357" s="64">
        <v>45953</v>
      </c>
      <c r="K2357" s="60">
        <v>1</v>
      </c>
      <c r="L2357" s="60">
        <v>79123</v>
      </c>
      <c r="M2357" s="60">
        <v>135211</v>
      </c>
      <c r="N2357" s="65">
        <f t="shared" si="381"/>
        <v>600</v>
      </c>
      <c r="O2357" s="66" t="str">
        <f t="shared" ca="1" si="382"/>
        <v>OK</v>
      </c>
      <c r="P2357" s="63">
        <v>45960</v>
      </c>
      <c r="Q2357" s="200"/>
      <c r="R2357" s="148" t="s">
        <v>100</v>
      </c>
      <c r="S2357" s="65" t="str">
        <f t="shared" si="383"/>
        <v>Quebra do talão durante a montagem ou desmontagem proveniente de aquecimento excessivo da roda.</v>
      </c>
      <c r="T2357" s="59" t="str">
        <f t="shared" si="384"/>
        <v>Quebra do talão na montagem/desmontagem, utilização de ferramentas não adequadas, força excessiva ou desproporcional na montagem/desmontagem, pneu com talão baquelizado devido a aquecimento da roda ou baixa pressão.</v>
      </c>
      <c r="U2357" s="65" t="str">
        <f t="shared" si="385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2357" s="60">
        <v>16196</v>
      </c>
      <c r="W2357" s="59" t="str">
        <f t="shared" si="386"/>
        <v xml:space="preserve">Everson Veloso </v>
      </c>
      <c r="X2357" s="59">
        <f t="shared" si="377"/>
        <v>10</v>
      </c>
      <c r="Y2357" s="59">
        <f t="shared" ca="1" si="376"/>
        <v>7</v>
      </c>
      <c r="Z2357" s="59" t="str">
        <f>IFERROR(VLOOKUP(R2357,FVU!B:F,5,FALSE),"")</f>
        <v>TALÃO</v>
      </c>
      <c r="AA2357">
        <f t="shared" si="378"/>
        <v>2025</v>
      </c>
    </row>
    <row r="2358" spans="1:27" ht="15.75" customHeight="1">
      <c r="A2358" s="149">
        <f t="shared" si="375"/>
        <v>4653</v>
      </c>
      <c r="B2358" s="76">
        <v>31436</v>
      </c>
      <c r="C2358" s="68">
        <v>2</v>
      </c>
      <c r="D2358" s="67" t="str">
        <f t="shared" si="379"/>
        <v>275/80R22.5</v>
      </c>
      <c r="E2358" s="69">
        <v>90299</v>
      </c>
      <c r="F2358" s="76" t="s">
        <v>105</v>
      </c>
      <c r="G2358" s="68">
        <v>870</v>
      </c>
      <c r="H2358" s="67" t="str">
        <f t="shared" si="380"/>
        <v>JUSTINOPOLIS</v>
      </c>
      <c r="I2358" s="71">
        <v>45937</v>
      </c>
      <c r="J2358" s="72">
        <v>45953</v>
      </c>
      <c r="K2358" s="68">
        <v>1</v>
      </c>
      <c r="L2358" s="68">
        <v>9728</v>
      </c>
      <c r="M2358" s="68">
        <v>84724</v>
      </c>
      <c r="N2358" s="73">
        <f t="shared" si="381"/>
        <v>600</v>
      </c>
      <c r="O2358" s="74" t="str">
        <f t="shared" ca="1" si="382"/>
        <v>OK</v>
      </c>
      <c r="P2358" s="71">
        <v>45961</v>
      </c>
      <c r="Q2358" s="198"/>
      <c r="R2358" s="68" t="s">
        <v>116</v>
      </c>
      <c r="S2358" s="73" t="str">
        <f t="shared" si="383"/>
        <v>Desenrolamento do retorno da lona carcaça no talão.</v>
      </c>
      <c r="T2358" s="67" t="str">
        <f t="shared" si="384"/>
        <v>Aquecimento no talão ocasionado pelo uso excessivo do freio, má regulagem dos freios, uso excessivo dos freios devido a velocidade incompatível com a via,rodas sujas e/ou em má condições de uso, etc.</v>
      </c>
      <c r="U2358" s="73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358" s="68">
        <v>16196</v>
      </c>
      <c r="W2358" s="67" t="str">
        <f t="shared" si="386"/>
        <v xml:space="preserve">Everson Veloso </v>
      </c>
      <c r="X2358" s="67">
        <f t="shared" si="377"/>
        <v>10</v>
      </c>
      <c r="Y2358" s="67">
        <f t="shared" ca="1" si="376"/>
        <v>8</v>
      </c>
      <c r="Z2358" s="67" t="str">
        <f>IFERROR(VLOOKUP(R2358,FVU!B:F,5,FALSE),"")</f>
        <v>TALÃO</v>
      </c>
      <c r="AA2358">
        <f t="shared" si="378"/>
        <v>2025</v>
      </c>
    </row>
    <row r="2359" spans="1:27" ht="15.75" customHeight="1">
      <c r="A2359" s="150">
        <f t="shared" si="375"/>
        <v>4654</v>
      </c>
      <c r="B2359" s="75">
        <v>30022</v>
      </c>
      <c r="C2359" s="60">
        <v>2</v>
      </c>
      <c r="D2359" s="59" t="str">
        <f t="shared" si="379"/>
        <v>275/80R22.5</v>
      </c>
      <c r="E2359" s="61">
        <v>10756</v>
      </c>
      <c r="F2359" s="75" t="s">
        <v>105</v>
      </c>
      <c r="G2359" s="60">
        <v>870</v>
      </c>
      <c r="H2359" s="59" t="str">
        <f t="shared" si="380"/>
        <v>JUSTINOPOLIS</v>
      </c>
      <c r="I2359" s="63">
        <v>45940</v>
      </c>
      <c r="J2359" s="64">
        <v>45953</v>
      </c>
      <c r="K2359" s="60">
        <v>1</v>
      </c>
      <c r="L2359" s="60">
        <v>25068</v>
      </c>
      <c r="M2359" s="60">
        <v>57837</v>
      </c>
      <c r="N2359" s="65">
        <f t="shared" si="381"/>
        <v>600</v>
      </c>
      <c r="O2359" s="66" t="str">
        <f t="shared" ca="1" si="382"/>
        <v>OK</v>
      </c>
      <c r="P2359" s="63">
        <v>45961</v>
      </c>
      <c r="Q2359" s="200"/>
      <c r="R2359" s="148" t="s">
        <v>106</v>
      </c>
      <c r="S2359" s="65" t="str">
        <f t="shared" si="383"/>
        <v>Rachadura na zona baixa do talão.</v>
      </c>
      <c r="T2359" s="59" t="str">
        <f t="shared" si="3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59" s="65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59" s="60">
        <v>16196</v>
      </c>
      <c r="W2359" s="59" t="str">
        <f t="shared" si="386"/>
        <v xml:space="preserve">Everson Veloso </v>
      </c>
      <c r="X2359" s="59">
        <f t="shared" si="377"/>
        <v>10</v>
      </c>
      <c r="Y2359" s="59">
        <f t="shared" ca="1" si="376"/>
        <v>8</v>
      </c>
      <c r="Z2359" s="59" t="str">
        <f>IFERROR(VLOOKUP(R2359,FVU!B:F,5,FALSE),"")</f>
        <v>TALÃO</v>
      </c>
      <c r="AA2359">
        <f t="shared" si="378"/>
        <v>2025</v>
      </c>
    </row>
    <row r="2360" spans="1:27" ht="15.75" customHeight="1">
      <c r="A2360" s="149">
        <f t="shared" si="375"/>
        <v>4655</v>
      </c>
      <c r="B2360" s="76">
        <v>25298</v>
      </c>
      <c r="C2360" s="68">
        <v>1</v>
      </c>
      <c r="D2360" s="67" t="str">
        <f t="shared" si="379"/>
        <v>295/80R22.5</v>
      </c>
      <c r="E2360" s="69">
        <v>90520</v>
      </c>
      <c r="F2360" s="76" t="s">
        <v>198</v>
      </c>
      <c r="G2360" s="68">
        <v>870</v>
      </c>
      <c r="H2360" s="67" t="str">
        <f t="shared" si="380"/>
        <v>JUSTINOPOLIS</v>
      </c>
      <c r="I2360" s="71">
        <v>45939</v>
      </c>
      <c r="J2360" s="72">
        <v>45953</v>
      </c>
      <c r="K2360" s="68">
        <v>2</v>
      </c>
      <c r="L2360" s="68">
        <v>14810</v>
      </c>
      <c r="M2360" s="68">
        <v>165840</v>
      </c>
      <c r="N2360" s="73">
        <f t="shared" si="381"/>
        <v>650</v>
      </c>
      <c r="O2360" s="74" t="str">
        <f t="shared" ca="1" si="382"/>
        <v>OK</v>
      </c>
      <c r="P2360" s="71">
        <v>45961</v>
      </c>
      <c r="Q2360" s="198"/>
      <c r="R2360" s="68" t="s">
        <v>107</v>
      </c>
      <c r="S2360" s="73" t="str">
        <f t="shared" si="383"/>
        <v>Alteração na zona baixa do talão.</v>
      </c>
      <c r="T2360" s="67" t="str">
        <f t="shared" si="3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360" s="73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360" s="68">
        <v>16196</v>
      </c>
      <c r="W2360" s="67" t="str">
        <f t="shared" si="386"/>
        <v xml:space="preserve">Everson Veloso </v>
      </c>
      <c r="X2360" s="67">
        <f t="shared" si="377"/>
        <v>10</v>
      </c>
      <c r="Y2360" s="67">
        <f t="shared" ca="1" si="376"/>
        <v>8</v>
      </c>
      <c r="Z2360" s="67" t="str">
        <f>IFERROR(VLOOKUP(R2360,FVU!B:F,5,FALSE),"")</f>
        <v>TALÃO</v>
      </c>
      <c r="AA2360">
        <f t="shared" si="378"/>
        <v>2025</v>
      </c>
    </row>
    <row r="2361" spans="1:27" ht="15.75" customHeight="1">
      <c r="A2361" s="150">
        <f t="shared" si="375"/>
        <v>4656</v>
      </c>
      <c r="B2361" s="75">
        <v>30205</v>
      </c>
      <c r="C2361" s="60">
        <v>4</v>
      </c>
      <c r="D2361" s="59" t="str">
        <f t="shared" si="379"/>
        <v>215/75R17.5</v>
      </c>
      <c r="E2361" s="61">
        <v>40886</v>
      </c>
      <c r="F2361" s="75" t="s">
        <v>198</v>
      </c>
      <c r="G2361" s="60">
        <v>98</v>
      </c>
      <c r="H2361" s="59" t="str">
        <f t="shared" si="380"/>
        <v>ANA LUCIA</v>
      </c>
      <c r="I2361" s="63">
        <v>45943</v>
      </c>
      <c r="J2361" s="64">
        <v>45953</v>
      </c>
      <c r="K2361" s="60">
        <v>1</v>
      </c>
      <c r="L2361" s="60">
        <v>522</v>
      </c>
      <c r="M2361" s="60">
        <v>21598</v>
      </c>
      <c r="N2361" s="65">
        <f t="shared" si="381"/>
        <v>450</v>
      </c>
      <c r="O2361" s="66" t="str">
        <f t="shared" ca="1" si="382"/>
        <v>OK</v>
      </c>
      <c r="P2361" s="63">
        <v>46111</v>
      </c>
      <c r="Q2361" s="200"/>
      <c r="R2361" s="148" t="s">
        <v>104</v>
      </c>
      <c r="S2361" s="65" t="str">
        <f t="shared" si="383"/>
        <v>Feridas acidentais no flanco.</v>
      </c>
      <c r="T2361" s="59" t="str">
        <f t="shared" si="384"/>
        <v>Objetos pontiagudos, pontas de guias, meio-fio.</v>
      </c>
      <c r="U2361" s="65" t="str">
        <f t="shared" si="385"/>
        <v>Impacto lateral proveniente de erro operacional, solicito avaliação de cobrança.</v>
      </c>
      <c r="V2361" s="60">
        <v>16196</v>
      </c>
      <c r="W2361" s="59" t="str">
        <f t="shared" si="386"/>
        <v xml:space="preserve">Everson Veloso </v>
      </c>
      <c r="X2361" s="59">
        <f t="shared" si="377"/>
        <v>10</v>
      </c>
      <c r="Y2361" s="59">
        <f t="shared" ca="1" si="376"/>
        <v>158</v>
      </c>
      <c r="Z2361" s="59" t="str">
        <f>IFERROR(VLOOKUP(R2361,FVU!B:F,5,FALSE),"")</f>
        <v>FLANCO</v>
      </c>
      <c r="AA2361">
        <f t="shared" si="378"/>
        <v>2025</v>
      </c>
    </row>
    <row r="2362" spans="1:27" ht="15.75" customHeight="1">
      <c r="A2362" s="149">
        <f t="shared" si="375"/>
        <v>4657</v>
      </c>
      <c r="B2362" s="76">
        <v>29129</v>
      </c>
      <c r="C2362" s="68">
        <v>1</v>
      </c>
      <c r="D2362" s="67" t="str">
        <f t="shared" si="379"/>
        <v>295/80R22.5</v>
      </c>
      <c r="E2362" s="69">
        <v>50130</v>
      </c>
      <c r="F2362" s="76" t="s">
        <v>203</v>
      </c>
      <c r="G2362" s="68">
        <v>16</v>
      </c>
      <c r="H2362" s="67" t="str">
        <f t="shared" si="380"/>
        <v>M.GORETTI</v>
      </c>
      <c r="I2362" s="71">
        <v>45941</v>
      </c>
      <c r="J2362" s="72">
        <v>45953</v>
      </c>
      <c r="K2362" s="68">
        <v>0</v>
      </c>
      <c r="L2362" s="68">
        <v>13102</v>
      </c>
      <c r="M2362" s="68">
        <v>134207</v>
      </c>
      <c r="N2362" s="73">
        <f t="shared" si="381"/>
        <v>650</v>
      </c>
      <c r="O2362" s="74" t="str">
        <f t="shared" ca="1" si="382"/>
        <v>OK</v>
      </c>
      <c r="P2362" s="71">
        <v>45954</v>
      </c>
      <c r="Q2362" s="198"/>
      <c r="R2362" s="68" t="s">
        <v>109</v>
      </c>
      <c r="S2362" s="73" t="str">
        <f t="shared" si="383"/>
        <v>Desgaste da Banda de Rodagem por utilização extrema.</v>
      </c>
      <c r="T2362" s="67" t="str">
        <f t="shared" si="384"/>
        <v>Roda travada, "calo" no tambor de freio, utilização extrema , excessiva.</v>
      </c>
      <c r="U2362" s="73" t="str">
        <f t="shared" si="385"/>
        <v>Verificar rodas e tambores de freio, verificar negligência do borracheiro e caso procedente efetuar a cobrança.</v>
      </c>
      <c r="V2362" s="68">
        <v>16196</v>
      </c>
      <c r="W2362" s="67" t="str">
        <f t="shared" si="386"/>
        <v xml:space="preserve">Everson Veloso </v>
      </c>
      <c r="X2362" s="67">
        <f t="shared" si="377"/>
        <v>10</v>
      </c>
      <c r="Y2362" s="67">
        <f t="shared" ca="1" si="376"/>
        <v>1</v>
      </c>
      <c r="Z2362" s="67" t="str">
        <f>IFERROR(VLOOKUP(R2362,FVU!B:F,5,FALSE),"")</f>
        <v>BANDA DE RODAGEM</v>
      </c>
      <c r="AA2362">
        <f t="shared" si="378"/>
        <v>2025</v>
      </c>
    </row>
    <row r="2363" spans="1:27" ht="15.75" customHeight="1">
      <c r="A2363" s="150">
        <f t="shared" si="375"/>
        <v>4658</v>
      </c>
      <c r="B2363" s="75">
        <v>44947</v>
      </c>
      <c r="C2363" s="60">
        <v>2</v>
      </c>
      <c r="D2363" s="59" t="str">
        <f t="shared" si="379"/>
        <v>275/80R22.5</v>
      </c>
      <c r="E2363" s="61">
        <v>11194</v>
      </c>
      <c r="F2363" s="75" t="s">
        <v>198</v>
      </c>
      <c r="G2363" s="60">
        <v>98</v>
      </c>
      <c r="H2363" s="59" t="str">
        <f t="shared" si="380"/>
        <v>ANA LUCIA</v>
      </c>
      <c r="I2363" s="63">
        <v>45943</v>
      </c>
      <c r="J2363" s="64">
        <v>45953</v>
      </c>
      <c r="K2363" s="60">
        <v>3</v>
      </c>
      <c r="L2363" s="60">
        <v>1110</v>
      </c>
      <c r="M2363" s="60">
        <v>138149</v>
      </c>
      <c r="N2363" s="65">
        <f t="shared" si="381"/>
        <v>600</v>
      </c>
      <c r="O2363" s="66" t="str">
        <f t="shared" ca="1" si="382"/>
        <v>OK</v>
      </c>
      <c r="P2363" s="63">
        <v>46111</v>
      </c>
      <c r="Q2363" s="200"/>
      <c r="R2363" s="148" t="s">
        <v>104</v>
      </c>
      <c r="S2363" s="65" t="str">
        <f t="shared" si="383"/>
        <v>Feridas acidentais no flanco.</v>
      </c>
      <c r="T2363" s="59" t="str">
        <f t="shared" si="384"/>
        <v>Objetos pontiagudos, pontas de guias, meio-fio.</v>
      </c>
      <c r="U2363" s="65" t="str">
        <f t="shared" si="385"/>
        <v>Impacto lateral proveniente de erro operacional, solicito avaliação de cobrança.</v>
      </c>
      <c r="V2363" s="60">
        <v>16196</v>
      </c>
      <c r="W2363" s="59" t="str">
        <f t="shared" si="386"/>
        <v xml:space="preserve">Everson Veloso </v>
      </c>
      <c r="X2363" s="59">
        <f t="shared" si="377"/>
        <v>10</v>
      </c>
      <c r="Y2363" s="59">
        <f t="shared" ca="1" si="376"/>
        <v>158</v>
      </c>
      <c r="Z2363" s="59" t="str">
        <f>IFERROR(VLOOKUP(R2363,FVU!B:F,5,FALSE),"")</f>
        <v>FLANCO</v>
      </c>
      <c r="AA2363">
        <f t="shared" si="378"/>
        <v>2025</v>
      </c>
    </row>
    <row r="2364" spans="1:27" ht="15.75" customHeight="1">
      <c r="A2364" s="149">
        <f t="shared" si="375"/>
        <v>4659</v>
      </c>
      <c r="B2364" s="76">
        <v>31743</v>
      </c>
      <c r="C2364" s="68">
        <v>2</v>
      </c>
      <c r="D2364" s="67" t="str">
        <f t="shared" si="379"/>
        <v>275/80R22.5</v>
      </c>
      <c r="E2364" s="69">
        <v>20722</v>
      </c>
      <c r="F2364" s="76" t="s">
        <v>105</v>
      </c>
      <c r="G2364" s="68">
        <v>870</v>
      </c>
      <c r="H2364" s="67" t="str">
        <f t="shared" si="380"/>
        <v>JUSTINOPOLIS</v>
      </c>
      <c r="I2364" s="71">
        <v>45940</v>
      </c>
      <c r="J2364" s="72">
        <v>45953</v>
      </c>
      <c r="K2364" s="68">
        <v>1</v>
      </c>
      <c r="L2364" s="68">
        <v>29709</v>
      </c>
      <c r="M2364" s="68">
        <v>72921</v>
      </c>
      <c r="N2364" s="73">
        <f t="shared" si="381"/>
        <v>600</v>
      </c>
      <c r="O2364" s="74" t="str">
        <f t="shared" ca="1" si="382"/>
        <v>OK</v>
      </c>
      <c r="P2364" s="71">
        <v>45961</v>
      </c>
      <c r="Q2364" s="198"/>
      <c r="R2364" s="68" t="s">
        <v>106</v>
      </c>
      <c r="S2364" s="73" t="str">
        <f t="shared" si="383"/>
        <v>Rachadura na zona baixa do talão.</v>
      </c>
      <c r="T2364" s="67" t="str">
        <f t="shared" si="3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64" s="73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64" s="68">
        <v>16196</v>
      </c>
      <c r="W2364" s="67" t="str">
        <f t="shared" si="386"/>
        <v xml:space="preserve">Everson Veloso </v>
      </c>
      <c r="X2364" s="67">
        <f t="shared" si="377"/>
        <v>10</v>
      </c>
      <c r="Y2364" s="67">
        <f t="shared" ca="1" si="376"/>
        <v>8</v>
      </c>
      <c r="Z2364" s="67" t="str">
        <f>IFERROR(VLOOKUP(R2364,FVU!B:F,5,FALSE),"")</f>
        <v>TALÃO</v>
      </c>
      <c r="AA2364">
        <f t="shared" si="378"/>
        <v>2025</v>
      </c>
    </row>
    <row r="2365" spans="1:27" ht="15.75" customHeight="1">
      <c r="A2365" s="150">
        <f t="shared" si="375"/>
        <v>4660</v>
      </c>
      <c r="B2365" s="75">
        <v>25948</v>
      </c>
      <c r="C2365" s="60">
        <v>2</v>
      </c>
      <c r="D2365" s="59" t="str">
        <f t="shared" si="379"/>
        <v>275/80R22.5</v>
      </c>
      <c r="E2365" s="61">
        <v>40521</v>
      </c>
      <c r="F2365" s="75" t="s">
        <v>105</v>
      </c>
      <c r="G2365" s="60">
        <v>870</v>
      </c>
      <c r="H2365" s="59" t="str">
        <f t="shared" si="380"/>
        <v>JUSTINOPOLIS</v>
      </c>
      <c r="I2365" s="63">
        <v>45939</v>
      </c>
      <c r="J2365" s="64">
        <v>45953</v>
      </c>
      <c r="K2365" s="60">
        <v>2</v>
      </c>
      <c r="L2365" s="60">
        <v>26764</v>
      </c>
      <c r="M2365" s="60">
        <v>197265</v>
      </c>
      <c r="N2365" s="65">
        <f t="shared" si="381"/>
        <v>600</v>
      </c>
      <c r="O2365" s="66" t="str">
        <f t="shared" ca="1" si="382"/>
        <v>OK</v>
      </c>
      <c r="P2365" s="63">
        <v>45961</v>
      </c>
      <c r="Q2365" s="200"/>
      <c r="R2365" s="148" t="s">
        <v>106</v>
      </c>
      <c r="S2365" s="65" t="str">
        <f t="shared" si="383"/>
        <v>Rachadura na zona baixa do talão.</v>
      </c>
      <c r="T2365" s="59" t="str">
        <f t="shared" si="3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65" s="65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65" s="60">
        <v>16196</v>
      </c>
      <c r="W2365" s="59" t="str">
        <f t="shared" si="386"/>
        <v xml:space="preserve">Everson Veloso </v>
      </c>
      <c r="X2365" s="59">
        <f t="shared" si="377"/>
        <v>10</v>
      </c>
      <c r="Y2365" s="59">
        <f t="shared" ca="1" si="376"/>
        <v>8</v>
      </c>
      <c r="Z2365" s="59" t="str">
        <f>IFERROR(VLOOKUP(R2365,FVU!B:F,5,FALSE),"")</f>
        <v>TALÃO</v>
      </c>
      <c r="AA2365">
        <f t="shared" si="378"/>
        <v>2025</v>
      </c>
    </row>
    <row r="2366" spans="1:27" ht="15.75" customHeight="1">
      <c r="A2366" s="149">
        <f t="shared" si="375"/>
        <v>4661</v>
      </c>
      <c r="B2366" s="76">
        <v>30909</v>
      </c>
      <c r="C2366" s="68">
        <v>2</v>
      </c>
      <c r="D2366" s="67" t="str">
        <f t="shared" si="379"/>
        <v>275/80R22.5</v>
      </c>
      <c r="E2366" s="69">
        <v>90295</v>
      </c>
      <c r="F2366" s="76" t="s">
        <v>99</v>
      </c>
      <c r="G2366" s="68">
        <v>870</v>
      </c>
      <c r="H2366" s="67" t="str">
        <f t="shared" si="380"/>
        <v>JUSTINOPOLIS</v>
      </c>
      <c r="I2366" s="71">
        <v>45937</v>
      </c>
      <c r="J2366" s="72">
        <v>45953</v>
      </c>
      <c r="K2366" s="68">
        <v>1</v>
      </c>
      <c r="L2366" s="68">
        <v>17312</v>
      </c>
      <c r="M2366" s="68">
        <v>42711</v>
      </c>
      <c r="N2366" s="73">
        <f t="shared" si="381"/>
        <v>600</v>
      </c>
      <c r="O2366" s="74" t="str">
        <f t="shared" ca="1" si="382"/>
        <v>OK</v>
      </c>
      <c r="P2366" s="71">
        <v>45961</v>
      </c>
      <c r="Q2366" s="198"/>
      <c r="R2366" s="68" t="s">
        <v>106</v>
      </c>
      <c r="S2366" s="73" t="str">
        <f t="shared" si="383"/>
        <v>Rachadura na zona baixa do talão.</v>
      </c>
      <c r="T2366" s="67" t="str">
        <f t="shared" si="3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66" s="73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66" s="68">
        <v>16196</v>
      </c>
      <c r="W2366" s="67" t="str">
        <f t="shared" si="386"/>
        <v xml:space="preserve">Everson Veloso </v>
      </c>
      <c r="X2366" s="67">
        <f t="shared" si="377"/>
        <v>10</v>
      </c>
      <c r="Y2366" s="67">
        <f t="shared" ca="1" si="376"/>
        <v>8</v>
      </c>
      <c r="Z2366" s="67" t="str">
        <f>IFERROR(VLOOKUP(R2366,FVU!B:F,5,FALSE),"")</f>
        <v>TALÃO</v>
      </c>
      <c r="AA2366">
        <f t="shared" si="378"/>
        <v>2025</v>
      </c>
    </row>
    <row r="2367" spans="1:27" ht="15.75" customHeight="1">
      <c r="A2367" s="150">
        <f t="shared" si="375"/>
        <v>4662</v>
      </c>
      <c r="B2367" s="75">
        <v>26572</v>
      </c>
      <c r="C2367" s="60">
        <v>1</v>
      </c>
      <c r="D2367" s="59" t="str">
        <f t="shared" si="379"/>
        <v>295/80R22.5</v>
      </c>
      <c r="E2367" s="61">
        <v>10829</v>
      </c>
      <c r="F2367" s="75" t="s">
        <v>99</v>
      </c>
      <c r="G2367" s="60">
        <v>870</v>
      </c>
      <c r="H2367" s="59" t="str">
        <f t="shared" si="380"/>
        <v>JUSTINOPOLIS</v>
      </c>
      <c r="I2367" s="63">
        <v>45940</v>
      </c>
      <c r="J2367" s="64">
        <v>45953</v>
      </c>
      <c r="K2367" s="60">
        <v>1</v>
      </c>
      <c r="L2367" s="60">
        <v>12164</v>
      </c>
      <c r="M2367" s="60">
        <v>87818</v>
      </c>
      <c r="N2367" s="65">
        <f t="shared" si="381"/>
        <v>650</v>
      </c>
      <c r="O2367" s="66" t="str">
        <f t="shared" ca="1" si="382"/>
        <v>OK</v>
      </c>
      <c r="P2367" s="63">
        <v>45961</v>
      </c>
      <c r="Q2367" s="200"/>
      <c r="R2367" s="148" t="s">
        <v>116</v>
      </c>
      <c r="S2367" s="65" t="str">
        <f t="shared" si="383"/>
        <v>Desenrolamento do retorno da lona carcaça no talão.</v>
      </c>
      <c r="T2367" s="59" t="str">
        <f t="shared" si="384"/>
        <v>Aquecimento no talão ocasionado pelo uso excessivo do freio, má regulagem dos freios, uso excessivo dos freios devido a velocidade incompatível com a via,rodas sujas e/ou em má condições de uso, etc.</v>
      </c>
      <c r="U2367" s="65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367" s="60">
        <v>16196</v>
      </c>
      <c r="W2367" s="59" t="str">
        <f t="shared" si="386"/>
        <v xml:space="preserve">Everson Veloso </v>
      </c>
      <c r="X2367" s="59">
        <f t="shared" si="377"/>
        <v>10</v>
      </c>
      <c r="Y2367" s="59">
        <f t="shared" ca="1" si="376"/>
        <v>8</v>
      </c>
      <c r="Z2367" s="59" t="str">
        <f>IFERROR(VLOOKUP(R2367,FVU!B:F,5,FALSE),"")</f>
        <v>TALÃO</v>
      </c>
      <c r="AA2367">
        <f t="shared" si="378"/>
        <v>2025</v>
      </c>
    </row>
    <row r="2368" spans="1:27" ht="15.75" customHeight="1">
      <c r="A2368" s="149">
        <f t="shared" si="375"/>
        <v>4663</v>
      </c>
      <c r="B2368" s="76">
        <v>29521</v>
      </c>
      <c r="C2368" s="68">
        <v>2</v>
      </c>
      <c r="D2368" s="67" t="str">
        <f t="shared" si="379"/>
        <v>275/80R22.5</v>
      </c>
      <c r="E2368" s="69">
        <v>41060</v>
      </c>
      <c r="F2368" s="76" t="s">
        <v>99</v>
      </c>
      <c r="G2368" s="68">
        <v>870</v>
      </c>
      <c r="H2368" s="67" t="str">
        <f t="shared" si="380"/>
        <v>JUSTINOPOLIS</v>
      </c>
      <c r="I2368" s="71">
        <v>45938</v>
      </c>
      <c r="J2368" s="72">
        <v>45953</v>
      </c>
      <c r="K2368" s="68">
        <v>2</v>
      </c>
      <c r="L2368" s="68">
        <v>17773</v>
      </c>
      <c r="M2368" s="68">
        <v>125912</v>
      </c>
      <c r="N2368" s="73">
        <f t="shared" si="381"/>
        <v>600</v>
      </c>
      <c r="O2368" s="74" t="str">
        <f t="shared" ca="1" si="382"/>
        <v>OK</v>
      </c>
      <c r="P2368" s="71">
        <v>45996</v>
      </c>
      <c r="Q2368" s="198"/>
      <c r="R2368" s="68" t="s">
        <v>106</v>
      </c>
      <c r="S2368" s="73" t="str">
        <f t="shared" si="383"/>
        <v>Rachadura na zona baixa do talão.</v>
      </c>
      <c r="T2368" s="67" t="str">
        <f t="shared" si="3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68" s="73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68" s="68">
        <v>16196</v>
      </c>
      <c r="W2368" s="67" t="str">
        <f t="shared" si="386"/>
        <v xml:space="preserve">Everson Veloso </v>
      </c>
      <c r="X2368" s="67">
        <f t="shared" si="377"/>
        <v>10</v>
      </c>
      <c r="Y2368" s="67">
        <f t="shared" ca="1" si="376"/>
        <v>43</v>
      </c>
      <c r="Z2368" s="67" t="str">
        <f>IFERROR(VLOOKUP(R2368,FVU!B:F,5,FALSE),"")</f>
        <v>TALÃO</v>
      </c>
      <c r="AA2368">
        <f t="shared" si="378"/>
        <v>2025</v>
      </c>
    </row>
    <row r="2369" spans="1:27" ht="15.75" customHeight="1">
      <c r="A2369" s="150">
        <f t="shared" si="375"/>
        <v>4664</v>
      </c>
      <c r="B2369" s="75">
        <v>26153</v>
      </c>
      <c r="C2369" s="60">
        <v>2</v>
      </c>
      <c r="D2369" s="59" t="str">
        <f t="shared" si="379"/>
        <v>275/80R22.5</v>
      </c>
      <c r="E2369" s="61">
        <v>10626</v>
      </c>
      <c r="F2369" s="75" t="s">
        <v>198</v>
      </c>
      <c r="G2369" s="60">
        <v>98</v>
      </c>
      <c r="H2369" s="59" t="str">
        <f t="shared" si="380"/>
        <v>ANA LUCIA</v>
      </c>
      <c r="I2369" s="63">
        <v>45945</v>
      </c>
      <c r="J2369" s="64">
        <v>45953</v>
      </c>
      <c r="K2369" s="60">
        <v>2</v>
      </c>
      <c r="L2369" s="60">
        <v>42026</v>
      </c>
      <c r="M2369" s="60">
        <v>213402</v>
      </c>
      <c r="N2369" s="65">
        <f t="shared" si="381"/>
        <v>600</v>
      </c>
      <c r="O2369" s="66" t="str">
        <f t="shared" ca="1" si="382"/>
        <v>OK</v>
      </c>
      <c r="P2369" s="63">
        <v>46112</v>
      </c>
      <c r="Q2369" s="200"/>
      <c r="R2369" s="148" t="s">
        <v>116</v>
      </c>
      <c r="S2369" s="65" t="str">
        <f t="shared" si="383"/>
        <v>Desenrolamento do retorno da lona carcaça no talão.</v>
      </c>
      <c r="T2369" s="59" t="str">
        <f t="shared" si="384"/>
        <v>Aquecimento no talão ocasionado pelo uso excessivo do freio, má regulagem dos freios, uso excessivo dos freios devido a velocidade incompatível com a via,rodas sujas e/ou em má condições de uso, etc.</v>
      </c>
      <c r="U2369" s="65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369" s="60">
        <v>16196</v>
      </c>
      <c r="W2369" s="59" t="str">
        <f t="shared" si="386"/>
        <v xml:space="preserve">Everson Veloso </v>
      </c>
      <c r="X2369" s="59">
        <f t="shared" si="377"/>
        <v>10</v>
      </c>
      <c r="Y2369" s="59">
        <f t="shared" ca="1" si="376"/>
        <v>159</v>
      </c>
      <c r="Z2369" s="59" t="str">
        <f>IFERROR(VLOOKUP(R2369,FVU!B:F,5,FALSE),"")</f>
        <v>TALÃO</v>
      </c>
      <c r="AA2369">
        <f t="shared" si="378"/>
        <v>2025</v>
      </c>
    </row>
    <row r="2370" spans="1:27" ht="15.75" customHeight="1">
      <c r="A2370" s="149">
        <f t="shared" si="375"/>
        <v>4665</v>
      </c>
      <c r="B2370" s="76">
        <v>27583</v>
      </c>
      <c r="C2370" s="68">
        <v>2</v>
      </c>
      <c r="D2370" s="67" t="str">
        <f t="shared" si="379"/>
        <v>275/80R22.5</v>
      </c>
      <c r="E2370" s="69">
        <v>20716</v>
      </c>
      <c r="F2370" s="76" t="s">
        <v>105</v>
      </c>
      <c r="G2370" s="68">
        <v>870</v>
      </c>
      <c r="H2370" s="67" t="str">
        <f t="shared" si="380"/>
        <v>JUSTINOPOLIS</v>
      </c>
      <c r="I2370" s="71">
        <v>45945</v>
      </c>
      <c r="J2370" s="72">
        <v>45953</v>
      </c>
      <c r="K2370" s="68">
        <v>2</v>
      </c>
      <c r="L2370" s="68">
        <v>4489</v>
      </c>
      <c r="M2370" s="68">
        <v>100956</v>
      </c>
      <c r="N2370" s="73">
        <f t="shared" si="381"/>
        <v>600</v>
      </c>
      <c r="O2370" s="74" t="str">
        <f t="shared" ca="1" si="382"/>
        <v>OK</v>
      </c>
      <c r="P2370" s="71">
        <v>46071</v>
      </c>
      <c r="Q2370" s="198"/>
      <c r="R2370" s="68" t="s">
        <v>106</v>
      </c>
      <c r="S2370" s="73" t="str">
        <f t="shared" si="383"/>
        <v>Rachadura na zona baixa do talão.</v>
      </c>
      <c r="T2370" s="67" t="str">
        <f t="shared" si="3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70" s="73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70" s="68">
        <v>16196</v>
      </c>
      <c r="W2370" s="67" t="str">
        <f t="shared" si="386"/>
        <v xml:space="preserve">Everson Veloso </v>
      </c>
      <c r="X2370" s="67">
        <f t="shared" si="377"/>
        <v>10</v>
      </c>
      <c r="Y2370" s="67">
        <f t="shared" ca="1" si="376"/>
        <v>118</v>
      </c>
      <c r="Z2370" s="67" t="str">
        <f>IFERROR(VLOOKUP(R2370,FVU!B:F,5,FALSE),"")</f>
        <v>TALÃO</v>
      </c>
      <c r="AA2370">
        <f t="shared" si="378"/>
        <v>2025</v>
      </c>
    </row>
    <row r="2371" spans="1:27" ht="15.75" customHeight="1">
      <c r="A2371" s="150">
        <f t="shared" si="375"/>
        <v>4666</v>
      </c>
      <c r="B2371" s="75">
        <v>28563</v>
      </c>
      <c r="C2371" s="60">
        <v>2</v>
      </c>
      <c r="D2371" s="59" t="str">
        <f t="shared" si="379"/>
        <v>275/80R22.5</v>
      </c>
      <c r="E2371" s="61">
        <v>20716</v>
      </c>
      <c r="F2371" s="75" t="s">
        <v>99</v>
      </c>
      <c r="G2371" s="60">
        <v>870</v>
      </c>
      <c r="H2371" s="59" t="str">
        <f t="shared" si="380"/>
        <v>JUSTINOPOLIS</v>
      </c>
      <c r="I2371" s="63">
        <v>45945</v>
      </c>
      <c r="J2371" s="64">
        <v>45953</v>
      </c>
      <c r="K2371" s="60">
        <v>2</v>
      </c>
      <c r="L2371" s="60">
        <v>13751</v>
      </c>
      <c r="M2371" s="60">
        <v>101953</v>
      </c>
      <c r="N2371" s="65">
        <f t="shared" si="381"/>
        <v>600</v>
      </c>
      <c r="O2371" s="66" t="str">
        <f t="shared" ca="1" si="382"/>
        <v>OK</v>
      </c>
      <c r="P2371" s="63">
        <v>45961</v>
      </c>
      <c r="Q2371" s="200"/>
      <c r="R2371" s="148" t="s">
        <v>106</v>
      </c>
      <c r="S2371" s="65" t="str">
        <f t="shared" si="383"/>
        <v>Rachadura na zona baixa do talão.</v>
      </c>
      <c r="T2371" s="59" t="str">
        <f t="shared" si="3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71" s="65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71" s="60">
        <v>16196</v>
      </c>
      <c r="W2371" s="59" t="str">
        <f t="shared" si="386"/>
        <v xml:space="preserve">Everson Veloso </v>
      </c>
      <c r="X2371" s="59">
        <f t="shared" si="377"/>
        <v>10</v>
      </c>
      <c r="Y2371" s="59">
        <f t="shared" ca="1" si="376"/>
        <v>8</v>
      </c>
      <c r="Z2371" s="59" t="str">
        <f>IFERROR(VLOOKUP(R2371,FVU!B:F,5,FALSE),"")</f>
        <v>TALÃO</v>
      </c>
      <c r="AA2371">
        <f t="shared" si="378"/>
        <v>2025</v>
      </c>
    </row>
    <row r="2372" spans="1:27" ht="15.75" customHeight="1">
      <c r="A2372" s="149">
        <f t="shared" ref="A2372:A2435" si="387">IF(B2372&gt;0,A2371+1,"")</f>
        <v>4667</v>
      </c>
      <c r="B2372" s="76">
        <v>31195</v>
      </c>
      <c r="C2372" s="68">
        <v>4</v>
      </c>
      <c r="D2372" s="67" t="str">
        <f t="shared" si="379"/>
        <v>215/75R17.5</v>
      </c>
      <c r="E2372" s="69">
        <v>40883</v>
      </c>
      <c r="F2372" s="76" t="s">
        <v>101</v>
      </c>
      <c r="G2372" s="68">
        <v>98</v>
      </c>
      <c r="H2372" s="67" t="str">
        <f t="shared" si="380"/>
        <v>ANA LUCIA</v>
      </c>
      <c r="I2372" s="71">
        <v>45948</v>
      </c>
      <c r="J2372" s="72">
        <v>45953</v>
      </c>
      <c r="K2372" s="68">
        <v>1</v>
      </c>
      <c r="L2372" s="68">
        <v>2212</v>
      </c>
      <c r="M2372" s="68">
        <v>30415</v>
      </c>
      <c r="N2372" s="73">
        <f t="shared" si="381"/>
        <v>450</v>
      </c>
      <c r="O2372" s="74" t="str">
        <f t="shared" ca="1" si="382"/>
        <v>OK</v>
      </c>
      <c r="P2372" s="71">
        <v>46112</v>
      </c>
      <c r="Q2372" s="198"/>
      <c r="R2372" s="68" t="s">
        <v>116</v>
      </c>
      <c r="S2372" s="73" t="str">
        <f t="shared" si="383"/>
        <v>Desenrolamento do retorno da lona carcaça no talão.</v>
      </c>
      <c r="T2372" s="67" t="str">
        <f t="shared" si="384"/>
        <v>Aquecimento no talão ocasionado pelo uso excessivo do freio, má regulagem dos freios, uso excessivo dos freios devido a velocidade incompatível com a via,rodas sujas e/ou em má condições de uso, etc.</v>
      </c>
      <c r="U2372" s="73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372" s="68">
        <v>16196</v>
      </c>
      <c r="W2372" s="67" t="str">
        <f t="shared" si="386"/>
        <v xml:space="preserve">Everson Veloso </v>
      </c>
      <c r="X2372" s="67">
        <f t="shared" si="377"/>
        <v>10</v>
      </c>
      <c r="Y2372" s="67">
        <f t="shared" ca="1" si="376"/>
        <v>159</v>
      </c>
      <c r="Z2372" s="67" t="str">
        <f>IFERROR(VLOOKUP(R2372,FVU!B:F,5,FALSE),"")</f>
        <v>TALÃO</v>
      </c>
      <c r="AA2372">
        <f t="shared" si="378"/>
        <v>2025</v>
      </c>
    </row>
    <row r="2373" spans="1:27" ht="15.75" customHeight="1">
      <c r="A2373" s="150">
        <f t="shared" si="387"/>
        <v>4668</v>
      </c>
      <c r="B2373" s="75">
        <v>28976</v>
      </c>
      <c r="C2373" s="60">
        <v>2</v>
      </c>
      <c r="D2373" s="59" t="str">
        <f t="shared" si="379"/>
        <v>275/80R22.5</v>
      </c>
      <c r="E2373" s="61">
        <v>90206</v>
      </c>
      <c r="F2373" s="75" t="s">
        <v>99</v>
      </c>
      <c r="G2373" s="60">
        <v>520</v>
      </c>
      <c r="H2373" s="59" t="str">
        <f t="shared" si="380"/>
        <v>NEVES</v>
      </c>
      <c r="I2373" s="63">
        <v>45940</v>
      </c>
      <c r="J2373" s="64">
        <v>45953</v>
      </c>
      <c r="K2373" s="60">
        <v>0</v>
      </c>
      <c r="L2373" s="60">
        <v>24487</v>
      </c>
      <c r="M2373" s="60">
        <v>131520</v>
      </c>
      <c r="N2373" s="65">
        <f t="shared" si="381"/>
        <v>600</v>
      </c>
      <c r="O2373" s="66" t="str">
        <f t="shared" ca="1" si="382"/>
        <v>OK</v>
      </c>
      <c r="P2373" s="63">
        <v>45957</v>
      </c>
      <c r="Q2373" s="200"/>
      <c r="R2373" s="148" t="s">
        <v>107</v>
      </c>
      <c r="S2373" s="65" t="str">
        <f t="shared" si="383"/>
        <v>Alteração na zona baixa do talão.</v>
      </c>
      <c r="T2373" s="59" t="str">
        <f t="shared" si="3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373" s="65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373" s="60">
        <v>16196</v>
      </c>
      <c r="W2373" s="59" t="str">
        <f t="shared" si="386"/>
        <v xml:space="preserve">Everson Veloso </v>
      </c>
      <c r="X2373" s="59">
        <f t="shared" si="377"/>
        <v>10</v>
      </c>
      <c r="Y2373" s="59">
        <f t="shared" ca="1" si="376"/>
        <v>4</v>
      </c>
      <c r="Z2373" s="59" t="str">
        <f>IFERROR(VLOOKUP(R2373,FVU!B:F,5,FALSE),"")</f>
        <v>TALÃO</v>
      </c>
      <c r="AA2373">
        <f t="shared" si="378"/>
        <v>2025</v>
      </c>
    </row>
    <row r="2374" spans="1:27" ht="15.75" customHeight="1">
      <c r="A2374" s="149">
        <f t="shared" si="387"/>
        <v>4669</v>
      </c>
      <c r="B2374" s="76">
        <v>29229</v>
      </c>
      <c r="C2374" s="68">
        <v>2</v>
      </c>
      <c r="D2374" s="67" t="str">
        <f t="shared" si="379"/>
        <v>275/80R22.5</v>
      </c>
      <c r="E2374" s="69">
        <v>7329</v>
      </c>
      <c r="F2374" s="76" t="s">
        <v>105</v>
      </c>
      <c r="G2374" s="68">
        <v>56</v>
      </c>
      <c r="H2374" s="67" t="str">
        <f t="shared" si="380"/>
        <v xml:space="preserve">UBERLANDIA </v>
      </c>
      <c r="I2374" s="71">
        <v>45940</v>
      </c>
      <c r="J2374" s="72">
        <v>45953</v>
      </c>
      <c r="K2374" s="68">
        <v>0</v>
      </c>
      <c r="L2374" s="68">
        <v>9451</v>
      </c>
      <c r="M2374" s="68">
        <v>83784</v>
      </c>
      <c r="N2374" s="73">
        <f t="shared" si="381"/>
        <v>600</v>
      </c>
      <c r="O2374" s="74" t="str">
        <f t="shared" ca="1" si="382"/>
        <v>OK</v>
      </c>
      <c r="P2374" s="71">
        <v>45964</v>
      </c>
      <c r="Q2374" s="198"/>
      <c r="R2374" s="68" t="s">
        <v>107</v>
      </c>
      <c r="S2374" s="73" t="str">
        <f t="shared" si="383"/>
        <v>Alteração na zona baixa do talão.</v>
      </c>
      <c r="T2374" s="67" t="str">
        <f t="shared" si="3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374" s="73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374" s="68">
        <v>16196</v>
      </c>
      <c r="W2374" s="67" t="str">
        <f t="shared" si="386"/>
        <v xml:space="preserve">Everson Veloso </v>
      </c>
      <c r="X2374" s="67">
        <f t="shared" si="377"/>
        <v>10</v>
      </c>
      <c r="Y2374" s="67">
        <f t="shared" ca="1" si="376"/>
        <v>11</v>
      </c>
      <c r="Z2374" s="67" t="str">
        <f>IFERROR(VLOOKUP(R2374,FVU!B:F,5,FALSE),"")</f>
        <v>TALÃO</v>
      </c>
      <c r="AA2374">
        <f t="shared" si="378"/>
        <v>2025</v>
      </c>
    </row>
    <row r="2375" spans="1:27" ht="15.75" customHeight="1">
      <c r="A2375" s="150">
        <f t="shared" si="387"/>
        <v>4670</v>
      </c>
      <c r="B2375" s="75">
        <v>29138</v>
      </c>
      <c r="C2375" s="60">
        <v>2</v>
      </c>
      <c r="D2375" s="59" t="str">
        <f t="shared" si="379"/>
        <v>275/80R22.5</v>
      </c>
      <c r="E2375" s="61">
        <v>8446</v>
      </c>
      <c r="F2375" s="75" t="s">
        <v>101</v>
      </c>
      <c r="G2375" s="60">
        <v>56</v>
      </c>
      <c r="H2375" s="59" t="str">
        <f t="shared" si="380"/>
        <v xml:space="preserve">UBERLANDIA </v>
      </c>
      <c r="I2375" s="63">
        <v>45939</v>
      </c>
      <c r="J2375" s="64">
        <v>45953</v>
      </c>
      <c r="K2375" s="60">
        <v>0</v>
      </c>
      <c r="L2375" s="60">
        <v>47763</v>
      </c>
      <c r="M2375" s="60">
        <v>81605</v>
      </c>
      <c r="N2375" s="65">
        <f t="shared" si="381"/>
        <v>600</v>
      </c>
      <c r="O2375" s="66" t="str">
        <f t="shared" ca="1" si="382"/>
        <v>OK</v>
      </c>
      <c r="P2375" s="63">
        <v>45964</v>
      </c>
      <c r="Q2375" s="200"/>
      <c r="R2375" s="148" t="s">
        <v>114</v>
      </c>
      <c r="S2375" s="65" t="str">
        <f t="shared" si="383"/>
        <v>Pneu não ressulcado</v>
      </c>
      <c r="T2375" s="59" t="str">
        <f t="shared" si="384"/>
        <v>Negligência e/ou não realização do serviço de ressulcagem.</v>
      </c>
      <c r="U2375" s="65" t="str">
        <f t="shared" si="385"/>
        <v>Realizar a ressulcagem dos pneus respeitando os procedimentos conforme manual de ressulcagem.</v>
      </c>
      <c r="V2375" s="60">
        <v>16196</v>
      </c>
      <c r="W2375" s="59" t="str">
        <f t="shared" si="386"/>
        <v xml:space="preserve">Everson Veloso </v>
      </c>
      <c r="X2375" s="59">
        <f t="shared" si="377"/>
        <v>10</v>
      </c>
      <c r="Y2375" s="59">
        <f t="shared" ref="Y2375:Y2438" ca="1" si="388">IF(J2375=0,"",IF(P2375=0,TODAY()-J2375,P2375-J2375))</f>
        <v>11</v>
      </c>
      <c r="Z2375" s="59" t="str">
        <f>IFERROR(VLOOKUP(R2375,FVU!B:F,5,FALSE),"")</f>
        <v>BANDA DE RODAGEM</v>
      </c>
      <c r="AA2375">
        <f t="shared" si="378"/>
        <v>2025</v>
      </c>
    </row>
    <row r="2376" spans="1:27" ht="15.75" customHeight="1">
      <c r="A2376" s="149">
        <f t="shared" si="387"/>
        <v>4671</v>
      </c>
      <c r="B2376" s="76">
        <v>29464</v>
      </c>
      <c r="C2376" s="68">
        <v>2</v>
      </c>
      <c r="D2376" s="67" t="str">
        <f t="shared" si="379"/>
        <v>275/80R22.5</v>
      </c>
      <c r="E2376" s="69">
        <v>8448</v>
      </c>
      <c r="F2376" s="76" t="s">
        <v>198</v>
      </c>
      <c r="G2376" s="68">
        <v>56</v>
      </c>
      <c r="H2376" s="67" t="str">
        <f t="shared" si="380"/>
        <v xml:space="preserve">UBERLANDIA </v>
      </c>
      <c r="I2376" s="71">
        <v>45940</v>
      </c>
      <c r="J2376" s="72">
        <v>45953</v>
      </c>
      <c r="K2376" s="68">
        <v>0</v>
      </c>
      <c r="L2376" s="68">
        <v>9051</v>
      </c>
      <c r="M2376" s="68">
        <v>77367</v>
      </c>
      <c r="N2376" s="73">
        <f t="shared" si="381"/>
        <v>600</v>
      </c>
      <c r="O2376" s="74" t="str">
        <f t="shared" ca="1" si="382"/>
        <v>OK</v>
      </c>
      <c r="P2376" s="71">
        <v>45964</v>
      </c>
      <c r="Q2376" s="198"/>
      <c r="R2376" s="68" t="s">
        <v>114</v>
      </c>
      <c r="S2376" s="73" t="str">
        <f t="shared" si="383"/>
        <v>Pneu não ressulcado</v>
      </c>
      <c r="T2376" s="67" t="str">
        <f t="shared" si="384"/>
        <v>Negligência e/ou não realização do serviço de ressulcagem.</v>
      </c>
      <c r="U2376" s="73" t="str">
        <f t="shared" si="385"/>
        <v>Realizar a ressulcagem dos pneus respeitando os procedimentos conforme manual de ressulcagem.</v>
      </c>
      <c r="V2376" s="68">
        <v>16196</v>
      </c>
      <c r="W2376" s="67" t="str">
        <f t="shared" si="386"/>
        <v xml:space="preserve">Everson Veloso </v>
      </c>
      <c r="X2376" s="67">
        <f t="shared" si="377"/>
        <v>10</v>
      </c>
      <c r="Y2376" s="67">
        <f t="shared" ca="1" si="388"/>
        <v>11</v>
      </c>
      <c r="Z2376" s="67" t="str">
        <f>IFERROR(VLOOKUP(R2376,FVU!B:F,5,FALSE),"")</f>
        <v>BANDA DE RODAGEM</v>
      </c>
      <c r="AA2376">
        <f t="shared" si="378"/>
        <v>2025</v>
      </c>
    </row>
    <row r="2377" spans="1:27" ht="15.75" customHeight="1">
      <c r="A2377" s="150">
        <f t="shared" si="387"/>
        <v>4672</v>
      </c>
      <c r="B2377" s="75">
        <v>29810</v>
      </c>
      <c r="C2377" s="60">
        <v>1</v>
      </c>
      <c r="D2377" s="59" t="str">
        <f t="shared" si="379"/>
        <v>295/80R22.5</v>
      </c>
      <c r="E2377" s="61">
        <v>10841</v>
      </c>
      <c r="F2377" s="75" t="s">
        <v>199</v>
      </c>
      <c r="G2377" s="60">
        <v>870</v>
      </c>
      <c r="H2377" s="59" t="str">
        <f t="shared" si="380"/>
        <v>JUSTINOPOLIS</v>
      </c>
      <c r="I2377" s="63">
        <v>45941</v>
      </c>
      <c r="J2377" s="64">
        <v>45953</v>
      </c>
      <c r="K2377" s="60">
        <v>0</v>
      </c>
      <c r="L2377" s="60">
        <v>40768</v>
      </c>
      <c r="M2377" s="60">
        <v>40768</v>
      </c>
      <c r="N2377" s="65">
        <f t="shared" si="381"/>
        <v>650</v>
      </c>
      <c r="O2377" s="66" t="str">
        <f t="shared" ca="1" si="382"/>
        <v>OK</v>
      </c>
      <c r="P2377" s="63">
        <v>45996</v>
      </c>
      <c r="Q2377" s="200"/>
      <c r="R2377" s="148" t="s">
        <v>114</v>
      </c>
      <c r="S2377" s="65" t="str">
        <f t="shared" si="383"/>
        <v>Pneu não ressulcado</v>
      </c>
      <c r="T2377" s="59" t="str">
        <f t="shared" si="384"/>
        <v>Negligência e/ou não realização do serviço de ressulcagem.</v>
      </c>
      <c r="U2377" s="65" t="str">
        <f t="shared" si="385"/>
        <v>Realizar a ressulcagem dos pneus respeitando os procedimentos conforme manual de ressulcagem.</v>
      </c>
      <c r="V2377" s="60">
        <v>16196</v>
      </c>
      <c r="W2377" s="59" t="str">
        <f t="shared" si="386"/>
        <v xml:space="preserve">Everson Veloso </v>
      </c>
      <c r="X2377" s="59">
        <f t="shared" ref="X2377:X2440" si="389">IF(J2377=0,"",MONTH(J2377))</f>
        <v>10</v>
      </c>
      <c r="Y2377" s="59">
        <f t="shared" ca="1" si="388"/>
        <v>43</v>
      </c>
      <c r="Z2377" s="59" t="str">
        <f>IFERROR(VLOOKUP(R2377,FVU!B:F,5,FALSE),"")</f>
        <v>BANDA DE RODAGEM</v>
      </c>
      <c r="AA2377">
        <f t="shared" ref="AA2377:AA2440" si="390">IF(J2377=0,"",YEAR(J2377))</f>
        <v>2025</v>
      </c>
    </row>
    <row r="2378" spans="1:27" ht="15.75" customHeight="1">
      <c r="A2378" s="149">
        <f t="shared" si="387"/>
        <v>4673</v>
      </c>
      <c r="B2378" s="76">
        <v>30528</v>
      </c>
      <c r="C2378" s="68">
        <v>2</v>
      </c>
      <c r="D2378" s="67" t="str">
        <f t="shared" si="379"/>
        <v>275/80R22.5</v>
      </c>
      <c r="E2378" s="69">
        <v>8484</v>
      </c>
      <c r="F2378" s="76" t="s">
        <v>198</v>
      </c>
      <c r="G2378" s="68">
        <v>56</v>
      </c>
      <c r="H2378" s="67" t="str">
        <f t="shared" si="380"/>
        <v xml:space="preserve">UBERLANDIA </v>
      </c>
      <c r="I2378" s="71">
        <v>45940</v>
      </c>
      <c r="J2378" s="72">
        <v>45953</v>
      </c>
      <c r="K2378" s="68">
        <v>0</v>
      </c>
      <c r="L2378" s="68">
        <v>21036</v>
      </c>
      <c r="M2378" s="68">
        <v>63357</v>
      </c>
      <c r="N2378" s="73">
        <f t="shared" si="381"/>
        <v>600</v>
      </c>
      <c r="O2378" s="74" t="str">
        <f t="shared" ca="1" si="382"/>
        <v>OK</v>
      </c>
      <c r="P2378" s="71">
        <v>45964</v>
      </c>
      <c r="Q2378" s="198"/>
      <c r="R2378" s="68" t="s">
        <v>114</v>
      </c>
      <c r="S2378" s="73" t="str">
        <f t="shared" si="383"/>
        <v>Pneu não ressulcado</v>
      </c>
      <c r="T2378" s="67" t="str">
        <f t="shared" si="384"/>
        <v>Negligência e/ou não realização do serviço de ressulcagem.</v>
      </c>
      <c r="U2378" s="73" t="str">
        <f t="shared" si="385"/>
        <v>Realizar a ressulcagem dos pneus respeitando os procedimentos conforme manual de ressulcagem.</v>
      </c>
      <c r="V2378" s="68">
        <v>16196</v>
      </c>
      <c r="W2378" s="67" t="str">
        <f t="shared" si="386"/>
        <v xml:space="preserve">Everson Veloso </v>
      </c>
      <c r="X2378" s="67">
        <f t="shared" si="389"/>
        <v>10</v>
      </c>
      <c r="Y2378" s="67">
        <f t="shared" ca="1" si="388"/>
        <v>11</v>
      </c>
      <c r="Z2378" s="67" t="str">
        <f>IFERROR(VLOOKUP(R2378,FVU!B:F,5,FALSE),"")</f>
        <v>BANDA DE RODAGEM</v>
      </c>
      <c r="AA2378">
        <f t="shared" si="390"/>
        <v>2025</v>
      </c>
    </row>
    <row r="2379" spans="1:27" ht="15.75" customHeight="1">
      <c r="A2379" s="150">
        <f t="shared" si="387"/>
        <v>4674</v>
      </c>
      <c r="B2379" s="75">
        <v>28872</v>
      </c>
      <c r="C2379" s="60">
        <v>2</v>
      </c>
      <c r="D2379" s="59" t="str">
        <f t="shared" si="379"/>
        <v>275/80R22.5</v>
      </c>
      <c r="E2379" s="61">
        <v>90442</v>
      </c>
      <c r="F2379" s="75" t="s">
        <v>105</v>
      </c>
      <c r="G2379" s="60">
        <v>990</v>
      </c>
      <c r="H2379" s="59" t="str">
        <f t="shared" si="380"/>
        <v>VENEZA</v>
      </c>
      <c r="I2379" s="63">
        <v>45937</v>
      </c>
      <c r="J2379" s="64">
        <v>45953</v>
      </c>
      <c r="K2379" s="60">
        <v>0</v>
      </c>
      <c r="L2379" s="60">
        <v>54744</v>
      </c>
      <c r="M2379" s="60">
        <v>135427</v>
      </c>
      <c r="N2379" s="65">
        <f t="shared" si="381"/>
        <v>600</v>
      </c>
      <c r="O2379" s="66" t="str">
        <f t="shared" ca="1" si="382"/>
        <v>OK</v>
      </c>
      <c r="P2379" s="63">
        <v>45960</v>
      </c>
      <c r="Q2379" s="200"/>
      <c r="R2379" s="148" t="s">
        <v>107</v>
      </c>
      <c r="S2379" s="65" t="str">
        <f t="shared" si="383"/>
        <v>Alteração na zona baixa do talão.</v>
      </c>
      <c r="T2379" s="59" t="str">
        <f t="shared" si="3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379" s="65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379" s="60">
        <v>16196</v>
      </c>
      <c r="W2379" s="59" t="str">
        <f t="shared" si="386"/>
        <v xml:space="preserve">Everson Veloso </v>
      </c>
      <c r="X2379" s="59">
        <f t="shared" si="389"/>
        <v>10</v>
      </c>
      <c r="Y2379" s="59">
        <f t="shared" ca="1" si="388"/>
        <v>7</v>
      </c>
      <c r="Z2379" s="59" t="str">
        <f>IFERROR(VLOOKUP(R2379,FVU!B:F,5,FALSE),"")</f>
        <v>TALÃO</v>
      </c>
      <c r="AA2379">
        <f t="shared" si="390"/>
        <v>2025</v>
      </c>
    </row>
    <row r="2380" spans="1:27" ht="15.75" customHeight="1">
      <c r="A2380" s="149">
        <f t="shared" si="387"/>
        <v>4675</v>
      </c>
      <c r="B2380" s="76">
        <v>24857</v>
      </c>
      <c r="C2380" s="68">
        <v>2</v>
      </c>
      <c r="D2380" s="67" t="str">
        <f t="shared" si="379"/>
        <v>275/80R22.5</v>
      </c>
      <c r="E2380" s="69">
        <v>90295</v>
      </c>
      <c r="F2380" s="76" t="s">
        <v>99</v>
      </c>
      <c r="G2380" s="68">
        <v>870</v>
      </c>
      <c r="H2380" s="67" t="str">
        <f t="shared" si="380"/>
        <v>JUSTINOPOLIS</v>
      </c>
      <c r="I2380" s="71">
        <v>45947</v>
      </c>
      <c r="J2380" s="72">
        <v>45971</v>
      </c>
      <c r="K2380" s="68">
        <v>2</v>
      </c>
      <c r="L2380" s="68">
        <v>2365</v>
      </c>
      <c r="M2380" s="68">
        <v>167643</v>
      </c>
      <c r="N2380" s="73">
        <f t="shared" si="381"/>
        <v>600</v>
      </c>
      <c r="O2380" s="74" t="str">
        <f t="shared" ca="1" si="382"/>
        <v>OK</v>
      </c>
      <c r="P2380" s="71">
        <v>45996</v>
      </c>
      <c r="Q2380" s="198"/>
      <c r="R2380" s="68" t="s">
        <v>116</v>
      </c>
      <c r="S2380" s="73" t="str">
        <f t="shared" si="383"/>
        <v>Desenrolamento do retorno da lona carcaça no talão.</v>
      </c>
      <c r="T2380" s="67" t="str">
        <f t="shared" si="384"/>
        <v>Aquecimento no talão ocasionado pelo uso excessivo do freio, má regulagem dos freios, uso excessivo dos freios devido a velocidade incompatível com a via,rodas sujas e/ou em má condições de uso, etc.</v>
      </c>
      <c r="U2380" s="73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380" s="68">
        <v>16196</v>
      </c>
      <c r="W2380" s="67" t="str">
        <f t="shared" si="386"/>
        <v xml:space="preserve">Everson Veloso </v>
      </c>
      <c r="X2380" s="67">
        <f t="shared" si="389"/>
        <v>11</v>
      </c>
      <c r="Y2380" s="67">
        <f t="shared" ca="1" si="388"/>
        <v>25</v>
      </c>
      <c r="Z2380" s="67" t="str">
        <f>IFERROR(VLOOKUP(R2380,FVU!B:F,5,FALSE),"")</f>
        <v>TALÃO</v>
      </c>
      <c r="AA2380">
        <f t="shared" si="390"/>
        <v>2025</v>
      </c>
    </row>
    <row r="2381" spans="1:27" ht="15.75" customHeight="1">
      <c r="A2381" s="150">
        <f t="shared" si="387"/>
        <v>4676</v>
      </c>
      <c r="B2381" s="75">
        <v>32135</v>
      </c>
      <c r="C2381" s="60">
        <v>2</v>
      </c>
      <c r="D2381" s="59" t="str">
        <f t="shared" si="379"/>
        <v>275/80R22.5</v>
      </c>
      <c r="E2381" s="61">
        <v>41059</v>
      </c>
      <c r="F2381" s="75" t="s">
        <v>197</v>
      </c>
      <c r="G2381" s="60">
        <v>870</v>
      </c>
      <c r="H2381" s="59" t="str">
        <f t="shared" si="380"/>
        <v>JUSTINOPOLIS</v>
      </c>
      <c r="I2381" s="63">
        <v>45948</v>
      </c>
      <c r="J2381" s="64">
        <v>45971</v>
      </c>
      <c r="K2381" s="60">
        <v>0</v>
      </c>
      <c r="L2381" s="60">
        <v>19860</v>
      </c>
      <c r="M2381" s="60">
        <v>19860</v>
      </c>
      <c r="N2381" s="65">
        <f t="shared" si="381"/>
        <v>600</v>
      </c>
      <c r="O2381" s="66" t="str">
        <f t="shared" ca="1" si="382"/>
        <v>PENDENTE</v>
      </c>
      <c r="P2381" s="60"/>
      <c r="Q2381" s="200"/>
      <c r="R2381" s="148" t="s">
        <v>103</v>
      </c>
      <c r="S2381" s="65" t="str">
        <f t="shared" si="383"/>
        <v>Deterioração do flanco por choque.</v>
      </c>
      <c r="T2381" s="59" t="str">
        <f t="shared" si="384"/>
        <v>Choque e/ou beliscões no flanco ocasionado pela passagem em buracos ou durante a subida do meio-fio (calçada), desníveis em cabeceiras e pontes, viadutos etc.</v>
      </c>
      <c r="U2381" s="65" t="str">
        <f t="shared" si="385"/>
        <v>Impacto lateral proveniente de erro operacional, solicito avaliação de cobrança.</v>
      </c>
      <c r="V2381" s="60">
        <v>16196</v>
      </c>
      <c r="W2381" s="59" t="str">
        <f t="shared" si="386"/>
        <v xml:space="preserve">Everson Veloso </v>
      </c>
      <c r="X2381" s="59">
        <f t="shared" si="389"/>
        <v>11</v>
      </c>
      <c r="Y2381" s="59">
        <f t="shared" ca="1" si="388"/>
        <v>266</v>
      </c>
      <c r="Z2381" s="59" t="str">
        <f>IFERROR(VLOOKUP(R2381,FVU!B:F,5,FALSE),"")</f>
        <v>FLANCO</v>
      </c>
      <c r="AA2381">
        <f t="shared" si="390"/>
        <v>2025</v>
      </c>
    </row>
    <row r="2382" spans="1:27" ht="15.75" customHeight="1">
      <c r="A2382" s="149">
        <f t="shared" si="387"/>
        <v>4677</v>
      </c>
      <c r="B2382" s="76">
        <v>46415</v>
      </c>
      <c r="C2382" s="68">
        <v>2</v>
      </c>
      <c r="D2382" s="67" t="str">
        <f t="shared" si="379"/>
        <v>275/80R22.5</v>
      </c>
      <c r="E2382" s="69">
        <v>11154</v>
      </c>
      <c r="F2382" s="76" t="s">
        <v>105</v>
      </c>
      <c r="G2382" s="68">
        <v>870</v>
      </c>
      <c r="H2382" s="67" t="str">
        <f t="shared" si="380"/>
        <v>JUSTINOPOLIS</v>
      </c>
      <c r="I2382" s="71">
        <v>45947</v>
      </c>
      <c r="J2382" s="72">
        <v>45971</v>
      </c>
      <c r="K2382" s="68">
        <v>2</v>
      </c>
      <c r="L2382" s="68">
        <v>33132</v>
      </c>
      <c r="M2382" s="68">
        <v>121799</v>
      </c>
      <c r="N2382" s="73">
        <f t="shared" si="381"/>
        <v>600</v>
      </c>
      <c r="O2382" s="74" t="str">
        <f t="shared" ca="1" si="382"/>
        <v>OK</v>
      </c>
      <c r="P2382" s="71">
        <v>45996</v>
      </c>
      <c r="Q2382" s="198"/>
      <c r="R2382" s="68" t="s">
        <v>106</v>
      </c>
      <c r="S2382" s="73" t="str">
        <f t="shared" si="383"/>
        <v>Rachadura na zona baixa do talão.</v>
      </c>
      <c r="T2382" s="67" t="str">
        <f t="shared" si="3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82" s="73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82" s="68">
        <v>16196</v>
      </c>
      <c r="W2382" s="67" t="str">
        <f t="shared" si="386"/>
        <v xml:space="preserve">Everson Veloso </v>
      </c>
      <c r="X2382" s="67">
        <f t="shared" si="389"/>
        <v>11</v>
      </c>
      <c r="Y2382" s="67">
        <f t="shared" ca="1" si="388"/>
        <v>25</v>
      </c>
      <c r="Z2382" s="67" t="str">
        <f>IFERROR(VLOOKUP(R2382,FVU!B:F,5,FALSE),"")</f>
        <v>TALÃO</v>
      </c>
      <c r="AA2382">
        <f t="shared" si="390"/>
        <v>2025</v>
      </c>
    </row>
    <row r="2383" spans="1:27" ht="15.75" customHeight="1">
      <c r="A2383" s="150">
        <f t="shared" si="387"/>
        <v>4678</v>
      </c>
      <c r="B2383" s="75">
        <v>30800</v>
      </c>
      <c r="C2383" s="60">
        <v>2</v>
      </c>
      <c r="D2383" s="59" t="str">
        <f t="shared" si="379"/>
        <v>275/80R22.5</v>
      </c>
      <c r="E2383" s="61">
        <v>11087</v>
      </c>
      <c r="F2383" s="75" t="s">
        <v>99</v>
      </c>
      <c r="G2383" s="60">
        <v>870</v>
      </c>
      <c r="H2383" s="59" t="str">
        <f t="shared" si="380"/>
        <v>JUSTINOPOLIS</v>
      </c>
      <c r="I2383" s="63">
        <v>45951</v>
      </c>
      <c r="J2383" s="64">
        <v>45971</v>
      </c>
      <c r="K2383" s="60">
        <v>0</v>
      </c>
      <c r="L2383" s="60">
        <v>18549</v>
      </c>
      <c r="M2383" s="60">
        <v>44925</v>
      </c>
      <c r="N2383" s="65">
        <f t="shared" si="381"/>
        <v>600</v>
      </c>
      <c r="O2383" s="66" t="str">
        <f t="shared" ca="1" si="382"/>
        <v>OK</v>
      </c>
      <c r="P2383" s="63">
        <v>45996</v>
      </c>
      <c r="Q2383" s="200"/>
      <c r="R2383" s="148" t="s">
        <v>107</v>
      </c>
      <c r="S2383" s="65" t="str">
        <f t="shared" si="383"/>
        <v>Alteração na zona baixa do talão.</v>
      </c>
      <c r="T2383" s="59" t="str">
        <f t="shared" si="38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383" s="65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383" s="60">
        <v>16196</v>
      </c>
      <c r="W2383" s="59" t="str">
        <f t="shared" si="386"/>
        <v xml:space="preserve">Everson Veloso </v>
      </c>
      <c r="X2383" s="59">
        <f t="shared" si="389"/>
        <v>11</v>
      </c>
      <c r="Y2383" s="59">
        <f t="shared" ca="1" si="388"/>
        <v>25</v>
      </c>
      <c r="Z2383" s="59" t="str">
        <f>IFERROR(VLOOKUP(R2383,FVU!B:F,5,FALSE),"")</f>
        <v>TALÃO</v>
      </c>
      <c r="AA2383">
        <f t="shared" si="390"/>
        <v>2025</v>
      </c>
    </row>
    <row r="2384" spans="1:27" ht="15.75" customHeight="1">
      <c r="A2384" s="149">
        <f t="shared" si="387"/>
        <v>4679</v>
      </c>
      <c r="B2384" s="76">
        <v>30569</v>
      </c>
      <c r="C2384" s="68">
        <v>2</v>
      </c>
      <c r="D2384" s="67" t="str">
        <f t="shared" si="379"/>
        <v>275/80R22.5</v>
      </c>
      <c r="E2384" s="69">
        <v>90496</v>
      </c>
      <c r="F2384" s="76" t="s">
        <v>99</v>
      </c>
      <c r="G2384" s="68">
        <v>990</v>
      </c>
      <c r="H2384" s="67" t="str">
        <f t="shared" si="380"/>
        <v>VENEZA</v>
      </c>
      <c r="I2384" s="71">
        <v>45950</v>
      </c>
      <c r="J2384" s="72">
        <v>45971</v>
      </c>
      <c r="K2384" s="68">
        <v>1</v>
      </c>
      <c r="L2384" s="68">
        <v>50398</v>
      </c>
      <c r="M2384" s="68">
        <v>147923</v>
      </c>
      <c r="N2384" s="73">
        <f t="shared" si="381"/>
        <v>600</v>
      </c>
      <c r="O2384" s="74" t="str">
        <f t="shared" ca="1" si="382"/>
        <v>OK</v>
      </c>
      <c r="P2384" s="71">
        <v>45979</v>
      </c>
      <c r="Q2384" s="198"/>
      <c r="R2384" s="68" t="s">
        <v>106</v>
      </c>
      <c r="S2384" s="73" t="str">
        <f t="shared" si="383"/>
        <v>Rachadura na zona baixa do talão.</v>
      </c>
      <c r="T2384" s="67" t="str">
        <f t="shared" si="3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84" s="73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84" s="68">
        <v>16196</v>
      </c>
      <c r="W2384" s="67" t="str">
        <f t="shared" si="386"/>
        <v xml:space="preserve">Everson Veloso </v>
      </c>
      <c r="X2384" s="67">
        <f t="shared" si="389"/>
        <v>11</v>
      </c>
      <c r="Y2384" s="67">
        <f t="shared" ca="1" si="388"/>
        <v>8</v>
      </c>
      <c r="Z2384" s="67" t="str">
        <f>IFERROR(VLOOKUP(R2384,FVU!B:F,5,FALSE),"")</f>
        <v>TALÃO</v>
      </c>
      <c r="AA2384">
        <f t="shared" si="390"/>
        <v>2025</v>
      </c>
    </row>
    <row r="2385" spans="1:27" ht="15.75" customHeight="1">
      <c r="A2385" s="150">
        <f t="shared" si="387"/>
        <v>4680</v>
      </c>
      <c r="B2385" s="75">
        <v>25863</v>
      </c>
      <c r="C2385" s="60">
        <v>2</v>
      </c>
      <c r="D2385" s="59" t="str">
        <f t="shared" si="379"/>
        <v>275/80R22.5</v>
      </c>
      <c r="E2385" s="61">
        <v>90508</v>
      </c>
      <c r="F2385" s="75" t="s">
        <v>99</v>
      </c>
      <c r="G2385" s="60">
        <v>990</v>
      </c>
      <c r="H2385" s="59" t="str">
        <f t="shared" si="380"/>
        <v>VENEZA</v>
      </c>
      <c r="I2385" s="63">
        <v>45947</v>
      </c>
      <c r="J2385" s="64">
        <v>45971</v>
      </c>
      <c r="K2385" s="60">
        <v>1</v>
      </c>
      <c r="L2385" s="60">
        <v>25913</v>
      </c>
      <c r="M2385" s="60">
        <v>239471</v>
      </c>
      <c r="N2385" s="65">
        <f t="shared" si="381"/>
        <v>600</v>
      </c>
      <c r="O2385" s="66" t="str">
        <f t="shared" ca="1" si="382"/>
        <v>OK</v>
      </c>
      <c r="P2385" s="63">
        <v>45979</v>
      </c>
      <c r="Q2385" s="200"/>
      <c r="R2385" s="148" t="s">
        <v>106</v>
      </c>
      <c r="S2385" s="65" t="str">
        <f t="shared" si="383"/>
        <v>Rachadura na zona baixa do talão.</v>
      </c>
      <c r="T2385" s="59" t="str">
        <f t="shared" si="3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85" s="65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85" s="60">
        <v>16196</v>
      </c>
      <c r="W2385" s="59" t="str">
        <f t="shared" si="386"/>
        <v xml:space="preserve">Everson Veloso </v>
      </c>
      <c r="X2385" s="59">
        <f t="shared" si="389"/>
        <v>11</v>
      </c>
      <c r="Y2385" s="59">
        <f t="shared" ca="1" si="388"/>
        <v>8</v>
      </c>
      <c r="Z2385" s="59" t="str">
        <f>IFERROR(VLOOKUP(R2385,FVU!B:F,5,FALSE),"")</f>
        <v>TALÃO</v>
      </c>
      <c r="AA2385">
        <f t="shared" si="390"/>
        <v>2025</v>
      </c>
    </row>
    <row r="2386" spans="1:27" ht="15.75" customHeight="1">
      <c r="A2386" s="149">
        <f t="shared" si="387"/>
        <v>4681</v>
      </c>
      <c r="B2386" s="76">
        <v>31189</v>
      </c>
      <c r="C2386" s="68">
        <v>2</v>
      </c>
      <c r="D2386" s="67" t="str">
        <f t="shared" si="379"/>
        <v>275/80R22.5</v>
      </c>
      <c r="E2386" s="69" t="s">
        <v>211</v>
      </c>
      <c r="F2386" s="76" t="s">
        <v>99</v>
      </c>
      <c r="G2386" s="68">
        <v>870</v>
      </c>
      <c r="H2386" s="67" t="str">
        <f t="shared" si="380"/>
        <v>JUSTINOPOLIS</v>
      </c>
      <c r="I2386" s="71">
        <v>45950</v>
      </c>
      <c r="J2386" s="72">
        <v>45971</v>
      </c>
      <c r="K2386" s="68">
        <v>1</v>
      </c>
      <c r="L2386" s="68">
        <v>33211</v>
      </c>
      <c r="M2386" s="68">
        <v>93224</v>
      </c>
      <c r="N2386" s="73">
        <f t="shared" si="381"/>
        <v>600</v>
      </c>
      <c r="O2386" s="74" t="str">
        <f t="shared" ca="1" si="382"/>
        <v>OK</v>
      </c>
      <c r="P2386" s="71">
        <v>45996</v>
      </c>
      <c r="Q2386" s="198"/>
      <c r="R2386" s="68" t="s">
        <v>106</v>
      </c>
      <c r="S2386" s="73" t="str">
        <f t="shared" si="383"/>
        <v>Rachadura na zona baixa do talão.</v>
      </c>
      <c r="T2386" s="67" t="str">
        <f t="shared" si="38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86" s="73" t="str">
        <f t="shared" si="38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86" s="68">
        <v>16196</v>
      </c>
      <c r="W2386" s="67" t="str">
        <f t="shared" si="386"/>
        <v xml:space="preserve">Everson Veloso </v>
      </c>
      <c r="X2386" s="67">
        <f t="shared" si="389"/>
        <v>11</v>
      </c>
      <c r="Y2386" s="67">
        <f t="shared" ca="1" si="388"/>
        <v>25</v>
      </c>
      <c r="Z2386" s="67" t="str">
        <f>IFERROR(VLOOKUP(R2386,FVU!B:F,5,FALSE),"")</f>
        <v>TALÃO</v>
      </c>
      <c r="AA2386">
        <f t="shared" si="390"/>
        <v>2025</v>
      </c>
    </row>
    <row r="2387" spans="1:27" ht="15.75" customHeight="1">
      <c r="A2387" s="150">
        <f t="shared" si="387"/>
        <v>4682</v>
      </c>
      <c r="B2387" s="75">
        <v>30395</v>
      </c>
      <c r="C2387" s="60">
        <v>2</v>
      </c>
      <c r="D2387" s="59" t="str">
        <f t="shared" si="379"/>
        <v>275/80R22.5</v>
      </c>
      <c r="E2387" s="61">
        <v>8508</v>
      </c>
      <c r="F2387" s="75" t="s">
        <v>197</v>
      </c>
      <c r="G2387" s="60">
        <v>56</v>
      </c>
      <c r="H2387" s="59" t="str">
        <f t="shared" si="380"/>
        <v xml:space="preserve">UBERLANDIA </v>
      </c>
      <c r="I2387" s="63">
        <v>45950</v>
      </c>
      <c r="J2387" s="64">
        <v>45971</v>
      </c>
      <c r="K2387" s="60">
        <v>0</v>
      </c>
      <c r="L2387" s="60">
        <v>9307</v>
      </c>
      <c r="M2387" s="60">
        <v>66971</v>
      </c>
      <c r="N2387" s="65">
        <f t="shared" si="381"/>
        <v>600</v>
      </c>
      <c r="O2387" s="66" t="str">
        <f t="shared" ca="1" si="382"/>
        <v>OK</v>
      </c>
      <c r="P2387" s="63">
        <v>46034</v>
      </c>
      <c r="Q2387" s="200"/>
      <c r="R2387" s="148" t="s">
        <v>111</v>
      </c>
      <c r="S2387" s="65" t="str">
        <f t="shared" si="383"/>
        <v>Desgaste irregular da Banda de Rodagem.</v>
      </c>
      <c r="T2387" s="59" t="str">
        <f t="shared" si="384"/>
        <v>Folgas nas mangas, cubos, buchas estouradas, veículo desalinhado.</v>
      </c>
      <c r="U2387" s="65" t="str">
        <f t="shared" si="38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387" s="60">
        <v>16196</v>
      </c>
      <c r="W2387" s="59" t="str">
        <f t="shared" si="386"/>
        <v xml:space="preserve">Everson Veloso </v>
      </c>
      <c r="X2387" s="59">
        <f t="shared" si="389"/>
        <v>11</v>
      </c>
      <c r="Y2387" s="59">
        <f t="shared" ca="1" si="388"/>
        <v>63</v>
      </c>
      <c r="Z2387" s="59" t="str">
        <f>IFERROR(VLOOKUP(R2387,FVU!B:F,5,FALSE),"")</f>
        <v>BANDA DE RODAGEM</v>
      </c>
      <c r="AA2387">
        <f t="shared" si="390"/>
        <v>2025</v>
      </c>
    </row>
    <row r="2388" spans="1:27" ht="15.75" customHeight="1">
      <c r="A2388" s="149">
        <f t="shared" si="387"/>
        <v>4683</v>
      </c>
      <c r="B2388" s="76">
        <v>31782</v>
      </c>
      <c r="C2388" s="68">
        <v>2</v>
      </c>
      <c r="D2388" s="67" t="str">
        <f t="shared" si="379"/>
        <v>275/80R22.5</v>
      </c>
      <c r="E2388" s="69">
        <v>8422</v>
      </c>
      <c r="F2388" s="76" t="s">
        <v>197</v>
      </c>
      <c r="G2388" s="68">
        <v>56</v>
      </c>
      <c r="H2388" s="67" t="str">
        <f t="shared" si="380"/>
        <v xml:space="preserve">UBERLANDIA </v>
      </c>
      <c r="I2388" s="71">
        <v>45900</v>
      </c>
      <c r="J2388" s="72">
        <v>45971</v>
      </c>
      <c r="K2388" s="68">
        <v>0</v>
      </c>
      <c r="L2388" s="68">
        <v>25550</v>
      </c>
      <c r="M2388" s="68">
        <v>25550</v>
      </c>
      <c r="N2388" s="73">
        <f t="shared" si="381"/>
        <v>600</v>
      </c>
      <c r="O2388" s="74" t="str">
        <f t="shared" ca="1" si="382"/>
        <v>OK</v>
      </c>
      <c r="P2388" s="71">
        <v>46034</v>
      </c>
      <c r="Q2388" s="198"/>
      <c r="R2388" s="68" t="s">
        <v>111</v>
      </c>
      <c r="S2388" s="73" t="str">
        <f t="shared" si="383"/>
        <v>Desgaste irregular da Banda de Rodagem.</v>
      </c>
      <c r="T2388" s="67" t="str">
        <f t="shared" si="384"/>
        <v>Folgas nas mangas, cubos, buchas estouradas, veículo desalinhado.</v>
      </c>
      <c r="U2388" s="73" t="str">
        <f t="shared" si="38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388" s="68">
        <v>16196</v>
      </c>
      <c r="W2388" s="67" t="str">
        <f t="shared" si="386"/>
        <v xml:space="preserve">Everson Veloso </v>
      </c>
      <c r="X2388" s="67">
        <f t="shared" si="389"/>
        <v>11</v>
      </c>
      <c r="Y2388" s="67">
        <f t="shared" ca="1" si="388"/>
        <v>63</v>
      </c>
      <c r="Z2388" s="67" t="str">
        <f>IFERROR(VLOOKUP(R2388,FVU!B:F,5,FALSE),"")</f>
        <v>BANDA DE RODAGEM</v>
      </c>
      <c r="AA2388">
        <f t="shared" si="390"/>
        <v>2025</v>
      </c>
    </row>
    <row r="2389" spans="1:27" ht="15.75" customHeight="1">
      <c r="A2389" s="150">
        <f t="shared" si="387"/>
        <v>4684</v>
      </c>
      <c r="B2389" s="75">
        <v>32316</v>
      </c>
      <c r="C2389" s="60">
        <v>2</v>
      </c>
      <c r="D2389" s="59" t="str">
        <f t="shared" si="379"/>
        <v>275/80R22.5</v>
      </c>
      <c r="E2389" s="61">
        <v>7321</v>
      </c>
      <c r="F2389" s="75" t="s">
        <v>197</v>
      </c>
      <c r="G2389" s="60">
        <v>56</v>
      </c>
      <c r="H2389" s="59" t="str">
        <f t="shared" si="380"/>
        <v xml:space="preserve">UBERLANDIA </v>
      </c>
      <c r="I2389" s="63">
        <v>45944</v>
      </c>
      <c r="J2389" s="64">
        <v>45971</v>
      </c>
      <c r="K2389" s="60">
        <v>0</v>
      </c>
      <c r="L2389" s="60">
        <v>19358</v>
      </c>
      <c r="M2389" s="60">
        <v>19358</v>
      </c>
      <c r="N2389" s="65">
        <f t="shared" si="381"/>
        <v>600</v>
      </c>
      <c r="O2389" s="66" t="str">
        <f t="shared" ca="1" si="382"/>
        <v>OK</v>
      </c>
      <c r="P2389" s="63">
        <v>46034</v>
      </c>
      <c r="Q2389" s="200"/>
      <c r="R2389" s="148" t="s">
        <v>111</v>
      </c>
      <c r="S2389" s="65" t="str">
        <f t="shared" si="383"/>
        <v>Desgaste irregular da Banda de Rodagem.</v>
      </c>
      <c r="T2389" s="59" t="str">
        <f t="shared" si="384"/>
        <v>Folgas nas mangas, cubos, buchas estouradas, veículo desalinhado.</v>
      </c>
      <c r="U2389" s="65" t="str">
        <f t="shared" si="38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389" s="60">
        <v>16196</v>
      </c>
      <c r="W2389" s="59" t="str">
        <f t="shared" si="386"/>
        <v xml:space="preserve">Everson Veloso </v>
      </c>
      <c r="X2389" s="59">
        <f t="shared" si="389"/>
        <v>11</v>
      </c>
      <c r="Y2389" s="59">
        <f t="shared" ca="1" si="388"/>
        <v>63</v>
      </c>
      <c r="Z2389" s="59" t="str">
        <f>IFERROR(VLOOKUP(R2389,FVU!B:F,5,FALSE),"")</f>
        <v>BANDA DE RODAGEM</v>
      </c>
      <c r="AA2389">
        <f t="shared" si="390"/>
        <v>2025</v>
      </c>
    </row>
    <row r="2390" spans="1:27" ht="15.75" customHeight="1">
      <c r="A2390" s="149">
        <f t="shared" si="387"/>
        <v>4685</v>
      </c>
      <c r="B2390" s="76">
        <v>32121</v>
      </c>
      <c r="C2390" s="68">
        <v>2</v>
      </c>
      <c r="D2390" s="67" t="str">
        <f t="shared" si="379"/>
        <v>275/80R22.5</v>
      </c>
      <c r="E2390" s="69">
        <v>8457</v>
      </c>
      <c r="F2390" s="76" t="s">
        <v>102</v>
      </c>
      <c r="G2390" s="68">
        <v>56</v>
      </c>
      <c r="H2390" s="67" t="str">
        <f t="shared" si="380"/>
        <v xml:space="preserve">UBERLANDIA </v>
      </c>
      <c r="I2390" s="71">
        <v>45937</v>
      </c>
      <c r="J2390" s="72">
        <v>45971</v>
      </c>
      <c r="K2390" s="68">
        <v>0</v>
      </c>
      <c r="L2390" s="68">
        <v>16471</v>
      </c>
      <c r="M2390" s="68">
        <v>16471</v>
      </c>
      <c r="N2390" s="73">
        <f t="shared" si="381"/>
        <v>600</v>
      </c>
      <c r="O2390" s="74" t="str">
        <f t="shared" ca="1" si="382"/>
        <v>OK</v>
      </c>
      <c r="P2390" s="71">
        <v>46034</v>
      </c>
      <c r="Q2390" s="198"/>
      <c r="R2390" s="68" t="s">
        <v>111</v>
      </c>
      <c r="S2390" s="73" t="str">
        <f t="shared" si="383"/>
        <v>Desgaste irregular da Banda de Rodagem.</v>
      </c>
      <c r="T2390" s="67" t="str">
        <f t="shared" si="384"/>
        <v>Folgas nas mangas, cubos, buchas estouradas, veículo desalinhado.</v>
      </c>
      <c r="U2390" s="73" t="str">
        <f t="shared" si="38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390" s="68">
        <v>16196</v>
      </c>
      <c r="W2390" s="67" t="str">
        <f t="shared" si="386"/>
        <v xml:space="preserve">Everson Veloso </v>
      </c>
      <c r="X2390" s="67">
        <f t="shared" si="389"/>
        <v>11</v>
      </c>
      <c r="Y2390" s="67">
        <f t="shared" ca="1" si="388"/>
        <v>63</v>
      </c>
      <c r="Z2390" s="67" t="str">
        <f>IFERROR(VLOOKUP(R2390,FVU!B:F,5,FALSE),"")</f>
        <v>BANDA DE RODAGEM</v>
      </c>
      <c r="AA2390">
        <f t="shared" si="390"/>
        <v>2025</v>
      </c>
    </row>
    <row r="2391" spans="1:27" ht="15.75" customHeight="1">
      <c r="A2391" s="150">
        <f t="shared" si="387"/>
        <v>4686</v>
      </c>
      <c r="B2391" s="75">
        <v>23951</v>
      </c>
      <c r="C2391" s="60">
        <v>2</v>
      </c>
      <c r="D2391" s="59" t="str">
        <f t="shared" ref="D2391:D2454" si="391">IFERROR(VLOOKUP(C2391,MEDIDA,2,FALSE),"")</f>
        <v>275/80R22.5</v>
      </c>
      <c r="E2391" s="61">
        <v>7506</v>
      </c>
      <c r="F2391" s="75" t="s">
        <v>99</v>
      </c>
      <c r="G2391" s="60">
        <v>56</v>
      </c>
      <c r="H2391" s="59" t="str">
        <f t="shared" ref="H2391:H2454" si="392">IFERROR(VLOOKUP(G2391,LOCAL,2,FALSE),"")</f>
        <v xml:space="preserve">UBERLANDIA </v>
      </c>
      <c r="I2391" s="63">
        <v>45944</v>
      </c>
      <c r="J2391" s="64">
        <v>45971</v>
      </c>
      <c r="K2391" s="60">
        <v>3</v>
      </c>
      <c r="L2391" s="60">
        <v>29141</v>
      </c>
      <c r="M2391" s="60">
        <v>258595</v>
      </c>
      <c r="N2391" s="65">
        <f t="shared" ref="N2391:N2454" si="393">IFERROR(VLOOKUP(C2391,MEDIDA,3,FALSE),"")</f>
        <v>600</v>
      </c>
      <c r="O2391" s="66" t="str">
        <f t="shared" ref="O2391:O2454" ca="1" si="394">IF(B2391="","",IF(P2391="",IF(TODAY()-J2391&gt;=7,"PENDENTE","AGUARDANDO"),"OK"))</f>
        <v>PENDENTE</v>
      </c>
      <c r="P2391" s="60"/>
      <c r="Q2391" s="200"/>
      <c r="R2391" s="148" t="s">
        <v>106</v>
      </c>
      <c r="S2391" s="65" t="str">
        <f t="shared" ref="S2391:S2454" si="395">IFERROR(VLOOKUP(R2391,FVU,2,FALSE),"")</f>
        <v>Rachadura na zona baixa do talão.</v>
      </c>
      <c r="T2391" s="59" t="str">
        <f t="shared" ref="T2391:T2454" si="396">IFERROR(VLOOKUP(R2391,FVU,3,FALSE),"")</f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91" s="65" t="str">
        <f t="shared" ref="U2391:U2454" si="397">IFERROR(VLOOKUP(R2391,FVU,4,FALSE),"")</f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91" s="60">
        <v>16196</v>
      </c>
      <c r="W2391" s="59" t="str">
        <f t="shared" ref="W2391:W2454" si="398">IFERROR(VLOOKUP(V2391,RELATOR,2,FALSE),"")</f>
        <v xml:space="preserve">Everson Veloso </v>
      </c>
      <c r="X2391" s="59">
        <f t="shared" si="389"/>
        <v>11</v>
      </c>
      <c r="Y2391" s="59">
        <f t="shared" ca="1" si="388"/>
        <v>266</v>
      </c>
      <c r="Z2391" s="59" t="str">
        <f>IFERROR(VLOOKUP(R2391,FVU!B:F,5,FALSE),"")</f>
        <v>TALÃO</v>
      </c>
      <c r="AA2391">
        <f t="shared" si="390"/>
        <v>2025</v>
      </c>
    </row>
    <row r="2392" spans="1:27" ht="15.75" customHeight="1">
      <c r="A2392" s="149">
        <f t="shared" si="387"/>
        <v>4687</v>
      </c>
      <c r="B2392" s="76">
        <v>29471</v>
      </c>
      <c r="C2392" s="68">
        <v>2</v>
      </c>
      <c r="D2392" s="67" t="str">
        <f t="shared" si="391"/>
        <v>275/80R22.5</v>
      </c>
      <c r="E2392" s="69">
        <v>8443</v>
      </c>
      <c r="F2392" s="76" t="s">
        <v>99</v>
      </c>
      <c r="G2392" s="68">
        <v>56</v>
      </c>
      <c r="H2392" s="67" t="str">
        <f t="shared" si="392"/>
        <v xml:space="preserve">UBERLANDIA </v>
      </c>
      <c r="I2392" s="71">
        <v>45947</v>
      </c>
      <c r="J2392" s="72">
        <v>45971</v>
      </c>
      <c r="K2392" s="68">
        <v>0</v>
      </c>
      <c r="L2392" s="68">
        <v>52797</v>
      </c>
      <c r="M2392" s="68">
        <v>97016</v>
      </c>
      <c r="N2392" s="73">
        <f t="shared" si="393"/>
        <v>600</v>
      </c>
      <c r="O2392" s="74" t="str">
        <f t="shared" ca="1" si="394"/>
        <v>OK</v>
      </c>
      <c r="P2392" s="71">
        <v>46034</v>
      </c>
      <c r="Q2392" s="198"/>
      <c r="R2392" s="68" t="s">
        <v>111</v>
      </c>
      <c r="S2392" s="73" t="str">
        <f t="shared" si="395"/>
        <v>Desgaste irregular da Banda de Rodagem.</v>
      </c>
      <c r="T2392" s="67" t="str">
        <f t="shared" si="396"/>
        <v>Folgas nas mangas, cubos, buchas estouradas, veículo desalinhado.</v>
      </c>
      <c r="U2392" s="73" t="str">
        <f t="shared" si="39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392" s="68">
        <v>16196</v>
      </c>
      <c r="W2392" s="67" t="str">
        <f t="shared" si="398"/>
        <v xml:space="preserve">Everson Veloso </v>
      </c>
      <c r="X2392" s="67">
        <f t="shared" si="389"/>
        <v>11</v>
      </c>
      <c r="Y2392" s="67">
        <f t="shared" ca="1" si="388"/>
        <v>63</v>
      </c>
      <c r="Z2392" s="67" t="str">
        <f>IFERROR(VLOOKUP(R2392,FVU!B:F,5,FALSE),"")</f>
        <v>BANDA DE RODAGEM</v>
      </c>
      <c r="AA2392">
        <f t="shared" si="390"/>
        <v>2025</v>
      </c>
    </row>
    <row r="2393" spans="1:27" ht="15.75" customHeight="1">
      <c r="A2393" s="150">
        <f t="shared" si="387"/>
        <v>4688</v>
      </c>
      <c r="B2393" s="75">
        <v>29505</v>
      </c>
      <c r="C2393" s="60">
        <v>2</v>
      </c>
      <c r="D2393" s="59" t="str">
        <f t="shared" si="391"/>
        <v>275/80R22.5</v>
      </c>
      <c r="E2393" s="61">
        <v>7517</v>
      </c>
      <c r="F2393" s="75" t="s">
        <v>101</v>
      </c>
      <c r="G2393" s="60">
        <v>56</v>
      </c>
      <c r="H2393" s="59" t="str">
        <f t="shared" si="392"/>
        <v xml:space="preserve">UBERLANDIA </v>
      </c>
      <c r="I2393" s="63">
        <v>45945</v>
      </c>
      <c r="J2393" s="64">
        <v>45971</v>
      </c>
      <c r="K2393" s="60">
        <v>0</v>
      </c>
      <c r="L2393" s="60">
        <v>43360</v>
      </c>
      <c r="M2393" s="60">
        <v>70978</v>
      </c>
      <c r="N2393" s="65">
        <f t="shared" si="393"/>
        <v>600</v>
      </c>
      <c r="O2393" s="66" t="str">
        <f t="shared" ca="1" si="394"/>
        <v>OK</v>
      </c>
      <c r="P2393" s="63">
        <v>46034</v>
      </c>
      <c r="Q2393" s="200"/>
      <c r="R2393" s="148" t="s">
        <v>104</v>
      </c>
      <c r="S2393" s="65" t="str">
        <f t="shared" si="395"/>
        <v>Feridas acidentais no flanco.</v>
      </c>
      <c r="T2393" s="59" t="str">
        <f t="shared" si="396"/>
        <v>Objetos pontiagudos, pontas de guias, meio-fio.</v>
      </c>
      <c r="U2393" s="65" t="str">
        <f t="shared" si="397"/>
        <v>Impacto lateral proveniente de erro operacional, solicito avaliação de cobrança.</v>
      </c>
      <c r="V2393" s="60">
        <v>16196</v>
      </c>
      <c r="W2393" s="59" t="str">
        <f t="shared" si="398"/>
        <v xml:space="preserve">Everson Veloso </v>
      </c>
      <c r="X2393" s="59">
        <f t="shared" si="389"/>
        <v>11</v>
      </c>
      <c r="Y2393" s="59">
        <f t="shared" ca="1" si="388"/>
        <v>63</v>
      </c>
      <c r="Z2393" s="59" t="str">
        <f>IFERROR(VLOOKUP(R2393,FVU!B:F,5,FALSE),"")</f>
        <v>FLANCO</v>
      </c>
      <c r="AA2393">
        <f t="shared" si="390"/>
        <v>2025</v>
      </c>
    </row>
    <row r="2394" spans="1:27" ht="15.75" customHeight="1">
      <c r="A2394" s="149">
        <f t="shared" si="387"/>
        <v>4689</v>
      </c>
      <c r="B2394" s="76">
        <v>30561</v>
      </c>
      <c r="C2394" s="68">
        <v>2</v>
      </c>
      <c r="D2394" s="67" t="str">
        <f t="shared" si="391"/>
        <v>275/80R22.5</v>
      </c>
      <c r="E2394" s="69">
        <v>20771</v>
      </c>
      <c r="F2394" s="76" t="s">
        <v>99</v>
      </c>
      <c r="G2394" s="68">
        <v>98</v>
      </c>
      <c r="H2394" s="67" t="str">
        <f t="shared" si="392"/>
        <v>ANA LUCIA</v>
      </c>
      <c r="I2394" s="71">
        <v>45952</v>
      </c>
      <c r="J2394" s="72">
        <v>45971</v>
      </c>
      <c r="K2394" s="68">
        <v>2</v>
      </c>
      <c r="L2394" s="68">
        <v>20318</v>
      </c>
      <c r="M2394" s="68">
        <v>104862</v>
      </c>
      <c r="N2394" s="73">
        <f t="shared" si="393"/>
        <v>600</v>
      </c>
      <c r="O2394" s="74" t="str">
        <f t="shared" ca="1" si="394"/>
        <v>OK</v>
      </c>
      <c r="P2394" s="71">
        <v>46127</v>
      </c>
      <c r="Q2394" s="198"/>
      <c r="R2394" s="68" t="s">
        <v>106</v>
      </c>
      <c r="S2394" s="73" t="str">
        <f t="shared" si="395"/>
        <v>Rachadura na zona baixa do talão.</v>
      </c>
      <c r="T2394" s="67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94" s="73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94" s="68">
        <v>16196</v>
      </c>
      <c r="W2394" s="67" t="str">
        <f t="shared" si="398"/>
        <v xml:space="preserve">Everson Veloso </v>
      </c>
      <c r="X2394" s="67">
        <f t="shared" si="389"/>
        <v>11</v>
      </c>
      <c r="Y2394" s="67">
        <f t="shared" ca="1" si="388"/>
        <v>156</v>
      </c>
      <c r="Z2394" s="67" t="str">
        <f>IFERROR(VLOOKUP(R2394,FVU!B:F,5,FALSE),"")</f>
        <v>TALÃO</v>
      </c>
      <c r="AA2394">
        <f t="shared" si="390"/>
        <v>2025</v>
      </c>
    </row>
    <row r="2395" spans="1:27" ht="15.75" customHeight="1">
      <c r="A2395" s="150">
        <f t="shared" si="387"/>
        <v>4690</v>
      </c>
      <c r="B2395" s="75">
        <v>29198</v>
      </c>
      <c r="C2395" s="60">
        <v>2</v>
      </c>
      <c r="D2395" s="59" t="str">
        <f t="shared" si="391"/>
        <v>275/80R22.5</v>
      </c>
      <c r="E2395" s="61">
        <v>8422</v>
      </c>
      <c r="F2395" s="75" t="s">
        <v>105</v>
      </c>
      <c r="G2395" s="60">
        <v>56</v>
      </c>
      <c r="H2395" s="59" t="str">
        <f t="shared" si="392"/>
        <v xml:space="preserve">UBERLANDIA </v>
      </c>
      <c r="I2395" s="63">
        <v>45946</v>
      </c>
      <c r="J2395" s="64">
        <v>45971</v>
      </c>
      <c r="K2395" s="60">
        <v>1</v>
      </c>
      <c r="L2395" s="60">
        <v>6141</v>
      </c>
      <c r="M2395" s="60">
        <v>80048</v>
      </c>
      <c r="N2395" s="65">
        <f t="shared" si="393"/>
        <v>600</v>
      </c>
      <c r="O2395" s="66" t="str">
        <f t="shared" ca="1" si="394"/>
        <v>OK</v>
      </c>
      <c r="P2395" s="63">
        <v>46034</v>
      </c>
      <c r="Q2395" s="200"/>
      <c r="R2395" s="148" t="s">
        <v>116</v>
      </c>
      <c r="S2395" s="65" t="str">
        <f t="shared" si="395"/>
        <v>Desenrolamento do retorno da lona carcaça no talão.</v>
      </c>
      <c r="T2395" s="59" t="str">
        <f t="shared" si="396"/>
        <v>Aquecimento no talão ocasionado pelo uso excessivo do freio, má regulagem dos freios, uso excessivo dos freios devido a velocidade incompatível com a via,rodas sujas e/ou em má condições de uso, etc.</v>
      </c>
      <c r="U2395" s="65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395" s="60">
        <v>16196</v>
      </c>
      <c r="W2395" s="59" t="str">
        <f t="shared" si="398"/>
        <v xml:space="preserve">Everson Veloso </v>
      </c>
      <c r="X2395" s="59">
        <f t="shared" si="389"/>
        <v>11</v>
      </c>
      <c r="Y2395" s="59">
        <f t="shared" ca="1" si="388"/>
        <v>63</v>
      </c>
      <c r="Z2395" s="59" t="str">
        <f>IFERROR(VLOOKUP(R2395,FVU!B:F,5,FALSE),"")</f>
        <v>TALÃO</v>
      </c>
      <c r="AA2395">
        <f t="shared" si="390"/>
        <v>2025</v>
      </c>
    </row>
    <row r="2396" spans="1:27" ht="15.75" customHeight="1">
      <c r="A2396" s="149">
        <f t="shared" si="387"/>
        <v>4691</v>
      </c>
      <c r="B2396" s="76">
        <v>29730</v>
      </c>
      <c r="C2396" s="68">
        <v>2</v>
      </c>
      <c r="D2396" s="67" t="str">
        <f t="shared" si="391"/>
        <v>275/80R22.5</v>
      </c>
      <c r="E2396" s="69">
        <v>20862</v>
      </c>
      <c r="F2396" s="76" t="s">
        <v>101</v>
      </c>
      <c r="G2396" s="68">
        <v>870</v>
      </c>
      <c r="H2396" s="67" t="str">
        <f t="shared" si="392"/>
        <v>JUSTINOPOLIS</v>
      </c>
      <c r="I2396" s="71">
        <v>45954</v>
      </c>
      <c r="J2396" s="72">
        <v>45971</v>
      </c>
      <c r="K2396" s="68">
        <v>2</v>
      </c>
      <c r="L2396" s="68">
        <v>16417</v>
      </c>
      <c r="M2396" s="68">
        <v>116275</v>
      </c>
      <c r="N2396" s="73">
        <f t="shared" si="393"/>
        <v>600</v>
      </c>
      <c r="O2396" s="74" t="str">
        <f t="shared" ca="1" si="394"/>
        <v>OK</v>
      </c>
      <c r="P2396" s="71">
        <v>45996</v>
      </c>
      <c r="Q2396" s="198"/>
      <c r="R2396" s="68" t="s">
        <v>106</v>
      </c>
      <c r="S2396" s="73" t="str">
        <f t="shared" si="395"/>
        <v>Rachadura na zona baixa do talão.</v>
      </c>
      <c r="T2396" s="67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96" s="73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96" s="68">
        <v>16196</v>
      </c>
      <c r="W2396" s="67" t="str">
        <f t="shared" si="398"/>
        <v xml:space="preserve">Everson Veloso </v>
      </c>
      <c r="X2396" s="67">
        <f t="shared" si="389"/>
        <v>11</v>
      </c>
      <c r="Y2396" s="67">
        <f t="shared" ca="1" si="388"/>
        <v>25</v>
      </c>
      <c r="Z2396" s="67" t="str">
        <f>IFERROR(VLOOKUP(R2396,FVU!B:F,5,FALSE),"")</f>
        <v>TALÃO</v>
      </c>
      <c r="AA2396">
        <f t="shared" si="390"/>
        <v>2025</v>
      </c>
    </row>
    <row r="2397" spans="1:27" ht="15.75" customHeight="1">
      <c r="A2397" s="150">
        <f t="shared" si="387"/>
        <v>4692</v>
      </c>
      <c r="B2397" s="75">
        <v>27734</v>
      </c>
      <c r="C2397" s="60">
        <v>2</v>
      </c>
      <c r="D2397" s="59" t="str">
        <f t="shared" si="391"/>
        <v>275/80R22.5</v>
      </c>
      <c r="E2397" s="61">
        <v>90295</v>
      </c>
      <c r="F2397" s="75" t="s">
        <v>105</v>
      </c>
      <c r="G2397" s="60">
        <v>870</v>
      </c>
      <c r="H2397" s="59" t="str">
        <f t="shared" si="392"/>
        <v>JUSTINOPOLIS</v>
      </c>
      <c r="I2397" s="63">
        <v>45954</v>
      </c>
      <c r="J2397" s="64">
        <v>45971</v>
      </c>
      <c r="K2397" s="60">
        <v>2</v>
      </c>
      <c r="L2397" s="60">
        <v>2227</v>
      </c>
      <c r="M2397" s="60">
        <v>100487</v>
      </c>
      <c r="N2397" s="65">
        <f t="shared" si="393"/>
        <v>600</v>
      </c>
      <c r="O2397" s="66" t="str">
        <f t="shared" ca="1" si="394"/>
        <v>OK</v>
      </c>
      <c r="P2397" s="63">
        <v>45996</v>
      </c>
      <c r="Q2397" s="200"/>
      <c r="R2397" s="148" t="s">
        <v>106</v>
      </c>
      <c r="S2397" s="65" t="str">
        <f t="shared" si="395"/>
        <v>Rachadura na zona baixa do talão.</v>
      </c>
      <c r="T2397" s="59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397" s="65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397" s="60">
        <v>16196</v>
      </c>
      <c r="W2397" s="59" t="str">
        <f t="shared" si="398"/>
        <v xml:space="preserve">Everson Veloso </v>
      </c>
      <c r="X2397" s="59">
        <f t="shared" si="389"/>
        <v>11</v>
      </c>
      <c r="Y2397" s="59">
        <f t="shared" ca="1" si="388"/>
        <v>25</v>
      </c>
      <c r="Z2397" s="59" t="str">
        <f>IFERROR(VLOOKUP(R2397,FVU!B:F,5,FALSE),"")</f>
        <v>TALÃO</v>
      </c>
      <c r="AA2397">
        <f t="shared" si="390"/>
        <v>2025</v>
      </c>
    </row>
    <row r="2398" spans="1:27" ht="15.75" customHeight="1">
      <c r="A2398" s="149">
        <f t="shared" si="387"/>
        <v>4693</v>
      </c>
      <c r="B2398" s="76">
        <v>32742</v>
      </c>
      <c r="C2398" s="68">
        <v>2</v>
      </c>
      <c r="D2398" s="67" t="str">
        <f t="shared" si="391"/>
        <v>275/80R22.5</v>
      </c>
      <c r="E2398" s="69">
        <v>11324</v>
      </c>
      <c r="F2398" s="76" t="s">
        <v>102</v>
      </c>
      <c r="G2398" s="68">
        <v>870</v>
      </c>
      <c r="H2398" s="67" t="str">
        <f t="shared" si="392"/>
        <v>JUSTINOPOLIS</v>
      </c>
      <c r="I2398" s="71">
        <v>45953</v>
      </c>
      <c r="J2398" s="72">
        <v>45971</v>
      </c>
      <c r="K2398" s="68">
        <v>0</v>
      </c>
      <c r="L2398" s="68">
        <v>1732</v>
      </c>
      <c r="M2398" s="68">
        <v>1732</v>
      </c>
      <c r="N2398" s="73">
        <f t="shared" si="393"/>
        <v>600</v>
      </c>
      <c r="O2398" s="74" t="str">
        <f t="shared" ca="1" si="394"/>
        <v>OK</v>
      </c>
      <c r="P2398" s="71">
        <v>46071</v>
      </c>
      <c r="Q2398" s="198"/>
      <c r="R2398" s="68" t="s">
        <v>116</v>
      </c>
      <c r="S2398" s="73" t="str">
        <f t="shared" si="395"/>
        <v>Desenrolamento do retorno da lona carcaça no talão.</v>
      </c>
      <c r="T2398" s="67" t="str">
        <f t="shared" si="396"/>
        <v>Aquecimento no talão ocasionado pelo uso excessivo do freio, má regulagem dos freios, uso excessivo dos freios devido a velocidade incompatível com a via,rodas sujas e/ou em má condições de uso, etc.</v>
      </c>
      <c r="U2398" s="73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398" s="68">
        <v>16196</v>
      </c>
      <c r="W2398" s="67" t="str">
        <f t="shared" si="398"/>
        <v xml:space="preserve">Everson Veloso </v>
      </c>
      <c r="X2398" s="67">
        <f t="shared" si="389"/>
        <v>11</v>
      </c>
      <c r="Y2398" s="67">
        <f t="shared" ca="1" si="388"/>
        <v>100</v>
      </c>
      <c r="Z2398" s="67" t="str">
        <f>IFERROR(VLOOKUP(R2398,FVU!B:F,5,FALSE),"")</f>
        <v>TALÃO</v>
      </c>
      <c r="AA2398">
        <f t="shared" si="390"/>
        <v>2025</v>
      </c>
    </row>
    <row r="2399" spans="1:27" ht="15.75" customHeight="1">
      <c r="A2399" s="150">
        <f t="shared" si="387"/>
        <v>4694</v>
      </c>
      <c r="B2399" s="75">
        <v>31551</v>
      </c>
      <c r="C2399" s="60">
        <v>2</v>
      </c>
      <c r="D2399" s="59" t="str">
        <f t="shared" si="391"/>
        <v>275/80R22.5</v>
      </c>
      <c r="E2399" s="61">
        <v>11326</v>
      </c>
      <c r="F2399" s="75" t="s">
        <v>105</v>
      </c>
      <c r="G2399" s="60">
        <v>870</v>
      </c>
      <c r="H2399" s="59" t="str">
        <f t="shared" si="392"/>
        <v>JUSTINOPOLIS</v>
      </c>
      <c r="I2399" s="63">
        <v>45952</v>
      </c>
      <c r="J2399" s="64">
        <v>45971</v>
      </c>
      <c r="K2399" s="60">
        <v>1</v>
      </c>
      <c r="L2399" s="60">
        <v>5494</v>
      </c>
      <c r="M2399" s="60">
        <v>98183</v>
      </c>
      <c r="N2399" s="65">
        <f t="shared" si="393"/>
        <v>600</v>
      </c>
      <c r="O2399" s="66" t="str">
        <f t="shared" ca="1" si="394"/>
        <v>OK</v>
      </c>
      <c r="P2399" s="63">
        <v>45996</v>
      </c>
      <c r="Q2399" s="200"/>
      <c r="R2399" s="148" t="s">
        <v>100</v>
      </c>
      <c r="S2399" s="65" t="str">
        <f t="shared" si="395"/>
        <v>Quebra do talão durante a montagem ou desmontagem proveniente de aquecimento excessivo da roda.</v>
      </c>
      <c r="T2399" s="59" t="str">
        <f t="shared" si="396"/>
        <v>Quebra do talão na montagem/desmontagem, utilização de ferramentas não adequadas, força excessiva ou desproporcional na montagem/desmontagem, pneu com talão baquelizado devido a aquecimento da roda ou baixa pressão.</v>
      </c>
      <c r="U2399" s="65" t="str">
        <f t="shared" si="397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2399" s="60">
        <v>16196</v>
      </c>
      <c r="W2399" s="59" t="str">
        <f t="shared" si="398"/>
        <v xml:space="preserve">Everson Veloso </v>
      </c>
      <c r="X2399" s="59">
        <f t="shared" si="389"/>
        <v>11</v>
      </c>
      <c r="Y2399" s="59">
        <f t="shared" ca="1" si="388"/>
        <v>25</v>
      </c>
      <c r="Z2399" s="59" t="str">
        <f>IFERROR(VLOOKUP(R2399,FVU!B:F,5,FALSE),"")</f>
        <v>TALÃO</v>
      </c>
      <c r="AA2399">
        <f t="shared" si="390"/>
        <v>2025</v>
      </c>
    </row>
    <row r="2400" spans="1:27" ht="15.75" customHeight="1">
      <c r="A2400" s="149">
        <f t="shared" si="387"/>
        <v>4695</v>
      </c>
      <c r="B2400" s="76">
        <v>26044</v>
      </c>
      <c r="C2400" s="68">
        <v>1</v>
      </c>
      <c r="D2400" s="67" t="str">
        <f t="shared" si="391"/>
        <v>295/80R22.5</v>
      </c>
      <c r="E2400" s="69">
        <v>40506</v>
      </c>
      <c r="F2400" s="76" t="s">
        <v>101</v>
      </c>
      <c r="G2400" s="68">
        <v>870</v>
      </c>
      <c r="H2400" s="67" t="str">
        <f t="shared" si="392"/>
        <v>JUSTINOPOLIS</v>
      </c>
      <c r="I2400" s="71">
        <v>45951</v>
      </c>
      <c r="J2400" s="72">
        <v>45971</v>
      </c>
      <c r="K2400" s="68">
        <v>1</v>
      </c>
      <c r="L2400" s="68">
        <v>31221</v>
      </c>
      <c r="M2400" s="68">
        <v>157330</v>
      </c>
      <c r="N2400" s="73">
        <f t="shared" si="393"/>
        <v>650</v>
      </c>
      <c r="O2400" s="74" t="str">
        <f t="shared" ca="1" si="394"/>
        <v>OK</v>
      </c>
      <c r="P2400" s="71">
        <v>45996</v>
      </c>
      <c r="Q2400" s="198"/>
      <c r="R2400" s="68" t="s">
        <v>106</v>
      </c>
      <c r="S2400" s="73" t="str">
        <f t="shared" si="395"/>
        <v>Rachadura na zona baixa do talão.</v>
      </c>
      <c r="T2400" s="67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00" s="73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00" s="68">
        <v>16196</v>
      </c>
      <c r="W2400" s="67" t="str">
        <f t="shared" si="398"/>
        <v xml:space="preserve">Everson Veloso </v>
      </c>
      <c r="X2400" s="67">
        <f t="shared" si="389"/>
        <v>11</v>
      </c>
      <c r="Y2400" s="67">
        <f t="shared" ca="1" si="388"/>
        <v>25</v>
      </c>
      <c r="Z2400" s="67" t="str">
        <f>IFERROR(VLOOKUP(R2400,FVU!B:F,5,FALSE),"")</f>
        <v>TALÃO</v>
      </c>
      <c r="AA2400">
        <f t="shared" si="390"/>
        <v>2025</v>
      </c>
    </row>
    <row r="2401" spans="1:27" ht="15.75" customHeight="1">
      <c r="A2401" s="150">
        <f t="shared" si="387"/>
        <v>4696</v>
      </c>
      <c r="B2401" s="75">
        <v>25916</v>
      </c>
      <c r="C2401" s="60">
        <v>2</v>
      </c>
      <c r="D2401" s="59" t="str">
        <f t="shared" si="391"/>
        <v>275/80R22.5</v>
      </c>
      <c r="E2401" s="61">
        <v>90502</v>
      </c>
      <c r="F2401" s="75" t="s">
        <v>105</v>
      </c>
      <c r="G2401" s="60">
        <v>520</v>
      </c>
      <c r="H2401" s="59" t="str">
        <f t="shared" si="392"/>
        <v>NEVES</v>
      </c>
      <c r="I2401" s="63">
        <v>45950</v>
      </c>
      <c r="J2401" s="64">
        <v>45971</v>
      </c>
      <c r="K2401" s="60">
        <v>1</v>
      </c>
      <c r="L2401" s="60">
        <v>19427</v>
      </c>
      <c r="M2401" s="60">
        <v>114809</v>
      </c>
      <c r="N2401" s="65">
        <f t="shared" si="393"/>
        <v>600</v>
      </c>
      <c r="O2401" s="66" t="str">
        <f t="shared" ca="1" si="394"/>
        <v>OK</v>
      </c>
      <c r="P2401" s="63">
        <v>45974</v>
      </c>
      <c r="Q2401" s="200"/>
      <c r="R2401" s="148" t="s">
        <v>106</v>
      </c>
      <c r="S2401" s="65" t="str">
        <f t="shared" si="395"/>
        <v>Rachadura na zona baixa do talão.</v>
      </c>
      <c r="T2401" s="59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01" s="65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01" s="60">
        <v>16196</v>
      </c>
      <c r="W2401" s="59" t="str">
        <f t="shared" si="398"/>
        <v xml:space="preserve">Everson Veloso </v>
      </c>
      <c r="X2401" s="59">
        <f t="shared" si="389"/>
        <v>11</v>
      </c>
      <c r="Y2401" s="59">
        <f t="shared" ca="1" si="388"/>
        <v>3</v>
      </c>
      <c r="Z2401" s="59" t="str">
        <f>IFERROR(VLOOKUP(R2401,FVU!B:F,5,FALSE),"")</f>
        <v>TALÃO</v>
      </c>
      <c r="AA2401">
        <f t="shared" si="390"/>
        <v>2025</v>
      </c>
    </row>
    <row r="2402" spans="1:27" ht="15.75" customHeight="1">
      <c r="A2402" s="149">
        <f t="shared" si="387"/>
        <v>4697</v>
      </c>
      <c r="B2402" s="76">
        <v>26722</v>
      </c>
      <c r="C2402" s="68">
        <v>2</v>
      </c>
      <c r="D2402" s="67" t="str">
        <f t="shared" si="391"/>
        <v>275/80R22.5</v>
      </c>
      <c r="E2402" s="69">
        <v>11183</v>
      </c>
      <c r="F2402" s="76" t="s">
        <v>99</v>
      </c>
      <c r="G2402" s="68">
        <v>98</v>
      </c>
      <c r="H2402" s="67" t="str">
        <f t="shared" si="392"/>
        <v>ANA LUCIA</v>
      </c>
      <c r="I2402" s="71">
        <v>45957</v>
      </c>
      <c r="J2402" s="72">
        <v>45971</v>
      </c>
      <c r="K2402" s="68">
        <v>2</v>
      </c>
      <c r="L2402" s="68">
        <v>6120</v>
      </c>
      <c r="M2402" s="68">
        <v>135442</v>
      </c>
      <c r="N2402" s="73">
        <f t="shared" si="393"/>
        <v>600</v>
      </c>
      <c r="O2402" s="74" t="str">
        <f t="shared" ca="1" si="394"/>
        <v>OK</v>
      </c>
      <c r="P2402" s="71">
        <v>46127</v>
      </c>
      <c r="Q2402" s="198"/>
      <c r="R2402" s="68" t="s">
        <v>116</v>
      </c>
      <c r="S2402" s="73" t="str">
        <f t="shared" si="395"/>
        <v>Desenrolamento do retorno da lona carcaça no talão.</v>
      </c>
      <c r="T2402" s="67" t="str">
        <f t="shared" si="396"/>
        <v>Aquecimento no talão ocasionado pelo uso excessivo do freio, má regulagem dos freios, uso excessivo dos freios devido a velocidade incompatível com a via,rodas sujas e/ou em má condições de uso, etc.</v>
      </c>
      <c r="U2402" s="73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402" s="68">
        <v>16196</v>
      </c>
      <c r="W2402" s="67" t="str">
        <f t="shared" si="398"/>
        <v xml:space="preserve">Everson Veloso </v>
      </c>
      <c r="X2402" s="67">
        <f t="shared" si="389"/>
        <v>11</v>
      </c>
      <c r="Y2402" s="67">
        <f t="shared" ca="1" si="388"/>
        <v>156</v>
      </c>
      <c r="Z2402" s="67" t="str">
        <f>IFERROR(VLOOKUP(R2402,FVU!B:F,5,FALSE),"")</f>
        <v>TALÃO</v>
      </c>
      <c r="AA2402">
        <f t="shared" si="390"/>
        <v>2025</v>
      </c>
    </row>
    <row r="2403" spans="1:27" ht="15.75" customHeight="1">
      <c r="A2403" s="150">
        <f t="shared" si="387"/>
        <v>4698</v>
      </c>
      <c r="B2403" s="75">
        <v>45780</v>
      </c>
      <c r="C2403" s="60">
        <v>2</v>
      </c>
      <c r="D2403" s="59" t="str">
        <f t="shared" si="391"/>
        <v>275/80R22.5</v>
      </c>
      <c r="E2403" s="61">
        <v>11145</v>
      </c>
      <c r="F2403" s="75" t="s">
        <v>105</v>
      </c>
      <c r="G2403" s="60">
        <v>98</v>
      </c>
      <c r="H2403" s="59" t="str">
        <f t="shared" si="392"/>
        <v>ANA LUCIA</v>
      </c>
      <c r="I2403" s="63">
        <v>45957</v>
      </c>
      <c r="J2403" s="64">
        <v>45971</v>
      </c>
      <c r="K2403" s="60">
        <v>1</v>
      </c>
      <c r="L2403" s="60">
        <v>30510</v>
      </c>
      <c r="M2403" s="60">
        <v>89712</v>
      </c>
      <c r="N2403" s="65">
        <f t="shared" si="393"/>
        <v>600</v>
      </c>
      <c r="O2403" s="66" t="str">
        <f t="shared" ca="1" si="394"/>
        <v>OK</v>
      </c>
      <c r="P2403" s="60">
        <v>45780</v>
      </c>
      <c r="Q2403" s="200"/>
      <c r="R2403" s="148" t="s">
        <v>106</v>
      </c>
      <c r="S2403" s="65" t="str">
        <f t="shared" si="395"/>
        <v>Rachadura na zona baixa do talão.</v>
      </c>
      <c r="T2403" s="59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03" s="65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03" s="60">
        <v>16196</v>
      </c>
      <c r="W2403" s="59" t="str">
        <f t="shared" si="398"/>
        <v xml:space="preserve">Everson Veloso </v>
      </c>
      <c r="X2403" s="59">
        <f t="shared" si="389"/>
        <v>11</v>
      </c>
      <c r="Y2403" s="59">
        <f t="shared" ca="1" si="388"/>
        <v>-191</v>
      </c>
      <c r="Z2403" s="59" t="str">
        <f>IFERROR(VLOOKUP(R2403,FVU!B:F,5,FALSE),"")</f>
        <v>TALÃO</v>
      </c>
      <c r="AA2403">
        <f t="shared" si="390"/>
        <v>2025</v>
      </c>
    </row>
    <row r="2404" spans="1:27" ht="15.75" customHeight="1">
      <c r="A2404" s="149">
        <f t="shared" si="387"/>
        <v>4699</v>
      </c>
      <c r="B2404" s="76">
        <v>30906</v>
      </c>
      <c r="C2404" s="68">
        <v>4</v>
      </c>
      <c r="D2404" s="67" t="str">
        <f t="shared" si="391"/>
        <v>215/75R17.5</v>
      </c>
      <c r="E2404" s="69">
        <v>40886</v>
      </c>
      <c r="F2404" s="76" t="s">
        <v>105</v>
      </c>
      <c r="G2404" s="68">
        <v>98</v>
      </c>
      <c r="H2404" s="67" t="str">
        <f t="shared" si="392"/>
        <v>ANA LUCIA</v>
      </c>
      <c r="I2404" s="71">
        <v>45957</v>
      </c>
      <c r="J2404" s="72">
        <v>45973</v>
      </c>
      <c r="K2404" s="68">
        <v>1</v>
      </c>
      <c r="L2404" s="68">
        <v>2238</v>
      </c>
      <c r="M2404" s="68">
        <v>25236</v>
      </c>
      <c r="N2404" s="73">
        <f t="shared" si="393"/>
        <v>450</v>
      </c>
      <c r="O2404" s="74" t="str">
        <f t="shared" ca="1" si="394"/>
        <v>OK</v>
      </c>
      <c r="P2404" s="71">
        <v>46127</v>
      </c>
      <c r="Q2404" s="198"/>
      <c r="R2404" s="68" t="s">
        <v>100</v>
      </c>
      <c r="S2404" s="73" t="str">
        <f t="shared" si="395"/>
        <v>Quebra do talão durante a montagem ou desmontagem proveniente de aquecimento excessivo da roda.</v>
      </c>
      <c r="T2404" s="67" t="str">
        <f t="shared" si="396"/>
        <v>Quebra do talão na montagem/desmontagem, utilização de ferramentas não adequadas, força excessiva ou desproporcional na montagem/desmontagem, pneu com talão baquelizado devido a aquecimento da roda ou baixa pressão.</v>
      </c>
      <c r="U2404" s="73" t="str">
        <f t="shared" si="397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2404" s="68">
        <v>16196</v>
      </c>
      <c r="W2404" s="67" t="str">
        <f t="shared" si="398"/>
        <v xml:space="preserve">Everson Veloso </v>
      </c>
      <c r="X2404" s="67">
        <f t="shared" si="389"/>
        <v>11</v>
      </c>
      <c r="Y2404" s="67">
        <f t="shared" ca="1" si="388"/>
        <v>154</v>
      </c>
      <c r="Z2404" s="67" t="str">
        <f>IFERROR(VLOOKUP(R2404,FVU!B:F,5,FALSE),"")</f>
        <v>TALÃO</v>
      </c>
      <c r="AA2404">
        <f t="shared" si="390"/>
        <v>2025</v>
      </c>
    </row>
    <row r="2405" spans="1:27" ht="15.75" customHeight="1">
      <c r="A2405" s="150">
        <f t="shared" si="387"/>
        <v>4700</v>
      </c>
      <c r="B2405" s="75">
        <v>27703</v>
      </c>
      <c r="C2405" s="60">
        <v>2</v>
      </c>
      <c r="D2405" s="59" t="str">
        <f t="shared" si="391"/>
        <v>275/80R22.5</v>
      </c>
      <c r="E2405" s="61">
        <v>8444</v>
      </c>
      <c r="F2405" s="75" t="s">
        <v>105</v>
      </c>
      <c r="G2405" s="60">
        <v>56</v>
      </c>
      <c r="H2405" s="59" t="str">
        <f t="shared" si="392"/>
        <v xml:space="preserve">UBERLANDIA </v>
      </c>
      <c r="I2405" s="63">
        <v>45950</v>
      </c>
      <c r="J2405" s="64">
        <v>45973</v>
      </c>
      <c r="K2405" s="60">
        <v>1</v>
      </c>
      <c r="L2405" s="60">
        <v>33880</v>
      </c>
      <c r="M2405" s="60">
        <v>99869</v>
      </c>
      <c r="N2405" s="65">
        <f t="shared" si="393"/>
        <v>600</v>
      </c>
      <c r="O2405" s="66" t="str">
        <f t="shared" ca="1" si="394"/>
        <v>OK</v>
      </c>
      <c r="P2405" s="63">
        <v>46034</v>
      </c>
      <c r="Q2405" s="200"/>
      <c r="R2405" s="148" t="s">
        <v>106</v>
      </c>
      <c r="S2405" s="65" t="str">
        <f t="shared" si="395"/>
        <v>Rachadura na zona baixa do talão.</v>
      </c>
      <c r="T2405" s="59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05" s="65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05" s="60">
        <v>16196</v>
      </c>
      <c r="W2405" s="59" t="str">
        <f t="shared" si="398"/>
        <v xml:space="preserve">Everson Veloso </v>
      </c>
      <c r="X2405" s="59">
        <f t="shared" si="389"/>
        <v>11</v>
      </c>
      <c r="Y2405" s="59">
        <f t="shared" ca="1" si="388"/>
        <v>61</v>
      </c>
      <c r="Z2405" s="59" t="str">
        <f>IFERROR(VLOOKUP(R2405,FVU!B:F,5,FALSE),"")</f>
        <v>TALÃO</v>
      </c>
      <c r="AA2405">
        <f t="shared" si="390"/>
        <v>2025</v>
      </c>
    </row>
    <row r="2406" spans="1:27" ht="15.75" customHeight="1">
      <c r="A2406" s="149">
        <f t="shared" si="387"/>
        <v>4701</v>
      </c>
      <c r="B2406" s="76">
        <v>26131</v>
      </c>
      <c r="C2406" s="68">
        <v>2</v>
      </c>
      <c r="D2406" s="67" t="str">
        <f t="shared" si="391"/>
        <v>275/80R22.5</v>
      </c>
      <c r="E2406" s="69">
        <v>8474</v>
      </c>
      <c r="F2406" s="76" t="s">
        <v>198</v>
      </c>
      <c r="G2406" s="68">
        <v>56</v>
      </c>
      <c r="H2406" s="67" t="str">
        <f t="shared" si="392"/>
        <v xml:space="preserve">UBERLANDIA </v>
      </c>
      <c r="I2406" s="71">
        <v>45950</v>
      </c>
      <c r="J2406" s="72">
        <v>45973</v>
      </c>
      <c r="K2406" s="68">
        <v>2</v>
      </c>
      <c r="L2406" s="68">
        <v>25806</v>
      </c>
      <c r="M2406" s="68">
        <v>162640</v>
      </c>
      <c r="N2406" s="73">
        <f t="shared" si="393"/>
        <v>600</v>
      </c>
      <c r="O2406" s="74" t="str">
        <f t="shared" ca="1" si="394"/>
        <v>OK</v>
      </c>
      <c r="P2406" s="71">
        <v>46034</v>
      </c>
      <c r="Q2406" s="198"/>
      <c r="R2406" s="68" t="s">
        <v>106</v>
      </c>
      <c r="S2406" s="73" t="str">
        <f t="shared" si="395"/>
        <v>Rachadura na zona baixa do talão.</v>
      </c>
      <c r="T2406" s="67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06" s="73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06" s="68">
        <v>16196</v>
      </c>
      <c r="W2406" s="67" t="str">
        <f t="shared" si="398"/>
        <v xml:space="preserve">Everson Veloso </v>
      </c>
      <c r="X2406" s="67">
        <f t="shared" si="389"/>
        <v>11</v>
      </c>
      <c r="Y2406" s="67">
        <f t="shared" ca="1" si="388"/>
        <v>61</v>
      </c>
      <c r="Z2406" s="67" t="str">
        <f>IFERROR(VLOOKUP(R2406,FVU!B:F,5,FALSE),"")</f>
        <v>TALÃO</v>
      </c>
      <c r="AA2406">
        <f t="shared" si="390"/>
        <v>2025</v>
      </c>
    </row>
    <row r="2407" spans="1:27" ht="15.75" customHeight="1">
      <c r="A2407" s="150">
        <f t="shared" si="387"/>
        <v>4702</v>
      </c>
      <c r="B2407" s="75">
        <v>26121</v>
      </c>
      <c r="C2407" s="60">
        <v>1</v>
      </c>
      <c r="D2407" s="59" t="str">
        <f t="shared" si="391"/>
        <v>295/80R22.5</v>
      </c>
      <c r="E2407" s="61">
        <v>50700</v>
      </c>
      <c r="F2407" s="75" t="s">
        <v>101</v>
      </c>
      <c r="G2407" s="60">
        <v>16</v>
      </c>
      <c r="H2407" s="59" t="str">
        <f t="shared" si="392"/>
        <v>M.GORETTI</v>
      </c>
      <c r="I2407" s="63">
        <v>45959</v>
      </c>
      <c r="J2407" s="64">
        <v>45973</v>
      </c>
      <c r="K2407" s="60">
        <v>1</v>
      </c>
      <c r="L2407" s="60">
        <v>7600</v>
      </c>
      <c r="M2407" s="60">
        <v>100714</v>
      </c>
      <c r="N2407" s="65">
        <f t="shared" si="393"/>
        <v>650</v>
      </c>
      <c r="O2407" s="66" t="str">
        <f t="shared" ca="1" si="394"/>
        <v>OK</v>
      </c>
      <c r="P2407" s="63">
        <v>45988</v>
      </c>
      <c r="Q2407" s="200"/>
      <c r="R2407" s="148" t="s">
        <v>104</v>
      </c>
      <c r="S2407" s="65" t="str">
        <f t="shared" si="395"/>
        <v>Feridas acidentais no flanco.</v>
      </c>
      <c r="T2407" s="59" t="str">
        <f t="shared" si="396"/>
        <v>Objetos pontiagudos, pontas de guias, meio-fio.</v>
      </c>
      <c r="U2407" s="65" t="str">
        <f t="shared" si="397"/>
        <v>Impacto lateral proveniente de erro operacional, solicito avaliação de cobrança.</v>
      </c>
      <c r="V2407" s="60">
        <v>16196</v>
      </c>
      <c r="W2407" s="59" t="str">
        <f t="shared" si="398"/>
        <v xml:space="preserve">Everson Veloso </v>
      </c>
      <c r="X2407" s="59">
        <f t="shared" si="389"/>
        <v>11</v>
      </c>
      <c r="Y2407" s="59">
        <f t="shared" ca="1" si="388"/>
        <v>15</v>
      </c>
      <c r="Z2407" s="59" t="str">
        <f>IFERROR(VLOOKUP(R2407,FVU!B:F,5,FALSE),"")</f>
        <v>FLANCO</v>
      </c>
      <c r="AA2407">
        <f t="shared" si="390"/>
        <v>2025</v>
      </c>
    </row>
    <row r="2408" spans="1:27" ht="15.75" customHeight="1">
      <c r="A2408" s="149">
        <f t="shared" si="387"/>
        <v>4703</v>
      </c>
      <c r="B2408" s="76">
        <v>27850</v>
      </c>
      <c r="C2408" s="68">
        <v>2</v>
      </c>
      <c r="D2408" s="67" t="str">
        <f t="shared" si="391"/>
        <v>275/80R22.5</v>
      </c>
      <c r="E2408" s="69">
        <v>90305</v>
      </c>
      <c r="F2408" s="76" t="s">
        <v>99</v>
      </c>
      <c r="G2408" s="68">
        <v>870</v>
      </c>
      <c r="H2408" s="67" t="str">
        <f t="shared" si="392"/>
        <v>JUSTINOPOLIS</v>
      </c>
      <c r="I2408" s="71">
        <v>45958</v>
      </c>
      <c r="J2408" s="72">
        <v>45973</v>
      </c>
      <c r="K2408" s="68">
        <v>2</v>
      </c>
      <c r="L2408" s="68">
        <v>26233</v>
      </c>
      <c r="M2408" s="68">
        <v>118637</v>
      </c>
      <c r="N2408" s="73">
        <f t="shared" si="393"/>
        <v>600</v>
      </c>
      <c r="O2408" s="74" t="str">
        <f t="shared" ca="1" si="394"/>
        <v>OK</v>
      </c>
      <c r="P2408" s="71">
        <v>45996</v>
      </c>
      <c r="Q2408" s="198"/>
      <c r="R2408" s="68" t="s">
        <v>117</v>
      </c>
      <c r="S2408" s="73" t="str">
        <f t="shared" si="395"/>
        <v>Separações no talão e rupturas dos reforços.</v>
      </c>
      <c r="T2408" s="67" t="str">
        <f t="shared" si="396"/>
        <v>Aquecimento excessivo no tambor de freio, utilização com sobrecarga ou baixa pressão, mau posicionamento do pneu sobre o aro/roda, uso excessivo dos freios devido a velocidade incompatível com a via.</v>
      </c>
      <c r="U2408" s="73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08" s="68">
        <v>16196</v>
      </c>
      <c r="W2408" s="67" t="str">
        <f t="shared" si="398"/>
        <v xml:space="preserve">Everson Veloso </v>
      </c>
      <c r="X2408" s="67">
        <f t="shared" si="389"/>
        <v>11</v>
      </c>
      <c r="Y2408" s="67">
        <f t="shared" ca="1" si="388"/>
        <v>23</v>
      </c>
      <c r="Z2408" s="67" t="str">
        <f>IFERROR(VLOOKUP(R2408,FVU!B:F,5,FALSE),"")</f>
        <v>TALÃO</v>
      </c>
      <c r="AA2408">
        <f t="shared" si="390"/>
        <v>2025</v>
      </c>
    </row>
    <row r="2409" spans="1:27" ht="15.75" customHeight="1">
      <c r="A2409" s="150">
        <f t="shared" si="387"/>
        <v>4704</v>
      </c>
      <c r="B2409" s="75">
        <v>25429</v>
      </c>
      <c r="C2409" s="60">
        <v>1</v>
      </c>
      <c r="D2409" s="59" t="str">
        <f t="shared" si="391"/>
        <v>295/80R22.5</v>
      </c>
      <c r="E2409" s="61">
        <v>90576</v>
      </c>
      <c r="F2409" s="75" t="s">
        <v>99</v>
      </c>
      <c r="G2409" s="60">
        <v>870</v>
      </c>
      <c r="H2409" s="59" t="str">
        <f t="shared" si="392"/>
        <v>JUSTINOPOLIS</v>
      </c>
      <c r="I2409" s="63">
        <v>45957</v>
      </c>
      <c r="J2409" s="64">
        <v>45973</v>
      </c>
      <c r="K2409" s="60">
        <v>1</v>
      </c>
      <c r="L2409" s="60">
        <v>54004</v>
      </c>
      <c r="M2409" s="60">
        <v>167210</v>
      </c>
      <c r="N2409" s="65">
        <f t="shared" si="393"/>
        <v>650</v>
      </c>
      <c r="O2409" s="66" t="str">
        <f t="shared" ca="1" si="394"/>
        <v>OK</v>
      </c>
      <c r="P2409" s="63">
        <v>45996</v>
      </c>
      <c r="Q2409" s="200"/>
      <c r="R2409" s="148" t="s">
        <v>106</v>
      </c>
      <c r="S2409" s="65" t="str">
        <f t="shared" si="395"/>
        <v>Rachadura na zona baixa do talão.</v>
      </c>
      <c r="T2409" s="59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09" s="65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09" s="60">
        <v>16196</v>
      </c>
      <c r="W2409" s="59" t="str">
        <f t="shared" si="398"/>
        <v xml:space="preserve">Everson Veloso </v>
      </c>
      <c r="X2409" s="59">
        <f t="shared" si="389"/>
        <v>11</v>
      </c>
      <c r="Y2409" s="59">
        <f t="shared" ca="1" si="388"/>
        <v>23</v>
      </c>
      <c r="Z2409" s="59" t="str">
        <f>IFERROR(VLOOKUP(R2409,FVU!B:F,5,FALSE),"")</f>
        <v>TALÃO</v>
      </c>
      <c r="AA2409">
        <f t="shared" si="390"/>
        <v>2025</v>
      </c>
    </row>
    <row r="2410" spans="1:27" ht="15.75" customHeight="1">
      <c r="A2410" s="149">
        <f t="shared" si="387"/>
        <v>4705</v>
      </c>
      <c r="B2410" s="76">
        <v>24656</v>
      </c>
      <c r="C2410" s="68">
        <v>2</v>
      </c>
      <c r="D2410" s="67" t="str">
        <f t="shared" si="391"/>
        <v>275/80R22.5</v>
      </c>
      <c r="E2410" s="69">
        <v>41163</v>
      </c>
      <c r="F2410" s="76" t="s">
        <v>99</v>
      </c>
      <c r="G2410" s="68">
        <v>870</v>
      </c>
      <c r="H2410" s="67" t="str">
        <f t="shared" si="392"/>
        <v>JUSTINOPOLIS</v>
      </c>
      <c r="I2410" s="71">
        <v>45958</v>
      </c>
      <c r="J2410" s="72">
        <v>45973</v>
      </c>
      <c r="K2410" s="68">
        <v>2</v>
      </c>
      <c r="L2410" s="68">
        <v>32135</v>
      </c>
      <c r="M2410" s="68">
        <v>263622</v>
      </c>
      <c r="N2410" s="73">
        <f t="shared" si="393"/>
        <v>600</v>
      </c>
      <c r="O2410" s="74" t="str">
        <f t="shared" ca="1" si="394"/>
        <v>OK</v>
      </c>
      <c r="P2410" s="71">
        <v>45996</v>
      </c>
      <c r="Q2410" s="198"/>
      <c r="R2410" s="68" t="s">
        <v>106</v>
      </c>
      <c r="S2410" s="73" t="str">
        <f t="shared" si="395"/>
        <v>Rachadura na zona baixa do talão.</v>
      </c>
      <c r="T2410" s="67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10" s="73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10" s="68">
        <v>16196</v>
      </c>
      <c r="W2410" s="67" t="str">
        <f t="shared" si="398"/>
        <v xml:space="preserve">Everson Veloso </v>
      </c>
      <c r="X2410" s="67">
        <f t="shared" si="389"/>
        <v>11</v>
      </c>
      <c r="Y2410" s="67">
        <f t="shared" ca="1" si="388"/>
        <v>23</v>
      </c>
      <c r="Z2410" s="67" t="str">
        <f>IFERROR(VLOOKUP(R2410,FVU!B:F,5,FALSE),"")</f>
        <v>TALÃO</v>
      </c>
      <c r="AA2410">
        <f t="shared" si="390"/>
        <v>2025</v>
      </c>
    </row>
    <row r="2411" spans="1:27" ht="15.75" customHeight="1">
      <c r="A2411" s="150">
        <f t="shared" si="387"/>
        <v>4706</v>
      </c>
      <c r="B2411" s="75">
        <v>30428</v>
      </c>
      <c r="C2411" s="60">
        <v>2</v>
      </c>
      <c r="D2411" s="59" t="str">
        <f t="shared" si="391"/>
        <v>275/80R22.5</v>
      </c>
      <c r="E2411" s="61">
        <v>90303</v>
      </c>
      <c r="F2411" s="75" t="s">
        <v>102</v>
      </c>
      <c r="G2411" s="60">
        <v>870</v>
      </c>
      <c r="H2411" s="59" t="str">
        <f t="shared" si="392"/>
        <v>JUSTINOPOLIS</v>
      </c>
      <c r="I2411" s="63">
        <v>45958</v>
      </c>
      <c r="J2411" s="64">
        <v>45973</v>
      </c>
      <c r="K2411" s="60">
        <v>0</v>
      </c>
      <c r="L2411" s="60">
        <v>57624</v>
      </c>
      <c r="M2411" s="60">
        <v>57624</v>
      </c>
      <c r="N2411" s="65">
        <f t="shared" si="393"/>
        <v>600</v>
      </c>
      <c r="O2411" s="66" t="str">
        <f t="shared" ca="1" si="394"/>
        <v>OK</v>
      </c>
      <c r="P2411" s="63">
        <v>45996</v>
      </c>
      <c r="Q2411" s="200"/>
      <c r="R2411" s="148" t="s">
        <v>111</v>
      </c>
      <c r="S2411" s="65" t="str">
        <f t="shared" si="395"/>
        <v>Desgaste irregular da Banda de Rodagem.</v>
      </c>
      <c r="T2411" s="59" t="str">
        <f t="shared" si="396"/>
        <v>Folgas nas mangas, cubos, buchas estouradas, veículo desalinhado.</v>
      </c>
      <c r="U2411" s="65" t="str">
        <f t="shared" si="39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411" s="60">
        <v>16196</v>
      </c>
      <c r="W2411" s="59" t="str">
        <f t="shared" si="398"/>
        <v xml:space="preserve">Everson Veloso </v>
      </c>
      <c r="X2411" s="59">
        <f t="shared" si="389"/>
        <v>11</v>
      </c>
      <c r="Y2411" s="59">
        <f t="shared" ca="1" si="388"/>
        <v>23</v>
      </c>
      <c r="Z2411" s="59" t="str">
        <f>IFERROR(VLOOKUP(R2411,FVU!B:F,5,FALSE),"")</f>
        <v>BANDA DE RODAGEM</v>
      </c>
      <c r="AA2411">
        <f t="shared" si="390"/>
        <v>2025</v>
      </c>
    </row>
    <row r="2412" spans="1:27" ht="15.75" customHeight="1">
      <c r="A2412" s="149">
        <f t="shared" si="387"/>
        <v>4707</v>
      </c>
      <c r="B2412" s="76">
        <v>30633</v>
      </c>
      <c r="C2412" s="68">
        <v>2</v>
      </c>
      <c r="D2412" s="67" t="str">
        <f t="shared" si="391"/>
        <v>275/80R22.5</v>
      </c>
      <c r="E2412" s="69">
        <v>8417</v>
      </c>
      <c r="F2412" s="76" t="s">
        <v>102</v>
      </c>
      <c r="G2412" s="68">
        <v>56</v>
      </c>
      <c r="H2412" s="67" t="str">
        <f t="shared" si="392"/>
        <v xml:space="preserve">UBERLANDIA </v>
      </c>
      <c r="I2412" s="71">
        <v>45930</v>
      </c>
      <c r="J2412" s="72">
        <v>45973</v>
      </c>
      <c r="K2412" s="68">
        <v>0</v>
      </c>
      <c r="L2412" s="68">
        <v>58577</v>
      </c>
      <c r="M2412" s="68">
        <v>58577</v>
      </c>
      <c r="N2412" s="73">
        <f t="shared" si="393"/>
        <v>600</v>
      </c>
      <c r="O2412" s="74" t="str">
        <f t="shared" ca="1" si="394"/>
        <v>OK</v>
      </c>
      <c r="P2412" s="71">
        <v>46034</v>
      </c>
      <c r="Q2412" s="198"/>
      <c r="R2412" s="68" t="s">
        <v>111</v>
      </c>
      <c r="S2412" s="73" t="str">
        <f t="shared" si="395"/>
        <v>Desgaste irregular da Banda de Rodagem.</v>
      </c>
      <c r="T2412" s="67" t="str">
        <f t="shared" si="396"/>
        <v>Folgas nas mangas, cubos, buchas estouradas, veículo desalinhado.</v>
      </c>
      <c r="U2412" s="73" t="str">
        <f t="shared" si="39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412" s="68">
        <v>16196</v>
      </c>
      <c r="W2412" s="67" t="str">
        <f t="shared" si="398"/>
        <v xml:space="preserve">Everson Veloso </v>
      </c>
      <c r="X2412" s="67">
        <f t="shared" si="389"/>
        <v>11</v>
      </c>
      <c r="Y2412" s="67">
        <f t="shared" ca="1" si="388"/>
        <v>61</v>
      </c>
      <c r="Z2412" s="67" t="str">
        <f>IFERROR(VLOOKUP(R2412,FVU!B:F,5,FALSE),"")</f>
        <v>BANDA DE RODAGEM</v>
      </c>
      <c r="AA2412">
        <f t="shared" si="390"/>
        <v>2025</v>
      </c>
    </row>
    <row r="2413" spans="1:27" ht="15.75" customHeight="1">
      <c r="A2413" s="150">
        <f t="shared" si="387"/>
        <v>4708</v>
      </c>
      <c r="B2413" s="75">
        <v>31779</v>
      </c>
      <c r="C2413" s="60">
        <v>2</v>
      </c>
      <c r="D2413" s="59" t="str">
        <f t="shared" si="391"/>
        <v>275/80R22.5</v>
      </c>
      <c r="E2413" s="61">
        <v>8426</v>
      </c>
      <c r="F2413" s="75" t="s">
        <v>102</v>
      </c>
      <c r="G2413" s="60">
        <v>56</v>
      </c>
      <c r="H2413" s="59" t="str">
        <f t="shared" si="392"/>
        <v xml:space="preserve">UBERLANDIA </v>
      </c>
      <c r="I2413" s="63">
        <v>45951</v>
      </c>
      <c r="J2413" s="64">
        <v>45973</v>
      </c>
      <c r="K2413" s="60">
        <v>0</v>
      </c>
      <c r="L2413" s="60">
        <v>27223</v>
      </c>
      <c r="M2413" s="60">
        <v>27223</v>
      </c>
      <c r="N2413" s="65">
        <f t="shared" si="393"/>
        <v>600</v>
      </c>
      <c r="O2413" s="66" t="str">
        <f t="shared" ca="1" si="394"/>
        <v>OK</v>
      </c>
      <c r="P2413" s="63">
        <v>46034</v>
      </c>
      <c r="Q2413" s="200"/>
      <c r="R2413" s="148" t="s">
        <v>111</v>
      </c>
      <c r="S2413" s="65" t="str">
        <f t="shared" si="395"/>
        <v>Desgaste irregular da Banda de Rodagem.</v>
      </c>
      <c r="T2413" s="59" t="str">
        <f t="shared" si="396"/>
        <v>Folgas nas mangas, cubos, buchas estouradas, veículo desalinhado.</v>
      </c>
      <c r="U2413" s="65" t="str">
        <f t="shared" si="39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413" s="60">
        <v>16196</v>
      </c>
      <c r="W2413" s="59" t="str">
        <f t="shared" si="398"/>
        <v xml:space="preserve">Everson Veloso </v>
      </c>
      <c r="X2413" s="59">
        <f t="shared" si="389"/>
        <v>11</v>
      </c>
      <c r="Y2413" s="59">
        <f t="shared" ca="1" si="388"/>
        <v>61</v>
      </c>
      <c r="Z2413" s="59" t="str">
        <f>IFERROR(VLOOKUP(R2413,FVU!B:F,5,FALSE),"")</f>
        <v>BANDA DE RODAGEM</v>
      </c>
      <c r="AA2413">
        <f t="shared" si="390"/>
        <v>2025</v>
      </c>
    </row>
    <row r="2414" spans="1:27" ht="15.75" customHeight="1">
      <c r="A2414" s="149">
        <f t="shared" si="387"/>
        <v>4709</v>
      </c>
      <c r="B2414" s="76">
        <v>28704</v>
      </c>
      <c r="C2414" s="68">
        <v>2</v>
      </c>
      <c r="D2414" s="67" t="str">
        <f t="shared" si="391"/>
        <v>275/80R22.5</v>
      </c>
      <c r="E2414" s="152" t="s">
        <v>256</v>
      </c>
      <c r="F2414" s="76" t="s">
        <v>99</v>
      </c>
      <c r="G2414" s="68">
        <v>520</v>
      </c>
      <c r="H2414" s="67" t="str">
        <f t="shared" si="392"/>
        <v>NEVES</v>
      </c>
      <c r="I2414" s="71">
        <v>45959</v>
      </c>
      <c r="J2414" s="72">
        <v>45973</v>
      </c>
      <c r="K2414" s="68">
        <v>0</v>
      </c>
      <c r="L2414" s="68">
        <v>18781</v>
      </c>
      <c r="M2414" s="68">
        <v>114011</v>
      </c>
      <c r="N2414" s="73">
        <f t="shared" si="393"/>
        <v>600</v>
      </c>
      <c r="O2414" s="74" t="str">
        <f t="shared" ca="1" si="394"/>
        <v>OK</v>
      </c>
      <c r="P2414" s="71">
        <v>45974</v>
      </c>
      <c r="Q2414" s="198"/>
      <c r="R2414" s="68" t="s">
        <v>107</v>
      </c>
      <c r="S2414" s="73" t="str">
        <f t="shared" si="395"/>
        <v>Alteração na zona baixa do talão.</v>
      </c>
      <c r="T2414" s="67" t="str">
        <f t="shared" si="39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414" s="73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414" s="68">
        <v>16196</v>
      </c>
      <c r="W2414" s="67" t="str">
        <f t="shared" si="398"/>
        <v xml:space="preserve">Everson Veloso </v>
      </c>
      <c r="X2414" s="67">
        <f t="shared" si="389"/>
        <v>11</v>
      </c>
      <c r="Y2414" s="67">
        <f t="shared" ca="1" si="388"/>
        <v>1</v>
      </c>
      <c r="Z2414" s="67" t="str">
        <f>IFERROR(VLOOKUP(R2414,FVU!B:F,5,FALSE),"")</f>
        <v>TALÃO</v>
      </c>
      <c r="AA2414">
        <f t="shared" si="390"/>
        <v>2025</v>
      </c>
    </row>
    <row r="2415" spans="1:27" ht="15.75" customHeight="1">
      <c r="A2415" s="150">
        <f t="shared" si="387"/>
        <v>4710</v>
      </c>
      <c r="B2415" s="75">
        <v>25975</v>
      </c>
      <c r="C2415" s="60">
        <v>2</v>
      </c>
      <c r="D2415" s="59" t="str">
        <f t="shared" si="391"/>
        <v>275/80R22.5</v>
      </c>
      <c r="E2415" s="61">
        <v>90231</v>
      </c>
      <c r="F2415" s="75" t="s">
        <v>99</v>
      </c>
      <c r="G2415" s="60">
        <v>520</v>
      </c>
      <c r="H2415" s="59" t="str">
        <f t="shared" si="392"/>
        <v>NEVES</v>
      </c>
      <c r="I2415" s="63">
        <v>45959</v>
      </c>
      <c r="J2415" s="64">
        <v>45973</v>
      </c>
      <c r="K2415" s="60">
        <v>2</v>
      </c>
      <c r="L2415" s="60">
        <v>2069</v>
      </c>
      <c r="M2415" s="60">
        <v>202199</v>
      </c>
      <c r="N2415" s="65">
        <f t="shared" si="393"/>
        <v>600</v>
      </c>
      <c r="O2415" s="66" t="str">
        <f t="shared" ca="1" si="394"/>
        <v>OK</v>
      </c>
      <c r="P2415" s="63">
        <v>45974</v>
      </c>
      <c r="Q2415" s="200"/>
      <c r="R2415" s="148" t="s">
        <v>106</v>
      </c>
      <c r="S2415" s="65" t="str">
        <f t="shared" si="395"/>
        <v>Rachadura na zona baixa do talão.</v>
      </c>
      <c r="T2415" s="59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15" s="65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15" s="60">
        <v>16196</v>
      </c>
      <c r="W2415" s="59" t="str">
        <f t="shared" si="398"/>
        <v xml:space="preserve">Everson Veloso </v>
      </c>
      <c r="X2415" s="59">
        <f t="shared" si="389"/>
        <v>11</v>
      </c>
      <c r="Y2415" s="59">
        <f t="shared" ca="1" si="388"/>
        <v>1</v>
      </c>
      <c r="Z2415" s="59" t="str">
        <f>IFERROR(VLOOKUP(R2415,FVU!B:F,5,FALSE),"")</f>
        <v>TALÃO</v>
      </c>
      <c r="AA2415">
        <f t="shared" si="390"/>
        <v>2025</v>
      </c>
    </row>
    <row r="2416" spans="1:27" ht="15.75" customHeight="1">
      <c r="A2416" s="149">
        <f t="shared" si="387"/>
        <v>4711</v>
      </c>
      <c r="B2416" s="76">
        <v>28222</v>
      </c>
      <c r="C2416" s="68">
        <v>2</v>
      </c>
      <c r="D2416" s="67" t="str">
        <f t="shared" si="391"/>
        <v>275/80R22.5</v>
      </c>
      <c r="E2416" s="152" t="s">
        <v>257</v>
      </c>
      <c r="F2416" s="76" t="s">
        <v>105</v>
      </c>
      <c r="G2416" s="68">
        <v>520</v>
      </c>
      <c r="H2416" s="67" t="str">
        <f t="shared" si="392"/>
        <v>NEVES</v>
      </c>
      <c r="I2416" s="71">
        <v>45960</v>
      </c>
      <c r="J2416" s="72">
        <v>45973</v>
      </c>
      <c r="K2416" s="68">
        <v>1</v>
      </c>
      <c r="L2416" s="68">
        <v>12065</v>
      </c>
      <c r="M2416" s="68">
        <v>117395</v>
      </c>
      <c r="N2416" s="73">
        <f t="shared" si="393"/>
        <v>600</v>
      </c>
      <c r="O2416" s="74" t="str">
        <f t="shared" ca="1" si="394"/>
        <v>OK</v>
      </c>
      <c r="P2416" s="71">
        <v>45974</v>
      </c>
      <c r="Q2416" s="198"/>
      <c r="R2416" s="68" t="s">
        <v>107</v>
      </c>
      <c r="S2416" s="73" t="str">
        <f t="shared" si="395"/>
        <v>Alteração na zona baixa do talão.</v>
      </c>
      <c r="T2416" s="67" t="str">
        <f t="shared" si="39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416" s="73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416" s="68">
        <v>16196</v>
      </c>
      <c r="W2416" s="67" t="str">
        <f t="shared" si="398"/>
        <v xml:space="preserve">Everson Veloso </v>
      </c>
      <c r="X2416" s="67">
        <f t="shared" si="389"/>
        <v>11</v>
      </c>
      <c r="Y2416" s="67">
        <f t="shared" ca="1" si="388"/>
        <v>1</v>
      </c>
      <c r="Z2416" s="67" t="str">
        <f>IFERROR(VLOOKUP(R2416,FVU!B:F,5,FALSE),"")</f>
        <v>TALÃO</v>
      </c>
      <c r="AA2416">
        <f t="shared" si="390"/>
        <v>2025</v>
      </c>
    </row>
    <row r="2417" spans="1:27" ht="15.75" customHeight="1">
      <c r="A2417" s="150">
        <f t="shared" si="387"/>
        <v>4712</v>
      </c>
      <c r="B2417" s="75">
        <v>31354</v>
      </c>
      <c r="C2417" s="60">
        <v>2</v>
      </c>
      <c r="D2417" s="59" t="str">
        <f t="shared" si="391"/>
        <v>275/80R22.5</v>
      </c>
      <c r="E2417" s="151" t="s">
        <v>208</v>
      </c>
      <c r="F2417" s="75" t="s">
        <v>101</v>
      </c>
      <c r="G2417" s="60">
        <v>990</v>
      </c>
      <c r="H2417" s="59" t="str">
        <f t="shared" si="392"/>
        <v>VENEZA</v>
      </c>
      <c r="I2417" s="63">
        <v>45959</v>
      </c>
      <c r="J2417" s="64">
        <v>45973</v>
      </c>
      <c r="K2417" s="60">
        <v>0</v>
      </c>
      <c r="L2417" s="60">
        <v>2727</v>
      </c>
      <c r="M2417" s="60">
        <v>64700</v>
      </c>
      <c r="N2417" s="65">
        <f t="shared" si="393"/>
        <v>600</v>
      </c>
      <c r="O2417" s="66" t="str">
        <f t="shared" ca="1" si="394"/>
        <v>OK</v>
      </c>
      <c r="P2417" s="63">
        <v>45979</v>
      </c>
      <c r="Q2417" s="200"/>
      <c r="R2417" s="148" t="s">
        <v>107</v>
      </c>
      <c r="S2417" s="65" t="str">
        <f t="shared" si="395"/>
        <v>Alteração na zona baixa do talão.</v>
      </c>
      <c r="T2417" s="59" t="str">
        <f t="shared" si="39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417" s="65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417" s="60">
        <v>16196</v>
      </c>
      <c r="W2417" s="59" t="str">
        <f t="shared" si="398"/>
        <v xml:space="preserve">Everson Veloso </v>
      </c>
      <c r="X2417" s="59">
        <f t="shared" si="389"/>
        <v>11</v>
      </c>
      <c r="Y2417" s="59">
        <f t="shared" ca="1" si="388"/>
        <v>6</v>
      </c>
      <c r="Z2417" s="59" t="str">
        <f>IFERROR(VLOOKUP(R2417,FVU!B:F,5,FALSE),"")</f>
        <v>TALÃO</v>
      </c>
      <c r="AA2417">
        <f t="shared" si="390"/>
        <v>2025</v>
      </c>
    </row>
    <row r="2418" spans="1:27" ht="15.75" customHeight="1">
      <c r="A2418" s="149">
        <f t="shared" si="387"/>
        <v>4713</v>
      </c>
      <c r="B2418" s="76">
        <v>29763</v>
      </c>
      <c r="C2418" s="68">
        <v>2</v>
      </c>
      <c r="D2418" s="67" t="str">
        <f t="shared" si="391"/>
        <v>275/80R22.5</v>
      </c>
      <c r="E2418" s="69">
        <v>90489</v>
      </c>
      <c r="F2418" s="76" t="s">
        <v>197</v>
      </c>
      <c r="G2418" s="68">
        <v>520</v>
      </c>
      <c r="H2418" s="67" t="str">
        <f t="shared" si="392"/>
        <v>NEVES</v>
      </c>
      <c r="I2418" s="71">
        <v>45960</v>
      </c>
      <c r="J2418" s="72">
        <v>45973</v>
      </c>
      <c r="K2418" s="68">
        <v>0</v>
      </c>
      <c r="L2418" s="68">
        <v>24345</v>
      </c>
      <c r="M2418" s="68">
        <v>52471</v>
      </c>
      <c r="N2418" s="73">
        <f t="shared" si="393"/>
        <v>600</v>
      </c>
      <c r="O2418" s="74" t="str">
        <f t="shared" ca="1" si="394"/>
        <v>OK</v>
      </c>
      <c r="P2418" s="71">
        <v>45974</v>
      </c>
      <c r="Q2418" s="198"/>
      <c r="R2418" s="68" t="s">
        <v>110</v>
      </c>
      <c r="S2418" s="73" t="str">
        <f t="shared" si="395"/>
        <v>Rodagem sem ar ou com flexão importante no flanco.</v>
      </c>
      <c r="T2418" s="67" t="str">
        <f t="shared" si="396"/>
        <v>Perfurações no topo ou flanco, rodas ou aros danificados, rodagem prolongada sem ar ou baixa pressão, desgaste no flanco por atrito com o solo ou entre germinados.</v>
      </c>
      <c r="U2418" s="73" t="str">
        <f t="shared" si="397"/>
        <v>Condutor rodou com o pneu vazio. Solicito avaliação de cobrança.</v>
      </c>
      <c r="V2418" s="68">
        <v>16196</v>
      </c>
      <c r="W2418" s="67" t="str">
        <f t="shared" si="398"/>
        <v xml:space="preserve">Everson Veloso </v>
      </c>
      <c r="X2418" s="67">
        <f t="shared" si="389"/>
        <v>11</v>
      </c>
      <c r="Y2418" s="67">
        <f t="shared" ca="1" si="388"/>
        <v>1</v>
      </c>
      <c r="Z2418" s="67" t="str">
        <f>IFERROR(VLOOKUP(R2418,FVU!B:F,5,FALSE),"")</f>
        <v>FLANCO</v>
      </c>
      <c r="AA2418">
        <f t="shared" si="390"/>
        <v>2025</v>
      </c>
    </row>
    <row r="2419" spans="1:27" ht="15.75" customHeight="1">
      <c r="A2419" s="150">
        <f t="shared" si="387"/>
        <v>4714</v>
      </c>
      <c r="B2419" s="75">
        <v>27942</v>
      </c>
      <c r="C2419" s="60">
        <v>2</v>
      </c>
      <c r="D2419" s="59" t="str">
        <f t="shared" si="391"/>
        <v>275/80R22.5</v>
      </c>
      <c r="E2419" s="61">
        <v>20862</v>
      </c>
      <c r="F2419" s="75" t="s">
        <v>101</v>
      </c>
      <c r="G2419" s="60">
        <v>870</v>
      </c>
      <c r="H2419" s="59" t="str">
        <f t="shared" si="392"/>
        <v>JUSTINOPOLIS</v>
      </c>
      <c r="I2419" s="63">
        <v>45960</v>
      </c>
      <c r="J2419" s="64">
        <v>45973</v>
      </c>
      <c r="K2419" s="60">
        <v>1</v>
      </c>
      <c r="L2419" s="60">
        <v>1661</v>
      </c>
      <c r="M2419" s="60">
        <v>104566</v>
      </c>
      <c r="N2419" s="65">
        <f t="shared" si="393"/>
        <v>600</v>
      </c>
      <c r="O2419" s="66" t="str">
        <f t="shared" ca="1" si="394"/>
        <v>OK</v>
      </c>
      <c r="P2419" s="63">
        <v>45996</v>
      </c>
      <c r="Q2419" s="200"/>
      <c r="R2419" s="148" t="s">
        <v>116</v>
      </c>
      <c r="S2419" s="65" t="str">
        <f t="shared" si="395"/>
        <v>Desenrolamento do retorno da lona carcaça no talão.</v>
      </c>
      <c r="T2419" s="59" t="str">
        <f t="shared" si="396"/>
        <v>Aquecimento no talão ocasionado pelo uso excessivo do freio, má regulagem dos freios, uso excessivo dos freios devido a velocidade incompatível com a via,rodas sujas e/ou em má condições de uso, etc.</v>
      </c>
      <c r="U2419" s="65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419" s="60">
        <v>16196</v>
      </c>
      <c r="W2419" s="59" t="str">
        <f t="shared" si="398"/>
        <v xml:space="preserve">Everson Veloso </v>
      </c>
      <c r="X2419" s="59">
        <f t="shared" si="389"/>
        <v>11</v>
      </c>
      <c r="Y2419" s="59">
        <f t="shared" ca="1" si="388"/>
        <v>23</v>
      </c>
      <c r="Z2419" s="59" t="str">
        <f>IFERROR(VLOOKUP(R2419,FVU!B:F,5,FALSE),"")</f>
        <v>TALÃO</v>
      </c>
      <c r="AA2419">
        <f t="shared" si="390"/>
        <v>2025</v>
      </c>
    </row>
    <row r="2420" spans="1:27" ht="15.75" customHeight="1">
      <c r="A2420" s="149">
        <f t="shared" si="387"/>
        <v>4715</v>
      </c>
      <c r="B2420" s="76">
        <v>30979</v>
      </c>
      <c r="C2420" s="68">
        <v>2</v>
      </c>
      <c r="D2420" s="67" t="str">
        <f t="shared" si="391"/>
        <v>275/80R22.5</v>
      </c>
      <c r="E2420" s="69">
        <v>41160</v>
      </c>
      <c r="F2420" s="76" t="s">
        <v>99</v>
      </c>
      <c r="G2420" s="68">
        <v>870</v>
      </c>
      <c r="H2420" s="67" t="str">
        <f t="shared" si="392"/>
        <v>JUSTINOPOLIS</v>
      </c>
      <c r="I2420" s="71">
        <v>45961</v>
      </c>
      <c r="J2420" s="72">
        <v>45973</v>
      </c>
      <c r="K2420" s="68">
        <v>1</v>
      </c>
      <c r="L2420" s="68">
        <v>29903</v>
      </c>
      <c r="M2420" s="68">
        <v>46116</v>
      </c>
      <c r="N2420" s="73">
        <f t="shared" si="393"/>
        <v>600</v>
      </c>
      <c r="O2420" s="74" t="str">
        <f t="shared" ca="1" si="394"/>
        <v>OK</v>
      </c>
      <c r="P2420" s="71">
        <v>45996</v>
      </c>
      <c r="Q2420" s="198"/>
      <c r="R2420" s="68" t="s">
        <v>106</v>
      </c>
      <c r="S2420" s="73" t="str">
        <f t="shared" si="395"/>
        <v>Rachadura na zona baixa do talão.</v>
      </c>
      <c r="T2420" s="67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20" s="73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20" s="68">
        <v>16196</v>
      </c>
      <c r="W2420" s="67" t="str">
        <f t="shared" si="398"/>
        <v xml:space="preserve">Everson Veloso </v>
      </c>
      <c r="X2420" s="67">
        <f t="shared" si="389"/>
        <v>11</v>
      </c>
      <c r="Y2420" s="67">
        <f t="shared" ca="1" si="388"/>
        <v>23</v>
      </c>
      <c r="Z2420" s="67" t="str">
        <f>IFERROR(VLOOKUP(R2420,FVU!B:F,5,FALSE),"")</f>
        <v>TALÃO</v>
      </c>
      <c r="AA2420">
        <f t="shared" si="390"/>
        <v>2025</v>
      </c>
    </row>
    <row r="2421" spans="1:27" ht="15.75" customHeight="1">
      <c r="A2421" s="150">
        <f t="shared" si="387"/>
        <v>4716</v>
      </c>
      <c r="B2421" s="75">
        <v>29519</v>
      </c>
      <c r="C2421" s="60">
        <v>2</v>
      </c>
      <c r="D2421" s="59" t="str">
        <f t="shared" si="391"/>
        <v>275/80R22.5</v>
      </c>
      <c r="E2421" s="61">
        <v>90307</v>
      </c>
      <c r="F2421" s="75" t="s">
        <v>105</v>
      </c>
      <c r="G2421" s="60">
        <v>870</v>
      </c>
      <c r="H2421" s="59" t="str">
        <f t="shared" si="392"/>
        <v>JUSTINOPOLIS</v>
      </c>
      <c r="I2421" s="63">
        <v>45960</v>
      </c>
      <c r="J2421" s="64">
        <v>45973</v>
      </c>
      <c r="K2421" s="60">
        <v>2</v>
      </c>
      <c r="L2421" s="60">
        <v>44208</v>
      </c>
      <c r="M2421" s="60">
        <v>123876</v>
      </c>
      <c r="N2421" s="65">
        <f t="shared" si="393"/>
        <v>600</v>
      </c>
      <c r="O2421" s="66" t="str">
        <f t="shared" ca="1" si="394"/>
        <v>OK</v>
      </c>
      <c r="P2421" s="63">
        <v>45996</v>
      </c>
      <c r="Q2421" s="200"/>
      <c r="R2421" s="148" t="s">
        <v>106</v>
      </c>
      <c r="S2421" s="65" t="str">
        <f t="shared" si="395"/>
        <v>Rachadura na zona baixa do talão.</v>
      </c>
      <c r="T2421" s="59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21" s="65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21" s="60">
        <v>16196</v>
      </c>
      <c r="W2421" s="59" t="str">
        <f t="shared" si="398"/>
        <v xml:space="preserve">Everson Veloso </v>
      </c>
      <c r="X2421" s="59">
        <f t="shared" si="389"/>
        <v>11</v>
      </c>
      <c r="Y2421" s="59">
        <f t="shared" ca="1" si="388"/>
        <v>23</v>
      </c>
      <c r="Z2421" s="59" t="str">
        <f>IFERROR(VLOOKUP(R2421,FVU!B:F,5,FALSE),"")</f>
        <v>TALÃO</v>
      </c>
      <c r="AA2421">
        <f t="shared" si="390"/>
        <v>2025</v>
      </c>
    </row>
    <row r="2422" spans="1:27" ht="15.75" customHeight="1">
      <c r="A2422" s="149">
        <f t="shared" si="387"/>
        <v>4717</v>
      </c>
      <c r="B2422" s="76">
        <v>31003</v>
      </c>
      <c r="C2422" s="68">
        <v>2</v>
      </c>
      <c r="D2422" s="67" t="str">
        <f t="shared" si="391"/>
        <v>275/80R22.5</v>
      </c>
      <c r="E2422" s="69">
        <v>90516</v>
      </c>
      <c r="F2422" s="76" t="s">
        <v>101</v>
      </c>
      <c r="G2422" s="68">
        <v>870</v>
      </c>
      <c r="H2422" s="67" t="str">
        <f t="shared" si="392"/>
        <v>JUSTINOPOLIS</v>
      </c>
      <c r="I2422" s="71">
        <v>45959</v>
      </c>
      <c r="J2422" s="72">
        <v>45973</v>
      </c>
      <c r="K2422" s="68">
        <v>1</v>
      </c>
      <c r="L2422" s="68">
        <v>23864</v>
      </c>
      <c r="M2422" s="68">
        <v>54306</v>
      </c>
      <c r="N2422" s="73">
        <f t="shared" si="393"/>
        <v>600</v>
      </c>
      <c r="O2422" s="74" t="str">
        <f t="shared" ca="1" si="394"/>
        <v>OK</v>
      </c>
      <c r="P2422" s="71">
        <v>45996</v>
      </c>
      <c r="Q2422" s="198"/>
      <c r="R2422" s="68" t="s">
        <v>106</v>
      </c>
      <c r="S2422" s="73" t="str">
        <f t="shared" si="395"/>
        <v>Rachadura na zona baixa do talão.</v>
      </c>
      <c r="T2422" s="67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22" s="73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22" s="68">
        <v>16196</v>
      </c>
      <c r="W2422" s="67" t="str">
        <f t="shared" si="398"/>
        <v xml:space="preserve">Everson Veloso </v>
      </c>
      <c r="X2422" s="67">
        <f t="shared" si="389"/>
        <v>11</v>
      </c>
      <c r="Y2422" s="67">
        <f t="shared" ca="1" si="388"/>
        <v>23</v>
      </c>
      <c r="Z2422" s="67" t="str">
        <f>IFERROR(VLOOKUP(R2422,FVU!B:F,5,FALSE),"")</f>
        <v>TALÃO</v>
      </c>
      <c r="AA2422">
        <f t="shared" si="390"/>
        <v>2025</v>
      </c>
    </row>
    <row r="2423" spans="1:27" ht="15.75" customHeight="1">
      <c r="A2423" s="150">
        <f t="shared" si="387"/>
        <v>4718</v>
      </c>
      <c r="B2423" s="75">
        <v>30508</v>
      </c>
      <c r="C2423" s="60">
        <v>2</v>
      </c>
      <c r="D2423" s="59" t="str">
        <f t="shared" si="391"/>
        <v>275/80R22.5</v>
      </c>
      <c r="E2423" s="61">
        <v>8434</v>
      </c>
      <c r="F2423" s="75" t="s">
        <v>105</v>
      </c>
      <c r="G2423" s="60">
        <v>56</v>
      </c>
      <c r="H2423" s="59" t="str">
        <f t="shared" si="392"/>
        <v xml:space="preserve">UBERLANDIA </v>
      </c>
      <c r="I2423" s="63">
        <v>45952</v>
      </c>
      <c r="J2423" s="64">
        <v>45973</v>
      </c>
      <c r="K2423" s="60">
        <v>0</v>
      </c>
      <c r="L2423" s="60">
        <v>16298</v>
      </c>
      <c r="M2423" s="60">
        <v>55685</v>
      </c>
      <c r="N2423" s="65">
        <f t="shared" si="393"/>
        <v>600</v>
      </c>
      <c r="O2423" s="66" t="str">
        <f t="shared" ca="1" si="394"/>
        <v>OK</v>
      </c>
      <c r="P2423" s="63">
        <v>46034</v>
      </c>
      <c r="Q2423" s="200"/>
      <c r="R2423" s="148" t="s">
        <v>107</v>
      </c>
      <c r="S2423" s="65" t="str">
        <f t="shared" si="395"/>
        <v>Alteração na zona baixa do talão.</v>
      </c>
      <c r="T2423" s="59" t="str">
        <f t="shared" si="39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423" s="65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423" s="60">
        <v>16196</v>
      </c>
      <c r="W2423" s="59" t="str">
        <f t="shared" si="398"/>
        <v xml:space="preserve">Everson Veloso </v>
      </c>
      <c r="X2423" s="59">
        <f t="shared" si="389"/>
        <v>11</v>
      </c>
      <c r="Y2423" s="59">
        <f t="shared" ca="1" si="388"/>
        <v>61</v>
      </c>
      <c r="Z2423" s="59" t="str">
        <f>IFERROR(VLOOKUP(R2423,FVU!B:F,5,FALSE),"")</f>
        <v>TALÃO</v>
      </c>
      <c r="AA2423">
        <f t="shared" si="390"/>
        <v>2025</v>
      </c>
    </row>
    <row r="2424" spans="1:27" ht="15.75" customHeight="1">
      <c r="A2424" s="149">
        <f t="shared" si="387"/>
        <v>4719</v>
      </c>
      <c r="B2424" s="76">
        <v>30507</v>
      </c>
      <c r="C2424" s="68">
        <v>2</v>
      </c>
      <c r="D2424" s="67" t="str">
        <f t="shared" si="391"/>
        <v>275/80R22.5</v>
      </c>
      <c r="E2424" s="69">
        <v>8434</v>
      </c>
      <c r="F2424" s="76" t="s">
        <v>198</v>
      </c>
      <c r="G2424" s="68">
        <v>56</v>
      </c>
      <c r="H2424" s="67" t="str">
        <f t="shared" si="392"/>
        <v xml:space="preserve">UBERLANDIA </v>
      </c>
      <c r="I2424" s="71">
        <v>45952</v>
      </c>
      <c r="J2424" s="72">
        <v>45973</v>
      </c>
      <c r="K2424" s="68">
        <v>0</v>
      </c>
      <c r="L2424" s="68">
        <v>16298</v>
      </c>
      <c r="M2424" s="68">
        <v>55685</v>
      </c>
      <c r="N2424" s="73">
        <f t="shared" si="393"/>
        <v>600</v>
      </c>
      <c r="O2424" s="74" t="str">
        <f t="shared" ca="1" si="394"/>
        <v>OK</v>
      </c>
      <c r="P2424" s="71">
        <v>46034</v>
      </c>
      <c r="Q2424" s="198"/>
      <c r="R2424" s="68" t="s">
        <v>114</v>
      </c>
      <c r="S2424" s="73" t="str">
        <f t="shared" si="395"/>
        <v>Pneu não ressulcado</v>
      </c>
      <c r="T2424" s="67" t="str">
        <f t="shared" si="396"/>
        <v>Negligência e/ou não realização do serviço de ressulcagem.</v>
      </c>
      <c r="U2424" s="73" t="str">
        <f t="shared" si="397"/>
        <v>Realizar a ressulcagem dos pneus respeitando os procedimentos conforme manual de ressulcagem.</v>
      </c>
      <c r="V2424" s="68">
        <v>16196</v>
      </c>
      <c r="W2424" s="67" t="str">
        <f t="shared" si="398"/>
        <v xml:space="preserve">Everson Veloso </v>
      </c>
      <c r="X2424" s="67">
        <f t="shared" si="389"/>
        <v>11</v>
      </c>
      <c r="Y2424" s="67">
        <f t="shared" ca="1" si="388"/>
        <v>61</v>
      </c>
      <c r="Z2424" s="67" t="str">
        <f>IFERROR(VLOOKUP(R2424,FVU!B:F,5,FALSE),"")</f>
        <v>BANDA DE RODAGEM</v>
      </c>
      <c r="AA2424">
        <f t="shared" si="390"/>
        <v>2025</v>
      </c>
    </row>
    <row r="2425" spans="1:27" ht="15.75" customHeight="1">
      <c r="A2425" s="150">
        <f t="shared" si="387"/>
        <v>4720</v>
      </c>
      <c r="B2425" s="75">
        <v>27563</v>
      </c>
      <c r="C2425" s="60">
        <v>2</v>
      </c>
      <c r="D2425" s="59" t="str">
        <f t="shared" si="391"/>
        <v>275/80R22.5</v>
      </c>
      <c r="E2425" s="61">
        <v>31092</v>
      </c>
      <c r="F2425" s="75" t="s">
        <v>105</v>
      </c>
      <c r="G2425" s="60">
        <v>98</v>
      </c>
      <c r="H2425" s="59" t="str">
        <f t="shared" si="392"/>
        <v>ANA LUCIA</v>
      </c>
      <c r="I2425" s="63">
        <v>45961</v>
      </c>
      <c r="J2425" s="64">
        <v>45973</v>
      </c>
      <c r="K2425" s="60">
        <v>1</v>
      </c>
      <c r="L2425" s="60">
        <v>55282</v>
      </c>
      <c r="M2425" s="60">
        <v>137271</v>
      </c>
      <c r="N2425" s="65">
        <f t="shared" si="393"/>
        <v>600</v>
      </c>
      <c r="O2425" s="66" t="str">
        <f t="shared" ca="1" si="394"/>
        <v>OK</v>
      </c>
      <c r="P2425" s="63">
        <v>46127</v>
      </c>
      <c r="Q2425" s="200"/>
      <c r="R2425" s="148" t="s">
        <v>107</v>
      </c>
      <c r="S2425" s="65" t="str">
        <f t="shared" si="395"/>
        <v>Alteração na zona baixa do talão.</v>
      </c>
      <c r="T2425" s="59" t="str">
        <f t="shared" si="39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425" s="65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425" s="60">
        <v>16196</v>
      </c>
      <c r="W2425" s="59" t="str">
        <f t="shared" si="398"/>
        <v xml:space="preserve">Everson Veloso </v>
      </c>
      <c r="X2425" s="59">
        <f t="shared" si="389"/>
        <v>11</v>
      </c>
      <c r="Y2425" s="59">
        <f t="shared" ca="1" si="388"/>
        <v>154</v>
      </c>
      <c r="Z2425" s="59" t="str">
        <f>IFERROR(VLOOKUP(R2425,FVU!B:F,5,FALSE),"")</f>
        <v>TALÃO</v>
      </c>
      <c r="AA2425">
        <f t="shared" si="390"/>
        <v>2025</v>
      </c>
    </row>
    <row r="2426" spans="1:27" ht="15.75" customHeight="1">
      <c r="A2426" s="149">
        <f t="shared" si="387"/>
        <v>4721</v>
      </c>
      <c r="B2426" s="76">
        <v>28398</v>
      </c>
      <c r="C2426" s="68">
        <v>2</v>
      </c>
      <c r="D2426" s="67" t="str">
        <f t="shared" si="391"/>
        <v>275/80R22.5</v>
      </c>
      <c r="E2426" s="69">
        <v>10644</v>
      </c>
      <c r="F2426" s="76" t="s">
        <v>99</v>
      </c>
      <c r="G2426" s="68">
        <v>98</v>
      </c>
      <c r="H2426" s="67" t="str">
        <f t="shared" si="392"/>
        <v>ANA LUCIA</v>
      </c>
      <c r="I2426" s="71">
        <v>45957</v>
      </c>
      <c r="J2426" s="72">
        <v>45973</v>
      </c>
      <c r="K2426" s="68">
        <v>1</v>
      </c>
      <c r="L2426" s="68">
        <v>36540</v>
      </c>
      <c r="M2426" s="68">
        <v>93800</v>
      </c>
      <c r="N2426" s="73">
        <f t="shared" si="393"/>
        <v>600</v>
      </c>
      <c r="O2426" s="74" t="str">
        <f t="shared" ca="1" si="394"/>
        <v>OK</v>
      </c>
      <c r="P2426" s="71">
        <v>46127</v>
      </c>
      <c r="Q2426" s="198"/>
      <c r="R2426" s="68" t="s">
        <v>100</v>
      </c>
      <c r="S2426" s="73" t="str">
        <f t="shared" si="395"/>
        <v>Quebra do talão durante a montagem ou desmontagem proveniente de aquecimento excessivo da roda.</v>
      </c>
      <c r="T2426" s="67" t="str">
        <f t="shared" si="396"/>
        <v>Quebra do talão na montagem/desmontagem, utilização de ferramentas não adequadas, força excessiva ou desproporcional na montagem/desmontagem, pneu com talão baquelizado devido a aquecimento da roda ou baixa pressão.</v>
      </c>
      <c r="U2426" s="73" t="str">
        <f t="shared" si="397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2426" s="68">
        <v>16196</v>
      </c>
      <c r="W2426" s="67" t="str">
        <f t="shared" si="398"/>
        <v xml:space="preserve">Everson Veloso </v>
      </c>
      <c r="X2426" s="67">
        <f t="shared" si="389"/>
        <v>11</v>
      </c>
      <c r="Y2426" s="67">
        <f t="shared" ca="1" si="388"/>
        <v>154</v>
      </c>
      <c r="Z2426" s="67" t="str">
        <f>IFERROR(VLOOKUP(R2426,FVU!B:F,5,FALSE),"")</f>
        <v>TALÃO</v>
      </c>
      <c r="AA2426">
        <f t="shared" si="390"/>
        <v>2025</v>
      </c>
    </row>
    <row r="2427" spans="1:27" ht="15.75" customHeight="1">
      <c r="A2427" s="150">
        <f t="shared" si="387"/>
        <v>4722</v>
      </c>
      <c r="B2427" s="75">
        <v>24780</v>
      </c>
      <c r="C2427" s="60">
        <v>2</v>
      </c>
      <c r="D2427" s="59" t="str">
        <f t="shared" si="391"/>
        <v>275/80R22.5</v>
      </c>
      <c r="E2427" s="61">
        <v>20840</v>
      </c>
      <c r="F2427" s="75" t="s">
        <v>99</v>
      </c>
      <c r="G2427" s="60">
        <v>98</v>
      </c>
      <c r="H2427" s="59" t="str">
        <f t="shared" si="392"/>
        <v>ANA LUCIA</v>
      </c>
      <c r="I2427" s="63">
        <v>45958</v>
      </c>
      <c r="J2427" s="64">
        <v>45973</v>
      </c>
      <c r="K2427" s="60">
        <v>2</v>
      </c>
      <c r="L2427" s="60">
        <v>60084</v>
      </c>
      <c r="M2427" s="60">
        <v>221670</v>
      </c>
      <c r="N2427" s="65">
        <f t="shared" si="393"/>
        <v>600</v>
      </c>
      <c r="O2427" s="66" t="str">
        <f t="shared" ca="1" si="394"/>
        <v>OK</v>
      </c>
      <c r="P2427" s="63">
        <v>46127</v>
      </c>
      <c r="Q2427" s="200"/>
      <c r="R2427" s="148" t="s">
        <v>106</v>
      </c>
      <c r="S2427" s="65" t="str">
        <f t="shared" si="395"/>
        <v>Rachadura na zona baixa do talão.</v>
      </c>
      <c r="T2427" s="59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27" s="65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27" s="60">
        <v>16196</v>
      </c>
      <c r="W2427" s="59" t="str">
        <f t="shared" si="398"/>
        <v xml:space="preserve">Everson Veloso </v>
      </c>
      <c r="X2427" s="59">
        <f t="shared" si="389"/>
        <v>11</v>
      </c>
      <c r="Y2427" s="59">
        <f t="shared" ca="1" si="388"/>
        <v>154</v>
      </c>
      <c r="Z2427" s="59" t="str">
        <f>IFERROR(VLOOKUP(R2427,FVU!B:F,5,FALSE),"")</f>
        <v>TALÃO</v>
      </c>
      <c r="AA2427">
        <f t="shared" si="390"/>
        <v>2025</v>
      </c>
    </row>
    <row r="2428" spans="1:27" ht="15.75" customHeight="1">
      <c r="A2428" s="149">
        <f t="shared" si="387"/>
        <v>4723</v>
      </c>
      <c r="B2428" s="76">
        <v>25562</v>
      </c>
      <c r="C2428" s="68">
        <v>2</v>
      </c>
      <c r="D2428" s="67" t="str">
        <f t="shared" si="391"/>
        <v>275/80R22.5</v>
      </c>
      <c r="E2428" s="69">
        <v>20719</v>
      </c>
      <c r="F2428" s="76" t="s">
        <v>105</v>
      </c>
      <c r="G2428" s="68">
        <v>870</v>
      </c>
      <c r="H2428" s="67" t="str">
        <f t="shared" si="392"/>
        <v>JUSTINOPOLIS</v>
      </c>
      <c r="I2428" s="71">
        <v>45965</v>
      </c>
      <c r="J2428" s="72">
        <v>45973</v>
      </c>
      <c r="K2428" s="68">
        <v>2</v>
      </c>
      <c r="L2428" s="68">
        <v>36831</v>
      </c>
      <c r="M2428" s="68">
        <v>178183</v>
      </c>
      <c r="N2428" s="73">
        <f t="shared" si="393"/>
        <v>600</v>
      </c>
      <c r="O2428" s="74" t="str">
        <f t="shared" ca="1" si="394"/>
        <v>OK</v>
      </c>
      <c r="P2428" s="71">
        <v>45996</v>
      </c>
      <c r="Q2428" s="198"/>
      <c r="R2428" s="68" t="s">
        <v>106</v>
      </c>
      <c r="S2428" s="73" t="str">
        <f t="shared" si="395"/>
        <v>Rachadura na zona baixa do talão.</v>
      </c>
      <c r="T2428" s="67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28" s="73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28" s="68">
        <v>16196</v>
      </c>
      <c r="W2428" s="67" t="str">
        <f t="shared" si="398"/>
        <v xml:space="preserve">Everson Veloso </v>
      </c>
      <c r="X2428" s="67">
        <f t="shared" si="389"/>
        <v>11</v>
      </c>
      <c r="Y2428" s="67">
        <f t="shared" ca="1" si="388"/>
        <v>23</v>
      </c>
      <c r="Z2428" s="67" t="str">
        <f>IFERROR(VLOOKUP(R2428,FVU!B:F,5,FALSE),"")</f>
        <v>TALÃO</v>
      </c>
      <c r="AA2428">
        <f t="shared" si="390"/>
        <v>2025</v>
      </c>
    </row>
    <row r="2429" spans="1:27" ht="15.75" customHeight="1">
      <c r="A2429" s="150">
        <f t="shared" si="387"/>
        <v>4724</v>
      </c>
      <c r="B2429" s="75">
        <v>26318</v>
      </c>
      <c r="C2429" s="60">
        <v>1</v>
      </c>
      <c r="D2429" s="59" t="str">
        <f t="shared" si="391"/>
        <v>295/80R22.5</v>
      </c>
      <c r="E2429" s="61">
        <v>7614</v>
      </c>
      <c r="F2429" s="75" t="s">
        <v>199</v>
      </c>
      <c r="G2429" s="60">
        <v>56</v>
      </c>
      <c r="H2429" s="59" t="str">
        <f t="shared" si="392"/>
        <v xml:space="preserve">UBERLANDIA </v>
      </c>
      <c r="I2429" s="63">
        <v>45962</v>
      </c>
      <c r="J2429" s="64">
        <v>45973</v>
      </c>
      <c r="K2429" s="60">
        <v>0</v>
      </c>
      <c r="L2429" s="60">
        <v>47376</v>
      </c>
      <c r="M2429" s="60">
        <v>90323</v>
      </c>
      <c r="N2429" s="65">
        <f t="shared" si="393"/>
        <v>650</v>
      </c>
      <c r="O2429" s="66" t="str">
        <f t="shared" ca="1" si="394"/>
        <v>PENDENTE</v>
      </c>
      <c r="P2429" s="60"/>
      <c r="Q2429" s="200"/>
      <c r="R2429" s="148" t="s">
        <v>104</v>
      </c>
      <c r="S2429" s="65" t="str">
        <f t="shared" si="395"/>
        <v>Feridas acidentais no flanco.</v>
      </c>
      <c r="T2429" s="59" t="str">
        <f t="shared" si="396"/>
        <v>Objetos pontiagudos, pontas de guias, meio-fio.</v>
      </c>
      <c r="U2429" s="65" t="str">
        <f t="shared" si="397"/>
        <v>Impacto lateral proveniente de erro operacional, solicito avaliação de cobrança.</v>
      </c>
      <c r="V2429" s="60">
        <v>16196</v>
      </c>
      <c r="W2429" s="59" t="str">
        <f t="shared" si="398"/>
        <v xml:space="preserve">Everson Veloso </v>
      </c>
      <c r="X2429" s="59">
        <f t="shared" si="389"/>
        <v>11</v>
      </c>
      <c r="Y2429" s="59">
        <f t="shared" ca="1" si="388"/>
        <v>264</v>
      </c>
      <c r="Z2429" s="59" t="str">
        <f>IFERROR(VLOOKUP(R2429,FVU!B:F,5,FALSE),"")</f>
        <v>FLANCO</v>
      </c>
      <c r="AA2429">
        <f t="shared" si="390"/>
        <v>2025</v>
      </c>
    </row>
    <row r="2430" spans="1:27" ht="15.75" customHeight="1">
      <c r="A2430" s="149">
        <f t="shared" si="387"/>
        <v>4725</v>
      </c>
      <c r="B2430" s="76">
        <v>32130</v>
      </c>
      <c r="C2430" s="68">
        <v>2</v>
      </c>
      <c r="D2430" s="67" t="str">
        <f t="shared" si="391"/>
        <v>275/80R22.5</v>
      </c>
      <c r="E2430" s="69">
        <v>11325</v>
      </c>
      <c r="F2430" s="76" t="s">
        <v>102</v>
      </c>
      <c r="G2430" s="68">
        <v>870</v>
      </c>
      <c r="H2430" s="67" t="str">
        <f t="shared" si="392"/>
        <v>JUSTINOPOLIS</v>
      </c>
      <c r="I2430" s="71">
        <v>45965</v>
      </c>
      <c r="J2430" s="72">
        <v>45973</v>
      </c>
      <c r="K2430" s="68">
        <v>0</v>
      </c>
      <c r="L2430" s="68">
        <v>26619</v>
      </c>
      <c r="M2430" s="68">
        <v>26619</v>
      </c>
      <c r="N2430" s="73">
        <f t="shared" si="393"/>
        <v>600</v>
      </c>
      <c r="O2430" s="74" t="str">
        <f t="shared" ca="1" si="394"/>
        <v>OK</v>
      </c>
      <c r="P2430" s="71">
        <v>45996</v>
      </c>
      <c r="Q2430" s="198"/>
      <c r="R2430" s="68" t="s">
        <v>111</v>
      </c>
      <c r="S2430" s="73" t="str">
        <f t="shared" si="395"/>
        <v>Desgaste irregular da Banda de Rodagem.</v>
      </c>
      <c r="T2430" s="67" t="str">
        <f t="shared" si="396"/>
        <v>Folgas nas mangas, cubos, buchas estouradas, veículo desalinhado.</v>
      </c>
      <c r="U2430" s="73" t="str">
        <f t="shared" si="39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430" s="68">
        <v>16196</v>
      </c>
      <c r="W2430" s="67" t="str">
        <f t="shared" si="398"/>
        <v xml:space="preserve">Everson Veloso </v>
      </c>
      <c r="X2430" s="67">
        <f t="shared" si="389"/>
        <v>11</v>
      </c>
      <c r="Y2430" s="67">
        <f t="shared" ca="1" si="388"/>
        <v>23</v>
      </c>
      <c r="Z2430" s="67" t="str">
        <f>IFERROR(VLOOKUP(R2430,FVU!B:F,5,FALSE),"")</f>
        <v>BANDA DE RODAGEM</v>
      </c>
      <c r="AA2430">
        <f t="shared" si="390"/>
        <v>2025</v>
      </c>
    </row>
    <row r="2431" spans="1:27" ht="15.75" customHeight="1">
      <c r="A2431" s="150">
        <f t="shared" si="387"/>
        <v>4726</v>
      </c>
      <c r="B2431" s="75">
        <v>30627</v>
      </c>
      <c r="C2431" s="60">
        <v>2</v>
      </c>
      <c r="D2431" s="59" t="str">
        <f t="shared" si="391"/>
        <v>275/80R22.5</v>
      </c>
      <c r="E2431" s="61">
        <v>90305</v>
      </c>
      <c r="F2431" s="75" t="s">
        <v>101</v>
      </c>
      <c r="G2431" s="60">
        <v>870</v>
      </c>
      <c r="H2431" s="59" t="str">
        <f t="shared" si="392"/>
        <v>JUSTINOPOLIS</v>
      </c>
      <c r="I2431" s="63">
        <v>45961</v>
      </c>
      <c r="J2431" s="64">
        <v>45973</v>
      </c>
      <c r="K2431" s="60">
        <v>1</v>
      </c>
      <c r="L2431" s="60">
        <v>26966</v>
      </c>
      <c r="M2431" s="60">
        <v>56937</v>
      </c>
      <c r="N2431" s="65">
        <f t="shared" si="393"/>
        <v>600</v>
      </c>
      <c r="O2431" s="66" t="str">
        <f t="shared" ca="1" si="394"/>
        <v>OK</v>
      </c>
      <c r="P2431" s="63">
        <v>46100</v>
      </c>
      <c r="Q2431" s="200"/>
      <c r="R2431" s="148" t="s">
        <v>103</v>
      </c>
      <c r="S2431" s="65" t="str">
        <f t="shared" si="395"/>
        <v>Deterioração do flanco por choque.</v>
      </c>
      <c r="T2431" s="59" t="str">
        <f t="shared" si="396"/>
        <v>Choque e/ou beliscões no flanco ocasionado pela passagem em buracos ou durante a subida do meio-fio (calçada), desníveis em cabeceiras e pontes, viadutos etc.</v>
      </c>
      <c r="U2431" s="65" t="str">
        <f t="shared" si="397"/>
        <v>Impacto lateral proveniente de erro operacional, solicito avaliação de cobrança.</v>
      </c>
      <c r="V2431" s="60">
        <v>16196</v>
      </c>
      <c r="W2431" s="59" t="str">
        <f t="shared" si="398"/>
        <v xml:space="preserve">Everson Veloso </v>
      </c>
      <c r="X2431" s="59">
        <f t="shared" si="389"/>
        <v>11</v>
      </c>
      <c r="Y2431" s="59">
        <f t="shared" ca="1" si="388"/>
        <v>127</v>
      </c>
      <c r="Z2431" s="59" t="str">
        <f>IFERROR(VLOOKUP(R2431,FVU!B:F,5,FALSE),"")</f>
        <v>FLANCO</v>
      </c>
      <c r="AA2431">
        <f t="shared" si="390"/>
        <v>2025</v>
      </c>
    </row>
    <row r="2432" spans="1:27" ht="15.75" customHeight="1">
      <c r="A2432" s="149">
        <f t="shared" si="387"/>
        <v>4727</v>
      </c>
      <c r="B2432" s="76">
        <v>30232</v>
      </c>
      <c r="C2432" s="68">
        <v>2</v>
      </c>
      <c r="D2432" s="67" t="str">
        <f t="shared" si="391"/>
        <v>275/80R22.5</v>
      </c>
      <c r="E2432" s="69">
        <v>90304</v>
      </c>
      <c r="F2432" s="76" t="s">
        <v>99</v>
      </c>
      <c r="G2432" s="68">
        <v>870</v>
      </c>
      <c r="H2432" s="67" t="str">
        <f t="shared" si="392"/>
        <v>JUSTINOPOLIS</v>
      </c>
      <c r="I2432" s="71">
        <v>45964</v>
      </c>
      <c r="J2432" s="72">
        <v>45973</v>
      </c>
      <c r="K2432" s="68">
        <v>0</v>
      </c>
      <c r="L2432" s="68">
        <v>27467</v>
      </c>
      <c r="M2432" s="68">
        <v>61385</v>
      </c>
      <c r="N2432" s="73">
        <f t="shared" si="393"/>
        <v>600</v>
      </c>
      <c r="O2432" s="74" t="str">
        <f t="shared" ca="1" si="394"/>
        <v>OK</v>
      </c>
      <c r="P2432" s="71">
        <v>45996</v>
      </c>
      <c r="Q2432" s="198"/>
      <c r="R2432" s="68" t="s">
        <v>106</v>
      </c>
      <c r="S2432" s="73" t="str">
        <f t="shared" si="395"/>
        <v>Rachadura na zona baixa do talão.</v>
      </c>
      <c r="T2432" s="67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32" s="73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32" s="68">
        <v>16196</v>
      </c>
      <c r="W2432" s="67" t="str">
        <f t="shared" si="398"/>
        <v xml:space="preserve">Everson Veloso </v>
      </c>
      <c r="X2432" s="67">
        <f t="shared" si="389"/>
        <v>11</v>
      </c>
      <c r="Y2432" s="67">
        <f t="shared" ca="1" si="388"/>
        <v>23</v>
      </c>
      <c r="Z2432" s="67" t="str">
        <f>IFERROR(VLOOKUP(R2432,FVU!B:F,5,FALSE),"")</f>
        <v>TALÃO</v>
      </c>
      <c r="AA2432">
        <f t="shared" si="390"/>
        <v>2025</v>
      </c>
    </row>
    <row r="2433" spans="1:27" ht="15.75" customHeight="1">
      <c r="A2433" s="150">
        <f t="shared" si="387"/>
        <v>4728</v>
      </c>
      <c r="B2433" s="75">
        <v>29269</v>
      </c>
      <c r="C2433" s="60">
        <v>2</v>
      </c>
      <c r="D2433" s="59" t="str">
        <f t="shared" si="391"/>
        <v>275/80R22.5</v>
      </c>
      <c r="E2433" s="61">
        <v>11087</v>
      </c>
      <c r="F2433" s="75" t="s">
        <v>198</v>
      </c>
      <c r="G2433" s="60">
        <v>870</v>
      </c>
      <c r="H2433" s="59" t="str">
        <f t="shared" si="392"/>
        <v>JUSTINOPOLIS</v>
      </c>
      <c r="I2433" s="63">
        <v>45964</v>
      </c>
      <c r="J2433" s="64">
        <v>45973</v>
      </c>
      <c r="K2433" s="60">
        <v>0</v>
      </c>
      <c r="L2433" s="60">
        <v>16313</v>
      </c>
      <c r="M2433" s="60">
        <v>86491</v>
      </c>
      <c r="N2433" s="65">
        <f t="shared" si="393"/>
        <v>600</v>
      </c>
      <c r="O2433" s="66" t="str">
        <f t="shared" ca="1" si="394"/>
        <v>OK</v>
      </c>
      <c r="P2433" s="63">
        <v>45996</v>
      </c>
      <c r="Q2433" s="200"/>
      <c r="R2433" s="148" t="s">
        <v>109</v>
      </c>
      <c r="S2433" s="65" t="str">
        <f t="shared" si="395"/>
        <v>Desgaste da Banda de Rodagem por utilização extrema.</v>
      </c>
      <c r="T2433" s="59" t="str">
        <f t="shared" si="396"/>
        <v>Roda travada, "calo" no tambor de freio, utilização extrema , excessiva.</v>
      </c>
      <c r="U2433" s="65" t="str">
        <f t="shared" si="397"/>
        <v>Verificar rodas e tambores de freio, verificar negligência do borracheiro e caso procedente efetuar a cobrança.</v>
      </c>
      <c r="V2433" s="60">
        <v>16196</v>
      </c>
      <c r="W2433" s="59" t="str">
        <f t="shared" si="398"/>
        <v xml:space="preserve">Everson Veloso </v>
      </c>
      <c r="X2433" s="59">
        <f t="shared" si="389"/>
        <v>11</v>
      </c>
      <c r="Y2433" s="59">
        <f t="shared" ca="1" si="388"/>
        <v>23</v>
      </c>
      <c r="Z2433" s="59" t="str">
        <f>IFERROR(VLOOKUP(R2433,FVU!B:F,5,FALSE),"")</f>
        <v>BANDA DE RODAGEM</v>
      </c>
      <c r="AA2433">
        <f t="shared" si="390"/>
        <v>2025</v>
      </c>
    </row>
    <row r="2434" spans="1:27" ht="15.75" customHeight="1">
      <c r="A2434" s="149">
        <f t="shared" si="387"/>
        <v>4729</v>
      </c>
      <c r="B2434" s="76">
        <v>30379</v>
      </c>
      <c r="C2434" s="68">
        <v>2</v>
      </c>
      <c r="D2434" s="67" t="str">
        <f t="shared" si="391"/>
        <v>275/80R22.5</v>
      </c>
      <c r="E2434" s="69">
        <v>7514</v>
      </c>
      <c r="F2434" s="76" t="s">
        <v>197</v>
      </c>
      <c r="G2434" s="68">
        <v>56</v>
      </c>
      <c r="H2434" s="67" t="str">
        <f t="shared" si="392"/>
        <v xml:space="preserve">UBERLANDIA </v>
      </c>
      <c r="I2434" s="71">
        <v>45963</v>
      </c>
      <c r="J2434" s="72">
        <v>45973</v>
      </c>
      <c r="K2434" s="68">
        <v>0</v>
      </c>
      <c r="L2434" s="68">
        <v>48186</v>
      </c>
      <c r="M2434" s="68">
        <v>48186</v>
      </c>
      <c r="N2434" s="73">
        <f t="shared" si="393"/>
        <v>600</v>
      </c>
      <c r="O2434" s="74" t="str">
        <f t="shared" ca="1" si="394"/>
        <v>OK</v>
      </c>
      <c r="P2434" s="71">
        <v>46034</v>
      </c>
      <c r="Q2434" s="198"/>
      <c r="R2434" s="68" t="s">
        <v>106</v>
      </c>
      <c r="S2434" s="73" t="str">
        <f t="shared" si="395"/>
        <v>Rachadura na zona baixa do talão.</v>
      </c>
      <c r="T2434" s="67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34" s="73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34" s="68">
        <v>16196</v>
      </c>
      <c r="W2434" s="67" t="str">
        <f t="shared" si="398"/>
        <v xml:space="preserve">Everson Veloso </v>
      </c>
      <c r="X2434" s="67">
        <f t="shared" si="389"/>
        <v>11</v>
      </c>
      <c r="Y2434" s="67">
        <f t="shared" ca="1" si="388"/>
        <v>61</v>
      </c>
      <c r="Z2434" s="67" t="str">
        <f>IFERROR(VLOOKUP(R2434,FVU!B:F,5,FALSE),"")</f>
        <v>TALÃO</v>
      </c>
      <c r="AA2434">
        <f t="shared" si="390"/>
        <v>2025</v>
      </c>
    </row>
    <row r="2435" spans="1:27" ht="15.75" customHeight="1">
      <c r="A2435" s="150">
        <f t="shared" si="387"/>
        <v>4730</v>
      </c>
      <c r="B2435" s="75">
        <v>30327</v>
      </c>
      <c r="C2435" s="60">
        <v>1</v>
      </c>
      <c r="D2435" s="59" t="str">
        <f t="shared" si="391"/>
        <v>295/80R22.5</v>
      </c>
      <c r="E2435" s="61">
        <v>10699</v>
      </c>
      <c r="F2435" s="75" t="s">
        <v>105</v>
      </c>
      <c r="G2435" s="60">
        <v>870</v>
      </c>
      <c r="H2435" s="59" t="str">
        <f t="shared" si="392"/>
        <v>JUSTINOPOLIS</v>
      </c>
      <c r="I2435" s="63">
        <v>45966</v>
      </c>
      <c r="J2435" s="64">
        <v>45973</v>
      </c>
      <c r="K2435" s="60">
        <v>0</v>
      </c>
      <c r="L2435" s="60">
        <v>1968</v>
      </c>
      <c r="M2435" s="60">
        <v>49162</v>
      </c>
      <c r="N2435" s="65">
        <f t="shared" si="393"/>
        <v>650</v>
      </c>
      <c r="O2435" s="66" t="str">
        <f t="shared" ca="1" si="394"/>
        <v>OK</v>
      </c>
      <c r="P2435" s="63">
        <v>45996</v>
      </c>
      <c r="Q2435" s="200"/>
      <c r="R2435" s="148" t="s">
        <v>114</v>
      </c>
      <c r="S2435" s="65" t="str">
        <f t="shared" si="395"/>
        <v>Pneu não ressulcado</v>
      </c>
      <c r="T2435" s="59" t="str">
        <f t="shared" si="396"/>
        <v>Negligência e/ou não realização do serviço de ressulcagem.</v>
      </c>
      <c r="U2435" s="65" t="str">
        <f t="shared" si="397"/>
        <v>Realizar a ressulcagem dos pneus respeitando os procedimentos conforme manual de ressulcagem.</v>
      </c>
      <c r="V2435" s="60">
        <v>16196</v>
      </c>
      <c r="W2435" s="59" t="str">
        <f t="shared" si="398"/>
        <v xml:space="preserve">Everson Veloso </v>
      </c>
      <c r="X2435" s="59">
        <f t="shared" si="389"/>
        <v>11</v>
      </c>
      <c r="Y2435" s="59">
        <f t="shared" ca="1" si="388"/>
        <v>23</v>
      </c>
      <c r="Z2435" s="59" t="str">
        <f>IFERROR(VLOOKUP(R2435,FVU!B:F,5,FALSE),"")</f>
        <v>BANDA DE RODAGEM</v>
      </c>
      <c r="AA2435">
        <f t="shared" si="390"/>
        <v>2025</v>
      </c>
    </row>
    <row r="2436" spans="1:27" ht="15.75" customHeight="1">
      <c r="A2436" s="149">
        <f t="shared" ref="A2436:A2499" si="399">IF(B2436&gt;0,A2435+1,"")</f>
        <v>4731</v>
      </c>
      <c r="B2436" s="76">
        <v>31009</v>
      </c>
      <c r="C2436" s="68">
        <v>2</v>
      </c>
      <c r="D2436" s="67" t="str">
        <f t="shared" si="391"/>
        <v>275/80R22.5</v>
      </c>
      <c r="E2436" s="69">
        <v>41061</v>
      </c>
      <c r="F2436" s="76" t="s">
        <v>99</v>
      </c>
      <c r="G2436" s="68">
        <v>870</v>
      </c>
      <c r="H2436" s="67" t="str">
        <f t="shared" si="392"/>
        <v>JUSTINOPOLIS</v>
      </c>
      <c r="I2436" s="71">
        <v>45971</v>
      </c>
      <c r="J2436" s="72">
        <v>45980</v>
      </c>
      <c r="K2436" s="68">
        <v>1</v>
      </c>
      <c r="L2436" s="68">
        <v>14924</v>
      </c>
      <c r="M2436" s="68">
        <v>55352</v>
      </c>
      <c r="N2436" s="73">
        <f t="shared" si="393"/>
        <v>600</v>
      </c>
      <c r="O2436" s="74" t="str">
        <f t="shared" ca="1" si="394"/>
        <v>OK</v>
      </c>
      <c r="P2436" s="71">
        <v>46097</v>
      </c>
      <c r="Q2436" s="198"/>
      <c r="R2436" s="68" t="s">
        <v>106</v>
      </c>
      <c r="S2436" s="73" t="str">
        <f t="shared" si="395"/>
        <v>Rachadura na zona baixa do talão.</v>
      </c>
      <c r="T2436" s="67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36" s="73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36" s="68">
        <v>16196</v>
      </c>
      <c r="W2436" s="67" t="str">
        <f t="shared" si="398"/>
        <v xml:space="preserve">Everson Veloso </v>
      </c>
      <c r="X2436" s="67">
        <f t="shared" si="389"/>
        <v>11</v>
      </c>
      <c r="Y2436" s="67">
        <f t="shared" ca="1" si="388"/>
        <v>117</v>
      </c>
      <c r="Z2436" s="67" t="str">
        <f>IFERROR(VLOOKUP(R2436,FVU!B:F,5,FALSE),"")</f>
        <v>TALÃO</v>
      </c>
      <c r="AA2436">
        <f t="shared" si="390"/>
        <v>2025</v>
      </c>
    </row>
    <row r="2437" spans="1:27" ht="15.75" customHeight="1">
      <c r="A2437" s="150">
        <f t="shared" si="399"/>
        <v>4732</v>
      </c>
      <c r="B2437" s="75">
        <v>28512</v>
      </c>
      <c r="C2437" s="60">
        <v>2</v>
      </c>
      <c r="D2437" s="59" t="str">
        <f t="shared" si="391"/>
        <v>275/80R22.5</v>
      </c>
      <c r="E2437" s="61">
        <v>90295</v>
      </c>
      <c r="F2437" s="75" t="s">
        <v>105</v>
      </c>
      <c r="G2437" s="60">
        <v>870</v>
      </c>
      <c r="H2437" s="59" t="str">
        <f t="shared" si="392"/>
        <v>JUSTINOPOLIS</v>
      </c>
      <c r="I2437" s="63">
        <v>45972</v>
      </c>
      <c r="J2437" s="64">
        <v>45980</v>
      </c>
      <c r="K2437" s="60">
        <v>2</v>
      </c>
      <c r="L2437" s="60">
        <v>4166</v>
      </c>
      <c r="M2437" s="60">
        <v>97323</v>
      </c>
      <c r="N2437" s="65">
        <f t="shared" si="393"/>
        <v>600</v>
      </c>
      <c r="O2437" s="66" t="str">
        <f t="shared" ca="1" si="394"/>
        <v>OK</v>
      </c>
      <c r="P2437" s="63">
        <v>45996</v>
      </c>
      <c r="Q2437" s="200"/>
      <c r="R2437" s="148" t="s">
        <v>106</v>
      </c>
      <c r="S2437" s="65" t="str">
        <f t="shared" si="395"/>
        <v>Rachadura na zona baixa do talão.</v>
      </c>
      <c r="T2437" s="59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37" s="65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37" s="60">
        <v>16196</v>
      </c>
      <c r="W2437" s="59" t="str">
        <f t="shared" si="398"/>
        <v xml:space="preserve">Everson Veloso </v>
      </c>
      <c r="X2437" s="59">
        <f t="shared" si="389"/>
        <v>11</v>
      </c>
      <c r="Y2437" s="59">
        <f t="shared" ca="1" si="388"/>
        <v>16</v>
      </c>
      <c r="Z2437" s="59" t="str">
        <f>IFERROR(VLOOKUP(R2437,FVU!B:F,5,FALSE),"")</f>
        <v>TALÃO</v>
      </c>
      <c r="AA2437">
        <f t="shared" si="390"/>
        <v>2025</v>
      </c>
    </row>
    <row r="2438" spans="1:27" ht="15.75" customHeight="1">
      <c r="A2438" s="149">
        <f t="shared" si="399"/>
        <v>4733</v>
      </c>
      <c r="B2438" s="76">
        <v>26763</v>
      </c>
      <c r="C2438" s="68">
        <v>2</v>
      </c>
      <c r="D2438" s="67" t="str">
        <f t="shared" si="391"/>
        <v>275/80R22.5</v>
      </c>
      <c r="E2438" s="69">
        <v>10639</v>
      </c>
      <c r="F2438" s="76" t="s">
        <v>198</v>
      </c>
      <c r="G2438" s="68">
        <v>98</v>
      </c>
      <c r="H2438" s="67" t="str">
        <f t="shared" si="392"/>
        <v>ANA LUCIA</v>
      </c>
      <c r="I2438" s="71">
        <v>45972</v>
      </c>
      <c r="J2438" s="72">
        <v>45980</v>
      </c>
      <c r="K2438" s="68">
        <v>2</v>
      </c>
      <c r="L2438" s="68">
        <v>14685</v>
      </c>
      <c r="M2438" s="68">
        <v>133249</v>
      </c>
      <c r="N2438" s="73">
        <f t="shared" si="393"/>
        <v>600</v>
      </c>
      <c r="O2438" s="74" t="str">
        <f t="shared" ca="1" si="394"/>
        <v>OK</v>
      </c>
      <c r="P2438" s="71">
        <v>46127</v>
      </c>
      <c r="Q2438" s="198"/>
      <c r="R2438" s="68" t="s">
        <v>100</v>
      </c>
      <c r="S2438" s="73" t="str">
        <f t="shared" si="395"/>
        <v>Quebra do talão durante a montagem ou desmontagem proveniente de aquecimento excessivo da roda.</v>
      </c>
      <c r="T2438" s="67" t="str">
        <f t="shared" si="396"/>
        <v>Quebra do talão na montagem/desmontagem, utilização de ferramentas não adequadas, força excessiva ou desproporcional na montagem/desmontagem, pneu com talão baquelizado devido a aquecimento da roda ou baixa pressão.</v>
      </c>
      <c r="U2438" s="73" t="str">
        <f t="shared" si="397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2438" s="68">
        <v>16196</v>
      </c>
      <c r="W2438" s="67" t="str">
        <f t="shared" si="398"/>
        <v xml:space="preserve">Everson Veloso </v>
      </c>
      <c r="X2438" s="67">
        <f t="shared" si="389"/>
        <v>11</v>
      </c>
      <c r="Y2438" s="67">
        <f t="shared" ca="1" si="388"/>
        <v>147</v>
      </c>
      <c r="Z2438" s="67" t="str">
        <f>IFERROR(VLOOKUP(R2438,FVU!B:F,5,FALSE),"")</f>
        <v>TALÃO</v>
      </c>
      <c r="AA2438">
        <f t="shared" si="390"/>
        <v>2025</v>
      </c>
    </row>
    <row r="2439" spans="1:27" ht="15.75" customHeight="1">
      <c r="A2439" s="150">
        <f t="shared" si="399"/>
        <v>4734</v>
      </c>
      <c r="B2439" s="75">
        <v>30637</v>
      </c>
      <c r="C2439" s="60">
        <v>2</v>
      </c>
      <c r="D2439" s="59" t="str">
        <f t="shared" si="391"/>
        <v>275/80R22.5</v>
      </c>
      <c r="E2439" s="61">
        <v>8443</v>
      </c>
      <c r="F2439" s="75" t="s">
        <v>99</v>
      </c>
      <c r="G2439" s="60">
        <v>56</v>
      </c>
      <c r="H2439" s="59" t="str">
        <f t="shared" si="392"/>
        <v xml:space="preserve">UBERLANDIA </v>
      </c>
      <c r="I2439" s="63">
        <v>45965</v>
      </c>
      <c r="J2439" s="64">
        <v>45980</v>
      </c>
      <c r="K2439" s="60">
        <v>0</v>
      </c>
      <c r="L2439" s="60">
        <v>4541</v>
      </c>
      <c r="M2439" s="60">
        <v>51233</v>
      </c>
      <c r="N2439" s="65">
        <f t="shared" si="393"/>
        <v>600</v>
      </c>
      <c r="O2439" s="66" t="str">
        <f t="shared" ca="1" si="394"/>
        <v>OK</v>
      </c>
      <c r="P2439" s="63">
        <v>46034</v>
      </c>
      <c r="Q2439" s="200"/>
      <c r="R2439" s="148" t="s">
        <v>116</v>
      </c>
      <c r="S2439" s="65" t="str">
        <f t="shared" si="395"/>
        <v>Desenrolamento do retorno da lona carcaça no talão.</v>
      </c>
      <c r="T2439" s="59" t="str">
        <f t="shared" si="396"/>
        <v>Aquecimento no talão ocasionado pelo uso excessivo do freio, má regulagem dos freios, uso excessivo dos freios devido a velocidade incompatível com a via,rodas sujas e/ou em má condições de uso, etc.</v>
      </c>
      <c r="U2439" s="65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439" s="60">
        <v>16196</v>
      </c>
      <c r="W2439" s="59" t="str">
        <f t="shared" si="398"/>
        <v xml:space="preserve">Everson Veloso </v>
      </c>
      <c r="X2439" s="59">
        <f t="shared" si="389"/>
        <v>11</v>
      </c>
      <c r="Y2439" s="59">
        <f t="shared" ref="Y2439:Y2502" ca="1" si="400">IF(J2439=0,"",IF(P2439=0,TODAY()-J2439,P2439-J2439))</f>
        <v>54</v>
      </c>
      <c r="Z2439" s="59" t="str">
        <f>IFERROR(VLOOKUP(R2439,FVU!B:F,5,FALSE),"")</f>
        <v>TALÃO</v>
      </c>
      <c r="AA2439">
        <f t="shared" si="390"/>
        <v>2025</v>
      </c>
    </row>
    <row r="2440" spans="1:27" ht="15.75" customHeight="1">
      <c r="A2440" s="149">
        <f t="shared" si="399"/>
        <v>4735</v>
      </c>
      <c r="B2440" s="76">
        <v>25652</v>
      </c>
      <c r="C2440" s="68">
        <v>2</v>
      </c>
      <c r="D2440" s="67" t="str">
        <f t="shared" si="391"/>
        <v>275/80R22.5</v>
      </c>
      <c r="E2440" s="69">
        <v>20766</v>
      </c>
      <c r="F2440" s="76" t="s">
        <v>105</v>
      </c>
      <c r="G2440" s="68">
        <v>98</v>
      </c>
      <c r="H2440" s="67" t="str">
        <f t="shared" si="392"/>
        <v>ANA LUCIA</v>
      </c>
      <c r="I2440" s="71">
        <v>45972</v>
      </c>
      <c r="J2440" s="72">
        <v>45980</v>
      </c>
      <c r="K2440" s="68">
        <v>2</v>
      </c>
      <c r="L2440" s="68">
        <v>52799</v>
      </c>
      <c r="M2440" s="68">
        <v>178193</v>
      </c>
      <c r="N2440" s="73">
        <f t="shared" si="393"/>
        <v>600</v>
      </c>
      <c r="O2440" s="74" t="str">
        <f t="shared" ca="1" si="394"/>
        <v>OK</v>
      </c>
      <c r="P2440" s="71">
        <v>46127</v>
      </c>
      <c r="Q2440" s="198"/>
      <c r="R2440" s="68" t="s">
        <v>117</v>
      </c>
      <c r="S2440" s="73" t="str">
        <f t="shared" si="395"/>
        <v>Separações no talão e rupturas dos reforços.</v>
      </c>
      <c r="T2440" s="67" t="str">
        <f t="shared" si="396"/>
        <v>Aquecimento excessivo no tambor de freio, utilização com sobrecarga ou baixa pressão, mau posicionamento do pneu sobre o aro/roda, uso excessivo dos freios devido a velocidade incompatível com a via.</v>
      </c>
      <c r="U2440" s="73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40" s="68">
        <v>16196</v>
      </c>
      <c r="W2440" s="67" t="str">
        <f t="shared" si="398"/>
        <v xml:space="preserve">Everson Veloso </v>
      </c>
      <c r="X2440" s="67">
        <f t="shared" si="389"/>
        <v>11</v>
      </c>
      <c r="Y2440" s="67">
        <f t="shared" ca="1" si="400"/>
        <v>147</v>
      </c>
      <c r="Z2440" s="67" t="str">
        <f>IFERROR(VLOOKUP(R2440,FVU!B:F,5,FALSE),"")</f>
        <v>TALÃO</v>
      </c>
      <c r="AA2440">
        <f t="shared" si="390"/>
        <v>2025</v>
      </c>
    </row>
    <row r="2441" spans="1:27" ht="15.75" customHeight="1">
      <c r="A2441" s="150">
        <f t="shared" si="399"/>
        <v>4736</v>
      </c>
      <c r="B2441" s="75">
        <v>31995</v>
      </c>
      <c r="C2441" s="60">
        <v>4</v>
      </c>
      <c r="D2441" s="59" t="str">
        <f t="shared" si="391"/>
        <v>215/75R17.5</v>
      </c>
      <c r="E2441" s="61">
        <v>41145</v>
      </c>
      <c r="F2441" s="75" t="s">
        <v>198</v>
      </c>
      <c r="G2441" s="60">
        <v>98</v>
      </c>
      <c r="H2441" s="59" t="str">
        <f t="shared" si="392"/>
        <v>ANA LUCIA</v>
      </c>
      <c r="I2441" s="63">
        <v>45978</v>
      </c>
      <c r="J2441" s="64">
        <v>45980</v>
      </c>
      <c r="K2441" s="60">
        <v>0</v>
      </c>
      <c r="L2441" s="60">
        <v>15151</v>
      </c>
      <c r="M2441" s="60">
        <v>15151</v>
      </c>
      <c r="N2441" s="65">
        <f t="shared" si="393"/>
        <v>450</v>
      </c>
      <c r="O2441" s="66" t="str">
        <f t="shared" ca="1" si="394"/>
        <v>OK</v>
      </c>
      <c r="P2441" s="63">
        <v>46127</v>
      </c>
      <c r="Q2441" s="200"/>
      <c r="R2441" s="148" t="s">
        <v>114</v>
      </c>
      <c r="S2441" s="65" t="str">
        <f t="shared" si="395"/>
        <v>Pneu não ressulcado</v>
      </c>
      <c r="T2441" s="59" t="str">
        <f t="shared" si="396"/>
        <v>Negligência e/ou não realização do serviço de ressulcagem.</v>
      </c>
      <c r="U2441" s="65" t="str">
        <f t="shared" si="397"/>
        <v>Realizar a ressulcagem dos pneus respeitando os procedimentos conforme manual de ressulcagem.</v>
      </c>
      <c r="V2441" s="60">
        <v>16196</v>
      </c>
      <c r="W2441" s="59" t="str">
        <f t="shared" si="398"/>
        <v xml:space="preserve">Everson Veloso </v>
      </c>
      <c r="X2441" s="59">
        <f t="shared" ref="X2441:X2504" si="401">IF(J2441=0,"",MONTH(J2441))</f>
        <v>11</v>
      </c>
      <c r="Y2441" s="59">
        <f t="shared" ca="1" si="400"/>
        <v>147</v>
      </c>
      <c r="Z2441" s="59" t="str">
        <f>IFERROR(VLOOKUP(R2441,FVU!B:F,5,FALSE),"")</f>
        <v>BANDA DE RODAGEM</v>
      </c>
      <c r="AA2441">
        <f t="shared" ref="AA2441:AA2504" si="402">IF(J2441=0,"",YEAR(J2441))</f>
        <v>2025</v>
      </c>
    </row>
    <row r="2442" spans="1:27" ht="15.75" customHeight="1">
      <c r="A2442" s="149">
        <f t="shared" si="399"/>
        <v>4737</v>
      </c>
      <c r="B2442" s="76">
        <v>31994</v>
      </c>
      <c r="C2442" s="68">
        <v>4</v>
      </c>
      <c r="D2442" s="67" t="str">
        <f t="shared" si="391"/>
        <v>215/75R17.5</v>
      </c>
      <c r="E2442" s="69">
        <v>41145</v>
      </c>
      <c r="F2442" s="76" t="s">
        <v>105</v>
      </c>
      <c r="G2442" s="68">
        <v>98</v>
      </c>
      <c r="H2442" s="67" t="str">
        <f t="shared" si="392"/>
        <v>ANA LUCIA</v>
      </c>
      <c r="I2442" s="71">
        <v>45978</v>
      </c>
      <c r="J2442" s="72">
        <v>45980</v>
      </c>
      <c r="K2442" s="68">
        <v>0</v>
      </c>
      <c r="L2442" s="68">
        <v>15151</v>
      </c>
      <c r="M2442" s="68">
        <v>15151</v>
      </c>
      <c r="N2442" s="73">
        <f t="shared" si="393"/>
        <v>450</v>
      </c>
      <c r="O2442" s="74" t="str">
        <f t="shared" ca="1" si="394"/>
        <v>OK</v>
      </c>
      <c r="P2442" s="71">
        <v>46127</v>
      </c>
      <c r="Q2442" s="198"/>
      <c r="R2442" s="68" t="s">
        <v>114</v>
      </c>
      <c r="S2442" s="73" t="str">
        <f t="shared" si="395"/>
        <v>Pneu não ressulcado</v>
      </c>
      <c r="T2442" s="67" t="str">
        <f t="shared" si="396"/>
        <v>Negligência e/ou não realização do serviço de ressulcagem.</v>
      </c>
      <c r="U2442" s="73" t="str">
        <f t="shared" si="397"/>
        <v>Realizar a ressulcagem dos pneus respeitando os procedimentos conforme manual de ressulcagem.</v>
      </c>
      <c r="V2442" s="68">
        <v>16196</v>
      </c>
      <c r="W2442" s="67" t="str">
        <f t="shared" si="398"/>
        <v xml:space="preserve">Everson Veloso </v>
      </c>
      <c r="X2442" s="67">
        <f t="shared" si="401"/>
        <v>11</v>
      </c>
      <c r="Y2442" s="67">
        <f t="shared" ca="1" si="400"/>
        <v>147</v>
      </c>
      <c r="Z2442" s="67" t="str">
        <f>IFERROR(VLOOKUP(R2442,FVU!B:F,5,FALSE),"")</f>
        <v>BANDA DE RODAGEM</v>
      </c>
      <c r="AA2442">
        <f t="shared" si="402"/>
        <v>2025</v>
      </c>
    </row>
    <row r="2443" spans="1:27" ht="15.75" customHeight="1">
      <c r="A2443" s="150">
        <f t="shared" si="399"/>
        <v>4738</v>
      </c>
      <c r="B2443" s="75">
        <v>30094</v>
      </c>
      <c r="C2443" s="60">
        <v>2</v>
      </c>
      <c r="D2443" s="59" t="str">
        <f t="shared" si="391"/>
        <v>275/80R22.5</v>
      </c>
      <c r="E2443" s="61">
        <v>10754</v>
      </c>
      <c r="F2443" s="75" t="s">
        <v>198</v>
      </c>
      <c r="G2443" s="60">
        <v>870</v>
      </c>
      <c r="H2443" s="59" t="str">
        <f t="shared" si="392"/>
        <v>JUSTINOPOLIS</v>
      </c>
      <c r="I2443" s="63">
        <v>45968</v>
      </c>
      <c r="J2443" s="64">
        <v>45980</v>
      </c>
      <c r="K2443" s="60">
        <v>1</v>
      </c>
      <c r="L2443" s="60">
        <v>16673</v>
      </c>
      <c r="M2443" s="60">
        <v>65184</v>
      </c>
      <c r="N2443" s="65">
        <f t="shared" si="393"/>
        <v>600</v>
      </c>
      <c r="O2443" s="66" t="str">
        <f t="shared" ca="1" si="394"/>
        <v>OK</v>
      </c>
      <c r="P2443" s="63">
        <v>45996</v>
      </c>
      <c r="Q2443" s="200"/>
      <c r="R2443" s="148" t="s">
        <v>107</v>
      </c>
      <c r="S2443" s="65" t="str">
        <f t="shared" si="395"/>
        <v>Alteração na zona baixa do talão.</v>
      </c>
      <c r="T2443" s="59" t="str">
        <f t="shared" si="396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443" s="65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443" s="60">
        <v>16196</v>
      </c>
      <c r="W2443" s="59" t="str">
        <f t="shared" si="398"/>
        <v xml:space="preserve">Everson Veloso </v>
      </c>
      <c r="X2443" s="59">
        <f t="shared" si="401"/>
        <v>11</v>
      </c>
      <c r="Y2443" s="59">
        <f t="shared" ca="1" si="400"/>
        <v>16</v>
      </c>
      <c r="Z2443" s="59" t="str">
        <f>IFERROR(VLOOKUP(R2443,FVU!B:F,5,FALSE),"")</f>
        <v>TALÃO</v>
      </c>
      <c r="AA2443">
        <f t="shared" si="402"/>
        <v>2025</v>
      </c>
    </row>
    <row r="2444" spans="1:27" ht="15.75" customHeight="1">
      <c r="A2444" s="149">
        <f t="shared" si="399"/>
        <v>4739</v>
      </c>
      <c r="B2444" s="76">
        <v>32178</v>
      </c>
      <c r="C2444" s="68">
        <v>2</v>
      </c>
      <c r="D2444" s="67" t="str">
        <f t="shared" si="391"/>
        <v>275/80R22.5</v>
      </c>
      <c r="E2444" s="69">
        <v>11152</v>
      </c>
      <c r="F2444" s="76" t="s">
        <v>99</v>
      </c>
      <c r="G2444" s="68">
        <v>870</v>
      </c>
      <c r="H2444" s="67" t="str">
        <f t="shared" si="392"/>
        <v>JUSTINOPOLIS</v>
      </c>
      <c r="I2444" s="71">
        <v>46003</v>
      </c>
      <c r="J2444" s="72">
        <v>46015</v>
      </c>
      <c r="K2444" s="68">
        <v>1</v>
      </c>
      <c r="L2444" s="68">
        <v>28549</v>
      </c>
      <c r="M2444" s="68">
        <v>68555</v>
      </c>
      <c r="N2444" s="73">
        <f t="shared" si="393"/>
        <v>600</v>
      </c>
      <c r="O2444" s="74" t="str">
        <f t="shared" ca="1" si="394"/>
        <v>OK</v>
      </c>
      <c r="P2444" s="71">
        <v>46035</v>
      </c>
      <c r="Q2444" s="198"/>
      <c r="R2444" s="68" t="s">
        <v>106</v>
      </c>
      <c r="S2444" s="73" t="str">
        <f t="shared" si="395"/>
        <v>Rachadura na zona baixa do talão.</v>
      </c>
      <c r="T2444" s="67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44" s="73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44" s="68">
        <v>16196</v>
      </c>
      <c r="W2444" s="67" t="str">
        <f t="shared" si="398"/>
        <v xml:space="preserve">Everson Veloso </v>
      </c>
      <c r="X2444" s="67">
        <f t="shared" si="401"/>
        <v>12</v>
      </c>
      <c r="Y2444" s="67">
        <f t="shared" ca="1" si="400"/>
        <v>20</v>
      </c>
      <c r="Z2444" s="67" t="str">
        <f>IFERROR(VLOOKUP(R2444,FVU!B:F,5,FALSE),"")</f>
        <v>TALÃO</v>
      </c>
      <c r="AA2444">
        <f t="shared" si="402"/>
        <v>2025</v>
      </c>
    </row>
    <row r="2445" spans="1:27" ht="15.75" customHeight="1">
      <c r="A2445" s="150">
        <f t="shared" si="399"/>
        <v>4740</v>
      </c>
      <c r="B2445" s="75">
        <v>28811</v>
      </c>
      <c r="C2445" s="60">
        <v>2</v>
      </c>
      <c r="D2445" s="59" t="str">
        <f t="shared" si="391"/>
        <v>275/80R22.5</v>
      </c>
      <c r="E2445" s="61">
        <v>11302</v>
      </c>
      <c r="F2445" s="75" t="s">
        <v>99</v>
      </c>
      <c r="G2445" s="60">
        <v>870</v>
      </c>
      <c r="H2445" s="59" t="str">
        <f t="shared" si="392"/>
        <v>JUSTINOPOLIS</v>
      </c>
      <c r="I2445" s="63">
        <v>46003</v>
      </c>
      <c r="J2445" s="64">
        <v>46015</v>
      </c>
      <c r="K2445" s="60">
        <v>1</v>
      </c>
      <c r="L2445" s="60">
        <v>1824</v>
      </c>
      <c r="M2445" s="60">
        <v>44880</v>
      </c>
      <c r="N2445" s="65">
        <f t="shared" si="393"/>
        <v>600</v>
      </c>
      <c r="O2445" s="66" t="str">
        <f t="shared" ca="1" si="394"/>
        <v>OK</v>
      </c>
      <c r="P2445" s="63">
        <v>46035</v>
      </c>
      <c r="Q2445" s="200"/>
      <c r="R2445" s="148" t="s">
        <v>106</v>
      </c>
      <c r="S2445" s="65" t="str">
        <f t="shared" si="395"/>
        <v>Rachadura na zona baixa do talão.</v>
      </c>
      <c r="T2445" s="59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45" s="65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45" s="60">
        <v>16196</v>
      </c>
      <c r="W2445" s="59" t="str">
        <f t="shared" si="398"/>
        <v xml:space="preserve">Everson Veloso </v>
      </c>
      <c r="X2445" s="59">
        <f t="shared" si="401"/>
        <v>12</v>
      </c>
      <c r="Y2445" s="59">
        <f t="shared" ca="1" si="400"/>
        <v>20</v>
      </c>
      <c r="Z2445" s="59" t="str">
        <f>IFERROR(VLOOKUP(R2445,FVU!B:F,5,FALSE),"")</f>
        <v>TALÃO</v>
      </c>
      <c r="AA2445">
        <f t="shared" si="402"/>
        <v>2025</v>
      </c>
    </row>
    <row r="2446" spans="1:27" ht="15.75" customHeight="1">
      <c r="A2446" s="149">
        <f t="shared" si="399"/>
        <v>4741</v>
      </c>
      <c r="B2446" s="76">
        <v>27839</v>
      </c>
      <c r="C2446" s="68">
        <v>2</v>
      </c>
      <c r="D2446" s="67" t="str">
        <f t="shared" si="391"/>
        <v>275/80R22.5</v>
      </c>
      <c r="E2446" s="69">
        <v>11152</v>
      </c>
      <c r="F2446" s="76" t="s">
        <v>105</v>
      </c>
      <c r="G2446" s="68">
        <v>870</v>
      </c>
      <c r="H2446" s="67" t="str">
        <f t="shared" si="392"/>
        <v>JUSTINOPOLIS</v>
      </c>
      <c r="I2446" s="71">
        <v>46003</v>
      </c>
      <c r="J2446" s="72">
        <v>46015</v>
      </c>
      <c r="K2446" s="68">
        <v>2</v>
      </c>
      <c r="L2446" s="68">
        <v>28549</v>
      </c>
      <c r="M2446" s="68">
        <v>82886</v>
      </c>
      <c r="N2446" s="73">
        <f t="shared" si="393"/>
        <v>600</v>
      </c>
      <c r="O2446" s="74" t="str">
        <f t="shared" ca="1" si="394"/>
        <v>OK</v>
      </c>
      <c r="P2446" s="71">
        <v>46035</v>
      </c>
      <c r="Q2446" s="198"/>
      <c r="R2446" s="68" t="s">
        <v>106</v>
      </c>
      <c r="S2446" s="73" t="str">
        <f t="shared" si="395"/>
        <v>Rachadura na zona baixa do talão.</v>
      </c>
      <c r="T2446" s="67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46" s="73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46" s="68">
        <v>16196</v>
      </c>
      <c r="W2446" s="67" t="str">
        <f t="shared" si="398"/>
        <v xml:space="preserve">Everson Veloso </v>
      </c>
      <c r="X2446" s="67">
        <f t="shared" si="401"/>
        <v>12</v>
      </c>
      <c r="Y2446" s="67">
        <f t="shared" ca="1" si="400"/>
        <v>20</v>
      </c>
      <c r="Z2446" s="67" t="str">
        <f>IFERROR(VLOOKUP(R2446,FVU!B:F,5,FALSE),"")</f>
        <v>TALÃO</v>
      </c>
      <c r="AA2446">
        <f t="shared" si="402"/>
        <v>2025</v>
      </c>
    </row>
    <row r="2447" spans="1:27" ht="15.75" customHeight="1">
      <c r="A2447" s="150">
        <f t="shared" si="399"/>
        <v>4742</v>
      </c>
      <c r="B2447" s="75">
        <v>29980</v>
      </c>
      <c r="C2447" s="60">
        <v>2</v>
      </c>
      <c r="D2447" s="59" t="str">
        <f t="shared" si="391"/>
        <v>275/80R22.5</v>
      </c>
      <c r="E2447" s="61">
        <v>10761</v>
      </c>
      <c r="F2447" s="75" t="s">
        <v>105</v>
      </c>
      <c r="G2447" s="60">
        <v>870</v>
      </c>
      <c r="H2447" s="59" t="str">
        <f t="shared" si="392"/>
        <v>JUSTINOPOLIS</v>
      </c>
      <c r="I2447" s="63">
        <v>46002</v>
      </c>
      <c r="J2447" s="64">
        <v>46015</v>
      </c>
      <c r="K2447" s="60">
        <v>1</v>
      </c>
      <c r="L2447" s="60">
        <v>17967</v>
      </c>
      <c r="M2447" s="60">
        <v>75836</v>
      </c>
      <c r="N2447" s="65">
        <f t="shared" si="393"/>
        <v>600</v>
      </c>
      <c r="O2447" s="66" t="str">
        <f t="shared" ca="1" si="394"/>
        <v>OK</v>
      </c>
      <c r="P2447" s="63">
        <v>46035</v>
      </c>
      <c r="Q2447" s="200"/>
      <c r="R2447" s="148" t="s">
        <v>106</v>
      </c>
      <c r="S2447" s="65" t="str">
        <f t="shared" si="395"/>
        <v>Rachadura na zona baixa do talão.</v>
      </c>
      <c r="T2447" s="59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47" s="65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47" s="60">
        <v>16196</v>
      </c>
      <c r="W2447" s="59" t="str">
        <f t="shared" si="398"/>
        <v xml:space="preserve">Everson Veloso </v>
      </c>
      <c r="X2447" s="59">
        <f t="shared" si="401"/>
        <v>12</v>
      </c>
      <c r="Y2447" s="59">
        <f t="shared" ca="1" si="400"/>
        <v>20</v>
      </c>
      <c r="Z2447" s="59" t="str">
        <f>IFERROR(VLOOKUP(R2447,FVU!B:F,5,FALSE),"")</f>
        <v>TALÃO</v>
      </c>
      <c r="AA2447">
        <f t="shared" si="402"/>
        <v>2025</v>
      </c>
    </row>
    <row r="2448" spans="1:27" ht="15.75" customHeight="1">
      <c r="A2448" s="149">
        <f t="shared" si="399"/>
        <v>4743</v>
      </c>
      <c r="B2448" s="76">
        <v>29956</v>
      </c>
      <c r="C2448" s="68">
        <v>2</v>
      </c>
      <c r="D2448" s="67" t="str">
        <f t="shared" si="391"/>
        <v>275/80R22.5</v>
      </c>
      <c r="E2448" s="69">
        <v>90301</v>
      </c>
      <c r="F2448" s="76" t="s">
        <v>198</v>
      </c>
      <c r="G2448" s="68">
        <v>870</v>
      </c>
      <c r="H2448" s="67" t="str">
        <f t="shared" si="392"/>
        <v>JUSTINOPOLIS</v>
      </c>
      <c r="I2448" s="71">
        <v>46002</v>
      </c>
      <c r="J2448" s="72">
        <v>46015</v>
      </c>
      <c r="K2448" s="68">
        <v>0</v>
      </c>
      <c r="L2448" s="68">
        <v>29214</v>
      </c>
      <c r="M2448" s="68">
        <v>62373</v>
      </c>
      <c r="N2448" s="73">
        <f t="shared" si="393"/>
        <v>600</v>
      </c>
      <c r="O2448" s="74" t="str">
        <f t="shared" ca="1" si="394"/>
        <v>OK</v>
      </c>
      <c r="P2448" s="71">
        <v>46100</v>
      </c>
      <c r="Q2448" s="198"/>
      <c r="R2448" s="68" t="s">
        <v>104</v>
      </c>
      <c r="S2448" s="73" t="str">
        <f t="shared" si="395"/>
        <v>Feridas acidentais no flanco.</v>
      </c>
      <c r="T2448" s="67" t="str">
        <f t="shared" si="396"/>
        <v>Objetos pontiagudos, pontas de guias, meio-fio.</v>
      </c>
      <c r="U2448" s="73" t="str">
        <f t="shared" si="397"/>
        <v>Impacto lateral proveniente de erro operacional, solicito avaliação de cobrança.</v>
      </c>
      <c r="V2448" s="68">
        <v>16196</v>
      </c>
      <c r="W2448" s="67" t="str">
        <f t="shared" si="398"/>
        <v xml:space="preserve">Everson Veloso </v>
      </c>
      <c r="X2448" s="67">
        <f t="shared" si="401"/>
        <v>12</v>
      </c>
      <c r="Y2448" s="67">
        <f t="shared" ca="1" si="400"/>
        <v>85</v>
      </c>
      <c r="Z2448" s="67" t="str">
        <f>IFERROR(VLOOKUP(R2448,FVU!B:F,5,FALSE),"")</f>
        <v>FLANCO</v>
      </c>
      <c r="AA2448">
        <f t="shared" si="402"/>
        <v>2025</v>
      </c>
    </row>
    <row r="2449" spans="1:27" ht="15.75" customHeight="1">
      <c r="A2449" s="150">
        <f t="shared" si="399"/>
        <v>4744</v>
      </c>
      <c r="B2449" s="75">
        <v>27333</v>
      </c>
      <c r="C2449" s="60">
        <v>2</v>
      </c>
      <c r="D2449" s="59" t="str">
        <f t="shared" si="391"/>
        <v>275/80R22.5</v>
      </c>
      <c r="E2449" s="61">
        <v>11150</v>
      </c>
      <c r="F2449" s="75" t="s">
        <v>99</v>
      </c>
      <c r="G2449" s="60">
        <v>870</v>
      </c>
      <c r="H2449" s="59" t="str">
        <f t="shared" si="392"/>
        <v>JUSTINOPOLIS</v>
      </c>
      <c r="I2449" s="63">
        <v>46004</v>
      </c>
      <c r="J2449" s="64">
        <v>46015</v>
      </c>
      <c r="K2449" s="60">
        <v>2</v>
      </c>
      <c r="L2449" s="60">
        <v>22853</v>
      </c>
      <c r="M2449" s="60">
        <v>145166</v>
      </c>
      <c r="N2449" s="65">
        <f t="shared" si="393"/>
        <v>600</v>
      </c>
      <c r="O2449" s="66" t="str">
        <f t="shared" ca="1" si="394"/>
        <v>OK</v>
      </c>
      <c r="P2449" s="63">
        <v>46035</v>
      </c>
      <c r="Q2449" s="200"/>
      <c r="R2449" s="148" t="s">
        <v>116</v>
      </c>
      <c r="S2449" s="65" t="str">
        <f t="shared" si="395"/>
        <v>Desenrolamento do retorno da lona carcaça no talão.</v>
      </c>
      <c r="T2449" s="59" t="str">
        <f t="shared" si="396"/>
        <v>Aquecimento no talão ocasionado pelo uso excessivo do freio, má regulagem dos freios, uso excessivo dos freios devido a velocidade incompatível com a via,rodas sujas e/ou em má condições de uso, etc.</v>
      </c>
      <c r="U2449" s="65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449" s="60">
        <v>16196</v>
      </c>
      <c r="W2449" s="59" t="str">
        <f t="shared" si="398"/>
        <v xml:space="preserve">Everson Veloso </v>
      </c>
      <c r="X2449" s="59">
        <f t="shared" si="401"/>
        <v>12</v>
      </c>
      <c r="Y2449" s="59">
        <f t="shared" ca="1" si="400"/>
        <v>20</v>
      </c>
      <c r="Z2449" s="59" t="str">
        <f>IFERROR(VLOOKUP(R2449,FVU!B:F,5,FALSE),"")</f>
        <v>TALÃO</v>
      </c>
      <c r="AA2449">
        <f t="shared" si="402"/>
        <v>2025</v>
      </c>
    </row>
    <row r="2450" spans="1:27" ht="15.75" customHeight="1">
      <c r="A2450" s="149">
        <f t="shared" si="399"/>
        <v>4745</v>
      </c>
      <c r="B2450" s="76">
        <v>31471</v>
      </c>
      <c r="C2450" s="68">
        <v>2</v>
      </c>
      <c r="D2450" s="67" t="str">
        <f t="shared" si="391"/>
        <v>275/80R22.5</v>
      </c>
      <c r="E2450" s="69">
        <v>7331</v>
      </c>
      <c r="F2450" s="76" t="s">
        <v>102</v>
      </c>
      <c r="G2450" s="68">
        <v>56</v>
      </c>
      <c r="H2450" s="67" t="str">
        <f t="shared" si="392"/>
        <v xml:space="preserve">UBERLANDIA </v>
      </c>
      <c r="I2450" s="71">
        <v>45994</v>
      </c>
      <c r="J2450" s="72">
        <v>46015</v>
      </c>
      <c r="K2450" s="68">
        <v>0</v>
      </c>
      <c r="L2450" s="68">
        <v>20551</v>
      </c>
      <c r="M2450" s="68">
        <v>53725</v>
      </c>
      <c r="N2450" s="73">
        <f t="shared" si="393"/>
        <v>600</v>
      </c>
      <c r="O2450" s="74" t="str">
        <f t="shared" ca="1" si="394"/>
        <v>OK</v>
      </c>
      <c r="P2450" s="71">
        <v>46034</v>
      </c>
      <c r="Q2450" s="198"/>
      <c r="R2450" s="68" t="s">
        <v>111</v>
      </c>
      <c r="S2450" s="73" t="str">
        <f t="shared" si="395"/>
        <v>Desgaste irregular da Banda de Rodagem.</v>
      </c>
      <c r="T2450" s="67" t="str">
        <f t="shared" si="396"/>
        <v>Folgas nas mangas, cubos, buchas estouradas, veículo desalinhado.</v>
      </c>
      <c r="U2450" s="73" t="str">
        <f t="shared" si="39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450" s="68">
        <v>16196</v>
      </c>
      <c r="W2450" s="67" t="str">
        <f t="shared" si="398"/>
        <v xml:space="preserve">Everson Veloso </v>
      </c>
      <c r="X2450" s="67">
        <f t="shared" si="401"/>
        <v>12</v>
      </c>
      <c r="Y2450" s="67">
        <f t="shared" ca="1" si="400"/>
        <v>19</v>
      </c>
      <c r="Z2450" s="67" t="str">
        <f>IFERROR(VLOOKUP(R2450,FVU!B:F,5,FALSE),"")</f>
        <v>BANDA DE RODAGEM</v>
      </c>
      <c r="AA2450">
        <f t="shared" si="402"/>
        <v>2025</v>
      </c>
    </row>
    <row r="2451" spans="1:27" ht="15.75" customHeight="1">
      <c r="A2451" s="150">
        <f t="shared" si="399"/>
        <v>4746</v>
      </c>
      <c r="B2451" s="75">
        <v>29873</v>
      </c>
      <c r="C2451" s="60">
        <v>2</v>
      </c>
      <c r="D2451" s="59" t="str">
        <f t="shared" si="391"/>
        <v>275/80R22.5</v>
      </c>
      <c r="E2451" s="61">
        <v>7329</v>
      </c>
      <c r="F2451" s="75" t="s">
        <v>105</v>
      </c>
      <c r="G2451" s="60">
        <v>56</v>
      </c>
      <c r="H2451" s="59" t="str">
        <f t="shared" si="392"/>
        <v xml:space="preserve">UBERLANDIA </v>
      </c>
      <c r="I2451" s="63">
        <v>45994</v>
      </c>
      <c r="J2451" s="64">
        <v>46015</v>
      </c>
      <c r="K2451" s="60">
        <v>0</v>
      </c>
      <c r="L2451" s="60">
        <v>13750</v>
      </c>
      <c r="M2451" s="60">
        <v>36143</v>
      </c>
      <c r="N2451" s="65">
        <f t="shared" si="393"/>
        <v>600</v>
      </c>
      <c r="O2451" s="66" t="str">
        <f t="shared" ca="1" si="394"/>
        <v>OK</v>
      </c>
      <c r="P2451" s="63">
        <v>46034</v>
      </c>
      <c r="Q2451" s="200"/>
      <c r="R2451" s="148" t="s">
        <v>112</v>
      </c>
      <c r="S2451" s="65" t="str">
        <f t="shared" si="395"/>
        <v>Agressões durante a montagem ou desmontagem.</v>
      </c>
      <c r="T2451" s="59" t="str">
        <f t="shared" si="396"/>
        <v>Cortes provocados por ferramentas ou máquinas de montagem/desmontagem, utilização de ferramentas não adequadas, força excessiva ou desproporcional na montagem/desmontagem.</v>
      </c>
      <c r="U2451" s="65" t="str">
        <f t="shared" si="397"/>
        <v>Falha na desmontagem do pneu. Solicito avaliação de cobrança.</v>
      </c>
      <c r="V2451" s="60">
        <v>16196</v>
      </c>
      <c r="W2451" s="59" t="str">
        <f t="shared" si="398"/>
        <v xml:space="preserve">Everson Veloso </v>
      </c>
      <c r="X2451" s="59">
        <f t="shared" si="401"/>
        <v>12</v>
      </c>
      <c r="Y2451" s="59">
        <f t="shared" ca="1" si="400"/>
        <v>19</v>
      </c>
      <c r="Z2451" s="59" t="str">
        <f>IFERROR(VLOOKUP(R2451,FVU!B:F,5,FALSE),"")</f>
        <v>TALÃO</v>
      </c>
      <c r="AA2451">
        <f t="shared" si="402"/>
        <v>2025</v>
      </c>
    </row>
    <row r="2452" spans="1:27" ht="15.75" customHeight="1">
      <c r="A2452" s="149">
        <f t="shared" si="399"/>
        <v>4747</v>
      </c>
      <c r="B2452" s="76">
        <v>32405</v>
      </c>
      <c r="C2452" s="68">
        <v>2</v>
      </c>
      <c r="D2452" s="67" t="str">
        <f t="shared" si="391"/>
        <v>275/80R22.5</v>
      </c>
      <c r="E2452" s="69">
        <v>8469</v>
      </c>
      <c r="F2452" s="76" t="s">
        <v>105</v>
      </c>
      <c r="G2452" s="68">
        <v>56</v>
      </c>
      <c r="H2452" s="67" t="str">
        <f t="shared" si="392"/>
        <v xml:space="preserve">UBERLANDIA </v>
      </c>
      <c r="I2452" s="71">
        <v>46001</v>
      </c>
      <c r="J2452" s="72">
        <v>46015</v>
      </c>
      <c r="K2452" s="68">
        <v>0</v>
      </c>
      <c r="L2452" s="68">
        <v>15471</v>
      </c>
      <c r="M2452" s="68">
        <v>15471</v>
      </c>
      <c r="N2452" s="73">
        <f t="shared" si="393"/>
        <v>600</v>
      </c>
      <c r="O2452" s="74" t="str">
        <f t="shared" ca="1" si="394"/>
        <v>OK</v>
      </c>
      <c r="P2452" s="71">
        <v>46034</v>
      </c>
      <c r="Q2452" s="198"/>
      <c r="R2452" s="68" t="s">
        <v>111</v>
      </c>
      <c r="S2452" s="73" t="str">
        <f t="shared" si="395"/>
        <v>Desgaste irregular da Banda de Rodagem.</v>
      </c>
      <c r="T2452" s="67" t="str">
        <f t="shared" si="396"/>
        <v>Folgas nas mangas, cubos, buchas estouradas, veículo desalinhado.</v>
      </c>
      <c r="U2452" s="73" t="str">
        <f t="shared" si="397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452" s="68">
        <v>16196</v>
      </c>
      <c r="W2452" s="67" t="str">
        <f t="shared" si="398"/>
        <v xml:space="preserve">Everson Veloso </v>
      </c>
      <c r="X2452" s="67">
        <f t="shared" si="401"/>
        <v>12</v>
      </c>
      <c r="Y2452" s="67">
        <f t="shared" ca="1" si="400"/>
        <v>19</v>
      </c>
      <c r="Z2452" s="67" t="str">
        <f>IFERROR(VLOOKUP(R2452,FVU!B:F,5,FALSE),"")</f>
        <v>BANDA DE RODAGEM</v>
      </c>
      <c r="AA2452">
        <f t="shared" si="402"/>
        <v>2025</v>
      </c>
    </row>
    <row r="2453" spans="1:27" ht="15.75" customHeight="1">
      <c r="A2453" s="150">
        <f t="shared" si="399"/>
        <v>4748</v>
      </c>
      <c r="B2453" s="75">
        <v>24799</v>
      </c>
      <c r="C2453" s="60">
        <v>2</v>
      </c>
      <c r="D2453" s="59" t="str">
        <f t="shared" si="391"/>
        <v>275/80R22.5</v>
      </c>
      <c r="E2453" s="61">
        <v>90237</v>
      </c>
      <c r="F2453" s="75" t="s">
        <v>105</v>
      </c>
      <c r="G2453" s="60">
        <v>990</v>
      </c>
      <c r="H2453" s="59" t="str">
        <f t="shared" si="392"/>
        <v>VENEZA</v>
      </c>
      <c r="I2453" s="63">
        <v>45997</v>
      </c>
      <c r="J2453" s="64">
        <v>46015</v>
      </c>
      <c r="K2453" s="60">
        <v>2</v>
      </c>
      <c r="L2453" s="60">
        <v>1502</v>
      </c>
      <c r="M2453" s="60">
        <v>299306</v>
      </c>
      <c r="N2453" s="65">
        <f t="shared" si="393"/>
        <v>600</v>
      </c>
      <c r="O2453" s="66" t="str">
        <f t="shared" ca="1" si="394"/>
        <v>OK</v>
      </c>
      <c r="P2453" s="63">
        <v>46028</v>
      </c>
      <c r="Q2453" s="200"/>
      <c r="R2453" s="148" t="s">
        <v>106</v>
      </c>
      <c r="S2453" s="65" t="str">
        <f t="shared" si="395"/>
        <v>Rachadura na zona baixa do talão.</v>
      </c>
      <c r="T2453" s="59" t="str">
        <f t="shared" si="396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53" s="65" t="str">
        <f t="shared" si="397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53" s="60">
        <v>16196</v>
      </c>
      <c r="W2453" s="59" t="str">
        <f t="shared" si="398"/>
        <v xml:space="preserve">Everson Veloso </v>
      </c>
      <c r="X2453" s="59">
        <f t="shared" si="401"/>
        <v>12</v>
      </c>
      <c r="Y2453" s="59">
        <f t="shared" ca="1" si="400"/>
        <v>13</v>
      </c>
      <c r="Z2453" s="59" t="str">
        <f>IFERROR(VLOOKUP(R2453,FVU!B:F,5,FALSE),"")</f>
        <v>TALÃO</v>
      </c>
      <c r="AA2453">
        <f t="shared" si="402"/>
        <v>2025</v>
      </c>
    </row>
    <row r="2454" spans="1:27" ht="15.75" customHeight="1">
      <c r="A2454" s="149">
        <f t="shared" si="399"/>
        <v>4749</v>
      </c>
      <c r="B2454" s="76">
        <v>29014</v>
      </c>
      <c r="C2454" s="68">
        <v>2</v>
      </c>
      <c r="D2454" s="67" t="str">
        <f t="shared" si="391"/>
        <v>275/80R22.5</v>
      </c>
      <c r="E2454" s="69">
        <v>10644</v>
      </c>
      <c r="F2454" s="76" t="s">
        <v>101</v>
      </c>
      <c r="G2454" s="68">
        <v>98</v>
      </c>
      <c r="H2454" s="67" t="str">
        <f t="shared" si="392"/>
        <v>ANA LUCIA</v>
      </c>
      <c r="I2454" s="71">
        <v>46002</v>
      </c>
      <c r="J2454" s="72">
        <v>46015</v>
      </c>
      <c r="K2454" s="68">
        <v>1</v>
      </c>
      <c r="L2454" s="68">
        <v>5762</v>
      </c>
      <c r="M2454" s="68">
        <v>146742</v>
      </c>
      <c r="N2454" s="73">
        <f t="shared" si="393"/>
        <v>600</v>
      </c>
      <c r="O2454" s="74" t="str">
        <f t="shared" ca="1" si="394"/>
        <v>OK</v>
      </c>
      <c r="P2454" s="71">
        <v>46127</v>
      </c>
      <c r="Q2454" s="198"/>
      <c r="R2454" s="68" t="s">
        <v>104</v>
      </c>
      <c r="S2454" s="73" t="str">
        <f t="shared" si="395"/>
        <v>Feridas acidentais no flanco.</v>
      </c>
      <c r="T2454" s="67" t="str">
        <f t="shared" si="396"/>
        <v>Objetos pontiagudos, pontas de guias, meio-fio.</v>
      </c>
      <c r="U2454" s="73" t="str">
        <f t="shared" si="397"/>
        <v>Impacto lateral proveniente de erro operacional, solicito avaliação de cobrança.</v>
      </c>
      <c r="V2454" s="68">
        <v>16196</v>
      </c>
      <c r="W2454" s="67" t="str">
        <f t="shared" si="398"/>
        <v xml:space="preserve">Everson Veloso </v>
      </c>
      <c r="X2454" s="67">
        <f t="shared" si="401"/>
        <v>12</v>
      </c>
      <c r="Y2454" s="67">
        <f t="shared" ca="1" si="400"/>
        <v>112</v>
      </c>
      <c r="Z2454" s="67" t="str">
        <f>IFERROR(VLOOKUP(R2454,FVU!B:F,5,FALSE),"")</f>
        <v>FLANCO</v>
      </c>
      <c r="AA2454">
        <f t="shared" si="402"/>
        <v>2025</v>
      </c>
    </row>
    <row r="2455" spans="1:27" ht="15.75" customHeight="1">
      <c r="A2455" s="150">
        <f t="shared" si="399"/>
        <v>4750</v>
      </c>
      <c r="B2455" s="75">
        <v>9022</v>
      </c>
      <c r="C2455" s="60">
        <v>2</v>
      </c>
      <c r="D2455" s="59" t="str">
        <f t="shared" ref="D2455:D2518" si="403">IFERROR(VLOOKUP(C2455,MEDIDA,2,FALSE),"")</f>
        <v>275/80R22.5</v>
      </c>
      <c r="E2455" s="61" t="s">
        <v>258</v>
      </c>
      <c r="F2455" s="75" t="s">
        <v>99</v>
      </c>
      <c r="G2455" s="60">
        <v>61</v>
      </c>
      <c r="H2455" s="59" t="str">
        <f t="shared" ref="H2455:H2518" si="404">IFERROR(VLOOKUP(G2455,LOCAL,2,FALSE),"")</f>
        <v>SARZEDO</v>
      </c>
      <c r="I2455" s="63">
        <v>45994</v>
      </c>
      <c r="J2455" s="64">
        <v>46015</v>
      </c>
      <c r="K2455" s="60">
        <v>2</v>
      </c>
      <c r="L2455" s="60">
        <v>33579</v>
      </c>
      <c r="M2455" s="60">
        <v>124993</v>
      </c>
      <c r="N2455" s="65">
        <f t="shared" ref="N2455:N2518" si="405">IFERROR(VLOOKUP(C2455,MEDIDA,3,FALSE),"")</f>
        <v>600</v>
      </c>
      <c r="O2455" s="66" t="str">
        <f t="shared" ref="O2455:O2518" ca="1" si="406">IF(B2455="","",IF(P2455="",IF(TODAY()-J2455&gt;=7,"PENDENTE","AGUARDANDO"),"OK"))</f>
        <v>PENDENTE</v>
      </c>
      <c r="P2455" s="60"/>
      <c r="Q2455" s="200"/>
      <c r="R2455" s="148" t="s">
        <v>106</v>
      </c>
      <c r="S2455" s="65" t="str">
        <f t="shared" ref="S2455:S2518" si="407">IFERROR(VLOOKUP(R2455,FVU,2,FALSE),"")</f>
        <v>Rachadura na zona baixa do talão.</v>
      </c>
      <c r="T2455" s="59" t="str">
        <f t="shared" ref="T2455:T2518" si="408">IFERROR(VLOOKUP(R2455,FVU,3,FALSE),"")</f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55" s="65" t="str">
        <f t="shared" ref="U2455:U2518" si="409">IFERROR(VLOOKUP(R2455,FVU,4,FALSE),"")</f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55" s="60">
        <v>16196</v>
      </c>
      <c r="W2455" s="59" t="str">
        <f t="shared" ref="W2455:W2518" si="410">IFERROR(VLOOKUP(V2455,RELATOR,2,FALSE),"")</f>
        <v xml:space="preserve">Everson Veloso </v>
      </c>
      <c r="X2455" s="59">
        <f t="shared" si="401"/>
        <v>12</v>
      </c>
      <c r="Y2455" s="59">
        <f t="shared" ca="1" si="400"/>
        <v>222</v>
      </c>
      <c r="Z2455" s="59" t="str">
        <f>IFERROR(VLOOKUP(R2455,FVU!B:F,5,FALSE),"")</f>
        <v>TALÃO</v>
      </c>
      <c r="AA2455">
        <f t="shared" si="402"/>
        <v>2025</v>
      </c>
    </row>
    <row r="2456" spans="1:27" ht="15.75" customHeight="1">
      <c r="A2456" s="149">
        <f t="shared" si="399"/>
        <v>4751</v>
      </c>
      <c r="B2456" s="76">
        <v>26874</v>
      </c>
      <c r="C2456" s="166">
        <v>2</v>
      </c>
      <c r="D2456" s="67" t="str">
        <f t="shared" si="403"/>
        <v>275/80R22.5</v>
      </c>
      <c r="E2456" s="152" t="s">
        <v>259</v>
      </c>
      <c r="F2456" s="76" t="s">
        <v>198</v>
      </c>
      <c r="G2456" s="68">
        <v>16</v>
      </c>
      <c r="H2456" s="67" t="str">
        <f t="shared" si="404"/>
        <v>M.GORETTI</v>
      </c>
      <c r="I2456" s="71">
        <v>46000</v>
      </c>
      <c r="J2456" s="72">
        <v>46015</v>
      </c>
      <c r="K2456" s="68">
        <v>1</v>
      </c>
      <c r="L2456" s="68">
        <v>18250</v>
      </c>
      <c r="M2456" s="68">
        <v>242386</v>
      </c>
      <c r="N2456" s="73">
        <f t="shared" si="405"/>
        <v>600</v>
      </c>
      <c r="O2456" s="74" t="str">
        <f t="shared" ca="1" si="406"/>
        <v>OK</v>
      </c>
      <c r="P2456" s="71">
        <v>46022</v>
      </c>
      <c r="Q2456" s="198"/>
      <c r="R2456" s="68" t="s">
        <v>103</v>
      </c>
      <c r="S2456" s="73" t="str">
        <f t="shared" si="407"/>
        <v>Deterioração do flanco por choque.</v>
      </c>
      <c r="T2456" s="67" t="str">
        <f t="shared" si="408"/>
        <v>Choque e/ou beliscões no flanco ocasionado pela passagem em buracos ou durante a subida do meio-fio (calçada), desníveis em cabeceiras e pontes, viadutos etc.</v>
      </c>
      <c r="U2456" s="73" t="str">
        <f t="shared" si="409"/>
        <v>Impacto lateral proveniente de erro operacional, solicito avaliação de cobrança.</v>
      </c>
      <c r="V2456" s="68">
        <v>16196</v>
      </c>
      <c r="W2456" s="67" t="str">
        <f t="shared" si="410"/>
        <v xml:space="preserve">Everson Veloso </v>
      </c>
      <c r="X2456" s="67">
        <f t="shared" si="401"/>
        <v>12</v>
      </c>
      <c r="Y2456" s="67">
        <f t="shared" ca="1" si="400"/>
        <v>7</v>
      </c>
      <c r="Z2456" s="67" t="str">
        <f>IFERROR(VLOOKUP(R2456,FVU!B:F,5,FALSE),"")</f>
        <v>FLANCO</v>
      </c>
      <c r="AA2456">
        <f t="shared" si="402"/>
        <v>2025</v>
      </c>
    </row>
    <row r="2457" spans="1:27" ht="15.75" customHeight="1">
      <c r="A2457" s="150">
        <f t="shared" si="399"/>
        <v>4752</v>
      </c>
      <c r="B2457" s="75">
        <v>32614</v>
      </c>
      <c r="C2457" s="60">
        <v>2</v>
      </c>
      <c r="D2457" s="59" t="str">
        <f t="shared" si="403"/>
        <v>275/80R22.5</v>
      </c>
      <c r="E2457" s="61">
        <v>11187</v>
      </c>
      <c r="F2457" s="75" t="s">
        <v>102</v>
      </c>
      <c r="G2457" s="60">
        <v>870</v>
      </c>
      <c r="H2457" s="59" t="str">
        <f t="shared" si="404"/>
        <v>JUSTINOPOLIS</v>
      </c>
      <c r="I2457" s="63">
        <v>46000</v>
      </c>
      <c r="J2457" s="64">
        <v>46015</v>
      </c>
      <c r="K2457" s="60">
        <v>0</v>
      </c>
      <c r="L2457" s="60">
        <v>14987</v>
      </c>
      <c r="M2457" s="60">
        <v>14987</v>
      </c>
      <c r="N2457" s="65">
        <f t="shared" si="405"/>
        <v>600</v>
      </c>
      <c r="O2457" s="66" t="str">
        <f t="shared" ca="1" si="406"/>
        <v>OK</v>
      </c>
      <c r="P2457" s="63">
        <v>46035</v>
      </c>
      <c r="Q2457" s="200"/>
      <c r="R2457" s="148" t="s">
        <v>111</v>
      </c>
      <c r="S2457" s="65" t="str">
        <f t="shared" si="407"/>
        <v>Desgaste irregular da Banda de Rodagem.</v>
      </c>
      <c r="T2457" s="59" t="str">
        <f t="shared" si="408"/>
        <v>Folgas nas mangas, cubos, buchas estouradas, veículo desalinhado.</v>
      </c>
      <c r="U2457" s="65" t="str">
        <f t="shared" si="40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457" s="60">
        <v>16196</v>
      </c>
      <c r="W2457" s="59" t="str">
        <f t="shared" si="410"/>
        <v xml:space="preserve">Everson Veloso </v>
      </c>
      <c r="X2457" s="59">
        <f t="shared" si="401"/>
        <v>12</v>
      </c>
      <c r="Y2457" s="59">
        <f t="shared" ca="1" si="400"/>
        <v>20</v>
      </c>
      <c r="Z2457" s="59" t="str">
        <f>IFERROR(VLOOKUP(R2457,FVU!B:F,5,FALSE),"")</f>
        <v>BANDA DE RODAGEM</v>
      </c>
      <c r="AA2457">
        <f t="shared" si="402"/>
        <v>2025</v>
      </c>
    </row>
    <row r="2458" spans="1:27" ht="15.75" customHeight="1">
      <c r="A2458" s="149">
        <f t="shared" si="399"/>
        <v>4753</v>
      </c>
      <c r="B2458" s="76">
        <v>30158</v>
      </c>
      <c r="C2458" s="68">
        <v>4</v>
      </c>
      <c r="D2458" s="67" t="str">
        <f t="shared" si="403"/>
        <v>215/75R17.5</v>
      </c>
      <c r="E2458" s="69">
        <v>40891</v>
      </c>
      <c r="F2458" s="76" t="s">
        <v>99</v>
      </c>
      <c r="G2458" s="68">
        <v>98</v>
      </c>
      <c r="H2458" s="67" t="str">
        <f t="shared" si="404"/>
        <v>ANA LUCIA</v>
      </c>
      <c r="I2458" s="71">
        <v>46006</v>
      </c>
      <c r="J2458" s="72">
        <v>46015</v>
      </c>
      <c r="K2458" s="68">
        <v>1</v>
      </c>
      <c r="L2458" s="68">
        <v>1724</v>
      </c>
      <c r="M2458" s="68">
        <v>27929</v>
      </c>
      <c r="N2458" s="73">
        <f t="shared" si="405"/>
        <v>450</v>
      </c>
      <c r="O2458" s="74" t="str">
        <f t="shared" ca="1" si="406"/>
        <v>OK</v>
      </c>
      <c r="P2458" s="71">
        <v>46127</v>
      </c>
      <c r="Q2458" s="198"/>
      <c r="R2458" s="68" t="s">
        <v>112</v>
      </c>
      <c r="S2458" s="73" t="str">
        <f t="shared" si="407"/>
        <v>Agressões durante a montagem ou desmontagem.</v>
      </c>
      <c r="T2458" s="67" t="str">
        <f t="shared" si="408"/>
        <v>Cortes provocados por ferramentas ou máquinas de montagem/desmontagem, utilização de ferramentas não adequadas, força excessiva ou desproporcional na montagem/desmontagem.</v>
      </c>
      <c r="U2458" s="73" t="str">
        <f t="shared" si="409"/>
        <v>Falha na desmontagem do pneu. Solicito avaliação de cobrança.</v>
      </c>
      <c r="V2458" s="68">
        <v>16196</v>
      </c>
      <c r="W2458" s="67" t="str">
        <f t="shared" si="410"/>
        <v xml:space="preserve">Everson Veloso </v>
      </c>
      <c r="X2458" s="67">
        <f t="shared" si="401"/>
        <v>12</v>
      </c>
      <c r="Y2458" s="67">
        <f t="shared" ca="1" si="400"/>
        <v>112</v>
      </c>
      <c r="Z2458" s="67" t="str">
        <f>IFERROR(VLOOKUP(R2458,FVU!B:F,5,FALSE),"")</f>
        <v>TALÃO</v>
      </c>
      <c r="AA2458">
        <f t="shared" si="402"/>
        <v>2025</v>
      </c>
    </row>
    <row r="2459" spans="1:27" ht="15.75" customHeight="1">
      <c r="A2459" s="150">
        <f t="shared" si="399"/>
        <v>4754</v>
      </c>
      <c r="B2459" s="75">
        <v>27145</v>
      </c>
      <c r="C2459" s="60">
        <v>1</v>
      </c>
      <c r="D2459" s="59" t="str">
        <f t="shared" si="403"/>
        <v>295/80R22.5</v>
      </c>
      <c r="E2459" s="61">
        <v>7615</v>
      </c>
      <c r="F2459" s="75" t="s">
        <v>207</v>
      </c>
      <c r="G2459" s="60">
        <v>56</v>
      </c>
      <c r="H2459" s="59" t="str">
        <f t="shared" si="404"/>
        <v xml:space="preserve">UBERLANDIA </v>
      </c>
      <c r="I2459" s="63">
        <v>46006</v>
      </c>
      <c r="J2459" s="64">
        <v>46015</v>
      </c>
      <c r="K2459" s="60">
        <v>1</v>
      </c>
      <c r="L2459" s="60">
        <v>18878</v>
      </c>
      <c r="M2459" s="60">
        <v>129072</v>
      </c>
      <c r="N2459" s="65">
        <f t="shared" si="405"/>
        <v>650</v>
      </c>
      <c r="O2459" s="66" t="str">
        <f t="shared" ca="1" si="406"/>
        <v>OK</v>
      </c>
      <c r="P2459" s="63">
        <v>46034</v>
      </c>
      <c r="Q2459" s="200"/>
      <c r="R2459" s="148" t="s">
        <v>103</v>
      </c>
      <c r="S2459" s="65" t="str">
        <f t="shared" si="407"/>
        <v>Deterioração do flanco por choque.</v>
      </c>
      <c r="T2459" s="59" t="str">
        <f t="shared" si="408"/>
        <v>Choque e/ou beliscões no flanco ocasionado pela passagem em buracos ou durante a subida do meio-fio (calçada), desníveis em cabeceiras e pontes, viadutos etc.</v>
      </c>
      <c r="U2459" s="65" t="str">
        <f t="shared" si="409"/>
        <v>Impacto lateral proveniente de erro operacional, solicito avaliação de cobrança.</v>
      </c>
      <c r="V2459" s="60">
        <v>16196</v>
      </c>
      <c r="W2459" s="59" t="str">
        <f t="shared" si="410"/>
        <v xml:space="preserve">Everson Veloso </v>
      </c>
      <c r="X2459" s="59">
        <f t="shared" si="401"/>
        <v>12</v>
      </c>
      <c r="Y2459" s="59">
        <f t="shared" ca="1" si="400"/>
        <v>19</v>
      </c>
      <c r="Z2459" s="59" t="str">
        <f>IFERROR(VLOOKUP(R2459,FVU!B:F,5,FALSE),"")</f>
        <v>FLANCO</v>
      </c>
      <c r="AA2459">
        <f t="shared" si="402"/>
        <v>2025</v>
      </c>
    </row>
    <row r="2460" spans="1:27" ht="15.75" customHeight="1">
      <c r="A2460" s="149">
        <f t="shared" si="399"/>
        <v>4755</v>
      </c>
      <c r="B2460" s="76">
        <v>26998</v>
      </c>
      <c r="C2460" s="68">
        <v>1</v>
      </c>
      <c r="D2460" s="67" t="str">
        <f t="shared" si="403"/>
        <v>295/80R22.5</v>
      </c>
      <c r="E2460" s="69">
        <v>7615</v>
      </c>
      <c r="F2460" s="76" t="s">
        <v>199</v>
      </c>
      <c r="G2460" s="68">
        <v>56</v>
      </c>
      <c r="H2460" s="67" t="str">
        <f t="shared" si="404"/>
        <v xml:space="preserve">UBERLANDIA </v>
      </c>
      <c r="I2460" s="71">
        <v>46006</v>
      </c>
      <c r="J2460" s="72">
        <v>46015</v>
      </c>
      <c r="K2460" s="68">
        <v>1</v>
      </c>
      <c r="L2460" s="68">
        <v>18878</v>
      </c>
      <c r="M2460" s="68">
        <v>105312</v>
      </c>
      <c r="N2460" s="73">
        <f t="shared" si="405"/>
        <v>650</v>
      </c>
      <c r="O2460" s="74" t="str">
        <f t="shared" ca="1" si="406"/>
        <v>OK</v>
      </c>
      <c r="P2460" s="71">
        <v>46034</v>
      </c>
      <c r="Q2460" s="198"/>
      <c r="R2460" s="68" t="s">
        <v>108</v>
      </c>
      <c r="S2460" s="73" t="str">
        <f t="shared" si="407"/>
        <v>Agressões repetidas no flanco.</v>
      </c>
      <c r="T2460" s="67" t="str">
        <f t="shared" si="408"/>
        <v>Raspagem contra meio-fio ou guias, objetos entre pneus germinados, contato com partes fixas do veículo.</v>
      </c>
      <c r="U2460" s="73" t="str">
        <f t="shared" si="409"/>
        <v>Impactos constantes na lateral do pneu proveniente de erro operacional, solicito avaliação de cobrança.</v>
      </c>
      <c r="V2460" s="68">
        <v>16196</v>
      </c>
      <c r="W2460" s="67" t="str">
        <f t="shared" si="410"/>
        <v xml:space="preserve">Everson Veloso </v>
      </c>
      <c r="X2460" s="67">
        <f t="shared" si="401"/>
        <v>12</v>
      </c>
      <c r="Y2460" s="67">
        <f t="shared" ca="1" si="400"/>
        <v>19</v>
      </c>
      <c r="Z2460" s="67" t="str">
        <f>IFERROR(VLOOKUP(R2460,FVU!B:F,5,FALSE),"")</f>
        <v>FLANCO</v>
      </c>
      <c r="AA2460">
        <f t="shared" si="402"/>
        <v>2025</v>
      </c>
    </row>
    <row r="2461" spans="1:27" ht="15.75" customHeight="1">
      <c r="A2461" s="150">
        <f t="shared" si="399"/>
        <v>4756</v>
      </c>
      <c r="B2461" s="75">
        <v>29131</v>
      </c>
      <c r="C2461" s="60">
        <v>1</v>
      </c>
      <c r="D2461" s="59" t="str">
        <f t="shared" si="403"/>
        <v>295/80R22.5</v>
      </c>
      <c r="E2461" s="61">
        <v>7615</v>
      </c>
      <c r="F2461" s="75" t="s">
        <v>199</v>
      </c>
      <c r="G2461" s="60">
        <v>56</v>
      </c>
      <c r="H2461" s="59" t="str">
        <f t="shared" si="404"/>
        <v xml:space="preserve">UBERLANDIA </v>
      </c>
      <c r="I2461" s="63">
        <v>46007</v>
      </c>
      <c r="J2461" s="64">
        <v>46015</v>
      </c>
      <c r="K2461" s="60">
        <v>1</v>
      </c>
      <c r="L2461" s="60">
        <v>100</v>
      </c>
      <c r="M2461" s="60">
        <v>125069</v>
      </c>
      <c r="N2461" s="65">
        <f t="shared" si="405"/>
        <v>650</v>
      </c>
      <c r="O2461" s="66" t="str">
        <f t="shared" ca="1" si="406"/>
        <v>OK</v>
      </c>
      <c r="P2461" s="63">
        <v>46034</v>
      </c>
      <c r="Q2461" s="200"/>
      <c r="R2461" s="148" t="s">
        <v>108</v>
      </c>
      <c r="S2461" s="65" t="str">
        <f t="shared" si="407"/>
        <v>Agressões repetidas no flanco.</v>
      </c>
      <c r="T2461" s="59" t="str">
        <f t="shared" si="408"/>
        <v>Raspagem contra meio-fio ou guias, objetos entre pneus germinados, contato com partes fixas do veículo.</v>
      </c>
      <c r="U2461" s="65" t="str">
        <f t="shared" si="409"/>
        <v>Impactos constantes na lateral do pneu proveniente de erro operacional, solicito avaliação de cobrança.</v>
      </c>
      <c r="V2461" s="60">
        <v>16196</v>
      </c>
      <c r="W2461" s="59" t="str">
        <f t="shared" si="410"/>
        <v xml:space="preserve">Everson Veloso </v>
      </c>
      <c r="X2461" s="59">
        <f t="shared" si="401"/>
        <v>12</v>
      </c>
      <c r="Y2461" s="59">
        <f t="shared" ca="1" si="400"/>
        <v>19</v>
      </c>
      <c r="Z2461" s="59" t="str">
        <f>IFERROR(VLOOKUP(R2461,FVU!B:F,5,FALSE),"")</f>
        <v>FLANCO</v>
      </c>
      <c r="AA2461">
        <f t="shared" si="402"/>
        <v>2025</v>
      </c>
    </row>
    <row r="2462" spans="1:27" ht="15.75" customHeight="1">
      <c r="A2462" s="149">
        <f t="shared" si="399"/>
        <v>4757</v>
      </c>
      <c r="B2462" s="76">
        <v>31218</v>
      </c>
      <c r="C2462" s="68">
        <v>2</v>
      </c>
      <c r="D2462" s="67" t="str">
        <f t="shared" si="403"/>
        <v>275/80R22.5</v>
      </c>
      <c r="E2462" s="69">
        <v>7328</v>
      </c>
      <c r="F2462" s="76" t="s">
        <v>198</v>
      </c>
      <c r="G2462" s="68">
        <v>56</v>
      </c>
      <c r="H2462" s="67" t="str">
        <f t="shared" si="404"/>
        <v xml:space="preserve">UBERLANDIA </v>
      </c>
      <c r="I2462" s="71">
        <v>46000</v>
      </c>
      <c r="J2462" s="72">
        <v>46015</v>
      </c>
      <c r="K2462" s="68">
        <v>0</v>
      </c>
      <c r="L2462" s="68">
        <v>27975</v>
      </c>
      <c r="M2462" s="68">
        <v>68686</v>
      </c>
      <c r="N2462" s="73">
        <f t="shared" si="405"/>
        <v>600</v>
      </c>
      <c r="O2462" s="74" t="str">
        <f t="shared" ca="1" si="406"/>
        <v>OK</v>
      </c>
      <c r="P2462" s="71">
        <v>46034</v>
      </c>
      <c r="Q2462" s="198"/>
      <c r="R2462" s="68" t="s">
        <v>114</v>
      </c>
      <c r="S2462" s="73" t="str">
        <f t="shared" si="407"/>
        <v>Pneu não ressulcado</v>
      </c>
      <c r="T2462" s="67" t="str">
        <f t="shared" si="408"/>
        <v>Negligência e/ou não realização do serviço de ressulcagem.</v>
      </c>
      <c r="U2462" s="73" t="str">
        <f t="shared" si="409"/>
        <v>Realizar a ressulcagem dos pneus respeitando os procedimentos conforme manual de ressulcagem.</v>
      </c>
      <c r="V2462" s="68">
        <v>16196</v>
      </c>
      <c r="W2462" s="67" t="str">
        <f t="shared" si="410"/>
        <v xml:space="preserve">Everson Veloso </v>
      </c>
      <c r="X2462" s="67">
        <f t="shared" si="401"/>
        <v>12</v>
      </c>
      <c r="Y2462" s="67">
        <f t="shared" ca="1" si="400"/>
        <v>19</v>
      </c>
      <c r="Z2462" s="67" t="str">
        <f>IFERROR(VLOOKUP(R2462,FVU!B:F,5,FALSE),"")</f>
        <v>BANDA DE RODAGEM</v>
      </c>
      <c r="AA2462">
        <f t="shared" si="402"/>
        <v>2025</v>
      </c>
    </row>
    <row r="2463" spans="1:27" ht="15.75" customHeight="1">
      <c r="A2463" s="150">
        <f t="shared" si="399"/>
        <v>4758</v>
      </c>
      <c r="B2463" s="75">
        <v>26312</v>
      </c>
      <c r="C2463" s="60">
        <v>1</v>
      </c>
      <c r="D2463" s="59" t="str">
        <f t="shared" si="403"/>
        <v>295/80R22.5</v>
      </c>
      <c r="E2463" s="61">
        <v>7614</v>
      </c>
      <c r="F2463" s="75" t="s">
        <v>201</v>
      </c>
      <c r="G2463" s="60">
        <v>56</v>
      </c>
      <c r="H2463" s="59" t="str">
        <f t="shared" si="404"/>
        <v xml:space="preserve">UBERLANDIA </v>
      </c>
      <c r="I2463" s="63">
        <v>46001</v>
      </c>
      <c r="J2463" s="64">
        <v>46015</v>
      </c>
      <c r="K2463" s="60">
        <v>0</v>
      </c>
      <c r="L2463" s="60">
        <v>14681</v>
      </c>
      <c r="M2463" s="60">
        <v>104740</v>
      </c>
      <c r="N2463" s="65">
        <f t="shared" si="405"/>
        <v>650</v>
      </c>
      <c r="O2463" s="66" t="str">
        <f t="shared" ca="1" si="406"/>
        <v>OK</v>
      </c>
      <c r="P2463" s="63">
        <v>46034</v>
      </c>
      <c r="Q2463" s="200"/>
      <c r="R2463" s="148" t="s">
        <v>111</v>
      </c>
      <c r="S2463" s="65" t="str">
        <f t="shared" si="407"/>
        <v>Desgaste irregular da Banda de Rodagem.</v>
      </c>
      <c r="T2463" s="59" t="str">
        <f t="shared" si="408"/>
        <v>Folgas nas mangas, cubos, buchas estouradas, veículo desalinhado.</v>
      </c>
      <c r="U2463" s="65" t="str">
        <f t="shared" si="40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463" s="60">
        <v>16196</v>
      </c>
      <c r="W2463" s="59" t="str">
        <f t="shared" si="410"/>
        <v xml:space="preserve">Everson Veloso </v>
      </c>
      <c r="X2463" s="59">
        <f t="shared" si="401"/>
        <v>12</v>
      </c>
      <c r="Y2463" s="59">
        <f t="shared" ca="1" si="400"/>
        <v>19</v>
      </c>
      <c r="Z2463" s="59" t="str">
        <f>IFERROR(VLOOKUP(R2463,FVU!B:F,5,FALSE),"")</f>
        <v>BANDA DE RODAGEM</v>
      </c>
      <c r="AA2463">
        <f t="shared" si="402"/>
        <v>2025</v>
      </c>
    </row>
    <row r="2464" spans="1:27" ht="15.75" customHeight="1">
      <c r="A2464" s="149">
        <f t="shared" si="399"/>
        <v>4759</v>
      </c>
      <c r="B2464" s="76">
        <v>31459</v>
      </c>
      <c r="C2464" s="68">
        <v>2</v>
      </c>
      <c r="D2464" s="67" t="str">
        <f t="shared" si="403"/>
        <v>275/80R22.5</v>
      </c>
      <c r="E2464" s="69">
        <v>7327</v>
      </c>
      <c r="F2464" s="76" t="s">
        <v>198</v>
      </c>
      <c r="G2464" s="68">
        <v>56</v>
      </c>
      <c r="H2464" s="67" t="str">
        <f t="shared" si="404"/>
        <v xml:space="preserve">UBERLANDIA </v>
      </c>
      <c r="I2464" s="71">
        <v>46000</v>
      </c>
      <c r="J2464" s="72">
        <v>46015</v>
      </c>
      <c r="K2464" s="68">
        <v>0</v>
      </c>
      <c r="L2464" s="68">
        <v>37232</v>
      </c>
      <c r="M2464" s="68">
        <v>61257</v>
      </c>
      <c r="N2464" s="73">
        <f t="shared" si="405"/>
        <v>600</v>
      </c>
      <c r="O2464" s="74" t="str">
        <f t="shared" ca="1" si="406"/>
        <v>OK</v>
      </c>
      <c r="P2464" s="71">
        <v>46034</v>
      </c>
      <c r="Q2464" s="198"/>
      <c r="R2464" s="68" t="s">
        <v>114</v>
      </c>
      <c r="S2464" s="73" t="str">
        <f t="shared" si="407"/>
        <v>Pneu não ressulcado</v>
      </c>
      <c r="T2464" s="67" t="str">
        <f t="shared" si="408"/>
        <v>Negligência e/ou não realização do serviço de ressulcagem.</v>
      </c>
      <c r="U2464" s="73" t="str">
        <f t="shared" si="409"/>
        <v>Realizar a ressulcagem dos pneus respeitando os procedimentos conforme manual de ressulcagem.</v>
      </c>
      <c r="V2464" s="68">
        <v>16196</v>
      </c>
      <c r="W2464" s="67" t="str">
        <f t="shared" si="410"/>
        <v xml:space="preserve">Everson Veloso </v>
      </c>
      <c r="X2464" s="67">
        <f t="shared" si="401"/>
        <v>12</v>
      </c>
      <c r="Y2464" s="67">
        <f t="shared" ca="1" si="400"/>
        <v>19</v>
      </c>
      <c r="Z2464" s="67" t="str">
        <f>IFERROR(VLOOKUP(R2464,FVU!B:F,5,FALSE),"")</f>
        <v>BANDA DE RODAGEM</v>
      </c>
      <c r="AA2464">
        <f t="shared" si="402"/>
        <v>2025</v>
      </c>
    </row>
    <row r="2465" spans="1:27" ht="15.75" customHeight="1">
      <c r="A2465" s="150">
        <f t="shared" si="399"/>
        <v>4760</v>
      </c>
      <c r="B2465" s="75">
        <v>29435</v>
      </c>
      <c r="C2465" s="60">
        <v>2</v>
      </c>
      <c r="D2465" s="59" t="str">
        <f t="shared" si="403"/>
        <v>275/80R22.5</v>
      </c>
      <c r="E2465" s="61">
        <v>8493</v>
      </c>
      <c r="F2465" s="75" t="s">
        <v>197</v>
      </c>
      <c r="G2465" s="60">
        <v>56</v>
      </c>
      <c r="H2465" s="59" t="str">
        <f t="shared" si="404"/>
        <v xml:space="preserve">UBERLANDIA </v>
      </c>
      <c r="I2465" s="63">
        <v>45977</v>
      </c>
      <c r="J2465" s="64">
        <v>46015</v>
      </c>
      <c r="K2465" s="60">
        <v>0</v>
      </c>
      <c r="L2465" s="60">
        <v>8628</v>
      </c>
      <c r="M2465" s="60">
        <v>90180</v>
      </c>
      <c r="N2465" s="65">
        <f t="shared" si="405"/>
        <v>600</v>
      </c>
      <c r="O2465" s="66" t="str">
        <f t="shared" ca="1" si="406"/>
        <v>OK</v>
      </c>
      <c r="P2465" s="63">
        <v>46034</v>
      </c>
      <c r="Q2465" s="200"/>
      <c r="R2465" s="148" t="s">
        <v>114</v>
      </c>
      <c r="S2465" s="65" t="str">
        <f t="shared" si="407"/>
        <v>Pneu não ressulcado</v>
      </c>
      <c r="T2465" s="59" t="str">
        <f t="shared" si="408"/>
        <v>Negligência e/ou não realização do serviço de ressulcagem.</v>
      </c>
      <c r="U2465" s="65" t="str">
        <f t="shared" si="409"/>
        <v>Realizar a ressulcagem dos pneus respeitando os procedimentos conforme manual de ressulcagem.</v>
      </c>
      <c r="V2465" s="60">
        <v>16196</v>
      </c>
      <c r="W2465" s="59" t="str">
        <f t="shared" si="410"/>
        <v xml:space="preserve">Everson Veloso </v>
      </c>
      <c r="X2465" s="59">
        <f t="shared" si="401"/>
        <v>12</v>
      </c>
      <c r="Y2465" s="59">
        <f t="shared" ca="1" si="400"/>
        <v>19</v>
      </c>
      <c r="Z2465" s="59" t="str">
        <f>IFERROR(VLOOKUP(R2465,FVU!B:F,5,FALSE),"")</f>
        <v>BANDA DE RODAGEM</v>
      </c>
      <c r="AA2465">
        <f t="shared" si="402"/>
        <v>2025</v>
      </c>
    </row>
    <row r="2466" spans="1:27" ht="15.75" customHeight="1">
      <c r="A2466" s="149">
        <f t="shared" si="399"/>
        <v>4761</v>
      </c>
      <c r="B2466" s="76">
        <v>32650</v>
      </c>
      <c r="C2466" s="68">
        <v>2</v>
      </c>
      <c r="D2466" s="67" t="str">
        <f t="shared" si="403"/>
        <v>275/80R22.5</v>
      </c>
      <c r="E2466" s="69">
        <v>8458</v>
      </c>
      <c r="F2466" s="76" t="s">
        <v>102</v>
      </c>
      <c r="G2466" s="68">
        <v>56</v>
      </c>
      <c r="H2466" s="67" t="str">
        <f t="shared" si="404"/>
        <v xml:space="preserve">UBERLANDIA </v>
      </c>
      <c r="I2466" s="71">
        <v>46000</v>
      </c>
      <c r="J2466" s="72">
        <v>46015</v>
      </c>
      <c r="K2466" s="68">
        <v>0</v>
      </c>
      <c r="L2466" s="68">
        <v>10184</v>
      </c>
      <c r="M2466" s="68">
        <v>10184</v>
      </c>
      <c r="N2466" s="73">
        <f t="shared" si="405"/>
        <v>600</v>
      </c>
      <c r="O2466" s="74" t="str">
        <f t="shared" ca="1" si="406"/>
        <v>OK</v>
      </c>
      <c r="P2466" s="71">
        <v>46034</v>
      </c>
      <c r="Q2466" s="198"/>
      <c r="R2466" s="68" t="s">
        <v>111</v>
      </c>
      <c r="S2466" s="73" t="str">
        <f t="shared" si="407"/>
        <v>Desgaste irregular da Banda de Rodagem.</v>
      </c>
      <c r="T2466" s="67" t="str">
        <f t="shared" si="408"/>
        <v>Folgas nas mangas, cubos, buchas estouradas, veículo desalinhado.</v>
      </c>
      <c r="U2466" s="73" t="str">
        <f t="shared" si="40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466" s="68">
        <v>16196</v>
      </c>
      <c r="W2466" s="67" t="str">
        <f t="shared" si="410"/>
        <v xml:space="preserve">Everson Veloso </v>
      </c>
      <c r="X2466" s="67">
        <f t="shared" si="401"/>
        <v>12</v>
      </c>
      <c r="Y2466" s="67">
        <f t="shared" ca="1" si="400"/>
        <v>19</v>
      </c>
      <c r="Z2466" s="67" t="str">
        <f>IFERROR(VLOOKUP(R2466,FVU!B:F,5,FALSE),"")</f>
        <v>BANDA DE RODAGEM</v>
      </c>
      <c r="AA2466">
        <f t="shared" si="402"/>
        <v>2025</v>
      </c>
    </row>
    <row r="2467" spans="1:27" ht="15.75" customHeight="1">
      <c r="A2467" s="150">
        <f t="shared" si="399"/>
        <v>4762</v>
      </c>
      <c r="B2467" s="75">
        <v>24040</v>
      </c>
      <c r="C2467" s="60">
        <v>2</v>
      </c>
      <c r="D2467" s="59" t="str">
        <f t="shared" si="403"/>
        <v>275/80R22.5</v>
      </c>
      <c r="E2467" s="61">
        <v>11151</v>
      </c>
      <c r="F2467" s="75" t="s">
        <v>99</v>
      </c>
      <c r="G2467" s="60">
        <v>870</v>
      </c>
      <c r="H2467" s="59" t="str">
        <f t="shared" si="404"/>
        <v>JUSTINOPOLIS</v>
      </c>
      <c r="I2467" s="63">
        <v>46007</v>
      </c>
      <c r="J2467" s="64">
        <v>46015</v>
      </c>
      <c r="K2467" s="60">
        <v>2</v>
      </c>
      <c r="L2467" s="60">
        <v>1662</v>
      </c>
      <c r="M2467" s="60">
        <v>205998</v>
      </c>
      <c r="N2467" s="65">
        <f t="shared" si="405"/>
        <v>600</v>
      </c>
      <c r="O2467" s="66" t="str">
        <f t="shared" ca="1" si="406"/>
        <v>OK</v>
      </c>
      <c r="P2467" s="63">
        <v>46035</v>
      </c>
      <c r="Q2467" s="200"/>
      <c r="R2467" s="148" t="s">
        <v>116</v>
      </c>
      <c r="S2467" s="65" t="str">
        <f t="shared" si="407"/>
        <v>Desenrolamento do retorno da lona carcaça no talão.</v>
      </c>
      <c r="T2467" s="59" t="str">
        <f t="shared" si="408"/>
        <v>Aquecimento no talão ocasionado pelo uso excessivo do freio, má regulagem dos freios, uso excessivo dos freios devido a velocidade incompatível com a via,rodas sujas e/ou em má condições de uso, etc.</v>
      </c>
      <c r="U2467" s="65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467" s="60">
        <v>16196</v>
      </c>
      <c r="W2467" s="59" t="str">
        <f t="shared" si="410"/>
        <v xml:space="preserve">Everson Veloso </v>
      </c>
      <c r="X2467" s="59">
        <f t="shared" si="401"/>
        <v>12</v>
      </c>
      <c r="Y2467" s="59">
        <f t="shared" ca="1" si="400"/>
        <v>20</v>
      </c>
      <c r="Z2467" s="59" t="str">
        <f>IFERROR(VLOOKUP(R2467,FVU!B:F,5,FALSE),"")</f>
        <v>TALÃO</v>
      </c>
      <c r="AA2467">
        <f t="shared" si="402"/>
        <v>2025</v>
      </c>
    </row>
    <row r="2468" spans="1:27" ht="15.75" customHeight="1">
      <c r="A2468" s="149">
        <f t="shared" si="399"/>
        <v>4763</v>
      </c>
      <c r="B2468" s="76">
        <v>25438</v>
      </c>
      <c r="C2468" s="68">
        <v>1</v>
      </c>
      <c r="D2468" s="67" t="str">
        <f t="shared" si="403"/>
        <v>295/80R22.5</v>
      </c>
      <c r="E2468" s="69">
        <v>90324</v>
      </c>
      <c r="F2468" s="76" t="s">
        <v>99</v>
      </c>
      <c r="G2468" s="68">
        <v>870</v>
      </c>
      <c r="H2468" s="67" t="str">
        <f t="shared" si="404"/>
        <v>JUSTINOPOLIS</v>
      </c>
      <c r="I2468" s="71">
        <v>46007</v>
      </c>
      <c r="J2468" s="72">
        <v>46015</v>
      </c>
      <c r="K2468" s="68">
        <v>1</v>
      </c>
      <c r="L2468" s="68">
        <v>14529</v>
      </c>
      <c r="M2468" s="68">
        <v>107429</v>
      </c>
      <c r="N2468" s="73">
        <f t="shared" si="405"/>
        <v>650</v>
      </c>
      <c r="O2468" s="74" t="str">
        <f t="shared" ca="1" si="406"/>
        <v>OK</v>
      </c>
      <c r="P2468" s="71">
        <v>46035</v>
      </c>
      <c r="Q2468" s="198"/>
      <c r="R2468" s="68" t="s">
        <v>106</v>
      </c>
      <c r="S2468" s="73" t="str">
        <f t="shared" si="407"/>
        <v>Rachadura na zona baixa do talão.</v>
      </c>
      <c r="T2468" s="67" t="str">
        <f t="shared" si="40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68" s="73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68" s="68">
        <v>16196</v>
      </c>
      <c r="W2468" s="67" t="str">
        <f t="shared" si="410"/>
        <v xml:space="preserve">Everson Veloso </v>
      </c>
      <c r="X2468" s="67">
        <f t="shared" si="401"/>
        <v>12</v>
      </c>
      <c r="Y2468" s="67">
        <f t="shared" ca="1" si="400"/>
        <v>20</v>
      </c>
      <c r="Z2468" s="67" t="str">
        <f>IFERROR(VLOOKUP(R2468,FVU!B:F,5,FALSE),"")</f>
        <v>TALÃO</v>
      </c>
      <c r="AA2468">
        <f t="shared" si="402"/>
        <v>2025</v>
      </c>
    </row>
    <row r="2469" spans="1:27" ht="15.75" customHeight="1">
      <c r="A2469" s="150">
        <f t="shared" si="399"/>
        <v>4764</v>
      </c>
      <c r="B2469" s="75">
        <v>32696</v>
      </c>
      <c r="C2469" s="60">
        <v>2</v>
      </c>
      <c r="D2469" s="59" t="str">
        <f t="shared" si="403"/>
        <v>275/80R22.5</v>
      </c>
      <c r="E2469" s="61">
        <v>11088</v>
      </c>
      <c r="F2469" s="75" t="s">
        <v>105</v>
      </c>
      <c r="G2469" s="60">
        <v>870</v>
      </c>
      <c r="H2469" s="59" t="str">
        <f t="shared" si="404"/>
        <v>JUSTINOPOLIS</v>
      </c>
      <c r="I2469" s="63">
        <v>46007</v>
      </c>
      <c r="J2469" s="64">
        <v>46015</v>
      </c>
      <c r="K2469" s="60">
        <v>1</v>
      </c>
      <c r="L2469" s="60">
        <v>7538</v>
      </c>
      <c r="M2469" s="60">
        <v>44322</v>
      </c>
      <c r="N2469" s="65">
        <f t="shared" si="405"/>
        <v>600</v>
      </c>
      <c r="O2469" s="66" t="str">
        <f t="shared" ca="1" si="406"/>
        <v>OK</v>
      </c>
      <c r="P2469" s="63">
        <v>46035</v>
      </c>
      <c r="Q2469" s="200"/>
      <c r="R2469" s="148" t="s">
        <v>116</v>
      </c>
      <c r="S2469" s="65" t="str">
        <f t="shared" si="407"/>
        <v>Desenrolamento do retorno da lona carcaça no talão.</v>
      </c>
      <c r="T2469" s="59" t="str">
        <f t="shared" si="408"/>
        <v>Aquecimento no talão ocasionado pelo uso excessivo do freio, má regulagem dos freios, uso excessivo dos freios devido a velocidade incompatível com a via,rodas sujas e/ou em má condições de uso, etc.</v>
      </c>
      <c r="U2469" s="65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469" s="60">
        <v>16196</v>
      </c>
      <c r="W2469" s="59" t="str">
        <f t="shared" si="410"/>
        <v xml:space="preserve">Everson Veloso </v>
      </c>
      <c r="X2469" s="59">
        <f t="shared" si="401"/>
        <v>12</v>
      </c>
      <c r="Y2469" s="59">
        <f t="shared" ca="1" si="400"/>
        <v>20</v>
      </c>
      <c r="Z2469" s="59" t="str">
        <f>IFERROR(VLOOKUP(R2469,FVU!B:F,5,FALSE),"")</f>
        <v>TALÃO</v>
      </c>
      <c r="AA2469">
        <f t="shared" si="402"/>
        <v>2025</v>
      </c>
    </row>
    <row r="2470" spans="1:27" ht="15.75" customHeight="1">
      <c r="A2470" s="149">
        <f t="shared" si="399"/>
        <v>4765</v>
      </c>
      <c r="B2470" s="76">
        <v>29546</v>
      </c>
      <c r="C2470" s="68">
        <v>1</v>
      </c>
      <c r="D2470" s="67" t="str">
        <f t="shared" si="403"/>
        <v>295/80R22.5</v>
      </c>
      <c r="E2470" s="69">
        <v>90518</v>
      </c>
      <c r="F2470" s="76" t="s">
        <v>105</v>
      </c>
      <c r="G2470" s="68">
        <v>870</v>
      </c>
      <c r="H2470" s="67" t="str">
        <f t="shared" si="404"/>
        <v>JUSTINOPOLIS</v>
      </c>
      <c r="I2470" s="71">
        <v>46007</v>
      </c>
      <c r="J2470" s="72">
        <v>46015</v>
      </c>
      <c r="K2470" s="68">
        <v>1</v>
      </c>
      <c r="L2470" s="68">
        <v>16002</v>
      </c>
      <c r="M2470" s="68">
        <v>60732</v>
      </c>
      <c r="N2470" s="73">
        <f t="shared" si="405"/>
        <v>650</v>
      </c>
      <c r="O2470" s="74" t="str">
        <f t="shared" ca="1" si="406"/>
        <v>OK</v>
      </c>
      <c r="P2470" s="71">
        <v>46035</v>
      </c>
      <c r="Q2470" s="198"/>
      <c r="R2470" s="68" t="s">
        <v>106</v>
      </c>
      <c r="S2470" s="73" t="str">
        <f t="shared" si="407"/>
        <v>Rachadura na zona baixa do talão.</v>
      </c>
      <c r="T2470" s="67" t="str">
        <f t="shared" si="40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70" s="73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70" s="68">
        <v>16196</v>
      </c>
      <c r="W2470" s="67" t="str">
        <f t="shared" si="410"/>
        <v xml:space="preserve">Everson Veloso </v>
      </c>
      <c r="X2470" s="67">
        <f t="shared" si="401"/>
        <v>12</v>
      </c>
      <c r="Y2470" s="67">
        <f t="shared" ca="1" si="400"/>
        <v>20</v>
      </c>
      <c r="Z2470" s="67" t="str">
        <f>IFERROR(VLOOKUP(R2470,FVU!B:F,5,FALSE),"")</f>
        <v>TALÃO</v>
      </c>
      <c r="AA2470">
        <f t="shared" si="402"/>
        <v>2025</v>
      </c>
    </row>
    <row r="2471" spans="1:27" ht="15.75" customHeight="1">
      <c r="A2471" s="150">
        <f t="shared" si="399"/>
        <v>4766</v>
      </c>
      <c r="B2471" s="75">
        <v>27078</v>
      </c>
      <c r="C2471" s="60">
        <v>2</v>
      </c>
      <c r="D2471" s="59" t="str">
        <f t="shared" si="403"/>
        <v>275/80R22.5</v>
      </c>
      <c r="E2471" s="61">
        <v>90522</v>
      </c>
      <c r="F2471" s="75" t="s">
        <v>99</v>
      </c>
      <c r="G2471" s="60">
        <v>990</v>
      </c>
      <c r="H2471" s="59" t="str">
        <f t="shared" si="404"/>
        <v>VENEZA</v>
      </c>
      <c r="I2471" s="63">
        <v>46006</v>
      </c>
      <c r="J2471" s="64">
        <v>46020</v>
      </c>
      <c r="K2471" s="60">
        <v>1</v>
      </c>
      <c r="L2471" s="60">
        <v>16560</v>
      </c>
      <c r="M2471" s="60">
        <v>206980</v>
      </c>
      <c r="N2471" s="65">
        <f t="shared" si="405"/>
        <v>600</v>
      </c>
      <c r="O2471" s="66" t="str">
        <f t="shared" ca="1" si="406"/>
        <v>OK</v>
      </c>
      <c r="P2471" s="63">
        <v>46028</v>
      </c>
      <c r="Q2471" s="200"/>
      <c r="R2471" s="148" t="s">
        <v>117</v>
      </c>
      <c r="S2471" s="65" t="str">
        <f t="shared" si="407"/>
        <v>Separações no talão e rupturas dos reforços.</v>
      </c>
      <c r="T2471" s="59" t="str">
        <f t="shared" si="408"/>
        <v>Aquecimento excessivo no tambor de freio, utilização com sobrecarga ou baixa pressão, mau posicionamento do pneu sobre o aro/roda, uso excessivo dos freios devido a velocidade incompatível com a via.</v>
      </c>
      <c r="U2471" s="65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71" s="60">
        <v>16196</v>
      </c>
      <c r="W2471" s="59" t="str">
        <f t="shared" si="410"/>
        <v xml:space="preserve">Everson Veloso </v>
      </c>
      <c r="X2471" s="59">
        <f t="shared" si="401"/>
        <v>12</v>
      </c>
      <c r="Y2471" s="59">
        <f t="shared" ca="1" si="400"/>
        <v>8</v>
      </c>
      <c r="Z2471" s="59" t="str">
        <f>IFERROR(VLOOKUP(R2471,FVU!B:F,5,FALSE),"")</f>
        <v>TALÃO</v>
      </c>
      <c r="AA2471">
        <f t="shared" si="402"/>
        <v>2025</v>
      </c>
    </row>
    <row r="2472" spans="1:27" ht="15.75" customHeight="1">
      <c r="A2472" s="149">
        <f t="shared" si="399"/>
        <v>4767</v>
      </c>
      <c r="B2472" s="76">
        <v>29080</v>
      </c>
      <c r="C2472" s="68">
        <v>2</v>
      </c>
      <c r="D2472" s="67" t="str">
        <f t="shared" si="403"/>
        <v>275/80R22.5</v>
      </c>
      <c r="E2472" s="69">
        <v>90535</v>
      </c>
      <c r="F2472" s="76" t="s">
        <v>105</v>
      </c>
      <c r="G2472" s="68">
        <v>990</v>
      </c>
      <c r="H2472" s="67" t="str">
        <f t="shared" si="404"/>
        <v>VENEZA</v>
      </c>
      <c r="I2472" s="71">
        <v>46009</v>
      </c>
      <c r="J2472" s="72">
        <v>46020</v>
      </c>
      <c r="K2472" s="68">
        <v>0</v>
      </c>
      <c r="L2472" s="68">
        <v>13171</v>
      </c>
      <c r="M2472" s="68">
        <v>138657</v>
      </c>
      <c r="N2472" s="73">
        <f t="shared" si="405"/>
        <v>600</v>
      </c>
      <c r="O2472" s="74" t="str">
        <f t="shared" ca="1" si="406"/>
        <v>OK</v>
      </c>
      <c r="P2472" s="71">
        <v>46028</v>
      </c>
      <c r="Q2472" s="198"/>
      <c r="R2472" s="68" t="s">
        <v>114</v>
      </c>
      <c r="S2472" s="73" t="str">
        <f t="shared" si="407"/>
        <v>Pneu não ressulcado</v>
      </c>
      <c r="T2472" s="67" t="str">
        <f t="shared" si="408"/>
        <v>Negligência e/ou não realização do serviço de ressulcagem.</v>
      </c>
      <c r="U2472" s="73" t="str">
        <f t="shared" si="409"/>
        <v>Realizar a ressulcagem dos pneus respeitando os procedimentos conforme manual de ressulcagem.</v>
      </c>
      <c r="V2472" s="68">
        <v>16196</v>
      </c>
      <c r="W2472" s="67" t="str">
        <f t="shared" si="410"/>
        <v xml:space="preserve">Everson Veloso </v>
      </c>
      <c r="X2472" s="67">
        <f t="shared" si="401"/>
        <v>12</v>
      </c>
      <c r="Y2472" s="67">
        <f t="shared" ca="1" si="400"/>
        <v>8</v>
      </c>
      <c r="Z2472" s="67" t="str">
        <f>IFERROR(VLOOKUP(R2472,FVU!B:F,5,FALSE),"")</f>
        <v>BANDA DE RODAGEM</v>
      </c>
      <c r="AA2472">
        <f t="shared" si="402"/>
        <v>2025</v>
      </c>
    </row>
    <row r="2473" spans="1:27" ht="15.75" customHeight="1">
      <c r="A2473" s="150">
        <f t="shared" si="399"/>
        <v>4768</v>
      </c>
      <c r="B2473" s="75">
        <v>31143</v>
      </c>
      <c r="C2473" s="60">
        <v>2</v>
      </c>
      <c r="D2473" s="59" t="str">
        <f t="shared" si="403"/>
        <v>275/80R22.5</v>
      </c>
      <c r="E2473" s="61">
        <v>8504</v>
      </c>
      <c r="F2473" s="75" t="s">
        <v>105</v>
      </c>
      <c r="G2473" s="60">
        <v>56</v>
      </c>
      <c r="H2473" s="59" t="str">
        <f t="shared" si="404"/>
        <v xml:space="preserve">UBERLANDIA </v>
      </c>
      <c r="I2473" s="63">
        <v>46009</v>
      </c>
      <c r="J2473" s="64">
        <v>46020</v>
      </c>
      <c r="K2473" s="60">
        <v>0</v>
      </c>
      <c r="L2473" s="60">
        <v>45545</v>
      </c>
      <c r="M2473" s="60">
        <v>75823</v>
      </c>
      <c r="N2473" s="65">
        <f t="shared" si="405"/>
        <v>600</v>
      </c>
      <c r="O2473" s="66" t="str">
        <f t="shared" ca="1" si="406"/>
        <v>OK</v>
      </c>
      <c r="P2473" s="63">
        <v>46034</v>
      </c>
      <c r="Q2473" s="200"/>
      <c r="R2473" s="148" t="s">
        <v>114</v>
      </c>
      <c r="S2473" s="65" t="str">
        <f t="shared" si="407"/>
        <v>Pneu não ressulcado</v>
      </c>
      <c r="T2473" s="59" t="str">
        <f t="shared" si="408"/>
        <v>Negligência e/ou não realização do serviço de ressulcagem.</v>
      </c>
      <c r="U2473" s="65" t="str">
        <f t="shared" si="409"/>
        <v>Realizar a ressulcagem dos pneus respeitando os procedimentos conforme manual de ressulcagem.</v>
      </c>
      <c r="V2473" s="60">
        <v>16196</v>
      </c>
      <c r="W2473" s="59" t="str">
        <f t="shared" si="410"/>
        <v xml:space="preserve">Everson Veloso </v>
      </c>
      <c r="X2473" s="59">
        <f t="shared" si="401"/>
        <v>12</v>
      </c>
      <c r="Y2473" s="59">
        <f t="shared" ca="1" si="400"/>
        <v>14</v>
      </c>
      <c r="Z2473" s="59" t="str">
        <f>IFERROR(VLOOKUP(R2473,FVU!B:F,5,FALSE),"")</f>
        <v>BANDA DE RODAGEM</v>
      </c>
      <c r="AA2473">
        <f t="shared" si="402"/>
        <v>2025</v>
      </c>
    </row>
    <row r="2474" spans="1:27" ht="15.75" customHeight="1">
      <c r="A2474" s="149">
        <f t="shared" si="399"/>
        <v>4769</v>
      </c>
      <c r="B2474" s="76">
        <v>32194</v>
      </c>
      <c r="C2474" s="68">
        <v>2</v>
      </c>
      <c r="D2474" s="67" t="str">
        <f t="shared" si="403"/>
        <v>275/80R22.5</v>
      </c>
      <c r="E2474" s="69">
        <v>8425</v>
      </c>
      <c r="F2474" s="76" t="s">
        <v>102</v>
      </c>
      <c r="G2474" s="68">
        <v>56</v>
      </c>
      <c r="H2474" s="67" t="str">
        <f t="shared" si="404"/>
        <v xml:space="preserve">UBERLANDIA </v>
      </c>
      <c r="I2474" s="71">
        <v>46003</v>
      </c>
      <c r="J2474" s="72">
        <v>46020</v>
      </c>
      <c r="K2474" s="68">
        <v>0</v>
      </c>
      <c r="L2474" s="68">
        <v>37571</v>
      </c>
      <c r="M2474" s="68">
        <v>38626</v>
      </c>
      <c r="N2474" s="73">
        <f t="shared" si="405"/>
        <v>600</v>
      </c>
      <c r="O2474" s="74" t="str">
        <f t="shared" ca="1" si="406"/>
        <v>OK</v>
      </c>
      <c r="P2474" s="71">
        <v>46034</v>
      </c>
      <c r="Q2474" s="198"/>
      <c r="R2474" s="68" t="s">
        <v>111</v>
      </c>
      <c r="S2474" s="73" t="str">
        <f t="shared" si="407"/>
        <v>Desgaste irregular da Banda de Rodagem.</v>
      </c>
      <c r="T2474" s="67" t="str">
        <f t="shared" si="408"/>
        <v>Folgas nas mangas, cubos, buchas estouradas, veículo desalinhado.</v>
      </c>
      <c r="U2474" s="73" t="str">
        <f t="shared" si="40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474" s="68">
        <v>16196</v>
      </c>
      <c r="W2474" s="67" t="str">
        <f t="shared" si="410"/>
        <v xml:space="preserve">Everson Veloso </v>
      </c>
      <c r="X2474" s="67">
        <f t="shared" si="401"/>
        <v>12</v>
      </c>
      <c r="Y2474" s="67">
        <f t="shared" ca="1" si="400"/>
        <v>14</v>
      </c>
      <c r="Z2474" s="67" t="str">
        <f>IFERROR(VLOOKUP(R2474,FVU!B:F,5,FALSE),"")</f>
        <v>BANDA DE RODAGEM</v>
      </c>
      <c r="AA2474">
        <f t="shared" si="402"/>
        <v>2025</v>
      </c>
    </row>
    <row r="2475" spans="1:27" ht="15.75" customHeight="1">
      <c r="A2475" s="150">
        <f t="shared" si="399"/>
        <v>4770</v>
      </c>
      <c r="B2475" s="75">
        <v>30511</v>
      </c>
      <c r="C2475" s="60">
        <v>2</v>
      </c>
      <c r="D2475" s="59" t="str">
        <f t="shared" si="403"/>
        <v>275/80R22.5</v>
      </c>
      <c r="E2475" s="61">
        <v>8504</v>
      </c>
      <c r="F2475" s="75" t="s">
        <v>198</v>
      </c>
      <c r="G2475" s="60">
        <v>56</v>
      </c>
      <c r="H2475" s="59" t="str">
        <f t="shared" si="404"/>
        <v xml:space="preserve">UBERLANDIA </v>
      </c>
      <c r="I2475" s="63">
        <v>46009</v>
      </c>
      <c r="J2475" s="64">
        <v>46020</v>
      </c>
      <c r="K2475" s="60">
        <v>0</v>
      </c>
      <c r="L2475" s="60">
        <v>20885</v>
      </c>
      <c r="M2475" s="60">
        <v>77699</v>
      </c>
      <c r="N2475" s="65">
        <f t="shared" si="405"/>
        <v>600</v>
      </c>
      <c r="O2475" s="66" t="str">
        <f t="shared" ca="1" si="406"/>
        <v>OK</v>
      </c>
      <c r="P2475" s="63">
        <v>46034</v>
      </c>
      <c r="Q2475" s="200"/>
      <c r="R2475" s="148" t="s">
        <v>114</v>
      </c>
      <c r="S2475" s="65" t="str">
        <f t="shared" si="407"/>
        <v>Pneu não ressulcado</v>
      </c>
      <c r="T2475" s="59" t="str">
        <f t="shared" si="408"/>
        <v>Negligência e/ou não realização do serviço de ressulcagem.</v>
      </c>
      <c r="U2475" s="65" t="str">
        <f t="shared" si="409"/>
        <v>Realizar a ressulcagem dos pneus respeitando os procedimentos conforme manual de ressulcagem.</v>
      </c>
      <c r="V2475" s="60">
        <v>16196</v>
      </c>
      <c r="W2475" s="59" t="str">
        <f t="shared" si="410"/>
        <v xml:space="preserve">Everson Veloso </v>
      </c>
      <c r="X2475" s="59">
        <f t="shared" si="401"/>
        <v>12</v>
      </c>
      <c r="Y2475" s="59">
        <f t="shared" ca="1" si="400"/>
        <v>14</v>
      </c>
      <c r="Z2475" s="59" t="str">
        <f>IFERROR(VLOOKUP(R2475,FVU!B:F,5,FALSE),"")</f>
        <v>BANDA DE RODAGEM</v>
      </c>
      <c r="AA2475">
        <f t="shared" si="402"/>
        <v>2025</v>
      </c>
    </row>
    <row r="2476" spans="1:27" ht="15.75" customHeight="1">
      <c r="A2476" s="149">
        <f t="shared" si="399"/>
        <v>4771</v>
      </c>
      <c r="B2476" s="76">
        <v>28970</v>
      </c>
      <c r="C2476" s="68">
        <v>2</v>
      </c>
      <c r="D2476" s="67" t="str">
        <f t="shared" si="403"/>
        <v>275/80R22.5</v>
      </c>
      <c r="E2476" s="69">
        <v>8516</v>
      </c>
      <c r="F2476" s="76" t="s">
        <v>198</v>
      </c>
      <c r="G2476" s="68">
        <v>56</v>
      </c>
      <c r="H2476" s="67" t="str">
        <f t="shared" si="404"/>
        <v xml:space="preserve">UBERLANDIA </v>
      </c>
      <c r="I2476" s="71">
        <v>46008</v>
      </c>
      <c r="J2476" s="72">
        <v>46020</v>
      </c>
      <c r="K2476" s="68">
        <v>0</v>
      </c>
      <c r="L2476" s="68">
        <v>7784</v>
      </c>
      <c r="M2476" s="68">
        <v>65980</v>
      </c>
      <c r="N2476" s="73">
        <f t="shared" si="405"/>
        <v>600</v>
      </c>
      <c r="O2476" s="74" t="str">
        <f t="shared" ca="1" si="406"/>
        <v>OK</v>
      </c>
      <c r="P2476" s="71">
        <v>46034</v>
      </c>
      <c r="Q2476" s="198"/>
      <c r="R2476" s="68" t="s">
        <v>111</v>
      </c>
      <c r="S2476" s="73" t="str">
        <f t="shared" si="407"/>
        <v>Desgaste irregular da Banda de Rodagem.</v>
      </c>
      <c r="T2476" s="67" t="str">
        <f t="shared" si="408"/>
        <v>Folgas nas mangas, cubos, buchas estouradas, veículo desalinhado.</v>
      </c>
      <c r="U2476" s="73" t="str">
        <f t="shared" si="40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476" s="68">
        <v>16196</v>
      </c>
      <c r="W2476" s="67" t="str">
        <f t="shared" si="410"/>
        <v xml:space="preserve">Everson Veloso </v>
      </c>
      <c r="X2476" s="67">
        <f t="shared" si="401"/>
        <v>12</v>
      </c>
      <c r="Y2476" s="67">
        <f t="shared" ca="1" si="400"/>
        <v>14</v>
      </c>
      <c r="Z2476" s="67" t="str">
        <f>IFERROR(VLOOKUP(R2476,FVU!B:F,5,FALSE),"")</f>
        <v>BANDA DE RODAGEM</v>
      </c>
      <c r="AA2476">
        <f t="shared" si="402"/>
        <v>2025</v>
      </c>
    </row>
    <row r="2477" spans="1:27" ht="15.75" customHeight="1">
      <c r="A2477" s="150">
        <f t="shared" si="399"/>
        <v>4772</v>
      </c>
      <c r="B2477" s="75">
        <v>30517</v>
      </c>
      <c r="C2477" s="60">
        <v>2</v>
      </c>
      <c r="D2477" s="59" t="str">
        <f t="shared" si="403"/>
        <v>275/80R22.5</v>
      </c>
      <c r="E2477" s="61">
        <v>8504</v>
      </c>
      <c r="F2477" s="75" t="s">
        <v>101</v>
      </c>
      <c r="G2477" s="60">
        <v>56</v>
      </c>
      <c r="H2477" s="59" t="str">
        <f t="shared" si="404"/>
        <v xml:space="preserve">UBERLANDIA </v>
      </c>
      <c r="I2477" s="63">
        <v>46009</v>
      </c>
      <c r="J2477" s="64">
        <v>46020</v>
      </c>
      <c r="K2477" s="60">
        <v>0</v>
      </c>
      <c r="L2477" s="60">
        <v>45545</v>
      </c>
      <c r="M2477" s="60">
        <v>85786</v>
      </c>
      <c r="N2477" s="65">
        <f t="shared" si="405"/>
        <v>600</v>
      </c>
      <c r="O2477" s="66" t="str">
        <f t="shared" ca="1" si="406"/>
        <v>OK</v>
      </c>
      <c r="P2477" s="63">
        <v>46034</v>
      </c>
      <c r="Q2477" s="200"/>
      <c r="R2477" s="148" t="s">
        <v>114</v>
      </c>
      <c r="S2477" s="65" t="str">
        <f t="shared" si="407"/>
        <v>Pneu não ressulcado</v>
      </c>
      <c r="T2477" s="59" t="str">
        <f t="shared" si="408"/>
        <v>Negligência e/ou não realização do serviço de ressulcagem.</v>
      </c>
      <c r="U2477" s="65" t="str">
        <f t="shared" si="409"/>
        <v>Realizar a ressulcagem dos pneus respeitando os procedimentos conforme manual de ressulcagem.</v>
      </c>
      <c r="V2477" s="60">
        <v>16196</v>
      </c>
      <c r="W2477" s="59" t="str">
        <f t="shared" si="410"/>
        <v xml:space="preserve">Everson Veloso </v>
      </c>
      <c r="X2477" s="59">
        <f t="shared" si="401"/>
        <v>12</v>
      </c>
      <c r="Y2477" s="59">
        <f t="shared" ca="1" si="400"/>
        <v>14</v>
      </c>
      <c r="Z2477" s="59" t="str">
        <f>IFERROR(VLOOKUP(R2477,FVU!B:F,5,FALSE),"")</f>
        <v>BANDA DE RODAGEM</v>
      </c>
      <c r="AA2477">
        <f t="shared" si="402"/>
        <v>2025</v>
      </c>
    </row>
    <row r="2478" spans="1:27" ht="15.75" customHeight="1">
      <c r="A2478" s="149">
        <f t="shared" si="399"/>
        <v>4773</v>
      </c>
      <c r="B2478" s="76">
        <v>32210</v>
      </c>
      <c r="C2478" s="68">
        <v>2</v>
      </c>
      <c r="D2478" s="67" t="str">
        <f t="shared" si="403"/>
        <v>275/80R22.5</v>
      </c>
      <c r="E2478" s="69">
        <v>8423</v>
      </c>
      <c r="F2478" s="76" t="s">
        <v>102</v>
      </c>
      <c r="G2478" s="68">
        <v>56</v>
      </c>
      <c r="H2478" s="67" t="str">
        <f t="shared" si="404"/>
        <v xml:space="preserve">UBERLANDIA </v>
      </c>
      <c r="I2478" s="71">
        <v>46001</v>
      </c>
      <c r="J2478" s="72">
        <v>46020</v>
      </c>
      <c r="K2478" s="68">
        <v>0</v>
      </c>
      <c r="L2478" s="68">
        <v>37106</v>
      </c>
      <c r="M2478" s="68">
        <v>37106</v>
      </c>
      <c r="N2478" s="73">
        <f t="shared" si="405"/>
        <v>600</v>
      </c>
      <c r="O2478" s="74" t="str">
        <f t="shared" ca="1" si="406"/>
        <v>OK</v>
      </c>
      <c r="P2478" s="71">
        <v>46034</v>
      </c>
      <c r="Q2478" s="198"/>
      <c r="R2478" s="68" t="s">
        <v>111</v>
      </c>
      <c r="S2478" s="73" t="str">
        <f t="shared" si="407"/>
        <v>Desgaste irregular da Banda de Rodagem.</v>
      </c>
      <c r="T2478" s="67" t="str">
        <f t="shared" si="408"/>
        <v>Folgas nas mangas, cubos, buchas estouradas, veículo desalinhado.</v>
      </c>
      <c r="U2478" s="73" t="str">
        <f t="shared" si="40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478" s="68">
        <v>16196</v>
      </c>
      <c r="W2478" s="67" t="str">
        <f t="shared" si="410"/>
        <v xml:space="preserve">Everson Veloso </v>
      </c>
      <c r="X2478" s="67">
        <f t="shared" si="401"/>
        <v>12</v>
      </c>
      <c r="Y2478" s="67">
        <f t="shared" ca="1" si="400"/>
        <v>14</v>
      </c>
      <c r="Z2478" s="67" t="str">
        <f>IFERROR(VLOOKUP(R2478,FVU!B:F,5,FALSE),"")</f>
        <v>BANDA DE RODAGEM</v>
      </c>
      <c r="AA2478">
        <f t="shared" si="402"/>
        <v>2025</v>
      </c>
    </row>
    <row r="2479" spans="1:27" ht="15.75" customHeight="1">
      <c r="A2479" s="150">
        <f t="shared" si="399"/>
        <v>4774</v>
      </c>
      <c r="B2479" s="75">
        <v>31389</v>
      </c>
      <c r="C2479" s="60">
        <v>2</v>
      </c>
      <c r="D2479" s="59" t="str">
        <f t="shared" si="403"/>
        <v>275/80R22.5</v>
      </c>
      <c r="E2479" s="61">
        <v>8504</v>
      </c>
      <c r="F2479" s="75" t="s">
        <v>99</v>
      </c>
      <c r="G2479" s="60">
        <v>56</v>
      </c>
      <c r="H2479" s="59" t="str">
        <f t="shared" si="404"/>
        <v xml:space="preserve">UBERLANDIA </v>
      </c>
      <c r="I2479" s="63">
        <v>46009</v>
      </c>
      <c r="J2479" s="64">
        <v>46020</v>
      </c>
      <c r="K2479" s="60">
        <v>0</v>
      </c>
      <c r="L2479" s="60">
        <v>45545</v>
      </c>
      <c r="M2479" s="60">
        <v>80913</v>
      </c>
      <c r="N2479" s="65">
        <f t="shared" si="405"/>
        <v>600</v>
      </c>
      <c r="O2479" s="66" t="str">
        <f t="shared" ca="1" si="406"/>
        <v>OK</v>
      </c>
      <c r="P2479" s="63">
        <v>46034</v>
      </c>
      <c r="Q2479" s="200"/>
      <c r="R2479" s="148" t="s">
        <v>114</v>
      </c>
      <c r="S2479" s="65" t="str">
        <f t="shared" si="407"/>
        <v>Pneu não ressulcado</v>
      </c>
      <c r="T2479" s="59" t="str">
        <f t="shared" si="408"/>
        <v>Negligência e/ou não realização do serviço de ressulcagem.</v>
      </c>
      <c r="U2479" s="65" t="str">
        <f t="shared" si="409"/>
        <v>Realizar a ressulcagem dos pneus respeitando os procedimentos conforme manual de ressulcagem.</v>
      </c>
      <c r="V2479" s="60">
        <v>16196</v>
      </c>
      <c r="W2479" s="59" t="str">
        <f t="shared" si="410"/>
        <v xml:space="preserve">Everson Veloso </v>
      </c>
      <c r="X2479" s="59">
        <f t="shared" si="401"/>
        <v>12</v>
      </c>
      <c r="Y2479" s="59">
        <f t="shared" ca="1" si="400"/>
        <v>14</v>
      </c>
      <c r="Z2479" s="59" t="str">
        <f>IFERROR(VLOOKUP(R2479,FVU!B:F,5,FALSE),"")</f>
        <v>BANDA DE RODAGEM</v>
      </c>
      <c r="AA2479">
        <f t="shared" si="402"/>
        <v>2025</v>
      </c>
    </row>
    <row r="2480" spans="1:27" ht="15.75" customHeight="1">
      <c r="A2480" s="149">
        <f t="shared" si="399"/>
        <v>4775</v>
      </c>
      <c r="B2480" s="76">
        <v>31820</v>
      </c>
      <c r="C2480" s="68">
        <v>2</v>
      </c>
      <c r="D2480" s="67" t="str">
        <f t="shared" si="403"/>
        <v>275/80R22.5</v>
      </c>
      <c r="E2480" s="69">
        <v>8463</v>
      </c>
      <c r="F2480" s="76" t="s">
        <v>105</v>
      </c>
      <c r="G2480" s="68">
        <v>56</v>
      </c>
      <c r="H2480" s="67" t="str">
        <f t="shared" si="404"/>
        <v xml:space="preserve">UBERLANDIA </v>
      </c>
      <c r="I2480" s="71">
        <v>46012</v>
      </c>
      <c r="J2480" s="72">
        <v>46020</v>
      </c>
      <c r="K2480" s="68">
        <v>0</v>
      </c>
      <c r="L2480" s="68">
        <v>10795</v>
      </c>
      <c r="M2480" s="68">
        <v>40319</v>
      </c>
      <c r="N2480" s="73">
        <f t="shared" si="405"/>
        <v>600</v>
      </c>
      <c r="O2480" s="74" t="str">
        <f t="shared" ca="1" si="406"/>
        <v>OK</v>
      </c>
      <c r="P2480" s="71">
        <v>46034</v>
      </c>
      <c r="Q2480" s="198"/>
      <c r="R2480" s="68" t="s">
        <v>114</v>
      </c>
      <c r="S2480" s="73" t="str">
        <f t="shared" si="407"/>
        <v>Pneu não ressulcado</v>
      </c>
      <c r="T2480" s="67" t="str">
        <f t="shared" si="408"/>
        <v>Negligência e/ou não realização do serviço de ressulcagem.</v>
      </c>
      <c r="U2480" s="73" t="str">
        <f t="shared" si="409"/>
        <v>Realizar a ressulcagem dos pneus respeitando os procedimentos conforme manual de ressulcagem.</v>
      </c>
      <c r="V2480" s="68">
        <v>16196</v>
      </c>
      <c r="W2480" s="67" t="str">
        <f t="shared" si="410"/>
        <v xml:space="preserve">Everson Veloso </v>
      </c>
      <c r="X2480" s="67">
        <f t="shared" si="401"/>
        <v>12</v>
      </c>
      <c r="Y2480" s="67">
        <f t="shared" ca="1" si="400"/>
        <v>14</v>
      </c>
      <c r="Z2480" s="67" t="str">
        <f>IFERROR(VLOOKUP(R2480,FVU!B:F,5,FALSE),"")</f>
        <v>BANDA DE RODAGEM</v>
      </c>
      <c r="AA2480">
        <f t="shared" si="402"/>
        <v>2025</v>
      </c>
    </row>
    <row r="2481" spans="1:27" ht="15.75" customHeight="1">
      <c r="A2481" s="150">
        <f t="shared" si="399"/>
        <v>4776</v>
      </c>
      <c r="B2481" s="75">
        <v>30641</v>
      </c>
      <c r="C2481" s="60">
        <v>2</v>
      </c>
      <c r="D2481" s="59" t="str">
        <f t="shared" si="403"/>
        <v>275/80R22.5</v>
      </c>
      <c r="E2481" s="61">
        <v>8509</v>
      </c>
      <c r="F2481" s="75" t="s">
        <v>198</v>
      </c>
      <c r="G2481" s="60">
        <v>56</v>
      </c>
      <c r="H2481" s="59" t="str">
        <f t="shared" si="404"/>
        <v xml:space="preserve">UBERLANDIA </v>
      </c>
      <c r="I2481" s="63">
        <v>46013</v>
      </c>
      <c r="J2481" s="64">
        <v>46020</v>
      </c>
      <c r="K2481" s="60">
        <v>0</v>
      </c>
      <c r="L2481" s="60">
        <v>52952</v>
      </c>
      <c r="M2481" s="60">
        <v>88479</v>
      </c>
      <c r="N2481" s="65">
        <f t="shared" si="405"/>
        <v>600</v>
      </c>
      <c r="O2481" s="66" t="str">
        <f t="shared" ca="1" si="406"/>
        <v>OK</v>
      </c>
      <c r="P2481" s="63">
        <v>46034</v>
      </c>
      <c r="Q2481" s="200"/>
      <c r="R2481" s="148" t="s">
        <v>114</v>
      </c>
      <c r="S2481" s="65" t="str">
        <f t="shared" si="407"/>
        <v>Pneu não ressulcado</v>
      </c>
      <c r="T2481" s="59" t="str">
        <f t="shared" si="408"/>
        <v>Negligência e/ou não realização do serviço de ressulcagem.</v>
      </c>
      <c r="U2481" s="65" t="str">
        <f t="shared" si="409"/>
        <v>Realizar a ressulcagem dos pneus respeitando os procedimentos conforme manual de ressulcagem.</v>
      </c>
      <c r="V2481" s="60">
        <v>16196</v>
      </c>
      <c r="W2481" s="59" t="str">
        <f t="shared" si="410"/>
        <v xml:space="preserve">Everson Veloso </v>
      </c>
      <c r="X2481" s="59">
        <f t="shared" si="401"/>
        <v>12</v>
      </c>
      <c r="Y2481" s="59">
        <f t="shared" ca="1" si="400"/>
        <v>14</v>
      </c>
      <c r="Z2481" s="59" t="str">
        <f>IFERROR(VLOOKUP(R2481,FVU!B:F,5,FALSE),"")</f>
        <v>BANDA DE RODAGEM</v>
      </c>
      <c r="AA2481">
        <f t="shared" si="402"/>
        <v>2025</v>
      </c>
    </row>
    <row r="2482" spans="1:27" ht="15.75" customHeight="1">
      <c r="A2482" s="149">
        <f t="shared" si="399"/>
        <v>4777</v>
      </c>
      <c r="B2482" s="76">
        <v>31150</v>
      </c>
      <c r="C2482" s="68">
        <v>2</v>
      </c>
      <c r="D2482" s="67" t="str">
        <f t="shared" si="403"/>
        <v>275/80R22.5</v>
      </c>
      <c r="E2482" s="69">
        <v>8509</v>
      </c>
      <c r="F2482" s="76" t="s">
        <v>105</v>
      </c>
      <c r="G2482" s="68">
        <v>56</v>
      </c>
      <c r="H2482" s="67" t="str">
        <f t="shared" si="404"/>
        <v xml:space="preserve">UBERLANDIA </v>
      </c>
      <c r="I2482" s="71">
        <v>46013</v>
      </c>
      <c r="J2482" s="72">
        <v>46020</v>
      </c>
      <c r="K2482" s="68">
        <v>0</v>
      </c>
      <c r="L2482" s="68">
        <v>52952</v>
      </c>
      <c r="M2482" s="68">
        <v>74417</v>
      </c>
      <c r="N2482" s="73">
        <f t="shared" si="405"/>
        <v>600</v>
      </c>
      <c r="O2482" s="74" t="str">
        <f t="shared" ca="1" si="406"/>
        <v>OK</v>
      </c>
      <c r="P2482" s="71">
        <v>46034</v>
      </c>
      <c r="Q2482" s="198"/>
      <c r="R2482" s="68" t="s">
        <v>114</v>
      </c>
      <c r="S2482" s="73" t="str">
        <f t="shared" si="407"/>
        <v>Pneu não ressulcado</v>
      </c>
      <c r="T2482" s="67" t="str">
        <f t="shared" si="408"/>
        <v>Negligência e/ou não realização do serviço de ressulcagem.</v>
      </c>
      <c r="U2482" s="73" t="str">
        <f t="shared" si="409"/>
        <v>Realizar a ressulcagem dos pneus respeitando os procedimentos conforme manual de ressulcagem.</v>
      </c>
      <c r="V2482" s="68">
        <v>16196</v>
      </c>
      <c r="W2482" s="67" t="str">
        <f t="shared" si="410"/>
        <v xml:space="preserve">Everson Veloso </v>
      </c>
      <c r="X2482" s="67">
        <f t="shared" si="401"/>
        <v>12</v>
      </c>
      <c r="Y2482" s="67">
        <f t="shared" ca="1" si="400"/>
        <v>14</v>
      </c>
      <c r="Z2482" s="67" t="str">
        <f>IFERROR(VLOOKUP(R2482,FVU!B:F,5,FALSE),"")</f>
        <v>BANDA DE RODAGEM</v>
      </c>
      <c r="AA2482">
        <f t="shared" si="402"/>
        <v>2025</v>
      </c>
    </row>
    <row r="2483" spans="1:27" ht="15.75" customHeight="1">
      <c r="A2483" s="150">
        <f t="shared" si="399"/>
        <v>4778</v>
      </c>
      <c r="B2483" s="75">
        <v>29185</v>
      </c>
      <c r="C2483" s="60">
        <v>2</v>
      </c>
      <c r="D2483" s="59" t="str">
        <f t="shared" si="403"/>
        <v>275/80R22.5</v>
      </c>
      <c r="E2483" s="61">
        <v>7513</v>
      </c>
      <c r="F2483" s="75" t="s">
        <v>99</v>
      </c>
      <c r="G2483" s="60">
        <v>56</v>
      </c>
      <c r="H2483" s="59" t="str">
        <f t="shared" si="404"/>
        <v xml:space="preserve">UBERLANDIA </v>
      </c>
      <c r="I2483" s="63">
        <v>46012</v>
      </c>
      <c r="J2483" s="64">
        <v>46020</v>
      </c>
      <c r="K2483" s="60">
        <v>0</v>
      </c>
      <c r="L2483" s="60">
        <v>2663</v>
      </c>
      <c r="M2483" s="60">
        <v>87991</v>
      </c>
      <c r="N2483" s="65">
        <f t="shared" si="405"/>
        <v>600</v>
      </c>
      <c r="O2483" s="66" t="str">
        <f t="shared" ca="1" si="406"/>
        <v>OK</v>
      </c>
      <c r="P2483" s="63">
        <v>46034</v>
      </c>
      <c r="Q2483" s="200"/>
      <c r="R2483" s="148" t="s">
        <v>114</v>
      </c>
      <c r="S2483" s="65" t="str">
        <f t="shared" si="407"/>
        <v>Pneu não ressulcado</v>
      </c>
      <c r="T2483" s="59" t="str">
        <f t="shared" si="408"/>
        <v>Negligência e/ou não realização do serviço de ressulcagem.</v>
      </c>
      <c r="U2483" s="65" t="str">
        <f t="shared" si="409"/>
        <v>Realizar a ressulcagem dos pneus respeitando os procedimentos conforme manual de ressulcagem.</v>
      </c>
      <c r="V2483" s="60">
        <v>16196</v>
      </c>
      <c r="W2483" s="59" t="str">
        <f t="shared" si="410"/>
        <v xml:space="preserve">Everson Veloso </v>
      </c>
      <c r="X2483" s="59">
        <f t="shared" si="401"/>
        <v>12</v>
      </c>
      <c r="Y2483" s="59">
        <f t="shared" ca="1" si="400"/>
        <v>14</v>
      </c>
      <c r="Z2483" s="59" t="str">
        <f>IFERROR(VLOOKUP(R2483,FVU!B:F,5,FALSE),"")</f>
        <v>BANDA DE RODAGEM</v>
      </c>
      <c r="AA2483">
        <f t="shared" si="402"/>
        <v>2025</v>
      </c>
    </row>
    <row r="2484" spans="1:27" ht="15.75" customHeight="1">
      <c r="A2484" s="149">
        <f t="shared" si="399"/>
        <v>4779</v>
      </c>
      <c r="B2484" s="76">
        <v>29861</v>
      </c>
      <c r="C2484" s="68">
        <v>2</v>
      </c>
      <c r="D2484" s="67" t="str">
        <f t="shared" si="403"/>
        <v>275/80R22.5</v>
      </c>
      <c r="E2484" s="69">
        <v>8460</v>
      </c>
      <c r="F2484" s="76" t="s">
        <v>198</v>
      </c>
      <c r="G2484" s="68">
        <v>56</v>
      </c>
      <c r="H2484" s="67" t="str">
        <f t="shared" si="404"/>
        <v xml:space="preserve">UBERLANDIA </v>
      </c>
      <c r="I2484" s="71">
        <v>46009</v>
      </c>
      <c r="J2484" s="72">
        <v>46020</v>
      </c>
      <c r="K2484" s="68">
        <v>0</v>
      </c>
      <c r="L2484" s="68">
        <v>40605</v>
      </c>
      <c r="M2484" s="68">
        <v>76080</v>
      </c>
      <c r="N2484" s="73">
        <f t="shared" si="405"/>
        <v>600</v>
      </c>
      <c r="O2484" s="74" t="str">
        <f t="shared" ca="1" si="406"/>
        <v>OK</v>
      </c>
      <c r="P2484" s="71">
        <v>46034</v>
      </c>
      <c r="Q2484" s="198"/>
      <c r="R2484" s="68" t="s">
        <v>114</v>
      </c>
      <c r="S2484" s="73" t="str">
        <f t="shared" si="407"/>
        <v>Pneu não ressulcado</v>
      </c>
      <c r="T2484" s="67" t="str">
        <f t="shared" si="408"/>
        <v>Negligência e/ou não realização do serviço de ressulcagem.</v>
      </c>
      <c r="U2484" s="73" t="str">
        <f t="shared" si="409"/>
        <v>Realizar a ressulcagem dos pneus respeitando os procedimentos conforme manual de ressulcagem.</v>
      </c>
      <c r="V2484" s="68">
        <v>16196</v>
      </c>
      <c r="W2484" s="67" t="str">
        <f t="shared" si="410"/>
        <v xml:space="preserve">Everson Veloso </v>
      </c>
      <c r="X2484" s="67">
        <f t="shared" si="401"/>
        <v>12</v>
      </c>
      <c r="Y2484" s="67">
        <f t="shared" ca="1" si="400"/>
        <v>14</v>
      </c>
      <c r="Z2484" s="67" t="str">
        <f>IFERROR(VLOOKUP(R2484,FVU!B:F,5,FALSE),"")</f>
        <v>BANDA DE RODAGEM</v>
      </c>
      <c r="AA2484">
        <f t="shared" si="402"/>
        <v>2025</v>
      </c>
    </row>
    <row r="2485" spans="1:27" ht="15.75" customHeight="1">
      <c r="A2485" s="150">
        <f t="shared" si="399"/>
        <v>4780</v>
      </c>
      <c r="B2485" s="75">
        <v>31474</v>
      </c>
      <c r="C2485" s="60">
        <v>2</v>
      </c>
      <c r="D2485" s="59" t="str">
        <f t="shared" si="403"/>
        <v>275/80R22.5</v>
      </c>
      <c r="E2485" s="61">
        <v>8481</v>
      </c>
      <c r="F2485" s="75" t="s">
        <v>105</v>
      </c>
      <c r="G2485" s="60">
        <v>56</v>
      </c>
      <c r="H2485" s="59" t="str">
        <f t="shared" si="404"/>
        <v xml:space="preserve">UBERLANDIA </v>
      </c>
      <c r="I2485" s="63">
        <v>46008</v>
      </c>
      <c r="J2485" s="64">
        <v>46020</v>
      </c>
      <c r="K2485" s="60">
        <v>0</v>
      </c>
      <c r="L2485" s="60">
        <v>29956</v>
      </c>
      <c r="M2485" s="60">
        <v>60574</v>
      </c>
      <c r="N2485" s="65">
        <f t="shared" si="405"/>
        <v>600</v>
      </c>
      <c r="O2485" s="66" t="str">
        <f t="shared" ca="1" si="406"/>
        <v>OK</v>
      </c>
      <c r="P2485" s="63">
        <v>46034</v>
      </c>
      <c r="Q2485" s="200"/>
      <c r="R2485" s="148" t="s">
        <v>114</v>
      </c>
      <c r="S2485" s="65" t="str">
        <f t="shared" si="407"/>
        <v>Pneu não ressulcado</v>
      </c>
      <c r="T2485" s="59" t="str">
        <f t="shared" si="408"/>
        <v>Negligência e/ou não realização do serviço de ressulcagem.</v>
      </c>
      <c r="U2485" s="65" t="str">
        <f t="shared" si="409"/>
        <v>Realizar a ressulcagem dos pneus respeitando os procedimentos conforme manual de ressulcagem.</v>
      </c>
      <c r="V2485" s="60">
        <v>16196</v>
      </c>
      <c r="W2485" s="59" t="str">
        <f t="shared" si="410"/>
        <v xml:space="preserve">Everson Veloso </v>
      </c>
      <c r="X2485" s="59">
        <f t="shared" si="401"/>
        <v>12</v>
      </c>
      <c r="Y2485" s="59">
        <f t="shared" ca="1" si="400"/>
        <v>14</v>
      </c>
      <c r="Z2485" s="59" t="str">
        <f>IFERROR(VLOOKUP(R2485,FVU!B:F,5,FALSE),"")</f>
        <v>BANDA DE RODAGEM</v>
      </c>
      <c r="AA2485">
        <f t="shared" si="402"/>
        <v>2025</v>
      </c>
    </row>
    <row r="2486" spans="1:27" ht="15.75" customHeight="1">
      <c r="A2486" s="149">
        <f t="shared" si="399"/>
        <v>4781</v>
      </c>
      <c r="B2486" s="76">
        <v>27402</v>
      </c>
      <c r="C2486" s="68">
        <v>2</v>
      </c>
      <c r="D2486" s="67" t="str">
        <f t="shared" si="403"/>
        <v>275/80R22.5</v>
      </c>
      <c r="E2486" s="69">
        <v>90295</v>
      </c>
      <c r="F2486" s="76" t="s">
        <v>105</v>
      </c>
      <c r="G2486" s="68">
        <v>870</v>
      </c>
      <c r="H2486" s="67" t="str">
        <f t="shared" si="404"/>
        <v>JUSTINOPOLIS</v>
      </c>
      <c r="I2486" s="71">
        <v>46013</v>
      </c>
      <c r="J2486" s="72">
        <v>46020</v>
      </c>
      <c r="K2486" s="68">
        <v>2</v>
      </c>
      <c r="L2486" s="68">
        <v>1824</v>
      </c>
      <c r="M2486" s="68">
        <v>144758</v>
      </c>
      <c r="N2486" s="73">
        <f t="shared" si="405"/>
        <v>600</v>
      </c>
      <c r="O2486" s="74" t="str">
        <f t="shared" ca="1" si="406"/>
        <v>OK</v>
      </c>
      <c r="P2486" s="71">
        <v>46045</v>
      </c>
      <c r="Q2486" s="198"/>
      <c r="R2486" s="68" t="s">
        <v>116</v>
      </c>
      <c r="S2486" s="73" t="str">
        <f t="shared" si="407"/>
        <v>Desenrolamento do retorno da lona carcaça no talão.</v>
      </c>
      <c r="T2486" s="67" t="str">
        <f t="shared" si="408"/>
        <v>Aquecimento no talão ocasionado pelo uso excessivo do freio, má regulagem dos freios, uso excessivo dos freios devido a velocidade incompatível com a via,rodas sujas e/ou em má condições de uso, etc.</v>
      </c>
      <c r="U2486" s="73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486" s="68">
        <v>16196</v>
      </c>
      <c r="W2486" s="67" t="str">
        <f t="shared" si="410"/>
        <v xml:space="preserve">Everson Veloso </v>
      </c>
      <c r="X2486" s="67">
        <f t="shared" si="401"/>
        <v>12</v>
      </c>
      <c r="Y2486" s="67">
        <f t="shared" ca="1" si="400"/>
        <v>25</v>
      </c>
      <c r="Z2486" s="67" t="str">
        <f>IFERROR(VLOOKUP(R2486,FVU!B:F,5,FALSE),"")</f>
        <v>TALÃO</v>
      </c>
      <c r="AA2486">
        <f t="shared" si="402"/>
        <v>2025</v>
      </c>
    </row>
    <row r="2487" spans="1:27" ht="15.75" customHeight="1">
      <c r="A2487" s="150">
        <f t="shared" si="399"/>
        <v>4782</v>
      </c>
      <c r="B2487" s="75">
        <v>27330</v>
      </c>
      <c r="C2487" s="60">
        <v>2</v>
      </c>
      <c r="D2487" s="59" t="str">
        <f t="shared" si="403"/>
        <v>275/80R22.5</v>
      </c>
      <c r="E2487" s="61" t="s">
        <v>260</v>
      </c>
      <c r="F2487" s="75" t="s">
        <v>105</v>
      </c>
      <c r="G2487" s="60">
        <v>16</v>
      </c>
      <c r="H2487" s="59" t="str">
        <f t="shared" si="404"/>
        <v>M.GORETTI</v>
      </c>
      <c r="I2487" s="63">
        <v>46006</v>
      </c>
      <c r="J2487" s="64">
        <v>46020</v>
      </c>
      <c r="K2487" s="60">
        <v>1</v>
      </c>
      <c r="L2487" s="60">
        <v>15286</v>
      </c>
      <c r="M2487" s="60">
        <v>221886</v>
      </c>
      <c r="N2487" s="65">
        <f t="shared" si="405"/>
        <v>600</v>
      </c>
      <c r="O2487" s="66" t="str">
        <f t="shared" ca="1" si="406"/>
        <v>OK</v>
      </c>
      <c r="P2487" s="63">
        <v>46022</v>
      </c>
      <c r="Q2487" s="200"/>
      <c r="R2487" s="148" t="s">
        <v>116</v>
      </c>
      <c r="S2487" s="65" t="str">
        <f t="shared" si="407"/>
        <v>Desenrolamento do retorno da lona carcaça no talão.</v>
      </c>
      <c r="T2487" s="59" t="str">
        <f t="shared" si="408"/>
        <v>Aquecimento no talão ocasionado pelo uso excessivo do freio, má regulagem dos freios, uso excessivo dos freios devido a velocidade incompatível com a via,rodas sujas e/ou em má condições de uso, etc.</v>
      </c>
      <c r="U2487" s="65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487" s="60">
        <v>16196</v>
      </c>
      <c r="W2487" s="59" t="str">
        <f t="shared" si="410"/>
        <v xml:space="preserve">Everson Veloso </v>
      </c>
      <c r="X2487" s="59">
        <f t="shared" si="401"/>
        <v>12</v>
      </c>
      <c r="Y2487" s="59">
        <f t="shared" ca="1" si="400"/>
        <v>2</v>
      </c>
      <c r="Z2487" s="59" t="str">
        <f>IFERROR(VLOOKUP(R2487,FVU!B:F,5,FALSE),"")</f>
        <v>TALÃO</v>
      </c>
      <c r="AA2487">
        <f t="shared" si="402"/>
        <v>2025</v>
      </c>
    </row>
    <row r="2488" spans="1:27" ht="15.75" customHeight="1">
      <c r="A2488" s="149">
        <f t="shared" si="399"/>
        <v>4783</v>
      </c>
      <c r="B2488" s="76">
        <v>28775</v>
      </c>
      <c r="C2488" s="68">
        <v>2</v>
      </c>
      <c r="D2488" s="67" t="str">
        <f t="shared" si="403"/>
        <v>275/80R22.5</v>
      </c>
      <c r="E2488" s="69">
        <v>11145</v>
      </c>
      <c r="F2488" s="76" t="s">
        <v>99</v>
      </c>
      <c r="G2488" s="68">
        <v>98</v>
      </c>
      <c r="H2488" s="67" t="str">
        <f t="shared" si="404"/>
        <v>ANA LUCIA</v>
      </c>
      <c r="I2488" s="71">
        <v>46014</v>
      </c>
      <c r="J2488" s="72">
        <v>46020</v>
      </c>
      <c r="K2488" s="68">
        <v>1</v>
      </c>
      <c r="L2488" s="68">
        <v>46846</v>
      </c>
      <c r="M2488" s="68">
        <v>89143</v>
      </c>
      <c r="N2488" s="73">
        <f t="shared" si="405"/>
        <v>600</v>
      </c>
      <c r="O2488" s="74" t="str">
        <f t="shared" ca="1" si="406"/>
        <v>OK</v>
      </c>
      <c r="P2488" s="71">
        <v>46127</v>
      </c>
      <c r="Q2488" s="198"/>
      <c r="R2488" s="68" t="s">
        <v>107</v>
      </c>
      <c r="S2488" s="73" t="str">
        <f t="shared" si="407"/>
        <v>Alteração na zona baixa do talão.</v>
      </c>
      <c r="T2488" s="67" t="str">
        <f t="shared" si="408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488" s="73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488" s="68">
        <v>16196</v>
      </c>
      <c r="W2488" s="67" t="str">
        <f t="shared" si="410"/>
        <v xml:space="preserve">Everson Veloso </v>
      </c>
      <c r="X2488" s="67">
        <f t="shared" si="401"/>
        <v>12</v>
      </c>
      <c r="Y2488" s="67">
        <f t="shared" ca="1" si="400"/>
        <v>107</v>
      </c>
      <c r="Z2488" s="67" t="str">
        <f>IFERROR(VLOOKUP(R2488,FVU!B:F,5,FALSE),"")</f>
        <v>TALÃO</v>
      </c>
      <c r="AA2488">
        <f t="shared" si="402"/>
        <v>2025</v>
      </c>
    </row>
    <row r="2489" spans="1:27" ht="15.75" customHeight="1">
      <c r="A2489" s="150">
        <f t="shared" si="399"/>
        <v>4784</v>
      </c>
      <c r="B2489" s="75">
        <v>30300</v>
      </c>
      <c r="C2489" s="60">
        <v>2</v>
      </c>
      <c r="D2489" s="59" t="str">
        <f t="shared" si="403"/>
        <v>275/80R22.5</v>
      </c>
      <c r="E2489" s="61">
        <v>20771</v>
      </c>
      <c r="F2489" s="75" t="s">
        <v>102</v>
      </c>
      <c r="G2489" s="60">
        <v>98</v>
      </c>
      <c r="H2489" s="59" t="str">
        <f t="shared" si="404"/>
        <v>ANA LUCIA</v>
      </c>
      <c r="I2489" s="63">
        <v>46013</v>
      </c>
      <c r="J2489" s="64">
        <v>46020</v>
      </c>
      <c r="K2489" s="60">
        <v>0</v>
      </c>
      <c r="L2489" s="60">
        <v>69991</v>
      </c>
      <c r="M2489" s="60">
        <v>69991</v>
      </c>
      <c r="N2489" s="65">
        <f t="shared" si="405"/>
        <v>600</v>
      </c>
      <c r="O2489" s="66" t="str">
        <f t="shared" ca="1" si="406"/>
        <v>OK</v>
      </c>
      <c r="P2489" s="63">
        <v>46127</v>
      </c>
      <c r="Q2489" s="200"/>
      <c r="R2489" s="148" t="s">
        <v>111</v>
      </c>
      <c r="S2489" s="65" t="str">
        <f t="shared" si="407"/>
        <v>Desgaste irregular da Banda de Rodagem.</v>
      </c>
      <c r="T2489" s="59" t="str">
        <f t="shared" si="408"/>
        <v>Folgas nas mangas, cubos, buchas estouradas, veículo desalinhado.</v>
      </c>
      <c r="U2489" s="65" t="str">
        <f t="shared" si="40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489" s="60">
        <v>16196</v>
      </c>
      <c r="W2489" s="59" t="str">
        <f t="shared" si="410"/>
        <v xml:space="preserve">Everson Veloso </v>
      </c>
      <c r="X2489" s="59">
        <f t="shared" si="401"/>
        <v>12</v>
      </c>
      <c r="Y2489" s="59">
        <f t="shared" ca="1" si="400"/>
        <v>107</v>
      </c>
      <c r="Z2489" s="59" t="str">
        <f>IFERROR(VLOOKUP(R2489,FVU!B:F,5,FALSE),"")</f>
        <v>BANDA DE RODAGEM</v>
      </c>
      <c r="AA2489">
        <f t="shared" si="402"/>
        <v>2025</v>
      </c>
    </row>
    <row r="2490" spans="1:27" ht="15.75" customHeight="1">
      <c r="A2490" s="149">
        <f t="shared" si="399"/>
        <v>4785</v>
      </c>
      <c r="B2490" s="76">
        <v>32930</v>
      </c>
      <c r="C2490" s="68">
        <v>2</v>
      </c>
      <c r="D2490" s="67" t="str">
        <f t="shared" si="403"/>
        <v>275/80R22.5</v>
      </c>
      <c r="E2490" s="69">
        <v>41059</v>
      </c>
      <c r="F2490" s="70" t="s">
        <v>102</v>
      </c>
      <c r="G2490" s="68">
        <v>870</v>
      </c>
      <c r="H2490" s="67" t="str">
        <f t="shared" si="404"/>
        <v>JUSTINOPOLIS</v>
      </c>
      <c r="I2490" s="71">
        <v>46000</v>
      </c>
      <c r="J2490" s="72">
        <v>46020</v>
      </c>
      <c r="K2490" s="68"/>
      <c r="L2490" s="68">
        <v>6540</v>
      </c>
      <c r="M2490" s="68">
        <v>6540</v>
      </c>
      <c r="N2490" s="73">
        <f t="shared" si="405"/>
        <v>600</v>
      </c>
      <c r="O2490" s="74" t="str">
        <f t="shared" ca="1" si="406"/>
        <v>OK</v>
      </c>
      <c r="P2490" s="71">
        <v>46052</v>
      </c>
      <c r="Q2490" s="198"/>
      <c r="R2490" s="68" t="s">
        <v>116</v>
      </c>
      <c r="S2490" s="73" t="str">
        <f t="shared" si="407"/>
        <v>Desenrolamento do retorno da lona carcaça no talão.</v>
      </c>
      <c r="T2490" s="67" t="str">
        <f t="shared" si="408"/>
        <v>Aquecimento no talão ocasionado pelo uso excessivo do freio, má regulagem dos freios, uso excessivo dos freios devido a velocidade incompatível com a via,rodas sujas e/ou em má condições de uso, etc.</v>
      </c>
      <c r="U2490" s="73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490" s="68">
        <v>2631</v>
      </c>
      <c r="W2490" s="67" t="str">
        <f t="shared" si="410"/>
        <v>Andre D' Cezari</v>
      </c>
      <c r="X2490" s="67">
        <f t="shared" si="401"/>
        <v>12</v>
      </c>
      <c r="Y2490" s="67">
        <f t="shared" ca="1" si="400"/>
        <v>32</v>
      </c>
      <c r="Z2490" s="67" t="str">
        <f>IFERROR(VLOOKUP(R2490,FVU!B:F,5,FALSE),"")</f>
        <v>TALÃO</v>
      </c>
      <c r="AA2490">
        <f t="shared" si="402"/>
        <v>2025</v>
      </c>
    </row>
    <row r="2491" spans="1:27" ht="15.75" customHeight="1">
      <c r="A2491" s="150">
        <f t="shared" si="399"/>
        <v>4786</v>
      </c>
      <c r="B2491" s="75">
        <v>32513</v>
      </c>
      <c r="C2491" s="60">
        <v>2</v>
      </c>
      <c r="D2491" s="59" t="str">
        <f t="shared" si="403"/>
        <v>275/80R22.5</v>
      </c>
      <c r="E2491" s="61">
        <v>8515</v>
      </c>
      <c r="F2491" s="75" t="s">
        <v>102</v>
      </c>
      <c r="G2491" s="60">
        <v>56</v>
      </c>
      <c r="H2491" s="59" t="str">
        <f t="shared" si="404"/>
        <v xml:space="preserve">UBERLANDIA </v>
      </c>
      <c r="I2491" s="63">
        <v>46032</v>
      </c>
      <c r="J2491" s="64">
        <v>46063</v>
      </c>
      <c r="K2491" s="60">
        <v>0</v>
      </c>
      <c r="L2491" s="60">
        <v>37374</v>
      </c>
      <c r="M2491" s="60">
        <v>37374</v>
      </c>
      <c r="N2491" s="65">
        <f t="shared" si="405"/>
        <v>600</v>
      </c>
      <c r="O2491" s="66" t="str">
        <f t="shared" ca="1" si="406"/>
        <v>PENDENTE</v>
      </c>
      <c r="P2491" s="60"/>
      <c r="Q2491" s="200"/>
      <c r="R2491" s="148" t="s">
        <v>109</v>
      </c>
      <c r="S2491" s="65" t="str">
        <f t="shared" si="407"/>
        <v>Desgaste da Banda de Rodagem por utilização extrema.</v>
      </c>
      <c r="T2491" s="59" t="str">
        <f t="shared" si="408"/>
        <v>Roda travada, "calo" no tambor de freio, utilização extrema , excessiva.</v>
      </c>
      <c r="U2491" s="65" t="str">
        <f t="shared" si="409"/>
        <v>Verificar rodas e tambores de freio, verificar negligência do borracheiro e caso procedente efetuar a cobrança.</v>
      </c>
      <c r="V2491" s="60">
        <v>16196</v>
      </c>
      <c r="W2491" s="59" t="str">
        <f t="shared" si="410"/>
        <v xml:space="preserve">Everson Veloso </v>
      </c>
      <c r="X2491" s="59">
        <f t="shared" si="401"/>
        <v>2</v>
      </c>
      <c r="Y2491" s="59">
        <f t="shared" ca="1" si="400"/>
        <v>174</v>
      </c>
      <c r="Z2491" s="59" t="str">
        <f>IFERROR(VLOOKUP(R2491,FVU!B:F,5,FALSE),"")</f>
        <v>BANDA DE RODAGEM</v>
      </c>
      <c r="AA2491">
        <f t="shared" si="402"/>
        <v>2026</v>
      </c>
    </row>
    <row r="2492" spans="1:27" ht="15.75" customHeight="1">
      <c r="A2492" s="149">
        <f t="shared" si="399"/>
        <v>4787</v>
      </c>
      <c r="B2492" s="76">
        <v>31819</v>
      </c>
      <c r="C2492" s="68">
        <v>2</v>
      </c>
      <c r="D2492" s="67" t="str">
        <f t="shared" si="403"/>
        <v>275/80R22.5</v>
      </c>
      <c r="E2492" s="69">
        <v>8518</v>
      </c>
      <c r="F2492" s="76" t="s">
        <v>102</v>
      </c>
      <c r="G2492" s="68">
        <v>56</v>
      </c>
      <c r="H2492" s="67" t="str">
        <f t="shared" si="404"/>
        <v xml:space="preserve">UBERLANDIA </v>
      </c>
      <c r="I2492" s="71">
        <v>46030</v>
      </c>
      <c r="J2492" s="72">
        <v>46063</v>
      </c>
      <c r="K2492" s="68">
        <v>0</v>
      </c>
      <c r="L2492" s="68">
        <v>15233</v>
      </c>
      <c r="M2492" s="68">
        <v>47965</v>
      </c>
      <c r="N2492" s="73">
        <f t="shared" si="405"/>
        <v>600</v>
      </c>
      <c r="O2492" s="74" t="str">
        <f t="shared" ca="1" si="406"/>
        <v>PENDENTE</v>
      </c>
      <c r="P2492" s="68"/>
      <c r="Q2492" s="198"/>
      <c r="R2492" s="68" t="s">
        <v>110</v>
      </c>
      <c r="S2492" s="73" t="str">
        <f t="shared" si="407"/>
        <v>Rodagem sem ar ou com flexão importante no flanco.</v>
      </c>
      <c r="T2492" s="67" t="str">
        <f t="shared" si="408"/>
        <v>Perfurações no topo ou flanco, rodas ou aros danificados, rodagem prolongada sem ar ou baixa pressão, desgaste no flanco por atrito com o solo ou entre germinados.</v>
      </c>
      <c r="U2492" s="73" t="str">
        <f t="shared" si="409"/>
        <v>Condutor rodou com o pneu vazio. Solicito avaliação de cobrança.</v>
      </c>
      <c r="V2492" s="68">
        <v>16196</v>
      </c>
      <c r="W2492" s="67" t="str">
        <f t="shared" si="410"/>
        <v xml:space="preserve">Everson Veloso </v>
      </c>
      <c r="X2492" s="67">
        <f t="shared" si="401"/>
        <v>2</v>
      </c>
      <c r="Y2492" s="67">
        <f t="shared" ca="1" si="400"/>
        <v>174</v>
      </c>
      <c r="Z2492" s="67" t="str">
        <f>IFERROR(VLOOKUP(R2492,FVU!B:F,5,FALSE),"")</f>
        <v>FLANCO</v>
      </c>
      <c r="AA2492">
        <f t="shared" si="402"/>
        <v>2026</v>
      </c>
    </row>
    <row r="2493" spans="1:27" ht="15.75" customHeight="1">
      <c r="A2493" s="150">
        <f t="shared" si="399"/>
        <v>4788</v>
      </c>
      <c r="B2493" s="75">
        <v>29787</v>
      </c>
      <c r="C2493" s="60">
        <v>2</v>
      </c>
      <c r="D2493" s="59" t="str">
        <f t="shared" si="403"/>
        <v>275/80R22.5</v>
      </c>
      <c r="E2493" s="61">
        <v>90580</v>
      </c>
      <c r="F2493" s="75" t="s">
        <v>99</v>
      </c>
      <c r="G2493" s="60">
        <v>520</v>
      </c>
      <c r="H2493" s="59" t="str">
        <f t="shared" si="404"/>
        <v>NEVES</v>
      </c>
      <c r="I2493" s="63">
        <v>46034</v>
      </c>
      <c r="J2493" s="64">
        <v>46063</v>
      </c>
      <c r="K2493" s="60">
        <v>1</v>
      </c>
      <c r="L2493" s="60">
        <v>2017</v>
      </c>
      <c r="M2493" s="60">
        <v>68690</v>
      </c>
      <c r="N2493" s="65">
        <f t="shared" si="405"/>
        <v>600</v>
      </c>
      <c r="O2493" s="66" t="str">
        <f t="shared" ca="1" si="406"/>
        <v>OK</v>
      </c>
      <c r="P2493" s="63">
        <v>46087</v>
      </c>
      <c r="Q2493" s="200"/>
      <c r="R2493" s="148" t="s">
        <v>116</v>
      </c>
      <c r="S2493" s="65" t="str">
        <f t="shared" si="407"/>
        <v>Desenrolamento do retorno da lona carcaça no talão.</v>
      </c>
      <c r="T2493" s="59" t="str">
        <f t="shared" si="408"/>
        <v>Aquecimento no talão ocasionado pelo uso excessivo do freio, má regulagem dos freios, uso excessivo dos freios devido a velocidade incompatível com a via,rodas sujas e/ou em má condições de uso, etc.</v>
      </c>
      <c r="U2493" s="65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493" s="60">
        <v>16196</v>
      </c>
      <c r="W2493" s="59" t="str">
        <f t="shared" si="410"/>
        <v xml:space="preserve">Everson Veloso </v>
      </c>
      <c r="X2493" s="59">
        <f t="shared" si="401"/>
        <v>2</v>
      </c>
      <c r="Y2493" s="59">
        <f t="shared" ca="1" si="400"/>
        <v>24</v>
      </c>
      <c r="Z2493" s="59" t="str">
        <f>IFERROR(VLOOKUP(R2493,FVU!B:F,5,FALSE),"")</f>
        <v>TALÃO</v>
      </c>
      <c r="AA2493">
        <f t="shared" si="402"/>
        <v>2026</v>
      </c>
    </row>
    <row r="2494" spans="1:27" ht="15.75" customHeight="1">
      <c r="A2494" s="149">
        <f t="shared" si="399"/>
        <v>4789</v>
      </c>
      <c r="B2494" s="76">
        <v>29354</v>
      </c>
      <c r="C2494" s="68">
        <v>2</v>
      </c>
      <c r="D2494" s="67" t="str">
        <f t="shared" si="403"/>
        <v>275/80R22.5</v>
      </c>
      <c r="E2494" s="69">
        <v>90580</v>
      </c>
      <c r="F2494" s="76" t="s">
        <v>99</v>
      </c>
      <c r="G2494" s="68">
        <v>520</v>
      </c>
      <c r="H2494" s="67" t="str">
        <f t="shared" si="404"/>
        <v>NEVES</v>
      </c>
      <c r="I2494" s="71">
        <v>46027</v>
      </c>
      <c r="J2494" s="72">
        <v>46063</v>
      </c>
      <c r="K2494" s="68">
        <v>1</v>
      </c>
      <c r="L2494" s="68">
        <v>1650</v>
      </c>
      <c r="M2494" s="68">
        <v>88027</v>
      </c>
      <c r="N2494" s="73">
        <f t="shared" si="405"/>
        <v>600</v>
      </c>
      <c r="O2494" s="74" t="str">
        <f t="shared" ca="1" si="406"/>
        <v>OK</v>
      </c>
      <c r="P2494" s="71">
        <v>46087</v>
      </c>
      <c r="Q2494" s="198"/>
      <c r="R2494" s="68" t="s">
        <v>116</v>
      </c>
      <c r="S2494" s="73" t="str">
        <f t="shared" si="407"/>
        <v>Desenrolamento do retorno da lona carcaça no talão.</v>
      </c>
      <c r="T2494" s="67" t="str">
        <f t="shared" si="408"/>
        <v>Aquecimento no talão ocasionado pelo uso excessivo do freio, má regulagem dos freios, uso excessivo dos freios devido a velocidade incompatível com a via,rodas sujas e/ou em má condições de uso, etc.</v>
      </c>
      <c r="U2494" s="73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494" s="68">
        <v>16196</v>
      </c>
      <c r="W2494" s="67" t="str">
        <f t="shared" si="410"/>
        <v xml:space="preserve">Everson Veloso </v>
      </c>
      <c r="X2494" s="67">
        <f t="shared" si="401"/>
        <v>2</v>
      </c>
      <c r="Y2494" s="67">
        <f t="shared" ca="1" si="400"/>
        <v>24</v>
      </c>
      <c r="Z2494" s="67" t="str">
        <f>IFERROR(VLOOKUP(R2494,FVU!B:F,5,FALSE),"")</f>
        <v>TALÃO</v>
      </c>
      <c r="AA2494">
        <f t="shared" si="402"/>
        <v>2026</v>
      </c>
    </row>
    <row r="2495" spans="1:27" ht="15.75" customHeight="1">
      <c r="A2495" s="150">
        <f t="shared" si="399"/>
        <v>4790</v>
      </c>
      <c r="B2495" s="75">
        <v>30818</v>
      </c>
      <c r="C2495" s="60">
        <v>2</v>
      </c>
      <c r="D2495" s="59" t="str">
        <f t="shared" si="403"/>
        <v>275/80R22.5</v>
      </c>
      <c r="E2495" s="61">
        <v>90296</v>
      </c>
      <c r="F2495" s="75" t="s">
        <v>99</v>
      </c>
      <c r="G2495" s="60">
        <v>870</v>
      </c>
      <c r="H2495" s="59" t="str">
        <f t="shared" si="404"/>
        <v>JUSTINOPOLIS</v>
      </c>
      <c r="I2495" s="63">
        <v>46036</v>
      </c>
      <c r="J2495" s="64">
        <v>46063</v>
      </c>
      <c r="K2495" s="60">
        <v>0</v>
      </c>
      <c r="L2495" s="60">
        <v>60074</v>
      </c>
      <c r="M2495" s="60">
        <v>79132</v>
      </c>
      <c r="N2495" s="65">
        <f t="shared" si="405"/>
        <v>600</v>
      </c>
      <c r="O2495" s="66" t="str">
        <f t="shared" ca="1" si="406"/>
        <v>OK</v>
      </c>
      <c r="P2495" s="63">
        <v>46071</v>
      </c>
      <c r="Q2495" s="200"/>
      <c r="R2495" s="148" t="s">
        <v>106</v>
      </c>
      <c r="S2495" s="65" t="str">
        <f t="shared" si="407"/>
        <v>Rachadura na zona baixa do talão.</v>
      </c>
      <c r="T2495" s="59" t="str">
        <f t="shared" si="40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495" s="65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495" s="60">
        <v>16196</v>
      </c>
      <c r="W2495" s="59" t="str">
        <f t="shared" si="410"/>
        <v xml:space="preserve">Everson Veloso </v>
      </c>
      <c r="X2495" s="59">
        <f t="shared" si="401"/>
        <v>2</v>
      </c>
      <c r="Y2495" s="59">
        <f t="shared" ca="1" si="400"/>
        <v>8</v>
      </c>
      <c r="Z2495" s="59" t="str">
        <f>IFERROR(VLOOKUP(R2495,FVU!B:F,5,FALSE),"")</f>
        <v>TALÃO</v>
      </c>
      <c r="AA2495">
        <f t="shared" si="402"/>
        <v>2026</v>
      </c>
    </row>
    <row r="2496" spans="1:27" ht="15.75" customHeight="1">
      <c r="A2496" s="149">
        <f t="shared" si="399"/>
        <v>4791</v>
      </c>
      <c r="B2496" s="76">
        <v>31410</v>
      </c>
      <c r="C2496" s="68">
        <v>2</v>
      </c>
      <c r="D2496" s="67" t="str">
        <f t="shared" si="403"/>
        <v>275/80R22.5</v>
      </c>
      <c r="E2496" s="69">
        <v>8431</v>
      </c>
      <c r="F2496" s="76" t="s">
        <v>105</v>
      </c>
      <c r="G2496" s="68">
        <v>56</v>
      </c>
      <c r="H2496" s="67" t="str">
        <f t="shared" si="404"/>
        <v xml:space="preserve">UBERLANDIA </v>
      </c>
      <c r="I2496" s="71">
        <v>46046</v>
      </c>
      <c r="J2496" s="72">
        <v>46063</v>
      </c>
      <c r="K2496" s="68">
        <v>0</v>
      </c>
      <c r="L2496" s="68">
        <v>27542</v>
      </c>
      <c r="M2496" s="68">
        <v>61814</v>
      </c>
      <c r="N2496" s="73">
        <f t="shared" si="405"/>
        <v>600</v>
      </c>
      <c r="O2496" s="74" t="str">
        <f t="shared" ca="1" si="406"/>
        <v>PENDENTE</v>
      </c>
      <c r="P2496" s="68"/>
      <c r="Q2496" s="198"/>
      <c r="R2496" s="68" t="s">
        <v>112</v>
      </c>
      <c r="S2496" s="73" t="str">
        <f t="shared" si="407"/>
        <v>Agressões durante a montagem ou desmontagem.</v>
      </c>
      <c r="T2496" s="67" t="str">
        <f t="shared" si="408"/>
        <v>Cortes provocados por ferramentas ou máquinas de montagem/desmontagem, utilização de ferramentas não adequadas, força excessiva ou desproporcional na montagem/desmontagem.</v>
      </c>
      <c r="U2496" s="73" t="str">
        <f t="shared" si="409"/>
        <v>Falha na desmontagem do pneu. Solicito avaliação de cobrança.</v>
      </c>
      <c r="V2496" s="68">
        <v>16196</v>
      </c>
      <c r="W2496" s="67" t="str">
        <f t="shared" si="410"/>
        <v xml:space="preserve">Everson Veloso </v>
      </c>
      <c r="X2496" s="67">
        <f t="shared" si="401"/>
        <v>2</v>
      </c>
      <c r="Y2496" s="67">
        <f t="shared" ca="1" si="400"/>
        <v>174</v>
      </c>
      <c r="Z2496" s="67" t="str">
        <f>IFERROR(VLOOKUP(R2496,FVU!B:F,5,FALSE),"")</f>
        <v>TALÃO</v>
      </c>
      <c r="AA2496">
        <f t="shared" si="402"/>
        <v>2026</v>
      </c>
    </row>
    <row r="2497" spans="1:27" ht="15.75" customHeight="1">
      <c r="A2497" s="150">
        <f t="shared" si="399"/>
        <v>4792</v>
      </c>
      <c r="B2497" s="75">
        <v>29334</v>
      </c>
      <c r="C2497" s="60">
        <v>2</v>
      </c>
      <c r="D2497" s="59" t="str">
        <f t="shared" si="403"/>
        <v>275/80R22.5</v>
      </c>
      <c r="E2497" s="61">
        <v>8445</v>
      </c>
      <c r="F2497" s="75" t="s">
        <v>105</v>
      </c>
      <c r="G2497" s="60">
        <v>56</v>
      </c>
      <c r="H2497" s="59" t="str">
        <f t="shared" si="404"/>
        <v xml:space="preserve">UBERLANDIA </v>
      </c>
      <c r="I2497" s="63">
        <v>46044</v>
      </c>
      <c r="J2497" s="64">
        <v>46063</v>
      </c>
      <c r="K2497" s="60">
        <v>0</v>
      </c>
      <c r="L2497" s="60">
        <v>36305</v>
      </c>
      <c r="M2497" s="60">
        <v>97055</v>
      </c>
      <c r="N2497" s="65">
        <f t="shared" si="405"/>
        <v>600</v>
      </c>
      <c r="O2497" s="66" t="str">
        <f t="shared" ca="1" si="406"/>
        <v>PENDENTE</v>
      </c>
      <c r="P2497" s="60"/>
      <c r="Q2497" s="200"/>
      <c r="R2497" s="148" t="s">
        <v>112</v>
      </c>
      <c r="S2497" s="65" t="str">
        <f t="shared" si="407"/>
        <v>Agressões durante a montagem ou desmontagem.</v>
      </c>
      <c r="T2497" s="59" t="str">
        <f t="shared" si="408"/>
        <v>Cortes provocados por ferramentas ou máquinas de montagem/desmontagem, utilização de ferramentas não adequadas, força excessiva ou desproporcional na montagem/desmontagem.</v>
      </c>
      <c r="U2497" s="65" t="str">
        <f t="shared" si="409"/>
        <v>Falha na desmontagem do pneu. Solicito avaliação de cobrança.</v>
      </c>
      <c r="V2497" s="60">
        <v>16196</v>
      </c>
      <c r="W2497" s="59" t="str">
        <f t="shared" si="410"/>
        <v xml:space="preserve">Everson Veloso </v>
      </c>
      <c r="X2497" s="59">
        <f t="shared" si="401"/>
        <v>2</v>
      </c>
      <c r="Y2497" s="59">
        <f t="shared" ca="1" si="400"/>
        <v>174</v>
      </c>
      <c r="Z2497" s="59" t="str">
        <f>IFERROR(VLOOKUP(R2497,FVU!B:F,5,FALSE),"")</f>
        <v>TALÃO</v>
      </c>
      <c r="AA2497">
        <f t="shared" si="402"/>
        <v>2026</v>
      </c>
    </row>
    <row r="2498" spans="1:27" ht="15.75" customHeight="1">
      <c r="A2498" s="149">
        <f t="shared" si="399"/>
        <v>4793</v>
      </c>
      <c r="B2498" s="76">
        <v>32097</v>
      </c>
      <c r="C2498" s="68">
        <v>2</v>
      </c>
      <c r="D2498" s="67" t="str">
        <f t="shared" si="403"/>
        <v>275/80R22.5</v>
      </c>
      <c r="E2498" s="69">
        <v>41149</v>
      </c>
      <c r="F2498" s="76" t="s">
        <v>102</v>
      </c>
      <c r="G2498" s="68">
        <v>870</v>
      </c>
      <c r="H2498" s="67" t="str">
        <f t="shared" si="404"/>
        <v>JUSTINOPOLIS</v>
      </c>
      <c r="I2498" s="71">
        <v>46048</v>
      </c>
      <c r="J2498" s="72">
        <v>46063</v>
      </c>
      <c r="K2498" s="68">
        <v>0</v>
      </c>
      <c r="L2498" s="68">
        <v>28988</v>
      </c>
      <c r="M2498" s="68">
        <v>28988</v>
      </c>
      <c r="N2498" s="73">
        <f t="shared" si="405"/>
        <v>600</v>
      </c>
      <c r="O2498" s="74" t="str">
        <f t="shared" ca="1" si="406"/>
        <v>OK</v>
      </c>
      <c r="P2498" s="71">
        <v>46071</v>
      </c>
      <c r="Q2498" s="198"/>
      <c r="R2498" s="68" t="s">
        <v>116</v>
      </c>
      <c r="S2498" s="73" t="str">
        <f t="shared" si="407"/>
        <v>Desenrolamento do retorno da lona carcaça no talão.</v>
      </c>
      <c r="T2498" s="67" t="str">
        <f t="shared" si="408"/>
        <v>Aquecimento no talão ocasionado pelo uso excessivo do freio, má regulagem dos freios, uso excessivo dos freios devido a velocidade incompatível com a via,rodas sujas e/ou em má condições de uso, etc.</v>
      </c>
      <c r="U2498" s="73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498" s="68">
        <v>16196</v>
      </c>
      <c r="W2498" s="67" t="str">
        <f t="shared" si="410"/>
        <v xml:space="preserve">Everson Veloso </v>
      </c>
      <c r="X2498" s="67">
        <f t="shared" si="401"/>
        <v>2</v>
      </c>
      <c r="Y2498" s="67">
        <f t="shared" ca="1" si="400"/>
        <v>8</v>
      </c>
      <c r="Z2498" s="67" t="str">
        <f>IFERROR(VLOOKUP(R2498,FVU!B:F,5,FALSE),"")</f>
        <v>TALÃO</v>
      </c>
      <c r="AA2498">
        <f t="shared" si="402"/>
        <v>2026</v>
      </c>
    </row>
    <row r="2499" spans="1:27" ht="15.75" customHeight="1">
      <c r="A2499" s="150">
        <f t="shared" si="399"/>
        <v>4794</v>
      </c>
      <c r="B2499" s="75">
        <v>31848</v>
      </c>
      <c r="C2499" s="60">
        <v>1</v>
      </c>
      <c r="D2499" s="59" t="str">
        <f t="shared" si="403"/>
        <v>295/80R22.5</v>
      </c>
      <c r="E2499" s="61">
        <v>10798</v>
      </c>
      <c r="F2499" s="75" t="s">
        <v>105</v>
      </c>
      <c r="G2499" s="60">
        <v>870</v>
      </c>
      <c r="H2499" s="59" t="str">
        <f t="shared" si="404"/>
        <v>JUSTINOPOLIS</v>
      </c>
      <c r="I2499" s="63">
        <v>46052</v>
      </c>
      <c r="J2499" s="64">
        <v>46063</v>
      </c>
      <c r="K2499" s="60">
        <v>0</v>
      </c>
      <c r="L2499" s="60">
        <v>21825</v>
      </c>
      <c r="M2499" s="60">
        <v>41483</v>
      </c>
      <c r="N2499" s="65">
        <f t="shared" si="405"/>
        <v>650</v>
      </c>
      <c r="O2499" s="66" t="str">
        <f t="shared" ca="1" si="406"/>
        <v>OK</v>
      </c>
      <c r="P2499" s="63">
        <v>46071</v>
      </c>
      <c r="Q2499" s="200"/>
      <c r="R2499" s="148" t="s">
        <v>116</v>
      </c>
      <c r="S2499" s="65" t="str">
        <f t="shared" si="407"/>
        <v>Desenrolamento do retorno da lona carcaça no talão.</v>
      </c>
      <c r="T2499" s="59" t="str">
        <f t="shared" si="408"/>
        <v>Aquecimento no talão ocasionado pelo uso excessivo do freio, má regulagem dos freios, uso excessivo dos freios devido a velocidade incompatível com a via,rodas sujas e/ou em má condições de uso, etc.</v>
      </c>
      <c r="U2499" s="65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499" s="60">
        <v>16196</v>
      </c>
      <c r="W2499" s="59" t="str">
        <f t="shared" si="410"/>
        <v xml:space="preserve">Everson Veloso </v>
      </c>
      <c r="X2499" s="59">
        <f t="shared" si="401"/>
        <v>2</v>
      </c>
      <c r="Y2499" s="59">
        <f t="shared" ca="1" si="400"/>
        <v>8</v>
      </c>
      <c r="Z2499" s="59" t="str">
        <f>IFERROR(VLOOKUP(R2499,FVU!B:F,5,FALSE),"")</f>
        <v>TALÃO</v>
      </c>
      <c r="AA2499">
        <f t="shared" si="402"/>
        <v>2026</v>
      </c>
    </row>
    <row r="2500" spans="1:27" ht="15.75" customHeight="1">
      <c r="A2500" s="149">
        <f t="shared" ref="A2500:A2563" si="411">IF(B2500&gt;0,A2499+1,"")</f>
        <v>4795</v>
      </c>
      <c r="B2500" s="76">
        <v>32150</v>
      </c>
      <c r="C2500" s="68">
        <v>2</v>
      </c>
      <c r="D2500" s="67" t="str">
        <f t="shared" si="403"/>
        <v>275/80R22.5</v>
      </c>
      <c r="E2500" s="69">
        <v>7338</v>
      </c>
      <c r="F2500" s="76" t="s">
        <v>102</v>
      </c>
      <c r="G2500" s="68">
        <v>56</v>
      </c>
      <c r="H2500" s="67" t="str">
        <f t="shared" si="404"/>
        <v xml:space="preserve">UBERLANDIA </v>
      </c>
      <c r="I2500" s="71">
        <v>46051</v>
      </c>
      <c r="J2500" s="72">
        <v>46063</v>
      </c>
      <c r="K2500" s="68">
        <v>0</v>
      </c>
      <c r="L2500" s="68">
        <v>54898</v>
      </c>
      <c r="M2500" s="68">
        <v>55123</v>
      </c>
      <c r="N2500" s="73">
        <f t="shared" si="405"/>
        <v>600</v>
      </c>
      <c r="O2500" s="74" t="str">
        <f t="shared" ca="1" si="406"/>
        <v>PENDENTE</v>
      </c>
      <c r="P2500" s="68"/>
      <c r="Q2500" s="198"/>
      <c r="R2500" s="68" t="s">
        <v>111</v>
      </c>
      <c r="S2500" s="73" t="str">
        <f t="shared" si="407"/>
        <v>Desgaste irregular da Banda de Rodagem.</v>
      </c>
      <c r="T2500" s="67" t="str">
        <f t="shared" si="408"/>
        <v>Folgas nas mangas, cubos, buchas estouradas, veículo desalinhado.</v>
      </c>
      <c r="U2500" s="73" t="str">
        <f t="shared" si="40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500" s="68">
        <v>16196</v>
      </c>
      <c r="W2500" s="67" t="str">
        <f t="shared" si="410"/>
        <v xml:space="preserve">Everson Veloso </v>
      </c>
      <c r="X2500" s="67">
        <f t="shared" si="401"/>
        <v>2</v>
      </c>
      <c r="Y2500" s="67">
        <f t="shared" ca="1" si="400"/>
        <v>174</v>
      </c>
      <c r="Z2500" s="67" t="str">
        <f>IFERROR(VLOOKUP(R2500,FVU!B:F,5,FALSE),"")</f>
        <v>BANDA DE RODAGEM</v>
      </c>
      <c r="AA2500">
        <f t="shared" si="402"/>
        <v>2026</v>
      </c>
    </row>
    <row r="2501" spans="1:27" ht="15.75" customHeight="1">
      <c r="A2501" s="150">
        <f t="shared" si="411"/>
        <v>4796</v>
      </c>
      <c r="B2501" s="75">
        <v>32117</v>
      </c>
      <c r="C2501" s="60">
        <v>2</v>
      </c>
      <c r="D2501" s="59" t="str">
        <f t="shared" si="403"/>
        <v>275/80R22.5</v>
      </c>
      <c r="E2501" s="61">
        <v>8436</v>
      </c>
      <c r="F2501" s="75" t="s">
        <v>102</v>
      </c>
      <c r="G2501" s="60">
        <v>56</v>
      </c>
      <c r="H2501" s="59" t="str">
        <f t="shared" si="404"/>
        <v xml:space="preserve">UBERLANDIA </v>
      </c>
      <c r="I2501" s="63">
        <v>46046</v>
      </c>
      <c r="J2501" s="64">
        <v>46063</v>
      </c>
      <c r="K2501" s="60">
        <v>0</v>
      </c>
      <c r="L2501" s="60">
        <v>14425</v>
      </c>
      <c r="M2501" s="60">
        <v>52826</v>
      </c>
      <c r="N2501" s="65">
        <f t="shared" si="405"/>
        <v>600</v>
      </c>
      <c r="O2501" s="66" t="str">
        <f t="shared" ca="1" si="406"/>
        <v>PENDENTE</v>
      </c>
      <c r="P2501" s="60"/>
      <c r="Q2501" s="200"/>
      <c r="R2501" s="148" t="s">
        <v>114</v>
      </c>
      <c r="S2501" s="65" t="str">
        <f t="shared" si="407"/>
        <v>Pneu não ressulcado</v>
      </c>
      <c r="T2501" s="59" t="str">
        <f t="shared" si="408"/>
        <v>Negligência e/ou não realização do serviço de ressulcagem.</v>
      </c>
      <c r="U2501" s="65" t="str">
        <f t="shared" si="409"/>
        <v>Realizar a ressulcagem dos pneus respeitando os procedimentos conforme manual de ressulcagem.</v>
      </c>
      <c r="V2501" s="60">
        <v>16196</v>
      </c>
      <c r="W2501" s="59" t="str">
        <f t="shared" si="410"/>
        <v xml:space="preserve">Everson Veloso </v>
      </c>
      <c r="X2501" s="59">
        <f t="shared" si="401"/>
        <v>2</v>
      </c>
      <c r="Y2501" s="59">
        <f t="shared" ca="1" si="400"/>
        <v>174</v>
      </c>
      <c r="Z2501" s="59" t="str">
        <f>IFERROR(VLOOKUP(R2501,FVU!B:F,5,FALSE),"")</f>
        <v>BANDA DE RODAGEM</v>
      </c>
      <c r="AA2501">
        <f t="shared" si="402"/>
        <v>2026</v>
      </c>
    </row>
    <row r="2502" spans="1:27" ht="15.75" customHeight="1">
      <c r="A2502" s="149">
        <f t="shared" si="411"/>
        <v>4797</v>
      </c>
      <c r="B2502" s="76">
        <v>32706</v>
      </c>
      <c r="C2502" s="68">
        <v>2</v>
      </c>
      <c r="D2502" s="67" t="str">
        <f t="shared" si="403"/>
        <v>275/80R22.5</v>
      </c>
      <c r="E2502" s="69">
        <v>8485</v>
      </c>
      <c r="F2502" s="76" t="s">
        <v>197</v>
      </c>
      <c r="G2502" s="68">
        <v>56</v>
      </c>
      <c r="H2502" s="67" t="str">
        <f t="shared" si="404"/>
        <v xml:space="preserve">UBERLANDIA </v>
      </c>
      <c r="I2502" s="71">
        <v>46048</v>
      </c>
      <c r="J2502" s="72">
        <v>46063</v>
      </c>
      <c r="K2502" s="68">
        <v>0</v>
      </c>
      <c r="L2502" s="68">
        <v>23704</v>
      </c>
      <c r="M2502" s="68">
        <v>23704</v>
      </c>
      <c r="N2502" s="73">
        <f t="shared" si="405"/>
        <v>600</v>
      </c>
      <c r="O2502" s="74" t="str">
        <f t="shared" ca="1" si="406"/>
        <v>PENDENTE</v>
      </c>
      <c r="P2502" s="68"/>
      <c r="Q2502" s="198"/>
      <c r="R2502" s="68" t="s">
        <v>111</v>
      </c>
      <c r="S2502" s="73" t="str">
        <f t="shared" si="407"/>
        <v>Desgaste irregular da Banda de Rodagem.</v>
      </c>
      <c r="T2502" s="67" t="str">
        <f t="shared" si="408"/>
        <v>Folgas nas mangas, cubos, buchas estouradas, veículo desalinhado.</v>
      </c>
      <c r="U2502" s="73" t="str">
        <f t="shared" si="40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502" s="68">
        <v>16196</v>
      </c>
      <c r="W2502" s="67" t="str">
        <f t="shared" si="410"/>
        <v xml:space="preserve">Everson Veloso </v>
      </c>
      <c r="X2502" s="67">
        <f t="shared" si="401"/>
        <v>2</v>
      </c>
      <c r="Y2502" s="67">
        <f t="shared" ca="1" si="400"/>
        <v>174</v>
      </c>
      <c r="Z2502" s="67" t="str">
        <f>IFERROR(VLOOKUP(R2502,FVU!B:F,5,FALSE),"")</f>
        <v>BANDA DE RODAGEM</v>
      </c>
      <c r="AA2502">
        <f t="shared" si="402"/>
        <v>2026</v>
      </c>
    </row>
    <row r="2503" spans="1:27" ht="15.75" customHeight="1">
      <c r="A2503" s="150">
        <f t="shared" si="411"/>
        <v>4798</v>
      </c>
      <c r="B2503" s="75">
        <v>27795</v>
      </c>
      <c r="C2503" s="60">
        <v>2</v>
      </c>
      <c r="D2503" s="59" t="str">
        <f t="shared" si="403"/>
        <v>275/80R22.5</v>
      </c>
      <c r="E2503" s="61">
        <v>8419</v>
      </c>
      <c r="F2503" s="75" t="s">
        <v>198</v>
      </c>
      <c r="G2503" s="60">
        <v>56</v>
      </c>
      <c r="H2503" s="59" t="str">
        <f t="shared" si="404"/>
        <v xml:space="preserve">UBERLANDIA </v>
      </c>
      <c r="I2503" s="63">
        <v>46052</v>
      </c>
      <c r="J2503" s="64">
        <v>46063</v>
      </c>
      <c r="K2503" s="60">
        <v>1</v>
      </c>
      <c r="L2503" s="60">
        <v>31120</v>
      </c>
      <c r="M2503" s="60">
        <v>154024</v>
      </c>
      <c r="N2503" s="65">
        <f t="shared" si="405"/>
        <v>600</v>
      </c>
      <c r="O2503" s="66" t="str">
        <f t="shared" ca="1" si="406"/>
        <v>PENDENTE</v>
      </c>
      <c r="P2503" s="60"/>
      <c r="Q2503" s="200"/>
      <c r="R2503" s="148" t="s">
        <v>106</v>
      </c>
      <c r="S2503" s="65" t="str">
        <f t="shared" si="407"/>
        <v>Rachadura na zona baixa do talão.</v>
      </c>
      <c r="T2503" s="59" t="str">
        <f t="shared" si="40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03" s="65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03" s="60">
        <v>16196</v>
      </c>
      <c r="W2503" s="59" t="str">
        <f t="shared" si="410"/>
        <v xml:space="preserve">Everson Veloso </v>
      </c>
      <c r="X2503" s="59">
        <f t="shared" si="401"/>
        <v>2</v>
      </c>
      <c r="Y2503" s="59">
        <f t="shared" ref="Y2503:Y2566" ca="1" si="412">IF(J2503=0,"",IF(P2503=0,TODAY()-J2503,P2503-J2503))</f>
        <v>174</v>
      </c>
      <c r="Z2503" s="59" t="str">
        <f>IFERROR(VLOOKUP(R2503,FVU!B:F,5,FALSE),"")</f>
        <v>TALÃO</v>
      </c>
      <c r="AA2503">
        <f t="shared" si="402"/>
        <v>2026</v>
      </c>
    </row>
    <row r="2504" spans="1:27" ht="15.75" customHeight="1">
      <c r="A2504" s="149">
        <f t="shared" si="411"/>
        <v>4799</v>
      </c>
      <c r="B2504" s="76">
        <v>30510</v>
      </c>
      <c r="C2504" s="68">
        <v>2</v>
      </c>
      <c r="D2504" s="67" t="str">
        <f t="shared" si="403"/>
        <v>275/80R22.5</v>
      </c>
      <c r="E2504" s="69">
        <v>8418</v>
      </c>
      <c r="F2504" s="76" t="s">
        <v>99</v>
      </c>
      <c r="G2504" s="68">
        <v>56</v>
      </c>
      <c r="H2504" s="67" t="str">
        <f t="shared" si="404"/>
        <v xml:space="preserve">UBERLANDIA </v>
      </c>
      <c r="I2504" s="71">
        <v>46049</v>
      </c>
      <c r="J2504" s="72">
        <v>46063</v>
      </c>
      <c r="K2504" s="68">
        <v>0</v>
      </c>
      <c r="L2504" s="68">
        <v>9613</v>
      </c>
      <c r="M2504" s="68">
        <v>83705</v>
      </c>
      <c r="N2504" s="73">
        <f t="shared" si="405"/>
        <v>600</v>
      </c>
      <c r="O2504" s="74" t="str">
        <f t="shared" ca="1" si="406"/>
        <v>PENDENTE</v>
      </c>
      <c r="P2504" s="68"/>
      <c r="Q2504" s="198"/>
      <c r="R2504" s="68" t="s">
        <v>109</v>
      </c>
      <c r="S2504" s="73" t="str">
        <f t="shared" si="407"/>
        <v>Desgaste da Banda de Rodagem por utilização extrema.</v>
      </c>
      <c r="T2504" s="67" t="str">
        <f t="shared" si="408"/>
        <v>Roda travada, "calo" no tambor de freio, utilização extrema , excessiva.</v>
      </c>
      <c r="U2504" s="73" t="str">
        <f t="shared" si="409"/>
        <v>Verificar rodas e tambores de freio, verificar negligência do borracheiro e caso procedente efetuar a cobrança.</v>
      </c>
      <c r="V2504" s="68">
        <v>16196</v>
      </c>
      <c r="W2504" s="67" t="str">
        <f t="shared" si="410"/>
        <v xml:space="preserve">Everson Veloso </v>
      </c>
      <c r="X2504" s="67">
        <f t="shared" si="401"/>
        <v>2</v>
      </c>
      <c r="Y2504" s="67">
        <f t="shared" ca="1" si="412"/>
        <v>174</v>
      </c>
      <c r="Z2504" s="67" t="str">
        <f>IFERROR(VLOOKUP(R2504,FVU!B:F,5,FALSE),"")</f>
        <v>BANDA DE RODAGEM</v>
      </c>
      <c r="AA2504">
        <f t="shared" si="402"/>
        <v>2026</v>
      </c>
    </row>
    <row r="2505" spans="1:27" ht="15.75" customHeight="1">
      <c r="A2505" s="150">
        <f t="shared" si="411"/>
        <v>4800</v>
      </c>
      <c r="B2505" s="75">
        <v>30566</v>
      </c>
      <c r="C2505" s="60">
        <v>2</v>
      </c>
      <c r="D2505" s="59" t="str">
        <f t="shared" si="403"/>
        <v>275/80R22.5</v>
      </c>
      <c r="E2505" s="61" t="s">
        <v>245</v>
      </c>
      <c r="F2505" s="75" t="s">
        <v>99</v>
      </c>
      <c r="G2505" s="60">
        <v>61</v>
      </c>
      <c r="H2505" s="59" t="str">
        <f t="shared" si="404"/>
        <v>SARZEDO</v>
      </c>
      <c r="I2505" s="63">
        <v>46051</v>
      </c>
      <c r="J2505" s="64">
        <v>46063</v>
      </c>
      <c r="K2505" s="60">
        <v>0</v>
      </c>
      <c r="L2505" s="60">
        <v>62415</v>
      </c>
      <c r="M2505" s="60">
        <v>120486</v>
      </c>
      <c r="N2505" s="65">
        <f t="shared" si="405"/>
        <v>600</v>
      </c>
      <c r="O2505" s="66" t="str">
        <f t="shared" ca="1" si="406"/>
        <v>OK</v>
      </c>
      <c r="P2505" s="63">
        <v>46071</v>
      </c>
      <c r="Q2505" s="200"/>
      <c r="R2505" s="148" t="s">
        <v>106</v>
      </c>
      <c r="S2505" s="65" t="str">
        <f t="shared" si="407"/>
        <v>Rachadura na zona baixa do talão.</v>
      </c>
      <c r="T2505" s="59" t="str">
        <f t="shared" si="40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05" s="65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05" s="60">
        <v>16196</v>
      </c>
      <c r="W2505" s="59" t="str">
        <f t="shared" si="410"/>
        <v xml:space="preserve">Everson Veloso </v>
      </c>
      <c r="X2505" s="59">
        <f t="shared" ref="X2505:X2568" si="413">IF(J2505=0,"",MONTH(J2505))</f>
        <v>2</v>
      </c>
      <c r="Y2505" s="59">
        <f t="shared" ca="1" si="412"/>
        <v>8</v>
      </c>
      <c r="Z2505" s="59" t="str">
        <f>IFERROR(VLOOKUP(R2505,FVU!B:F,5,FALSE),"")</f>
        <v>TALÃO</v>
      </c>
      <c r="AA2505">
        <f t="shared" ref="AA2505:AA2568" si="414">IF(J2505=0,"",YEAR(J2505))</f>
        <v>2026</v>
      </c>
    </row>
    <row r="2506" spans="1:27" ht="15.75" customHeight="1">
      <c r="A2506" s="149">
        <f t="shared" si="411"/>
        <v>4801</v>
      </c>
      <c r="B2506" s="76">
        <v>27911</v>
      </c>
      <c r="C2506" s="68">
        <v>2</v>
      </c>
      <c r="D2506" s="67" t="str">
        <f t="shared" si="403"/>
        <v>275/80R22.5</v>
      </c>
      <c r="E2506" s="69">
        <v>90544</v>
      </c>
      <c r="F2506" s="76" t="s">
        <v>99</v>
      </c>
      <c r="G2506" s="68">
        <v>16</v>
      </c>
      <c r="H2506" s="67" t="str">
        <f t="shared" si="404"/>
        <v>M.GORETTI</v>
      </c>
      <c r="I2506" s="71">
        <v>46056</v>
      </c>
      <c r="J2506" s="72">
        <v>46063</v>
      </c>
      <c r="K2506" s="68">
        <v>1</v>
      </c>
      <c r="L2506" s="68">
        <v>19382</v>
      </c>
      <c r="M2506" s="68">
        <v>141510</v>
      </c>
      <c r="N2506" s="73">
        <f t="shared" si="405"/>
        <v>600</v>
      </c>
      <c r="O2506" s="74" t="str">
        <f t="shared" ca="1" si="406"/>
        <v>OK</v>
      </c>
      <c r="P2506" s="71">
        <v>46072</v>
      </c>
      <c r="Q2506" s="198"/>
      <c r="R2506" s="68" t="s">
        <v>117</v>
      </c>
      <c r="S2506" s="73" t="str">
        <f t="shared" si="407"/>
        <v>Separações no talão e rupturas dos reforços.</v>
      </c>
      <c r="T2506" s="67" t="str">
        <f t="shared" si="408"/>
        <v>Aquecimento excessivo no tambor de freio, utilização com sobrecarga ou baixa pressão, mau posicionamento do pneu sobre o aro/roda, uso excessivo dos freios devido a velocidade incompatível com a via.</v>
      </c>
      <c r="U2506" s="73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06" s="68">
        <v>16196</v>
      </c>
      <c r="W2506" s="67" t="str">
        <f t="shared" si="410"/>
        <v xml:space="preserve">Everson Veloso </v>
      </c>
      <c r="X2506" s="67">
        <f t="shared" si="413"/>
        <v>2</v>
      </c>
      <c r="Y2506" s="67">
        <f t="shared" ca="1" si="412"/>
        <v>9</v>
      </c>
      <c r="Z2506" s="67" t="str">
        <f>IFERROR(VLOOKUP(R2506,FVU!B:F,5,FALSE),"")</f>
        <v>TALÃO</v>
      </c>
      <c r="AA2506">
        <f t="shared" si="414"/>
        <v>2026</v>
      </c>
    </row>
    <row r="2507" spans="1:27" ht="15.75" customHeight="1">
      <c r="A2507" s="150">
        <f t="shared" si="411"/>
        <v>4802</v>
      </c>
      <c r="B2507" s="75">
        <v>30995</v>
      </c>
      <c r="C2507" s="60">
        <v>2</v>
      </c>
      <c r="D2507" s="59" t="str">
        <f t="shared" si="403"/>
        <v>275/80R22.5</v>
      </c>
      <c r="E2507" s="61">
        <v>11354</v>
      </c>
      <c r="F2507" s="75" t="s">
        <v>105</v>
      </c>
      <c r="G2507" s="60">
        <v>98</v>
      </c>
      <c r="H2507" s="59" t="str">
        <f t="shared" si="404"/>
        <v>ANA LUCIA</v>
      </c>
      <c r="I2507" s="63">
        <v>46058</v>
      </c>
      <c r="J2507" s="64">
        <v>46063</v>
      </c>
      <c r="K2507" s="60">
        <v>1</v>
      </c>
      <c r="L2507" s="60">
        <v>5797</v>
      </c>
      <c r="M2507" s="60">
        <v>47668</v>
      </c>
      <c r="N2507" s="65">
        <f t="shared" si="405"/>
        <v>600</v>
      </c>
      <c r="O2507" s="66" t="str">
        <f t="shared" ca="1" si="406"/>
        <v>OK</v>
      </c>
      <c r="P2507" s="63">
        <v>46127</v>
      </c>
      <c r="Q2507" s="200"/>
      <c r="R2507" s="148" t="s">
        <v>117</v>
      </c>
      <c r="S2507" s="65" t="str">
        <f t="shared" si="407"/>
        <v>Separações no talão e rupturas dos reforços.</v>
      </c>
      <c r="T2507" s="59" t="str">
        <f t="shared" si="408"/>
        <v>Aquecimento excessivo no tambor de freio, utilização com sobrecarga ou baixa pressão, mau posicionamento do pneu sobre o aro/roda, uso excessivo dos freios devido a velocidade incompatível com a via.</v>
      </c>
      <c r="U2507" s="65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07" s="60">
        <v>16196</v>
      </c>
      <c r="W2507" s="59" t="str">
        <f t="shared" si="410"/>
        <v xml:space="preserve">Everson Veloso </v>
      </c>
      <c r="X2507" s="59">
        <f t="shared" si="413"/>
        <v>2</v>
      </c>
      <c r="Y2507" s="59">
        <f t="shared" ca="1" si="412"/>
        <v>64</v>
      </c>
      <c r="Z2507" s="59" t="str">
        <f>IFERROR(VLOOKUP(R2507,FVU!B:F,5,FALSE),"")</f>
        <v>TALÃO</v>
      </c>
      <c r="AA2507">
        <f t="shared" si="414"/>
        <v>2026</v>
      </c>
    </row>
    <row r="2508" spans="1:27" ht="15.75" customHeight="1">
      <c r="A2508" s="149">
        <f t="shared" si="411"/>
        <v>4803</v>
      </c>
      <c r="B2508" s="76">
        <v>30910</v>
      </c>
      <c r="C2508" s="68">
        <v>2</v>
      </c>
      <c r="D2508" s="67" t="str">
        <f t="shared" si="403"/>
        <v>275/80R22.5</v>
      </c>
      <c r="E2508" s="69">
        <v>90307</v>
      </c>
      <c r="F2508" s="76" t="s">
        <v>105</v>
      </c>
      <c r="G2508" s="68">
        <v>870</v>
      </c>
      <c r="H2508" s="67" t="str">
        <f t="shared" si="404"/>
        <v>JUSTINOPOLIS</v>
      </c>
      <c r="I2508" s="71">
        <v>46056</v>
      </c>
      <c r="J2508" s="72">
        <v>46063</v>
      </c>
      <c r="K2508" s="68">
        <v>1</v>
      </c>
      <c r="L2508" s="68">
        <v>13017</v>
      </c>
      <c r="M2508" s="68">
        <v>57843</v>
      </c>
      <c r="N2508" s="73">
        <f t="shared" si="405"/>
        <v>600</v>
      </c>
      <c r="O2508" s="74" t="str">
        <f t="shared" ca="1" si="406"/>
        <v>OK</v>
      </c>
      <c r="P2508" s="71">
        <v>46071</v>
      </c>
      <c r="Q2508" s="198"/>
      <c r="R2508" s="68" t="s">
        <v>117</v>
      </c>
      <c r="S2508" s="73" t="str">
        <f t="shared" si="407"/>
        <v>Separações no talão e rupturas dos reforços.</v>
      </c>
      <c r="T2508" s="67" t="str">
        <f t="shared" si="408"/>
        <v>Aquecimento excessivo no tambor de freio, utilização com sobrecarga ou baixa pressão, mau posicionamento do pneu sobre o aro/roda, uso excessivo dos freios devido a velocidade incompatível com a via.</v>
      </c>
      <c r="U2508" s="73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08" s="68">
        <v>16196</v>
      </c>
      <c r="W2508" s="67" t="str">
        <f t="shared" si="410"/>
        <v xml:space="preserve">Everson Veloso </v>
      </c>
      <c r="X2508" s="67">
        <f t="shared" si="413"/>
        <v>2</v>
      </c>
      <c r="Y2508" s="67">
        <f t="shared" ca="1" si="412"/>
        <v>8</v>
      </c>
      <c r="Z2508" s="67" t="str">
        <f>IFERROR(VLOOKUP(R2508,FVU!B:F,5,FALSE),"")</f>
        <v>TALÃO</v>
      </c>
      <c r="AA2508">
        <f t="shared" si="414"/>
        <v>2026</v>
      </c>
    </row>
    <row r="2509" spans="1:27" ht="15.75" customHeight="1">
      <c r="A2509" s="150">
        <f t="shared" si="411"/>
        <v>4804</v>
      </c>
      <c r="B2509" s="75">
        <v>30930</v>
      </c>
      <c r="C2509" s="60">
        <v>2</v>
      </c>
      <c r="D2509" s="59" t="str">
        <f t="shared" si="403"/>
        <v>275/80R22.5</v>
      </c>
      <c r="E2509" s="61">
        <v>90307</v>
      </c>
      <c r="F2509" s="75" t="s">
        <v>198</v>
      </c>
      <c r="G2509" s="60">
        <v>870</v>
      </c>
      <c r="H2509" s="59" t="str">
        <f t="shared" si="404"/>
        <v>JUSTINOPOLIS</v>
      </c>
      <c r="I2509" s="63">
        <v>46056</v>
      </c>
      <c r="J2509" s="64">
        <v>46063</v>
      </c>
      <c r="K2509" s="60">
        <v>1</v>
      </c>
      <c r="L2509" s="60">
        <v>13017</v>
      </c>
      <c r="M2509" s="60">
        <v>62868</v>
      </c>
      <c r="N2509" s="65">
        <f t="shared" si="405"/>
        <v>600</v>
      </c>
      <c r="O2509" s="66" t="str">
        <f t="shared" ca="1" si="406"/>
        <v>OK</v>
      </c>
      <c r="P2509" s="63">
        <v>46071</v>
      </c>
      <c r="Q2509" s="200"/>
      <c r="R2509" s="148" t="s">
        <v>106</v>
      </c>
      <c r="S2509" s="65" t="str">
        <f t="shared" si="407"/>
        <v>Rachadura na zona baixa do talão.</v>
      </c>
      <c r="T2509" s="59" t="str">
        <f t="shared" si="40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09" s="65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09" s="60">
        <v>16196</v>
      </c>
      <c r="W2509" s="59" t="str">
        <f t="shared" si="410"/>
        <v xml:space="preserve">Everson Veloso </v>
      </c>
      <c r="X2509" s="59">
        <f t="shared" si="413"/>
        <v>2</v>
      </c>
      <c r="Y2509" s="59">
        <f t="shared" ca="1" si="412"/>
        <v>8</v>
      </c>
      <c r="Z2509" s="59" t="str">
        <f>IFERROR(VLOOKUP(R2509,FVU!B:F,5,FALSE),"")</f>
        <v>TALÃO</v>
      </c>
      <c r="AA2509">
        <f t="shared" si="414"/>
        <v>2026</v>
      </c>
    </row>
    <row r="2510" spans="1:27" ht="15.75" customHeight="1">
      <c r="A2510" s="149">
        <f t="shared" si="411"/>
        <v>4805</v>
      </c>
      <c r="B2510" s="76">
        <v>32355</v>
      </c>
      <c r="C2510" s="68">
        <v>2</v>
      </c>
      <c r="D2510" s="67" t="str">
        <f t="shared" si="403"/>
        <v>275/80R22.5</v>
      </c>
      <c r="E2510" s="69">
        <v>10693</v>
      </c>
      <c r="F2510" s="76" t="s">
        <v>105</v>
      </c>
      <c r="G2510" s="68">
        <v>870</v>
      </c>
      <c r="H2510" s="67" t="str">
        <f t="shared" si="404"/>
        <v>JUSTINOPOLIS</v>
      </c>
      <c r="I2510" s="71">
        <v>46056</v>
      </c>
      <c r="J2510" s="72">
        <v>46063</v>
      </c>
      <c r="K2510" s="68">
        <v>1</v>
      </c>
      <c r="L2510" s="68">
        <v>36697</v>
      </c>
      <c r="M2510" s="68">
        <v>81830</v>
      </c>
      <c r="N2510" s="73">
        <f t="shared" si="405"/>
        <v>600</v>
      </c>
      <c r="O2510" s="74" t="str">
        <f t="shared" ca="1" si="406"/>
        <v>OK</v>
      </c>
      <c r="P2510" s="71">
        <v>46071</v>
      </c>
      <c r="Q2510" s="198"/>
      <c r="R2510" s="68" t="s">
        <v>106</v>
      </c>
      <c r="S2510" s="73" t="str">
        <f t="shared" si="407"/>
        <v>Rachadura na zona baixa do talão.</v>
      </c>
      <c r="T2510" s="67" t="str">
        <f t="shared" si="40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10" s="73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10" s="68">
        <v>16196</v>
      </c>
      <c r="W2510" s="67" t="str">
        <f t="shared" si="410"/>
        <v xml:space="preserve">Everson Veloso </v>
      </c>
      <c r="X2510" s="67">
        <f t="shared" si="413"/>
        <v>2</v>
      </c>
      <c r="Y2510" s="67">
        <f t="shared" ca="1" si="412"/>
        <v>8</v>
      </c>
      <c r="Z2510" s="67" t="str">
        <f>IFERROR(VLOOKUP(R2510,FVU!B:F,5,FALSE),"")</f>
        <v>TALÃO</v>
      </c>
      <c r="AA2510">
        <f t="shared" si="414"/>
        <v>2026</v>
      </c>
    </row>
    <row r="2511" spans="1:27" ht="15.75" customHeight="1">
      <c r="A2511" s="150">
        <f t="shared" si="411"/>
        <v>4806</v>
      </c>
      <c r="B2511" s="75">
        <v>28810</v>
      </c>
      <c r="C2511" s="60">
        <v>2</v>
      </c>
      <c r="D2511" s="59" t="str">
        <f t="shared" si="403"/>
        <v>275/80R22.5</v>
      </c>
      <c r="E2511" s="61">
        <v>11355</v>
      </c>
      <c r="F2511" s="75" t="s">
        <v>99</v>
      </c>
      <c r="G2511" s="60">
        <v>98</v>
      </c>
      <c r="H2511" s="59" t="str">
        <f t="shared" si="404"/>
        <v>ANA LUCIA</v>
      </c>
      <c r="I2511" s="63">
        <v>46065</v>
      </c>
      <c r="J2511" s="64">
        <v>46078</v>
      </c>
      <c r="K2511" s="60">
        <v>2</v>
      </c>
      <c r="L2511" s="60">
        <v>46606</v>
      </c>
      <c r="M2511" s="60">
        <v>111042</v>
      </c>
      <c r="N2511" s="65">
        <f t="shared" si="405"/>
        <v>600</v>
      </c>
      <c r="O2511" s="66" t="str">
        <f t="shared" ca="1" si="406"/>
        <v>OK</v>
      </c>
      <c r="P2511" s="63">
        <v>46204</v>
      </c>
      <c r="Q2511" s="200"/>
      <c r="R2511" s="148" t="s">
        <v>106</v>
      </c>
      <c r="S2511" s="65" t="str">
        <f t="shared" si="407"/>
        <v>Rachadura na zona baixa do talão.</v>
      </c>
      <c r="T2511" s="59" t="str">
        <f t="shared" si="40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11" s="65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11" s="60">
        <v>16196</v>
      </c>
      <c r="W2511" s="59" t="str">
        <f t="shared" si="410"/>
        <v xml:space="preserve">Everson Veloso </v>
      </c>
      <c r="X2511" s="59">
        <f t="shared" si="413"/>
        <v>2</v>
      </c>
      <c r="Y2511" s="59">
        <f t="shared" ca="1" si="412"/>
        <v>126</v>
      </c>
      <c r="Z2511" s="59" t="str">
        <f>IFERROR(VLOOKUP(R2511,FVU!B:F,5,FALSE),"")</f>
        <v>TALÃO</v>
      </c>
      <c r="AA2511">
        <f t="shared" si="414"/>
        <v>2026</v>
      </c>
    </row>
    <row r="2512" spans="1:27" ht="15.75" customHeight="1">
      <c r="A2512" s="149">
        <f t="shared" si="411"/>
        <v>4807</v>
      </c>
      <c r="B2512" s="76">
        <v>28574</v>
      </c>
      <c r="C2512" s="68">
        <v>2</v>
      </c>
      <c r="D2512" s="67" t="str">
        <f t="shared" si="403"/>
        <v>275/80R22.5</v>
      </c>
      <c r="E2512" s="69">
        <v>90213</v>
      </c>
      <c r="F2512" s="76" t="s">
        <v>99</v>
      </c>
      <c r="G2512" s="68">
        <v>520</v>
      </c>
      <c r="H2512" s="67" t="str">
        <f t="shared" si="404"/>
        <v>NEVES</v>
      </c>
      <c r="I2512" s="71">
        <v>46063</v>
      </c>
      <c r="J2512" s="72">
        <v>46078</v>
      </c>
      <c r="K2512" s="68">
        <v>1</v>
      </c>
      <c r="L2512" s="68">
        <v>52383</v>
      </c>
      <c r="M2512" s="68">
        <v>106338</v>
      </c>
      <c r="N2512" s="73">
        <f t="shared" si="405"/>
        <v>600</v>
      </c>
      <c r="O2512" s="74" t="str">
        <f t="shared" ca="1" si="406"/>
        <v>OK</v>
      </c>
      <c r="P2512" s="71">
        <v>46080</v>
      </c>
      <c r="Q2512" s="198"/>
      <c r="R2512" s="68" t="s">
        <v>106</v>
      </c>
      <c r="S2512" s="73" t="str">
        <f t="shared" si="407"/>
        <v>Rachadura na zona baixa do talão.</v>
      </c>
      <c r="T2512" s="67" t="str">
        <f t="shared" si="408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12" s="73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12" s="68">
        <v>16196</v>
      </c>
      <c r="W2512" s="67" t="str">
        <f t="shared" si="410"/>
        <v xml:space="preserve">Everson Veloso </v>
      </c>
      <c r="X2512" s="67">
        <f t="shared" si="413"/>
        <v>2</v>
      </c>
      <c r="Y2512" s="67">
        <f t="shared" ca="1" si="412"/>
        <v>2</v>
      </c>
      <c r="Z2512" s="67" t="str">
        <f>IFERROR(VLOOKUP(R2512,FVU!B:F,5,FALSE),"")</f>
        <v>TALÃO</v>
      </c>
      <c r="AA2512">
        <f t="shared" si="414"/>
        <v>2026</v>
      </c>
    </row>
    <row r="2513" spans="1:27" ht="15.75" customHeight="1">
      <c r="A2513" s="150">
        <f t="shared" si="411"/>
        <v>4808</v>
      </c>
      <c r="B2513" s="75">
        <v>31660</v>
      </c>
      <c r="C2513" s="60">
        <v>2</v>
      </c>
      <c r="D2513" s="59" t="str">
        <f t="shared" si="403"/>
        <v>275/80R22.5</v>
      </c>
      <c r="E2513" s="61">
        <v>8461</v>
      </c>
      <c r="F2513" s="75" t="s">
        <v>105</v>
      </c>
      <c r="G2513" s="60">
        <v>56</v>
      </c>
      <c r="H2513" s="59" t="str">
        <f t="shared" si="404"/>
        <v xml:space="preserve">UBERLANDIA </v>
      </c>
      <c r="I2513" s="63">
        <v>46058</v>
      </c>
      <c r="J2513" s="64">
        <v>46078</v>
      </c>
      <c r="K2513" s="60">
        <v>0</v>
      </c>
      <c r="L2513" s="60">
        <v>6485</v>
      </c>
      <c r="M2513" s="60">
        <v>71676</v>
      </c>
      <c r="N2513" s="65">
        <f t="shared" si="405"/>
        <v>600</v>
      </c>
      <c r="O2513" s="66" t="str">
        <f t="shared" ca="1" si="406"/>
        <v>PENDENTE</v>
      </c>
      <c r="P2513" s="60"/>
      <c r="Q2513" s="200"/>
      <c r="R2513" s="148" t="s">
        <v>112</v>
      </c>
      <c r="S2513" s="65" t="str">
        <f t="shared" si="407"/>
        <v>Agressões durante a montagem ou desmontagem.</v>
      </c>
      <c r="T2513" s="59" t="str">
        <f t="shared" si="408"/>
        <v>Cortes provocados por ferramentas ou máquinas de montagem/desmontagem, utilização de ferramentas não adequadas, força excessiva ou desproporcional na montagem/desmontagem.</v>
      </c>
      <c r="U2513" s="65" t="str">
        <f t="shared" si="409"/>
        <v>Falha na desmontagem do pneu. Solicito avaliação de cobrança.</v>
      </c>
      <c r="V2513" s="60">
        <v>16196</v>
      </c>
      <c r="W2513" s="59" t="str">
        <f t="shared" si="410"/>
        <v xml:space="preserve">Everson Veloso </v>
      </c>
      <c r="X2513" s="59">
        <f t="shared" si="413"/>
        <v>2</v>
      </c>
      <c r="Y2513" s="59">
        <f t="shared" ca="1" si="412"/>
        <v>159</v>
      </c>
      <c r="Z2513" s="59" t="str">
        <f>IFERROR(VLOOKUP(R2513,FVU!B:F,5,FALSE),"")</f>
        <v>TALÃO</v>
      </c>
      <c r="AA2513">
        <f t="shared" si="414"/>
        <v>2026</v>
      </c>
    </row>
    <row r="2514" spans="1:27" ht="15.75" customHeight="1">
      <c r="A2514" s="149">
        <f t="shared" si="411"/>
        <v>4809</v>
      </c>
      <c r="B2514" s="76">
        <v>25162</v>
      </c>
      <c r="C2514" s="68">
        <v>2</v>
      </c>
      <c r="D2514" s="67" t="str">
        <f t="shared" si="403"/>
        <v>275/80R22.5</v>
      </c>
      <c r="E2514" s="69">
        <v>7508</v>
      </c>
      <c r="F2514" s="76" t="s">
        <v>99</v>
      </c>
      <c r="G2514" s="68">
        <v>56</v>
      </c>
      <c r="H2514" s="67" t="str">
        <f t="shared" si="404"/>
        <v xml:space="preserve">UBERLANDIA </v>
      </c>
      <c r="I2514" s="71">
        <v>46060</v>
      </c>
      <c r="J2514" s="72">
        <v>46078</v>
      </c>
      <c r="K2514" s="68">
        <v>2</v>
      </c>
      <c r="L2514" s="68">
        <v>3834</v>
      </c>
      <c r="M2514" s="68">
        <v>215657</v>
      </c>
      <c r="N2514" s="73">
        <f t="shared" si="405"/>
        <v>600</v>
      </c>
      <c r="O2514" s="74" t="str">
        <f t="shared" ca="1" si="406"/>
        <v>PENDENTE</v>
      </c>
      <c r="P2514" s="68"/>
      <c r="Q2514" s="198"/>
      <c r="R2514" s="68" t="s">
        <v>116</v>
      </c>
      <c r="S2514" s="73" t="str">
        <f t="shared" si="407"/>
        <v>Desenrolamento do retorno da lona carcaça no talão.</v>
      </c>
      <c r="T2514" s="67" t="str">
        <f t="shared" si="408"/>
        <v>Aquecimento no talão ocasionado pelo uso excessivo do freio, má regulagem dos freios, uso excessivo dos freios devido a velocidade incompatível com a via,rodas sujas e/ou em má condições de uso, etc.</v>
      </c>
      <c r="U2514" s="73" t="str">
        <f t="shared" si="409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514" s="68">
        <v>16196</v>
      </c>
      <c r="W2514" s="67" t="str">
        <f t="shared" si="410"/>
        <v xml:space="preserve">Everson Veloso </v>
      </c>
      <c r="X2514" s="67">
        <f t="shared" si="413"/>
        <v>2</v>
      </c>
      <c r="Y2514" s="67">
        <f t="shared" ca="1" si="412"/>
        <v>159</v>
      </c>
      <c r="Z2514" s="67" t="str">
        <f>IFERROR(VLOOKUP(R2514,FVU!B:F,5,FALSE),"")</f>
        <v>TALÃO</v>
      </c>
      <c r="AA2514">
        <f t="shared" si="414"/>
        <v>2026</v>
      </c>
    </row>
    <row r="2515" spans="1:27" ht="15.75" customHeight="1">
      <c r="A2515" s="150">
        <f t="shared" si="411"/>
        <v>4810</v>
      </c>
      <c r="B2515" s="75">
        <v>31957</v>
      </c>
      <c r="C2515" s="60">
        <v>2</v>
      </c>
      <c r="D2515" s="59" t="str">
        <f t="shared" si="403"/>
        <v>275/80R22.5</v>
      </c>
      <c r="E2515" s="61">
        <v>7327</v>
      </c>
      <c r="F2515" s="75" t="s">
        <v>105</v>
      </c>
      <c r="G2515" s="60">
        <v>56</v>
      </c>
      <c r="H2515" s="59" t="str">
        <f t="shared" si="404"/>
        <v xml:space="preserve">UBERLANDIA </v>
      </c>
      <c r="I2515" s="63">
        <v>46059</v>
      </c>
      <c r="J2515" s="64">
        <v>46078</v>
      </c>
      <c r="K2515" s="60">
        <v>0</v>
      </c>
      <c r="L2515" s="60">
        <v>28796</v>
      </c>
      <c r="M2515" s="60">
        <v>73094</v>
      </c>
      <c r="N2515" s="65">
        <f t="shared" si="405"/>
        <v>600</v>
      </c>
      <c r="O2515" s="66" t="str">
        <f t="shared" ca="1" si="406"/>
        <v>PENDENTE</v>
      </c>
      <c r="P2515" s="60"/>
      <c r="Q2515" s="200"/>
      <c r="R2515" s="148" t="s">
        <v>111</v>
      </c>
      <c r="S2515" s="65" t="str">
        <f t="shared" si="407"/>
        <v>Desgaste irregular da Banda de Rodagem.</v>
      </c>
      <c r="T2515" s="59" t="str">
        <f t="shared" si="408"/>
        <v>Folgas nas mangas, cubos, buchas estouradas, veículo desalinhado.</v>
      </c>
      <c r="U2515" s="65" t="str">
        <f t="shared" si="409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515" s="60">
        <v>16196</v>
      </c>
      <c r="W2515" s="59" t="str">
        <f t="shared" si="410"/>
        <v xml:space="preserve">Everson Veloso </v>
      </c>
      <c r="X2515" s="59">
        <f t="shared" si="413"/>
        <v>2</v>
      </c>
      <c r="Y2515" s="59">
        <f t="shared" ca="1" si="412"/>
        <v>159</v>
      </c>
      <c r="Z2515" s="59" t="str">
        <f>IFERROR(VLOOKUP(R2515,FVU!B:F,5,FALSE),"")</f>
        <v>BANDA DE RODAGEM</v>
      </c>
      <c r="AA2515">
        <f t="shared" si="414"/>
        <v>2026</v>
      </c>
    </row>
    <row r="2516" spans="1:27" ht="15.75" customHeight="1">
      <c r="A2516" s="149">
        <f t="shared" si="411"/>
        <v>4811</v>
      </c>
      <c r="B2516" s="76">
        <v>31407</v>
      </c>
      <c r="C2516" s="68">
        <v>2</v>
      </c>
      <c r="D2516" s="67" t="str">
        <f t="shared" si="403"/>
        <v>275/80R22.5</v>
      </c>
      <c r="E2516" s="69">
        <v>8512</v>
      </c>
      <c r="F2516" s="76" t="s">
        <v>101</v>
      </c>
      <c r="G2516" s="68">
        <v>56</v>
      </c>
      <c r="H2516" s="67" t="str">
        <f t="shared" si="404"/>
        <v xml:space="preserve">UBERLANDIA </v>
      </c>
      <c r="I2516" s="71">
        <v>46056</v>
      </c>
      <c r="J2516" s="72">
        <v>46078</v>
      </c>
      <c r="K2516" s="68">
        <v>0</v>
      </c>
      <c r="L2516" s="68">
        <v>24546</v>
      </c>
      <c r="M2516" s="68">
        <v>62400</v>
      </c>
      <c r="N2516" s="73">
        <f t="shared" si="405"/>
        <v>600</v>
      </c>
      <c r="O2516" s="74" t="str">
        <f t="shared" ca="1" si="406"/>
        <v>PENDENTE</v>
      </c>
      <c r="P2516" s="68"/>
      <c r="Q2516" s="198"/>
      <c r="R2516" s="68" t="s">
        <v>114</v>
      </c>
      <c r="S2516" s="73" t="str">
        <f t="shared" si="407"/>
        <v>Pneu não ressulcado</v>
      </c>
      <c r="T2516" s="67" t="str">
        <f t="shared" si="408"/>
        <v>Negligência e/ou não realização do serviço de ressulcagem.</v>
      </c>
      <c r="U2516" s="73" t="str">
        <f t="shared" si="409"/>
        <v>Realizar a ressulcagem dos pneus respeitando os procedimentos conforme manual de ressulcagem.</v>
      </c>
      <c r="V2516" s="68">
        <v>16196</v>
      </c>
      <c r="W2516" s="67" t="str">
        <f t="shared" si="410"/>
        <v xml:space="preserve">Everson Veloso </v>
      </c>
      <c r="X2516" s="67">
        <f t="shared" si="413"/>
        <v>2</v>
      </c>
      <c r="Y2516" s="67">
        <f t="shared" ca="1" si="412"/>
        <v>159</v>
      </c>
      <c r="Z2516" s="67" t="str">
        <f>IFERROR(VLOOKUP(R2516,FVU!B:F,5,FALSE),"")</f>
        <v>BANDA DE RODAGEM</v>
      </c>
      <c r="AA2516">
        <f t="shared" si="414"/>
        <v>2026</v>
      </c>
    </row>
    <row r="2517" spans="1:27" ht="15.75" customHeight="1">
      <c r="A2517" s="150">
        <f t="shared" si="411"/>
        <v>4812</v>
      </c>
      <c r="B2517" s="75">
        <v>31145</v>
      </c>
      <c r="C2517" s="60">
        <v>2</v>
      </c>
      <c r="D2517" s="59" t="str">
        <f t="shared" si="403"/>
        <v>275/80R22.5</v>
      </c>
      <c r="E2517" s="61">
        <v>8464</v>
      </c>
      <c r="F2517" s="75" t="s">
        <v>101</v>
      </c>
      <c r="G2517" s="60">
        <v>56</v>
      </c>
      <c r="H2517" s="59" t="str">
        <f t="shared" si="404"/>
        <v xml:space="preserve">UBERLANDIA </v>
      </c>
      <c r="I2517" s="63">
        <v>46061</v>
      </c>
      <c r="J2517" s="64">
        <v>46078</v>
      </c>
      <c r="K2517" s="60">
        <v>0</v>
      </c>
      <c r="L2517" s="60">
        <v>38447</v>
      </c>
      <c r="M2517" s="60">
        <v>63833</v>
      </c>
      <c r="N2517" s="65">
        <f t="shared" si="405"/>
        <v>600</v>
      </c>
      <c r="O2517" s="66" t="str">
        <f t="shared" ca="1" si="406"/>
        <v>PENDENTE</v>
      </c>
      <c r="P2517" s="60"/>
      <c r="Q2517" s="200"/>
      <c r="R2517" s="148" t="s">
        <v>114</v>
      </c>
      <c r="S2517" s="65" t="str">
        <f t="shared" si="407"/>
        <v>Pneu não ressulcado</v>
      </c>
      <c r="T2517" s="59" t="str">
        <f t="shared" si="408"/>
        <v>Negligência e/ou não realização do serviço de ressulcagem.</v>
      </c>
      <c r="U2517" s="65" t="str">
        <f t="shared" si="409"/>
        <v>Realizar a ressulcagem dos pneus respeitando os procedimentos conforme manual de ressulcagem.</v>
      </c>
      <c r="V2517" s="60">
        <v>16196</v>
      </c>
      <c r="W2517" s="59" t="str">
        <f t="shared" si="410"/>
        <v xml:space="preserve">Everson Veloso </v>
      </c>
      <c r="X2517" s="59">
        <f t="shared" si="413"/>
        <v>2</v>
      </c>
      <c r="Y2517" s="59">
        <f t="shared" ca="1" si="412"/>
        <v>159</v>
      </c>
      <c r="Z2517" s="59" t="str">
        <f>IFERROR(VLOOKUP(R2517,FVU!B:F,5,FALSE),"")</f>
        <v>BANDA DE RODAGEM</v>
      </c>
      <c r="AA2517">
        <f t="shared" si="414"/>
        <v>2026</v>
      </c>
    </row>
    <row r="2518" spans="1:27" ht="15.75" customHeight="1">
      <c r="A2518" s="149">
        <f t="shared" si="411"/>
        <v>4813</v>
      </c>
      <c r="B2518" s="76">
        <v>30717</v>
      </c>
      <c r="C2518" s="68">
        <v>2</v>
      </c>
      <c r="D2518" s="67" t="str">
        <f t="shared" si="403"/>
        <v>275/80R22.5</v>
      </c>
      <c r="E2518" s="69">
        <v>7323</v>
      </c>
      <c r="F2518" s="76" t="s">
        <v>102</v>
      </c>
      <c r="G2518" s="68">
        <v>56</v>
      </c>
      <c r="H2518" s="67" t="str">
        <f t="shared" si="404"/>
        <v xml:space="preserve">UBERLANDIA </v>
      </c>
      <c r="I2518" s="71">
        <v>46056</v>
      </c>
      <c r="J2518" s="72">
        <v>46078</v>
      </c>
      <c r="K2518" s="68">
        <v>0</v>
      </c>
      <c r="L2518" s="68">
        <v>56535</v>
      </c>
      <c r="M2518" s="68">
        <v>56535</v>
      </c>
      <c r="N2518" s="73">
        <f t="shared" si="405"/>
        <v>600</v>
      </c>
      <c r="O2518" s="74" t="str">
        <f t="shared" ca="1" si="406"/>
        <v>PENDENTE</v>
      </c>
      <c r="P2518" s="68"/>
      <c r="Q2518" s="198"/>
      <c r="R2518" s="68" t="s">
        <v>114</v>
      </c>
      <c r="S2518" s="73" t="str">
        <f t="shared" si="407"/>
        <v>Pneu não ressulcado</v>
      </c>
      <c r="T2518" s="67" t="str">
        <f t="shared" si="408"/>
        <v>Negligência e/ou não realização do serviço de ressulcagem.</v>
      </c>
      <c r="U2518" s="73" t="str">
        <f t="shared" si="409"/>
        <v>Realizar a ressulcagem dos pneus respeitando os procedimentos conforme manual de ressulcagem.</v>
      </c>
      <c r="V2518" s="68">
        <v>16196</v>
      </c>
      <c r="W2518" s="67" t="str">
        <f t="shared" si="410"/>
        <v xml:space="preserve">Everson Veloso </v>
      </c>
      <c r="X2518" s="67">
        <f t="shared" si="413"/>
        <v>2</v>
      </c>
      <c r="Y2518" s="67">
        <f t="shared" ca="1" si="412"/>
        <v>159</v>
      </c>
      <c r="Z2518" s="67" t="str">
        <f>IFERROR(VLOOKUP(R2518,FVU!B:F,5,FALSE),"")</f>
        <v>BANDA DE RODAGEM</v>
      </c>
      <c r="AA2518">
        <f t="shared" si="414"/>
        <v>2026</v>
      </c>
    </row>
    <row r="2519" spans="1:27" ht="15.75" customHeight="1">
      <c r="A2519" s="150">
        <f t="shared" si="411"/>
        <v>4814</v>
      </c>
      <c r="B2519" s="75">
        <v>32039</v>
      </c>
      <c r="C2519" s="60">
        <v>2</v>
      </c>
      <c r="D2519" s="59" t="str">
        <f t="shared" ref="D2519:D2582" si="415">IFERROR(VLOOKUP(C2519,MEDIDA,2,FALSE),"")</f>
        <v>275/80R22.5</v>
      </c>
      <c r="E2519" s="61">
        <v>8461</v>
      </c>
      <c r="F2519" s="75" t="s">
        <v>198</v>
      </c>
      <c r="G2519" s="60">
        <v>56</v>
      </c>
      <c r="H2519" s="59" t="str">
        <f t="shared" ref="H2519:H2582" si="416">IFERROR(VLOOKUP(G2519,LOCAL,2,FALSE),"")</f>
        <v xml:space="preserve">UBERLANDIA </v>
      </c>
      <c r="I2519" s="63">
        <v>46058</v>
      </c>
      <c r="J2519" s="64">
        <v>46078</v>
      </c>
      <c r="K2519" s="60">
        <v>0</v>
      </c>
      <c r="L2519" s="60">
        <v>6485</v>
      </c>
      <c r="M2519" s="60">
        <v>52376</v>
      </c>
      <c r="N2519" s="65">
        <f t="shared" ref="N2519:N2582" si="417">IFERROR(VLOOKUP(C2519,MEDIDA,3,FALSE),"")</f>
        <v>600</v>
      </c>
      <c r="O2519" s="66" t="str">
        <f t="shared" ref="O2519:O2582" ca="1" si="418">IF(B2519="","",IF(P2519="",IF(TODAY()-J2519&gt;=7,"PENDENTE","AGUARDANDO"),"OK"))</f>
        <v>PENDENTE</v>
      </c>
      <c r="P2519" s="60"/>
      <c r="Q2519" s="200"/>
      <c r="R2519" s="148" t="s">
        <v>118</v>
      </c>
      <c r="S2519" s="65" t="str">
        <f t="shared" ref="S2519:S2582" si="419">IFERROR(VLOOKUP(R2519,FVU,2,FALSE),"")</f>
        <v>Pneu ressulcado incorretamente</v>
      </c>
      <c r="T2519" s="59" t="str">
        <f t="shared" ref="T2519:T2582" si="420">IFERROR(VLOOKUP(R2519,FVU,3,FALSE),"")</f>
        <v>Falhas ou não realização dos procedimentos conforme manual de ressulcagem.</v>
      </c>
      <c r="U2519" s="65" t="str">
        <f t="shared" ref="U2519:U2582" si="421">IFERROR(VLOOKUP(R2519,FVU,4,FALSE),"")</f>
        <v>Solicito avaliação de cobrança</v>
      </c>
      <c r="V2519" s="60">
        <v>16196</v>
      </c>
      <c r="W2519" s="59" t="str">
        <f t="shared" ref="W2519:W2582" si="422">IFERROR(VLOOKUP(V2519,RELATOR,2,FALSE),"")</f>
        <v xml:space="preserve">Everson Veloso </v>
      </c>
      <c r="X2519" s="59">
        <f t="shared" si="413"/>
        <v>2</v>
      </c>
      <c r="Y2519" s="59">
        <f t="shared" ca="1" si="412"/>
        <v>159</v>
      </c>
      <c r="Z2519" s="59" t="str">
        <f>IFERROR(VLOOKUP(R2519,FVU!B:F,5,FALSE),"")</f>
        <v>BANDA DE RODAGEM</v>
      </c>
      <c r="AA2519">
        <f t="shared" si="414"/>
        <v>2026</v>
      </c>
    </row>
    <row r="2520" spans="1:27" ht="15.75" customHeight="1">
      <c r="A2520" s="149">
        <f t="shared" si="411"/>
        <v>4815</v>
      </c>
      <c r="B2520" s="76">
        <v>33317</v>
      </c>
      <c r="C2520" s="68">
        <v>2</v>
      </c>
      <c r="D2520" s="67" t="str">
        <f t="shared" si="415"/>
        <v>275/80R22.5</v>
      </c>
      <c r="E2520" s="69">
        <v>10758</v>
      </c>
      <c r="F2520" s="76" t="s">
        <v>197</v>
      </c>
      <c r="G2520" s="68">
        <v>870</v>
      </c>
      <c r="H2520" s="67" t="str">
        <f t="shared" si="416"/>
        <v>JUSTINOPOLIS</v>
      </c>
      <c r="I2520" s="71">
        <v>46066</v>
      </c>
      <c r="J2520" s="72">
        <v>46078</v>
      </c>
      <c r="K2520" s="68">
        <v>0</v>
      </c>
      <c r="L2520" s="68">
        <v>6366</v>
      </c>
      <c r="M2520" s="68">
        <v>6366</v>
      </c>
      <c r="N2520" s="73">
        <f t="shared" si="417"/>
        <v>600</v>
      </c>
      <c r="O2520" s="74" t="str">
        <f t="shared" ca="1" si="418"/>
        <v>OK</v>
      </c>
      <c r="P2520" s="71">
        <v>46100</v>
      </c>
      <c r="Q2520" s="198"/>
      <c r="R2520" s="68" t="s">
        <v>104</v>
      </c>
      <c r="S2520" s="73" t="str">
        <f t="shared" si="419"/>
        <v>Feridas acidentais no flanco.</v>
      </c>
      <c r="T2520" s="67" t="str">
        <f t="shared" si="420"/>
        <v>Objetos pontiagudos, pontas de guias, meio-fio.</v>
      </c>
      <c r="U2520" s="73" t="str">
        <f t="shared" si="421"/>
        <v>Impacto lateral proveniente de erro operacional, solicito avaliação de cobrança.</v>
      </c>
      <c r="V2520" s="68">
        <v>16196</v>
      </c>
      <c r="W2520" s="67" t="str">
        <f t="shared" si="422"/>
        <v xml:space="preserve">Everson Veloso </v>
      </c>
      <c r="X2520" s="67">
        <f t="shared" si="413"/>
        <v>2</v>
      </c>
      <c r="Y2520" s="67">
        <f t="shared" ca="1" si="412"/>
        <v>22</v>
      </c>
      <c r="Z2520" s="67" t="str">
        <f>IFERROR(VLOOKUP(R2520,FVU!B:F,5,FALSE),"")</f>
        <v>FLANCO</v>
      </c>
      <c r="AA2520">
        <f t="shared" si="414"/>
        <v>2026</v>
      </c>
    </row>
    <row r="2521" spans="1:27" ht="15.75" customHeight="1">
      <c r="A2521" s="150">
        <f t="shared" si="411"/>
        <v>4816</v>
      </c>
      <c r="B2521" s="75">
        <v>28816</v>
      </c>
      <c r="C2521" s="60">
        <v>2</v>
      </c>
      <c r="D2521" s="59" t="str">
        <f t="shared" si="415"/>
        <v>275/80R22.5</v>
      </c>
      <c r="E2521" s="61">
        <v>90474</v>
      </c>
      <c r="F2521" s="75" t="s">
        <v>105</v>
      </c>
      <c r="G2521" s="60">
        <v>520</v>
      </c>
      <c r="H2521" s="59" t="str">
        <f t="shared" si="416"/>
        <v>NEVES</v>
      </c>
      <c r="I2521" s="63">
        <v>46067</v>
      </c>
      <c r="J2521" s="64">
        <v>46078</v>
      </c>
      <c r="K2521" s="60">
        <v>1</v>
      </c>
      <c r="L2521" s="60">
        <v>2666</v>
      </c>
      <c r="M2521" s="60">
        <v>124065</v>
      </c>
      <c r="N2521" s="65">
        <f t="shared" si="417"/>
        <v>600</v>
      </c>
      <c r="O2521" s="66" t="str">
        <f t="shared" ca="1" si="418"/>
        <v>OK</v>
      </c>
      <c r="P2521" s="63">
        <v>46083</v>
      </c>
      <c r="Q2521" s="200"/>
      <c r="R2521" s="148" t="s">
        <v>116</v>
      </c>
      <c r="S2521" s="65" t="str">
        <f t="shared" si="419"/>
        <v>Desenrolamento do retorno da lona carcaça no talão.</v>
      </c>
      <c r="T2521" s="59" t="str">
        <f t="shared" si="420"/>
        <v>Aquecimento no talão ocasionado pelo uso excessivo do freio, má regulagem dos freios, uso excessivo dos freios devido a velocidade incompatível com a via,rodas sujas e/ou em má condições de uso, etc.</v>
      </c>
      <c r="U2521" s="65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521" s="60">
        <v>16196</v>
      </c>
      <c r="W2521" s="59" t="str">
        <f t="shared" si="422"/>
        <v xml:space="preserve">Everson Veloso </v>
      </c>
      <c r="X2521" s="59">
        <f t="shared" si="413"/>
        <v>2</v>
      </c>
      <c r="Y2521" s="59">
        <f t="shared" ca="1" si="412"/>
        <v>5</v>
      </c>
      <c r="Z2521" s="59" t="str">
        <f>IFERROR(VLOOKUP(R2521,FVU!B:F,5,FALSE),"")</f>
        <v>TALÃO</v>
      </c>
      <c r="AA2521">
        <f t="shared" si="414"/>
        <v>2026</v>
      </c>
    </row>
    <row r="2522" spans="1:27" ht="15.75" customHeight="1">
      <c r="A2522" s="149">
        <f t="shared" si="411"/>
        <v>4817</v>
      </c>
      <c r="B2522" s="76">
        <v>30104</v>
      </c>
      <c r="C2522" s="68">
        <v>2</v>
      </c>
      <c r="D2522" s="67" t="str">
        <f t="shared" si="415"/>
        <v>275/80R22.5</v>
      </c>
      <c r="E2522" s="69">
        <v>90579</v>
      </c>
      <c r="F2522" s="76" t="s">
        <v>99</v>
      </c>
      <c r="G2522" s="68">
        <v>520</v>
      </c>
      <c r="H2522" s="67" t="str">
        <f t="shared" si="416"/>
        <v>NEVES</v>
      </c>
      <c r="I2522" s="71">
        <v>46067</v>
      </c>
      <c r="J2522" s="72">
        <v>46078</v>
      </c>
      <c r="K2522" s="68">
        <v>1</v>
      </c>
      <c r="L2522" s="68">
        <v>28087</v>
      </c>
      <c r="M2522" s="68">
        <v>92378</v>
      </c>
      <c r="N2522" s="73">
        <f t="shared" si="417"/>
        <v>600</v>
      </c>
      <c r="O2522" s="74" t="str">
        <f t="shared" ca="1" si="418"/>
        <v>OK</v>
      </c>
      <c r="P2522" s="71">
        <v>46083</v>
      </c>
      <c r="Q2522" s="198"/>
      <c r="R2522" s="68" t="s">
        <v>116</v>
      </c>
      <c r="S2522" s="73" t="str">
        <f t="shared" si="419"/>
        <v>Desenrolamento do retorno da lona carcaça no talão.</v>
      </c>
      <c r="T2522" s="67" t="str">
        <f t="shared" si="420"/>
        <v>Aquecimento no talão ocasionado pelo uso excessivo do freio, má regulagem dos freios, uso excessivo dos freios devido a velocidade incompatível com a via,rodas sujas e/ou em má condições de uso, etc.</v>
      </c>
      <c r="U2522" s="73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522" s="68">
        <v>16196</v>
      </c>
      <c r="W2522" s="67" t="str">
        <f t="shared" si="422"/>
        <v xml:space="preserve">Everson Veloso </v>
      </c>
      <c r="X2522" s="67">
        <f t="shared" si="413"/>
        <v>2</v>
      </c>
      <c r="Y2522" s="67">
        <f t="shared" ca="1" si="412"/>
        <v>5</v>
      </c>
      <c r="Z2522" s="67" t="str">
        <f>IFERROR(VLOOKUP(R2522,FVU!B:F,5,FALSE),"")</f>
        <v>TALÃO</v>
      </c>
      <c r="AA2522">
        <f t="shared" si="414"/>
        <v>2026</v>
      </c>
    </row>
    <row r="2523" spans="1:27" ht="15.75" customHeight="1">
      <c r="A2523" s="150">
        <f t="shared" si="411"/>
        <v>4818</v>
      </c>
      <c r="B2523" s="75">
        <v>28020</v>
      </c>
      <c r="C2523" s="60">
        <v>2</v>
      </c>
      <c r="D2523" s="59" t="str">
        <f t="shared" si="415"/>
        <v>275/80R22.5</v>
      </c>
      <c r="E2523" s="61">
        <v>90490</v>
      </c>
      <c r="F2523" s="75" t="s">
        <v>99</v>
      </c>
      <c r="G2523" s="60">
        <v>520</v>
      </c>
      <c r="H2523" s="59" t="str">
        <f t="shared" si="416"/>
        <v>NEVES</v>
      </c>
      <c r="I2523" s="63">
        <v>46066</v>
      </c>
      <c r="J2523" s="64">
        <v>46078</v>
      </c>
      <c r="K2523" s="60">
        <v>1</v>
      </c>
      <c r="L2523" s="60">
        <v>42559</v>
      </c>
      <c r="M2523" s="60">
        <v>117374</v>
      </c>
      <c r="N2523" s="65">
        <f t="shared" si="417"/>
        <v>600</v>
      </c>
      <c r="O2523" s="66" t="str">
        <f t="shared" ca="1" si="418"/>
        <v>OK</v>
      </c>
      <c r="P2523" s="63">
        <v>46083</v>
      </c>
      <c r="Q2523" s="200"/>
      <c r="R2523" s="148" t="s">
        <v>106</v>
      </c>
      <c r="S2523" s="65" t="str">
        <f t="shared" si="419"/>
        <v>Rachadura na zona baixa do talão.</v>
      </c>
      <c r="T2523" s="59" t="str">
        <f t="shared" si="42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23" s="65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23" s="60">
        <v>16196</v>
      </c>
      <c r="W2523" s="59" t="str">
        <f t="shared" si="422"/>
        <v xml:space="preserve">Everson Veloso </v>
      </c>
      <c r="X2523" s="59">
        <f t="shared" si="413"/>
        <v>2</v>
      </c>
      <c r="Y2523" s="59">
        <f t="shared" ca="1" si="412"/>
        <v>5</v>
      </c>
      <c r="Z2523" s="59" t="str">
        <f>IFERROR(VLOOKUP(R2523,FVU!B:F,5,FALSE),"")</f>
        <v>TALÃO</v>
      </c>
      <c r="AA2523">
        <f t="shared" si="414"/>
        <v>2026</v>
      </c>
    </row>
    <row r="2524" spans="1:27" ht="15.75" customHeight="1">
      <c r="A2524" s="149">
        <f t="shared" si="411"/>
        <v>4819</v>
      </c>
      <c r="B2524" s="76">
        <v>32231</v>
      </c>
      <c r="C2524" s="68">
        <v>2</v>
      </c>
      <c r="D2524" s="67" t="str">
        <f t="shared" si="415"/>
        <v>275/80R22.5</v>
      </c>
      <c r="E2524" s="69">
        <v>10754</v>
      </c>
      <c r="F2524" s="76" t="s">
        <v>102</v>
      </c>
      <c r="G2524" s="68">
        <v>870</v>
      </c>
      <c r="H2524" s="67" t="str">
        <f t="shared" si="416"/>
        <v>JUSTINOPOLIS</v>
      </c>
      <c r="I2524" s="71">
        <v>46065</v>
      </c>
      <c r="J2524" s="72">
        <v>46078</v>
      </c>
      <c r="K2524" s="68">
        <v>0</v>
      </c>
      <c r="L2524" s="68">
        <v>44847</v>
      </c>
      <c r="M2524" s="68">
        <v>44847</v>
      </c>
      <c r="N2524" s="73">
        <f t="shared" si="417"/>
        <v>600</v>
      </c>
      <c r="O2524" s="74" t="str">
        <f t="shared" ca="1" si="418"/>
        <v>OK</v>
      </c>
      <c r="P2524" s="71">
        <v>46080</v>
      </c>
      <c r="Q2524" s="198"/>
      <c r="R2524" s="68" t="s">
        <v>111</v>
      </c>
      <c r="S2524" s="73" t="str">
        <f t="shared" si="419"/>
        <v>Desgaste irregular da Banda de Rodagem.</v>
      </c>
      <c r="T2524" s="67" t="str">
        <f t="shared" si="420"/>
        <v>Folgas nas mangas, cubos, buchas estouradas, veículo desalinhado.</v>
      </c>
      <c r="U2524" s="73" t="str">
        <f t="shared" si="421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524" s="68">
        <v>16196</v>
      </c>
      <c r="W2524" s="67" t="str">
        <f t="shared" si="422"/>
        <v xml:space="preserve">Everson Veloso </v>
      </c>
      <c r="X2524" s="67">
        <f t="shared" si="413"/>
        <v>2</v>
      </c>
      <c r="Y2524" s="67">
        <f t="shared" ca="1" si="412"/>
        <v>2</v>
      </c>
      <c r="Z2524" s="67" t="str">
        <f>IFERROR(VLOOKUP(R2524,FVU!B:F,5,FALSE),"")</f>
        <v>BANDA DE RODAGEM</v>
      </c>
      <c r="AA2524">
        <f t="shared" si="414"/>
        <v>2026</v>
      </c>
    </row>
    <row r="2525" spans="1:27" ht="15.75" customHeight="1">
      <c r="A2525" s="150">
        <f t="shared" si="411"/>
        <v>4820</v>
      </c>
      <c r="B2525" s="75">
        <v>28535</v>
      </c>
      <c r="C2525" s="60">
        <v>2</v>
      </c>
      <c r="D2525" s="59" t="str">
        <f t="shared" si="415"/>
        <v>275/80R22.5</v>
      </c>
      <c r="E2525" s="61">
        <v>41061</v>
      </c>
      <c r="F2525" s="75" t="s">
        <v>99</v>
      </c>
      <c r="G2525" s="60">
        <v>870</v>
      </c>
      <c r="H2525" s="59" t="str">
        <f t="shared" si="416"/>
        <v>JUSTINOPOLIS</v>
      </c>
      <c r="I2525" s="63">
        <v>46066</v>
      </c>
      <c r="J2525" s="64">
        <v>46078</v>
      </c>
      <c r="K2525" s="60">
        <v>2</v>
      </c>
      <c r="L2525" s="60">
        <v>5087</v>
      </c>
      <c r="M2525" s="60">
        <v>109716</v>
      </c>
      <c r="N2525" s="65">
        <f t="shared" si="417"/>
        <v>600</v>
      </c>
      <c r="O2525" s="66" t="str">
        <f t="shared" ca="1" si="418"/>
        <v>OK</v>
      </c>
      <c r="P2525" s="63">
        <v>46080</v>
      </c>
      <c r="Q2525" s="200"/>
      <c r="R2525" s="148" t="s">
        <v>106</v>
      </c>
      <c r="S2525" s="65" t="str">
        <f t="shared" si="419"/>
        <v>Rachadura na zona baixa do talão.</v>
      </c>
      <c r="T2525" s="59" t="str">
        <f t="shared" si="42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25" s="65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25" s="60">
        <v>16196</v>
      </c>
      <c r="W2525" s="59" t="str">
        <f t="shared" si="422"/>
        <v xml:space="preserve">Everson Veloso </v>
      </c>
      <c r="X2525" s="59">
        <f t="shared" si="413"/>
        <v>2</v>
      </c>
      <c r="Y2525" s="59">
        <f t="shared" ca="1" si="412"/>
        <v>2</v>
      </c>
      <c r="Z2525" s="59" t="str">
        <f>IFERROR(VLOOKUP(R2525,FVU!B:F,5,FALSE),"")</f>
        <v>TALÃO</v>
      </c>
      <c r="AA2525">
        <f t="shared" si="414"/>
        <v>2026</v>
      </c>
    </row>
    <row r="2526" spans="1:27" ht="15.75" customHeight="1">
      <c r="A2526" s="149">
        <f t="shared" si="411"/>
        <v>4821</v>
      </c>
      <c r="B2526" s="76">
        <v>29727</v>
      </c>
      <c r="C2526" s="68">
        <v>2</v>
      </c>
      <c r="D2526" s="67" t="str">
        <f t="shared" si="415"/>
        <v>275/80R22.5</v>
      </c>
      <c r="E2526" s="69">
        <v>10823</v>
      </c>
      <c r="F2526" s="76" t="s">
        <v>99</v>
      </c>
      <c r="G2526" s="68">
        <v>870</v>
      </c>
      <c r="H2526" s="67" t="str">
        <f t="shared" si="416"/>
        <v>JUSTINOPOLIS</v>
      </c>
      <c r="I2526" s="71">
        <v>46059</v>
      </c>
      <c r="J2526" s="72">
        <v>46078</v>
      </c>
      <c r="K2526" s="68">
        <v>2</v>
      </c>
      <c r="L2526" s="68">
        <v>57627</v>
      </c>
      <c r="M2526" s="68">
        <v>134452</v>
      </c>
      <c r="N2526" s="73">
        <f t="shared" si="417"/>
        <v>600</v>
      </c>
      <c r="O2526" s="74" t="str">
        <f t="shared" ca="1" si="418"/>
        <v>OK</v>
      </c>
      <c r="P2526" s="71">
        <v>46080</v>
      </c>
      <c r="Q2526" s="198"/>
      <c r="R2526" s="68" t="s">
        <v>106</v>
      </c>
      <c r="S2526" s="73" t="str">
        <f t="shared" si="419"/>
        <v>Rachadura na zona baixa do talão.</v>
      </c>
      <c r="T2526" s="67" t="str">
        <f t="shared" si="42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26" s="73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26" s="68">
        <v>16196</v>
      </c>
      <c r="W2526" s="67" t="str">
        <f t="shared" si="422"/>
        <v xml:space="preserve">Everson Veloso </v>
      </c>
      <c r="X2526" s="67">
        <f t="shared" si="413"/>
        <v>2</v>
      </c>
      <c r="Y2526" s="67">
        <f t="shared" ca="1" si="412"/>
        <v>2</v>
      </c>
      <c r="Z2526" s="67" t="str">
        <f>IFERROR(VLOOKUP(R2526,FVU!B:F,5,FALSE),"")</f>
        <v>TALÃO</v>
      </c>
      <c r="AA2526">
        <f t="shared" si="414"/>
        <v>2026</v>
      </c>
    </row>
    <row r="2527" spans="1:27" ht="15.75" customHeight="1">
      <c r="A2527" s="150">
        <f t="shared" si="411"/>
        <v>4822</v>
      </c>
      <c r="B2527" s="75">
        <v>30984</v>
      </c>
      <c r="C2527" s="60">
        <v>2</v>
      </c>
      <c r="D2527" s="59" t="str">
        <f t="shared" si="415"/>
        <v>275/80R22.5</v>
      </c>
      <c r="E2527" s="61">
        <v>11343</v>
      </c>
      <c r="F2527" s="75" t="s">
        <v>105</v>
      </c>
      <c r="G2527" s="60">
        <v>98</v>
      </c>
      <c r="H2527" s="59" t="str">
        <f t="shared" si="416"/>
        <v>ANA LUCIA</v>
      </c>
      <c r="I2527" s="63">
        <v>46069</v>
      </c>
      <c r="J2527" s="64">
        <v>46078</v>
      </c>
      <c r="K2527" s="60">
        <v>1</v>
      </c>
      <c r="L2527" s="60">
        <v>45123</v>
      </c>
      <c r="M2527" s="60">
        <v>64250</v>
      </c>
      <c r="N2527" s="65">
        <f t="shared" si="417"/>
        <v>600</v>
      </c>
      <c r="O2527" s="66" t="str">
        <f t="shared" ca="1" si="418"/>
        <v>PENDENTE</v>
      </c>
      <c r="P2527" s="60"/>
      <c r="Q2527" s="200"/>
      <c r="R2527" s="148" t="s">
        <v>117</v>
      </c>
      <c r="S2527" s="65" t="str">
        <f t="shared" si="419"/>
        <v>Separações no talão e rupturas dos reforços.</v>
      </c>
      <c r="T2527" s="59" t="str">
        <f t="shared" si="420"/>
        <v>Aquecimento excessivo no tambor de freio, utilização com sobrecarga ou baixa pressão, mau posicionamento do pneu sobre o aro/roda, uso excessivo dos freios devido a velocidade incompatível com a via.</v>
      </c>
      <c r="U2527" s="65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27" s="60">
        <v>16196</v>
      </c>
      <c r="W2527" s="59" t="str">
        <f t="shared" si="422"/>
        <v xml:space="preserve">Everson Veloso </v>
      </c>
      <c r="X2527" s="59">
        <f t="shared" si="413"/>
        <v>2</v>
      </c>
      <c r="Y2527" s="59">
        <f t="shared" ca="1" si="412"/>
        <v>159</v>
      </c>
      <c r="Z2527" s="59" t="str">
        <f>IFERROR(VLOOKUP(R2527,FVU!B:F,5,FALSE),"")</f>
        <v>TALÃO</v>
      </c>
      <c r="AA2527">
        <f t="shared" si="414"/>
        <v>2026</v>
      </c>
    </row>
    <row r="2528" spans="1:27" ht="15.75" customHeight="1">
      <c r="A2528" s="149">
        <f t="shared" si="411"/>
        <v>4823</v>
      </c>
      <c r="B2528" s="76">
        <v>30947</v>
      </c>
      <c r="C2528" s="68">
        <v>2</v>
      </c>
      <c r="D2528" s="67" t="str">
        <f t="shared" si="415"/>
        <v>275/80R22.5</v>
      </c>
      <c r="E2528" s="69">
        <v>25873</v>
      </c>
      <c r="F2528" s="76" t="s">
        <v>105</v>
      </c>
      <c r="G2528" s="68">
        <v>16</v>
      </c>
      <c r="H2528" s="67" t="str">
        <f t="shared" si="416"/>
        <v>M.GORETTI</v>
      </c>
      <c r="I2528" s="71">
        <v>46066</v>
      </c>
      <c r="J2528" s="72">
        <v>46078</v>
      </c>
      <c r="K2528" s="68">
        <v>0</v>
      </c>
      <c r="L2528" s="68">
        <v>13705</v>
      </c>
      <c r="M2528" s="68">
        <v>65911</v>
      </c>
      <c r="N2528" s="73">
        <f t="shared" si="417"/>
        <v>600</v>
      </c>
      <c r="O2528" s="74" t="str">
        <f t="shared" ca="1" si="418"/>
        <v>OK</v>
      </c>
      <c r="P2528" s="71">
        <v>46083</v>
      </c>
      <c r="Q2528" s="198"/>
      <c r="R2528" s="68" t="s">
        <v>106</v>
      </c>
      <c r="S2528" s="73" t="str">
        <f t="shared" si="419"/>
        <v>Rachadura na zona baixa do talão.</v>
      </c>
      <c r="T2528" s="67" t="str">
        <f t="shared" si="42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28" s="73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28" s="68">
        <v>16196</v>
      </c>
      <c r="W2528" s="67" t="str">
        <f t="shared" si="422"/>
        <v xml:space="preserve">Everson Veloso </v>
      </c>
      <c r="X2528" s="67">
        <f t="shared" si="413"/>
        <v>2</v>
      </c>
      <c r="Y2528" s="67">
        <f t="shared" ca="1" si="412"/>
        <v>5</v>
      </c>
      <c r="Z2528" s="67" t="str">
        <f>IFERROR(VLOOKUP(R2528,FVU!B:F,5,FALSE),"")</f>
        <v>TALÃO</v>
      </c>
      <c r="AA2528">
        <f t="shared" si="414"/>
        <v>2026</v>
      </c>
    </row>
    <row r="2529" spans="1:27" ht="15.75" customHeight="1">
      <c r="A2529" s="150">
        <f t="shared" si="411"/>
        <v>4824</v>
      </c>
      <c r="B2529" s="75">
        <v>27656</v>
      </c>
      <c r="C2529" s="60">
        <v>1</v>
      </c>
      <c r="D2529" s="59" t="str">
        <f t="shared" si="415"/>
        <v>295/80R22.5</v>
      </c>
      <c r="E2529" s="61" t="s">
        <v>246</v>
      </c>
      <c r="F2529" s="75" t="s">
        <v>105</v>
      </c>
      <c r="G2529" s="60">
        <v>16</v>
      </c>
      <c r="H2529" s="59" t="str">
        <f t="shared" si="416"/>
        <v>M.GORETTI</v>
      </c>
      <c r="I2529" s="63">
        <v>46067</v>
      </c>
      <c r="J2529" s="64">
        <v>46078</v>
      </c>
      <c r="K2529" s="60">
        <v>1</v>
      </c>
      <c r="L2529" s="60">
        <v>557</v>
      </c>
      <c r="M2529" s="60">
        <v>107807</v>
      </c>
      <c r="N2529" s="65">
        <f t="shared" si="417"/>
        <v>650</v>
      </c>
      <c r="O2529" s="66" t="str">
        <f t="shared" ca="1" si="418"/>
        <v>OK</v>
      </c>
      <c r="P2529" s="63">
        <v>46083</v>
      </c>
      <c r="Q2529" s="200"/>
      <c r="R2529" s="148" t="s">
        <v>116</v>
      </c>
      <c r="S2529" s="65" t="str">
        <f t="shared" si="419"/>
        <v>Desenrolamento do retorno da lona carcaça no talão.</v>
      </c>
      <c r="T2529" s="59" t="str">
        <f t="shared" si="420"/>
        <v>Aquecimento no talão ocasionado pelo uso excessivo do freio, má regulagem dos freios, uso excessivo dos freios devido a velocidade incompatível com a via,rodas sujas e/ou em má condições de uso, etc.</v>
      </c>
      <c r="U2529" s="65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529" s="60">
        <v>16196</v>
      </c>
      <c r="W2529" s="59" t="str">
        <f t="shared" si="422"/>
        <v xml:space="preserve">Everson Veloso </v>
      </c>
      <c r="X2529" s="59">
        <f t="shared" si="413"/>
        <v>2</v>
      </c>
      <c r="Y2529" s="59">
        <f t="shared" ca="1" si="412"/>
        <v>5</v>
      </c>
      <c r="Z2529" s="59" t="str">
        <f>IFERROR(VLOOKUP(R2529,FVU!B:F,5,FALSE),"")</f>
        <v>TALÃO</v>
      </c>
      <c r="AA2529">
        <f t="shared" si="414"/>
        <v>2026</v>
      </c>
    </row>
    <row r="2530" spans="1:27" ht="15.75" customHeight="1">
      <c r="A2530" s="149">
        <f t="shared" si="411"/>
        <v>4825</v>
      </c>
      <c r="B2530" s="76">
        <v>32823</v>
      </c>
      <c r="C2530" s="68">
        <v>2</v>
      </c>
      <c r="D2530" s="67" t="str">
        <f t="shared" si="415"/>
        <v>275/80R22.5</v>
      </c>
      <c r="E2530" s="69">
        <v>10998</v>
      </c>
      <c r="F2530" s="76" t="s">
        <v>102</v>
      </c>
      <c r="G2530" s="68">
        <v>98</v>
      </c>
      <c r="H2530" s="67" t="str">
        <f t="shared" si="416"/>
        <v>ANA LUCIA</v>
      </c>
      <c r="I2530" s="71">
        <v>46069</v>
      </c>
      <c r="J2530" s="72">
        <v>46078</v>
      </c>
      <c r="K2530" s="68">
        <v>0</v>
      </c>
      <c r="L2530" s="68">
        <v>17830</v>
      </c>
      <c r="M2530" s="68">
        <v>17830</v>
      </c>
      <c r="N2530" s="73">
        <f t="shared" si="417"/>
        <v>600</v>
      </c>
      <c r="O2530" s="74" t="str">
        <f t="shared" ca="1" si="418"/>
        <v>PENDENTE</v>
      </c>
      <c r="P2530" s="68"/>
      <c r="Q2530" s="198"/>
      <c r="R2530" s="68" t="s">
        <v>111</v>
      </c>
      <c r="S2530" s="73" t="str">
        <f t="shared" si="419"/>
        <v>Desgaste irregular da Banda de Rodagem.</v>
      </c>
      <c r="T2530" s="67" t="str">
        <f t="shared" si="420"/>
        <v>Folgas nas mangas, cubos, buchas estouradas, veículo desalinhado.</v>
      </c>
      <c r="U2530" s="73" t="str">
        <f t="shared" si="421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530" s="68">
        <v>16196</v>
      </c>
      <c r="W2530" s="67" t="str">
        <f t="shared" si="422"/>
        <v xml:space="preserve">Everson Veloso </v>
      </c>
      <c r="X2530" s="67">
        <f t="shared" si="413"/>
        <v>2</v>
      </c>
      <c r="Y2530" s="67">
        <f t="shared" ca="1" si="412"/>
        <v>159</v>
      </c>
      <c r="Z2530" s="67" t="str">
        <f>IFERROR(VLOOKUP(R2530,FVU!B:F,5,FALSE),"")</f>
        <v>BANDA DE RODAGEM</v>
      </c>
      <c r="AA2530">
        <f t="shared" si="414"/>
        <v>2026</v>
      </c>
    </row>
    <row r="2531" spans="1:27" ht="15.75" customHeight="1">
      <c r="A2531" s="150">
        <f t="shared" si="411"/>
        <v>4826</v>
      </c>
      <c r="B2531" s="75">
        <v>30274</v>
      </c>
      <c r="C2531" s="60">
        <v>2</v>
      </c>
      <c r="D2531" s="59" t="str">
        <f t="shared" si="415"/>
        <v>275/80R22.5</v>
      </c>
      <c r="E2531" s="61">
        <v>10652</v>
      </c>
      <c r="F2531" s="75" t="s">
        <v>105</v>
      </c>
      <c r="G2531" s="60">
        <v>98</v>
      </c>
      <c r="H2531" s="59" t="str">
        <f t="shared" si="416"/>
        <v>ANA LUCIA</v>
      </c>
      <c r="I2531" s="63">
        <v>46069</v>
      </c>
      <c r="J2531" s="64">
        <v>46078</v>
      </c>
      <c r="K2531" s="60">
        <v>1</v>
      </c>
      <c r="L2531" s="60">
        <v>33732</v>
      </c>
      <c r="M2531" s="60">
        <v>77540</v>
      </c>
      <c r="N2531" s="65">
        <f t="shared" si="417"/>
        <v>600</v>
      </c>
      <c r="O2531" s="66" t="str">
        <f t="shared" ca="1" si="418"/>
        <v>OK</v>
      </c>
      <c r="P2531" s="63">
        <v>46127</v>
      </c>
      <c r="Q2531" s="200"/>
      <c r="R2531" s="148" t="s">
        <v>112</v>
      </c>
      <c r="S2531" s="65" t="str">
        <f t="shared" si="419"/>
        <v>Agressões durante a montagem ou desmontagem.</v>
      </c>
      <c r="T2531" s="59" t="str">
        <f t="shared" si="420"/>
        <v>Cortes provocados por ferramentas ou máquinas de montagem/desmontagem, utilização de ferramentas não adequadas, força excessiva ou desproporcional na montagem/desmontagem.</v>
      </c>
      <c r="U2531" s="65" t="str">
        <f t="shared" si="421"/>
        <v>Falha na desmontagem do pneu. Solicito avaliação de cobrança.</v>
      </c>
      <c r="V2531" s="60">
        <v>16196</v>
      </c>
      <c r="W2531" s="59" t="str">
        <f t="shared" si="422"/>
        <v xml:space="preserve">Everson Veloso </v>
      </c>
      <c r="X2531" s="59">
        <f t="shared" si="413"/>
        <v>2</v>
      </c>
      <c r="Y2531" s="59">
        <f t="shared" ca="1" si="412"/>
        <v>49</v>
      </c>
      <c r="Z2531" s="59" t="str">
        <f>IFERROR(VLOOKUP(R2531,FVU!B:F,5,FALSE),"")</f>
        <v>TALÃO</v>
      </c>
      <c r="AA2531">
        <f t="shared" si="414"/>
        <v>2026</v>
      </c>
    </row>
    <row r="2532" spans="1:27" ht="15.75" customHeight="1">
      <c r="A2532" s="149">
        <f t="shared" si="411"/>
        <v>4827</v>
      </c>
      <c r="B2532" s="76">
        <v>30609</v>
      </c>
      <c r="C2532" s="68">
        <v>2</v>
      </c>
      <c r="D2532" s="67" t="str">
        <f t="shared" si="415"/>
        <v>275/80R22.5</v>
      </c>
      <c r="E2532" s="69">
        <v>11353</v>
      </c>
      <c r="F2532" s="76" t="s">
        <v>105</v>
      </c>
      <c r="G2532" s="68">
        <v>98</v>
      </c>
      <c r="H2532" s="67" t="str">
        <f t="shared" si="416"/>
        <v>ANA LUCIA</v>
      </c>
      <c r="I2532" s="71">
        <v>46069</v>
      </c>
      <c r="J2532" s="72">
        <v>46078</v>
      </c>
      <c r="K2532" s="68">
        <v>1</v>
      </c>
      <c r="L2532" s="68">
        <v>54471</v>
      </c>
      <c r="M2532" s="68">
        <v>70601</v>
      </c>
      <c r="N2532" s="73">
        <f t="shared" si="417"/>
        <v>600</v>
      </c>
      <c r="O2532" s="74" t="str">
        <f t="shared" ca="1" si="418"/>
        <v>OK</v>
      </c>
      <c r="P2532" s="71">
        <v>46204</v>
      </c>
      <c r="Q2532" s="198"/>
      <c r="R2532" s="68" t="s">
        <v>106</v>
      </c>
      <c r="S2532" s="73" t="str">
        <f t="shared" si="419"/>
        <v>Rachadura na zona baixa do talão.</v>
      </c>
      <c r="T2532" s="67" t="str">
        <f t="shared" si="42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32" s="73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32" s="68">
        <v>16196</v>
      </c>
      <c r="W2532" s="67" t="str">
        <f t="shared" si="422"/>
        <v xml:space="preserve">Everson Veloso </v>
      </c>
      <c r="X2532" s="67">
        <f t="shared" si="413"/>
        <v>2</v>
      </c>
      <c r="Y2532" s="67">
        <f t="shared" ca="1" si="412"/>
        <v>126</v>
      </c>
      <c r="Z2532" s="67" t="str">
        <f>IFERROR(VLOOKUP(R2532,FVU!B:F,5,FALSE),"")</f>
        <v>TALÃO</v>
      </c>
      <c r="AA2532">
        <f t="shared" si="414"/>
        <v>2026</v>
      </c>
    </row>
    <row r="2533" spans="1:27" ht="15.75" customHeight="1">
      <c r="A2533" s="150">
        <f t="shared" si="411"/>
        <v>4828</v>
      </c>
      <c r="B2533" s="75">
        <v>31425</v>
      </c>
      <c r="C2533" s="60">
        <v>2</v>
      </c>
      <c r="D2533" s="59" t="str">
        <f t="shared" si="415"/>
        <v>275/80R22.5</v>
      </c>
      <c r="E2533" s="61">
        <v>11191</v>
      </c>
      <c r="F2533" s="75" t="s">
        <v>102</v>
      </c>
      <c r="G2533" s="60">
        <v>98</v>
      </c>
      <c r="H2533" s="59" t="str">
        <f t="shared" si="416"/>
        <v>ANA LUCIA</v>
      </c>
      <c r="I2533" s="63">
        <v>46069</v>
      </c>
      <c r="J2533" s="64">
        <v>46078</v>
      </c>
      <c r="K2533" s="60">
        <v>0</v>
      </c>
      <c r="L2533" s="60">
        <v>14611</v>
      </c>
      <c r="M2533" s="60">
        <v>54896</v>
      </c>
      <c r="N2533" s="65">
        <f t="shared" si="417"/>
        <v>600</v>
      </c>
      <c r="O2533" s="66" t="str">
        <f t="shared" ca="1" si="418"/>
        <v>OK</v>
      </c>
      <c r="P2533" s="63">
        <v>46204</v>
      </c>
      <c r="Q2533" s="200"/>
      <c r="R2533" s="148" t="s">
        <v>112</v>
      </c>
      <c r="S2533" s="65" t="str">
        <f t="shared" si="419"/>
        <v>Agressões durante a montagem ou desmontagem.</v>
      </c>
      <c r="T2533" s="59" t="str">
        <f t="shared" si="420"/>
        <v>Cortes provocados por ferramentas ou máquinas de montagem/desmontagem, utilização de ferramentas não adequadas, força excessiva ou desproporcional na montagem/desmontagem.</v>
      </c>
      <c r="U2533" s="65" t="str">
        <f t="shared" si="421"/>
        <v>Falha na desmontagem do pneu. Solicito avaliação de cobrança.</v>
      </c>
      <c r="V2533" s="60">
        <v>16196</v>
      </c>
      <c r="W2533" s="59" t="str">
        <f t="shared" si="422"/>
        <v xml:space="preserve">Everson Veloso </v>
      </c>
      <c r="X2533" s="59">
        <f t="shared" si="413"/>
        <v>2</v>
      </c>
      <c r="Y2533" s="59">
        <f t="shared" ca="1" si="412"/>
        <v>126</v>
      </c>
      <c r="Z2533" s="59" t="str">
        <f>IFERROR(VLOOKUP(R2533,FVU!B:F,5,FALSE),"")</f>
        <v>TALÃO</v>
      </c>
      <c r="AA2533">
        <f t="shared" si="414"/>
        <v>2026</v>
      </c>
    </row>
    <row r="2534" spans="1:27" ht="15.75" customHeight="1">
      <c r="A2534" s="149">
        <f t="shared" si="411"/>
        <v>4829</v>
      </c>
      <c r="B2534" s="76">
        <v>28442</v>
      </c>
      <c r="C2534" s="68">
        <v>2</v>
      </c>
      <c r="D2534" s="67" t="str">
        <f t="shared" si="415"/>
        <v>275/80R22.5</v>
      </c>
      <c r="E2534" s="69">
        <v>20721</v>
      </c>
      <c r="F2534" s="76" t="s">
        <v>198</v>
      </c>
      <c r="G2534" s="68">
        <v>870</v>
      </c>
      <c r="H2534" s="67" t="str">
        <f t="shared" si="416"/>
        <v>JUSTINOPOLIS</v>
      </c>
      <c r="I2534" s="71">
        <v>46069</v>
      </c>
      <c r="J2534" s="72">
        <v>46078</v>
      </c>
      <c r="K2534" s="68">
        <v>2</v>
      </c>
      <c r="L2534" s="68">
        <v>12402</v>
      </c>
      <c r="M2534" s="68">
        <v>101285</v>
      </c>
      <c r="N2534" s="73">
        <f t="shared" si="417"/>
        <v>600</v>
      </c>
      <c r="O2534" s="74" t="str">
        <f t="shared" ca="1" si="418"/>
        <v>OK</v>
      </c>
      <c r="P2534" s="71">
        <v>46080</v>
      </c>
      <c r="Q2534" s="198"/>
      <c r="R2534" s="68" t="s">
        <v>116</v>
      </c>
      <c r="S2534" s="73" t="str">
        <f t="shared" si="419"/>
        <v>Desenrolamento do retorno da lona carcaça no talão.</v>
      </c>
      <c r="T2534" s="67" t="str">
        <f t="shared" si="420"/>
        <v>Aquecimento no talão ocasionado pelo uso excessivo do freio, má regulagem dos freios, uso excessivo dos freios devido a velocidade incompatível com a via,rodas sujas e/ou em má condições de uso, etc.</v>
      </c>
      <c r="U2534" s="73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534" s="68">
        <v>16196</v>
      </c>
      <c r="W2534" s="67" t="str">
        <f t="shared" si="422"/>
        <v xml:space="preserve">Everson Veloso </v>
      </c>
      <c r="X2534" s="67">
        <f t="shared" si="413"/>
        <v>2</v>
      </c>
      <c r="Y2534" s="67">
        <f t="shared" ca="1" si="412"/>
        <v>2</v>
      </c>
      <c r="Z2534" s="67" t="str">
        <f>IFERROR(VLOOKUP(R2534,FVU!B:F,5,FALSE),"")</f>
        <v>TALÃO</v>
      </c>
      <c r="AA2534">
        <f t="shared" si="414"/>
        <v>2026</v>
      </c>
    </row>
    <row r="2535" spans="1:27" ht="15.75" customHeight="1">
      <c r="A2535" s="150">
        <f t="shared" si="411"/>
        <v>4830</v>
      </c>
      <c r="B2535" s="75">
        <v>32184</v>
      </c>
      <c r="C2535" s="60">
        <v>2</v>
      </c>
      <c r="D2535" s="59" t="str">
        <f t="shared" si="415"/>
        <v>275/80R22.5</v>
      </c>
      <c r="E2535" s="61">
        <v>41161</v>
      </c>
      <c r="F2535" s="75" t="s">
        <v>99</v>
      </c>
      <c r="G2535" s="60">
        <v>870</v>
      </c>
      <c r="H2535" s="59" t="str">
        <f t="shared" si="416"/>
        <v>JUSTINOPOLIS</v>
      </c>
      <c r="I2535" s="63">
        <v>46069</v>
      </c>
      <c r="J2535" s="64">
        <v>46078</v>
      </c>
      <c r="K2535" s="60">
        <v>1</v>
      </c>
      <c r="L2535" s="60">
        <v>46380</v>
      </c>
      <c r="M2535" s="60">
        <v>46380</v>
      </c>
      <c r="N2535" s="65">
        <f t="shared" si="417"/>
        <v>600</v>
      </c>
      <c r="O2535" s="66" t="str">
        <f t="shared" ca="1" si="418"/>
        <v>OK</v>
      </c>
      <c r="P2535" s="63">
        <v>46080</v>
      </c>
      <c r="Q2535" s="200"/>
      <c r="R2535" s="148" t="s">
        <v>116</v>
      </c>
      <c r="S2535" s="65" t="str">
        <f t="shared" si="419"/>
        <v>Desenrolamento do retorno da lona carcaça no talão.</v>
      </c>
      <c r="T2535" s="59" t="str">
        <f t="shared" si="420"/>
        <v>Aquecimento no talão ocasionado pelo uso excessivo do freio, má regulagem dos freios, uso excessivo dos freios devido a velocidade incompatível com a via,rodas sujas e/ou em má condições de uso, etc.</v>
      </c>
      <c r="U2535" s="65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535" s="60">
        <v>16196</v>
      </c>
      <c r="W2535" s="59" t="str">
        <f t="shared" si="422"/>
        <v xml:space="preserve">Everson Veloso </v>
      </c>
      <c r="X2535" s="59">
        <f t="shared" si="413"/>
        <v>2</v>
      </c>
      <c r="Y2535" s="59">
        <f t="shared" ca="1" si="412"/>
        <v>2</v>
      </c>
      <c r="Z2535" s="59" t="str">
        <f>IFERROR(VLOOKUP(R2535,FVU!B:F,5,FALSE),"")</f>
        <v>TALÃO</v>
      </c>
      <c r="AA2535">
        <f t="shared" si="414"/>
        <v>2026</v>
      </c>
    </row>
    <row r="2536" spans="1:27" ht="15.75" customHeight="1">
      <c r="A2536" s="149">
        <f t="shared" si="411"/>
        <v>4831</v>
      </c>
      <c r="B2536" s="76">
        <v>30082</v>
      </c>
      <c r="C2536" s="68">
        <v>2</v>
      </c>
      <c r="D2536" s="67" t="str">
        <f t="shared" si="415"/>
        <v>275/80R22.5</v>
      </c>
      <c r="E2536" s="69">
        <v>20862</v>
      </c>
      <c r="F2536" s="76" t="s">
        <v>99</v>
      </c>
      <c r="G2536" s="68">
        <v>870</v>
      </c>
      <c r="H2536" s="67" t="str">
        <f t="shared" si="416"/>
        <v>JUSTINOPOLIS</v>
      </c>
      <c r="I2536" s="71">
        <v>46071</v>
      </c>
      <c r="J2536" s="72">
        <v>46078</v>
      </c>
      <c r="K2536" s="68">
        <v>2</v>
      </c>
      <c r="L2536" s="68">
        <v>11913</v>
      </c>
      <c r="M2536" s="68">
        <v>91625</v>
      </c>
      <c r="N2536" s="73">
        <f t="shared" si="417"/>
        <v>600</v>
      </c>
      <c r="O2536" s="74" t="str">
        <f t="shared" ca="1" si="418"/>
        <v>OK</v>
      </c>
      <c r="P2536" s="71">
        <v>46080</v>
      </c>
      <c r="Q2536" s="198"/>
      <c r="R2536" s="68" t="s">
        <v>106</v>
      </c>
      <c r="S2536" s="73" t="str">
        <f t="shared" si="419"/>
        <v>Rachadura na zona baixa do talão.</v>
      </c>
      <c r="T2536" s="67" t="str">
        <f t="shared" si="42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36" s="73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36" s="68">
        <v>16196</v>
      </c>
      <c r="W2536" s="67" t="str">
        <f t="shared" si="422"/>
        <v xml:space="preserve">Everson Veloso </v>
      </c>
      <c r="X2536" s="67">
        <f t="shared" si="413"/>
        <v>2</v>
      </c>
      <c r="Y2536" s="67">
        <f t="shared" ca="1" si="412"/>
        <v>2</v>
      </c>
      <c r="Z2536" s="67" t="str">
        <f>IFERROR(VLOOKUP(R2536,FVU!B:F,5,FALSE),"")</f>
        <v>TALÃO</v>
      </c>
      <c r="AA2536">
        <f t="shared" si="414"/>
        <v>2026</v>
      </c>
    </row>
    <row r="2537" spans="1:27" ht="15.75" customHeight="1">
      <c r="A2537" s="150">
        <f t="shared" si="411"/>
        <v>4832</v>
      </c>
      <c r="B2537" s="75">
        <v>30040</v>
      </c>
      <c r="C2537" s="60">
        <v>2</v>
      </c>
      <c r="D2537" s="59" t="str">
        <f t="shared" si="415"/>
        <v>275/80R22.5</v>
      </c>
      <c r="E2537" s="61">
        <v>11152</v>
      </c>
      <c r="F2537" s="75" t="s">
        <v>99</v>
      </c>
      <c r="G2537" s="60">
        <v>870</v>
      </c>
      <c r="H2537" s="59" t="str">
        <f t="shared" si="416"/>
        <v>JUSTINOPOLIS</v>
      </c>
      <c r="I2537" s="63">
        <v>46069</v>
      </c>
      <c r="J2537" s="64">
        <v>46078</v>
      </c>
      <c r="K2537" s="60">
        <v>1</v>
      </c>
      <c r="L2537" s="60">
        <v>11291</v>
      </c>
      <c r="M2537" s="60">
        <v>75290</v>
      </c>
      <c r="N2537" s="65">
        <f t="shared" si="417"/>
        <v>600</v>
      </c>
      <c r="O2537" s="66" t="str">
        <f t="shared" ca="1" si="418"/>
        <v>OK</v>
      </c>
      <c r="P2537" s="63">
        <v>46080</v>
      </c>
      <c r="Q2537" s="200"/>
      <c r="R2537" s="148" t="s">
        <v>106</v>
      </c>
      <c r="S2537" s="65" t="str">
        <f t="shared" si="419"/>
        <v>Rachadura na zona baixa do talão.</v>
      </c>
      <c r="T2537" s="59" t="str">
        <f t="shared" si="42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37" s="65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37" s="60">
        <v>16196</v>
      </c>
      <c r="W2537" s="59" t="str">
        <f t="shared" si="422"/>
        <v xml:space="preserve">Everson Veloso </v>
      </c>
      <c r="X2537" s="59">
        <f t="shared" si="413"/>
        <v>2</v>
      </c>
      <c r="Y2537" s="59">
        <f t="shared" ca="1" si="412"/>
        <v>2</v>
      </c>
      <c r="Z2537" s="59" t="str">
        <f>IFERROR(VLOOKUP(R2537,FVU!B:F,5,FALSE),"")</f>
        <v>TALÃO</v>
      </c>
      <c r="AA2537">
        <f t="shared" si="414"/>
        <v>2026</v>
      </c>
    </row>
    <row r="2538" spans="1:27" ht="15.75" customHeight="1">
      <c r="A2538" s="149">
        <f t="shared" si="411"/>
        <v>4833</v>
      </c>
      <c r="B2538" s="76">
        <v>30399</v>
      </c>
      <c r="C2538" s="68">
        <v>2</v>
      </c>
      <c r="D2538" s="67" t="str">
        <f t="shared" si="415"/>
        <v>275/80R22.5</v>
      </c>
      <c r="E2538" s="69">
        <v>20720</v>
      </c>
      <c r="F2538" s="76" t="s">
        <v>105</v>
      </c>
      <c r="G2538" s="68">
        <v>870</v>
      </c>
      <c r="H2538" s="67" t="str">
        <f t="shared" si="416"/>
        <v>JUSTINOPOLIS</v>
      </c>
      <c r="I2538" s="71">
        <v>46071</v>
      </c>
      <c r="J2538" s="72">
        <v>46078</v>
      </c>
      <c r="K2538" s="68">
        <v>1</v>
      </c>
      <c r="L2538" s="68">
        <v>17348</v>
      </c>
      <c r="M2538" s="68">
        <v>93810</v>
      </c>
      <c r="N2538" s="73">
        <f t="shared" si="417"/>
        <v>600</v>
      </c>
      <c r="O2538" s="74" t="str">
        <f t="shared" ca="1" si="418"/>
        <v>OK</v>
      </c>
      <c r="P2538" s="71">
        <v>46080</v>
      </c>
      <c r="Q2538" s="198"/>
      <c r="R2538" s="68" t="s">
        <v>106</v>
      </c>
      <c r="S2538" s="73" t="str">
        <f t="shared" si="419"/>
        <v>Rachadura na zona baixa do talão.</v>
      </c>
      <c r="T2538" s="67" t="str">
        <f t="shared" si="42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38" s="73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38" s="68">
        <v>16196</v>
      </c>
      <c r="W2538" s="67" t="str">
        <f t="shared" si="422"/>
        <v xml:space="preserve">Everson Veloso </v>
      </c>
      <c r="X2538" s="67">
        <f t="shared" si="413"/>
        <v>2</v>
      </c>
      <c r="Y2538" s="67">
        <f t="shared" ca="1" si="412"/>
        <v>2</v>
      </c>
      <c r="Z2538" s="67" t="str">
        <f>IFERROR(VLOOKUP(R2538,FVU!B:F,5,FALSE),"")</f>
        <v>TALÃO</v>
      </c>
      <c r="AA2538">
        <f t="shared" si="414"/>
        <v>2026</v>
      </c>
    </row>
    <row r="2539" spans="1:27" ht="15.75" customHeight="1">
      <c r="A2539" s="150">
        <f t="shared" si="411"/>
        <v>4834</v>
      </c>
      <c r="B2539" s="75">
        <v>31423</v>
      </c>
      <c r="C2539" s="60">
        <v>2</v>
      </c>
      <c r="D2539" s="59" t="str">
        <f t="shared" si="415"/>
        <v>275/80R22.5</v>
      </c>
      <c r="E2539" s="61">
        <v>11088</v>
      </c>
      <c r="F2539" s="75" t="s">
        <v>105</v>
      </c>
      <c r="G2539" s="60">
        <v>870</v>
      </c>
      <c r="H2539" s="59" t="str">
        <f t="shared" si="416"/>
        <v>JUSTINOPOLIS</v>
      </c>
      <c r="I2539" s="63">
        <v>46071</v>
      </c>
      <c r="J2539" s="64">
        <v>46078</v>
      </c>
      <c r="K2539" s="60">
        <v>1</v>
      </c>
      <c r="L2539" s="60">
        <v>2325</v>
      </c>
      <c r="M2539" s="60">
        <v>52170</v>
      </c>
      <c r="N2539" s="65">
        <f t="shared" si="417"/>
        <v>600</v>
      </c>
      <c r="O2539" s="66" t="str">
        <f t="shared" ca="1" si="418"/>
        <v>OK</v>
      </c>
      <c r="P2539" s="63">
        <v>46080</v>
      </c>
      <c r="Q2539" s="200"/>
      <c r="R2539" s="148" t="s">
        <v>106</v>
      </c>
      <c r="S2539" s="65" t="str">
        <f t="shared" si="419"/>
        <v>Rachadura na zona baixa do talão.</v>
      </c>
      <c r="T2539" s="59" t="str">
        <f t="shared" si="42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39" s="65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39" s="60">
        <v>16196</v>
      </c>
      <c r="W2539" s="59" t="str">
        <f t="shared" si="422"/>
        <v xml:space="preserve">Everson Veloso </v>
      </c>
      <c r="X2539" s="59">
        <f t="shared" si="413"/>
        <v>2</v>
      </c>
      <c r="Y2539" s="59">
        <f t="shared" ca="1" si="412"/>
        <v>2</v>
      </c>
      <c r="Z2539" s="59" t="str">
        <f>IFERROR(VLOOKUP(R2539,FVU!B:F,5,FALSE),"")</f>
        <v>TALÃO</v>
      </c>
      <c r="AA2539">
        <f t="shared" si="414"/>
        <v>2026</v>
      </c>
    </row>
    <row r="2540" spans="1:27" ht="15.75" customHeight="1">
      <c r="A2540" s="149">
        <f t="shared" si="411"/>
        <v>4835</v>
      </c>
      <c r="B2540" s="76">
        <v>32262</v>
      </c>
      <c r="C2540" s="68">
        <v>2</v>
      </c>
      <c r="D2540" s="67" t="str">
        <f t="shared" si="415"/>
        <v>275/80R22.5</v>
      </c>
      <c r="E2540" s="69">
        <v>11088</v>
      </c>
      <c r="F2540" s="76" t="s">
        <v>198</v>
      </c>
      <c r="G2540" s="68">
        <v>870</v>
      </c>
      <c r="H2540" s="67" t="str">
        <f t="shared" si="416"/>
        <v>JUSTINOPOLIS</v>
      </c>
      <c r="I2540" s="71">
        <v>46058</v>
      </c>
      <c r="J2540" s="72">
        <v>46078</v>
      </c>
      <c r="K2540" s="197">
        <v>2</v>
      </c>
      <c r="L2540" s="68">
        <v>8392</v>
      </c>
      <c r="M2540" s="68">
        <v>33739</v>
      </c>
      <c r="N2540" s="73">
        <f t="shared" si="417"/>
        <v>600</v>
      </c>
      <c r="O2540" s="74" t="str">
        <f t="shared" ca="1" si="418"/>
        <v>OK</v>
      </c>
      <c r="P2540" s="71">
        <v>46080</v>
      </c>
      <c r="Q2540" s="198"/>
      <c r="R2540" s="68" t="s">
        <v>106</v>
      </c>
      <c r="S2540" s="73" t="str">
        <f t="shared" si="419"/>
        <v>Rachadura na zona baixa do talão.</v>
      </c>
      <c r="T2540" s="67" t="str">
        <f t="shared" si="42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40" s="73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40" s="68">
        <v>16196</v>
      </c>
      <c r="W2540" s="67" t="str">
        <f t="shared" si="422"/>
        <v xml:space="preserve">Everson Veloso </v>
      </c>
      <c r="X2540" s="67">
        <f t="shared" si="413"/>
        <v>2</v>
      </c>
      <c r="Y2540" s="67">
        <f t="shared" ca="1" si="412"/>
        <v>2</v>
      </c>
      <c r="Z2540" s="67" t="str">
        <f>IFERROR(VLOOKUP(R2540,FVU!B:F,5,FALSE),"")</f>
        <v>TALÃO</v>
      </c>
      <c r="AA2540">
        <f t="shared" si="414"/>
        <v>2026</v>
      </c>
    </row>
    <row r="2541" spans="1:27" ht="15.75" customHeight="1">
      <c r="A2541" s="150">
        <f t="shared" si="411"/>
        <v>4836</v>
      </c>
      <c r="B2541" s="75">
        <v>31169</v>
      </c>
      <c r="C2541" s="60">
        <v>2</v>
      </c>
      <c r="D2541" s="59" t="str">
        <f t="shared" si="415"/>
        <v>275/80R22.5</v>
      </c>
      <c r="E2541" s="61">
        <v>8510</v>
      </c>
      <c r="F2541" s="75" t="s">
        <v>105</v>
      </c>
      <c r="G2541" s="60">
        <v>56</v>
      </c>
      <c r="H2541" s="59" t="str">
        <f t="shared" si="416"/>
        <v xml:space="preserve">UBERLANDIA </v>
      </c>
      <c r="I2541" s="63">
        <v>46061</v>
      </c>
      <c r="J2541" s="64">
        <v>46078</v>
      </c>
      <c r="K2541" s="60">
        <v>0</v>
      </c>
      <c r="L2541" s="60">
        <v>11659</v>
      </c>
      <c r="M2541" s="60">
        <v>82376</v>
      </c>
      <c r="N2541" s="65">
        <f t="shared" si="417"/>
        <v>600</v>
      </c>
      <c r="O2541" s="66" t="str">
        <f t="shared" ca="1" si="418"/>
        <v>PENDENTE</v>
      </c>
      <c r="P2541" s="60"/>
      <c r="Q2541" s="200"/>
      <c r="R2541" s="148" t="s">
        <v>109</v>
      </c>
      <c r="S2541" s="65" t="str">
        <f t="shared" si="419"/>
        <v>Desgaste da Banda de Rodagem por utilização extrema.</v>
      </c>
      <c r="T2541" s="59" t="str">
        <f t="shared" si="420"/>
        <v>Roda travada, "calo" no tambor de freio, utilização extrema , excessiva.</v>
      </c>
      <c r="U2541" s="65" t="str">
        <f t="shared" si="421"/>
        <v>Verificar rodas e tambores de freio, verificar negligência do borracheiro e caso procedente efetuar a cobrança.</v>
      </c>
      <c r="V2541" s="60">
        <v>16196</v>
      </c>
      <c r="W2541" s="59" t="str">
        <f t="shared" si="422"/>
        <v xml:space="preserve">Everson Veloso </v>
      </c>
      <c r="X2541" s="59">
        <f t="shared" si="413"/>
        <v>2</v>
      </c>
      <c r="Y2541" s="59">
        <f t="shared" ca="1" si="412"/>
        <v>159</v>
      </c>
      <c r="Z2541" s="59" t="str">
        <f>IFERROR(VLOOKUP(R2541,FVU!B:F,5,FALSE),"")</f>
        <v>BANDA DE RODAGEM</v>
      </c>
      <c r="AA2541">
        <f t="shared" si="414"/>
        <v>2026</v>
      </c>
    </row>
    <row r="2542" spans="1:27" ht="15.75" customHeight="1">
      <c r="A2542" s="149">
        <f t="shared" si="411"/>
        <v>4837</v>
      </c>
      <c r="B2542" s="76">
        <v>27477</v>
      </c>
      <c r="C2542" s="68">
        <v>2</v>
      </c>
      <c r="D2542" s="67" t="str">
        <f t="shared" si="415"/>
        <v>275/80R22.5</v>
      </c>
      <c r="E2542" s="69">
        <v>7503</v>
      </c>
      <c r="F2542" s="76" t="s">
        <v>99</v>
      </c>
      <c r="G2542" s="68">
        <v>56</v>
      </c>
      <c r="H2542" s="67" t="str">
        <f t="shared" si="416"/>
        <v xml:space="preserve">UBERLANDIA </v>
      </c>
      <c r="I2542" s="71">
        <v>46065</v>
      </c>
      <c r="J2542" s="72">
        <v>46078</v>
      </c>
      <c r="K2542" s="68">
        <v>1</v>
      </c>
      <c r="L2542" s="68">
        <v>23203</v>
      </c>
      <c r="M2542" s="68">
        <v>160973</v>
      </c>
      <c r="N2542" s="73">
        <f t="shared" si="417"/>
        <v>600</v>
      </c>
      <c r="O2542" s="74" t="str">
        <f t="shared" ca="1" si="418"/>
        <v>PENDENTE</v>
      </c>
      <c r="P2542" s="68"/>
      <c r="Q2542" s="198"/>
      <c r="R2542" s="68" t="s">
        <v>106</v>
      </c>
      <c r="S2542" s="73" t="str">
        <f t="shared" si="419"/>
        <v>Rachadura na zona baixa do talão.</v>
      </c>
      <c r="T2542" s="67" t="str">
        <f t="shared" si="42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42" s="73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42" s="68">
        <v>16196</v>
      </c>
      <c r="W2542" s="67" t="str">
        <f t="shared" si="422"/>
        <v xml:space="preserve">Everson Veloso </v>
      </c>
      <c r="X2542" s="67">
        <f t="shared" si="413"/>
        <v>2</v>
      </c>
      <c r="Y2542" s="67">
        <f t="shared" ca="1" si="412"/>
        <v>159</v>
      </c>
      <c r="Z2542" s="67" t="str">
        <f>IFERROR(VLOOKUP(R2542,FVU!B:F,5,FALSE),"")</f>
        <v>TALÃO</v>
      </c>
      <c r="AA2542">
        <f t="shared" si="414"/>
        <v>2026</v>
      </c>
    </row>
    <row r="2543" spans="1:27" ht="15.75" customHeight="1">
      <c r="A2543" s="150">
        <f t="shared" si="411"/>
        <v>4838</v>
      </c>
      <c r="B2543" s="75">
        <v>28488</v>
      </c>
      <c r="C2543" s="60">
        <v>2</v>
      </c>
      <c r="D2543" s="59" t="str">
        <f t="shared" si="415"/>
        <v>275/80R22.5</v>
      </c>
      <c r="E2543" s="61">
        <v>10693</v>
      </c>
      <c r="F2543" s="75" t="s">
        <v>99</v>
      </c>
      <c r="G2543" s="60">
        <v>870</v>
      </c>
      <c r="H2543" s="59" t="str">
        <f t="shared" si="416"/>
        <v>JUSTINOPOLIS</v>
      </c>
      <c r="I2543" s="63">
        <v>46057</v>
      </c>
      <c r="J2543" s="64">
        <v>46078</v>
      </c>
      <c r="K2543" s="60">
        <v>2</v>
      </c>
      <c r="L2543" s="60">
        <v>24103</v>
      </c>
      <c r="M2543" s="60">
        <v>103596</v>
      </c>
      <c r="N2543" s="65">
        <f t="shared" si="417"/>
        <v>600</v>
      </c>
      <c r="O2543" s="66" t="str">
        <f t="shared" ca="1" si="418"/>
        <v>OK</v>
      </c>
      <c r="P2543" s="63">
        <v>46080</v>
      </c>
      <c r="Q2543" s="200"/>
      <c r="R2543" s="148" t="s">
        <v>106</v>
      </c>
      <c r="S2543" s="65" t="str">
        <f t="shared" si="419"/>
        <v>Rachadura na zona baixa do talão.</v>
      </c>
      <c r="T2543" s="59" t="str">
        <f t="shared" si="42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43" s="65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43" s="60">
        <v>16196</v>
      </c>
      <c r="W2543" s="59" t="str">
        <f t="shared" si="422"/>
        <v xml:space="preserve">Everson Veloso </v>
      </c>
      <c r="X2543" s="59">
        <f t="shared" si="413"/>
        <v>2</v>
      </c>
      <c r="Y2543" s="59">
        <f t="shared" ca="1" si="412"/>
        <v>2</v>
      </c>
      <c r="Z2543" s="59" t="str">
        <f>IFERROR(VLOOKUP(R2543,FVU!B:F,5,FALSE),"")</f>
        <v>TALÃO</v>
      </c>
      <c r="AA2543">
        <f t="shared" si="414"/>
        <v>2026</v>
      </c>
    </row>
    <row r="2544" spans="1:27" ht="15.75" customHeight="1">
      <c r="A2544" s="149">
        <f t="shared" si="411"/>
        <v>4839</v>
      </c>
      <c r="B2544" s="76">
        <v>28071</v>
      </c>
      <c r="C2544" s="68">
        <v>2</v>
      </c>
      <c r="D2544" s="67" t="str">
        <f t="shared" si="415"/>
        <v>275/80R22.5</v>
      </c>
      <c r="E2544" s="69">
        <v>7615</v>
      </c>
      <c r="F2544" s="76" t="s">
        <v>102</v>
      </c>
      <c r="G2544" s="68">
        <v>56</v>
      </c>
      <c r="H2544" s="67" t="str">
        <f t="shared" si="416"/>
        <v xml:space="preserve">UBERLANDIA </v>
      </c>
      <c r="I2544" s="71">
        <v>45953</v>
      </c>
      <c r="J2544" s="72">
        <v>46078</v>
      </c>
      <c r="K2544" s="68">
        <v>0</v>
      </c>
      <c r="L2544" s="68">
        <v>53359</v>
      </c>
      <c r="M2544" s="68">
        <v>53359</v>
      </c>
      <c r="N2544" s="73">
        <f t="shared" si="417"/>
        <v>600</v>
      </c>
      <c r="O2544" s="74" t="str">
        <f t="shared" ca="1" si="418"/>
        <v>PENDENTE</v>
      </c>
      <c r="P2544" s="68"/>
      <c r="Q2544" s="198"/>
      <c r="R2544" s="68" t="s">
        <v>111</v>
      </c>
      <c r="S2544" s="73" t="str">
        <f t="shared" si="419"/>
        <v>Desgaste irregular da Banda de Rodagem.</v>
      </c>
      <c r="T2544" s="67" t="str">
        <f t="shared" si="420"/>
        <v>Folgas nas mangas, cubos, buchas estouradas, veículo desalinhado.</v>
      </c>
      <c r="U2544" s="73" t="str">
        <f t="shared" si="421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544" s="68">
        <v>16196</v>
      </c>
      <c r="W2544" s="67" t="str">
        <f t="shared" si="422"/>
        <v xml:space="preserve">Everson Veloso </v>
      </c>
      <c r="X2544" s="67">
        <f t="shared" si="413"/>
        <v>2</v>
      </c>
      <c r="Y2544" s="67">
        <f t="shared" ca="1" si="412"/>
        <v>159</v>
      </c>
      <c r="Z2544" s="67" t="str">
        <f>IFERROR(VLOOKUP(R2544,FVU!B:F,5,FALSE),"")</f>
        <v>BANDA DE RODAGEM</v>
      </c>
      <c r="AA2544">
        <f t="shared" si="414"/>
        <v>2026</v>
      </c>
    </row>
    <row r="2545" spans="1:27" ht="15.75" customHeight="1">
      <c r="A2545" s="150">
        <f t="shared" si="411"/>
        <v>4840</v>
      </c>
      <c r="B2545" s="75">
        <v>32826</v>
      </c>
      <c r="C2545" s="60">
        <v>2</v>
      </c>
      <c r="D2545" s="59" t="str">
        <f t="shared" si="415"/>
        <v>275/80R22.5</v>
      </c>
      <c r="E2545" s="61">
        <v>10998</v>
      </c>
      <c r="F2545" s="75" t="s">
        <v>197</v>
      </c>
      <c r="G2545" s="60">
        <v>98</v>
      </c>
      <c r="H2545" s="59" t="str">
        <f t="shared" si="416"/>
        <v>ANA LUCIA</v>
      </c>
      <c r="I2545" s="63">
        <v>46069</v>
      </c>
      <c r="J2545" s="64">
        <v>46078</v>
      </c>
      <c r="K2545" s="60">
        <v>0</v>
      </c>
      <c r="L2545" s="60">
        <v>17061</v>
      </c>
      <c r="M2545" s="60">
        <v>17061</v>
      </c>
      <c r="N2545" s="65">
        <f t="shared" si="417"/>
        <v>600</v>
      </c>
      <c r="O2545" s="66" t="str">
        <f t="shared" ca="1" si="418"/>
        <v>OK</v>
      </c>
      <c r="P2545" s="63">
        <v>46204</v>
      </c>
      <c r="Q2545" s="200"/>
      <c r="R2545" s="148" t="s">
        <v>111</v>
      </c>
      <c r="S2545" s="65" t="str">
        <f t="shared" si="419"/>
        <v>Desgaste irregular da Banda de Rodagem.</v>
      </c>
      <c r="T2545" s="59" t="str">
        <f t="shared" si="420"/>
        <v>Folgas nas mangas, cubos, buchas estouradas, veículo desalinhado.</v>
      </c>
      <c r="U2545" s="65" t="str">
        <f t="shared" si="421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545" s="60">
        <v>16196</v>
      </c>
      <c r="W2545" s="59" t="str">
        <f t="shared" si="422"/>
        <v xml:space="preserve">Everson Veloso </v>
      </c>
      <c r="X2545" s="59">
        <f t="shared" si="413"/>
        <v>2</v>
      </c>
      <c r="Y2545" s="59">
        <f t="shared" ca="1" si="412"/>
        <v>126</v>
      </c>
      <c r="Z2545" s="59" t="str">
        <f>IFERROR(VLOOKUP(R2545,FVU!B:F,5,FALSE),"")</f>
        <v>BANDA DE RODAGEM</v>
      </c>
      <c r="AA2545">
        <f t="shared" si="414"/>
        <v>2026</v>
      </c>
    </row>
    <row r="2546" spans="1:27" ht="15.75" customHeight="1">
      <c r="A2546" s="149">
        <f t="shared" si="411"/>
        <v>4841</v>
      </c>
      <c r="B2546" s="76">
        <v>32497</v>
      </c>
      <c r="C2546" s="68">
        <v>2</v>
      </c>
      <c r="D2546" s="67" t="str">
        <f t="shared" si="415"/>
        <v>275/80R22.5</v>
      </c>
      <c r="E2546" s="69">
        <v>8422</v>
      </c>
      <c r="F2546" s="76" t="s">
        <v>102</v>
      </c>
      <c r="G2546" s="68">
        <v>56</v>
      </c>
      <c r="H2546" s="67" t="str">
        <f t="shared" si="416"/>
        <v xml:space="preserve">UBERLANDIA </v>
      </c>
      <c r="I2546" s="71">
        <v>46070</v>
      </c>
      <c r="J2546" s="72">
        <v>46087</v>
      </c>
      <c r="K2546" s="68">
        <v>0</v>
      </c>
      <c r="L2546" s="68">
        <v>36340</v>
      </c>
      <c r="M2546" s="68">
        <v>36340</v>
      </c>
      <c r="N2546" s="73">
        <f t="shared" si="417"/>
        <v>600</v>
      </c>
      <c r="O2546" s="74" t="str">
        <f t="shared" ca="1" si="418"/>
        <v>PENDENTE</v>
      </c>
      <c r="P2546" s="68"/>
      <c r="Q2546" s="198"/>
      <c r="R2546" s="68" t="s">
        <v>111</v>
      </c>
      <c r="S2546" s="73" t="str">
        <f t="shared" si="419"/>
        <v>Desgaste irregular da Banda de Rodagem.</v>
      </c>
      <c r="T2546" s="67" t="str">
        <f t="shared" si="420"/>
        <v>Folgas nas mangas, cubos, buchas estouradas, veículo desalinhado.</v>
      </c>
      <c r="U2546" s="73" t="str">
        <f t="shared" si="421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546" s="68">
        <v>16196</v>
      </c>
      <c r="W2546" s="67" t="str">
        <f t="shared" si="422"/>
        <v xml:space="preserve">Everson Veloso </v>
      </c>
      <c r="X2546" s="67">
        <f t="shared" si="413"/>
        <v>3</v>
      </c>
      <c r="Y2546" s="67">
        <f t="shared" ca="1" si="412"/>
        <v>150</v>
      </c>
      <c r="Z2546" s="67" t="str">
        <f>IFERROR(VLOOKUP(R2546,FVU!B:F,5,FALSE),"")</f>
        <v>BANDA DE RODAGEM</v>
      </c>
      <c r="AA2546">
        <f t="shared" si="414"/>
        <v>2026</v>
      </c>
    </row>
    <row r="2547" spans="1:27" ht="15.75" customHeight="1">
      <c r="A2547" s="150">
        <f t="shared" si="411"/>
        <v>4842</v>
      </c>
      <c r="B2547" s="75">
        <v>32496</v>
      </c>
      <c r="C2547" s="60">
        <v>2</v>
      </c>
      <c r="D2547" s="59" t="str">
        <f t="shared" si="415"/>
        <v>275/80R22.5</v>
      </c>
      <c r="E2547" s="61">
        <v>8422</v>
      </c>
      <c r="F2547" s="75" t="s">
        <v>197</v>
      </c>
      <c r="G2547" s="60">
        <v>56</v>
      </c>
      <c r="H2547" s="59" t="str">
        <f t="shared" si="416"/>
        <v xml:space="preserve">UBERLANDIA </v>
      </c>
      <c r="I2547" s="63">
        <v>46070</v>
      </c>
      <c r="J2547" s="64">
        <v>46087</v>
      </c>
      <c r="K2547" s="60">
        <v>0</v>
      </c>
      <c r="L2547" s="60">
        <v>36340</v>
      </c>
      <c r="M2547" s="60">
        <v>36340</v>
      </c>
      <c r="N2547" s="65">
        <f t="shared" si="417"/>
        <v>600</v>
      </c>
      <c r="O2547" s="66" t="str">
        <f t="shared" ca="1" si="418"/>
        <v>PENDENTE</v>
      </c>
      <c r="P2547" s="60"/>
      <c r="Q2547" s="200"/>
      <c r="R2547" s="148" t="s">
        <v>111</v>
      </c>
      <c r="S2547" s="65" t="str">
        <f t="shared" si="419"/>
        <v>Desgaste irregular da Banda de Rodagem.</v>
      </c>
      <c r="T2547" s="59" t="str">
        <f t="shared" si="420"/>
        <v>Folgas nas mangas, cubos, buchas estouradas, veículo desalinhado.</v>
      </c>
      <c r="U2547" s="65" t="str">
        <f t="shared" si="421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547" s="60">
        <v>16196</v>
      </c>
      <c r="W2547" s="59" t="str">
        <f t="shared" si="422"/>
        <v xml:space="preserve">Everson Veloso </v>
      </c>
      <c r="X2547" s="59">
        <f t="shared" si="413"/>
        <v>3</v>
      </c>
      <c r="Y2547" s="59">
        <f t="shared" ca="1" si="412"/>
        <v>150</v>
      </c>
      <c r="Z2547" s="59" t="str">
        <f>IFERROR(VLOOKUP(R2547,FVU!B:F,5,FALSE),"")</f>
        <v>BANDA DE RODAGEM</v>
      </c>
      <c r="AA2547">
        <f t="shared" si="414"/>
        <v>2026</v>
      </c>
    </row>
    <row r="2548" spans="1:27" ht="15.75" customHeight="1">
      <c r="A2548" s="149">
        <f t="shared" si="411"/>
        <v>4843</v>
      </c>
      <c r="B2548" s="76">
        <v>33165</v>
      </c>
      <c r="C2548" s="68">
        <v>2</v>
      </c>
      <c r="D2548" s="67" t="str">
        <f t="shared" si="415"/>
        <v>275/80R22.5</v>
      </c>
      <c r="E2548" s="69">
        <v>11443</v>
      </c>
      <c r="F2548" s="76" t="s">
        <v>102</v>
      </c>
      <c r="G2548" s="68">
        <v>870</v>
      </c>
      <c r="H2548" s="67" t="str">
        <f t="shared" si="416"/>
        <v>JUSTINOPOLIS</v>
      </c>
      <c r="I2548" s="71">
        <v>46062</v>
      </c>
      <c r="J2548" s="72">
        <v>46087</v>
      </c>
      <c r="K2548" s="68">
        <v>0</v>
      </c>
      <c r="L2548" s="68">
        <v>11310</v>
      </c>
      <c r="M2548" s="68">
        <v>11310</v>
      </c>
      <c r="N2548" s="73">
        <f t="shared" si="417"/>
        <v>600</v>
      </c>
      <c r="O2548" s="74" t="str">
        <f t="shared" ca="1" si="418"/>
        <v>OK</v>
      </c>
      <c r="P2548" s="71">
        <v>46097</v>
      </c>
      <c r="Q2548" s="198"/>
      <c r="R2548" s="68" t="s">
        <v>112</v>
      </c>
      <c r="S2548" s="73" t="str">
        <f t="shared" si="419"/>
        <v>Agressões durante a montagem ou desmontagem.</v>
      </c>
      <c r="T2548" s="67" t="str">
        <f t="shared" si="420"/>
        <v>Cortes provocados por ferramentas ou máquinas de montagem/desmontagem, utilização de ferramentas não adequadas, força excessiva ou desproporcional na montagem/desmontagem.</v>
      </c>
      <c r="U2548" s="73" t="str">
        <f t="shared" si="421"/>
        <v>Falha na desmontagem do pneu. Solicito avaliação de cobrança.</v>
      </c>
      <c r="V2548" s="68">
        <v>16196</v>
      </c>
      <c r="W2548" s="67" t="str">
        <f t="shared" si="422"/>
        <v xml:space="preserve">Everson Veloso </v>
      </c>
      <c r="X2548" s="67">
        <f t="shared" si="413"/>
        <v>3</v>
      </c>
      <c r="Y2548" s="67">
        <f t="shared" ca="1" si="412"/>
        <v>10</v>
      </c>
      <c r="Z2548" s="67" t="str">
        <f>IFERROR(VLOOKUP(R2548,FVU!B:F,5,FALSE),"")</f>
        <v>TALÃO</v>
      </c>
      <c r="AA2548">
        <f t="shared" si="414"/>
        <v>2026</v>
      </c>
    </row>
    <row r="2549" spans="1:27" ht="15.75" customHeight="1">
      <c r="A2549" s="150">
        <f t="shared" si="411"/>
        <v>4844</v>
      </c>
      <c r="B2549" s="75">
        <v>26476</v>
      </c>
      <c r="C2549" s="60">
        <v>1</v>
      </c>
      <c r="D2549" s="59" t="str">
        <f t="shared" si="415"/>
        <v>295/80R22.5</v>
      </c>
      <c r="E2549" s="61">
        <v>50200</v>
      </c>
      <c r="F2549" s="75" t="s">
        <v>105</v>
      </c>
      <c r="G2549" s="60">
        <v>16</v>
      </c>
      <c r="H2549" s="59" t="str">
        <f t="shared" si="416"/>
        <v>M.GORETTI</v>
      </c>
      <c r="I2549" s="63">
        <v>46072</v>
      </c>
      <c r="J2549" s="64">
        <v>46087</v>
      </c>
      <c r="K2549" s="60">
        <v>1</v>
      </c>
      <c r="L2549" s="60">
        <v>12851</v>
      </c>
      <c r="M2549" s="60">
        <v>167257</v>
      </c>
      <c r="N2549" s="65">
        <f t="shared" si="417"/>
        <v>650</v>
      </c>
      <c r="O2549" s="66" t="str">
        <f t="shared" ca="1" si="418"/>
        <v>OK</v>
      </c>
      <c r="P2549" s="63">
        <v>46090</v>
      </c>
      <c r="Q2549" s="200"/>
      <c r="R2549" s="148" t="s">
        <v>116</v>
      </c>
      <c r="S2549" s="65" t="str">
        <f t="shared" si="419"/>
        <v>Desenrolamento do retorno da lona carcaça no talão.</v>
      </c>
      <c r="T2549" s="59" t="str">
        <f t="shared" si="420"/>
        <v>Aquecimento no talão ocasionado pelo uso excessivo do freio, má regulagem dos freios, uso excessivo dos freios devido a velocidade incompatível com a via,rodas sujas e/ou em má condições de uso, etc.</v>
      </c>
      <c r="U2549" s="65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549" s="60">
        <v>16196</v>
      </c>
      <c r="W2549" s="59" t="str">
        <f t="shared" si="422"/>
        <v xml:space="preserve">Everson Veloso </v>
      </c>
      <c r="X2549" s="59">
        <f t="shared" si="413"/>
        <v>3</v>
      </c>
      <c r="Y2549" s="59">
        <f t="shared" ca="1" si="412"/>
        <v>3</v>
      </c>
      <c r="Z2549" s="59" t="str">
        <f>IFERROR(VLOOKUP(R2549,FVU!B:F,5,FALSE),"")</f>
        <v>TALÃO</v>
      </c>
      <c r="AA2549">
        <f t="shared" si="414"/>
        <v>2026</v>
      </c>
    </row>
    <row r="2550" spans="1:27" ht="15.75" customHeight="1">
      <c r="A2550" s="149">
        <f t="shared" si="411"/>
        <v>4845</v>
      </c>
      <c r="B2550" s="76">
        <v>31050</v>
      </c>
      <c r="C2550" s="68">
        <v>1</v>
      </c>
      <c r="D2550" s="67" t="str">
        <f t="shared" si="415"/>
        <v>295/80R22.5</v>
      </c>
      <c r="E2550" s="69" t="s">
        <v>246</v>
      </c>
      <c r="F2550" s="76" t="s">
        <v>105</v>
      </c>
      <c r="G2550" s="68">
        <v>250</v>
      </c>
      <c r="H2550" s="67" t="str">
        <f t="shared" si="416"/>
        <v>LAFAIETE</v>
      </c>
      <c r="I2550" s="71">
        <v>46071</v>
      </c>
      <c r="J2550" s="72">
        <v>46087</v>
      </c>
      <c r="K2550" s="68">
        <v>1</v>
      </c>
      <c r="L2550" s="68">
        <v>451</v>
      </c>
      <c r="M2550" s="68">
        <v>87650</v>
      </c>
      <c r="N2550" s="73">
        <f t="shared" si="417"/>
        <v>650</v>
      </c>
      <c r="O2550" s="74" t="str">
        <f t="shared" ca="1" si="418"/>
        <v>OK</v>
      </c>
      <c r="P2550" s="71">
        <v>46129</v>
      </c>
      <c r="Q2550" s="198"/>
      <c r="R2550" s="68" t="s">
        <v>116</v>
      </c>
      <c r="S2550" s="73" t="str">
        <f t="shared" si="419"/>
        <v>Desenrolamento do retorno da lona carcaça no talão.</v>
      </c>
      <c r="T2550" s="67" t="str">
        <f t="shared" si="420"/>
        <v>Aquecimento no talão ocasionado pelo uso excessivo do freio, má regulagem dos freios, uso excessivo dos freios devido a velocidade incompatível com a via,rodas sujas e/ou em má condições de uso, etc.</v>
      </c>
      <c r="U2550" s="73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550" s="68">
        <v>16196</v>
      </c>
      <c r="W2550" s="67" t="str">
        <f t="shared" si="422"/>
        <v xml:space="preserve">Everson Veloso </v>
      </c>
      <c r="X2550" s="67">
        <f t="shared" si="413"/>
        <v>3</v>
      </c>
      <c r="Y2550" s="67">
        <f t="shared" ca="1" si="412"/>
        <v>42</v>
      </c>
      <c r="Z2550" s="67" t="str">
        <f>IFERROR(VLOOKUP(R2550,FVU!B:F,5,FALSE),"")</f>
        <v>TALÃO</v>
      </c>
      <c r="AA2550">
        <f t="shared" si="414"/>
        <v>2026</v>
      </c>
    </row>
    <row r="2551" spans="1:27" ht="15.75" customHeight="1">
      <c r="A2551" s="150">
        <f t="shared" si="411"/>
        <v>4846</v>
      </c>
      <c r="B2551" s="75">
        <v>30760</v>
      </c>
      <c r="C2551" s="60">
        <v>1</v>
      </c>
      <c r="D2551" s="59" t="str">
        <f t="shared" si="415"/>
        <v>295/80R22.5</v>
      </c>
      <c r="E2551" s="61" t="s">
        <v>246</v>
      </c>
      <c r="F2551" s="75" t="s">
        <v>105</v>
      </c>
      <c r="G2551" s="60">
        <v>250</v>
      </c>
      <c r="H2551" s="59" t="str">
        <f t="shared" si="416"/>
        <v>LAFAIETE</v>
      </c>
      <c r="I2551" s="63">
        <v>46073</v>
      </c>
      <c r="J2551" s="64">
        <v>46087</v>
      </c>
      <c r="K2551" s="60">
        <v>0</v>
      </c>
      <c r="L2551" s="60">
        <v>119</v>
      </c>
      <c r="M2551" s="60">
        <v>51948</v>
      </c>
      <c r="N2551" s="65">
        <f t="shared" si="417"/>
        <v>650</v>
      </c>
      <c r="O2551" s="66" t="str">
        <f t="shared" ca="1" si="418"/>
        <v>OK</v>
      </c>
      <c r="P2551" s="63">
        <v>46129</v>
      </c>
      <c r="Q2551" s="200"/>
      <c r="R2551" s="148" t="s">
        <v>106</v>
      </c>
      <c r="S2551" s="65" t="str">
        <f t="shared" si="419"/>
        <v>Rachadura na zona baixa do talão.</v>
      </c>
      <c r="T2551" s="59" t="str">
        <f t="shared" si="42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51" s="65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51" s="60">
        <v>16196</v>
      </c>
      <c r="W2551" s="59" t="str">
        <f t="shared" si="422"/>
        <v xml:space="preserve">Everson Veloso </v>
      </c>
      <c r="X2551" s="59">
        <f t="shared" si="413"/>
        <v>3</v>
      </c>
      <c r="Y2551" s="59">
        <f t="shared" ca="1" si="412"/>
        <v>42</v>
      </c>
      <c r="Z2551" s="59" t="str">
        <f>IFERROR(VLOOKUP(R2551,FVU!B:F,5,FALSE),"")</f>
        <v>TALÃO</v>
      </c>
      <c r="AA2551">
        <f t="shared" si="414"/>
        <v>2026</v>
      </c>
    </row>
    <row r="2552" spans="1:27" ht="15.75" customHeight="1">
      <c r="A2552" s="149">
        <f t="shared" si="411"/>
        <v>4847</v>
      </c>
      <c r="B2552" s="76">
        <v>33343</v>
      </c>
      <c r="C2552" s="68">
        <v>2</v>
      </c>
      <c r="D2552" s="67" t="str">
        <f t="shared" si="415"/>
        <v>275/80R22.5</v>
      </c>
      <c r="E2552" s="69">
        <v>90584</v>
      </c>
      <c r="F2552" s="76" t="s">
        <v>99</v>
      </c>
      <c r="G2552" s="68">
        <v>990</v>
      </c>
      <c r="H2552" s="67" t="str">
        <f t="shared" si="416"/>
        <v>VENEZA</v>
      </c>
      <c r="I2552" s="71">
        <v>46074</v>
      </c>
      <c r="J2552" s="72">
        <v>46087</v>
      </c>
      <c r="K2552" s="68">
        <v>0</v>
      </c>
      <c r="L2552" s="68">
        <v>1376</v>
      </c>
      <c r="M2552" s="68">
        <v>2241</v>
      </c>
      <c r="N2552" s="73">
        <f t="shared" si="417"/>
        <v>600</v>
      </c>
      <c r="O2552" s="74" t="str">
        <f t="shared" ca="1" si="418"/>
        <v>OK</v>
      </c>
      <c r="P2552" s="71">
        <v>46097</v>
      </c>
      <c r="Q2552" s="198"/>
      <c r="R2552" s="68" t="s">
        <v>116</v>
      </c>
      <c r="S2552" s="73" t="str">
        <f t="shared" si="419"/>
        <v>Desenrolamento do retorno da lona carcaça no talão.</v>
      </c>
      <c r="T2552" s="67" t="str">
        <f t="shared" si="420"/>
        <v>Aquecimento no talão ocasionado pelo uso excessivo do freio, má regulagem dos freios, uso excessivo dos freios devido a velocidade incompatível com a via,rodas sujas e/ou em má condições de uso, etc.</v>
      </c>
      <c r="U2552" s="73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552" s="68">
        <v>16196</v>
      </c>
      <c r="W2552" s="67" t="str">
        <f t="shared" si="422"/>
        <v xml:space="preserve">Everson Veloso </v>
      </c>
      <c r="X2552" s="67">
        <f t="shared" si="413"/>
        <v>3</v>
      </c>
      <c r="Y2552" s="67">
        <f t="shared" ca="1" si="412"/>
        <v>10</v>
      </c>
      <c r="Z2552" s="67" t="str">
        <f>IFERROR(VLOOKUP(R2552,FVU!B:F,5,FALSE),"")</f>
        <v>TALÃO</v>
      </c>
      <c r="AA2552">
        <f t="shared" si="414"/>
        <v>2026</v>
      </c>
    </row>
    <row r="2553" spans="1:27" ht="15.75" customHeight="1">
      <c r="A2553" s="150">
        <f t="shared" si="411"/>
        <v>4848</v>
      </c>
      <c r="B2553" s="75">
        <v>32316</v>
      </c>
      <c r="C2553" s="60">
        <v>2</v>
      </c>
      <c r="D2553" s="59" t="str">
        <f t="shared" si="415"/>
        <v>275/80R22.5</v>
      </c>
      <c r="E2553" s="61">
        <v>90295</v>
      </c>
      <c r="F2553" s="75" t="s">
        <v>101</v>
      </c>
      <c r="G2553" s="60">
        <v>870</v>
      </c>
      <c r="H2553" s="59" t="str">
        <f t="shared" si="416"/>
        <v>JUSTINOPOLIS</v>
      </c>
      <c r="I2553" s="63">
        <v>46073</v>
      </c>
      <c r="J2553" s="64">
        <v>46087</v>
      </c>
      <c r="K2553" s="60">
        <v>2</v>
      </c>
      <c r="L2553" s="60">
        <v>12936</v>
      </c>
      <c r="M2553" s="60">
        <v>34354</v>
      </c>
      <c r="N2553" s="65">
        <f t="shared" si="417"/>
        <v>600</v>
      </c>
      <c r="O2553" s="66" t="str">
        <f t="shared" ca="1" si="418"/>
        <v>OK</v>
      </c>
      <c r="P2553" s="63">
        <v>46097</v>
      </c>
      <c r="Q2553" s="200"/>
      <c r="R2553" s="148" t="s">
        <v>116</v>
      </c>
      <c r="S2553" s="65" t="str">
        <f t="shared" si="419"/>
        <v>Desenrolamento do retorno da lona carcaça no talão.</v>
      </c>
      <c r="T2553" s="59" t="str">
        <f t="shared" si="420"/>
        <v>Aquecimento no talão ocasionado pelo uso excessivo do freio, má regulagem dos freios, uso excessivo dos freios devido a velocidade incompatível com a via,rodas sujas e/ou em má condições de uso, etc.</v>
      </c>
      <c r="U2553" s="65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553" s="60">
        <v>16196</v>
      </c>
      <c r="W2553" s="59" t="str">
        <f t="shared" si="422"/>
        <v xml:space="preserve">Everson Veloso </v>
      </c>
      <c r="X2553" s="59">
        <f t="shared" si="413"/>
        <v>3</v>
      </c>
      <c r="Y2553" s="59">
        <f t="shared" ca="1" si="412"/>
        <v>10</v>
      </c>
      <c r="Z2553" s="59" t="str">
        <f>IFERROR(VLOOKUP(R2553,FVU!B:F,5,FALSE),"")</f>
        <v>TALÃO</v>
      </c>
      <c r="AA2553">
        <f t="shared" si="414"/>
        <v>2026</v>
      </c>
    </row>
    <row r="2554" spans="1:27" ht="15.75" customHeight="1">
      <c r="A2554" s="149">
        <f t="shared" si="411"/>
        <v>4849</v>
      </c>
      <c r="B2554" s="76">
        <v>29563</v>
      </c>
      <c r="C2554" s="68">
        <v>2</v>
      </c>
      <c r="D2554" s="67" t="str">
        <f t="shared" si="415"/>
        <v>275/80R22.5</v>
      </c>
      <c r="E2554" s="69">
        <v>10803</v>
      </c>
      <c r="F2554" s="76" t="s">
        <v>99</v>
      </c>
      <c r="G2554" s="68">
        <v>870</v>
      </c>
      <c r="H2554" s="67" t="str">
        <f t="shared" si="416"/>
        <v>JUSTINOPOLIS</v>
      </c>
      <c r="I2554" s="71">
        <v>46073</v>
      </c>
      <c r="J2554" s="72">
        <v>46087</v>
      </c>
      <c r="K2554" s="68">
        <v>2</v>
      </c>
      <c r="L2554" s="68">
        <v>4009</v>
      </c>
      <c r="M2554" s="68">
        <v>127144</v>
      </c>
      <c r="N2554" s="73">
        <f t="shared" si="417"/>
        <v>600</v>
      </c>
      <c r="O2554" s="74" t="str">
        <f t="shared" ca="1" si="418"/>
        <v>OK</v>
      </c>
      <c r="P2554" s="71">
        <v>46097</v>
      </c>
      <c r="Q2554" s="198"/>
      <c r="R2554" s="68" t="s">
        <v>116</v>
      </c>
      <c r="S2554" s="73" t="str">
        <f t="shared" si="419"/>
        <v>Desenrolamento do retorno da lona carcaça no talão.</v>
      </c>
      <c r="T2554" s="67" t="str">
        <f t="shared" si="420"/>
        <v>Aquecimento no talão ocasionado pelo uso excessivo do freio, má regulagem dos freios, uso excessivo dos freios devido a velocidade incompatível com a via,rodas sujas e/ou em má condições de uso, etc.</v>
      </c>
      <c r="U2554" s="73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554" s="68">
        <v>16196</v>
      </c>
      <c r="W2554" s="67" t="str">
        <f t="shared" si="422"/>
        <v xml:space="preserve">Everson Veloso </v>
      </c>
      <c r="X2554" s="67">
        <f t="shared" si="413"/>
        <v>3</v>
      </c>
      <c r="Y2554" s="67">
        <f t="shared" ca="1" si="412"/>
        <v>10</v>
      </c>
      <c r="Z2554" s="67" t="str">
        <f>IFERROR(VLOOKUP(R2554,FVU!B:F,5,FALSE),"")</f>
        <v>TALÃO</v>
      </c>
      <c r="AA2554">
        <f t="shared" si="414"/>
        <v>2026</v>
      </c>
    </row>
    <row r="2555" spans="1:27" ht="15.75" customHeight="1">
      <c r="A2555" s="150">
        <f t="shared" si="411"/>
        <v>4850</v>
      </c>
      <c r="B2555" s="75">
        <v>29870</v>
      </c>
      <c r="C2555" s="60">
        <v>2</v>
      </c>
      <c r="D2555" s="59" t="str">
        <f t="shared" si="415"/>
        <v>275/80R22.5</v>
      </c>
      <c r="E2555" s="61">
        <v>11443</v>
      </c>
      <c r="F2555" s="75" t="s">
        <v>99</v>
      </c>
      <c r="G2555" s="60">
        <v>870</v>
      </c>
      <c r="H2555" s="59" t="str">
        <f t="shared" si="416"/>
        <v>JUSTINOPOLIS</v>
      </c>
      <c r="I2555" s="63">
        <v>46073</v>
      </c>
      <c r="J2555" s="64">
        <v>46087</v>
      </c>
      <c r="K2555" s="60">
        <v>1</v>
      </c>
      <c r="L2555" s="60">
        <v>4748</v>
      </c>
      <c r="M2555" s="60">
        <v>77300</v>
      </c>
      <c r="N2555" s="65">
        <f t="shared" si="417"/>
        <v>600</v>
      </c>
      <c r="O2555" s="66" t="str">
        <f t="shared" ca="1" si="418"/>
        <v>OK</v>
      </c>
      <c r="P2555" s="63">
        <v>46097</v>
      </c>
      <c r="Q2555" s="200"/>
      <c r="R2555" s="148" t="s">
        <v>116</v>
      </c>
      <c r="S2555" s="65" t="str">
        <f t="shared" si="419"/>
        <v>Desenrolamento do retorno da lona carcaça no talão.</v>
      </c>
      <c r="T2555" s="59" t="str">
        <f t="shared" si="420"/>
        <v>Aquecimento no talão ocasionado pelo uso excessivo do freio, má regulagem dos freios, uso excessivo dos freios devido a velocidade incompatível com a via,rodas sujas e/ou em má condições de uso, etc.</v>
      </c>
      <c r="U2555" s="65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555" s="60">
        <v>16196</v>
      </c>
      <c r="W2555" s="59" t="str">
        <f t="shared" si="422"/>
        <v xml:space="preserve">Everson Veloso </v>
      </c>
      <c r="X2555" s="59">
        <f t="shared" si="413"/>
        <v>3</v>
      </c>
      <c r="Y2555" s="59">
        <f t="shared" ca="1" si="412"/>
        <v>10</v>
      </c>
      <c r="Z2555" s="59" t="str">
        <f>IFERROR(VLOOKUP(R2555,FVU!B:F,5,FALSE),"")</f>
        <v>TALÃO</v>
      </c>
      <c r="AA2555">
        <f t="shared" si="414"/>
        <v>2026</v>
      </c>
    </row>
    <row r="2556" spans="1:27" ht="15.75" customHeight="1">
      <c r="A2556" s="149">
        <f t="shared" si="411"/>
        <v>4851</v>
      </c>
      <c r="B2556" s="76">
        <v>30317</v>
      </c>
      <c r="C2556" s="68">
        <v>2</v>
      </c>
      <c r="D2556" s="67" t="str">
        <f t="shared" si="415"/>
        <v>275/80R22.5</v>
      </c>
      <c r="E2556" s="69">
        <v>90497</v>
      </c>
      <c r="F2556" s="76" t="s">
        <v>99</v>
      </c>
      <c r="G2556" s="68">
        <v>990</v>
      </c>
      <c r="H2556" s="67" t="str">
        <f t="shared" si="416"/>
        <v>VENEZA</v>
      </c>
      <c r="I2556" s="71">
        <v>46070</v>
      </c>
      <c r="J2556" s="72">
        <v>46087</v>
      </c>
      <c r="K2556" s="68">
        <v>1</v>
      </c>
      <c r="L2556" s="68">
        <v>28725</v>
      </c>
      <c r="M2556" s="68">
        <v>96492</v>
      </c>
      <c r="N2556" s="73">
        <f t="shared" si="417"/>
        <v>600</v>
      </c>
      <c r="O2556" s="74" t="str">
        <f t="shared" ca="1" si="418"/>
        <v>OK</v>
      </c>
      <c r="P2556" s="71">
        <v>46097</v>
      </c>
      <c r="Q2556" s="198"/>
      <c r="R2556" s="68" t="s">
        <v>100</v>
      </c>
      <c r="S2556" s="73" t="str">
        <f t="shared" si="419"/>
        <v>Quebra do talão durante a montagem ou desmontagem proveniente de aquecimento excessivo da roda.</v>
      </c>
      <c r="T2556" s="67" t="str">
        <f t="shared" si="420"/>
        <v>Quebra do talão na montagem/desmontagem, utilização de ferramentas não adequadas, força excessiva ou desproporcional na montagem/desmontagem, pneu com talão baquelizado devido a aquecimento da roda ou baixa pressão.</v>
      </c>
      <c r="U2556" s="73" t="str">
        <f t="shared" si="421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2556" s="68">
        <v>16196</v>
      </c>
      <c r="W2556" s="67" t="str">
        <f t="shared" si="422"/>
        <v xml:space="preserve">Everson Veloso </v>
      </c>
      <c r="X2556" s="67">
        <f t="shared" si="413"/>
        <v>3</v>
      </c>
      <c r="Y2556" s="67">
        <f t="shared" ca="1" si="412"/>
        <v>10</v>
      </c>
      <c r="Z2556" s="67" t="str">
        <f>IFERROR(VLOOKUP(R2556,FVU!B:F,5,FALSE),"")</f>
        <v>TALÃO</v>
      </c>
      <c r="AA2556">
        <f t="shared" si="414"/>
        <v>2026</v>
      </c>
    </row>
    <row r="2557" spans="1:27" ht="15.75" customHeight="1">
      <c r="A2557" s="150">
        <f t="shared" si="411"/>
        <v>4852</v>
      </c>
      <c r="B2557" s="75">
        <v>30066</v>
      </c>
      <c r="C2557" s="60">
        <v>2</v>
      </c>
      <c r="D2557" s="59" t="str">
        <f t="shared" si="415"/>
        <v>275/80R22.5</v>
      </c>
      <c r="E2557" s="61">
        <v>90306</v>
      </c>
      <c r="F2557" s="75" t="s">
        <v>105</v>
      </c>
      <c r="G2557" s="60">
        <v>870</v>
      </c>
      <c r="H2557" s="59" t="str">
        <f t="shared" si="416"/>
        <v>JUSTINOPOLIS</v>
      </c>
      <c r="I2557" s="63">
        <v>46078</v>
      </c>
      <c r="J2557" s="64">
        <v>46087</v>
      </c>
      <c r="K2557" s="60">
        <v>2</v>
      </c>
      <c r="L2557" s="60">
        <v>26968</v>
      </c>
      <c r="M2557" s="60">
        <v>145015</v>
      </c>
      <c r="N2557" s="65">
        <f t="shared" si="417"/>
        <v>600</v>
      </c>
      <c r="O2557" s="66" t="str">
        <f t="shared" ca="1" si="418"/>
        <v>PENDENTE</v>
      </c>
      <c r="P2557" s="60"/>
      <c r="Q2557" s="200"/>
      <c r="R2557" s="148" t="s">
        <v>106</v>
      </c>
      <c r="S2557" s="65" t="str">
        <f t="shared" si="419"/>
        <v>Rachadura na zona baixa do talão.</v>
      </c>
      <c r="T2557" s="59" t="str">
        <f t="shared" si="42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57" s="65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57" s="60">
        <v>16196</v>
      </c>
      <c r="W2557" s="59" t="str">
        <f t="shared" si="422"/>
        <v xml:space="preserve">Everson Veloso </v>
      </c>
      <c r="X2557" s="59">
        <f t="shared" si="413"/>
        <v>3</v>
      </c>
      <c r="Y2557" s="59">
        <f t="shared" ca="1" si="412"/>
        <v>150</v>
      </c>
      <c r="Z2557" s="59" t="str">
        <f>IFERROR(VLOOKUP(R2557,FVU!B:F,5,FALSE),"")</f>
        <v>TALÃO</v>
      </c>
      <c r="AA2557">
        <f t="shared" si="414"/>
        <v>2026</v>
      </c>
    </row>
    <row r="2558" spans="1:27" ht="15.75" customHeight="1">
      <c r="A2558" s="149">
        <f t="shared" si="411"/>
        <v>4853</v>
      </c>
      <c r="B2558" s="76">
        <v>32658</v>
      </c>
      <c r="C2558" s="68">
        <v>2</v>
      </c>
      <c r="D2558" s="67" t="str">
        <f t="shared" si="415"/>
        <v>275/80R22.5</v>
      </c>
      <c r="E2558" s="69">
        <v>8520</v>
      </c>
      <c r="F2558" s="76" t="s">
        <v>102</v>
      </c>
      <c r="G2558" s="68">
        <v>56</v>
      </c>
      <c r="H2558" s="67" t="str">
        <f t="shared" si="416"/>
        <v xml:space="preserve">UBERLANDIA </v>
      </c>
      <c r="I2558" s="71">
        <v>46069</v>
      </c>
      <c r="J2558" s="72">
        <v>46087</v>
      </c>
      <c r="K2558" s="68">
        <v>0</v>
      </c>
      <c r="L2558" s="68">
        <v>43963</v>
      </c>
      <c r="M2558" s="68">
        <v>43963</v>
      </c>
      <c r="N2558" s="73">
        <f t="shared" si="417"/>
        <v>600</v>
      </c>
      <c r="O2558" s="74" t="str">
        <f t="shared" ca="1" si="418"/>
        <v>PENDENTE</v>
      </c>
      <c r="P2558" s="68"/>
      <c r="Q2558" s="198"/>
      <c r="R2558" s="68" t="s">
        <v>109</v>
      </c>
      <c r="S2558" s="73" t="str">
        <f t="shared" si="419"/>
        <v>Desgaste da Banda de Rodagem por utilização extrema.</v>
      </c>
      <c r="T2558" s="67" t="str">
        <f t="shared" si="420"/>
        <v>Roda travada, "calo" no tambor de freio, utilização extrema , excessiva.</v>
      </c>
      <c r="U2558" s="73" t="str">
        <f t="shared" si="421"/>
        <v>Verificar rodas e tambores de freio, verificar negligência do borracheiro e caso procedente efetuar a cobrança.</v>
      </c>
      <c r="V2558" s="68">
        <v>16196</v>
      </c>
      <c r="W2558" s="67" t="str">
        <f t="shared" si="422"/>
        <v xml:space="preserve">Everson Veloso </v>
      </c>
      <c r="X2558" s="67">
        <f t="shared" si="413"/>
        <v>3</v>
      </c>
      <c r="Y2558" s="67">
        <f t="shared" ca="1" si="412"/>
        <v>150</v>
      </c>
      <c r="Z2558" s="67" t="str">
        <f>IFERROR(VLOOKUP(R2558,FVU!B:F,5,FALSE),"")</f>
        <v>BANDA DE RODAGEM</v>
      </c>
      <c r="AA2558">
        <f t="shared" si="414"/>
        <v>2026</v>
      </c>
    </row>
    <row r="2559" spans="1:27" ht="15.75" customHeight="1">
      <c r="A2559" s="150">
        <f t="shared" si="411"/>
        <v>4854</v>
      </c>
      <c r="B2559" s="75">
        <v>33172</v>
      </c>
      <c r="C2559" s="60">
        <v>2</v>
      </c>
      <c r="D2559" s="59" t="str">
        <f t="shared" si="415"/>
        <v>275/80R22.5</v>
      </c>
      <c r="E2559" s="61">
        <v>11324</v>
      </c>
      <c r="F2559" s="75" t="s">
        <v>102</v>
      </c>
      <c r="G2559" s="60">
        <v>870</v>
      </c>
      <c r="H2559" s="59" t="str">
        <f t="shared" si="416"/>
        <v>JUSTINOPOLIS</v>
      </c>
      <c r="I2559" s="63">
        <v>46073</v>
      </c>
      <c r="J2559" s="64">
        <v>46087</v>
      </c>
      <c r="K2559" s="60">
        <v>0</v>
      </c>
      <c r="L2559" s="60">
        <v>13174</v>
      </c>
      <c r="M2559" s="60">
        <v>13174</v>
      </c>
      <c r="N2559" s="65">
        <f t="shared" si="417"/>
        <v>600</v>
      </c>
      <c r="O2559" s="66" t="str">
        <f t="shared" ca="1" si="418"/>
        <v>OK</v>
      </c>
      <c r="P2559" s="63">
        <v>46097</v>
      </c>
      <c r="Q2559" s="200"/>
      <c r="R2559" s="148" t="s">
        <v>109</v>
      </c>
      <c r="S2559" s="65" t="str">
        <f t="shared" si="419"/>
        <v>Desgaste da Banda de Rodagem por utilização extrema.</v>
      </c>
      <c r="T2559" s="59" t="str">
        <f t="shared" si="420"/>
        <v>Roda travada, "calo" no tambor de freio, utilização extrema , excessiva.</v>
      </c>
      <c r="U2559" s="65" t="str">
        <f t="shared" si="421"/>
        <v>Verificar rodas e tambores de freio, verificar negligência do borracheiro e caso procedente efetuar a cobrança.</v>
      </c>
      <c r="V2559" s="60">
        <v>16196</v>
      </c>
      <c r="W2559" s="59" t="str">
        <f t="shared" si="422"/>
        <v xml:space="preserve">Everson Veloso </v>
      </c>
      <c r="X2559" s="59">
        <f t="shared" si="413"/>
        <v>3</v>
      </c>
      <c r="Y2559" s="59">
        <f t="shared" ca="1" si="412"/>
        <v>10</v>
      </c>
      <c r="Z2559" s="59" t="str">
        <f>IFERROR(VLOOKUP(R2559,FVU!B:F,5,FALSE),"")</f>
        <v>BANDA DE RODAGEM</v>
      </c>
      <c r="AA2559">
        <f t="shared" si="414"/>
        <v>2026</v>
      </c>
    </row>
    <row r="2560" spans="1:27" ht="15.75" customHeight="1">
      <c r="A2560" s="149">
        <f t="shared" si="411"/>
        <v>4855</v>
      </c>
      <c r="B2560" s="76">
        <v>33452</v>
      </c>
      <c r="C2560" s="68">
        <v>2</v>
      </c>
      <c r="D2560" s="67" t="str">
        <f t="shared" si="415"/>
        <v>275/80R22.5</v>
      </c>
      <c r="E2560" s="69">
        <v>11302</v>
      </c>
      <c r="F2560" s="76" t="s">
        <v>102</v>
      </c>
      <c r="G2560" s="68">
        <v>870</v>
      </c>
      <c r="H2560" s="67" t="str">
        <f t="shared" si="416"/>
        <v>JUSTINOPOLIS</v>
      </c>
      <c r="I2560" s="71">
        <v>46077</v>
      </c>
      <c r="J2560" s="72">
        <v>46087</v>
      </c>
      <c r="K2560" s="68">
        <v>0</v>
      </c>
      <c r="L2560" s="68">
        <v>733</v>
      </c>
      <c r="M2560" s="68">
        <v>733</v>
      </c>
      <c r="N2560" s="73">
        <f t="shared" si="417"/>
        <v>600</v>
      </c>
      <c r="O2560" s="74" t="str">
        <f t="shared" ca="1" si="418"/>
        <v>OK</v>
      </c>
      <c r="P2560" s="71">
        <v>46097</v>
      </c>
      <c r="Q2560" s="198"/>
      <c r="R2560" s="68" t="s">
        <v>116</v>
      </c>
      <c r="S2560" s="73" t="str">
        <f t="shared" si="419"/>
        <v>Desenrolamento do retorno da lona carcaça no talão.</v>
      </c>
      <c r="T2560" s="67" t="str">
        <f t="shared" si="420"/>
        <v>Aquecimento no talão ocasionado pelo uso excessivo do freio, má regulagem dos freios, uso excessivo dos freios devido a velocidade incompatível com a via,rodas sujas e/ou em má condições de uso, etc.</v>
      </c>
      <c r="U2560" s="73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560" s="68">
        <v>16196</v>
      </c>
      <c r="W2560" s="67" t="str">
        <f t="shared" si="422"/>
        <v xml:space="preserve">Everson Veloso </v>
      </c>
      <c r="X2560" s="67">
        <f t="shared" si="413"/>
        <v>3</v>
      </c>
      <c r="Y2560" s="67">
        <f t="shared" ca="1" si="412"/>
        <v>10</v>
      </c>
      <c r="Z2560" s="67" t="str">
        <f>IFERROR(VLOOKUP(R2560,FVU!B:F,5,FALSE),"")</f>
        <v>TALÃO</v>
      </c>
      <c r="AA2560">
        <f t="shared" si="414"/>
        <v>2026</v>
      </c>
    </row>
    <row r="2561" spans="1:27" ht="15.75" customHeight="1">
      <c r="A2561" s="150">
        <f t="shared" si="411"/>
        <v>4856</v>
      </c>
      <c r="B2561" s="75">
        <v>31671</v>
      </c>
      <c r="C2561" s="60">
        <v>2</v>
      </c>
      <c r="D2561" s="59" t="str">
        <f t="shared" si="415"/>
        <v>275/80R22.5</v>
      </c>
      <c r="E2561" s="61">
        <v>10758</v>
      </c>
      <c r="F2561" s="75" t="s">
        <v>198</v>
      </c>
      <c r="G2561" s="60">
        <v>870</v>
      </c>
      <c r="H2561" s="59" t="str">
        <f t="shared" si="416"/>
        <v>JUSTINOPOLIS</v>
      </c>
      <c r="I2561" s="63">
        <v>46077</v>
      </c>
      <c r="J2561" s="64">
        <v>46087</v>
      </c>
      <c r="K2561" s="60">
        <v>1</v>
      </c>
      <c r="L2561" s="60">
        <v>11576</v>
      </c>
      <c r="M2561" s="60">
        <v>43206</v>
      </c>
      <c r="N2561" s="65">
        <f t="shared" si="417"/>
        <v>600</v>
      </c>
      <c r="O2561" s="66" t="str">
        <f t="shared" ca="1" si="418"/>
        <v>PENDENTE</v>
      </c>
      <c r="P2561" s="60"/>
      <c r="Q2561" s="200"/>
      <c r="R2561" s="148" t="s">
        <v>104</v>
      </c>
      <c r="S2561" s="65" t="str">
        <f t="shared" si="419"/>
        <v>Feridas acidentais no flanco.</v>
      </c>
      <c r="T2561" s="59" t="str">
        <f t="shared" si="420"/>
        <v>Objetos pontiagudos, pontas de guias, meio-fio.</v>
      </c>
      <c r="U2561" s="65" t="str">
        <f t="shared" si="421"/>
        <v>Impacto lateral proveniente de erro operacional, solicito avaliação de cobrança.</v>
      </c>
      <c r="V2561" s="60">
        <v>16196</v>
      </c>
      <c r="W2561" s="59" t="str">
        <f t="shared" si="422"/>
        <v xml:space="preserve">Everson Veloso </v>
      </c>
      <c r="X2561" s="59">
        <f t="shared" si="413"/>
        <v>3</v>
      </c>
      <c r="Y2561" s="59">
        <f t="shared" ca="1" si="412"/>
        <v>150</v>
      </c>
      <c r="Z2561" s="59" t="str">
        <f>IFERROR(VLOOKUP(R2561,FVU!B:F,5,FALSE),"")</f>
        <v>FLANCO</v>
      </c>
      <c r="AA2561">
        <f t="shared" si="414"/>
        <v>2026</v>
      </c>
    </row>
    <row r="2562" spans="1:27" ht="15.75" customHeight="1">
      <c r="A2562" s="149">
        <f t="shared" si="411"/>
        <v>4857</v>
      </c>
      <c r="B2562" s="76">
        <v>30376</v>
      </c>
      <c r="C2562" s="68">
        <v>2</v>
      </c>
      <c r="D2562" s="67" t="str">
        <f t="shared" si="415"/>
        <v>275/80R22.5</v>
      </c>
      <c r="E2562" s="69">
        <v>8463</v>
      </c>
      <c r="F2562" s="76" t="s">
        <v>198</v>
      </c>
      <c r="G2562" s="68">
        <v>56</v>
      </c>
      <c r="H2562" s="67" t="str">
        <f t="shared" si="416"/>
        <v xml:space="preserve">UBERLANDIA </v>
      </c>
      <c r="I2562" s="71">
        <v>46070</v>
      </c>
      <c r="J2562" s="72">
        <v>46087</v>
      </c>
      <c r="K2562" s="68">
        <v>0</v>
      </c>
      <c r="L2562" s="68">
        <v>14245</v>
      </c>
      <c r="M2562" s="68">
        <v>69345</v>
      </c>
      <c r="N2562" s="73">
        <f t="shared" si="417"/>
        <v>600</v>
      </c>
      <c r="O2562" s="74" t="str">
        <f t="shared" ca="1" si="418"/>
        <v>PENDENTE</v>
      </c>
      <c r="P2562" s="68"/>
      <c r="Q2562" s="198"/>
      <c r="R2562" s="68" t="s">
        <v>106</v>
      </c>
      <c r="S2562" s="73" t="str">
        <f t="shared" si="419"/>
        <v>Rachadura na zona baixa do talão.</v>
      </c>
      <c r="T2562" s="67" t="str">
        <f t="shared" si="42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62" s="73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62" s="68">
        <v>16196</v>
      </c>
      <c r="W2562" s="67" t="str">
        <f t="shared" si="422"/>
        <v xml:space="preserve">Everson Veloso </v>
      </c>
      <c r="X2562" s="67">
        <f t="shared" si="413"/>
        <v>3</v>
      </c>
      <c r="Y2562" s="67">
        <f t="shared" ca="1" si="412"/>
        <v>150</v>
      </c>
      <c r="Z2562" s="67" t="str">
        <f>IFERROR(VLOOKUP(R2562,FVU!B:F,5,FALSE),"")</f>
        <v>TALÃO</v>
      </c>
      <c r="AA2562">
        <f t="shared" si="414"/>
        <v>2026</v>
      </c>
    </row>
    <row r="2563" spans="1:27" ht="15.75" customHeight="1">
      <c r="A2563" s="150">
        <f t="shared" si="411"/>
        <v>4858</v>
      </c>
      <c r="B2563" s="75">
        <v>28586</v>
      </c>
      <c r="C2563" s="60">
        <v>2</v>
      </c>
      <c r="D2563" s="59" t="str">
        <f t="shared" si="415"/>
        <v>275/80R22.5</v>
      </c>
      <c r="E2563" s="61">
        <v>8463</v>
      </c>
      <c r="F2563" s="75" t="s">
        <v>105</v>
      </c>
      <c r="G2563" s="60">
        <v>56</v>
      </c>
      <c r="H2563" s="59" t="str">
        <f t="shared" si="416"/>
        <v xml:space="preserve">UBERLANDIA </v>
      </c>
      <c r="I2563" s="63">
        <v>46070</v>
      </c>
      <c r="J2563" s="64">
        <v>46087</v>
      </c>
      <c r="K2563" s="60">
        <v>1</v>
      </c>
      <c r="L2563" s="60">
        <v>13973</v>
      </c>
      <c r="M2563" s="60">
        <v>127951</v>
      </c>
      <c r="N2563" s="65">
        <f t="shared" si="417"/>
        <v>600</v>
      </c>
      <c r="O2563" s="66" t="str">
        <f t="shared" ca="1" si="418"/>
        <v>PENDENTE</v>
      </c>
      <c r="P2563" s="60"/>
      <c r="Q2563" s="200"/>
      <c r="R2563" s="148" t="s">
        <v>106</v>
      </c>
      <c r="S2563" s="65" t="str">
        <f t="shared" si="419"/>
        <v>Rachadura na zona baixa do talão.</v>
      </c>
      <c r="T2563" s="59" t="str">
        <f t="shared" si="42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63" s="65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63" s="60">
        <v>16196</v>
      </c>
      <c r="W2563" s="59" t="str">
        <f t="shared" si="422"/>
        <v xml:space="preserve">Everson Veloso </v>
      </c>
      <c r="X2563" s="59">
        <f t="shared" si="413"/>
        <v>3</v>
      </c>
      <c r="Y2563" s="59">
        <f t="shared" ca="1" si="412"/>
        <v>150</v>
      </c>
      <c r="Z2563" s="59" t="str">
        <f>IFERROR(VLOOKUP(R2563,FVU!B:F,5,FALSE),"")</f>
        <v>TALÃO</v>
      </c>
      <c r="AA2563">
        <f t="shared" si="414"/>
        <v>2026</v>
      </c>
    </row>
    <row r="2564" spans="1:27" ht="15.75" customHeight="1">
      <c r="A2564" s="149">
        <f t="shared" ref="A2564:A2627" si="423">IF(B2564&gt;0,A2563+1,"")</f>
        <v>4859</v>
      </c>
      <c r="B2564" s="76">
        <v>33144</v>
      </c>
      <c r="C2564" s="68">
        <v>2</v>
      </c>
      <c r="D2564" s="67" t="str">
        <f t="shared" si="415"/>
        <v>275/80R22.5</v>
      </c>
      <c r="E2564" s="69">
        <v>8430</v>
      </c>
      <c r="F2564" s="76" t="s">
        <v>102</v>
      </c>
      <c r="G2564" s="68">
        <v>56</v>
      </c>
      <c r="H2564" s="67" t="str">
        <f t="shared" si="416"/>
        <v xml:space="preserve">UBERLANDIA </v>
      </c>
      <c r="I2564" s="71">
        <v>46062</v>
      </c>
      <c r="J2564" s="72">
        <v>46087</v>
      </c>
      <c r="K2564" s="68">
        <v>0</v>
      </c>
      <c r="L2564" s="68">
        <v>11946</v>
      </c>
      <c r="M2564" s="68">
        <v>11946</v>
      </c>
      <c r="N2564" s="73">
        <f t="shared" si="417"/>
        <v>600</v>
      </c>
      <c r="O2564" s="74" t="str">
        <f t="shared" ca="1" si="418"/>
        <v>PENDENTE</v>
      </c>
      <c r="P2564" s="68"/>
      <c r="Q2564" s="198"/>
      <c r="R2564" s="68" t="s">
        <v>109</v>
      </c>
      <c r="S2564" s="73" t="str">
        <f t="shared" si="419"/>
        <v>Desgaste da Banda de Rodagem por utilização extrema.</v>
      </c>
      <c r="T2564" s="67" t="str">
        <f t="shared" si="420"/>
        <v>Roda travada, "calo" no tambor de freio, utilização extrema , excessiva.</v>
      </c>
      <c r="U2564" s="73" t="str">
        <f t="shared" si="421"/>
        <v>Verificar rodas e tambores de freio, verificar negligência do borracheiro e caso procedente efetuar a cobrança.</v>
      </c>
      <c r="V2564" s="68">
        <v>16196</v>
      </c>
      <c r="W2564" s="67" t="str">
        <f t="shared" si="422"/>
        <v xml:space="preserve">Everson Veloso </v>
      </c>
      <c r="X2564" s="67">
        <f t="shared" si="413"/>
        <v>3</v>
      </c>
      <c r="Y2564" s="67">
        <f t="shared" ca="1" si="412"/>
        <v>150</v>
      </c>
      <c r="Z2564" s="67" t="str">
        <f>IFERROR(VLOOKUP(R2564,FVU!B:F,5,FALSE),"")</f>
        <v>BANDA DE RODAGEM</v>
      </c>
      <c r="AA2564">
        <f t="shared" si="414"/>
        <v>2026</v>
      </c>
    </row>
    <row r="2565" spans="1:27" ht="15.75" customHeight="1">
      <c r="A2565" s="150">
        <f t="shared" si="423"/>
        <v>4860</v>
      </c>
      <c r="B2565" s="75">
        <v>30619</v>
      </c>
      <c r="C2565" s="60">
        <v>2</v>
      </c>
      <c r="D2565" s="59" t="str">
        <f t="shared" si="415"/>
        <v>275/80R22.5</v>
      </c>
      <c r="E2565" s="61">
        <v>10646</v>
      </c>
      <c r="F2565" s="75" t="s">
        <v>105</v>
      </c>
      <c r="G2565" s="60">
        <v>870</v>
      </c>
      <c r="H2565" s="59" t="str">
        <f t="shared" si="416"/>
        <v>JUSTINOPOLIS</v>
      </c>
      <c r="I2565" s="63">
        <v>46073</v>
      </c>
      <c r="J2565" s="64">
        <v>46087</v>
      </c>
      <c r="K2565" s="60">
        <v>1</v>
      </c>
      <c r="L2565" s="60">
        <v>35042</v>
      </c>
      <c r="M2565" s="60">
        <v>66896</v>
      </c>
      <c r="N2565" s="65">
        <f t="shared" si="417"/>
        <v>600</v>
      </c>
      <c r="O2565" s="66" t="str">
        <f t="shared" ca="1" si="418"/>
        <v>OK</v>
      </c>
      <c r="P2565" s="63">
        <v>46112</v>
      </c>
      <c r="Q2565" s="200"/>
      <c r="R2565" s="148" t="s">
        <v>109</v>
      </c>
      <c r="S2565" s="65" t="str">
        <f t="shared" si="419"/>
        <v>Desgaste da Banda de Rodagem por utilização extrema.</v>
      </c>
      <c r="T2565" s="59" t="str">
        <f t="shared" si="420"/>
        <v>Roda travada, "calo" no tambor de freio, utilização extrema , excessiva.</v>
      </c>
      <c r="U2565" s="65" t="str">
        <f t="shared" si="421"/>
        <v>Verificar rodas e tambores de freio, verificar negligência do borracheiro e caso procedente efetuar a cobrança.</v>
      </c>
      <c r="V2565" s="60">
        <v>16196</v>
      </c>
      <c r="W2565" s="59" t="str">
        <f t="shared" si="422"/>
        <v xml:space="preserve">Everson Veloso </v>
      </c>
      <c r="X2565" s="59">
        <f t="shared" si="413"/>
        <v>3</v>
      </c>
      <c r="Y2565" s="59">
        <f t="shared" ca="1" si="412"/>
        <v>25</v>
      </c>
      <c r="Z2565" s="59" t="str">
        <f>IFERROR(VLOOKUP(R2565,FVU!B:F,5,FALSE),"")</f>
        <v>BANDA DE RODAGEM</v>
      </c>
      <c r="AA2565">
        <f t="shared" si="414"/>
        <v>2026</v>
      </c>
    </row>
    <row r="2566" spans="1:27" ht="15.75" customHeight="1">
      <c r="A2566" s="149">
        <f t="shared" si="423"/>
        <v>4861</v>
      </c>
      <c r="B2566" s="76">
        <v>26870</v>
      </c>
      <c r="C2566" s="68">
        <v>2</v>
      </c>
      <c r="D2566" s="67" t="str">
        <f t="shared" si="415"/>
        <v>275/80R22.5</v>
      </c>
      <c r="E2566" s="69">
        <v>25758</v>
      </c>
      <c r="F2566" s="76" t="s">
        <v>105</v>
      </c>
      <c r="G2566" s="68">
        <v>16</v>
      </c>
      <c r="H2566" s="67" t="str">
        <f t="shared" si="416"/>
        <v>M.GORETTI</v>
      </c>
      <c r="I2566" s="71">
        <v>46073</v>
      </c>
      <c r="J2566" s="72">
        <v>46087</v>
      </c>
      <c r="K2566" s="68">
        <v>1</v>
      </c>
      <c r="L2566" s="68">
        <v>20993</v>
      </c>
      <c r="M2566" s="68">
        <v>139680</v>
      </c>
      <c r="N2566" s="73">
        <f t="shared" si="417"/>
        <v>600</v>
      </c>
      <c r="O2566" s="74" t="str">
        <f t="shared" ca="1" si="418"/>
        <v>OK</v>
      </c>
      <c r="P2566" s="71">
        <v>46090</v>
      </c>
      <c r="Q2566" s="198"/>
      <c r="R2566" s="68" t="s">
        <v>116</v>
      </c>
      <c r="S2566" s="73" t="str">
        <f t="shared" si="419"/>
        <v>Desenrolamento do retorno da lona carcaça no talão.</v>
      </c>
      <c r="T2566" s="67" t="str">
        <f t="shared" si="420"/>
        <v>Aquecimento no talão ocasionado pelo uso excessivo do freio, má regulagem dos freios, uso excessivo dos freios devido a velocidade incompatível com a via,rodas sujas e/ou em má condições de uso, etc.</v>
      </c>
      <c r="U2566" s="73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566" s="68">
        <v>16196</v>
      </c>
      <c r="W2566" s="67" t="str">
        <f t="shared" si="422"/>
        <v xml:space="preserve">Everson Veloso </v>
      </c>
      <c r="X2566" s="67">
        <f t="shared" si="413"/>
        <v>3</v>
      </c>
      <c r="Y2566" s="67">
        <f t="shared" ca="1" si="412"/>
        <v>3</v>
      </c>
      <c r="Z2566" s="67" t="str">
        <f>IFERROR(VLOOKUP(R2566,FVU!B:F,5,FALSE),"")</f>
        <v>TALÃO</v>
      </c>
      <c r="AA2566">
        <f t="shared" si="414"/>
        <v>2026</v>
      </c>
    </row>
    <row r="2567" spans="1:27" ht="15.75" customHeight="1">
      <c r="A2567" s="150">
        <f t="shared" si="423"/>
        <v>4862</v>
      </c>
      <c r="B2567" s="75">
        <v>28942</v>
      </c>
      <c r="C2567" s="60">
        <v>2</v>
      </c>
      <c r="D2567" s="59" t="str">
        <f t="shared" si="415"/>
        <v>275/80R22.5</v>
      </c>
      <c r="E2567" s="61">
        <v>8506</v>
      </c>
      <c r="F2567" s="75" t="s">
        <v>99</v>
      </c>
      <c r="G2567" s="60">
        <v>56</v>
      </c>
      <c r="H2567" s="59" t="str">
        <f t="shared" si="416"/>
        <v xml:space="preserve">UBERLANDIA </v>
      </c>
      <c r="I2567" s="63">
        <v>46077</v>
      </c>
      <c r="J2567" s="64">
        <v>46087</v>
      </c>
      <c r="K2567" s="60">
        <v>1</v>
      </c>
      <c r="L2567" s="60">
        <v>13062</v>
      </c>
      <c r="M2567" s="60">
        <v>97818</v>
      </c>
      <c r="N2567" s="65">
        <f t="shared" si="417"/>
        <v>600</v>
      </c>
      <c r="O2567" s="66" t="str">
        <f t="shared" ca="1" si="418"/>
        <v>PENDENTE</v>
      </c>
      <c r="P2567" s="60"/>
      <c r="Q2567" s="200"/>
      <c r="R2567" s="148" t="s">
        <v>106</v>
      </c>
      <c r="S2567" s="65" t="str">
        <f t="shared" si="419"/>
        <v>Rachadura na zona baixa do talão.</v>
      </c>
      <c r="T2567" s="59" t="str">
        <f t="shared" si="42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67" s="65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67" s="60">
        <v>16196</v>
      </c>
      <c r="W2567" s="59" t="str">
        <f t="shared" si="422"/>
        <v xml:space="preserve">Everson Veloso </v>
      </c>
      <c r="X2567" s="59">
        <f t="shared" si="413"/>
        <v>3</v>
      </c>
      <c r="Y2567" s="59">
        <f t="shared" ref="Y2567:Y2630" ca="1" si="424">IF(J2567=0,"",IF(P2567=0,TODAY()-J2567,P2567-J2567))</f>
        <v>150</v>
      </c>
      <c r="Z2567" s="59" t="str">
        <f>IFERROR(VLOOKUP(R2567,FVU!B:F,5,FALSE),"")</f>
        <v>TALÃO</v>
      </c>
      <c r="AA2567">
        <f t="shared" si="414"/>
        <v>2026</v>
      </c>
    </row>
    <row r="2568" spans="1:27" ht="15.75" customHeight="1">
      <c r="A2568" s="149">
        <f t="shared" si="423"/>
        <v>4863</v>
      </c>
      <c r="B2568" s="76">
        <v>31897</v>
      </c>
      <c r="C2568" s="68">
        <v>2</v>
      </c>
      <c r="D2568" s="67" t="str">
        <f t="shared" si="415"/>
        <v>275/80R22.5</v>
      </c>
      <c r="E2568" s="69">
        <v>8506</v>
      </c>
      <c r="F2568" s="76" t="s">
        <v>197</v>
      </c>
      <c r="G2568" s="68">
        <v>56</v>
      </c>
      <c r="H2568" s="67" t="str">
        <f t="shared" si="416"/>
        <v xml:space="preserve">UBERLANDIA </v>
      </c>
      <c r="I2568" s="71">
        <v>46074</v>
      </c>
      <c r="J2568" s="72">
        <v>46087</v>
      </c>
      <c r="K2568" s="68">
        <v>0</v>
      </c>
      <c r="L2568" s="68">
        <v>73569</v>
      </c>
      <c r="M2568" s="68">
        <v>73569</v>
      </c>
      <c r="N2568" s="73">
        <f t="shared" si="417"/>
        <v>600</v>
      </c>
      <c r="O2568" s="74" t="str">
        <f t="shared" ca="1" si="418"/>
        <v>PENDENTE</v>
      </c>
      <c r="P2568" s="68"/>
      <c r="Q2568" s="198"/>
      <c r="R2568" s="68" t="s">
        <v>114</v>
      </c>
      <c r="S2568" s="73" t="str">
        <f t="shared" si="419"/>
        <v>Pneu não ressulcado</v>
      </c>
      <c r="T2568" s="67" t="str">
        <f t="shared" si="420"/>
        <v>Negligência e/ou não realização do serviço de ressulcagem.</v>
      </c>
      <c r="U2568" s="73" t="str">
        <f t="shared" si="421"/>
        <v>Realizar a ressulcagem dos pneus respeitando os procedimentos conforme manual de ressulcagem.</v>
      </c>
      <c r="V2568" s="68">
        <v>16196</v>
      </c>
      <c r="W2568" s="67" t="str">
        <f t="shared" si="422"/>
        <v xml:space="preserve">Everson Veloso </v>
      </c>
      <c r="X2568" s="67">
        <f t="shared" si="413"/>
        <v>3</v>
      </c>
      <c r="Y2568" s="67">
        <f t="shared" ca="1" si="424"/>
        <v>150</v>
      </c>
      <c r="Z2568" s="67" t="str">
        <f>IFERROR(VLOOKUP(R2568,FVU!B:F,5,FALSE),"")</f>
        <v>BANDA DE RODAGEM</v>
      </c>
      <c r="AA2568">
        <f t="shared" si="414"/>
        <v>2026</v>
      </c>
    </row>
    <row r="2569" spans="1:27" ht="15.75" customHeight="1">
      <c r="A2569" s="150">
        <f t="shared" si="423"/>
        <v>4864</v>
      </c>
      <c r="B2569" s="75">
        <v>30523</v>
      </c>
      <c r="C2569" s="60">
        <v>2</v>
      </c>
      <c r="D2569" s="59" t="str">
        <f t="shared" si="415"/>
        <v>275/80R22.5</v>
      </c>
      <c r="E2569" s="61">
        <v>8444</v>
      </c>
      <c r="F2569" s="75" t="s">
        <v>198</v>
      </c>
      <c r="G2569" s="60">
        <v>56</v>
      </c>
      <c r="H2569" s="59" t="str">
        <f t="shared" si="416"/>
        <v xml:space="preserve">UBERLANDIA </v>
      </c>
      <c r="I2569" s="63">
        <v>46074</v>
      </c>
      <c r="J2569" s="64">
        <v>46087</v>
      </c>
      <c r="K2569" s="60">
        <v>0</v>
      </c>
      <c r="L2569" s="60">
        <v>16250</v>
      </c>
      <c r="M2569" s="60">
        <v>73865</v>
      </c>
      <c r="N2569" s="65">
        <f t="shared" si="417"/>
        <v>600</v>
      </c>
      <c r="O2569" s="66" t="str">
        <f t="shared" ca="1" si="418"/>
        <v>PENDENTE</v>
      </c>
      <c r="P2569" s="60"/>
      <c r="Q2569" s="200"/>
      <c r="R2569" s="148" t="s">
        <v>114</v>
      </c>
      <c r="S2569" s="65" t="str">
        <f t="shared" si="419"/>
        <v>Pneu não ressulcado</v>
      </c>
      <c r="T2569" s="59" t="str">
        <f t="shared" si="420"/>
        <v>Negligência e/ou não realização do serviço de ressulcagem.</v>
      </c>
      <c r="U2569" s="65" t="str">
        <f t="shared" si="421"/>
        <v>Realizar a ressulcagem dos pneus respeitando os procedimentos conforme manual de ressulcagem.</v>
      </c>
      <c r="V2569" s="60">
        <v>16196</v>
      </c>
      <c r="W2569" s="59" t="str">
        <f t="shared" si="422"/>
        <v xml:space="preserve">Everson Veloso </v>
      </c>
      <c r="X2569" s="59">
        <f t="shared" ref="X2569:X2632" si="425">IF(J2569=0,"",MONTH(J2569))</f>
        <v>3</v>
      </c>
      <c r="Y2569" s="59">
        <f t="shared" ca="1" si="424"/>
        <v>150</v>
      </c>
      <c r="Z2569" s="59" t="str">
        <f>IFERROR(VLOOKUP(R2569,FVU!B:F,5,FALSE),"")</f>
        <v>BANDA DE RODAGEM</v>
      </c>
      <c r="AA2569">
        <f t="shared" ref="AA2569:AA2632" si="426">IF(J2569=0,"",YEAR(J2569))</f>
        <v>2026</v>
      </c>
    </row>
    <row r="2570" spans="1:27" ht="15.75" customHeight="1">
      <c r="A2570" s="149">
        <f t="shared" si="423"/>
        <v>4865</v>
      </c>
      <c r="B2570" s="76">
        <v>30281</v>
      </c>
      <c r="C2570" s="68">
        <v>2</v>
      </c>
      <c r="D2570" s="67" t="str">
        <f t="shared" si="415"/>
        <v>275/80R22.5</v>
      </c>
      <c r="E2570" s="69">
        <v>8448</v>
      </c>
      <c r="F2570" s="76" t="s">
        <v>198</v>
      </c>
      <c r="G2570" s="68">
        <v>56</v>
      </c>
      <c r="H2570" s="67" t="str">
        <f t="shared" si="416"/>
        <v xml:space="preserve">UBERLANDIA </v>
      </c>
      <c r="I2570" s="71">
        <v>46079</v>
      </c>
      <c r="J2570" s="72">
        <v>46087</v>
      </c>
      <c r="K2570" s="68">
        <v>0</v>
      </c>
      <c r="L2570" s="68">
        <v>22100</v>
      </c>
      <c r="M2570" s="68">
        <v>74800</v>
      </c>
      <c r="N2570" s="73">
        <f t="shared" si="417"/>
        <v>600</v>
      </c>
      <c r="O2570" s="74" t="str">
        <f t="shared" ca="1" si="418"/>
        <v>PENDENTE</v>
      </c>
      <c r="P2570" s="68"/>
      <c r="Q2570" s="198"/>
      <c r="R2570" s="68" t="s">
        <v>114</v>
      </c>
      <c r="S2570" s="73" t="str">
        <f t="shared" si="419"/>
        <v>Pneu não ressulcado</v>
      </c>
      <c r="T2570" s="67" t="str">
        <f t="shared" si="420"/>
        <v>Negligência e/ou não realização do serviço de ressulcagem.</v>
      </c>
      <c r="U2570" s="73" t="str">
        <f t="shared" si="421"/>
        <v>Realizar a ressulcagem dos pneus respeitando os procedimentos conforme manual de ressulcagem.</v>
      </c>
      <c r="V2570" s="68">
        <v>16196</v>
      </c>
      <c r="W2570" s="67" t="str">
        <f t="shared" si="422"/>
        <v xml:space="preserve">Everson Veloso </v>
      </c>
      <c r="X2570" s="67">
        <f t="shared" si="425"/>
        <v>3</v>
      </c>
      <c r="Y2570" s="67">
        <f t="shared" ca="1" si="424"/>
        <v>150</v>
      </c>
      <c r="Z2570" s="67" t="str">
        <f>IFERROR(VLOOKUP(R2570,FVU!B:F,5,FALSE),"")</f>
        <v>BANDA DE RODAGEM</v>
      </c>
      <c r="AA2570">
        <f t="shared" si="426"/>
        <v>2026</v>
      </c>
    </row>
    <row r="2571" spans="1:27" ht="15.75" customHeight="1">
      <c r="A2571" s="150">
        <f t="shared" si="423"/>
        <v>4866</v>
      </c>
      <c r="B2571" s="75">
        <v>30284</v>
      </c>
      <c r="C2571" s="60">
        <v>2</v>
      </c>
      <c r="D2571" s="59" t="str">
        <f t="shared" si="415"/>
        <v>275/80R22.5</v>
      </c>
      <c r="E2571" s="61">
        <v>8448</v>
      </c>
      <c r="F2571" s="75" t="s">
        <v>105</v>
      </c>
      <c r="G2571" s="60">
        <v>56</v>
      </c>
      <c r="H2571" s="59" t="str">
        <f t="shared" si="416"/>
        <v xml:space="preserve">UBERLANDIA </v>
      </c>
      <c r="I2571" s="63">
        <v>46079</v>
      </c>
      <c r="J2571" s="64">
        <v>46087</v>
      </c>
      <c r="K2571" s="60">
        <v>0</v>
      </c>
      <c r="L2571" s="60">
        <v>25842</v>
      </c>
      <c r="M2571" s="60">
        <v>79992</v>
      </c>
      <c r="N2571" s="65">
        <f t="shared" si="417"/>
        <v>600</v>
      </c>
      <c r="O2571" s="66" t="str">
        <f t="shared" ca="1" si="418"/>
        <v>PENDENTE</v>
      </c>
      <c r="P2571" s="60"/>
      <c r="Q2571" s="200"/>
      <c r="R2571" s="148" t="s">
        <v>114</v>
      </c>
      <c r="S2571" s="65" t="str">
        <f t="shared" si="419"/>
        <v>Pneu não ressulcado</v>
      </c>
      <c r="T2571" s="59" t="str">
        <f t="shared" si="420"/>
        <v>Negligência e/ou não realização do serviço de ressulcagem.</v>
      </c>
      <c r="U2571" s="65" t="str">
        <f t="shared" si="421"/>
        <v>Realizar a ressulcagem dos pneus respeitando os procedimentos conforme manual de ressulcagem.</v>
      </c>
      <c r="V2571" s="60">
        <v>16196</v>
      </c>
      <c r="W2571" s="59" t="str">
        <f t="shared" si="422"/>
        <v xml:space="preserve">Everson Veloso </v>
      </c>
      <c r="X2571" s="59">
        <f t="shared" si="425"/>
        <v>3</v>
      </c>
      <c r="Y2571" s="59">
        <f t="shared" ca="1" si="424"/>
        <v>150</v>
      </c>
      <c r="Z2571" s="59" t="str">
        <f>IFERROR(VLOOKUP(R2571,FVU!B:F,5,FALSE),"")</f>
        <v>BANDA DE RODAGEM</v>
      </c>
      <c r="AA2571">
        <f t="shared" si="426"/>
        <v>2026</v>
      </c>
    </row>
    <row r="2572" spans="1:27" ht="15.75" customHeight="1">
      <c r="A2572" s="149">
        <f t="shared" si="423"/>
        <v>4867</v>
      </c>
      <c r="B2572" s="76">
        <v>28638</v>
      </c>
      <c r="C2572" s="68">
        <v>2</v>
      </c>
      <c r="D2572" s="67" t="str">
        <f t="shared" si="415"/>
        <v>275/80R22.5</v>
      </c>
      <c r="E2572" s="69">
        <v>7521</v>
      </c>
      <c r="F2572" s="76" t="s">
        <v>99</v>
      </c>
      <c r="G2572" s="68">
        <v>56</v>
      </c>
      <c r="H2572" s="67" t="str">
        <f t="shared" si="416"/>
        <v xml:space="preserve">UBERLANDIA </v>
      </c>
      <c r="I2572" s="71">
        <v>46078</v>
      </c>
      <c r="J2572" s="72">
        <v>46087</v>
      </c>
      <c r="K2572" s="68">
        <v>1</v>
      </c>
      <c r="L2572" s="68">
        <v>31746</v>
      </c>
      <c r="M2572" s="68">
        <v>57526</v>
      </c>
      <c r="N2572" s="73">
        <f t="shared" si="417"/>
        <v>600</v>
      </c>
      <c r="O2572" s="74" t="str">
        <f t="shared" ca="1" si="418"/>
        <v>PENDENTE</v>
      </c>
      <c r="P2572" s="68"/>
      <c r="Q2572" s="198"/>
      <c r="R2572" s="68" t="s">
        <v>100</v>
      </c>
      <c r="S2572" s="73" t="str">
        <f t="shared" si="419"/>
        <v>Quebra do talão durante a montagem ou desmontagem proveniente de aquecimento excessivo da roda.</v>
      </c>
      <c r="T2572" s="67" t="str">
        <f t="shared" si="420"/>
        <v>Quebra do talão na montagem/desmontagem, utilização de ferramentas não adequadas, força excessiva ou desproporcional na montagem/desmontagem, pneu com talão baquelizado devido a aquecimento da roda ou baixa pressão.</v>
      </c>
      <c r="U2572" s="73" t="str">
        <f t="shared" si="421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2572" s="68">
        <v>16196</v>
      </c>
      <c r="W2572" s="67" t="str">
        <f t="shared" si="422"/>
        <v xml:space="preserve">Everson Veloso </v>
      </c>
      <c r="X2572" s="67">
        <f t="shared" si="425"/>
        <v>3</v>
      </c>
      <c r="Y2572" s="67">
        <f t="shared" ca="1" si="424"/>
        <v>150</v>
      </c>
      <c r="Z2572" s="67" t="str">
        <f>IFERROR(VLOOKUP(R2572,FVU!B:F,5,FALSE),"")</f>
        <v>TALÃO</v>
      </c>
      <c r="AA2572">
        <f t="shared" si="426"/>
        <v>2026</v>
      </c>
    </row>
    <row r="2573" spans="1:27" ht="15.75" customHeight="1">
      <c r="A2573" s="150">
        <f t="shared" si="423"/>
        <v>4868</v>
      </c>
      <c r="B2573" s="75">
        <v>26561</v>
      </c>
      <c r="C2573" s="60">
        <v>1</v>
      </c>
      <c r="D2573" s="59" t="str">
        <f t="shared" si="415"/>
        <v>295/80R22.5</v>
      </c>
      <c r="E2573" s="61">
        <v>7616</v>
      </c>
      <c r="F2573" s="75" t="s">
        <v>199</v>
      </c>
      <c r="G2573" s="60">
        <v>56</v>
      </c>
      <c r="H2573" s="59" t="str">
        <f t="shared" si="416"/>
        <v xml:space="preserve">UBERLANDIA </v>
      </c>
      <c r="I2573" s="63">
        <v>46076</v>
      </c>
      <c r="J2573" s="64">
        <v>46087</v>
      </c>
      <c r="K2573" s="60">
        <v>1</v>
      </c>
      <c r="L2573" s="60">
        <v>43225</v>
      </c>
      <c r="M2573" s="60">
        <v>176629</v>
      </c>
      <c r="N2573" s="65">
        <f t="shared" si="417"/>
        <v>650</v>
      </c>
      <c r="O2573" s="66" t="str">
        <f t="shared" ca="1" si="418"/>
        <v>PENDENTE</v>
      </c>
      <c r="P2573" s="60"/>
      <c r="Q2573" s="200"/>
      <c r="R2573" s="148" t="s">
        <v>106</v>
      </c>
      <c r="S2573" s="65" t="str">
        <f t="shared" si="419"/>
        <v>Rachadura na zona baixa do talão.</v>
      </c>
      <c r="T2573" s="59" t="str">
        <f t="shared" si="42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73" s="65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73" s="60">
        <v>16196</v>
      </c>
      <c r="W2573" s="59" t="str">
        <f t="shared" si="422"/>
        <v xml:space="preserve">Everson Veloso </v>
      </c>
      <c r="X2573" s="59">
        <f t="shared" si="425"/>
        <v>3</v>
      </c>
      <c r="Y2573" s="59">
        <f t="shared" ca="1" si="424"/>
        <v>150</v>
      </c>
      <c r="Z2573" s="59" t="str">
        <f>IFERROR(VLOOKUP(R2573,FVU!B:F,5,FALSE),"")</f>
        <v>TALÃO</v>
      </c>
      <c r="AA2573">
        <f t="shared" si="426"/>
        <v>2026</v>
      </c>
    </row>
    <row r="2574" spans="1:27" ht="15.75" customHeight="1">
      <c r="A2574" s="149">
        <f t="shared" si="423"/>
        <v>4869</v>
      </c>
      <c r="B2574" s="76">
        <v>29091</v>
      </c>
      <c r="C2574" s="68">
        <v>2</v>
      </c>
      <c r="D2574" s="67" t="str">
        <f t="shared" si="415"/>
        <v>275/80R22.5</v>
      </c>
      <c r="E2574" s="69">
        <v>7516</v>
      </c>
      <c r="F2574" s="76" t="s">
        <v>99</v>
      </c>
      <c r="G2574" s="68">
        <v>56</v>
      </c>
      <c r="H2574" s="67" t="str">
        <f t="shared" si="416"/>
        <v xml:space="preserve">UBERLANDIA </v>
      </c>
      <c r="I2574" s="71">
        <v>46079</v>
      </c>
      <c r="J2574" s="72">
        <v>46087</v>
      </c>
      <c r="K2574" s="68">
        <v>1</v>
      </c>
      <c r="L2574" s="68">
        <v>26231</v>
      </c>
      <c r="M2574" s="68">
        <v>97657</v>
      </c>
      <c r="N2574" s="73">
        <f t="shared" si="417"/>
        <v>600</v>
      </c>
      <c r="O2574" s="74" t="str">
        <f t="shared" ca="1" si="418"/>
        <v>PENDENTE</v>
      </c>
      <c r="P2574" s="68"/>
      <c r="Q2574" s="198"/>
      <c r="R2574" s="68" t="s">
        <v>106</v>
      </c>
      <c r="S2574" s="73" t="str">
        <f t="shared" si="419"/>
        <v>Rachadura na zona baixa do talão.</v>
      </c>
      <c r="T2574" s="67" t="str">
        <f t="shared" si="42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74" s="73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74" s="68">
        <v>16196</v>
      </c>
      <c r="W2574" s="67" t="str">
        <f t="shared" si="422"/>
        <v xml:space="preserve">Everson Veloso </v>
      </c>
      <c r="X2574" s="67">
        <f t="shared" si="425"/>
        <v>3</v>
      </c>
      <c r="Y2574" s="67">
        <f t="shared" ca="1" si="424"/>
        <v>150</v>
      </c>
      <c r="Z2574" s="67" t="str">
        <f>IFERROR(VLOOKUP(R2574,FVU!B:F,5,FALSE),"")</f>
        <v>TALÃO</v>
      </c>
      <c r="AA2574">
        <f t="shared" si="426"/>
        <v>2026</v>
      </c>
    </row>
    <row r="2575" spans="1:27" ht="15.75" customHeight="1">
      <c r="A2575" s="150">
        <f t="shared" si="423"/>
        <v>4870</v>
      </c>
      <c r="B2575" s="75">
        <v>31895</v>
      </c>
      <c r="C2575" s="60">
        <v>2</v>
      </c>
      <c r="D2575" s="59" t="str">
        <f t="shared" si="415"/>
        <v>275/80R22.5</v>
      </c>
      <c r="E2575" s="61">
        <v>8419</v>
      </c>
      <c r="F2575" s="75" t="s">
        <v>197</v>
      </c>
      <c r="G2575" s="60">
        <v>56</v>
      </c>
      <c r="H2575" s="59" t="str">
        <f t="shared" si="416"/>
        <v xml:space="preserve">UBERLANDIA </v>
      </c>
      <c r="I2575" s="63">
        <v>46072</v>
      </c>
      <c r="J2575" s="64">
        <v>46087</v>
      </c>
      <c r="K2575" s="60">
        <v>0</v>
      </c>
      <c r="L2575" s="60">
        <v>69715</v>
      </c>
      <c r="M2575" s="60">
        <v>69715</v>
      </c>
      <c r="N2575" s="65">
        <f t="shared" si="417"/>
        <v>600</v>
      </c>
      <c r="O2575" s="66" t="str">
        <f t="shared" ca="1" si="418"/>
        <v>PENDENTE</v>
      </c>
      <c r="P2575" s="60"/>
      <c r="Q2575" s="200"/>
      <c r="R2575" s="148" t="s">
        <v>111</v>
      </c>
      <c r="S2575" s="65" t="str">
        <f t="shared" si="419"/>
        <v>Desgaste irregular da Banda de Rodagem.</v>
      </c>
      <c r="T2575" s="59" t="str">
        <f t="shared" si="420"/>
        <v>Folgas nas mangas, cubos, buchas estouradas, veículo desalinhado.</v>
      </c>
      <c r="U2575" s="65" t="str">
        <f t="shared" si="421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575" s="60">
        <v>16196</v>
      </c>
      <c r="W2575" s="59" t="str">
        <f t="shared" si="422"/>
        <v xml:space="preserve">Everson Veloso </v>
      </c>
      <c r="X2575" s="59">
        <f t="shared" si="425"/>
        <v>3</v>
      </c>
      <c r="Y2575" s="59">
        <f t="shared" ca="1" si="424"/>
        <v>150</v>
      </c>
      <c r="Z2575" s="59" t="str">
        <f>IFERROR(VLOOKUP(R2575,FVU!B:F,5,FALSE),"")</f>
        <v>BANDA DE RODAGEM</v>
      </c>
      <c r="AA2575">
        <f t="shared" si="426"/>
        <v>2026</v>
      </c>
    </row>
    <row r="2576" spans="1:27" ht="15.75" customHeight="1">
      <c r="A2576" s="149">
        <f t="shared" si="423"/>
        <v>4871</v>
      </c>
      <c r="B2576" s="76">
        <v>32261</v>
      </c>
      <c r="C2576" s="68">
        <v>2</v>
      </c>
      <c r="D2576" s="67" t="str">
        <f t="shared" si="415"/>
        <v>275/80R22.5</v>
      </c>
      <c r="E2576" s="69">
        <v>25806</v>
      </c>
      <c r="F2576" s="76" t="s">
        <v>99</v>
      </c>
      <c r="G2576" s="68">
        <v>61</v>
      </c>
      <c r="H2576" s="67" t="str">
        <f t="shared" si="416"/>
        <v>SARZEDO</v>
      </c>
      <c r="I2576" s="71">
        <v>46072</v>
      </c>
      <c r="J2576" s="72">
        <v>46087</v>
      </c>
      <c r="K2576" s="68">
        <v>0</v>
      </c>
      <c r="L2576" s="68">
        <v>44027</v>
      </c>
      <c r="M2576" s="68">
        <v>44027</v>
      </c>
      <c r="N2576" s="73">
        <f t="shared" si="417"/>
        <v>600</v>
      </c>
      <c r="O2576" s="74" t="str">
        <f t="shared" ca="1" si="418"/>
        <v>OK</v>
      </c>
      <c r="P2576" s="71">
        <v>46097</v>
      </c>
      <c r="Q2576" s="198"/>
      <c r="R2576" s="68" t="s">
        <v>114</v>
      </c>
      <c r="S2576" s="73" t="str">
        <f t="shared" si="419"/>
        <v>Pneu não ressulcado</v>
      </c>
      <c r="T2576" s="67" t="str">
        <f t="shared" si="420"/>
        <v>Negligência e/ou não realização do serviço de ressulcagem.</v>
      </c>
      <c r="U2576" s="73" t="str">
        <f t="shared" si="421"/>
        <v>Realizar a ressulcagem dos pneus respeitando os procedimentos conforme manual de ressulcagem.</v>
      </c>
      <c r="V2576" s="68">
        <v>16196</v>
      </c>
      <c r="W2576" s="67" t="str">
        <f t="shared" si="422"/>
        <v xml:space="preserve">Everson Veloso </v>
      </c>
      <c r="X2576" s="67">
        <f t="shared" si="425"/>
        <v>3</v>
      </c>
      <c r="Y2576" s="67">
        <f t="shared" ca="1" si="424"/>
        <v>10</v>
      </c>
      <c r="Z2576" s="67" t="str">
        <f>IFERROR(VLOOKUP(R2576,FVU!B:F,5,FALSE),"")</f>
        <v>BANDA DE RODAGEM</v>
      </c>
      <c r="AA2576">
        <f t="shared" si="426"/>
        <v>2026</v>
      </c>
    </row>
    <row r="2577" spans="1:27" ht="15.75" customHeight="1">
      <c r="A2577" s="150">
        <f t="shared" si="423"/>
        <v>4872</v>
      </c>
      <c r="B2577" s="75">
        <v>32031</v>
      </c>
      <c r="C2577" s="60">
        <v>2</v>
      </c>
      <c r="D2577" s="59" t="str">
        <f t="shared" si="415"/>
        <v>275/80R22.5</v>
      </c>
      <c r="E2577" s="61">
        <v>8498</v>
      </c>
      <c r="F2577" s="75" t="s">
        <v>102</v>
      </c>
      <c r="G2577" s="60">
        <v>56</v>
      </c>
      <c r="H2577" s="59" t="str">
        <f t="shared" si="416"/>
        <v xml:space="preserve">UBERLANDIA </v>
      </c>
      <c r="I2577" s="63">
        <v>46038</v>
      </c>
      <c r="J2577" s="64">
        <v>46087</v>
      </c>
      <c r="K2577" s="60">
        <v>0</v>
      </c>
      <c r="L2577" s="60">
        <v>14565</v>
      </c>
      <c r="M2577" s="60">
        <v>49429</v>
      </c>
      <c r="N2577" s="65">
        <f t="shared" si="417"/>
        <v>600</v>
      </c>
      <c r="O2577" s="66" t="str">
        <f t="shared" ca="1" si="418"/>
        <v>PENDENTE</v>
      </c>
      <c r="P2577" s="60"/>
      <c r="Q2577" s="200"/>
      <c r="R2577" s="148" t="s">
        <v>114</v>
      </c>
      <c r="S2577" s="65" t="str">
        <f t="shared" si="419"/>
        <v>Pneu não ressulcado</v>
      </c>
      <c r="T2577" s="59" t="str">
        <f t="shared" si="420"/>
        <v>Negligência e/ou não realização do serviço de ressulcagem.</v>
      </c>
      <c r="U2577" s="65" t="str">
        <f t="shared" si="421"/>
        <v>Realizar a ressulcagem dos pneus respeitando os procedimentos conforme manual de ressulcagem.</v>
      </c>
      <c r="V2577" s="60">
        <v>16196</v>
      </c>
      <c r="W2577" s="59" t="str">
        <f t="shared" si="422"/>
        <v xml:space="preserve">Everson Veloso </v>
      </c>
      <c r="X2577" s="59">
        <f t="shared" si="425"/>
        <v>3</v>
      </c>
      <c r="Y2577" s="59">
        <f t="shared" ca="1" si="424"/>
        <v>150</v>
      </c>
      <c r="Z2577" s="59" t="str">
        <f>IFERROR(VLOOKUP(R2577,FVU!B:F,5,FALSE),"")</f>
        <v>BANDA DE RODAGEM</v>
      </c>
      <c r="AA2577">
        <f t="shared" si="426"/>
        <v>2026</v>
      </c>
    </row>
    <row r="2578" spans="1:27" ht="15.75" customHeight="1">
      <c r="A2578" s="149">
        <f t="shared" si="423"/>
        <v>4873</v>
      </c>
      <c r="B2578" s="76">
        <v>32197</v>
      </c>
      <c r="C2578" s="68">
        <v>2</v>
      </c>
      <c r="D2578" s="67" t="str">
        <f t="shared" si="415"/>
        <v>275/80R22.5</v>
      </c>
      <c r="E2578" s="69">
        <v>8509</v>
      </c>
      <c r="F2578" s="76" t="s">
        <v>198</v>
      </c>
      <c r="G2578" s="68">
        <v>56</v>
      </c>
      <c r="H2578" s="67" t="str">
        <f t="shared" si="416"/>
        <v xml:space="preserve">UBERLANDIA </v>
      </c>
      <c r="I2578" s="71">
        <v>46072</v>
      </c>
      <c r="J2578" s="72">
        <v>46087</v>
      </c>
      <c r="K2578" s="68">
        <v>0</v>
      </c>
      <c r="L2578" s="68">
        <v>11495</v>
      </c>
      <c r="M2578" s="68">
        <v>51216</v>
      </c>
      <c r="N2578" s="73">
        <f t="shared" si="417"/>
        <v>600</v>
      </c>
      <c r="O2578" s="74" t="str">
        <f t="shared" ca="1" si="418"/>
        <v>PENDENTE</v>
      </c>
      <c r="P2578" s="68"/>
      <c r="Q2578" s="198"/>
      <c r="R2578" s="68" t="s">
        <v>114</v>
      </c>
      <c r="S2578" s="73" t="str">
        <f t="shared" si="419"/>
        <v>Pneu não ressulcado</v>
      </c>
      <c r="T2578" s="67" t="str">
        <f t="shared" si="420"/>
        <v>Negligência e/ou não realização do serviço de ressulcagem.</v>
      </c>
      <c r="U2578" s="73" t="str">
        <f t="shared" si="421"/>
        <v>Realizar a ressulcagem dos pneus respeitando os procedimentos conforme manual de ressulcagem.</v>
      </c>
      <c r="V2578" s="68">
        <v>16196</v>
      </c>
      <c r="W2578" s="67" t="str">
        <f t="shared" si="422"/>
        <v xml:space="preserve">Everson Veloso </v>
      </c>
      <c r="X2578" s="67">
        <f t="shared" si="425"/>
        <v>3</v>
      </c>
      <c r="Y2578" s="67">
        <f t="shared" ca="1" si="424"/>
        <v>150</v>
      </c>
      <c r="Z2578" s="67" t="str">
        <f>IFERROR(VLOOKUP(R2578,FVU!B:F,5,FALSE),"")</f>
        <v>BANDA DE RODAGEM</v>
      </c>
      <c r="AA2578">
        <f t="shared" si="426"/>
        <v>2026</v>
      </c>
    </row>
    <row r="2579" spans="1:27" ht="15.75" customHeight="1">
      <c r="A2579" s="150">
        <f t="shared" si="423"/>
        <v>4874</v>
      </c>
      <c r="B2579" s="75">
        <v>32500</v>
      </c>
      <c r="C2579" s="60">
        <v>2</v>
      </c>
      <c r="D2579" s="59" t="str">
        <f t="shared" si="415"/>
        <v>275/80R22.5</v>
      </c>
      <c r="E2579" s="61">
        <v>8429</v>
      </c>
      <c r="F2579" s="75" t="s">
        <v>101</v>
      </c>
      <c r="G2579" s="60">
        <v>56</v>
      </c>
      <c r="H2579" s="59" t="str">
        <f t="shared" si="416"/>
        <v xml:space="preserve">UBERLANDIA </v>
      </c>
      <c r="I2579" s="63">
        <v>46072</v>
      </c>
      <c r="J2579" s="64">
        <v>46087</v>
      </c>
      <c r="K2579" s="60">
        <v>0</v>
      </c>
      <c r="L2579" s="60">
        <v>15789</v>
      </c>
      <c r="M2579" s="60">
        <v>36620</v>
      </c>
      <c r="N2579" s="65">
        <f t="shared" si="417"/>
        <v>600</v>
      </c>
      <c r="O2579" s="66" t="str">
        <f t="shared" ca="1" si="418"/>
        <v>PENDENTE</v>
      </c>
      <c r="P2579" s="60"/>
      <c r="Q2579" s="200"/>
      <c r="R2579" s="148" t="s">
        <v>114</v>
      </c>
      <c r="S2579" s="65" t="str">
        <f t="shared" si="419"/>
        <v>Pneu não ressulcado</v>
      </c>
      <c r="T2579" s="59" t="str">
        <f t="shared" si="420"/>
        <v>Negligência e/ou não realização do serviço de ressulcagem.</v>
      </c>
      <c r="U2579" s="65" t="str">
        <f t="shared" si="421"/>
        <v>Realizar a ressulcagem dos pneus respeitando os procedimentos conforme manual de ressulcagem.</v>
      </c>
      <c r="V2579" s="60">
        <v>16196</v>
      </c>
      <c r="W2579" s="59" t="str">
        <f t="shared" si="422"/>
        <v xml:space="preserve">Everson Veloso </v>
      </c>
      <c r="X2579" s="59">
        <f t="shared" si="425"/>
        <v>3</v>
      </c>
      <c r="Y2579" s="59">
        <f t="shared" ca="1" si="424"/>
        <v>150</v>
      </c>
      <c r="Z2579" s="59" t="str">
        <f>IFERROR(VLOOKUP(R2579,FVU!B:F,5,FALSE),"")</f>
        <v>BANDA DE RODAGEM</v>
      </c>
      <c r="AA2579">
        <f t="shared" si="426"/>
        <v>2026</v>
      </c>
    </row>
    <row r="2580" spans="1:27" ht="15.75" customHeight="1">
      <c r="A2580" s="149">
        <f t="shared" si="423"/>
        <v>4875</v>
      </c>
      <c r="B2580" s="76">
        <v>31307</v>
      </c>
      <c r="C2580" s="68">
        <v>2</v>
      </c>
      <c r="D2580" s="67" t="str">
        <f t="shared" si="415"/>
        <v>275/80R22.5</v>
      </c>
      <c r="E2580" s="69">
        <v>7507</v>
      </c>
      <c r="F2580" s="76" t="s">
        <v>197</v>
      </c>
      <c r="G2580" s="68">
        <v>56</v>
      </c>
      <c r="H2580" s="67" t="str">
        <f t="shared" si="416"/>
        <v xml:space="preserve">UBERLANDIA </v>
      </c>
      <c r="I2580" s="71">
        <v>46077</v>
      </c>
      <c r="J2580" s="72">
        <v>46087</v>
      </c>
      <c r="K2580" s="68">
        <v>0</v>
      </c>
      <c r="L2580" s="68">
        <v>42925</v>
      </c>
      <c r="M2580" s="68">
        <v>42925</v>
      </c>
      <c r="N2580" s="73">
        <f t="shared" si="417"/>
        <v>600</v>
      </c>
      <c r="O2580" s="74" t="str">
        <f t="shared" ca="1" si="418"/>
        <v>PENDENTE</v>
      </c>
      <c r="P2580" s="68"/>
      <c r="Q2580" s="198"/>
      <c r="R2580" s="68" t="s">
        <v>110</v>
      </c>
      <c r="S2580" s="73" t="str">
        <f t="shared" si="419"/>
        <v>Rodagem sem ar ou com flexão importante no flanco.</v>
      </c>
      <c r="T2580" s="67" t="str">
        <f t="shared" si="420"/>
        <v>Perfurações no topo ou flanco, rodas ou aros danificados, rodagem prolongada sem ar ou baixa pressão, desgaste no flanco por atrito com o solo ou entre germinados.</v>
      </c>
      <c r="U2580" s="73" t="str">
        <f t="shared" si="421"/>
        <v>Condutor rodou com o pneu vazio. Solicito avaliação de cobrança.</v>
      </c>
      <c r="V2580" s="68">
        <v>16196</v>
      </c>
      <c r="W2580" s="67" t="str">
        <f t="shared" si="422"/>
        <v xml:space="preserve">Everson Veloso </v>
      </c>
      <c r="X2580" s="67">
        <f t="shared" si="425"/>
        <v>3</v>
      </c>
      <c r="Y2580" s="67">
        <f t="shared" ca="1" si="424"/>
        <v>150</v>
      </c>
      <c r="Z2580" s="67" t="str">
        <f>IFERROR(VLOOKUP(R2580,FVU!B:F,5,FALSE),"")</f>
        <v>FLANCO</v>
      </c>
      <c r="AA2580">
        <f t="shared" si="426"/>
        <v>2026</v>
      </c>
    </row>
    <row r="2581" spans="1:27" ht="15.75" customHeight="1">
      <c r="A2581" s="150">
        <f t="shared" si="423"/>
        <v>4876</v>
      </c>
      <c r="B2581" s="75">
        <v>32012</v>
      </c>
      <c r="C2581" s="60">
        <v>2</v>
      </c>
      <c r="D2581" s="59" t="str">
        <f t="shared" si="415"/>
        <v>275/80R22.5</v>
      </c>
      <c r="E2581" s="61">
        <v>7509</v>
      </c>
      <c r="F2581" s="75" t="s">
        <v>99</v>
      </c>
      <c r="G2581" s="60">
        <v>56</v>
      </c>
      <c r="H2581" s="59" t="str">
        <f t="shared" si="416"/>
        <v xml:space="preserve">UBERLANDIA </v>
      </c>
      <c r="I2581" s="63">
        <v>46072</v>
      </c>
      <c r="J2581" s="64">
        <v>46087</v>
      </c>
      <c r="K2581" s="60">
        <v>0</v>
      </c>
      <c r="L2581" s="60">
        <v>29820</v>
      </c>
      <c r="M2581" s="60">
        <v>44656</v>
      </c>
      <c r="N2581" s="65">
        <f t="shared" si="417"/>
        <v>600</v>
      </c>
      <c r="O2581" s="66" t="str">
        <f t="shared" ca="1" si="418"/>
        <v>PENDENTE</v>
      </c>
      <c r="P2581" s="60"/>
      <c r="Q2581" s="200"/>
      <c r="R2581" s="148" t="s">
        <v>106</v>
      </c>
      <c r="S2581" s="65" t="str">
        <f t="shared" si="419"/>
        <v>Rachadura na zona baixa do talão.</v>
      </c>
      <c r="T2581" s="59" t="str">
        <f t="shared" si="420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81" s="65" t="str">
        <f t="shared" si="421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81" s="60">
        <v>16196</v>
      </c>
      <c r="W2581" s="59" t="str">
        <f t="shared" si="422"/>
        <v xml:space="preserve">Everson Veloso </v>
      </c>
      <c r="X2581" s="59">
        <f t="shared" si="425"/>
        <v>3</v>
      </c>
      <c r="Y2581" s="59">
        <f t="shared" ca="1" si="424"/>
        <v>150</v>
      </c>
      <c r="Z2581" s="59" t="str">
        <f>IFERROR(VLOOKUP(R2581,FVU!B:F,5,FALSE),"")</f>
        <v>TALÃO</v>
      </c>
      <c r="AA2581">
        <f t="shared" si="426"/>
        <v>2026</v>
      </c>
    </row>
    <row r="2582" spans="1:27" ht="15.75" customHeight="1">
      <c r="A2582" s="149">
        <f t="shared" si="423"/>
        <v>4877</v>
      </c>
      <c r="B2582" s="76">
        <v>31414</v>
      </c>
      <c r="C2582" s="68">
        <v>2</v>
      </c>
      <c r="D2582" s="67" t="str">
        <f t="shared" si="415"/>
        <v>275/80R22.5</v>
      </c>
      <c r="E2582" s="69">
        <v>8444</v>
      </c>
      <c r="F2582" s="76" t="s">
        <v>105</v>
      </c>
      <c r="G2582" s="68">
        <v>56</v>
      </c>
      <c r="H2582" s="67" t="str">
        <f t="shared" si="416"/>
        <v xml:space="preserve">UBERLANDIA </v>
      </c>
      <c r="I2582" s="71">
        <v>46074</v>
      </c>
      <c r="J2582" s="72">
        <v>46087</v>
      </c>
      <c r="K2582" s="68">
        <v>0</v>
      </c>
      <c r="L2582" s="68">
        <v>16250</v>
      </c>
      <c r="M2582" s="68">
        <v>62877</v>
      </c>
      <c r="N2582" s="73">
        <f t="shared" si="417"/>
        <v>600</v>
      </c>
      <c r="O2582" s="74" t="str">
        <f t="shared" ca="1" si="418"/>
        <v>PENDENTE</v>
      </c>
      <c r="P2582" s="68"/>
      <c r="Q2582" s="198"/>
      <c r="R2582" s="68" t="s">
        <v>114</v>
      </c>
      <c r="S2582" s="73" t="str">
        <f t="shared" si="419"/>
        <v>Pneu não ressulcado</v>
      </c>
      <c r="T2582" s="67" t="str">
        <f t="shared" si="420"/>
        <v>Negligência e/ou não realização do serviço de ressulcagem.</v>
      </c>
      <c r="U2582" s="73" t="str">
        <f t="shared" si="421"/>
        <v>Realizar a ressulcagem dos pneus respeitando os procedimentos conforme manual de ressulcagem.</v>
      </c>
      <c r="V2582" s="68">
        <v>16196</v>
      </c>
      <c r="W2582" s="67" t="str">
        <f t="shared" si="422"/>
        <v xml:space="preserve">Everson Veloso </v>
      </c>
      <c r="X2582" s="67">
        <f t="shared" si="425"/>
        <v>3</v>
      </c>
      <c r="Y2582" s="67">
        <f t="shared" ca="1" si="424"/>
        <v>150</v>
      </c>
      <c r="Z2582" s="67" t="str">
        <f>IFERROR(VLOOKUP(R2582,FVU!B:F,5,FALSE),"")</f>
        <v>BANDA DE RODAGEM</v>
      </c>
      <c r="AA2582">
        <f t="shared" si="426"/>
        <v>2026</v>
      </c>
    </row>
    <row r="2583" spans="1:27" ht="15.75" customHeight="1">
      <c r="A2583" s="150">
        <f t="shared" si="423"/>
        <v>4878</v>
      </c>
      <c r="B2583" s="75">
        <v>30694</v>
      </c>
      <c r="C2583" s="60">
        <v>2</v>
      </c>
      <c r="D2583" s="59" t="str">
        <f t="shared" ref="D2583:D2646" si="427">IFERROR(VLOOKUP(C2583,MEDIDA,2,FALSE),"")</f>
        <v>275/80R22.5</v>
      </c>
      <c r="E2583" s="61">
        <v>7515</v>
      </c>
      <c r="F2583" s="75" t="s">
        <v>105</v>
      </c>
      <c r="G2583" s="60">
        <v>56</v>
      </c>
      <c r="H2583" s="59" t="str">
        <f t="shared" ref="H2583:H2646" si="428">IFERROR(VLOOKUP(G2583,LOCAL,2,FALSE),"")</f>
        <v xml:space="preserve">UBERLANDIA </v>
      </c>
      <c r="I2583" s="63">
        <v>46074</v>
      </c>
      <c r="J2583" s="64">
        <v>46087</v>
      </c>
      <c r="K2583" s="60">
        <v>0</v>
      </c>
      <c r="L2583" s="60">
        <v>16089</v>
      </c>
      <c r="M2583" s="60">
        <v>69294</v>
      </c>
      <c r="N2583" s="65">
        <f t="shared" ref="N2583:N2646" si="429">IFERROR(VLOOKUP(C2583,MEDIDA,3,FALSE),"")</f>
        <v>600</v>
      </c>
      <c r="O2583" s="66" t="str">
        <f t="shared" ref="O2583:O2646" ca="1" si="430">IF(B2583="","",IF(P2583="",IF(TODAY()-J2583&gt;=7,"PENDENTE","AGUARDANDO"),"OK"))</f>
        <v>PENDENTE</v>
      </c>
      <c r="P2583" s="60"/>
      <c r="Q2583" s="200"/>
      <c r="R2583" s="148" t="s">
        <v>114</v>
      </c>
      <c r="S2583" s="65" t="str">
        <f t="shared" ref="S2583:S2646" si="431">IFERROR(VLOOKUP(R2583,FVU,2,FALSE),"")</f>
        <v>Pneu não ressulcado</v>
      </c>
      <c r="T2583" s="59" t="str">
        <f t="shared" ref="T2583:T2646" si="432">IFERROR(VLOOKUP(R2583,FVU,3,FALSE),"")</f>
        <v>Negligência e/ou não realização do serviço de ressulcagem.</v>
      </c>
      <c r="U2583" s="65" t="str">
        <f t="shared" ref="U2583:U2646" si="433">IFERROR(VLOOKUP(R2583,FVU,4,FALSE),"")</f>
        <v>Realizar a ressulcagem dos pneus respeitando os procedimentos conforme manual de ressulcagem.</v>
      </c>
      <c r="V2583" s="60">
        <v>16196</v>
      </c>
      <c r="W2583" s="59" t="str">
        <f t="shared" ref="W2583:W2646" si="434">IFERROR(VLOOKUP(V2583,RELATOR,2,FALSE),"")</f>
        <v xml:space="preserve">Everson Veloso </v>
      </c>
      <c r="X2583" s="59">
        <f t="shared" si="425"/>
        <v>3</v>
      </c>
      <c r="Y2583" s="59">
        <f t="shared" ca="1" si="424"/>
        <v>150</v>
      </c>
      <c r="Z2583" s="59" t="str">
        <f>IFERROR(VLOOKUP(R2583,FVU!B:F,5,FALSE),"")</f>
        <v>BANDA DE RODAGEM</v>
      </c>
      <c r="AA2583">
        <f t="shared" si="426"/>
        <v>2026</v>
      </c>
    </row>
    <row r="2584" spans="1:27" ht="15.75" customHeight="1">
      <c r="A2584" s="149">
        <f t="shared" si="423"/>
        <v>4879</v>
      </c>
      <c r="B2584" s="76">
        <v>28070</v>
      </c>
      <c r="C2584" s="68">
        <v>1</v>
      </c>
      <c r="D2584" s="67" t="str">
        <f t="shared" si="427"/>
        <v>295/80R22.5</v>
      </c>
      <c r="E2584" s="69">
        <v>7616</v>
      </c>
      <c r="F2584" s="76" t="s">
        <v>200</v>
      </c>
      <c r="G2584" s="68">
        <v>56</v>
      </c>
      <c r="H2584" s="67" t="str">
        <f t="shared" si="428"/>
        <v xml:space="preserve">UBERLANDIA </v>
      </c>
      <c r="I2584" s="71">
        <v>46076</v>
      </c>
      <c r="J2584" s="72">
        <v>46087</v>
      </c>
      <c r="K2584" s="68">
        <v>0</v>
      </c>
      <c r="L2584" s="68">
        <v>45333</v>
      </c>
      <c r="M2584" s="68">
        <v>62649</v>
      </c>
      <c r="N2584" s="73">
        <f t="shared" si="429"/>
        <v>650</v>
      </c>
      <c r="O2584" s="74" t="str">
        <f t="shared" ca="1" si="430"/>
        <v>PENDENTE</v>
      </c>
      <c r="P2584" s="68"/>
      <c r="Q2584" s="198"/>
      <c r="R2584" s="68" t="s">
        <v>111</v>
      </c>
      <c r="S2584" s="73" t="str">
        <f t="shared" si="431"/>
        <v>Desgaste irregular da Banda de Rodagem.</v>
      </c>
      <c r="T2584" s="67" t="str">
        <f t="shared" si="432"/>
        <v>Folgas nas mangas, cubos, buchas estouradas, veículo desalinhado.</v>
      </c>
      <c r="U2584" s="73" t="str">
        <f t="shared" si="43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584" s="68">
        <v>16196</v>
      </c>
      <c r="W2584" s="67" t="str">
        <f t="shared" si="434"/>
        <v xml:space="preserve">Everson Veloso </v>
      </c>
      <c r="X2584" s="67">
        <f t="shared" si="425"/>
        <v>3</v>
      </c>
      <c r="Y2584" s="67">
        <f t="shared" ca="1" si="424"/>
        <v>150</v>
      </c>
      <c r="Z2584" s="67" t="str">
        <f>IFERROR(VLOOKUP(R2584,FVU!B:F,5,FALSE),"")</f>
        <v>BANDA DE RODAGEM</v>
      </c>
      <c r="AA2584">
        <f t="shared" si="426"/>
        <v>2026</v>
      </c>
    </row>
    <row r="2585" spans="1:27" ht="15.75" customHeight="1">
      <c r="A2585" s="150">
        <f t="shared" si="423"/>
        <v>4880</v>
      </c>
      <c r="B2585" s="75">
        <v>26907</v>
      </c>
      <c r="C2585" s="60">
        <v>1</v>
      </c>
      <c r="D2585" s="59" t="str">
        <f t="shared" si="427"/>
        <v>295/80R22.5</v>
      </c>
      <c r="E2585" s="61">
        <v>90296</v>
      </c>
      <c r="F2585" s="75" t="s">
        <v>105</v>
      </c>
      <c r="G2585" s="60">
        <v>870</v>
      </c>
      <c r="H2585" s="59" t="str">
        <f t="shared" si="428"/>
        <v>JUSTINOPOLIS</v>
      </c>
      <c r="I2585" s="63">
        <v>46079</v>
      </c>
      <c r="J2585" s="64">
        <v>46087</v>
      </c>
      <c r="K2585" s="60">
        <v>2</v>
      </c>
      <c r="L2585" s="60">
        <v>4967</v>
      </c>
      <c r="M2585" s="60">
        <v>156488</v>
      </c>
      <c r="N2585" s="65">
        <f t="shared" si="429"/>
        <v>650</v>
      </c>
      <c r="O2585" s="66" t="str">
        <f t="shared" ca="1" si="430"/>
        <v>OK</v>
      </c>
      <c r="P2585" s="63">
        <v>46112</v>
      </c>
      <c r="Q2585" s="200"/>
      <c r="R2585" s="148" t="s">
        <v>116</v>
      </c>
      <c r="S2585" s="65" t="str">
        <f t="shared" si="431"/>
        <v>Desenrolamento do retorno da lona carcaça no talão.</v>
      </c>
      <c r="T2585" s="59" t="str">
        <f t="shared" si="432"/>
        <v>Aquecimento no talão ocasionado pelo uso excessivo do freio, má regulagem dos freios, uso excessivo dos freios devido a velocidade incompatível com a via,rodas sujas e/ou em má condições de uso, etc.</v>
      </c>
      <c r="U2585" s="65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585" s="60">
        <v>16196</v>
      </c>
      <c r="W2585" s="59" t="str">
        <f t="shared" si="434"/>
        <v xml:space="preserve">Everson Veloso </v>
      </c>
      <c r="X2585" s="59">
        <f t="shared" si="425"/>
        <v>3</v>
      </c>
      <c r="Y2585" s="59">
        <f t="shared" ca="1" si="424"/>
        <v>25</v>
      </c>
      <c r="Z2585" s="59" t="str">
        <f>IFERROR(VLOOKUP(R2585,FVU!B:F,5,FALSE),"")</f>
        <v>TALÃO</v>
      </c>
      <c r="AA2585">
        <f t="shared" si="426"/>
        <v>2026</v>
      </c>
    </row>
    <row r="2586" spans="1:27" ht="15.75" customHeight="1">
      <c r="A2586" s="149">
        <f t="shared" si="423"/>
        <v>4881</v>
      </c>
      <c r="B2586" s="76">
        <v>28717</v>
      </c>
      <c r="C2586" s="68">
        <v>2</v>
      </c>
      <c r="D2586" s="67" t="str">
        <f t="shared" si="427"/>
        <v>275/80R22.5</v>
      </c>
      <c r="E2586" s="69">
        <v>41161</v>
      </c>
      <c r="F2586" s="76" t="s">
        <v>105</v>
      </c>
      <c r="G2586" s="68">
        <v>870</v>
      </c>
      <c r="H2586" s="67" t="str">
        <f t="shared" si="428"/>
        <v>JUSTINOPOLIS</v>
      </c>
      <c r="I2586" s="71">
        <v>46079</v>
      </c>
      <c r="J2586" s="72">
        <v>46087</v>
      </c>
      <c r="K2586" s="68">
        <v>1</v>
      </c>
      <c r="L2586" s="68">
        <v>58414</v>
      </c>
      <c r="M2586" s="68">
        <v>137705</v>
      </c>
      <c r="N2586" s="73">
        <f t="shared" si="429"/>
        <v>600</v>
      </c>
      <c r="O2586" s="74" t="str">
        <f t="shared" ca="1" si="430"/>
        <v>OK</v>
      </c>
      <c r="P2586" s="71">
        <v>46112</v>
      </c>
      <c r="Q2586" s="198"/>
      <c r="R2586" s="68" t="s">
        <v>106</v>
      </c>
      <c r="S2586" s="73" t="str">
        <f t="shared" si="431"/>
        <v>Rachadura na zona baixa do talão.</v>
      </c>
      <c r="T2586" s="67" t="str">
        <f t="shared" si="43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86" s="73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86" s="68">
        <v>16196</v>
      </c>
      <c r="W2586" s="67" t="str">
        <f t="shared" si="434"/>
        <v xml:space="preserve">Everson Veloso </v>
      </c>
      <c r="X2586" s="67">
        <f t="shared" si="425"/>
        <v>3</v>
      </c>
      <c r="Y2586" s="67">
        <f t="shared" ca="1" si="424"/>
        <v>25</v>
      </c>
      <c r="Z2586" s="67" t="str">
        <f>IFERROR(VLOOKUP(R2586,FVU!B:F,5,FALSE),"")</f>
        <v>TALÃO</v>
      </c>
      <c r="AA2586">
        <f t="shared" si="426"/>
        <v>2026</v>
      </c>
    </row>
    <row r="2587" spans="1:27" ht="15.75" customHeight="1">
      <c r="A2587" s="150">
        <f t="shared" si="423"/>
        <v>4882</v>
      </c>
      <c r="B2587" s="75">
        <v>32612</v>
      </c>
      <c r="C2587" s="60">
        <v>2</v>
      </c>
      <c r="D2587" s="59" t="str">
        <f t="shared" si="427"/>
        <v>275/80R22.5</v>
      </c>
      <c r="E2587" s="61">
        <v>41163</v>
      </c>
      <c r="F2587" s="75" t="s">
        <v>102</v>
      </c>
      <c r="G2587" s="60">
        <v>870</v>
      </c>
      <c r="H2587" s="59" t="str">
        <f t="shared" si="428"/>
        <v>JUSTINOPOLIS</v>
      </c>
      <c r="I2587" s="63">
        <v>46079</v>
      </c>
      <c r="J2587" s="64">
        <v>46087</v>
      </c>
      <c r="K2587" s="60">
        <v>0</v>
      </c>
      <c r="L2587" s="60">
        <v>21372</v>
      </c>
      <c r="M2587" s="60">
        <v>21372</v>
      </c>
      <c r="N2587" s="65">
        <f t="shared" si="429"/>
        <v>600</v>
      </c>
      <c r="O2587" s="66" t="str">
        <f t="shared" ca="1" si="430"/>
        <v>OK</v>
      </c>
      <c r="P2587" s="63">
        <v>46112</v>
      </c>
      <c r="Q2587" s="200"/>
      <c r="R2587" s="148" t="s">
        <v>109</v>
      </c>
      <c r="S2587" s="65" t="str">
        <f t="shared" si="431"/>
        <v>Desgaste da Banda de Rodagem por utilização extrema.</v>
      </c>
      <c r="T2587" s="59" t="str">
        <f t="shared" si="432"/>
        <v>Roda travada, "calo" no tambor de freio, utilização extrema , excessiva.</v>
      </c>
      <c r="U2587" s="65" t="str">
        <f t="shared" si="433"/>
        <v>Verificar rodas e tambores de freio, verificar negligência do borracheiro e caso procedente efetuar a cobrança.</v>
      </c>
      <c r="V2587" s="60">
        <v>16196</v>
      </c>
      <c r="W2587" s="59" t="str">
        <f t="shared" si="434"/>
        <v xml:space="preserve">Everson Veloso </v>
      </c>
      <c r="X2587" s="59">
        <f t="shared" si="425"/>
        <v>3</v>
      </c>
      <c r="Y2587" s="59">
        <f t="shared" ca="1" si="424"/>
        <v>25</v>
      </c>
      <c r="Z2587" s="59" t="str">
        <f>IFERROR(VLOOKUP(R2587,FVU!B:F,5,FALSE),"")</f>
        <v>BANDA DE RODAGEM</v>
      </c>
      <c r="AA2587">
        <f t="shared" si="426"/>
        <v>2026</v>
      </c>
    </row>
    <row r="2588" spans="1:27" ht="15.75" customHeight="1">
      <c r="A2588" s="149">
        <f t="shared" si="423"/>
        <v>4883</v>
      </c>
      <c r="B2588" s="76">
        <v>25710</v>
      </c>
      <c r="C2588" s="68">
        <v>2</v>
      </c>
      <c r="D2588" s="67" t="str">
        <f t="shared" si="427"/>
        <v>275/80R22.5</v>
      </c>
      <c r="E2588" s="69">
        <v>90305</v>
      </c>
      <c r="F2588" s="76" t="s">
        <v>99</v>
      </c>
      <c r="G2588" s="68">
        <v>870</v>
      </c>
      <c r="H2588" s="67" t="str">
        <f t="shared" si="428"/>
        <v>JUSTINOPOLIS</v>
      </c>
      <c r="I2588" s="71">
        <v>46079</v>
      </c>
      <c r="J2588" s="72">
        <v>46087</v>
      </c>
      <c r="K2588" s="68">
        <v>2</v>
      </c>
      <c r="L2588" s="68">
        <v>29216</v>
      </c>
      <c r="M2588" s="68">
        <v>174517</v>
      </c>
      <c r="N2588" s="73">
        <f t="shared" si="429"/>
        <v>600</v>
      </c>
      <c r="O2588" s="74" t="str">
        <f t="shared" ca="1" si="430"/>
        <v>OK</v>
      </c>
      <c r="P2588" s="71">
        <v>46112</v>
      </c>
      <c r="Q2588" s="198"/>
      <c r="R2588" s="68" t="s">
        <v>106</v>
      </c>
      <c r="S2588" s="73" t="str">
        <f t="shared" si="431"/>
        <v>Rachadura na zona baixa do talão.</v>
      </c>
      <c r="T2588" s="67" t="str">
        <f t="shared" si="43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88" s="73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88" s="68">
        <v>16196</v>
      </c>
      <c r="W2588" s="67" t="str">
        <f t="shared" si="434"/>
        <v xml:space="preserve">Everson Veloso </v>
      </c>
      <c r="X2588" s="67">
        <f t="shared" si="425"/>
        <v>3</v>
      </c>
      <c r="Y2588" s="67">
        <f t="shared" ca="1" si="424"/>
        <v>25</v>
      </c>
      <c r="Z2588" s="67" t="str">
        <f>IFERROR(VLOOKUP(R2588,FVU!B:F,5,FALSE),"")</f>
        <v>TALÃO</v>
      </c>
      <c r="AA2588">
        <f t="shared" si="426"/>
        <v>2026</v>
      </c>
    </row>
    <row r="2589" spans="1:27" ht="15.75" customHeight="1">
      <c r="A2589" s="150">
        <f t="shared" si="423"/>
        <v>4884</v>
      </c>
      <c r="B2589" s="75">
        <v>31567</v>
      </c>
      <c r="C2589" s="60">
        <v>2</v>
      </c>
      <c r="D2589" s="59" t="str">
        <f t="shared" si="427"/>
        <v>275/80R22.5</v>
      </c>
      <c r="E2589" s="61">
        <v>11154</v>
      </c>
      <c r="F2589" s="75" t="s">
        <v>101</v>
      </c>
      <c r="G2589" s="60">
        <v>870</v>
      </c>
      <c r="H2589" s="59" t="str">
        <f t="shared" si="428"/>
        <v>JUSTINOPOLIS</v>
      </c>
      <c r="I2589" s="63">
        <v>46081</v>
      </c>
      <c r="J2589" s="64">
        <v>46087</v>
      </c>
      <c r="K2589" s="60">
        <v>0</v>
      </c>
      <c r="L2589" s="60">
        <v>10623</v>
      </c>
      <c r="M2589" s="60">
        <v>55441</v>
      </c>
      <c r="N2589" s="65">
        <f t="shared" si="429"/>
        <v>600</v>
      </c>
      <c r="O2589" s="66" t="str">
        <f t="shared" ca="1" si="430"/>
        <v>OK</v>
      </c>
      <c r="P2589" s="63">
        <v>46112</v>
      </c>
      <c r="Q2589" s="200"/>
      <c r="R2589" s="148" t="s">
        <v>106</v>
      </c>
      <c r="S2589" s="65" t="str">
        <f t="shared" si="431"/>
        <v>Rachadura na zona baixa do talão.</v>
      </c>
      <c r="T2589" s="59" t="str">
        <f t="shared" si="43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89" s="65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89" s="60">
        <v>16196</v>
      </c>
      <c r="W2589" s="59" t="str">
        <f t="shared" si="434"/>
        <v xml:space="preserve">Everson Veloso </v>
      </c>
      <c r="X2589" s="59">
        <f t="shared" si="425"/>
        <v>3</v>
      </c>
      <c r="Y2589" s="59">
        <f t="shared" ca="1" si="424"/>
        <v>25</v>
      </c>
      <c r="Z2589" s="59" t="str">
        <f>IFERROR(VLOOKUP(R2589,FVU!B:F,5,FALSE),"")</f>
        <v>TALÃO</v>
      </c>
      <c r="AA2589">
        <f t="shared" si="426"/>
        <v>2026</v>
      </c>
    </row>
    <row r="2590" spans="1:27" ht="15.75" customHeight="1">
      <c r="A2590" s="149">
        <f t="shared" si="423"/>
        <v>4885</v>
      </c>
      <c r="B2590" s="76">
        <v>31915</v>
      </c>
      <c r="C2590" s="68">
        <v>2</v>
      </c>
      <c r="D2590" s="67" t="str">
        <f t="shared" si="427"/>
        <v>275/80R22.5</v>
      </c>
      <c r="E2590" s="69">
        <v>11159</v>
      </c>
      <c r="F2590" s="76" t="s">
        <v>102</v>
      </c>
      <c r="G2590" s="68">
        <v>98</v>
      </c>
      <c r="H2590" s="67" t="str">
        <f t="shared" si="428"/>
        <v>ANA LUCIA</v>
      </c>
      <c r="I2590" s="71">
        <v>46079</v>
      </c>
      <c r="J2590" s="72">
        <v>46087</v>
      </c>
      <c r="K2590" s="68">
        <v>0</v>
      </c>
      <c r="L2590" s="68">
        <v>59304</v>
      </c>
      <c r="M2590" s="68">
        <v>59304</v>
      </c>
      <c r="N2590" s="73">
        <f t="shared" si="429"/>
        <v>600</v>
      </c>
      <c r="O2590" s="74" t="str">
        <f t="shared" ca="1" si="430"/>
        <v>PENDENTE</v>
      </c>
      <c r="P2590" s="68"/>
      <c r="Q2590" s="198"/>
      <c r="R2590" s="68" t="s">
        <v>114</v>
      </c>
      <c r="S2590" s="73" t="str">
        <f t="shared" si="431"/>
        <v>Pneu não ressulcado</v>
      </c>
      <c r="T2590" s="67" t="str">
        <f t="shared" si="432"/>
        <v>Negligência e/ou não realização do serviço de ressulcagem.</v>
      </c>
      <c r="U2590" s="73" t="str">
        <f t="shared" si="433"/>
        <v>Realizar a ressulcagem dos pneus respeitando os procedimentos conforme manual de ressulcagem.</v>
      </c>
      <c r="V2590" s="68">
        <v>16196</v>
      </c>
      <c r="W2590" s="67" t="str">
        <f t="shared" si="434"/>
        <v xml:space="preserve">Everson Veloso </v>
      </c>
      <c r="X2590" s="67">
        <f t="shared" si="425"/>
        <v>3</v>
      </c>
      <c r="Y2590" s="67">
        <f t="shared" ca="1" si="424"/>
        <v>150</v>
      </c>
      <c r="Z2590" s="67" t="str">
        <f>IFERROR(VLOOKUP(R2590,FVU!B:F,5,FALSE),"")</f>
        <v>BANDA DE RODAGEM</v>
      </c>
      <c r="AA2590">
        <f t="shared" si="426"/>
        <v>2026</v>
      </c>
    </row>
    <row r="2591" spans="1:27" ht="15.75" customHeight="1">
      <c r="A2591" s="150">
        <f t="shared" si="423"/>
        <v>4886</v>
      </c>
      <c r="B2591" s="75">
        <v>31081</v>
      </c>
      <c r="C2591" s="60">
        <v>2</v>
      </c>
      <c r="D2591" s="59" t="str">
        <f t="shared" si="427"/>
        <v>275/80R22.5</v>
      </c>
      <c r="E2591" s="61">
        <v>10644</v>
      </c>
      <c r="F2591" s="75" t="s">
        <v>99</v>
      </c>
      <c r="G2591" s="60">
        <v>98</v>
      </c>
      <c r="H2591" s="59" t="str">
        <f t="shared" si="428"/>
        <v>ANA LUCIA</v>
      </c>
      <c r="I2591" s="63">
        <v>46083</v>
      </c>
      <c r="J2591" s="64">
        <v>46087</v>
      </c>
      <c r="K2591" s="60">
        <v>0</v>
      </c>
      <c r="L2591" s="60">
        <v>5866</v>
      </c>
      <c r="M2591" s="60">
        <v>53942</v>
      </c>
      <c r="N2591" s="65">
        <f t="shared" si="429"/>
        <v>600</v>
      </c>
      <c r="O2591" s="66" t="str">
        <f t="shared" ca="1" si="430"/>
        <v>OK</v>
      </c>
      <c r="P2591" s="63">
        <v>46204</v>
      </c>
      <c r="Q2591" s="200"/>
      <c r="R2591" s="148" t="s">
        <v>114</v>
      </c>
      <c r="S2591" s="65" t="str">
        <f t="shared" si="431"/>
        <v>Pneu não ressulcado</v>
      </c>
      <c r="T2591" s="59" t="str">
        <f t="shared" si="432"/>
        <v>Negligência e/ou não realização do serviço de ressulcagem.</v>
      </c>
      <c r="U2591" s="65" t="str">
        <f t="shared" si="433"/>
        <v>Realizar a ressulcagem dos pneus respeitando os procedimentos conforme manual de ressulcagem.</v>
      </c>
      <c r="V2591" s="60">
        <v>16196</v>
      </c>
      <c r="W2591" s="59" t="str">
        <f t="shared" si="434"/>
        <v xml:space="preserve">Everson Veloso </v>
      </c>
      <c r="X2591" s="59">
        <f t="shared" si="425"/>
        <v>3</v>
      </c>
      <c r="Y2591" s="59">
        <f t="shared" ca="1" si="424"/>
        <v>117</v>
      </c>
      <c r="Z2591" s="59" t="str">
        <f>IFERROR(VLOOKUP(R2591,FVU!B:F,5,FALSE),"")</f>
        <v>BANDA DE RODAGEM</v>
      </c>
      <c r="AA2591">
        <f t="shared" si="426"/>
        <v>2026</v>
      </c>
    </row>
    <row r="2592" spans="1:27" ht="15.75" customHeight="1">
      <c r="A2592" s="149">
        <f t="shared" si="423"/>
        <v>4887</v>
      </c>
      <c r="B2592" s="76">
        <v>31350</v>
      </c>
      <c r="C2592" s="68">
        <v>2</v>
      </c>
      <c r="D2592" s="67" t="str">
        <f t="shared" si="427"/>
        <v>275/80R22.5</v>
      </c>
      <c r="E2592" s="69">
        <v>90540</v>
      </c>
      <c r="F2592" s="76" t="s">
        <v>102</v>
      </c>
      <c r="G2592" s="68">
        <v>990</v>
      </c>
      <c r="H2592" s="67" t="str">
        <f t="shared" si="428"/>
        <v>VENEZA</v>
      </c>
      <c r="I2592" s="71">
        <v>46077</v>
      </c>
      <c r="J2592" s="72">
        <v>46087</v>
      </c>
      <c r="K2592" s="68">
        <v>0</v>
      </c>
      <c r="L2592" s="68">
        <v>113785</v>
      </c>
      <c r="M2592" s="68">
        <v>113785</v>
      </c>
      <c r="N2592" s="73">
        <f t="shared" si="429"/>
        <v>600</v>
      </c>
      <c r="O2592" s="74" t="str">
        <f t="shared" ca="1" si="430"/>
        <v>OK</v>
      </c>
      <c r="P2592" s="71">
        <v>46097</v>
      </c>
      <c r="Q2592" s="198"/>
      <c r="R2592" s="68" t="s">
        <v>111</v>
      </c>
      <c r="S2592" s="73" t="str">
        <f t="shared" si="431"/>
        <v>Desgaste irregular da Banda de Rodagem.</v>
      </c>
      <c r="T2592" s="67" t="str">
        <f t="shared" si="432"/>
        <v>Folgas nas mangas, cubos, buchas estouradas, veículo desalinhado.</v>
      </c>
      <c r="U2592" s="73" t="str">
        <f t="shared" si="43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592" s="68">
        <v>16196</v>
      </c>
      <c r="W2592" s="67" t="str">
        <f t="shared" si="434"/>
        <v xml:space="preserve">Everson Veloso </v>
      </c>
      <c r="X2592" s="67">
        <f t="shared" si="425"/>
        <v>3</v>
      </c>
      <c r="Y2592" s="67">
        <f t="shared" ca="1" si="424"/>
        <v>10</v>
      </c>
      <c r="Z2592" s="67" t="str">
        <f>IFERROR(VLOOKUP(R2592,FVU!B:F,5,FALSE),"")</f>
        <v>BANDA DE RODAGEM</v>
      </c>
      <c r="AA2592">
        <f t="shared" si="426"/>
        <v>2026</v>
      </c>
    </row>
    <row r="2593" spans="1:27" ht="15.75" customHeight="1">
      <c r="A2593" s="150">
        <f t="shared" si="423"/>
        <v>4888</v>
      </c>
      <c r="B2593" s="75">
        <v>29134</v>
      </c>
      <c r="C2593" s="60">
        <v>2</v>
      </c>
      <c r="D2593" s="59" t="str">
        <f t="shared" si="427"/>
        <v>275/80R22.5</v>
      </c>
      <c r="E2593" s="61" t="s">
        <v>271</v>
      </c>
      <c r="F2593" s="75" t="s">
        <v>105</v>
      </c>
      <c r="G2593" s="60">
        <v>61</v>
      </c>
      <c r="H2593" s="59" t="str">
        <f t="shared" si="428"/>
        <v>SARZEDO</v>
      </c>
      <c r="I2593" s="63">
        <v>46080</v>
      </c>
      <c r="J2593" s="64">
        <v>46087</v>
      </c>
      <c r="K2593" s="60">
        <v>1</v>
      </c>
      <c r="L2593" s="60">
        <v>33338</v>
      </c>
      <c r="M2593" s="60">
        <v>96136</v>
      </c>
      <c r="N2593" s="65">
        <f t="shared" si="429"/>
        <v>600</v>
      </c>
      <c r="O2593" s="66" t="str">
        <f t="shared" ca="1" si="430"/>
        <v>OK</v>
      </c>
      <c r="P2593" s="63">
        <v>46097</v>
      </c>
      <c r="Q2593" s="200"/>
      <c r="R2593" s="148" t="s">
        <v>106</v>
      </c>
      <c r="S2593" s="65" t="str">
        <f t="shared" si="431"/>
        <v>Rachadura na zona baixa do talão.</v>
      </c>
      <c r="T2593" s="59" t="str">
        <f t="shared" si="43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593" s="65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593" s="60">
        <v>16196</v>
      </c>
      <c r="W2593" s="59" t="str">
        <f t="shared" si="434"/>
        <v xml:space="preserve">Everson Veloso </v>
      </c>
      <c r="X2593" s="59">
        <f t="shared" si="425"/>
        <v>3</v>
      </c>
      <c r="Y2593" s="59">
        <f t="shared" ca="1" si="424"/>
        <v>10</v>
      </c>
      <c r="Z2593" s="59" t="str">
        <f>IFERROR(VLOOKUP(R2593,FVU!B:F,5,FALSE),"")</f>
        <v>TALÃO</v>
      </c>
      <c r="AA2593">
        <f t="shared" si="426"/>
        <v>2026</v>
      </c>
    </row>
    <row r="2594" spans="1:27" ht="15.75" customHeight="1">
      <c r="A2594" s="149">
        <f t="shared" si="423"/>
        <v>4889</v>
      </c>
      <c r="B2594" s="76">
        <v>31912</v>
      </c>
      <c r="C2594" s="68">
        <v>2</v>
      </c>
      <c r="D2594" s="67" t="str">
        <f t="shared" si="427"/>
        <v>275/80R22.5</v>
      </c>
      <c r="E2594" s="69">
        <v>10626</v>
      </c>
      <c r="F2594" s="76" t="s">
        <v>102</v>
      </c>
      <c r="G2594" s="68">
        <v>98</v>
      </c>
      <c r="H2594" s="67" t="str">
        <f t="shared" si="428"/>
        <v>ANA LUCIA</v>
      </c>
      <c r="I2594" s="71">
        <v>46088</v>
      </c>
      <c r="J2594" s="72">
        <v>46111</v>
      </c>
      <c r="K2594" s="68">
        <v>0</v>
      </c>
      <c r="L2594" s="68">
        <v>4777</v>
      </c>
      <c r="M2594" s="68">
        <v>55358</v>
      </c>
      <c r="N2594" s="73">
        <f t="shared" si="429"/>
        <v>600</v>
      </c>
      <c r="O2594" s="74" t="str">
        <f t="shared" ca="1" si="430"/>
        <v>OK</v>
      </c>
      <c r="P2594" s="71">
        <v>46112</v>
      </c>
      <c r="Q2594" s="198"/>
      <c r="R2594" s="68" t="s">
        <v>114</v>
      </c>
      <c r="S2594" s="73" t="str">
        <f t="shared" si="431"/>
        <v>Pneu não ressulcado</v>
      </c>
      <c r="T2594" s="67" t="str">
        <f t="shared" si="432"/>
        <v>Negligência e/ou não realização do serviço de ressulcagem.</v>
      </c>
      <c r="U2594" s="73" t="str">
        <f t="shared" si="433"/>
        <v>Realizar a ressulcagem dos pneus respeitando os procedimentos conforme manual de ressulcagem.</v>
      </c>
      <c r="V2594" s="68">
        <v>16196</v>
      </c>
      <c r="W2594" s="67" t="str">
        <f t="shared" si="434"/>
        <v xml:space="preserve">Everson Veloso </v>
      </c>
      <c r="X2594" s="67">
        <f t="shared" si="425"/>
        <v>3</v>
      </c>
      <c r="Y2594" s="67">
        <f t="shared" ca="1" si="424"/>
        <v>1</v>
      </c>
      <c r="Z2594" s="67" t="str">
        <f>IFERROR(VLOOKUP(R2594,FVU!B:F,5,FALSE),"")</f>
        <v>BANDA DE RODAGEM</v>
      </c>
      <c r="AA2594">
        <f t="shared" si="426"/>
        <v>2026</v>
      </c>
    </row>
    <row r="2595" spans="1:27" ht="15.75" customHeight="1">
      <c r="A2595" s="150">
        <f t="shared" si="423"/>
        <v>4890</v>
      </c>
      <c r="B2595" s="75">
        <v>30146</v>
      </c>
      <c r="C2595" s="60">
        <v>2</v>
      </c>
      <c r="D2595" s="59" t="str">
        <f t="shared" si="427"/>
        <v>275/80R22.5</v>
      </c>
      <c r="E2595" s="61" t="s">
        <v>216</v>
      </c>
      <c r="F2595" s="75" t="s">
        <v>105</v>
      </c>
      <c r="G2595" s="60">
        <v>16</v>
      </c>
      <c r="H2595" s="59" t="str">
        <f t="shared" si="428"/>
        <v>M.GORETTI</v>
      </c>
      <c r="I2595" s="63">
        <v>46088</v>
      </c>
      <c r="J2595" s="64">
        <v>46111</v>
      </c>
      <c r="K2595" s="60">
        <v>0</v>
      </c>
      <c r="L2595" s="60">
        <v>9187</v>
      </c>
      <c r="M2595" s="60">
        <v>83224</v>
      </c>
      <c r="N2595" s="65">
        <f t="shared" si="429"/>
        <v>600</v>
      </c>
      <c r="O2595" s="66" t="str">
        <f t="shared" ca="1" si="430"/>
        <v>OK</v>
      </c>
      <c r="P2595" s="63">
        <v>46112</v>
      </c>
      <c r="Q2595" s="200"/>
      <c r="R2595" s="148" t="s">
        <v>107</v>
      </c>
      <c r="S2595" s="65" t="str">
        <f t="shared" si="431"/>
        <v>Alteração na zona baixa do talão.</v>
      </c>
      <c r="T2595" s="59" t="str">
        <f t="shared" si="43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595" s="65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595" s="60">
        <v>16196</v>
      </c>
      <c r="W2595" s="59" t="str">
        <f t="shared" si="434"/>
        <v xml:space="preserve">Everson Veloso </v>
      </c>
      <c r="X2595" s="59">
        <f t="shared" si="425"/>
        <v>3</v>
      </c>
      <c r="Y2595" s="59">
        <f t="shared" ca="1" si="424"/>
        <v>1</v>
      </c>
      <c r="Z2595" s="59" t="str">
        <f>IFERROR(VLOOKUP(R2595,FVU!B:F,5,FALSE),"")</f>
        <v>TALÃO</v>
      </c>
      <c r="AA2595">
        <f t="shared" si="426"/>
        <v>2026</v>
      </c>
    </row>
    <row r="2596" spans="1:27" ht="15.75" customHeight="1">
      <c r="A2596" s="149">
        <f t="shared" si="423"/>
        <v>4891</v>
      </c>
      <c r="B2596" s="76">
        <v>30871</v>
      </c>
      <c r="C2596" s="68">
        <v>2</v>
      </c>
      <c r="D2596" s="67" t="str">
        <f t="shared" si="427"/>
        <v>275/80R22.5</v>
      </c>
      <c r="E2596" s="69">
        <v>40592</v>
      </c>
      <c r="F2596" s="76" t="s">
        <v>105</v>
      </c>
      <c r="G2596" s="68">
        <v>98</v>
      </c>
      <c r="H2596" s="67" t="str">
        <f t="shared" si="428"/>
        <v>ANA LUCIA</v>
      </c>
      <c r="I2596" s="71">
        <v>46088</v>
      </c>
      <c r="J2596" s="72">
        <v>46111</v>
      </c>
      <c r="K2596" s="68">
        <v>0</v>
      </c>
      <c r="L2596" s="68">
        <v>8157</v>
      </c>
      <c r="M2596" s="68">
        <v>57065</v>
      </c>
      <c r="N2596" s="73">
        <f t="shared" si="429"/>
        <v>600</v>
      </c>
      <c r="O2596" s="74" t="str">
        <f t="shared" ca="1" si="430"/>
        <v>OK</v>
      </c>
      <c r="P2596" s="71">
        <v>46112</v>
      </c>
      <c r="Q2596" s="198"/>
      <c r="R2596" s="68" t="s">
        <v>114</v>
      </c>
      <c r="S2596" s="73" t="str">
        <f t="shared" si="431"/>
        <v>Pneu não ressulcado</v>
      </c>
      <c r="T2596" s="67" t="str">
        <f t="shared" si="432"/>
        <v>Negligência e/ou não realização do serviço de ressulcagem.</v>
      </c>
      <c r="U2596" s="73" t="str">
        <f t="shared" si="433"/>
        <v>Realizar a ressulcagem dos pneus respeitando os procedimentos conforme manual de ressulcagem.</v>
      </c>
      <c r="V2596" s="68">
        <v>16196</v>
      </c>
      <c r="W2596" s="67" t="str">
        <f t="shared" si="434"/>
        <v xml:space="preserve">Everson Veloso </v>
      </c>
      <c r="X2596" s="67">
        <f t="shared" si="425"/>
        <v>3</v>
      </c>
      <c r="Y2596" s="67">
        <f t="shared" ca="1" si="424"/>
        <v>1</v>
      </c>
      <c r="Z2596" s="67" t="str">
        <f>IFERROR(VLOOKUP(R2596,FVU!B:F,5,FALSE),"")</f>
        <v>BANDA DE RODAGEM</v>
      </c>
      <c r="AA2596">
        <f t="shared" si="426"/>
        <v>2026</v>
      </c>
    </row>
    <row r="2597" spans="1:27" ht="15.75" customHeight="1">
      <c r="A2597" s="150">
        <f t="shared" si="423"/>
        <v>4892</v>
      </c>
      <c r="B2597" s="75">
        <v>32643</v>
      </c>
      <c r="C2597" s="60">
        <v>2</v>
      </c>
      <c r="D2597" s="59" t="str">
        <f t="shared" si="427"/>
        <v>275/80R22.5</v>
      </c>
      <c r="E2597" s="61">
        <v>8416</v>
      </c>
      <c r="F2597" s="75" t="s">
        <v>102</v>
      </c>
      <c r="G2597" s="60">
        <v>56</v>
      </c>
      <c r="H2597" s="59" t="str">
        <f t="shared" si="428"/>
        <v xml:space="preserve">UBERLANDIA </v>
      </c>
      <c r="I2597" s="63">
        <v>46081</v>
      </c>
      <c r="J2597" s="64">
        <v>46111</v>
      </c>
      <c r="K2597" s="60">
        <v>0</v>
      </c>
      <c r="L2597" s="60">
        <v>38220</v>
      </c>
      <c r="M2597" s="60">
        <v>38220</v>
      </c>
      <c r="N2597" s="65">
        <f t="shared" si="429"/>
        <v>600</v>
      </c>
      <c r="O2597" s="66" t="str">
        <f t="shared" ca="1" si="430"/>
        <v>PENDENTE</v>
      </c>
      <c r="P2597" s="60"/>
      <c r="Q2597" s="200"/>
      <c r="R2597" s="148" t="s">
        <v>111</v>
      </c>
      <c r="S2597" s="65" t="str">
        <f t="shared" si="431"/>
        <v>Desgaste irregular da Banda de Rodagem.</v>
      </c>
      <c r="T2597" s="59" t="str">
        <f t="shared" si="432"/>
        <v>Folgas nas mangas, cubos, buchas estouradas, veículo desalinhado.</v>
      </c>
      <c r="U2597" s="65" t="str">
        <f t="shared" si="43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597" s="60">
        <v>16196</v>
      </c>
      <c r="W2597" s="59" t="str">
        <f t="shared" si="434"/>
        <v xml:space="preserve">Everson Veloso </v>
      </c>
      <c r="X2597" s="59">
        <f t="shared" si="425"/>
        <v>3</v>
      </c>
      <c r="Y2597" s="59">
        <f t="shared" ca="1" si="424"/>
        <v>126</v>
      </c>
      <c r="Z2597" s="59" t="str">
        <f>IFERROR(VLOOKUP(R2597,FVU!B:F,5,FALSE),"")</f>
        <v>BANDA DE RODAGEM</v>
      </c>
      <c r="AA2597">
        <f t="shared" si="426"/>
        <v>2026</v>
      </c>
    </row>
    <row r="2598" spans="1:27" ht="15.75" customHeight="1">
      <c r="A2598" s="149">
        <f t="shared" si="423"/>
        <v>4893</v>
      </c>
      <c r="B2598" s="76">
        <v>32730</v>
      </c>
      <c r="C2598" s="68">
        <v>2</v>
      </c>
      <c r="D2598" s="67" t="str">
        <f t="shared" si="427"/>
        <v>275/80R22.5</v>
      </c>
      <c r="E2598" s="69">
        <v>8453</v>
      </c>
      <c r="F2598" s="76" t="s">
        <v>102</v>
      </c>
      <c r="G2598" s="68">
        <v>56</v>
      </c>
      <c r="H2598" s="67" t="str">
        <f t="shared" si="428"/>
        <v xml:space="preserve">UBERLANDIA </v>
      </c>
      <c r="I2598" s="71">
        <v>46080</v>
      </c>
      <c r="J2598" s="72">
        <v>46111</v>
      </c>
      <c r="K2598" s="68">
        <v>0</v>
      </c>
      <c r="L2598" s="68">
        <v>11737</v>
      </c>
      <c r="M2598" s="68">
        <v>30344</v>
      </c>
      <c r="N2598" s="73">
        <f t="shared" si="429"/>
        <v>600</v>
      </c>
      <c r="O2598" s="74" t="str">
        <f t="shared" ca="1" si="430"/>
        <v>PENDENTE</v>
      </c>
      <c r="P2598" s="68"/>
      <c r="Q2598" s="198"/>
      <c r="R2598" s="68" t="s">
        <v>114</v>
      </c>
      <c r="S2598" s="73" t="str">
        <f t="shared" si="431"/>
        <v>Pneu não ressulcado</v>
      </c>
      <c r="T2598" s="67" t="str">
        <f t="shared" si="432"/>
        <v>Negligência e/ou não realização do serviço de ressulcagem.</v>
      </c>
      <c r="U2598" s="73" t="str">
        <f t="shared" si="433"/>
        <v>Realizar a ressulcagem dos pneus respeitando os procedimentos conforme manual de ressulcagem.</v>
      </c>
      <c r="V2598" s="68">
        <v>16196</v>
      </c>
      <c r="W2598" s="67" t="str">
        <f t="shared" si="434"/>
        <v xml:space="preserve">Everson Veloso </v>
      </c>
      <c r="X2598" s="67">
        <f t="shared" si="425"/>
        <v>3</v>
      </c>
      <c r="Y2598" s="67">
        <f t="shared" ca="1" si="424"/>
        <v>126</v>
      </c>
      <c r="Z2598" s="67" t="str">
        <f>IFERROR(VLOOKUP(R2598,FVU!B:F,5,FALSE),"")</f>
        <v>BANDA DE RODAGEM</v>
      </c>
      <c r="AA2598">
        <f t="shared" si="426"/>
        <v>2026</v>
      </c>
    </row>
    <row r="2599" spans="1:27" ht="15.75" customHeight="1">
      <c r="A2599" s="150">
        <f t="shared" si="423"/>
        <v>4894</v>
      </c>
      <c r="B2599" s="75">
        <v>32350</v>
      </c>
      <c r="C2599" s="60">
        <v>2</v>
      </c>
      <c r="D2599" s="59" t="str">
        <f t="shared" si="427"/>
        <v>275/80R22.5</v>
      </c>
      <c r="E2599" s="61">
        <v>8507</v>
      </c>
      <c r="F2599" s="75" t="s">
        <v>99</v>
      </c>
      <c r="G2599" s="60">
        <v>56</v>
      </c>
      <c r="H2599" s="59" t="str">
        <f t="shared" si="428"/>
        <v xml:space="preserve">UBERLANDIA </v>
      </c>
      <c r="I2599" s="63">
        <v>46081</v>
      </c>
      <c r="J2599" s="64">
        <v>46111</v>
      </c>
      <c r="K2599" s="60">
        <v>0</v>
      </c>
      <c r="L2599" s="60">
        <v>50782</v>
      </c>
      <c r="M2599" s="60">
        <v>50782</v>
      </c>
      <c r="N2599" s="65">
        <f t="shared" si="429"/>
        <v>600</v>
      </c>
      <c r="O2599" s="66" t="str">
        <f t="shared" ca="1" si="430"/>
        <v>PENDENTE</v>
      </c>
      <c r="P2599" s="60"/>
      <c r="Q2599" s="200"/>
      <c r="R2599" s="148" t="s">
        <v>114</v>
      </c>
      <c r="S2599" s="65" t="str">
        <f t="shared" si="431"/>
        <v>Pneu não ressulcado</v>
      </c>
      <c r="T2599" s="59" t="str">
        <f t="shared" si="432"/>
        <v>Negligência e/ou não realização do serviço de ressulcagem.</v>
      </c>
      <c r="U2599" s="65" t="str">
        <f t="shared" si="433"/>
        <v>Realizar a ressulcagem dos pneus respeitando os procedimentos conforme manual de ressulcagem.</v>
      </c>
      <c r="V2599" s="60">
        <v>16196</v>
      </c>
      <c r="W2599" s="59" t="str">
        <f t="shared" si="434"/>
        <v xml:space="preserve">Everson Veloso </v>
      </c>
      <c r="X2599" s="59">
        <f t="shared" si="425"/>
        <v>3</v>
      </c>
      <c r="Y2599" s="59">
        <f t="shared" ca="1" si="424"/>
        <v>126</v>
      </c>
      <c r="Z2599" s="59" t="str">
        <f>IFERROR(VLOOKUP(R2599,FVU!B:F,5,FALSE),"")</f>
        <v>BANDA DE RODAGEM</v>
      </c>
      <c r="AA2599">
        <f t="shared" si="426"/>
        <v>2026</v>
      </c>
    </row>
    <row r="2600" spans="1:27" ht="15.75" customHeight="1">
      <c r="A2600" s="149">
        <f t="shared" si="423"/>
        <v>4895</v>
      </c>
      <c r="B2600" s="76">
        <v>28863</v>
      </c>
      <c r="C2600" s="68">
        <v>2</v>
      </c>
      <c r="D2600" s="67" t="str">
        <f t="shared" si="427"/>
        <v>275/80R22.5</v>
      </c>
      <c r="E2600" s="69">
        <v>8509</v>
      </c>
      <c r="F2600" s="76" t="s">
        <v>99</v>
      </c>
      <c r="G2600" s="68">
        <v>56</v>
      </c>
      <c r="H2600" s="67" t="str">
        <f t="shared" si="428"/>
        <v xml:space="preserve">UBERLANDIA </v>
      </c>
      <c r="I2600" s="71">
        <v>46072</v>
      </c>
      <c r="J2600" s="72">
        <v>46111</v>
      </c>
      <c r="K2600" s="68">
        <v>1</v>
      </c>
      <c r="L2600" s="68">
        <v>19175</v>
      </c>
      <c r="M2600" s="68">
        <v>105605</v>
      </c>
      <c r="N2600" s="73">
        <f t="shared" si="429"/>
        <v>600</v>
      </c>
      <c r="O2600" s="74" t="str">
        <f t="shared" ca="1" si="430"/>
        <v>PENDENTE</v>
      </c>
      <c r="P2600" s="68"/>
      <c r="Q2600" s="198"/>
      <c r="R2600" s="68" t="s">
        <v>107</v>
      </c>
      <c r="S2600" s="73" t="str">
        <f t="shared" si="431"/>
        <v>Alteração na zona baixa do talão.</v>
      </c>
      <c r="T2600" s="67" t="str">
        <f t="shared" si="43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600" s="73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600" s="68">
        <v>16196</v>
      </c>
      <c r="W2600" s="67" t="str">
        <f t="shared" si="434"/>
        <v xml:space="preserve">Everson Veloso </v>
      </c>
      <c r="X2600" s="67">
        <f t="shared" si="425"/>
        <v>3</v>
      </c>
      <c r="Y2600" s="67">
        <f t="shared" ca="1" si="424"/>
        <v>126</v>
      </c>
      <c r="Z2600" s="67" t="str">
        <f>IFERROR(VLOOKUP(R2600,FVU!B:F,5,FALSE),"")</f>
        <v>TALÃO</v>
      </c>
      <c r="AA2600">
        <f t="shared" si="426"/>
        <v>2026</v>
      </c>
    </row>
    <row r="2601" spans="1:27" ht="15.75" customHeight="1">
      <c r="A2601" s="150">
        <f t="shared" si="423"/>
        <v>4896</v>
      </c>
      <c r="B2601" s="75">
        <v>33150</v>
      </c>
      <c r="C2601" s="60">
        <v>2</v>
      </c>
      <c r="D2601" s="59" t="str">
        <f t="shared" si="427"/>
        <v>275/80R22.5</v>
      </c>
      <c r="E2601" s="61">
        <v>7521</v>
      </c>
      <c r="F2601" s="75" t="s">
        <v>99</v>
      </c>
      <c r="G2601" s="60">
        <v>56</v>
      </c>
      <c r="H2601" s="59" t="str">
        <f t="shared" si="428"/>
        <v xml:space="preserve">UBERLANDIA </v>
      </c>
      <c r="I2601" s="63">
        <v>46081</v>
      </c>
      <c r="J2601" s="64">
        <v>46111</v>
      </c>
      <c r="K2601" s="60">
        <v>0</v>
      </c>
      <c r="L2601" s="60">
        <v>679</v>
      </c>
      <c r="M2601" s="60">
        <v>10667</v>
      </c>
      <c r="N2601" s="65">
        <f t="shared" si="429"/>
        <v>600</v>
      </c>
      <c r="O2601" s="66" t="str">
        <f t="shared" ca="1" si="430"/>
        <v>PENDENTE</v>
      </c>
      <c r="P2601" s="60"/>
      <c r="Q2601" s="200"/>
      <c r="R2601" s="148" t="s">
        <v>111</v>
      </c>
      <c r="S2601" s="65" t="str">
        <f t="shared" si="431"/>
        <v>Desgaste irregular da Banda de Rodagem.</v>
      </c>
      <c r="T2601" s="59" t="str">
        <f t="shared" si="432"/>
        <v>Folgas nas mangas, cubos, buchas estouradas, veículo desalinhado.</v>
      </c>
      <c r="U2601" s="65" t="str">
        <f t="shared" si="43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601" s="60">
        <v>16196</v>
      </c>
      <c r="W2601" s="59" t="str">
        <f t="shared" si="434"/>
        <v xml:space="preserve">Everson Veloso </v>
      </c>
      <c r="X2601" s="59">
        <f t="shared" si="425"/>
        <v>3</v>
      </c>
      <c r="Y2601" s="59">
        <f t="shared" ca="1" si="424"/>
        <v>126</v>
      </c>
      <c r="Z2601" s="59" t="str">
        <f>IFERROR(VLOOKUP(R2601,FVU!B:F,5,FALSE),"")</f>
        <v>BANDA DE RODAGEM</v>
      </c>
      <c r="AA2601">
        <f t="shared" si="426"/>
        <v>2026</v>
      </c>
    </row>
    <row r="2602" spans="1:27" ht="15.75" customHeight="1">
      <c r="A2602" s="149">
        <f t="shared" si="423"/>
        <v>4897</v>
      </c>
      <c r="B2602" s="76">
        <v>32376</v>
      </c>
      <c r="C2602" s="68">
        <v>2</v>
      </c>
      <c r="D2602" s="67" t="str">
        <f t="shared" si="427"/>
        <v>275/80R22.5</v>
      </c>
      <c r="E2602" s="69">
        <v>8507</v>
      </c>
      <c r="F2602" s="76" t="s">
        <v>101</v>
      </c>
      <c r="G2602" s="68">
        <v>56</v>
      </c>
      <c r="H2602" s="67" t="str">
        <f t="shared" si="428"/>
        <v xml:space="preserve">UBERLANDIA </v>
      </c>
      <c r="I2602" s="71">
        <v>46081</v>
      </c>
      <c r="J2602" s="72">
        <v>46111</v>
      </c>
      <c r="K2602" s="68">
        <v>0</v>
      </c>
      <c r="L2602" s="68">
        <v>50782</v>
      </c>
      <c r="M2602" s="68">
        <v>50782</v>
      </c>
      <c r="N2602" s="73">
        <f t="shared" si="429"/>
        <v>600</v>
      </c>
      <c r="O2602" s="74" t="str">
        <f t="shared" ca="1" si="430"/>
        <v>PENDENTE</v>
      </c>
      <c r="P2602" s="68"/>
      <c r="Q2602" s="198"/>
      <c r="R2602" s="68" t="s">
        <v>114</v>
      </c>
      <c r="S2602" s="73" t="str">
        <f t="shared" si="431"/>
        <v>Pneu não ressulcado</v>
      </c>
      <c r="T2602" s="67" t="str">
        <f t="shared" si="432"/>
        <v>Negligência e/ou não realização do serviço de ressulcagem.</v>
      </c>
      <c r="U2602" s="73" t="str">
        <f t="shared" si="433"/>
        <v>Realizar a ressulcagem dos pneus respeitando os procedimentos conforme manual de ressulcagem.</v>
      </c>
      <c r="V2602" s="68">
        <v>16196</v>
      </c>
      <c r="W2602" s="67" t="str">
        <f t="shared" si="434"/>
        <v xml:space="preserve">Everson Veloso </v>
      </c>
      <c r="X2602" s="67">
        <f t="shared" si="425"/>
        <v>3</v>
      </c>
      <c r="Y2602" s="67">
        <f t="shared" ca="1" si="424"/>
        <v>126</v>
      </c>
      <c r="Z2602" s="67" t="str">
        <f>IFERROR(VLOOKUP(R2602,FVU!B:F,5,FALSE),"")</f>
        <v>BANDA DE RODAGEM</v>
      </c>
      <c r="AA2602">
        <f t="shared" si="426"/>
        <v>2026</v>
      </c>
    </row>
    <row r="2603" spans="1:27" ht="15.75" customHeight="1">
      <c r="A2603" s="150">
        <f t="shared" si="423"/>
        <v>4898</v>
      </c>
      <c r="B2603" s="75">
        <v>31467</v>
      </c>
      <c r="C2603" s="60">
        <v>2</v>
      </c>
      <c r="D2603" s="59" t="str">
        <f t="shared" si="427"/>
        <v>275/80R22.5</v>
      </c>
      <c r="E2603" s="61">
        <v>7513</v>
      </c>
      <c r="F2603" s="75" t="s">
        <v>101</v>
      </c>
      <c r="G2603" s="60">
        <v>56</v>
      </c>
      <c r="H2603" s="59" t="str">
        <f t="shared" si="428"/>
        <v xml:space="preserve">UBERLANDIA </v>
      </c>
      <c r="I2603" s="63">
        <v>46082</v>
      </c>
      <c r="J2603" s="64">
        <v>46111</v>
      </c>
      <c r="K2603" s="60">
        <v>1</v>
      </c>
      <c r="L2603" s="60">
        <v>10596</v>
      </c>
      <c r="M2603" s="60">
        <v>47777</v>
      </c>
      <c r="N2603" s="65">
        <f t="shared" si="429"/>
        <v>600</v>
      </c>
      <c r="O2603" s="66" t="str">
        <f t="shared" ca="1" si="430"/>
        <v>PENDENTE</v>
      </c>
      <c r="P2603" s="60"/>
      <c r="Q2603" s="200"/>
      <c r="R2603" s="148" t="s">
        <v>111</v>
      </c>
      <c r="S2603" s="65" t="str">
        <f t="shared" si="431"/>
        <v>Desgaste irregular da Banda de Rodagem.</v>
      </c>
      <c r="T2603" s="59" t="str">
        <f t="shared" si="432"/>
        <v>Folgas nas mangas, cubos, buchas estouradas, veículo desalinhado.</v>
      </c>
      <c r="U2603" s="65" t="str">
        <f t="shared" si="43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603" s="60">
        <v>16196</v>
      </c>
      <c r="W2603" s="59" t="str">
        <f t="shared" si="434"/>
        <v xml:space="preserve">Everson Veloso </v>
      </c>
      <c r="X2603" s="59">
        <f t="shared" si="425"/>
        <v>3</v>
      </c>
      <c r="Y2603" s="59">
        <f t="shared" ca="1" si="424"/>
        <v>126</v>
      </c>
      <c r="Z2603" s="59" t="str">
        <f>IFERROR(VLOOKUP(R2603,FVU!B:F,5,FALSE),"")</f>
        <v>BANDA DE RODAGEM</v>
      </c>
      <c r="AA2603">
        <f t="shared" si="426"/>
        <v>2026</v>
      </c>
    </row>
    <row r="2604" spans="1:27" ht="15.75" customHeight="1">
      <c r="A2604" s="149">
        <f t="shared" si="423"/>
        <v>4899</v>
      </c>
      <c r="B2604" s="76">
        <v>30501</v>
      </c>
      <c r="C2604" s="68">
        <v>2</v>
      </c>
      <c r="D2604" s="67" t="str">
        <f t="shared" si="427"/>
        <v>275/80R22.5</v>
      </c>
      <c r="E2604" s="69">
        <v>8473</v>
      </c>
      <c r="F2604" s="76" t="s">
        <v>102</v>
      </c>
      <c r="G2604" s="68">
        <v>56</v>
      </c>
      <c r="H2604" s="67" t="str">
        <f t="shared" si="428"/>
        <v xml:space="preserve">UBERLANDIA </v>
      </c>
      <c r="I2604" s="71">
        <v>46082</v>
      </c>
      <c r="J2604" s="72">
        <v>46111</v>
      </c>
      <c r="K2604" s="68">
        <v>0</v>
      </c>
      <c r="L2604" s="68">
        <v>45815</v>
      </c>
      <c r="M2604" s="68">
        <v>73296</v>
      </c>
      <c r="N2604" s="73">
        <f t="shared" si="429"/>
        <v>600</v>
      </c>
      <c r="O2604" s="74" t="str">
        <f t="shared" ca="1" si="430"/>
        <v>PENDENTE</v>
      </c>
      <c r="P2604" s="68"/>
      <c r="Q2604" s="198"/>
      <c r="R2604" s="68" t="s">
        <v>111</v>
      </c>
      <c r="S2604" s="73" t="str">
        <f t="shared" si="431"/>
        <v>Desgaste irregular da Banda de Rodagem.</v>
      </c>
      <c r="T2604" s="67" t="str">
        <f t="shared" si="432"/>
        <v>Folgas nas mangas, cubos, buchas estouradas, veículo desalinhado.</v>
      </c>
      <c r="U2604" s="73" t="str">
        <f t="shared" si="43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604" s="68">
        <v>16196</v>
      </c>
      <c r="W2604" s="67" t="str">
        <f t="shared" si="434"/>
        <v xml:space="preserve">Everson Veloso </v>
      </c>
      <c r="X2604" s="67">
        <f t="shared" si="425"/>
        <v>3</v>
      </c>
      <c r="Y2604" s="67">
        <f t="shared" ca="1" si="424"/>
        <v>126</v>
      </c>
      <c r="Z2604" s="67" t="str">
        <f>IFERROR(VLOOKUP(R2604,FVU!B:F,5,FALSE),"")</f>
        <v>BANDA DE RODAGEM</v>
      </c>
      <c r="AA2604">
        <f t="shared" si="426"/>
        <v>2026</v>
      </c>
    </row>
    <row r="2605" spans="1:27" ht="15.75" customHeight="1">
      <c r="A2605" s="150">
        <f t="shared" si="423"/>
        <v>4900</v>
      </c>
      <c r="B2605" s="75">
        <v>32342</v>
      </c>
      <c r="C2605" s="60">
        <v>2</v>
      </c>
      <c r="D2605" s="59" t="str">
        <f t="shared" si="427"/>
        <v>275/80R22.5</v>
      </c>
      <c r="E2605" s="61">
        <v>8498</v>
      </c>
      <c r="F2605" s="75" t="s">
        <v>105</v>
      </c>
      <c r="G2605" s="60">
        <v>56</v>
      </c>
      <c r="H2605" s="59" t="str">
        <f t="shared" si="428"/>
        <v xml:space="preserve">UBERLANDIA </v>
      </c>
      <c r="I2605" s="63">
        <v>46082</v>
      </c>
      <c r="J2605" s="64">
        <v>46111</v>
      </c>
      <c r="K2605" s="60">
        <v>0</v>
      </c>
      <c r="L2605" s="60">
        <v>11369</v>
      </c>
      <c r="M2605" s="60">
        <v>60751</v>
      </c>
      <c r="N2605" s="65">
        <f t="shared" si="429"/>
        <v>600</v>
      </c>
      <c r="O2605" s="66" t="str">
        <f t="shared" ca="1" si="430"/>
        <v>PENDENTE</v>
      </c>
      <c r="P2605" s="60"/>
      <c r="Q2605" s="200"/>
      <c r="R2605" s="148" t="s">
        <v>111</v>
      </c>
      <c r="S2605" s="65" t="str">
        <f t="shared" si="431"/>
        <v>Desgaste irregular da Banda de Rodagem.</v>
      </c>
      <c r="T2605" s="59" t="str">
        <f t="shared" si="432"/>
        <v>Folgas nas mangas, cubos, buchas estouradas, veículo desalinhado.</v>
      </c>
      <c r="U2605" s="65" t="str">
        <f t="shared" si="43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605" s="60">
        <v>16196</v>
      </c>
      <c r="W2605" s="59" t="str">
        <f t="shared" si="434"/>
        <v xml:space="preserve">Everson Veloso </v>
      </c>
      <c r="X2605" s="59">
        <f t="shared" si="425"/>
        <v>3</v>
      </c>
      <c r="Y2605" s="59">
        <f t="shared" ca="1" si="424"/>
        <v>126</v>
      </c>
      <c r="Z2605" s="59" t="str">
        <f>IFERROR(VLOOKUP(R2605,FVU!B:F,5,FALSE),"")</f>
        <v>BANDA DE RODAGEM</v>
      </c>
      <c r="AA2605">
        <f t="shared" si="426"/>
        <v>2026</v>
      </c>
    </row>
    <row r="2606" spans="1:27" ht="15.75" customHeight="1">
      <c r="A2606" s="149">
        <f t="shared" si="423"/>
        <v>4901</v>
      </c>
      <c r="B2606" s="76">
        <v>31531</v>
      </c>
      <c r="C2606" s="68">
        <v>2</v>
      </c>
      <c r="D2606" s="67" t="str">
        <f t="shared" si="427"/>
        <v>275/80R22.5</v>
      </c>
      <c r="E2606" s="69">
        <v>7513</v>
      </c>
      <c r="F2606" s="76" t="s">
        <v>99</v>
      </c>
      <c r="G2606" s="68">
        <v>56</v>
      </c>
      <c r="H2606" s="67" t="str">
        <f t="shared" si="428"/>
        <v xml:space="preserve">UBERLANDIA </v>
      </c>
      <c r="I2606" s="71">
        <v>46082</v>
      </c>
      <c r="J2606" s="72">
        <v>46111</v>
      </c>
      <c r="K2606" s="68">
        <v>0</v>
      </c>
      <c r="L2606" s="68">
        <v>26792</v>
      </c>
      <c r="M2606" s="68">
        <v>65314</v>
      </c>
      <c r="N2606" s="73">
        <f t="shared" si="429"/>
        <v>600</v>
      </c>
      <c r="O2606" s="74" t="str">
        <f t="shared" ca="1" si="430"/>
        <v>PENDENTE</v>
      </c>
      <c r="P2606" s="68"/>
      <c r="Q2606" s="198"/>
      <c r="R2606" s="68" t="s">
        <v>114</v>
      </c>
      <c r="S2606" s="73" t="str">
        <f t="shared" si="431"/>
        <v>Pneu não ressulcado</v>
      </c>
      <c r="T2606" s="67" t="str">
        <f t="shared" si="432"/>
        <v>Negligência e/ou não realização do serviço de ressulcagem.</v>
      </c>
      <c r="U2606" s="73" t="str">
        <f t="shared" si="433"/>
        <v>Realizar a ressulcagem dos pneus respeitando os procedimentos conforme manual de ressulcagem.</v>
      </c>
      <c r="V2606" s="68">
        <v>16196</v>
      </c>
      <c r="W2606" s="67" t="str">
        <f t="shared" si="434"/>
        <v xml:space="preserve">Everson Veloso </v>
      </c>
      <c r="X2606" s="67">
        <f t="shared" si="425"/>
        <v>3</v>
      </c>
      <c r="Y2606" s="67">
        <f t="shared" ca="1" si="424"/>
        <v>126</v>
      </c>
      <c r="Z2606" s="67" t="str">
        <f>IFERROR(VLOOKUP(R2606,FVU!B:F,5,FALSE),"")</f>
        <v>BANDA DE RODAGEM</v>
      </c>
      <c r="AA2606">
        <f t="shared" si="426"/>
        <v>2026</v>
      </c>
    </row>
    <row r="2607" spans="1:27" ht="15.75" customHeight="1">
      <c r="A2607" s="150">
        <f t="shared" si="423"/>
        <v>4902</v>
      </c>
      <c r="B2607" s="75">
        <v>31664</v>
      </c>
      <c r="C2607" s="60">
        <v>2</v>
      </c>
      <c r="D2607" s="59" t="str">
        <f t="shared" si="427"/>
        <v>275/80R22.5</v>
      </c>
      <c r="E2607" s="61">
        <v>8502</v>
      </c>
      <c r="F2607" s="75" t="s">
        <v>105</v>
      </c>
      <c r="G2607" s="60">
        <v>56</v>
      </c>
      <c r="H2607" s="59" t="str">
        <f t="shared" si="428"/>
        <v xml:space="preserve">UBERLANDIA </v>
      </c>
      <c r="I2607" s="63">
        <v>46086</v>
      </c>
      <c r="J2607" s="64">
        <v>46111</v>
      </c>
      <c r="K2607" s="60">
        <v>0</v>
      </c>
      <c r="L2607" s="60">
        <v>46197</v>
      </c>
      <c r="M2607" s="60">
        <v>76956</v>
      </c>
      <c r="N2607" s="65">
        <f t="shared" si="429"/>
        <v>600</v>
      </c>
      <c r="O2607" s="66" t="str">
        <f t="shared" ca="1" si="430"/>
        <v>PENDENTE</v>
      </c>
      <c r="P2607" s="60"/>
      <c r="Q2607" s="200"/>
      <c r="R2607" s="148" t="s">
        <v>114</v>
      </c>
      <c r="S2607" s="65" t="str">
        <f t="shared" si="431"/>
        <v>Pneu não ressulcado</v>
      </c>
      <c r="T2607" s="59" t="str">
        <f t="shared" si="432"/>
        <v>Negligência e/ou não realização do serviço de ressulcagem.</v>
      </c>
      <c r="U2607" s="65" t="str">
        <f t="shared" si="433"/>
        <v>Realizar a ressulcagem dos pneus respeitando os procedimentos conforme manual de ressulcagem.</v>
      </c>
      <c r="V2607" s="60">
        <v>16196</v>
      </c>
      <c r="W2607" s="59" t="str">
        <f t="shared" si="434"/>
        <v xml:space="preserve">Everson Veloso </v>
      </c>
      <c r="X2607" s="59">
        <f t="shared" si="425"/>
        <v>3</v>
      </c>
      <c r="Y2607" s="59">
        <f t="shared" ca="1" si="424"/>
        <v>126</v>
      </c>
      <c r="Z2607" s="59" t="str">
        <f>IFERROR(VLOOKUP(R2607,FVU!B:F,5,FALSE),"")</f>
        <v>BANDA DE RODAGEM</v>
      </c>
      <c r="AA2607">
        <f t="shared" si="426"/>
        <v>2026</v>
      </c>
    </row>
    <row r="2608" spans="1:27" ht="15.75" customHeight="1">
      <c r="A2608" s="149">
        <f t="shared" si="423"/>
        <v>4903</v>
      </c>
      <c r="B2608" s="76">
        <v>32994</v>
      </c>
      <c r="C2608" s="68">
        <v>2</v>
      </c>
      <c r="D2608" s="67" t="str">
        <f t="shared" si="427"/>
        <v>275/80R22.5</v>
      </c>
      <c r="E2608" s="69">
        <v>7329</v>
      </c>
      <c r="F2608" s="76" t="s">
        <v>102</v>
      </c>
      <c r="G2608" s="68">
        <v>56</v>
      </c>
      <c r="H2608" s="67" t="str">
        <f t="shared" si="428"/>
        <v xml:space="preserve">UBERLANDIA </v>
      </c>
      <c r="I2608" s="71">
        <v>46082</v>
      </c>
      <c r="J2608" s="72">
        <v>46111</v>
      </c>
      <c r="K2608" s="68">
        <v>0</v>
      </c>
      <c r="L2608" s="68">
        <v>22758</v>
      </c>
      <c r="M2608" s="68">
        <v>22758</v>
      </c>
      <c r="N2608" s="73">
        <f t="shared" si="429"/>
        <v>600</v>
      </c>
      <c r="O2608" s="74" t="str">
        <f t="shared" ca="1" si="430"/>
        <v>PENDENTE</v>
      </c>
      <c r="P2608" s="68"/>
      <c r="Q2608" s="198"/>
      <c r="R2608" s="68" t="s">
        <v>114</v>
      </c>
      <c r="S2608" s="73" t="str">
        <f t="shared" si="431"/>
        <v>Pneu não ressulcado</v>
      </c>
      <c r="T2608" s="67" t="str">
        <f t="shared" si="432"/>
        <v>Negligência e/ou não realização do serviço de ressulcagem.</v>
      </c>
      <c r="U2608" s="73" t="str">
        <f t="shared" si="433"/>
        <v>Realizar a ressulcagem dos pneus respeitando os procedimentos conforme manual de ressulcagem.</v>
      </c>
      <c r="V2608" s="68">
        <v>16196</v>
      </c>
      <c r="W2608" s="67" t="str">
        <f t="shared" si="434"/>
        <v xml:space="preserve">Everson Veloso </v>
      </c>
      <c r="X2608" s="67">
        <f t="shared" si="425"/>
        <v>3</v>
      </c>
      <c r="Y2608" s="67">
        <f t="shared" ca="1" si="424"/>
        <v>126</v>
      </c>
      <c r="Z2608" s="67" t="str">
        <f>IFERROR(VLOOKUP(R2608,FVU!B:F,5,FALSE),"")</f>
        <v>BANDA DE RODAGEM</v>
      </c>
      <c r="AA2608">
        <f t="shared" si="426"/>
        <v>2026</v>
      </c>
    </row>
    <row r="2609" spans="1:27" ht="15.75" customHeight="1">
      <c r="A2609" s="150">
        <f t="shared" si="423"/>
        <v>4904</v>
      </c>
      <c r="B2609" s="75">
        <v>32699</v>
      </c>
      <c r="C2609" s="60">
        <v>2</v>
      </c>
      <c r="D2609" s="59" t="str">
        <f t="shared" si="427"/>
        <v>275/80R22.5</v>
      </c>
      <c r="E2609" s="61">
        <v>8487</v>
      </c>
      <c r="F2609" s="75" t="s">
        <v>102</v>
      </c>
      <c r="G2609" s="60">
        <v>56</v>
      </c>
      <c r="H2609" s="59" t="str">
        <f t="shared" si="428"/>
        <v xml:space="preserve">UBERLANDIA </v>
      </c>
      <c r="I2609" s="63">
        <v>46083</v>
      </c>
      <c r="J2609" s="64">
        <v>46111</v>
      </c>
      <c r="K2609" s="60">
        <v>0</v>
      </c>
      <c r="L2609" s="60">
        <v>28950</v>
      </c>
      <c r="M2609" s="60">
        <v>28950</v>
      </c>
      <c r="N2609" s="65">
        <f t="shared" si="429"/>
        <v>600</v>
      </c>
      <c r="O2609" s="66" t="str">
        <f t="shared" ca="1" si="430"/>
        <v>PENDENTE</v>
      </c>
      <c r="P2609" s="60"/>
      <c r="Q2609" s="200"/>
      <c r="R2609" s="148" t="s">
        <v>111</v>
      </c>
      <c r="S2609" s="65" t="str">
        <f t="shared" si="431"/>
        <v>Desgaste irregular da Banda de Rodagem.</v>
      </c>
      <c r="T2609" s="59" t="str">
        <f t="shared" si="432"/>
        <v>Folgas nas mangas, cubos, buchas estouradas, veículo desalinhado.</v>
      </c>
      <c r="U2609" s="65" t="str">
        <f t="shared" si="43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609" s="60">
        <v>16196</v>
      </c>
      <c r="W2609" s="59" t="str">
        <f t="shared" si="434"/>
        <v xml:space="preserve">Everson Veloso </v>
      </c>
      <c r="X2609" s="59">
        <f t="shared" si="425"/>
        <v>3</v>
      </c>
      <c r="Y2609" s="59">
        <f t="shared" ca="1" si="424"/>
        <v>126</v>
      </c>
      <c r="Z2609" s="59" t="str">
        <f>IFERROR(VLOOKUP(R2609,FVU!B:F,5,FALSE),"")</f>
        <v>BANDA DE RODAGEM</v>
      </c>
      <c r="AA2609">
        <f t="shared" si="426"/>
        <v>2026</v>
      </c>
    </row>
    <row r="2610" spans="1:27" ht="15.75" customHeight="1">
      <c r="A2610" s="149">
        <f t="shared" si="423"/>
        <v>4905</v>
      </c>
      <c r="B2610" s="76">
        <v>32919</v>
      </c>
      <c r="C2610" s="68">
        <v>2</v>
      </c>
      <c r="D2610" s="67" t="str">
        <f t="shared" si="427"/>
        <v>275/80R22.5</v>
      </c>
      <c r="E2610" s="69">
        <v>8493</v>
      </c>
      <c r="F2610" s="76" t="s">
        <v>102</v>
      </c>
      <c r="G2610" s="68">
        <v>56</v>
      </c>
      <c r="H2610" s="67" t="str">
        <f t="shared" si="428"/>
        <v xml:space="preserve">UBERLANDIA </v>
      </c>
      <c r="I2610" s="71">
        <v>46086</v>
      </c>
      <c r="J2610" s="72">
        <v>46111</v>
      </c>
      <c r="K2610" s="68">
        <v>0</v>
      </c>
      <c r="L2610" s="68">
        <v>22756</v>
      </c>
      <c r="M2610" s="68">
        <v>22756</v>
      </c>
      <c r="N2610" s="73">
        <f t="shared" si="429"/>
        <v>600</v>
      </c>
      <c r="O2610" s="74" t="str">
        <f t="shared" ca="1" si="430"/>
        <v>PENDENTE</v>
      </c>
      <c r="P2610" s="68"/>
      <c r="Q2610" s="198"/>
      <c r="R2610" s="68" t="s">
        <v>111</v>
      </c>
      <c r="S2610" s="73" t="str">
        <f t="shared" si="431"/>
        <v>Desgaste irregular da Banda de Rodagem.</v>
      </c>
      <c r="T2610" s="67" t="str">
        <f t="shared" si="432"/>
        <v>Folgas nas mangas, cubos, buchas estouradas, veículo desalinhado.</v>
      </c>
      <c r="U2610" s="73" t="str">
        <f t="shared" si="43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610" s="68">
        <v>16196</v>
      </c>
      <c r="W2610" s="67" t="str">
        <f t="shared" si="434"/>
        <v xml:space="preserve">Everson Veloso </v>
      </c>
      <c r="X2610" s="67">
        <f t="shared" si="425"/>
        <v>3</v>
      </c>
      <c r="Y2610" s="67">
        <f t="shared" ca="1" si="424"/>
        <v>126</v>
      </c>
      <c r="Z2610" s="67" t="str">
        <f>IFERROR(VLOOKUP(R2610,FVU!B:F,5,FALSE),"")</f>
        <v>BANDA DE RODAGEM</v>
      </c>
      <c r="AA2610">
        <f t="shared" si="426"/>
        <v>2026</v>
      </c>
    </row>
    <row r="2611" spans="1:27" ht="15.75" customHeight="1">
      <c r="A2611" s="150">
        <f t="shared" si="423"/>
        <v>4906</v>
      </c>
      <c r="B2611" s="75">
        <v>23901</v>
      </c>
      <c r="C2611" s="60">
        <v>2</v>
      </c>
      <c r="D2611" s="59" t="str">
        <f t="shared" si="427"/>
        <v>275/80R22.5</v>
      </c>
      <c r="E2611" s="61">
        <v>7509</v>
      </c>
      <c r="F2611" s="75" t="s">
        <v>99</v>
      </c>
      <c r="G2611" s="60">
        <v>56</v>
      </c>
      <c r="H2611" s="59" t="str">
        <f t="shared" si="428"/>
        <v xml:space="preserve">UBERLANDIA </v>
      </c>
      <c r="I2611" s="63">
        <v>46085</v>
      </c>
      <c r="J2611" s="64">
        <v>46111</v>
      </c>
      <c r="K2611" s="60">
        <v>1</v>
      </c>
      <c r="L2611" s="60">
        <v>2286</v>
      </c>
      <c r="M2611" s="60">
        <v>127314</v>
      </c>
      <c r="N2611" s="65">
        <f t="shared" si="429"/>
        <v>600</v>
      </c>
      <c r="O2611" s="66" t="str">
        <f t="shared" ca="1" si="430"/>
        <v>PENDENTE</v>
      </c>
      <c r="P2611" s="60"/>
      <c r="Q2611" s="200"/>
      <c r="R2611" s="148" t="s">
        <v>116</v>
      </c>
      <c r="S2611" s="65" t="str">
        <f t="shared" si="431"/>
        <v>Desenrolamento do retorno da lona carcaça no talão.</v>
      </c>
      <c r="T2611" s="59" t="str">
        <f t="shared" si="432"/>
        <v>Aquecimento no talão ocasionado pelo uso excessivo do freio, má regulagem dos freios, uso excessivo dos freios devido a velocidade incompatível com a via,rodas sujas e/ou em má condições de uso, etc.</v>
      </c>
      <c r="U2611" s="65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611" s="60">
        <v>16196</v>
      </c>
      <c r="W2611" s="59" t="str">
        <f t="shared" si="434"/>
        <v xml:space="preserve">Everson Veloso </v>
      </c>
      <c r="X2611" s="59">
        <f t="shared" si="425"/>
        <v>3</v>
      </c>
      <c r="Y2611" s="59">
        <f t="shared" ca="1" si="424"/>
        <v>126</v>
      </c>
      <c r="Z2611" s="59" t="str">
        <f>IFERROR(VLOOKUP(R2611,FVU!B:F,5,FALSE),"")</f>
        <v>TALÃO</v>
      </c>
      <c r="AA2611">
        <f t="shared" si="426"/>
        <v>2026</v>
      </c>
    </row>
    <row r="2612" spans="1:27" ht="15.75" customHeight="1">
      <c r="A2612" s="149">
        <f t="shared" si="423"/>
        <v>4907</v>
      </c>
      <c r="B2612" s="76">
        <v>32337</v>
      </c>
      <c r="C2612" s="68">
        <v>2</v>
      </c>
      <c r="D2612" s="67" t="str">
        <f t="shared" si="427"/>
        <v>275/80R22.5</v>
      </c>
      <c r="E2612" s="69">
        <v>8503</v>
      </c>
      <c r="F2612" s="76" t="s">
        <v>102</v>
      </c>
      <c r="G2612" s="68">
        <v>56</v>
      </c>
      <c r="H2612" s="67" t="str">
        <f t="shared" si="428"/>
        <v xml:space="preserve">UBERLANDIA </v>
      </c>
      <c r="I2612" s="71">
        <v>46083</v>
      </c>
      <c r="J2612" s="72">
        <v>46111</v>
      </c>
      <c r="K2612" s="68">
        <v>0</v>
      </c>
      <c r="L2612" s="68">
        <v>5952</v>
      </c>
      <c r="M2612" s="68">
        <v>49836</v>
      </c>
      <c r="N2612" s="73">
        <f t="shared" si="429"/>
        <v>600</v>
      </c>
      <c r="O2612" s="74" t="str">
        <f t="shared" ca="1" si="430"/>
        <v>PENDENTE</v>
      </c>
      <c r="P2612" s="68"/>
      <c r="Q2612" s="198"/>
      <c r="R2612" s="68" t="s">
        <v>114</v>
      </c>
      <c r="S2612" s="73" t="str">
        <f t="shared" si="431"/>
        <v>Pneu não ressulcado</v>
      </c>
      <c r="T2612" s="67" t="str">
        <f t="shared" si="432"/>
        <v>Negligência e/ou não realização do serviço de ressulcagem.</v>
      </c>
      <c r="U2612" s="73" t="str">
        <f t="shared" si="433"/>
        <v>Realizar a ressulcagem dos pneus respeitando os procedimentos conforme manual de ressulcagem.</v>
      </c>
      <c r="V2612" s="68">
        <v>16196</v>
      </c>
      <c r="W2612" s="67" t="str">
        <f t="shared" si="434"/>
        <v xml:space="preserve">Everson Veloso </v>
      </c>
      <c r="X2612" s="67">
        <f t="shared" si="425"/>
        <v>3</v>
      </c>
      <c r="Y2612" s="67">
        <f t="shared" ca="1" si="424"/>
        <v>126</v>
      </c>
      <c r="Z2612" s="67" t="str">
        <f>IFERROR(VLOOKUP(R2612,FVU!B:F,5,FALSE),"")</f>
        <v>BANDA DE RODAGEM</v>
      </c>
      <c r="AA2612">
        <f t="shared" si="426"/>
        <v>2026</v>
      </c>
    </row>
    <row r="2613" spans="1:27" ht="15.75" customHeight="1">
      <c r="A2613" s="150">
        <f t="shared" si="423"/>
        <v>4908</v>
      </c>
      <c r="B2613" s="75">
        <v>29553</v>
      </c>
      <c r="C2613" s="60">
        <v>1</v>
      </c>
      <c r="D2613" s="59" t="str">
        <f t="shared" si="427"/>
        <v>295/80R22.5</v>
      </c>
      <c r="E2613" s="61">
        <v>10853</v>
      </c>
      <c r="F2613" s="75" t="s">
        <v>201</v>
      </c>
      <c r="G2613" s="60">
        <v>870</v>
      </c>
      <c r="H2613" s="59" t="str">
        <f t="shared" si="428"/>
        <v>JUSTINOPOLIS</v>
      </c>
      <c r="I2613" s="63">
        <v>46085</v>
      </c>
      <c r="J2613" s="64">
        <v>46111</v>
      </c>
      <c r="K2613" s="60">
        <v>1</v>
      </c>
      <c r="L2613" s="60">
        <v>39034</v>
      </c>
      <c r="M2613" s="60">
        <v>76038</v>
      </c>
      <c r="N2613" s="65">
        <f t="shared" si="429"/>
        <v>650</v>
      </c>
      <c r="O2613" s="66" t="str">
        <f t="shared" ca="1" si="430"/>
        <v>OK</v>
      </c>
      <c r="P2613" s="63">
        <v>46125</v>
      </c>
      <c r="Q2613" s="200"/>
      <c r="R2613" s="148" t="s">
        <v>106</v>
      </c>
      <c r="S2613" s="65" t="str">
        <f t="shared" si="431"/>
        <v>Rachadura na zona baixa do talão.</v>
      </c>
      <c r="T2613" s="59" t="str">
        <f t="shared" si="43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13" s="65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13" s="60">
        <v>16196</v>
      </c>
      <c r="W2613" s="59" t="str">
        <f t="shared" si="434"/>
        <v xml:space="preserve">Everson Veloso </v>
      </c>
      <c r="X2613" s="59">
        <f t="shared" si="425"/>
        <v>3</v>
      </c>
      <c r="Y2613" s="59">
        <f t="shared" ca="1" si="424"/>
        <v>14</v>
      </c>
      <c r="Z2613" s="59" t="str">
        <f>IFERROR(VLOOKUP(R2613,FVU!B:F,5,FALSE),"")</f>
        <v>TALÃO</v>
      </c>
      <c r="AA2613">
        <f t="shared" si="426"/>
        <v>2026</v>
      </c>
    </row>
    <row r="2614" spans="1:27" ht="15.75" customHeight="1">
      <c r="A2614" s="149">
        <f t="shared" si="423"/>
        <v>4909</v>
      </c>
      <c r="B2614" s="76">
        <v>30597</v>
      </c>
      <c r="C2614" s="68">
        <v>2</v>
      </c>
      <c r="D2614" s="67" t="str">
        <f t="shared" si="427"/>
        <v>275/80R22.5</v>
      </c>
      <c r="E2614" s="69">
        <v>11151</v>
      </c>
      <c r="F2614" s="76" t="s">
        <v>105</v>
      </c>
      <c r="G2614" s="68">
        <v>870</v>
      </c>
      <c r="H2614" s="67" t="str">
        <f t="shared" si="428"/>
        <v>JUSTINOPOLIS</v>
      </c>
      <c r="I2614" s="71">
        <v>46085</v>
      </c>
      <c r="J2614" s="72">
        <v>46111</v>
      </c>
      <c r="K2614" s="68">
        <v>1</v>
      </c>
      <c r="L2614" s="68">
        <v>5639</v>
      </c>
      <c r="M2614" s="68">
        <v>56923</v>
      </c>
      <c r="N2614" s="73">
        <f t="shared" si="429"/>
        <v>600</v>
      </c>
      <c r="O2614" s="74" t="str">
        <f t="shared" ca="1" si="430"/>
        <v>OK</v>
      </c>
      <c r="P2614" s="71">
        <v>46125</v>
      </c>
      <c r="Q2614" s="198"/>
      <c r="R2614" s="68" t="s">
        <v>116</v>
      </c>
      <c r="S2614" s="73" t="str">
        <f t="shared" si="431"/>
        <v>Desenrolamento do retorno da lona carcaça no talão.</v>
      </c>
      <c r="T2614" s="67" t="str">
        <f t="shared" si="432"/>
        <v>Aquecimento no talão ocasionado pelo uso excessivo do freio, má regulagem dos freios, uso excessivo dos freios devido a velocidade incompatível com a via,rodas sujas e/ou em má condições de uso, etc.</v>
      </c>
      <c r="U2614" s="73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614" s="68">
        <v>16196</v>
      </c>
      <c r="W2614" s="67" t="str">
        <f t="shared" si="434"/>
        <v xml:space="preserve">Everson Veloso </v>
      </c>
      <c r="X2614" s="67">
        <f t="shared" si="425"/>
        <v>3</v>
      </c>
      <c r="Y2614" s="67">
        <f t="shared" ca="1" si="424"/>
        <v>14</v>
      </c>
      <c r="Z2614" s="67" t="str">
        <f>IFERROR(VLOOKUP(R2614,FVU!B:F,5,FALSE),"")</f>
        <v>TALÃO</v>
      </c>
      <c r="AA2614">
        <f t="shared" si="426"/>
        <v>2026</v>
      </c>
    </row>
    <row r="2615" spans="1:27" ht="15.75" customHeight="1">
      <c r="A2615" s="150">
        <f t="shared" si="423"/>
        <v>4910</v>
      </c>
      <c r="B2615" s="75">
        <v>32734</v>
      </c>
      <c r="C2615" s="60">
        <v>2</v>
      </c>
      <c r="D2615" s="59" t="str">
        <f t="shared" si="427"/>
        <v>275/80R22.5</v>
      </c>
      <c r="E2615" s="61">
        <v>11326</v>
      </c>
      <c r="F2615" s="75" t="s">
        <v>197</v>
      </c>
      <c r="G2615" s="60">
        <v>870</v>
      </c>
      <c r="H2615" s="59" t="str">
        <f t="shared" si="428"/>
        <v>JUSTINOPOLIS</v>
      </c>
      <c r="I2615" s="63">
        <v>46085</v>
      </c>
      <c r="J2615" s="64">
        <v>46111</v>
      </c>
      <c r="K2615" s="60">
        <v>0</v>
      </c>
      <c r="L2615" s="60">
        <v>11581</v>
      </c>
      <c r="M2615" s="60">
        <v>13629</v>
      </c>
      <c r="N2615" s="65">
        <f t="shared" si="429"/>
        <v>600</v>
      </c>
      <c r="O2615" s="66" t="str">
        <f t="shared" ca="1" si="430"/>
        <v>OK</v>
      </c>
      <c r="P2615" s="63">
        <v>46125</v>
      </c>
      <c r="Q2615" s="200"/>
      <c r="R2615" s="148" t="s">
        <v>116</v>
      </c>
      <c r="S2615" s="65" t="str">
        <f t="shared" si="431"/>
        <v>Desenrolamento do retorno da lona carcaça no talão.</v>
      </c>
      <c r="T2615" s="59" t="str">
        <f t="shared" si="432"/>
        <v>Aquecimento no talão ocasionado pelo uso excessivo do freio, má regulagem dos freios, uso excessivo dos freios devido a velocidade incompatível com a via,rodas sujas e/ou em má condições de uso, etc.</v>
      </c>
      <c r="U2615" s="65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615" s="60">
        <v>16196</v>
      </c>
      <c r="W2615" s="59" t="str">
        <f t="shared" si="434"/>
        <v xml:space="preserve">Everson Veloso </v>
      </c>
      <c r="X2615" s="59">
        <f t="shared" si="425"/>
        <v>3</v>
      </c>
      <c r="Y2615" s="59">
        <f t="shared" ca="1" si="424"/>
        <v>14</v>
      </c>
      <c r="Z2615" s="59" t="str">
        <f>IFERROR(VLOOKUP(R2615,FVU!B:F,5,FALSE),"")</f>
        <v>TALÃO</v>
      </c>
      <c r="AA2615">
        <f t="shared" si="426"/>
        <v>2026</v>
      </c>
    </row>
    <row r="2616" spans="1:27" ht="15.75" customHeight="1">
      <c r="A2616" s="149">
        <f t="shared" si="423"/>
        <v>4911</v>
      </c>
      <c r="B2616" s="76">
        <v>31873</v>
      </c>
      <c r="C2616" s="68">
        <v>2</v>
      </c>
      <c r="D2616" s="67" t="str">
        <f t="shared" si="427"/>
        <v>275/80R22.5</v>
      </c>
      <c r="E2616" s="69">
        <v>10630</v>
      </c>
      <c r="F2616" s="76" t="s">
        <v>105</v>
      </c>
      <c r="G2616" s="68">
        <v>870</v>
      </c>
      <c r="H2616" s="67" t="str">
        <f t="shared" si="428"/>
        <v>JUSTINOPOLIS</v>
      </c>
      <c r="I2616" s="71">
        <v>46085</v>
      </c>
      <c r="J2616" s="72">
        <v>46111</v>
      </c>
      <c r="K2616" s="68">
        <v>0</v>
      </c>
      <c r="L2616" s="68">
        <v>14856</v>
      </c>
      <c r="M2616" s="68">
        <v>45978</v>
      </c>
      <c r="N2616" s="73">
        <f t="shared" si="429"/>
        <v>600</v>
      </c>
      <c r="O2616" s="74" t="str">
        <f t="shared" ca="1" si="430"/>
        <v>OK</v>
      </c>
      <c r="P2616" s="71">
        <v>46142</v>
      </c>
      <c r="Q2616" s="198"/>
      <c r="R2616" s="68" t="s">
        <v>109</v>
      </c>
      <c r="S2616" s="73" t="str">
        <f t="shared" si="431"/>
        <v>Desgaste da Banda de Rodagem por utilização extrema.</v>
      </c>
      <c r="T2616" s="67" t="str">
        <f t="shared" si="432"/>
        <v>Roda travada, "calo" no tambor de freio, utilização extrema , excessiva.</v>
      </c>
      <c r="U2616" s="73" t="str">
        <f t="shared" si="433"/>
        <v>Verificar rodas e tambores de freio, verificar negligência do borracheiro e caso procedente efetuar a cobrança.</v>
      </c>
      <c r="V2616" s="68">
        <v>16196</v>
      </c>
      <c r="W2616" s="67" t="str">
        <f t="shared" si="434"/>
        <v xml:space="preserve">Everson Veloso </v>
      </c>
      <c r="X2616" s="67">
        <f t="shared" si="425"/>
        <v>3</v>
      </c>
      <c r="Y2616" s="67">
        <f t="shared" ca="1" si="424"/>
        <v>31</v>
      </c>
      <c r="Z2616" s="67" t="str">
        <f>IFERROR(VLOOKUP(R2616,FVU!B:F,5,FALSE),"")</f>
        <v>BANDA DE RODAGEM</v>
      </c>
      <c r="AA2616">
        <f t="shared" si="426"/>
        <v>2026</v>
      </c>
    </row>
    <row r="2617" spans="1:27" ht="15.75" customHeight="1">
      <c r="A2617" s="150">
        <f t="shared" si="423"/>
        <v>4912</v>
      </c>
      <c r="B2617" s="75">
        <v>31828</v>
      </c>
      <c r="C2617" s="60">
        <v>2</v>
      </c>
      <c r="D2617" s="59" t="str">
        <f t="shared" si="427"/>
        <v>275/80R22.5</v>
      </c>
      <c r="E2617" s="61">
        <v>10756</v>
      </c>
      <c r="F2617" s="75" t="s">
        <v>99</v>
      </c>
      <c r="G2617" s="60">
        <v>870</v>
      </c>
      <c r="H2617" s="59" t="str">
        <f t="shared" si="428"/>
        <v>JUSTINOPOLIS</v>
      </c>
      <c r="I2617" s="63">
        <v>46087</v>
      </c>
      <c r="J2617" s="64">
        <v>46111</v>
      </c>
      <c r="K2617" s="60">
        <v>0</v>
      </c>
      <c r="L2617" s="60">
        <v>40823</v>
      </c>
      <c r="M2617" s="60">
        <v>75422</v>
      </c>
      <c r="N2617" s="65">
        <f t="shared" si="429"/>
        <v>600</v>
      </c>
      <c r="O2617" s="66" t="str">
        <f t="shared" ca="1" si="430"/>
        <v>OK</v>
      </c>
      <c r="P2617" s="63">
        <v>46125</v>
      </c>
      <c r="Q2617" s="200"/>
      <c r="R2617" s="148" t="s">
        <v>106</v>
      </c>
      <c r="S2617" s="65" t="str">
        <f t="shared" si="431"/>
        <v>Rachadura na zona baixa do talão.</v>
      </c>
      <c r="T2617" s="59" t="str">
        <f t="shared" si="43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17" s="65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17" s="60">
        <v>16196</v>
      </c>
      <c r="W2617" s="59" t="str">
        <f t="shared" si="434"/>
        <v xml:space="preserve">Everson Veloso </v>
      </c>
      <c r="X2617" s="59">
        <f t="shared" si="425"/>
        <v>3</v>
      </c>
      <c r="Y2617" s="59">
        <f t="shared" ca="1" si="424"/>
        <v>14</v>
      </c>
      <c r="Z2617" s="59" t="str">
        <f>IFERROR(VLOOKUP(R2617,FVU!B:F,5,FALSE),"")</f>
        <v>TALÃO</v>
      </c>
      <c r="AA2617">
        <f t="shared" si="426"/>
        <v>2026</v>
      </c>
    </row>
    <row r="2618" spans="1:27" ht="15.75" customHeight="1">
      <c r="A2618" s="149">
        <f t="shared" si="423"/>
        <v>4913</v>
      </c>
      <c r="B2618" s="76">
        <v>32962</v>
      </c>
      <c r="C2618" s="68">
        <v>2</v>
      </c>
      <c r="D2618" s="67" t="str">
        <f t="shared" si="427"/>
        <v>275/80R22.5</v>
      </c>
      <c r="E2618" s="69">
        <v>10989</v>
      </c>
      <c r="F2618" s="76" t="s">
        <v>101</v>
      </c>
      <c r="G2618" s="68">
        <v>870</v>
      </c>
      <c r="H2618" s="67" t="str">
        <f t="shared" si="428"/>
        <v>JUSTINOPOLIS</v>
      </c>
      <c r="I2618" s="71">
        <v>46087</v>
      </c>
      <c r="J2618" s="72">
        <v>46111</v>
      </c>
      <c r="K2618" s="68">
        <v>1</v>
      </c>
      <c r="L2618" s="68">
        <v>18841</v>
      </c>
      <c r="M2618" s="68">
        <v>84471</v>
      </c>
      <c r="N2618" s="73">
        <f t="shared" si="429"/>
        <v>600</v>
      </c>
      <c r="O2618" s="74" t="str">
        <f t="shared" ca="1" si="430"/>
        <v>OK</v>
      </c>
      <c r="P2618" s="71">
        <v>46125</v>
      </c>
      <c r="Q2618" s="198"/>
      <c r="R2618" s="68" t="s">
        <v>106</v>
      </c>
      <c r="S2618" s="73" t="str">
        <f t="shared" si="431"/>
        <v>Rachadura na zona baixa do talão.</v>
      </c>
      <c r="T2618" s="67" t="str">
        <f t="shared" si="43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18" s="73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18" s="68">
        <v>16196</v>
      </c>
      <c r="W2618" s="67" t="str">
        <f t="shared" si="434"/>
        <v xml:space="preserve">Everson Veloso </v>
      </c>
      <c r="X2618" s="67">
        <f t="shared" si="425"/>
        <v>3</v>
      </c>
      <c r="Y2618" s="67">
        <f t="shared" ca="1" si="424"/>
        <v>14</v>
      </c>
      <c r="Z2618" s="67" t="str">
        <f>IFERROR(VLOOKUP(R2618,FVU!B:F,5,FALSE),"")</f>
        <v>TALÃO</v>
      </c>
      <c r="AA2618">
        <f t="shared" si="426"/>
        <v>2026</v>
      </c>
    </row>
    <row r="2619" spans="1:27" ht="15.75" customHeight="1">
      <c r="A2619" s="150">
        <f t="shared" si="423"/>
        <v>4914</v>
      </c>
      <c r="B2619" s="75">
        <v>32223</v>
      </c>
      <c r="C2619" s="60">
        <v>2</v>
      </c>
      <c r="D2619" s="59" t="str">
        <f t="shared" si="427"/>
        <v>275/80R22.5</v>
      </c>
      <c r="E2619" s="61">
        <v>20716</v>
      </c>
      <c r="F2619" s="75" t="s">
        <v>197</v>
      </c>
      <c r="G2619" s="60">
        <v>870</v>
      </c>
      <c r="H2619" s="59" t="str">
        <f t="shared" si="428"/>
        <v>JUSTINOPOLIS</v>
      </c>
      <c r="I2619" s="63">
        <v>46087</v>
      </c>
      <c r="J2619" s="64">
        <v>46111</v>
      </c>
      <c r="K2619" s="60">
        <v>0</v>
      </c>
      <c r="L2619" s="60">
        <v>35546</v>
      </c>
      <c r="M2619" s="60">
        <v>35546</v>
      </c>
      <c r="N2619" s="65">
        <f t="shared" si="429"/>
        <v>600</v>
      </c>
      <c r="O2619" s="66" t="str">
        <f t="shared" ca="1" si="430"/>
        <v>OK</v>
      </c>
      <c r="P2619" s="63">
        <v>46125</v>
      </c>
      <c r="Q2619" s="200"/>
      <c r="R2619" s="148" t="s">
        <v>114</v>
      </c>
      <c r="S2619" s="65" t="str">
        <f t="shared" si="431"/>
        <v>Pneu não ressulcado</v>
      </c>
      <c r="T2619" s="59" t="str">
        <f t="shared" si="432"/>
        <v>Negligência e/ou não realização do serviço de ressulcagem.</v>
      </c>
      <c r="U2619" s="65" t="str">
        <f t="shared" si="433"/>
        <v>Realizar a ressulcagem dos pneus respeitando os procedimentos conforme manual de ressulcagem.</v>
      </c>
      <c r="V2619" s="60">
        <v>16196</v>
      </c>
      <c r="W2619" s="59" t="str">
        <f t="shared" si="434"/>
        <v xml:space="preserve">Everson Veloso </v>
      </c>
      <c r="X2619" s="59">
        <f t="shared" si="425"/>
        <v>3</v>
      </c>
      <c r="Y2619" s="59">
        <f t="shared" ca="1" si="424"/>
        <v>14</v>
      </c>
      <c r="Z2619" s="59" t="str">
        <f>IFERROR(VLOOKUP(R2619,FVU!B:F,5,FALSE),"")</f>
        <v>BANDA DE RODAGEM</v>
      </c>
      <c r="AA2619">
        <f t="shared" si="426"/>
        <v>2026</v>
      </c>
    </row>
    <row r="2620" spans="1:27" ht="15.75" customHeight="1">
      <c r="A2620" s="149">
        <f t="shared" si="423"/>
        <v>4915</v>
      </c>
      <c r="B2620" s="76">
        <v>27725</v>
      </c>
      <c r="C2620" s="68">
        <v>2</v>
      </c>
      <c r="D2620" s="67" t="str">
        <f t="shared" si="427"/>
        <v>275/80R22.5</v>
      </c>
      <c r="E2620" s="69">
        <v>41163</v>
      </c>
      <c r="F2620" s="76" t="s">
        <v>105</v>
      </c>
      <c r="G2620" s="68">
        <v>870</v>
      </c>
      <c r="H2620" s="67" t="str">
        <f t="shared" si="428"/>
        <v>JUSTINOPOLIS</v>
      </c>
      <c r="I2620" s="71">
        <v>46085</v>
      </c>
      <c r="J2620" s="72">
        <v>46111</v>
      </c>
      <c r="K2620" s="68">
        <v>2</v>
      </c>
      <c r="L2620" s="68">
        <v>14221</v>
      </c>
      <c r="M2620" s="68">
        <v>178869</v>
      </c>
      <c r="N2620" s="73">
        <f t="shared" si="429"/>
        <v>600</v>
      </c>
      <c r="O2620" s="74" t="str">
        <f t="shared" ca="1" si="430"/>
        <v>OK</v>
      </c>
      <c r="P2620" s="71">
        <v>46125</v>
      </c>
      <c r="Q2620" s="198"/>
      <c r="R2620" s="68" t="s">
        <v>106</v>
      </c>
      <c r="S2620" s="73" t="str">
        <f t="shared" si="431"/>
        <v>Rachadura na zona baixa do talão.</v>
      </c>
      <c r="T2620" s="67" t="str">
        <f t="shared" si="43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20" s="73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20" s="68">
        <v>16196</v>
      </c>
      <c r="W2620" s="67" t="str">
        <f t="shared" si="434"/>
        <v xml:space="preserve">Everson Veloso </v>
      </c>
      <c r="X2620" s="67">
        <f t="shared" si="425"/>
        <v>3</v>
      </c>
      <c r="Y2620" s="67">
        <f t="shared" ca="1" si="424"/>
        <v>14</v>
      </c>
      <c r="Z2620" s="67" t="str">
        <f>IFERROR(VLOOKUP(R2620,FVU!B:F,5,FALSE),"")</f>
        <v>TALÃO</v>
      </c>
      <c r="AA2620">
        <f t="shared" si="426"/>
        <v>2026</v>
      </c>
    </row>
    <row r="2621" spans="1:27" ht="15.75" customHeight="1">
      <c r="A2621" s="150">
        <f t="shared" si="423"/>
        <v>4916</v>
      </c>
      <c r="B2621" s="75">
        <v>30039</v>
      </c>
      <c r="C2621" s="60">
        <v>2</v>
      </c>
      <c r="D2621" s="59" t="str">
        <f t="shared" si="427"/>
        <v>275/80R22.5</v>
      </c>
      <c r="E2621" s="61">
        <v>41076</v>
      </c>
      <c r="F2621" s="75" t="s">
        <v>99</v>
      </c>
      <c r="G2621" s="60">
        <v>98</v>
      </c>
      <c r="H2621" s="59" t="str">
        <f t="shared" si="428"/>
        <v>ANA LUCIA</v>
      </c>
      <c r="I2621" s="63">
        <v>46088</v>
      </c>
      <c r="J2621" s="64">
        <v>46111</v>
      </c>
      <c r="K2621" s="60">
        <v>1</v>
      </c>
      <c r="L2621" s="60">
        <v>46576</v>
      </c>
      <c r="M2621" s="60">
        <v>85325</v>
      </c>
      <c r="N2621" s="65">
        <f t="shared" si="429"/>
        <v>600</v>
      </c>
      <c r="O2621" s="66" t="str">
        <f t="shared" ca="1" si="430"/>
        <v>OK</v>
      </c>
      <c r="P2621" s="63">
        <v>46112</v>
      </c>
      <c r="Q2621" s="200"/>
      <c r="R2621" s="148" t="s">
        <v>117</v>
      </c>
      <c r="S2621" s="65" t="str">
        <f t="shared" si="431"/>
        <v>Separações no talão e rupturas dos reforços.</v>
      </c>
      <c r="T2621" s="59" t="str">
        <f t="shared" si="432"/>
        <v>Aquecimento excessivo no tambor de freio, utilização com sobrecarga ou baixa pressão, mau posicionamento do pneu sobre o aro/roda, uso excessivo dos freios devido a velocidade incompatível com a via.</v>
      </c>
      <c r="U2621" s="65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21" s="60">
        <v>16196</v>
      </c>
      <c r="W2621" s="59" t="str">
        <f t="shared" si="434"/>
        <v xml:space="preserve">Everson Veloso </v>
      </c>
      <c r="X2621" s="59">
        <f t="shared" si="425"/>
        <v>3</v>
      </c>
      <c r="Y2621" s="59">
        <f t="shared" ca="1" si="424"/>
        <v>1</v>
      </c>
      <c r="Z2621" s="59" t="str">
        <f>IFERROR(VLOOKUP(R2621,FVU!B:F,5,FALSE),"")</f>
        <v>TALÃO</v>
      </c>
      <c r="AA2621">
        <f t="shared" si="426"/>
        <v>2026</v>
      </c>
    </row>
    <row r="2622" spans="1:27" ht="15.75" customHeight="1">
      <c r="A2622" s="149">
        <f t="shared" si="423"/>
        <v>4917</v>
      </c>
      <c r="B2622" s="76">
        <v>29086</v>
      </c>
      <c r="C2622" s="68">
        <v>2</v>
      </c>
      <c r="D2622" s="67" t="str">
        <f t="shared" si="427"/>
        <v>275/80R22.5</v>
      </c>
      <c r="E2622" s="69">
        <v>10996</v>
      </c>
      <c r="F2622" s="76" t="s">
        <v>101</v>
      </c>
      <c r="G2622" s="68">
        <v>98</v>
      </c>
      <c r="H2622" s="67" t="str">
        <f t="shared" si="428"/>
        <v>ANA LUCIA</v>
      </c>
      <c r="I2622" s="71">
        <v>46090</v>
      </c>
      <c r="J2622" s="72">
        <v>46111</v>
      </c>
      <c r="K2622" s="68">
        <v>1</v>
      </c>
      <c r="L2622" s="68">
        <v>29513</v>
      </c>
      <c r="M2622" s="68">
        <v>96070</v>
      </c>
      <c r="N2622" s="73">
        <f t="shared" si="429"/>
        <v>600</v>
      </c>
      <c r="O2622" s="74" t="str">
        <f t="shared" ca="1" si="430"/>
        <v>OK</v>
      </c>
      <c r="P2622" s="71">
        <v>46112</v>
      </c>
      <c r="Q2622" s="198"/>
      <c r="R2622" s="68" t="s">
        <v>104</v>
      </c>
      <c r="S2622" s="73" t="str">
        <f t="shared" si="431"/>
        <v>Feridas acidentais no flanco.</v>
      </c>
      <c r="T2622" s="67" t="str">
        <f t="shared" si="432"/>
        <v>Objetos pontiagudos, pontas de guias, meio-fio.</v>
      </c>
      <c r="U2622" s="73" t="str">
        <f t="shared" si="433"/>
        <v>Impacto lateral proveniente de erro operacional, solicito avaliação de cobrança.</v>
      </c>
      <c r="V2622" s="68">
        <v>16196</v>
      </c>
      <c r="W2622" s="67" t="str">
        <f t="shared" si="434"/>
        <v xml:space="preserve">Everson Veloso </v>
      </c>
      <c r="X2622" s="67">
        <f t="shared" si="425"/>
        <v>3</v>
      </c>
      <c r="Y2622" s="67">
        <f t="shared" ca="1" si="424"/>
        <v>1</v>
      </c>
      <c r="Z2622" s="67" t="str">
        <f>IFERROR(VLOOKUP(R2622,FVU!B:F,5,FALSE),"")</f>
        <v>FLANCO</v>
      </c>
      <c r="AA2622">
        <f t="shared" si="426"/>
        <v>2026</v>
      </c>
    </row>
    <row r="2623" spans="1:27" ht="15.75" customHeight="1">
      <c r="A2623" s="150">
        <f t="shared" si="423"/>
        <v>4918</v>
      </c>
      <c r="B2623" s="75">
        <v>30590</v>
      </c>
      <c r="C2623" s="60">
        <v>2</v>
      </c>
      <c r="D2623" s="59" t="str">
        <f t="shared" si="427"/>
        <v>275/80R22.5</v>
      </c>
      <c r="E2623" s="61">
        <v>41077</v>
      </c>
      <c r="F2623" s="62" t="s">
        <v>105</v>
      </c>
      <c r="G2623" s="60">
        <v>98</v>
      </c>
      <c r="H2623" s="59" t="str">
        <f t="shared" si="428"/>
        <v>ANA LUCIA</v>
      </c>
      <c r="I2623" s="63">
        <v>46087</v>
      </c>
      <c r="J2623" s="64">
        <v>46112</v>
      </c>
      <c r="K2623" s="60">
        <v>1</v>
      </c>
      <c r="L2623" s="60">
        <v>47935</v>
      </c>
      <c r="M2623" s="60">
        <v>73046</v>
      </c>
      <c r="N2623" s="65">
        <f t="shared" si="429"/>
        <v>600</v>
      </c>
      <c r="O2623" s="66" t="str">
        <f t="shared" ca="1" si="430"/>
        <v>OK</v>
      </c>
      <c r="P2623" s="63">
        <v>46204</v>
      </c>
      <c r="Q2623" s="200"/>
      <c r="R2623" s="77" t="s">
        <v>106</v>
      </c>
      <c r="S2623" s="65" t="str">
        <f t="shared" si="431"/>
        <v>Rachadura na zona baixa do talão.</v>
      </c>
      <c r="T2623" s="59" t="str">
        <f t="shared" si="43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23" s="65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23" s="60">
        <v>16196</v>
      </c>
      <c r="W2623" s="59" t="str">
        <f t="shared" si="434"/>
        <v xml:space="preserve">Everson Veloso </v>
      </c>
      <c r="X2623" s="59">
        <f t="shared" si="425"/>
        <v>3</v>
      </c>
      <c r="Y2623" s="59">
        <f t="shared" ca="1" si="424"/>
        <v>92</v>
      </c>
      <c r="Z2623" s="59" t="str">
        <f>IFERROR(VLOOKUP(R2623,FVU!B:F,5,FALSE),"")</f>
        <v>TALÃO</v>
      </c>
      <c r="AA2623">
        <f t="shared" si="426"/>
        <v>2026</v>
      </c>
    </row>
    <row r="2624" spans="1:27" ht="15.75" customHeight="1">
      <c r="A2624" s="149">
        <f t="shared" si="423"/>
        <v>4919</v>
      </c>
      <c r="B2624" s="76">
        <v>32483</v>
      </c>
      <c r="C2624" s="68">
        <v>2</v>
      </c>
      <c r="D2624" s="67" t="str">
        <f t="shared" si="427"/>
        <v>275/80R22.5</v>
      </c>
      <c r="E2624" s="69">
        <v>90214</v>
      </c>
      <c r="F2624" s="70" t="s">
        <v>105</v>
      </c>
      <c r="G2624" s="68">
        <v>520</v>
      </c>
      <c r="H2624" s="67" t="str">
        <f t="shared" si="428"/>
        <v>NEVES</v>
      </c>
      <c r="I2624" s="71">
        <v>46083</v>
      </c>
      <c r="J2624" s="72">
        <v>46112</v>
      </c>
      <c r="K2624" s="68">
        <v>0</v>
      </c>
      <c r="L2624" s="68">
        <v>24623</v>
      </c>
      <c r="M2624" s="68">
        <v>69413</v>
      </c>
      <c r="N2624" s="73">
        <f t="shared" si="429"/>
        <v>600</v>
      </c>
      <c r="O2624" s="74" t="str">
        <f t="shared" ca="1" si="430"/>
        <v>OK</v>
      </c>
      <c r="P2624" s="71">
        <v>46125</v>
      </c>
      <c r="Q2624" s="198"/>
      <c r="R2624" s="68" t="s">
        <v>114</v>
      </c>
      <c r="S2624" s="73" t="str">
        <f t="shared" si="431"/>
        <v>Pneu não ressulcado</v>
      </c>
      <c r="T2624" s="67" t="str">
        <f t="shared" si="432"/>
        <v>Negligência e/ou não realização do serviço de ressulcagem.</v>
      </c>
      <c r="U2624" s="73" t="str">
        <f t="shared" si="433"/>
        <v>Realizar a ressulcagem dos pneus respeitando os procedimentos conforme manual de ressulcagem.</v>
      </c>
      <c r="V2624" s="68">
        <v>16196</v>
      </c>
      <c r="W2624" s="67" t="str">
        <f t="shared" si="434"/>
        <v xml:space="preserve">Everson Veloso </v>
      </c>
      <c r="X2624" s="67">
        <f t="shared" si="425"/>
        <v>3</v>
      </c>
      <c r="Y2624" s="67">
        <f t="shared" ca="1" si="424"/>
        <v>13</v>
      </c>
      <c r="Z2624" s="67" t="str">
        <f>IFERROR(VLOOKUP(R2624,FVU!B:F,5,FALSE),"")</f>
        <v>BANDA DE RODAGEM</v>
      </c>
      <c r="AA2624">
        <f t="shared" si="426"/>
        <v>2026</v>
      </c>
    </row>
    <row r="2625" spans="1:27" ht="15.75" customHeight="1">
      <c r="A2625" s="150">
        <f t="shared" si="423"/>
        <v>4920</v>
      </c>
      <c r="B2625" s="75">
        <v>28783</v>
      </c>
      <c r="C2625" s="60">
        <v>2</v>
      </c>
      <c r="D2625" s="59" t="str">
        <f t="shared" si="427"/>
        <v>275/80R22.5</v>
      </c>
      <c r="E2625" s="61">
        <v>90479</v>
      </c>
      <c r="F2625" s="62" t="s">
        <v>105</v>
      </c>
      <c r="G2625" s="60">
        <v>520</v>
      </c>
      <c r="H2625" s="59" t="str">
        <f t="shared" si="428"/>
        <v>NEVES</v>
      </c>
      <c r="I2625" s="63">
        <v>46087</v>
      </c>
      <c r="J2625" s="64">
        <v>46112</v>
      </c>
      <c r="K2625" s="60">
        <v>1</v>
      </c>
      <c r="L2625" s="60">
        <v>5995</v>
      </c>
      <c r="M2625" s="60">
        <v>134717</v>
      </c>
      <c r="N2625" s="65">
        <f t="shared" si="429"/>
        <v>600</v>
      </c>
      <c r="O2625" s="66" t="str">
        <f t="shared" ca="1" si="430"/>
        <v>OK</v>
      </c>
      <c r="P2625" s="63">
        <v>46125</v>
      </c>
      <c r="Q2625" s="200"/>
      <c r="R2625" s="77" t="s">
        <v>106</v>
      </c>
      <c r="S2625" s="65" t="str">
        <f t="shared" si="431"/>
        <v>Rachadura na zona baixa do talão.</v>
      </c>
      <c r="T2625" s="59" t="str">
        <f t="shared" si="43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25" s="65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25" s="60">
        <v>16196</v>
      </c>
      <c r="W2625" s="59" t="str">
        <f t="shared" si="434"/>
        <v xml:space="preserve">Everson Veloso </v>
      </c>
      <c r="X2625" s="59">
        <f t="shared" si="425"/>
        <v>3</v>
      </c>
      <c r="Y2625" s="59">
        <f t="shared" ca="1" si="424"/>
        <v>13</v>
      </c>
      <c r="Z2625" s="59" t="str">
        <f>IFERROR(VLOOKUP(R2625,FVU!B:F,5,FALSE),"")</f>
        <v>TALÃO</v>
      </c>
      <c r="AA2625">
        <f t="shared" si="426"/>
        <v>2026</v>
      </c>
    </row>
    <row r="2626" spans="1:27" ht="15.75" customHeight="1">
      <c r="A2626" s="149">
        <f t="shared" si="423"/>
        <v>4921</v>
      </c>
      <c r="B2626" s="76">
        <v>31607</v>
      </c>
      <c r="C2626" s="68">
        <v>2</v>
      </c>
      <c r="D2626" s="67" t="str">
        <f t="shared" si="427"/>
        <v>275/80R22.5</v>
      </c>
      <c r="E2626" s="69">
        <v>11147</v>
      </c>
      <c r="F2626" s="70" t="s">
        <v>102</v>
      </c>
      <c r="G2626" s="68">
        <v>98</v>
      </c>
      <c r="H2626" s="67" t="str">
        <f t="shared" si="428"/>
        <v>ANA LUCIA</v>
      </c>
      <c r="I2626" s="71">
        <v>46088</v>
      </c>
      <c r="J2626" s="72">
        <v>46112</v>
      </c>
      <c r="K2626" s="68">
        <v>0</v>
      </c>
      <c r="L2626" s="68">
        <v>55423</v>
      </c>
      <c r="M2626" s="68">
        <v>55423</v>
      </c>
      <c r="N2626" s="73">
        <f t="shared" si="429"/>
        <v>600</v>
      </c>
      <c r="O2626" s="74" t="str">
        <f t="shared" ca="1" si="430"/>
        <v>OK</v>
      </c>
      <c r="P2626" s="71">
        <v>46204</v>
      </c>
      <c r="Q2626" s="198"/>
      <c r="R2626" s="68" t="s">
        <v>114</v>
      </c>
      <c r="S2626" s="73" t="str">
        <f t="shared" si="431"/>
        <v>Pneu não ressulcado</v>
      </c>
      <c r="T2626" s="67" t="str">
        <f t="shared" si="432"/>
        <v>Negligência e/ou não realização do serviço de ressulcagem.</v>
      </c>
      <c r="U2626" s="73" t="str">
        <f t="shared" si="433"/>
        <v>Realizar a ressulcagem dos pneus respeitando os procedimentos conforme manual de ressulcagem.</v>
      </c>
      <c r="V2626" s="68">
        <v>16196</v>
      </c>
      <c r="W2626" s="67" t="str">
        <f t="shared" si="434"/>
        <v xml:space="preserve">Everson Veloso </v>
      </c>
      <c r="X2626" s="67">
        <f t="shared" si="425"/>
        <v>3</v>
      </c>
      <c r="Y2626" s="67">
        <f t="shared" ca="1" si="424"/>
        <v>92</v>
      </c>
      <c r="Z2626" s="67" t="str">
        <f>IFERROR(VLOOKUP(R2626,FVU!B:F,5,FALSE),"")</f>
        <v>BANDA DE RODAGEM</v>
      </c>
      <c r="AA2626">
        <f t="shared" si="426"/>
        <v>2026</v>
      </c>
    </row>
    <row r="2627" spans="1:27" ht="15.75" customHeight="1">
      <c r="A2627" s="150">
        <f t="shared" si="423"/>
        <v>4922</v>
      </c>
      <c r="B2627" s="75">
        <v>31370</v>
      </c>
      <c r="C2627" s="60">
        <v>4</v>
      </c>
      <c r="D2627" s="59" t="str">
        <f t="shared" si="427"/>
        <v>215/75R17.5</v>
      </c>
      <c r="E2627" s="61">
        <v>40883</v>
      </c>
      <c r="F2627" s="62" t="s">
        <v>105</v>
      </c>
      <c r="G2627" s="60">
        <v>98</v>
      </c>
      <c r="H2627" s="59" t="str">
        <f t="shared" si="428"/>
        <v>ANA LUCIA</v>
      </c>
      <c r="I2627" s="63">
        <v>46085</v>
      </c>
      <c r="J2627" s="64">
        <v>46112</v>
      </c>
      <c r="K2627" s="60">
        <v>1</v>
      </c>
      <c r="L2627" s="60">
        <v>3750</v>
      </c>
      <c r="M2627" s="60">
        <v>21630</v>
      </c>
      <c r="N2627" s="65">
        <f t="shared" si="429"/>
        <v>450</v>
      </c>
      <c r="O2627" s="66" t="str">
        <f t="shared" ca="1" si="430"/>
        <v>PENDENTE</v>
      </c>
      <c r="P2627" s="60"/>
      <c r="Q2627" s="200"/>
      <c r="R2627" s="77" t="s">
        <v>106</v>
      </c>
      <c r="S2627" s="65" t="str">
        <f t="shared" si="431"/>
        <v>Rachadura na zona baixa do talão.</v>
      </c>
      <c r="T2627" s="59" t="str">
        <f t="shared" si="43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27" s="65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27" s="60">
        <v>16196</v>
      </c>
      <c r="W2627" s="59" t="str">
        <f t="shared" si="434"/>
        <v xml:space="preserve">Everson Veloso </v>
      </c>
      <c r="X2627" s="59">
        <f t="shared" si="425"/>
        <v>3</v>
      </c>
      <c r="Y2627" s="59">
        <f t="shared" ca="1" si="424"/>
        <v>125</v>
      </c>
      <c r="Z2627" s="59" t="str">
        <f>IFERROR(VLOOKUP(R2627,FVU!B:F,5,FALSE),"")</f>
        <v>TALÃO</v>
      </c>
      <c r="AA2627">
        <f t="shared" si="426"/>
        <v>2026</v>
      </c>
    </row>
    <row r="2628" spans="1:27" ht="15.75" customHeight="1">
      <c r="A2628" s="149">
        <f t="shared" ref="A2628:A2691" si="435">IF(B2628&gt;0,A2627+1,"")</f>
        <v>4923</v>
      </c>
      <c r="B2628" s="76">
        <v>31315</v>
      </c>
      <c r="C2628" s="68">
        <v>2</v>
      </c>
      <c r="D2628" s="67" t="str">
        <f t="shared" si="427"/>
        <v>275/80R22.5</v>
      </c>
      <c r="E2628" s="69">
        <v>90542</v>
      </c>
      <c r="F2628" s="70" t="s">
        <v>197</v>
      </c>
      <c r="G2628" s="68">
        <v>990</v>
      </c>
      <c r="H2628" s="67" t="str">
        <f t="shared" si="428"/>
        <v>VENEZA</v>
      </c>
      <c r="I2628" s="71">
        <v>46085</v>
      </c>
      <c r="J2628" s="72">
        <v>46112</v>
      </c>
      <c r="K2628" s="68">
        <v>0</v>
      </c>
      <c r="L2628" s="68">
        <v>103918</v>
      </c>
      <c r="M2628" s="68">
        <v>103918</v>
      </c>
      <c r="N2628" s="73">
        <f t="shared" si="429"/>
        <v>600</v>
      </c>
      <c r="O2628" s="74" t="str">
        <f t="shared" ca="1" si="430"/>
        <v>OK</v>
      </c>
      <c r="P2628" s="71">
        <v>46120</v>
      </c>
      <c r="Q2628" s="198"/>
      <c r="R2628" s="68" t="s">
        <v>111</v>
      </c>
      <c r="S2628" s="73" t="str">
        <f t="shared" si="431"/>
        <v>Desgaste irregular da Banda de Rodagem.</v>
      </c>
      <c r="T2628" s="67" t="str">
        <f t="shared" si="432"/>
        <v>Folgas nas mangas, cubos, buchas estouradas, veículo desalinhado.</v>
      </c>
      <c r="U2628" s="73" t="str">
        <f t="shared" si="43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628" s="68">
        <v>16196</v>
      </c>
      <c r="W2628" s="67" t="str">
        <f t="shared" si="434"/>
        <v xml:space="preserve">Everson Veloso </v>
      </c>
      <c r="X2628" s="67">
        <f t="shared" si="425"/>
        <v>3</v>
      </c>
      <c r="Y2628" s="67">
        <f t="shared" ca="1" si="424"/>
        <v>8</v>
      </c>
      <c r="Z2628" s="67" t="str">
        <f>IFERROR(VLOOKUP(R2628,FVU!B:F,5,FALSE),"")</f>
        <v>BANDA DE RODAGEM</v>
      </c>
      <c r="AA2628">
        <f t="shared" si="426"/>
        <v>2026</v>
      </c>
    </row>
    <row r="2629" spans="1:27" ht="15.75" customHeight="1">
      <c r="A2629" s="150">
        <f t="shared" si="435"/>
        <v>4924</v>
      </c>
      <c r="B2629" s="75">
        <v>31718</v>
      </c>
      <c r="C2629" s="60">
        <v>2</v>
      </c>
      <c r="D2629" s="59" t="str">
        <f t="shared" si="427"/>
        <v>275/80R22.5</v>
      </c>
      <c r="E2629" s="61">
        <v>90527</v>
      </c>
      <c r="F2629" s="62" t="s">
        <v>198</v>
      </c>
      <c r="G2629" s="60">
        <v>990</v>
      </c>
      <c r="H2629" s="59" t="str">
        <f t="shared" si="428"/>
        <v>VENEZA</v>
      </c>
      <c r="I2629" s="63">
        <v>46083</v>
      </c>
      <c r="J2629" s="64">
        <v>46112</v>
      </c>
      <c r="K2629" s="60">
        <v>0</v>
      </c>
      <c r="L2629" s="60">
        <v>7385</v>
      </c>
      <c r="M2629" s="60">
        <v>72348</v>
      </c>
      <c r="N2629" s="65">
        <f t="shared" si="429"/>
        <v>600</v>
      </c>
      <c r="O2629" s="66" t="str">
        <f t="shared" ca="1" si="430"/>
        <v>OK</v>
      </c>
      <c r="P2629" s="63">
        <v>46114</v>
      </c>
      <c r="Q2629" s="200"/>
      <c r="R2629" s="77" t="s">
        <v>114</v>
      </c>
      <c r="S2629" s="65" t="str">
        <f t="shared" si="431"/>
        <v>Pneu não ressulcado</v>
      </c>
      <c r="T2629" s="59" t="str">
        <f t="shared" si="432"/>
        <v>Negligência e/ou não realização do serviço de ressulcagem.</v>
      </c>
      <c r="U2629" s="65" t="str">
        <f t="shared" si="433"/>
        <v>Realizar a ressulcagem dos pneus respeitando os procedimentos conforme manual de ressulcagem.</v>
      </c>
      <c r="V2629" s="60">
        <v>16196</v>
      </c>
      <c r="W2629" s="59" t="str">
        <f t="shared" si="434"/>
        <v xml:space="preserve">Everson Veloso </v>
      </c>
      <c r="X2629" s="59">
        <f t="shared" si="425"/>
        <v>3</v>
      </c>
      <c r="Y2629" s="59">
        <f t="shared" ca="1" si="424"/>
        <v>2</v>
      </c>
      <c r="Z2629" s="59" t="str">
        <f>IFERROR(VLOOKUP(R2629,FVU!B:F,5,FALSE),"")</f>
        <v>BANDA DE RODAGEM</v>
      </c>
      <c r="AA2629">
        <f t="shared" si="426"/>
        <v>2026</v>
      </c>
    </row>
    <row r="2630" spans="1:27" ht="15.75" customHeight="1">
      <c r="A2630" s="149">
        <f t="shared" si="435"/>
        <v>4925</v>
      </c>
      <c r="B2630" s="76">
        <v>28930</v>
      </c>
      <c r="C2630" s="68">
        <v>2</v>
      </c>
      <c r="D2630" s="67" t="str">
        <f t="shared" si="427"/>
        <v>275/80R22.5</v>
      </c>
      <c r="E2630" s="69">
        <v>90508</v>
      </c>
      <c r="F2630" s="70" t="s">
        <v>105</v>
      </c>
      <c r="G2630" s="68">
        <v>990</v>
      </c>
      <c r="H2630" s="67" t="str">
        <f t="shared" si="428"/>
        <v>VENEZA</v>
      </c>
      <c r="I2630" s="71">
        <v>46081</v>
      </c>
      <c r="J2630" s="72">
        <v>46112</v>
      </c>
      <c r="K2630" s="68">
        <v>0</v>
      </c>
      <c r="L2630" s="68">
        <v>18535</v>
      </c>
      <c r="M2630" s="68">
        <v>131290</v>
      </c>
      <c r="N2630" s="73">
        <f t="shared" si="429"/>
        <v>600</v>
      </c>
      <c r="O2630" s="74" t="str">
        <f t="shared" ca="1" si="430"/>
        <v>OK</v>
      </c>
      <c r="P2630" s="71">
        <v>46120</v>
      </c>
      <c r="Q2630" s="198"/>
      <c r="R2630" s="68" t="s">
        <v>107</v>
      </c>
      <c r="S2630" s="73" t="str">
        <f t="shared" si="431"/>
        <v>Alteração na zona baixa do talão.</v>
      </c>
      <c r="T2630" s="67" t="str">
        <f t="shared" si="43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630" s="73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630" s="68">
        <v>16196</v>
      </c>
      <c r="W2630" s="67" t="str">
        <f t="shared" si="434"/>
        <v xml:space="preserve">Everson Veloso </v>
      </c>
      <c r="X2630" s="67">
        <f t="shared" si="425"/>
        <v>3</v>
      </c>
      <c r="Y2630" s="67">
        <f t="shared" ca="1" si="424"/>
        <v>8</v>
      </c>
      <c r="Z2630" s="67" t="str">
        <f>IFERROR(VLOOKUP(R2630,FVU!B:F,5,FALSE),"")</f>
        <v>TALÃO</v>
      </c>
      <c r="AA2630">
        <f t="shared" si="426"/>
        <v>2026</v>
      </c>
    </row>
    <row r="2631" spans="1:27" ht="15.75" customHeight="1">
      <c r="A2631" s="150">
        <f t="shared" si="435"/>
        <v>4926</v>
      </c>
      <c r="B2631" s="75">
        <v>26904</v>
      </c>
      <c r="C2631" s="60">
        <v>2</v>
      </c>
      <c r="D2631" s="59" t="str">
        <f t="shared" si="427"/>
        <v>275/80R22.5</v>
      </c>
      <c r="E2631" s="61">
        <v>90474</v>
      </c>
      <c r="F2631" s="62" t="s">
        <v>105</v>
      </c>
      <c r="G2631" s="60">
        <v>520</v>
      </c>
      <c r="H2631" s="59" t="str">
        <f t="shared" si="428"/>
        <v>NEVES</v>
      </c>
      <c r="I2631" s="63">
        <v>46088</v>
      </c>
      <c r="J2631" s="64">
        <v>46112</v>
      </c>
      <c r="K2631" s="60">
        <v>1</v>
      </c>
      <c r="L2631" s="60">
        <v>4048</v>
      </c>
      <c r="M2631" s="60">
        <v>196290</v>
      </c>
      <c r="N2631" s="65">
        <f t="shared" si="429"/>
        <v>600</v>
      </c>
      <c r="O2631" s="66" t="str">
        <f t="shared" ca="1" si="430"/>
        <v>OK</v>
      </c>
      <c r="P2631" s="63">
        <v>46125</v>
      </c>
      <c r="Q2631" s="200"/>
      <c r="R2631" s="77" t="s">
        <v>107</v>
      </c>
      <c r="S2631" s="65" t="str">
        <f t="shared" si="431"/>
        <v>Alteração na zona baixa do talão.</v>
      </c>
      <c r="T2631" s="59" t="str">
        <f t="shared" si="43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631" s="65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631" s="60">
        <v>16196</v>
      </c>
      <c r="W2631" s="59" t="str">
        <f t="shared" si="434"/>
        <v xml:space="preserve">Everson Veloso </v>
      </c>
      <c r="X2631" s="59">
        <f t="shared" si="425"/>
        <v>3</v>
      </c>
      <c r="Y2631" s="59">
        <f t="shared" ref="Y2631:Y2694" ca="1" si="436">IF(J2631=0,"",IF(P2631=0,TODAY()-J2631,P2631-J2631))</f>
        <v>13</v>
      </c>
      <c r="Z2631" s="59" t="str">
        <f>IFERROR(VLOOKUP(R2631,FVU!B:F,5,FALSE),"")</f>
        <v>TALÃO</v>
      </c>
      <c r="AA2631">
        <f t="shared" si="426"/>
        <v>2026</v>
      </c>
    </row>
    <row r="2632" spans="1:27" ht="15.75" customHeight="1">
      <c r="A2632" s="149">
        <f t="shared" si="435"/>
        <v>4927</v>
      </c>
      <c r="B2632" s="76">
        <v>24018</v>
      </c>
      <c r="C2632" s="68">
        <v>1</v>
      </c>
      <c r="D2632" s="67" t="str">
        <f t="shared" si="427"/>
        <v>295/80R22.5</v>
      </c>
      <c r="E2632" s="69">
        <v>12660</v>
      </c>
      <c r="F2632" s="70" t="s">
        <v>99</v>
      </c>
      <c r="G2632" s="68">
        <v>16</v>
      </c>
      <c r="H2632" s="67" t="str">
        <f t="shared" si="428"/>
        <v>M.GORETTI</v>
      </c>
      <c r="I2632" s="71">
        <v>46090</v>
      </c>
      <c r="J2632" s="72">
        <v>46112</v>
      </c>
      <c r="K2632" s="68">
        <v>1</v>
      </c>
      <c r="L2632" s="68">
        <v>3195</v>
      </c>
      <c r="M2632" s="68">
        <v>192713</v>
      </c>
      <c r="N2632" s="73">
        <f t="shared" si="429"/>
        <v>650</v>
      </c>
      <c r="O2632" s="74" t="str">
        <f t="shared" ca="1" si="430"/>
        <v>OK</v>
      </c>
      <c r="P2632" s="71">
        <v>46114</v>
      </c>
      <c r="Q2632" s="198"/>
      <c r="R2632" s="68" t="s">
        <v>116</v>
      </c>
      <c r="S2632" s="73" t="str">
        <f t="shared" si="431"/>
        <v>Desenrolamento do retorno da lona carcaça no talão.</v>
      </c>
      <c r="T2632" s="67" t="str">
        <f t="shared" si="432"/>
        <v>Aquecimento no talão ocasionado pelo uso excessivo do freio, má regulagem dos freios, uso excessivo dos freios devido a velocidade incompatível com a via,rodas sujas e/ou em má condições de uso, etc.</v>
      </c>
      <c r="U2632" s="73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632" s="68">
        <v>16196</v>
      </c>
      <c r="W2632" s="67" t="str">
        <f t="shared" si="434"/>
        <v xml:space="preserve">Everson Veloso </v>
      </c>
      <c r="X2632" s="67">
        <f t="shared" si="425"/>
        <v>3</v>
      </c>
      <c r="Y2632" s="67">
        <f t="shared" ca="1" si="436"/>
        <v>2</v>
      </c>
      <c r="Z2632" s="67" t="str">
        <f>IFERROR(VLOOKUP(R2632,FVU!B:F,5,FALSE),"")</f>
        <v>TALÃO</v>
      </c>
      <c r="AA2632">
        <f t="shared" si="426"/>
        <v>2026</v>
      </c>
    </row>
    <row r="2633" spans="1:27" ht="15.75" customHeight="1">
      <c r="A2633" s="150">
        <f t="shared" si="435"/>
        <v>4928</v>
      </c>
      <c r="B2633" s="75">
        <v>33252</v>
      </c>
      <c r="C2633" s="60">
        <v>2</v>
      </c>
      <c r="D2633" s="59" t="str">
        <f t="shared" si="427"/>
        <v>275/80R22.5</v>
      </c>
      <c r="E2633" s="61">
        <v>7328</v>
      </c>
      <c r="F2633" s="62" t="s">
        <v>102</v>
      </c>
      <c r="G2633" s="60">
        <v>56</v>
      </c>
      <c r="H2633" s="59" t="str">
        <f t="shared" si="428"/>
        <v xml:space="preserve">UBERLANDIA </v>
      </c>
      <c r="I2633" s="63">
        <v>46091</v>
      </c>
      <c r="J2633" s="64">
        <v>46112</v>
      </c>
      <c r="K2633" s="60">
        <v>0</v>
      </c>
      <c r="L2633" s="60">
        <v>17565</v>
      </c>
      <c r="M2633" s="60">
        <v>17565</v>
      </c>
      <c r="N2633" s="65">
        <f t="shared" si="429"/>
        <v>600</v>
      </c>
      <c r="O2633" s="66" t="str">
        <f t="shared" ca="1" si="430"/>
        <v>PENDENTE</v>
      </c>
      <c r="P2633" s="60"/>
      <c r="Q2633" s="200"/>
      <c r="R2633" s="77" t="s">
        <v>109</v>
      </c>
      <c r="S2633" s="65" t="str">
        <f t="shared" si="431"/>
        <v>Desgaste da Banda de Rodagem por utilização extrema.</v>
      </c>
      <c r="T2633" s="59" t="str">
        <f t="shared" si="432"/>
        <v>Roda travada, "calo" no tambor de freio, utilização extrema , excessiva.</v>
      </c>
      <c r="U2633" s="65" t="str">
        <f t="shared" si="433"/>
        <v>Verificar rodas e tambores de freio, verificar negligência do borracheiro e caso procedente efetuar a cobrança.</v>
      </c>
      <c r="V2633" s="60">
        <v>16196</v>
      </c>
      <c r="W2633" s="59" t="str">
        <f t="shared" si="434"/>
        <v xml:space="preserve">Everson Veloso </v>
      </c>
      <c r="X2633" s="59">
        <f t="shared" ref="X2633:X2696" si="437">IF(J2633=0,"",MONTH(J2633))</f>
        <v>3</v>
      </c>
      <c r="Y2633" s="59">
        <f t="shared" ca="1" si="436"/>
        <v>125</v>
      </c>
      <c r="Z2633" s="59" t="str">
        <f>IFERROR(VLOOKUP(R2633,FVU!B:F,5,FALSE),"")</f>
        <v>BANDA DE RODAGEM</v>
      </c>
      <c r="AA2633">
        <f t="shared" ref="AA2633:AA2696" si="438">IF(J2633=0,"",YEAR(J2633))</f>
        <v>2026</v>
      </c>
    </row>
    <row r="2634" spans="1:27" ht="15.75" customHeight="1">
      <c r="A2634" s="149">
        <f t="shared" si="435"/>
        <v>4929</v>
      </c>
      <c r="B2634" s="76">
        <v>33407</v>
      </c>
      <c r="C2634" s="68">
        <v>2</v>
      </c>
      <c r="D2634" s="67" t="str">
        <f t="shared" si="427"/>
        <v>275/80R22.5</v>
      </c>
      <c r="E2634" s="69">
        <v>7504</v>
      </c>
      <c r="F2634" s="70" t="s">
        <v>102</v>
      </c>
      <c r="G2634" s="68">
        <v>56</v>
      </c>
      <c r="H2634" s="67" t="str">
        <f t="shared" si="428"/>
        <v xml:space="preserve">UBERLANDIA </v>
      </c>
      <c r="I2634" s="71">
        <v>46087</v>
      </c>
      <c r="J2634" s="72">
        <v>46112</v>
      </c>
      <c r="K2634" s="68">
        <v>0</v>
      </c>
      <c r="L2634" s="68">
        <v>10285</v>
      </c>
      <c r="M2634" s="68">
        <v>10285</v>
      </c>
      <c r="N2634" s="73">
        <f t="shared" si="429"/>
        <v>600</v>
      </c>
      <c r="O2634" s="74" t="str">
        <f t="shared" ca="1" si="430"/>
        <v>PENDENTE</v>
      </c>
      <c r="P2634" s="68"/>
      <c r="Q2634" s="198"/>
      <c r="R2634" s="68" t="s">
        <v>111</v>
      </c>
      <c r="S2634" s="73" t="str">
        <f t="shared" si="431"/>
        <v>Desgaste irregular da Banda de Rodagem.</v>
      </c>
      <c r="T2634" s="67" t="str">
        <f t="shared" si="432"/>
        <v>Folgas nas mangas, cubos, buchas estouradas, veículo desalinhado.</v>
      </c>
      <c r="U2634" s="73" t="str">
        <f t="shared" si="43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634" s="68">
        <v>16196</v>
      </c>
      <c r="W2634" s="67" t="str">
        <f t="shared" si="434"/>
        <v xml:space="preserve">Everson Veloso </v>
      </c>
      <c r="X2634" s="67">
        <f t="shared" si="437"/>
        <v>3</v>
      </c>
      <c r="Y2634" s="67">
        <f t="shared" ca="1" si="436"/>
        <v>125</v>
      </c>
      <c r="Z2634" s="67" t="str">
        <f>IFERROR(VLOOKUP(R2634,FVU!B:F,5,FALSE),"")</f>
        <v>BANDA DE RODAGEM</v>
      </c>
      <c r="AA2634">
        <f t="shared" si="438"/>
        <v>2026</v>
      </c>
    </row>
    <row r="2635" spans="1:27" ht="15.75" customHeight="1">
      <c r="A2635" s="150">
        <f t="shared" si="435"/>
        <v>4930</v>
      </c>
      <c r="B2635" s="75">
        <v>33645</v>
      </c>
      <c r="C2635" s="60">
        <v>2</v>
      </c>
      <c r="D2635" s="59" t="str">
        <f t="shared" si="427"/>
        <v>275/80R22.5</v>
      </c>
      <c r="E2635" s="61">
        <v>8481</v>
      </c>
      <c r="F2635" s="62" t="s">
        <v>105</v>
      </c>
      <c r="G2635" s="60">
        <v>56</v>
      </c>
      <c r="H2635" s="59" t="str">
        <f t="shared" si="428"/>
        <v xml:space="preserve">UBERLANDIA </v>
      </c>
      <c r="I2635" s="63">
        <v>46091</v>
      </c>
      <c r="J2635" s="64">
        <v>46112</v>
      </c>
      <c r="K2635" s="60">
        <v>0</v>
      </c>
      <c r="L2635" s="60">
        <v>4276</v>
      </c>
      <c r="M2635" s="60">
        <v>4276</v>
      </c>
      <c r="N2635" s="65">
        <f t="shared" si="429"/>
        <v>600</v>
      </c>
      <c r="O2635" s="66" t="str">
        <f t="shared" ca="1" si="430"/>
        <v>PENDENTE</v>
      </c>
      <c r="P2635" s="60"/>
      <c r="Q2635" s="200"/>
      <c r="R2635" s="77" t="s">
        <v>116</v>
      </c>
      <c r="S2635" s="65" t="str">
        <f t="shared" si="431"/>
        <v>Desenrolamento do retorno da lona carcaça no talão.</v>
      </c>
      <c r="T2635" s="59" t="str">
        <f t="shared" si="432"/>
        <v>Aquecimento no talão ocasionado pelo uso excessivo do freio, má regulagem dos freios, uso excessivo dos freios devido a velocidade incompatível com a via,rodas sujas e/ou em má condições de uso, etc.</v>
      </c>
      <c r="U2635" s="65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635" s="60">
        <v>16196</v>
      </c>
      <c r="W2635" s="59" t="str">
        <f t="shared" si="434"/>
        <v xml:space="preserve">Everson Veloso </v>
      </c>
      <c r="X2635" s="59">
        <f t="shared" si="437"/>
        <v>3</v>
      </c>
      <c r="Y2635" s="59">
        <f t="shared" ca="1" si="436"/>
        <v>125</v>
      </c>
      <c r="Z2635" s="59" t="str">
        <f>IFERROR(VLOOKUP(R2635,FVU!B:F,5,FALSE),"")</f>
        <v>TALÃO</v>
      </c>
      <c r="AA2635">
        <f t="shared" si="438"/>
        <v>2026</v>
      </c>
    </row>
    <row r="2636" spans="1:27" ht="15.75" customHeight="1">
      <c r="A2636" s="149">
        <f t="shared" si="435"/>
        <v>4931</v>
      </c>
      <c r="B2636" s="76">
        <v>30828</v>
      </c>
      <c r="C2636" s="68">
        <v>2</v>
      </c>
      <c r="D2636" s="67" t="str">
        <f t="shared" si="427"/>
        <v>275/80R22.5</v>
      </c>
      <c r="E2636" s="69">
        <v>40521</v>
      </c>
      <c r="F2636" s="70" t="s">
        <v>197</v>
      </c>
      <c r="G2636" s="68">
        <v>870</v>
      </c>
      <c r="H2636" s="67" t="str">
        <f t="shared" si="428"/>
        <v>JUSTINOPOLIS</v>
      </c>
      <c r="I2636" s="71">
        <v>46092</v>
      </c>
      <c r="J2636" s="72">
        <v>46112</v>
      </c>
      <c r="K2636" s="68">
        <v>0</v>
      </c>
      <c r="L2636" s="68">
        <v>44965</v>
      </c>
      <c r="M2636" s="68">
        <v>44965</v>
      </c>
      <c r="N2636" s="73">
        <f t="shared" si="429"/>
        <v>600</v>
      </c>
      <c r="O2636" s="74" t="str">
        <f t="shared" ca="1" si="430"/>
        <v>PENDENTE</v>
      </c>
      <c r="P2636" s="68"/>
      <c r="Q2636" s="198"/>
      <c r="R2636" s="68" t="s">
        <v>104</v>
      </c>
      <c r="S2636" s="73" t="str">
        <f t="shared" si="431"/>
        <v>Feridas acidentais no flanco.</v>
      </c>
      <c r="T2636" s="67" t="str">
        <f t="shared" si="432"/>
        <v>Objetos pontiagudos, pontas de guias, meio-fio.</v>
      </c>
      <c r="U2636" s="73" t="str">
        <f t="shared" si="433"/>
        <v>Impacto lateral proveniente de erro operacional, solicito avaliação de cobrança.</v>
      </c>
      <c r="V2636" s="68">
        <v>16196</v>
      </c>
      <c r="W2636" s="67" t="str">
        <f t="shared" si="434"/>
        <v xml:space="preserve">Everson Veloso </v>
      </c>
      <c r="X2636" s="67">
        <f t="shared" si="437"/>
        <v>3</v>
      </c>
      <c r="Y2636" s="67">
        <f t="shared" ca="1" si="436"/>
        <v>125</v>
      </c>
      <c r="Z2636" s="67" t="str">
        <f>IFERROR(VLOOKUP(R2636,FVU!B:F,5,FALSE),"")</f>
        <v>FLANCO</v>
      </c>
      <c r="AA2636">
        <f t="shared" si="438"/>
        <v>2026</v>
      </c>
    </row>
    <row r="2637" spans="1:27" ht="15.75" customHeight="1">
      <c r="A2637" s="150">
        <f t="shared" si="435"/>
        <v>4932</v>
      </c>
      <c r="B2637" s="75">
        <v>31780</v>
      </c>
      <c r="C2637" s="60">
        <v>2</v>
      </c>
      <c r="D2637" s="59" t="str">
        <f t="shared" si="427"/>
        <v>275/80R22.5</v>
      </c>
      <c r="E2637" s="61">
        <v>8449</v>
      </c>
      <c r="F2637" s="62" t="s">
        <v>105</v>
      </c>
      <c r="G2637" s="60">
        <v>56</v>
      </c>
      <c r="H2637" s="59" t="str">
        <f t="shared" si="428"/>
        <v xml:space="preserve">UBERLANDIA </v>
      </c>
      <c r="I2637" s="63">
        <v>46090</v>
      </c>
      <c r="J2637" s="64">
        <v>46112</v>
      </c>
      <c r="K2637" s="60">
        <v>0</v>
      </c>
      <c r="L2637" s="60">
        <v>19304</v>
      </c>
      <c r="M2637" s="60">
        <v>49897</v>
      </c>
      <c r="N2637" s="65">
        <f t="shared" si="429"/>
        <v>600</v>
      </c>
      <c r="O2637" s="66" t="str">
        <f t="shared" ca="1" si="430"/>
        <v>PENDENTE</v>
      </c>
      <c r="P2637" s="60"/>
      <c r="Q2637" s="200"/>
      <c r="R2637" s="77" t="s">
        <v>109</v>
      </c>
      <c r="S2637" s="65" t="str">
        <f t="shared" si="431"/>
        <v>Desgaste da Banda de Rodagem por utilização extrema.</v>
      </c>
      <c r="T2637" s="59" t="str">
        <f t="shared" si="432"/>
        <v>Roda travada, "calo" no tambor de freio, utilização extrema , excessiva.</v>
      </c>
      <c r="U2637" s="65" t="str">
        <f t="shared" si="433"/>
        <v>Verificar rodas e tambores de freio, verificar negligência do borracheiro e caso procedente efetuar a cobrança.</v>
      </c>
      <c r="V2637" s="60">
        <v>16196</v>
      </c>
      <c r="W2637" s="59" t="str">
        <f t="shared" si="434"/>
        <v xml:space="preserve">Everson Veloso </v>
      </c>
      <c r="X2637" s="59">
        <f t="shared" si="437"/>
        <v>3</v>
      </c>
      <c r="Y2637" s="59">
        <f t="shared" ca="1" si="436"/>
        <v>125</v>
      </c>
      <c r="Z2637" s="59" t="str">
        <f>IFERROR(VLOOKUP(R2637,FVU!B:F,5,FALSE),"")</f>
        <v>BANDA DE RODAGEM</v>
      </c>
      <c r="AA2637">
        <f t="shared" si="438"/>
        <v>2026</v>
      </c>
    </row>
    <row r="2638" spans="1:27" ht="15.75" customHeight="1">
      <c r="A2638" s="149">
        <f t="shared" si="435"/>
        <v>4933</v>
      </c>
      <c r="B2638" s="76">
        <v>32367</v>
      </c>
      <c r="C2638" s="68">
        <v>2</v>
      </c>
      <c r="D2638" s="67" t="str">
        <f t="shared" si="427"/>
        <v>275/80R22.5</v>
      </c>
      <c r="E2638" s="69">
        <v>11154</v>
      </c>
      <c r="F2638" s="70" t="s">
        <v>99</v>
      </c>
      <c r="G2638" s="68">
        <v>870</v>
      </c>
      <c r="H2638" s="67" t="str">
        <f t="shared" si="428"/>
        <v>JUSTINOPOLIS</v>
      </c>
      <c r="I2638" s="71">
        <v>46091</v>
      </c>
      <c r="J2638" s="72">
        <v>46112</v>
      </c>
      <c r="K2638" s="68">
        <v>2</v>
      </c>
      <c r="L2638" s="68">
        <v>1107</v>
      </c>
      <c r="M2638" s="68">
        <v>75343</v>
      </c>
      <c r="N2638" s="73">
        <f t="shared" si="429"/>
        <v>600</v>
      </c>
      <c r="O2638" s="74" t="str">
        <f t="shared" ca="1" si="430"/>
        <v>OK</v>
      </c>
      <c r="P2638" s="71">
        <v>46125</v>
      </c>
      <c r="Q2638" s="198"/>
      <c r="R2638" s="68" t="s">
        <v>106</v>
      </c>
      <c r="S2638" s="73" t="str">
        <f t="shared" si="431"/>
        <v>Rachadura na zona baixa do talão.</v>
      </c>
      <c r="T2638" s="67" t="str">
        <f t="shared" si="43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38" s="73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38" s="68">
        <v>16196</v>
      </c>
      <c r="W2638" s="67" t="str">
        <f t="shared" si="434"/>
        <v xml:space="preserve">Everson Veloso </v>
      </c>
      <c r="X2638" s="67">
        <f t="shared" si="437"/>
        <v>3</v>
      </c>
      <c r="Y2638" s="67">
        <f t="shared" ca="1" si="436"/>
        <v>13</v>
      </c>
      <c r="Z2638" s="67" t="str">
        <f>IFERROR(VLOOKUP(R2638,FVU!B:F,5,FALSE),"")</f>
        <v>TALÃO</v>
      </c>
      <c r="AA2638">
        <f t="shared" si="438"/>
        <v>2026</v>
      </c>
    </row>
    <row r="2639" spans="1:27" ht="15.75" customHeight="1">
      <c r="A2639" s="150">
        <f t="shared" si="435"/>
        <v>4934</v>
      </c>
      <c r="B2639" s="75">
        <v>28837</v>
      </c>
      <c r="C2639" s="60">
        <v>2</v>
      </c>
      <c r="D2639" s="59" t="str">
        <f t="shared" si="427"/>
        <v>275/80R22.5</v>
      </c>
      <c r="E2639" s="151" t="s">
        <v>272</v>
      </c>
      <c r="F2639" s="62" t="s">
        <v>105</v>
      </c>
      <c r="G2639" s="60">
        <v>16</v>
      </c>
      <c r="H2639" s="59" t="str">
        <f t="shared" si="428"/>
        <v>M.GORETTI</v>
      </c>
      <c r="I2639" s="63">
        <v>46090</v>
      </c>
      <c r="J2639" s="64">
        <v>46112</v>
      </c>
      <c r="K2639" s="60">
        <v>0</v>
      </c>
      <c r="L2639" s="60">
        <v>15646</v>
      </c>
      <c r="M2639" s="60">
        <v>134932</v>
      </c>
      <c r="N2639" s="65">
        <f t="shared" si="429"/>
        <v>600</v>
      </c>
      <c r="O2639" s="66" t="str">
        <f t="shared" ca="1" si="430"/>
        <v>OK</v>
      </c>
      <c r="P2639" s="63">
        <v>46114</v>
      </c>
      <c r="Q2639" s="200"/>
      <c r="R2639" s="77" t="s">
        <v>106</v>
      </c>
      <c r="S2639" s="65" t="str">
        <f t="shared" si="431"/>
        <v>Rachadura na zona baixa do talão.</v>
      </c>
      <c r="T2639" s="59" t="str">
        <f t="shared" si="432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39" s="65" t="str">
        <f t="shared" si="433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39" s="60">
        <v>16196</v>
      </c>
      <c r="W2639" s="59" t="str">
        <f t="shared" si="434"/>
        <v xml:space="preserve">Everson Veloso </v>
      </c>
      <c r="X2639" s="59">
        <f t="shared" si="437"/>
        <v>3</v>
      </c>
      <c r="Y2639" s="59">
        <f t="shared" ca="1" si="436"/>
        <v>2</v>
      </c>
      <c r="Z2639" s="59" t="str">
        <f>IFERROR(VLOOKUP(R2639,FVU!B:F,5,FALSE),"")</f>
        <v>TALÃO</v>
      </c>
      <c r="AA2639">
        <f t="shared" si="438"/>
        <v>2026</v>
      </c>
    </row>
    <row r="2640" spans="1:27" ht="15.75" customHeight="1">
      <c r="A2640" s="149">
        <f t="shared" si="435"/>
        <v>4935</v>
      </c>
      <c r="B2640" s="76">
        <v>31449</v>
      </c>
      <c r="C2640" s="68">
        <v>2</v>
      </c>
      <c r="D2640" s="67" t="str">
        <f t="shared" si="427"/>
        <v>275/80R22.5</v>
      </c>
      <c r="E2640" s="69">
        <v>41047</v>
      </c>
      <c r="F2640" s="70" t="s">
        <v>198</v>
      </c>
      <c r="G2640" s="68">
        <v>98</v>
      </c>
      <c r="H2640" s="67" t="str">
        <f t="shared" si="428"/>
        <v>ANA LUCIA</v>
      </c>
      <c r="I2640" s="71">
        <v>46097</v>
      </c>
      <c r="J2640" s="72">
        <v>46112</v>
      </c>
      <c r="K2640" s="68">
        <v>0</v>
      </c>
      <c r="L2640" s="68">
        <v>8653</v>
      </c>
      <c r="M2640" s="68">
        <v>60133</v>
      </c>
      <c r="N2640" s="73">
        <f t="shared" si="429"/>
        <v>600</v>
      </c>
      <c r="O2640" s="74" t="str">
        <f t="shared" ca="1" si="430"/>
        <v>OK</v>
      </c>
      <c r="P2640" s="71">
        <v>46127</v>
      </c>
      <c r="Q2640" s="198"/>
      <c r="R2640" s="68" t="s">
        <v>114</v>
      </c>
      <c r="S2640" s="73" t="str">
        <f t="shared" si="431"/>
        <v>Pneu não ressulcado</v>
      </c>
      <c r="T2640" s="67" t="str">
        <f t="shared" si="432"/>
        <v>Negligência e/ou não realização do serviço de ressulcagem.</v>
      </c>
      <c r="U2640" s="73" t="str">
        <f t="shared" si="433"/>
        <v>Realizar a ressulcagem dos pneus respeitando os procedimentos conforme manual de ressulcagem.</v>
      </c>
      <c r="V2640" s="68">
        <v>16196</v>
      </c>
      <c r="W2640" s="67" t="str">
        <f t="shared" si="434"/>
        <v xml:space="preserve">Everson Veloso </v>
      </c>
      <c r="X2640" s="67">
        <f t="shared" si="437"/>
        <v>3</v>
      </c>
      <c r="Y2640" s="67">
        <f t="shared" ca="1" si="436"/>
        <v>15</v>
      </c>
      <c r="Z2640" s="67" t="str">
        <f>IFERROR(VLOOKUP(R2640,FVU!B:F,5,FALSE),"")</f>
        <v>BANDA DE RODAGEM</v>
      </c>
      <c r="AA2640">
        <f t="shared" si="438"/>
        <v>2026</v>
      </c>
    </row>
    <row r="2641" spans="1:27" ht="15.75" customHeight="1">
      <c r="A2641" s="150">
        <f t="shared" si="435"/>
        <v>4936</v>
      </c>
      <c r="B2641" s="75">
        <v>32615</v>
      </c>
      <c r="C2641" s="60">
        <v>2</v>
      </c>
      <c r="D2641" s="59" t="str">
        <f t="shared" si="427"/>
        <v>275/80R22.5</v>
      </c>
      <c r="E2641" s="61" t="s">
        <v>260</v>
      </c>
      <c r="F2641" s="62" t="s">
        <v>102</v>
      </c>
      <c r="G2641" s="60">
        <v>16</v>
      </c>
      <c r="H2641" s="59" t="str">
        <f t="shared" si="428"/>
        <v>M.GORETTI</v>
      </c>
      <c r="I2641" s="63">
        <v>46093</v>
      </c>
      <c r="J2641" s="64">
        <v>46112</v>
      </c>
      <c r="K2641" s="60">
        <v>0</v>
      </c>
      <c r="L2641" s="60">
        <v>8463</v>
      </c>
      <c r="M2641" s="60">
        <v>79828</v>
      </c>
      <c r="N2641" s="65">
        <f t="shared" si="429"/>
        <v>600</v>
      </c>
      <c r="O2641" s="66" t="str">
        <f t="shared" ca="1" si="430"/>
        <v>OK</v>
      </c>
      <c r="P2641" s="63">
        <v>46114</v>
      </c>
      <c r="Q2641" s="200"/>
      <c r="R2641" s="77" t="s">
        <v>111</v>
      </c>
      <c r="S2641" s="65" t="str">
        <f t="shared" si="431"/>
        <v>Desgaste irregular da Banda de Rodagem.</v>
      </c>
      <c r="T2641" s="59" t="str">
        <f t="shared" si="432"/>
        <v>Folgas nas mangas, cubos, buchas estouradas, veículo desalinhado.</v>
      </c>
      <c r="U2641" s="65" t="str">
        <f t="shared" si="43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641" s="60">
        <v>16196</v>
      </c>
      <c r="W2641" s="59" t="str">
        <f t="shared" si="434"/>
        <v xml:space="preserve">Everson Veloso </v>
      </c>
      <c r="X2641" s="59">
        <f t="shared" si="437"/>
        <v>3</v>
      </c>
      <c r="Y2641" s="59">
        <f t="shared" ca="1" si="436"/>
        <v>2</v>
      </c>
      <c r="Z2641" s="59" t="str">
        <f>IFERROR(VLOOKUP(R2641,FVU!B:F,5,FALSE),"")</f>
        <v>BANDA DE RODAGEM</v>
      </c>
      <c r="AA2641">
        <f t="shared" si="438"/>
        <v>2026</v>
      </c>
    </row>
    <row r="2642" spans="1:27" ht="15.75" customHeight="1">
      <c r="A2642" s="149">
        <f t="shared" si="435"/>
        <v>4937</v>
      </c>
      <c r="B2642" s="76">
        <v>29074</v>
      </c>
      <c r="C2642" s="68">
        <v>2</v>
      </c>
      <c r="D2642" s="67" t="str">
        <f t="shared" si="427"/>
        <v>275/80R22.5</v>
      </c>
      <c r="E2642" s="69">
        <v>7515</v>
      </c>
      <c r="F2642" s="70" t="s">
        <v>99</v>
      </c>
      <c r="G2642" s="68">
        <v>56</v>
      </c>
      <c r="H2642" s="67" t="str">
        <f t="shared" si="428"/>
        <v xml:space="preserve">UBERLANDIA </v>
      </c>
      <c r="I2642" s="71">
        <v>46091</v>
      </c>
      <c r="J2642" s="72">
        <v>46112</v>
      </c>
      <c r="K2642" s="68">
        <v>0</v>
      </c>
      <c r="L2642" s="68">
        <v>19604</v>
      </c>
      <c r="M2642" s="68">
        <v>91797</v>
      </c>
      <c r="N2642" s="73">
        <f t="shared" si="429"/>
        <v>600</v>
      </c>
      <c r="O2642" s="74" t="str">
        <f t="shared" ca="1" si="430"/>
        <v>PENDENTE</v>
      </c>
      <c r="P2642" s="68"/>
      <c r="Q2642" s="198"/>
      <c r="R2642" s="68" t="s">
        <v>114</v>
      </c>
      <c r="S2642" s="73" t="str">
        <f t="shared" si="431"/>
        <v>Pneu não ressulcado</v>
      </c>
      <c r="T2642" s="67" t="str">
        <f t="shared" si="432"/>
        <v>Negligência e/ou não realização do serviço de ressulcagem.</v>
      </c>
      <c r="U2642" s="73" t="str">
        <f t="shared" si="433"/>
        <v>Realizar a ressulcagem dos pneus respeitando os procedimentos conforme manual de ressulcagem.</v>
      </c>
      <c r="V2642" s="68">
        <v>16196</v>
      </c>
      <c r="W2642" s="67" t="str">
        <f t="shared" si="434"/>
        <v xml:space="preserve">Everson Veloso </v>
      </c>
      <c r="X2642" s="67">
        <f t="shared" si="437"/>
        <v>3</v>
      </c>
      <c r="Y2642" s="67">
        <f t="shared" ca="1" si="436"/>
        <v>125</v>
      </c>
      <c r="Z2642" s="67" t="str">
        <f>IFERROR(VLOOKUP(R2642,FVU!B:F,5,FALSE),"")</f>
        <v>BANDA DE RODAGEM</v>
      </c>
      <c r="AA2642">
        <f t="shared" si="438"/>
        <v>2026</v>
      </c>
    </row>
    <row r="2643" spans="1:27" ht="15.75" customHeight="1">
      <c r="A2643" s="150">
        <f t="shared" si="435"/>
        <v>4938</v>
      </c>
      <c r="B2643" s="75">
        <v>31665</v>
      </c>
      <c r="C2643" s="60">
        <v>2</v>
      </c>
      <c r="D2643" s="59" t="str">
        <f t="shared" si="427"/>
        <v>275/80R22.5</v>
      </c>
      <c r="E2643" s="61">
        <v>8475</v>
      </c>
      <c r="F2643" s="62" t="s">
        <v>101</v>
      </c>
      <c r="G2643" s="60">
        <v>56</v>
      </c>
      <c r="H2643" s="59" t="str">
        <f t="shared" si="428"/>
        <v xml:space="preserve">UBERLANDIA </v>
      </c>
      <c r="I2643" s="63">
        <v>46090</v>
      </c>
      <c r="J2643" s="64">
        <v>46112</v>
      </c>
      <c r="K2643" s="60">
        <v>0</v>
      </c>
      <c r="L2643" s="60">
        <v>41514</v>
      </c>
      <c r="M2643" s="60">
        <v>72273</v>
      </c>
      <c r="N2643" s="65">
        <f t="shared" si="429"/>
        <v>600</v>
      </c>
      <c r="O2643" s="66" t="str">
        <f t="shared" ca="1" si="430"/>
        <v>PENDENTE</v>
      </c>
      <c r="P2643" s="60"/>
      <c r="Q2643" s="200"/>
      <c r="R2643" s="77" t="s">
        <v>114</v>
      </c>
      <c r="S2643" s="65" t="str">
        <f t="shared" si="431"/>
        <v>Pneu não ressulcado</v>
      </c>
      <c r="T2643" s="59" t="str">
        <f t="shared" si="432"/>
        <v>Negligência e/ou não realização do serviço de ressulcagem.</v>
      </c>
      <c r="U2643" s="65" t="str">
        <f t="shared" si="433"/>
        <v>Realizar a ressulcagem dos pneus respeitando os procedimentos conforme manual de ressulcagem.</v>
      </c>
      <c r="V2643" s="60">
        <v>16196</v>
      </c>
      <c r="W2643" s="59" t="str">
        <f t="shared" si="434"/>
        <v xml:space="preserve">Everson Veloso </v>
      </c>
      <c r="X2643" s="59">
        <f t="shared" si="437"/>
        <v>3</v>
      </c>
      <c r="Y2643" s="59">
        <f t="shared" ca="1" si="436"/>
        <v>125</v>
      </c>
      <c r="Z2643" s="59" t="str">
        <f>IFERROR(VLOOKUP(R2643,FVU!B:F,5,FALSE),"")</f>
        <v>BANDA DE RODAGEM</v>
      </c>
      <c r="AA2643">
        <f t="shared" si="438"/>
        <v>2026</v>
      </c>
    </row>
    <row r="2644" spans="1:27" ht="15.75" customHeight="1">
      <c r="A2644" s="149">
        <f t="shared" si="435"/>
        <v>4939</v>
      </c>
      <c r="B2644" s="76">
        <v>31355</v>
      </c>
      <c r="C2644" s="68">
        <v>2</v>
      </c>
      <c r="D2644" s="67" t="str">
        <f t="shared" si="427"/>
        <v>275/80R22.5</v>
      </c>
      <c r="E2644" s="69">
        <v>8460</v>
      </c>
      <c r="F2644" s="70" t="s">
        <v>105</v>
      </c>
      <c r="G2644" s="68">
        <v>56</v>
      </c>
      <c r="H2644" s="67" t="str">
        <f t="shared" si="428"/>
        <v xml:space="preserve">UBERLANDIA </v>
      </c>
      <c r="I2644" s="71">
        <v>46091</v>
      </c>
      <c r="J2644" s="72">
        <v>46112</v>
      </c>
      <c r="K2644" s="68">
        <v>0</v>
      </c>
      <c r="L2644" s="68">
        <v>10817</v>
      </c>
      <c r="M2644" s="68">
        <v>97439</v>
      </c>
      <c r="N2644" s="73">
        <f t="shared" si="429"/>
        <v>600</v>
      </c>
      <c r="O2644" s="74" t="str">
        <f t="shared" ca="1" si="430"/>
        <v>PENDENTE</v>
      </c>
      <c r="P2644" s="68"/>
      <c r="Q2644" s="198"/>
      <c r="R2644" s="68" t="s">
        <v>114</v>
      </c>
      <c r="S2644" s="73" t="str">
        <f t="shared" si="431"/>
        <v>Pneu não ressulcado</v>
      </c>
      <c r="T2644" s="67" t="str">
        <f t="shared" si="432"/>
        <v>Negligência e/ou não realização do serviço de ressulcagem.</v>
      </c>
      <c r="U2644" s="73" t="str">
        <f t="shared" si="433"/>
        <v>Realizar a ressulcagem dos pneus respeitando os procedimentos conforme manual de ressulcagem.</v>
      </c>
      <c r="V2644" s="68">
        <v>16196</v>
      </c>
      <c r="W2644" s="67" t="str">
        <f t="shared" si="434"/>
        <v xml:space="preserve">Everson Veloso </v>
      </c>
      <c r="X2644" s="67">
        <f t="shared" si="437"/>
        <v>3</v>
      </c>
      <c r="Y2644" s="67">
        <f t="shared" ca="1" si="436"/>
        <v>125</v>
      </c>
      <c r="Z2644" s="67" t="str">
        <f>IFERROR(VLOOKUP(R2644,FVU!B:F,5,FALSE),"")</f>
        <v>BANDA DE RODAGEM</v>
      </c>
      <c r="AA2644">
        <f t="shared" si="438"/>
        <v>2026</v>
      </c>
    </row>
    <row r="2645" spans="1:27" ht="15.75" customHeight="1">
      <c r="A2645" s="150">
        <f t="shared" si="435"/>
        <v>4940</v>
      </c>
      <c r="B2645" s="75">
        <v>32878</v>
      </c>
      <c r="C2645" s="60">
        <v>2</v>
      </c>
      <c r="D2645" s="59" t="str">
        <f t="shared" si="427"/>
        <v>275/80R22.5</v>
      </c>
      <c r="E2645" s="61">
        <v>8501</v>
      </c>
      <c r="F2645" s="62" t="s">
        <v>102</v>
      </c>
      <c r="G2645" s="60">
        <v>56</v>
      </c>
      <c r="H2645" s="59" t="str">
        <f t="shared" si="428"/>
        <v xml:space="preserve">UBERLANDIA </v>
      </c>
      <c r="I2645" s="63">
        <v>46087</v>
      </c>
      <c r="J2645" s="64">
        <v>46112</v>
      </c>
      <c r="K2645" s="60">
        <v>0</v>
      </c>
      <c r="L2645" s="60">
        <v>26783</v>
      </c>
      <c r="M2645" s="60">
        <v>26783</v>
      </c>
      <c r="N2645" s="65">
        <f t="shared" si="429"/>
        <v>600</v>
      </c>
      <c r="O2645" s="66" t="str">
        <f t="shared" ca="1" si="430"/>
        <v>PENDENTE</v>
      </c>
      <c r="P2645" s="60"/>
      <c r="Q2645" s="200"/>
      <c r="R2645" s="77" t="s">
        <v>111</v>
      </c>
      <c r="S2645" s="65" t="str">
        <f t="shared" si="431"/>
        <v>Desgaste irregular da Banda de Rodagem.</v>
      </c>
      <c r="T2645" s="59" t="str">
        <f t="shared" si="432"/>
        <v>Folgas nas mangas, cubos, buchas estouradas, veículo desalinhado.</v>
      </c>
      <c r="U2645" s="65" t="str">
        <f t="shared" si="43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645" s="60">
        <v>16196</v>
      </c>
      <c r="W2645" s="59" t="str">
        <f t="shared" si="434"/>
        <v xml:space="preserve">Everson Veloso </v>
      </c>
      <c r="X2645" s="59">
        <f t="shared" si="437"/>
        <v>3</v>
      </c>
      <c r="Y2645" s="59">
        <f t="shared" ca="1" si="436"/>
        <v>125</v>
      </c>
      <c r="Z2645" s="59" t="str">
        <f>IFERROR(VLOOKUP(R2645,FVU!B:F,5,FALSE),"")</f>
        <v>BANDA DE RODAGEM</v>
      </c>
      <c r="AA2645">
        <f t="shared" si="438"/>
        <v>2026</v>
      </c>
    </row>
    <row r="2646" spans="1:27" ht="15.75" customHeight="1">
      <c r="A2646" s="149">
        <f t="shared" si="435"/>
        <v>4941</v>
      </c>
      <c r="B2646" s="76">
        <v>3335</v>
      </c>
      <c r="C2646" s="68">
        <v>2</v>
      </c>
      <c r="D2646" s="67" t="str">
        <f t="shared" si="427"/>
        <v>275/80R22.5</v>
      </c>
      <c r="E2646" s="69">
        <v>8460</v>
      </c>
      <c r="F2646" s="70" t="s">
        <v>198</v>
      </c>
      <c r="G2646" s="68">
        <v>56</v>
      </c>
      <c r="H2646" s="67" t="str">
        <f t="shared" si="428"/>
        <v xml:space="preserve">UBERLANDIA </v>
      </c>
      <c r="I2646" s="71">
        <v>46093</v>
      </c>
      <c r="J2646" s="72">
        <v>46112</v>
      </c>
      <c r="K2646" s="68">
        <v>0</v>
      </c>
      <c r="L2646" s="68">
        <v>11124</v>
      </c>
      <c r="M2646" s="68">
        <v>40459</v>
      </c>
      <c r="N2646" s="73">
        <f t="shared" si="429"/>
        <v>600</v>
      </c>
      <c r="O2646" s="74" t="str">
        <f t="shared" ca="1" si="430"/>
        <v>PENDENTE</v>
      </c>
      <c r="P2646" s="68"/>
      <c r="Q2646" s="198"/>
      <c r="R2646" s="68" t="s">
        <v>114</v>
      </c>
      <c r="S2646" s="73" t="str">
        <f t="shared" si="431"/>
        <v>Pneu não ressulcado</v>
      </c>
      <c r="T2646" s="67" t="str">
        <f t="shared" si="432"/>
        <v>Negligência e/ou não realização do serviço de ressulcagem.</v>
      </c>
      <c r="U2646" s="73" t="str">
        <f t="shared" si="433"/>
        <v>Realizar a ressulcagem dos pneus respeitando os procedimentos conforme manual de ressulcagem.</v>
      </c>
      <c r="V2646" s="68">
        <v>16196</v>
      </c>
      <c r="W2646" s="67" t="str">
        <f t="shared" si="434"/>
        <v xml:space="preserve">Everson Veloso </v>
      </c>
      <c r="X2646" s="67">
        <f t="shared" si="437"/>
        <v>3</v>
      </c>
      <c r="Y2646" s="67">
        <f t="shared" ca="1" si="436"/>
        <v>125</v>
      </c>
      <c r="Z2646" s="67" t="str">
        <f>IFERROR(VLOOKUP(R2646,FVU!B:F,5,FALSE),"")</f>
        <v>BANDA DE RODAGEM</v>
      </c>
      <c r="AA2646">
        <f t="shared" si="438"/>
        <v>2026</v>
      </c>
    </row>
    <row r="2647" spans="1:27" ht="15.75" customHeight="1">
      <c r="A2647" s="150">
        <f t="shared" si="435"/>
        <v>4942</v>
      </c>
      <c r="B2647" s="75">
        <v>32249</v>
      </c>
      <c r="C2647" s="60">
        <v>2</v>
      </c>
      <c r="D2647" s="59" t="str">
        <f t="shared" ref="D2647:D2710" si="439">IFERROR(VLOOKUP(C2647,MEDIDA,2,FALSE),"")</f>
        <v>275/80R22.5</v>
      </c>
      <c r="E2647" s="61">
        <v>10630</v>
      </c>
      <c r="F2647" s="62" t="s">
        <v>198</v>
      </c>
      <c r="G2647" s="60">
        <v>870</v>
      </c>
      <c r="H2647" s="59" t="str">
        <f t="shared" ref="H2647:H2710" si="440">IFERROR(VLOOKUP(G2647,LOCAL,2,FALSE),"")</f>
        <v>JUSTINOPOLIS</v>
      </c>
      <c r="I2647" s="63">
        <v>46090</v>
      </c>
      <c r="J2647" s="64">
        <v>46112</v>
      </c>
      <c r="K2647" s="60">
        <v>0</v>
      </c>
      <c r="L2647" s="60">
        <v>3978</v>
      </c>
      <c r="M2647" s="60">
        <v>43137</v>
      </c>
      <c r="N2647" s="65">
        <f t="shared" ref="N2647:N2710" si="441">IFERROR(VLOOKUP(C2647,MEDIDA,3,FALSE),"")</f>
        <v>600</v>
      </c>
      <c r="O2647" s="66" t="str">
        <f t="shared" ref="O2647:O2710" ca="1" si="442">IF(B2647="","",IF(P2647="",IF(TODAY()-J2647&gt;=7,"PENDENTE","AGUARDANDO"),"OK"))</f>
        <v>OK</v>
      </c>
      <c r="P2647" s="63">
        <v>46142</v>
      </c>
      <c r="Q2647" s="200"/>
      <c r="R2647" s="77" t="s">
        <v>114</v>
      </c>
      <c r="S2647" s="65" t="str">
        <f t="shared" ref="S2647:S2704" si="443">IFERROR(VLOOKUP(R2647,FVU,2,FALSE),"")</f>
        <v>Pneu não ressulcado</v>
      </c>
      <c r="T2647" s="59" t="str">
        <f t="shared" ref="T2647:T2704" si="444">IFERROR(VLOOKUP(R2647,FVU,3,FALSE),"")</f>
        <v>Negligência e/ou não realização do serviço de ressulcagem.</v>
      </c>
      <c r="U2647" s="65" t="str">
        <f t="shared" ref="U2647:U2704" si="445">IFERROR(VLOOKUP(R2647,FVU,4,FALSE),"")</f>
        <v>Realizar a ressulcagem dos pneus respeitando os procedimentos conforme manual de ressulcagem.</v>
      </c>
      <c r="V2647" s="60">
        <v>16196</v>
      </c>
      <c r="W2647" s="59" t="str">
        <f t="shared" ref="W2647:W2704" si="446">IFERROR(VLOOKUP(V2647,RELATOR,2,FALSE),"")</f>
        <v xml:space="preserve">Everson Veloso </v>
      </c>
      <c r="X2647" s="59">
        <f t="shared" si="437"/>
        <v>3</v>
      </c>
      <c r="Y2647" s="59">
        <f t="shared" ca="1" si="436"/>
        <v>30</v>
      </c>
      <c r="Z2647" s="59" t="str">
        <f>IFERROR(VLOOKUP(R2647,FVU!B:F,5,FALSE),"")</f>
        <v>BANDA DE RODAGEM</v>
      </c>
      <c r="AA2647">
        <f t="shared" si="438"/>
        <v>2026</v>
      </c>
    </row>
    <row r="2648" spans="1:27" ht="15.75" customHeight="1">
      <c r="A2648" s="149">
        <f t="shared" si="435"/>
        <v>4943</v>
      </c>
      <c r="B2648" s="76">
        <v>32571</v>
      </c>
      <c r="C2648" s="68">
        <v>2</v>
      </c>
      <c r="D2648" s="67" t="str">
        <f t="shared" si="439"/>
        <v>275/80R22.5</v>
      </c>
      <c r="E2648" s="69">
        <v>8459</v>
      </c>
      <c r="F2648" s="70" t="s">
        <v>198</v>
      </c>
      <c r="G2648" s="68">
        <v>56</v>
      </c>
      <c r="H2648" s="67" t="str">
        <f t="shared" si="440"/>
        <v xml:space="preserve">UBERLANDIA </v>
      </c>
      <c r="I2648" s="71">
        <v>46093</v>
      </c>
      <c r="J2648" s="72">
        <v>46112</v>
      </c>
      <c r="K2648" s="68">
        <v>0</v>
      </c>
      <c r="L2648" s="68">
        <v>10299</v>
      </c>
      <c r="M2648" s="68">
        <v>41125</v>
      </c>
      <c r="N2648" s="73">
        <f t="shared" si="441"/>
        <v>600</v>
      </c>
      <c r="O2648" s="74" t="str">
        <f t="shared" ca="1" si="442"/>
        <v>PENDENTE</v>
      </c>
      <c r="P2648" s="68"/>
      <c r="Q2648" s="198"/>
      <c r="R2648" s="68" t="s">
        <v>114</v>
      </c>
      <c r="S2648" s="73" t="str">
        <f t="shared" si="443"/>
        <v>Pneu não ressulcado</v>
      </c>
      <c r="T2648" s="67" t="str">
        <f t="shared" si="444"/>
        <v>Negligência e/ou não realização do serviço de ressulcagem.</v>
      </c>
      <c r="U2648" s="73" t="str">
        <f t="shared" si="445"/>
        <v>Realizar a ressulcagem dos pneus respeitando os procedimentos conforme manual de ressulcagem.</v>
      </c>
      <c r="V2648" s="68">
        <v>16196</v>
      </c>
      <c r="W2648" s="67" t="str">
        <f t="shared" si="446"/>
        <v xml:space="preserve">Everson Veloso </v>
      </c>
      <c r="X2648" s="67">
        <f t="shared" si="437"/>
        <v>3</v>
      </c>
      <c r="Y2648" s="67">
        <f t="shared" ca="1" si="436"/>
        <v>125</v>
      </c>
      <c r="Z2648" s="67" t="str">
        <f>IFERROR(VLOOKUP(R2648,FVU!B:F,5,FALSE),"")</f>
        <v>BANDA DE RODAGEM</v>
      </c>
      <c r="AA2648">
        <f t="shared" si="438"/>
        <v>2026</v>
      </c>
    </row>
    <row r="2649" spans="1:27" ht="15.75" customHeight="1">
      <c r="A2649" s="150">
        <f t="shared" si="435"/>
        <v>4944</v>
      </c>
      <c r="B2649" s="75">
        <v>32727</v>
      </c>
      <c r="C2649" s="60">
        <v>2</v>
      </c>
      <c r="D2649" s="59" t="str">
        <f t="shared" si="439"/>
        <v>275/80R22.5</v>
      </c>
      <c r="E2649" s="61">
        <v>7322</v>
      </c>
      <c r="F2649" s="62" t="s">
        <v>102</v>
      </c>
      <c r="G2649" s="60">
        <v>56</v>
      </c>
      <c r="H2649" s="59" t="str">
        <f t="shared" si="440"/>
        <v xml:space="preserve">UBERLANDIA </v>
      </c>
      <c r="I2649" s="63">
        <v>46093</v>
      </c>
      <c r="J2649" s="64">
        <v>46112</v>
      </c>
      <c r="K2649" s="60">
        <v>0</v>
      </c>
      <c r="L2649" s="60">
        <v>34250</v>
      </c>
      <c r="M2649" s="60">
        <v>34250</v>
      </c>
      <c r="N2649" s="65">
        <f t="shared" si="441"/>
        <v>600</v>
      </c>
      <c r="O2649" s="66" t="str">
        <f t="shared" ca="1" si="442"/>
        <v>PENDENTE</v>
      </c>
      <c r="P2649" s="60"/>
      <c r="Q2649" s="200"/>
      <c r="R2649" s="77" t="s">
        <v>114</v>
      </c>
      <c r="S2649" s="65" t="str">
        <f t="shared" si="443"/>
        <v>Pneu não ressulcado</v>
      </c>
      <c r="T2649" s="59" t="str">
        <f t="shared" si="444"/>
        <v>Negligência e/ou não realização do serviço de ressulcagem.</v>
      </c>
      <c r="U2649" s="65" t="str">
        <f t="shared" si="445"/>
        <v>Realizar a ressulcagem dos pneus respeitando os procedimentos conforme manual de ressulcagem.</v>
      </c>
      <c r="V2649" s="60">
        <v>16196</v>
      </c>
      <c r="W2649" s="59" t="str">
        <f t="shared" si="446"/>
        <v xml:space="preserve">Everson Veloso </v>
      </c>
      <c r="X2649" s="59">
        <f t="shared" si="437"/>
        <v>3</v>
      </c>
      <c r="Y2649" s="59">
        <f t="shared" ca="1" si="436"/>
        <v>125</v>
      </c>
      <c r="Z2649" s="59" t="str">
        <f>IFERROR(VLOOKUP(R2649,FVU!B:F,5,FALSE),"")</f>
        <v>BANDA DE RODAGEM</v>
      </c>
      <c r="AA2649">
        <f t="shared" si="438"/>
        <v>2026</v>
      </c>
    </row>
    <row r="2650" spans="1:27" ht="15.75" customHeight="1">
      <c r="A2650" s="149">
        <f t="shared" si="435"/>
        <v>4945</v>
      </c>
      <c r="B2650" s="76">
        <v>32991</v>
      </c>
      <c r="C2650" s="68">
        <v>2</v>
      </c>
      <c r="D2650" s="67" t="str">
        <f t="shared" si="439"/>
        <v>275/80R22.5</v>
      </c>
      <c r="E2650" s="69">
        <v>7331</v>
      </c>
      <c r="F2650" s="70" t="s">
        <v>102</v>
      </c>
      <c r="G2650" s="68">
        <v>56</v>
      </c>
      <c r="H2650" s="67" t="str">
        <f t="shared" si="440"/>
        <v xml:space="preserve">UBERLANDIA </v>
      </c>
      <c r="I2650" s="71">
        <v>46090</v>
      </c>
      <c r="J2650" s="72">
        <v>46112</v>
      </c>
      <c r="K2650" s="68">
        <v>0</v>
      </c>
      <c r="L2650" s="68">
        <v>26854</v>
      </c>
      <c r="M2650" s="68">
        <v>26854</v>
      </c>
      <c r="N2650" s="73">
        <f t="shared" si="441"/>
        <v>600</v>
      </c>
      <c r="O2650" s="74" t="str">
        <f t="shared" ca="1" si="442"/>
        <v>PENDENTE</v>
      </c>
      <c r="P2650" s="68"/>
      <c r="Q2650" s="198"/>
      <c r="R2650" s="68" t="s">
        <v>114</v>
      </c>
      <c r="S2650" s="73" t="str">
        <f t="shared" si="443"/>
        <v>Pneu não ressulcado</v>
      </c>
      <c r="T2650" s="67" t="str">
        <f t="shared" si="444"/>
        <v>Negligência e/ou não realização do serviço de ressulcagem.</v>
      </c>
      <c r="U2650" s="73" t="str">
        <f t="shared" si="445"/>
        <v>Realizar a ressulcagem dos pneus respeitando os procedimentos conforme manual de ressulcagem.</v>
      </c>
      <c r="V2650" s="68">
        <v>16196</v>
      </c>
      <c r="W2650" s="67" t="str">
        <f t="shared" si="446"/>
        <v xml:space="preserve">Everson Veloso </v>
      </c>
      <c r="X2650" s="67">
        <f t="shared" si="437"/>
        <v>3</v>
      </c>
      <c r="Y2650" s="67">
        <f t="shared" ca="1" si="436"/>
        <v>125</v>
      </c>
      <c r="Z2650" s="67" t="str">
        <f>IFERROR(VLOOKUP(R2650,FVU!B:F,5,FALSE),"")</f>
        <v>BANDA DE RODAGEM</v>
      </c>
      <c r="AA2650">
        <f t="shared" si="438"/>
        <v>2026</v>
      </c>
    </row>
    <row r="2651" spans="1:27" ht="15.75" customHeight="1">
      <c r="A2651" s="150">
        <f t="shared" si="435"/>
        <v>4946</v>
      </c>
      <c r="B2651" s="75">
        <v>31523</v>
      </c>
      <c r="C2651" s="60">
        <v>2</v>
      </c>
      <c r="D2651" s="59" t="str">
        <f t="shared" si="439"/>
        <v>275/80R22.5</v>
      </c>
      <c r="E2651" s="61">
        <v>8449</v>
      </c>
      <c r="F2651" s="62" t="s">
        <v>198</v>
      </c>
      <c r="G2651" s="60">
        <v>56</v>
      </c>
      <c r="H2651" s="59" t="str">
        <f t="shared" si="440"/>
        <v xml:space="preserve">UBERLANDIA </v>
      </c>
      <c r="I2651" s="63">
        <v>46090</v>
      </c>
      <c r="J2651" s="64">
        <v>46112</v>
      </c>
      <c r="K2651" s="60">
        <v>0</v>
      </c>
      <c r="L2651" s="60">
        <v>27131</v>
      </c>
      <c r="M2651" s="60">
        <v>47830</v>
      </c>
      <c r="N2651" s="65">
        <f t="shared" si="441"/>
        <v>600</v>
      </c>
      <c r="O2651" s="66" t="str">
        <f t="shared" ca="1" si="442"/>
        <v>PENDENTE</v>
      </c>
      <c r="P2651" s="60"/>
      <c r="Q2651" s="200"/>
      <c r="R2651" s="77" t="s">
        <v>114</v>
      </c>
      <c r="S2651" s="65" t="str">
        <f t="shared" si="443"/>
        <v>Pneu não ressulcado</v>
      </c>
      <c r="T2651" s="59" t="str">
        <f t="shared" si="444"/>
        <v>Negligência e/ou não realização do serviço de ressulcagem.</v>
      </c>
      <c r="U2651" s="65" t="str">
        <f t="shared" si="445"/>
        <v>Realizar a ressulcagem dos pneus respeitando os procedimentos conforme manual de ressulcagem.</v>
      </c>
      <c r="V2651" s="60">
        <v>16196</v>
      </c>
      <c r="W2651" s="59" t="str">
        <f t="shared" si="446"/>
        <v xml:space="preserve">Everson Veloso </v>
      </c>
      <c r="X2651" s="59">
        <f t="shared" si="437"/>
        <v>3</v>
      </c>
      <c r="Y2651" s="59">
        <f t="shared" ca="1" si="436"/>
        <v>125</v>
      </c>
      <c r="Z2651" s="59" t="str">
        <f>IFERROR(VLOOKUP(R2651,FVU!B:F,5,FALSE),"")</f>
        <v>BANDA DE RODAGEM</v>
      </c>
      <c r="AA2651">
        <f t="shared" si="438"/>
        <v>2026</v>
      </c>
    </row>
    <row r="2652" spans="1:27" ht="15.75" customHeight="1">
      <c r="A2652" s="149">
        <f t="shared" si="435"/>
        <v>4947</v>
      </c>
      <c r="B2652" s="76">
        <v>30589</v>
      </c>
      <c r="C2652" s="68">
        <v>2</v>
      </c>
      <c r="D2652" s="67" t="str">
        <f t="shared" si="439"/>
        <v>275/80R22.5</v>
      </c>
      <c r="E2652" s="69">
        <v>11187</v>
      </c>
      <c r="F2652" s="70" t="s">
        <v>105</v>
      </c>
      <c r="G2652" s="68">
        <v>870</v>
      </c>
      <c r="H2652" s="67" t="str">
        <f t="shared" si="440"/>
        <v>JUSTINOPOLIS</v>
      </c>
      <c r="I2652" s="71">
        <v>46098</v>
      </c>
      <c r="J2652" s="72">
        <v>46112</v>
      </c>
      <c r="K2652" s="68">
        <v>1</v>
      </c>
      <c r="L2652" s="68">
        <v>12400</v>
      </c>
      <c r="M2652" s="68">
        <v>74396</v>
      </c>
      <c r="N2652" s="73">
        <f t="shared" si="441"/>
        <v>600</v>
      </c>
      <c r="O2652" s="74" t="str">
        <f t="shared" ca="1" si="442"/>
        <v>OK</v>
      </c>
      <c r="P2652" s="71">
        <v>46125</v>
      </c>
      <c r="Q2652" s="198"/>
      <c r="R2652" s="68" t="s">
        <v>106</v>
      </c>
      <c r="S2652" s="73" t="str">
        <f t="shared" si="443"/>
        <v>Rachadura na zona baixa do talão.</v>
      </c>
      <c r="T2652" s="67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52" s="73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52" s="68">
        <v>16196</v>
      </c>
      <c r="W2652" s="67" t="str">
        <f t="shared" si="446"/>
        <v xml:space="preserve">Everson Veloso </v>
      </c>
      <c r="X2652" s="67">
        <f t="shared" si="437"/>
        <v>3</v>
      </c>
      <c r="Y2652" s="67">
        <f t="shared" ca="1" si="436"/>
        <v>13</v>
      </c>
      <c r="Z2652" s="67" t="str">
        <f>IFERROR(VLOOKUP(R2652,FVU!B:F,5,FALSE),"")</f>
        <v>TALÃO</v>
      </c>
      <c r="AA2652">
        <f t="shared" si="438"/>
        <v>2026</v>
      </c>
    </row>
    <row r="2653" spans="1:27" ht="15.75" customHeight="1">
      <c r="A2653" s="150">
        <f t="shared" si="435"/>
        <v>4948</v>
      </c>
      <c r="B2653" s="75">
        <v>32345</v>
      </c>
      <c r="C2653" s="60">
        <v>2</v>
      </c>
      <c r="D2653" s="59" t="str">
        <f t="shared" si="439"/>
        <v>275/80R22.5</v>
      </c>
      <c r="E2653" s="61">
        <v>10763</v>
      </c>
      <c r="F2653" s="62" t="s">
        <v>105</v>
      </c>
      <c r="G2653" s="60">
        <v>870</v>
      </c>
      <c r="H2653" s="59" t="str">
        <f t="shared" si="440"/>
        <v>JUSTINOPOLIS</v>
      </c>
      <c r="I2653" s="63">
        <v>46099</v>
      </c>
      <c r="J2653" s="64">
        <v>46112</v>
      </c>
      <c r="K2653" s="60">
        <v>1</v>
      </c>
      <c r="L2653" s="60">
        <v>39315</v>
      </c>
      <c r="M2653" s="60">
        <v>80702</v>
      </c>
      <c r="N2653" s="65">
        <f t="shared" si="441"/>
        <v>600</v>
      </c>
      <c r="O2653" s="66" t="str">
        <f t="shared" ca="1" si="442"/>
        <v>OK</v>
      </c>
      <c r="P2653" s="63">
        <v>46125</v>
      </c>
      <c r="Q2653" s="200"/>
      <c r="R2653" s="77" t="s">
        <v>106</v>
      </c>
      <c r="S2653" s="65" t="str">
        <f t="shared" si="443"/>
        <v>Rachadura na zona baixa do talão.</v>
      </c>
      <c r="T2653" s="59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53" s="65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53" s="60">
        <v>16196</v>
      </c>
      <c r="W2653" s="59" t="str">
        <f t="shared" si="446"/>
        <v xml:space="preserve">Everson Veloso </v>
      </c>
      <c r="X2653" s="59">
        <f t="shared" si="437"/>
        <v>3</v>
      </c>
      <c r="Y2653" s="59">
        <f t="shared" ca="1" si="436"/>
        <v>13</v>
      </c>
      <c r="Z2653" s="59" t="str">
        <f>IFERROR(VLOOKUP(R2653,FVU!B:F,5,FALSE),"")</f>
        <v>TALÃO</v>
      </c>
      <c r="AA2653">
        <f t="shared" si="438"/>
        <v>2026</v>
      </c>
    </row>
    <row r="2654" spans="1:27" ht="15.75" customHeight="1">
      <c r="A2654" s="149">
        <f t="shared" si="435"/>
        <v>4949</v>
      </c>
      <c r="B2654" s="76">
        <v>30797</v>
      </c>
      <c r="C2654" s="68">
        <v>2</v>
      </c>
      <c r="D2654" s="67" t="str">
        <f t="shared" si="439"/>
        <v>275/80R22.5</v>
      </c>
      <c r="E2654" s="69">
        <v>10757</v>
      </c>
      <c r="F2654" s="70" t="s">
        <v>99</v>
      </c>
      <c r="G2654" s="68">
        <v>870</v>
      </c>
      <c r="H2654" s="67" t="str">
        <f t="shared" si="440"/>
        <v>JUSTINOPOLIS</v>
      </c>
      <c r="I2654" s="71">
        <v>46099</v>
      </c>
      <c r="J2654" s="72">
        <v>46112</v>
      </c>
      <c r="K2654" s="68">
        <v>1</v>
      </c>
      <c r="L2654" s="68">
        <v>57179</v>
      </c>
      <c r="M2654" s="68">
        <v>105700</v>
      </c>
      <c r="N2654" s="73">
        <f t="shared" si="441"/>
        <v>600</v>
      </c>
      <c r="O2654" s="74" t="str">
        <f t="shared" ca="1" si="442"/>
        <v>OK</v>
      </c>
      <c r="P2654" s="71">
        <v>46125</v>
      </c>
      <c r="Q2654" s="198"/>
      <c r="R2654" s="68" t="s">
        <v>106</v>
      </c>
      <c r="S2654" s="73" t="str">
        <f t="shared" si="443"/>
        <v>Rachadura na zona baixa do talão.</v>
      </c>
      <c r="T2654" s="67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54" s="73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54" s="68">
        <v>16196</v>
      </c>
      <c r="W2654" s="67" t="str">
        <f t="shared" si="446"/>
        <v xml:space="preserve">Everson Veloso </v>
      </c>
      <c r="X2654" s="67">
        <f t="shared" si="437"/>
        <v>3</v>
      </c>
      <c r="Y2654" s="67">
        <f t="shared" ca="1" si="436"/>
        <v>13</v>
      </c>
      <c r="Z2654" s="67" t="str">
        <f>IFERROR(VLOOKUP(R2654,FVU!B:F,5,FALSE),"")</f>
        <v>TALÃO</v>
      </c>
      <c r="AA2654">
        <f t="shared" si="438"/>
        <v>2026</v>
      </c>
    </row>
    <row r="2655" spans="1:27" ht="15.75" customHeight="1">
      <c r="A2655" s="150">
        <f t="shared" si="435"/>
        <v>4950</v>
      </c>
      <c r="B2655" s="75">
        <v>27492</v>
      </c>
      <c r="C2655" s="60">
        <v>2</v>
      </c>
      <c r="D2655" s="59" t="str">
        <f t="shared" si="439"/>
        <v>275/80R22.5</v>
      </c>
      <c r="E2655" s="61">
        <v>8425</v>
      </c>
      <c r="F2655" s="62" t="s">
        <v>198</v>
      </c>
      <c r="G2655" s="60">
        <v>56</v>
      </c>
      <c r="H2655" s="59" t="str">
        <f t="shared" si="440"/>
        <v xml:space="preserve">UBERLANDIA </v>
      </c>
      <c r="I2655" s="63">
        <v>46104</v>
      </c>
      <c r="J2655" s="64">
        <v>46112</v>
      </c>
      <c r="K2655" s="60">
        <v>1</v>
      </c>
      <c r="L2655" s="60">
        <v>73280</v>
      </c>
      <c r="M2655" s="60">
        <v>154891</v>
      </c>
      <c r="N2655" s="65">
        <f t="shared" si="441"/>
        <v>600</v>
      </c>
      <c r="O2655" s="66" t="str">
        <f t="shared" ca="1" si="442"/>
        <v>PENDENTE</v>
      </c>
      <c r="P2655" s="60"/>
      <c r="Q2655" s="200"/>
      <c r="R2655" s="77" t="s">
        <v>104</v>
      </c>
      <c r="S2655" s="65" t="str">
        <f t="shared" si="443"/>
        <v>Feridas acidentais no flanco.</v>
      </c>
      <c r="T2655" s="59" t="str">
        <f t="shared" si="444"/>
        <v>Objetos pontiagudos, pontas de guias, meio-fio.</v>
      </c>
      <c r="U2655" s="65" t="str">
        <f t="shared" si="445"/>
        <v>Impacto lateral proveniente de erro operacional, solicito avaliação de cobrança.</v>
      </c>
      <c r="V2655" s="60">
        <v>16196</v>
      </c>
      <c r="W2655" s="59" t="str">
        <f t="shared" si="446"/>
        <v xml:space="preserve">Everson Veloso </v>
      </c>
      <c r="X2655" s="59">
        <f t="shared" si="437"/>
        <v>3</v>
      </c>
      <c r="Y2655" s="59">
        <f t="shared" ca="1" si="436"/>
        <v>125</v>
      </c>
      <c r="Z2655" s="59" t="str">
        <f>IFERROR(VLOOKUP(R2655,FVU!B:F,5,FALSE),"")</f>
        <v>FLANCO</v>
      </c>
      <c r="AA2655">
        <f t="shared" si="438"/>
        <v>2026</v>
      </c>
    </row>
    <row r="2656" spans="1:27" ht="15.75" customHeight="1">
      <c r="A2656" s="149">
        <f t="shared" si="435"/>
        <v>4951</v>
      </c>
      <c r="B2656" s="76">
        <v>29207</v>
      </c>
      <c r="C2656" s="68">
        <v>2</v>
      </c>
      <c r="D2656" s="67" t="str">
        <f t="shared" si="439"/>
        <v>275/80R22.5</v>
      </c>
      <c r="E2656" s="69">
        <v>7326</v>
      </c>
      <c r="F2656" s="70" t="s">
        <v>105</v>
      </c>
      <c r="G2656" s="68">
        <v>56</v>
      </c>
      <c r="H2656" s="67" t="str">
        <f t="shared" si="440"/>
        <v xml:space="preserve">UBERLANDIA </v>
      </c>
      <c r="I2656" s="71">
        <v>46097</v>
      </c>
      <c r="J2656" s="72">
        <v>46112</v>
      </c>
      <c r="K2656" s="68">
        <v>1</v>
      </c>
      <c r="L2656" s="68">
        <v>44939</v>
      </c>
      <c r="M2656" s="68">
        <v>124698</v>
      </c>
      <c r="N2656" s="73">
        <f t="shared" si="441"/>
        <v>600</v>
      </c>
      <c r="O2656" s="74" t="str">
        <f t="shared" ca="1" si="442"/>
        <v>PENDENTE</v>
      </c>
      <c r="P2656" s="68"/>
      <c r="Q2656" s="198"/>
      <c r="R2656" s="68" t="s">
        <v>115</v>
      </c>
      <c r="S2656" s="73" t="str">
        <f t="shared" si="443"/>
        <v>Quebra do talão durante a montagem ou desmontagem proveniente de aquecimento excessivo da roda.</v>
      </c>
      <c r="T2656" s="67" t="str">
        <f t="shared" si="444"/>
        <v>Quebra do talão na montagem/desmontagem, utilização de ferramentas não adequadas, força excessiva ou desproporcional na montagem/desmontagem, pneu com talão baquelizado devido a aquecimento da roda ou baixa pressão.</v>
      </c>
      <c r="U2656" s="73" t="str">
        <f t="shared" si="445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2656" s="68">
        <v>16196</v>
      </c>
      <c r="W2656" s="67" t="str">
        <f t="shared" si="446"/>
        <v xml:space="preserve">Everson Veloso </v>
      </c>
      <c r="X2656" s="67">
        <f t="shared" si="437"/>
        <v>3</v>
      </c>
      <c r="Y2656" s="67">
        <f t="shared" ca="1" si="436"/>
        <v>125</v>
      </c>
      <c r="Z2656" s="67" t="str">
        <f>IFERROR(VLOOKUP(R2656,FVU!B:F,5,FALSE),"")</f>
        <v>TALÃO</v>
      </c>
      <c r="AA2656">
        <f t="shared" si="438"/>
        <v>2026</v>
      </c>
    </row>
    <row r="2657" spans="1:27" ht="15.75" customHeight="1">
      <c r="A2657" s="150">
        <f t="shared" si="435"/>
        <v>4952</v>
      </c>
      <c r="B2657" s="75">
        <v>28236</v>
      </c>
      <c r="C2657" s="60">
        <v>2</v>
      </c>
      <c r="D2657" s="59" t="str">
        <f t="shared" si="439"/>
        <v>275/80R22.5</v>
      </c>
      <c r="E2657" s="61">
        <v>7521</v>
      </c>
      <c r="F2657" s="62" t="s">
        <v>105</v>
      </c>
      <c r="G2657" s="60">
        <v>56</v>
      </c>
      <c r="H2657" s="59" t="str">
        <f t="shared" si="440"/>
        <v xml:space="preserve">UBERLANDIA </v>
      </c>
      <c r="I2657" s="63">
        <v>46098</v>
      </c>
      <c r="J2657" s="64">
        <v>46112</v>
      </c>
      <c r="K2657" s="60">
        <v>1</v>
      </c>
      <c r="L2657" s="60">
        <v>35516</v>
      </c>
      <c r="M2657" s="60">
        <v>161478</v>
      </c>
      <c r="N2657" s="65">
        <f t="shared" si="441"/>
        <v>600</v>
      </c>
      <c r="O2657" s="66" t="str">
        <f t="shared" ca="1" si="442"/>
        <v>PENDENTE</v>
      </c>
      <c r="P2657" s="60"/>
      <c r="Q2657" s="200"/>
      <c r="R2657" s="77" t="s">
        <v>106</v>
      </c>
      <c r="S2657" s="65" t="str">
        <f t="shared" si="443"/>
        <v>Rachadura na zona baixa do talão.</v>
      </c>
      <c r="T2657" s="59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57" s="65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57" s="60">
        <v>16196</v>
      </c>
      <c r="W2657" s="59" t="str">
        <f t="shared" si="446"/>
        <v xml:space="preserve">Everson Veloso </v>
      </c>
      <c r="X2657" s="59">
        <f t="shared" si="437"/>
        <v>3</v>
      </c>
      <c r="Y2657" s="59">
        <f t="shared" ca="1" si="436"/>
        <v>125</v>
      </c>
      <c r="Z2657" s="59" t="str">
        <f>IFERROR(VLOOKUP(R2657,FVU!B:F,5,FALSE),"")</f>
        <v>TALÃO</v>
      </c>
      <c r="AA2657">
        <f t="shared" si="438"/>
        <v>2026</v>
      </c>
    </row>
    <row r="2658" spans="1:27" ht="15.75" customHeight="1">
      <c r="A2658" s="149">
        <f t="shared" si="435"/>
        <v>4953</v>
      </c>
      <c r="B2658" s="76">
        <v>31709</v>
      </c>
      <c r="C2658" s="68">
        <v>2</v>
      </c>
      <c r="D2658" s="67" t="str">
        <f t="shared" si="439"/>
        <v>275/80R22.5</v>
      </c>
      <c r="E2658" s="69">
        <v>8458</v>
      </c>
      <c r="F2658" s="70" t="s">
        <v>99</v>
      </c>
      <c r="G2658" s="68">
        <v>56</v>
      </c>
      <c r="H2658" s="67" t="str">
        <f t="shared" si="440"/>
        <v xml:space="preserve">UBERLANDIA </v>
      </c>
      <c r="I2658" s="71">
        <v>46011</v>
      </c>
      <c r="J2658" s="72">
        <v>46112</v>
      </c>
      <c r="K2658" s="68">
        <v>0</v>
      </c>
      <c r="L2658" s="68">
        <v>576</v>
      </c>
      <c r="M2658" s="68">
        <v>45336</v>
      </c>
      <c r="N2658" s="73">
        <f t="shared" si="441"/>
        <v>600</v>
      </c>
      <c r="O2658" s="74" t="str">
        <f t="shared" ca="1" si="442"/>
        <v>PENDENTE</v>
      </c>
      <c r="P2658" s="68"/>
      <c r="Q2658" s="198"/>
      <c r="R2658" s="68" t="s">
        <v>111</v>
      </c>
      <c r="S2658" s="73" t="str">
        <f t="shared" si="443"/>
        <v>Desgaste irregular da Banda de Rodagem.</v>
      </c>
      <c r="T2658" s="67" t="str">
        <f t="shared" si="444"/>
        <v>Folgas nas mangas, cubos, buchas estouradas, veículo desalinhado.</v>
      </c>
      <c r="U2658" s="73" t="str">
        <f t="shared" si="4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658" s="68">
        <v>16196</v>
      </c>
      <c r="W2658" s="67" t="str">
        <f t="shared" si="446"/>
        <v xml:space="preserve">Everson Veloso </v>
      </c>
      <c r="X2658" s="67">
        <f t="shared" si="437"/>
        <v>3</v>
      </c>
      <c r="Y2658" s="67">
        <f t="shared" ca="1" si="436"/>
        <v>125</v>
      </c>
      <c r="Z2658" s="67" t="str">
        <f>IFERROR(VLOOKUP(R2658,FVU!B:F,5,FALSE),"")</f>
        <v>BANDA DE RODAGEM</v>
      </c>
      <c r="AA2658">
        <f t="shared" si="438"/>
        <v>2026</v>
      </c>
    </row>
    <row r="2659" spans="1:27" ht="15.75" customHeight="1">
      <c r="A2659" s="150">
        <f t="shared" si="435"/>
        <v>4954</v>
      </c>
      <c r="B2659" s="75">
        <v>31274</v>
      </c>
      <c r="C2659" s="60">
        <v>1</v>
      </c>
      <c r="D2659" s="59" t="str">
        <f t="shared" si="439"/>
        <v>295/80R22.5</v>
      </c>
      <c r="E2659" s="61">
        <v>7613</v>
      </c>
      <c r="F2659" s="62" t="s">
        <v>207</v>
      </c>
      <c r="G2659" s="60">
        <v>56</v>
      </c>
      <c r="H2659" s="59" t="str">
        <f t="shared" si="440"/>
        <v xml:space="preserve">UBERLANDIA </v>
      </c>
      <c r="I2659" s="63">
        <v>46095</v>
      </c>
      <c r="J2659" s="64">
        <v>46112</v>
      </c>
      <c r="K2659" s="60">
        <v>0</v>
      </c>
      <c r="L2659" s="60">
        <v>4272</v>
      </c>
      <c r="M2659" s="60">
        <v>40200</v>
      </c>
      <c r="N2659" s="65">
        <f t="shared" si="441"/>
        <v>650</v>
      </c>
      <c r="O2659" s="66" t="str">
        <f t="shared" ca="1" si="442"/>
        <v>PENDENTE</v>
      </c>
      <c r="P2659" s="60"/>
      <c r="Q2659" s="200"/>
      <c r="R2659" s="77" t="s">
        <v>104</v>
      </c>
      <c r="S2659" s="65" t="str">
        <f t="shared" si="443"/>
        <v>Feridas acidentais no flanco.</v>
      </c>
      <c r="T2659" s="59" t="str">
        <f t="shared" si="444"/>
        <v>Objetos pontiagudos, pontas de guias, meio-fio.</v>
      </c>
      <c r="U2659" s="65" t="str">
        <f t="shared" si="445"/>
        <v>Impacto lateral proveniente de erro operacional, solicito avaliação de cobrança.</v>
      </c>
      <c r="V2659" s="60">
        <v>16196</v>
      </c>
      <c r="W2659" s="59" t="str">
        <f t="shared" si="446"/>
        <v xml:space="preserve">Everson Veloso </v>
      </c>
      <c r="X2659" s="59">
        <f t="shared" si="437"/>
        <v>3</v>
      </c>
      <c r="Y2659" s="59">
        <f t="shared" ca="1" si="436"/>
        <v>125</v>
      </c>
      <c r="Z2659" s="59" t="str">
        <f>IFERROR(VLOOKUP(R2659,FVU!B:F,5,FALSE),"")</f>
        <v>FLANCO</v>
      </c>
      <c r="AA2659">
        <f t="shared" si="438"/>
        <v>2026</v>
      </c>
    </row>
    <row r="2660" spans="1:27" ht="15.75" customHeight="1">
      <c r="A2660" s="149">
        <f t="shared" si="435"/>
        <v>4955</v>
      </c>
      <c r="B2660" s="76">
        <v>29867</v>
      </c>
      <c r="C2660" s="68">
        <v>2</v>
      </c>
      <c r="D2660" s="67" t="str">
        <f t="shared" si="439"/>
        <v>275/80R22.5</v>
      </c>
      <c r="E2660" s="69">
        <v>8442</v>
      </c>
      <c r="F2660" s="76" t="s">
        <v>198</v>
      </c>
      <c r="G2660" s="68">
        <v>56</v>
      </c>
      <c r="H2660" s="67" t="str">
        <f t="shared" si="440"/>
        <v xml:space="preserve">UBERLANDIA </v>
      </c>
      <c r="I2660" s="71">
        <v>46087</v>
      </c>
      <c r="J2660" s="72">
        <v>46113</v>
      </c>
      <c r="K2660" s="68">
        <v>1</v>
      </c>
      <c r="L2660" s="68">
        <v>43782</v>
      </c>
      <c r="M2660" s="68">
        <v>87547</v>
      </c>
      <c r="N2660" s="73">
        <f t="shared" si="441"/>
        <v>600</v>
      </c>
      <c r="O2660" s="74" t="str">
        <f t="shared" ca="1" si="442"/>
        <v>PENDENTE</v>
      </c>
      <c r="P2660" s="68"/>
      <c r="Q2660" s="198"/>
      <c r="R2660" s="68" t="s">
        <v>104</v>
      </c>
      <c r="S2660" s="73" t="str">
        <f t="shared" si="443"/>
        <v>Feridas acidentais no flanco.</v>
      </c>
      <c r="T2660" s="67" t="str">
        <f t="shared" si="444"/>
        <v>Objetos pontiagudos, pontas de guias, meio-fio.</v>
      </c>
      <c r="U2660" s="73" t="str">
        <f t="shared" si="445"/>
        <v>Impacto lateral proveniente de erro operacional, solicito avaliação de cobrança.</v>
      </c>
      <c r="V2660" s="68">
        <v>16196</v>
      </c>
      <c r="W2660" s="67" t="str">
        <f t="shared" si="446"/>
        <v xml:space="preserve">Everson Veloso </v>
      </c>
      <c r="X2660" s="67">
        <f t="shared" si="437"/>
        <v>4</v>
      </c>
      <c r="Y2660" s="67">
        <f t="shared" ca="1" si="436"/>
        <v>124</v>
      </c>
      <c r="Z2660" s="67" t="str">
        <f>IFERROR(VLOOKUP(R2660,FVU!B:F,5,FALSE),"")</f>
        <v>FLANCO</v>
      </c>
      <c r="AA2660">
        <f t="shared" si="438"/>
        <v>2026</v>
      </c>
    </row>
    <row r="2661" spans="1:27" ht="15.75" customHeight="1">
      <c r="A2661" s="150">
        <f t="shared" si="435"/>
        <v>4956</v>
      </c>
      <c r="B2661" s="75">
        <v>26169</v>
      </c>
      <c r="C2661" s="60">
        <v>2</v>
      </c>
      <c r="D2661" s="59" t="str">
        <f t="shared" si="439"/>
        <v>275/80R22.5</v>
      </c>
      <c r="E2661" s="61">
        <v>90511</v>
      </c>
      <c r="F2661" s="75" t="s">
        <v>105</v>
      </c>
      <c r="G2661" s="60">
        <v>990</v>
      </c>
      <c r="H2661" s="59" t="str">
        <f t="shared" si="440"/>
        <v>VENEZA</v>
      </c>
      <c r="I2661" s="63">
        <v>46099</v>
      </c>
      <c r="J2661" s="64">
        <v>46113</v>
      </c>
      <c r="K2661" s="60">
        <v>1</v>
      </c>
      <c r="L2661" s="60">
        <v>46768</v>
      </c>
      <c r="M2661" s="60">
        <v>161525</v>
      </c>
      <c r="N2661" s="65">
        <f t="shared" si="441"/>
        <v>600</v>
      </c>
      <c r="O2661" s="66" t="str">
        <f t="shared" ca="1" si="442"/>
        <v>OK</v>
      </c>
      <c r="P2661" s="63">
        <v>46120</v>
      </c>
      <c r="Q2661" s="200"/>
      <c r="R2661" s="148" t="s">
        <v>106</v>
      </c>
      <c r="S2661" s="65" t="str">
        <f t="shared" si="443"/>
        <v>Rachadura na zona baixa do talão.</v>
      </c>
      <c r="T2661" s="59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61" s="65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61" s="60">
        <v>16196</v>
      </c>
      <c r="W2661" s="59" t="str">
        <f t="shared" si="446"/>
        <v xml:space="preserve">Everson Veloso </v>
      </c>
      <c r="X2661" s="59">
        <f t="shared" si="437"/>
        <v>4</v>
      </c>
      <c r="Y2661" s="59">
        <f t="shared" ca="1" si="436"/>
        <v>7</v>
      </c>
      <c r="Z2661" s="59" t="str">
        <f>IFERROR(VLOOKUP(R2661,FVU!B:F,5,FALSE),"")</f>
        <v>TALÃO</v>
      </c>
      <c r="AA2661">
        <f t="shared" si="438"/>
        <v>2026</v>
      </c>
    </row>
    <row r="2662" spans="1:27" ht="15.75" customHeight="1">
      <c r="A2662" s="149">
        <f t="shared" si="435"/>
        <v>4957</v>
      </c>
      <c r="B2662" s="76">
        <v>31417</v>
      </c>
      <c r="C2662" s="68">
        <v>2</v>
      </c>
      <c r="D2662" s="67" t="str">
        <f t="shared" si="439"/>
        <v>275/80R22.5</v>
      </c>
      <c r="E2662" s="69">
        <v>7324</v>
      </c>
      <c r="F2662" s="76" t="s">
        <v>105</v>
      </c>
      <c r="G2662" s="68">
        <v>56</v>
      </c>
      <c r="H2662" s="67" t="str">
        <f t="shared" si="440"/>
        <v xml:space="preserve">UBERLANDIA </v>
      </c>
      <c r="I2662" s="71">
        <v>46013</v>
      </c>
      <c r="J2662" s="72">
        <v>46113</v>
      </c>
      <c r="K2662" s="68">
        <v>0</v>
      </c>
      <c r="L2662" s="68">
        <v>10908</v>
      </c>
      <c r="M2662" s="68">
        <v>70817</v>
      </c>
      <c r="N2662" s="73">
        <f t="shared" si="441"/>
        <v>600</v>
      </c>
      <c r="O2662" s="74" t="str">
        <f t="shared" ca="1" si="442"/>
        <v>PENDENTE</v>
      </c>
      <c r="P2662" s="68"/>
      <c r="Q2662" s="198"/>
      <c r="R2662" s="68" t="s">
        <v>109</v>
      </c>
      <c r="S2662" s="73" t="str">
        <f t="shared" si="443"/>
        <v>Desgaste da Banda de Rodagem por utilização extrema.</v>
      </c>
      <c r="T2662" s="67" t="str">
        <f t="shared" si="444"/>
        <v>Roda travada, "calo" no tambor de freio, utilização extrema , excessiva.</v>
      </c>
      <c r="U2662" s="73" t="str">
        <f t="shared" si="445"/>
        <v>Verificar rodas e tambores de freio, verificar negligência do borracheiro e caso procedente efetuar a cobrança.</v>
      </c>
      <c r="V2662" s="68">
        <v>16196</v>
      </c>
      <c r="W2662" s="67" t="str">
        <f t="shared" si="446"/>
        <v xml:space="preserve">Everson Veloso </v>
      </c>
      <c r="X2662" s="67">
        <f t="shared" si="437"/>
        <v>4</v>
      </c>
      <c r="Y2662" s="67">
        <f t="shared" ca="1" si="436"/>
        <v>124</v>
      </c>
      <c r="Z2662" s="67" t="str">
        <f>IFERROR(VLOOKUP(R2662,FVU!B:F,5,FALSE),"")</f>
        <v>BANDA DE RODAGEM</v>
      </c>
      <c r="AA2662">
        <f t="shared" si="438"/>
        <v>2026</v>
      </c>
    </row>
    <row r="2663" spans="1:27" ht="15.75" customHeight="1">
      <c r="A2663" s="150">
        <f t="shared" si="435"/>
        <v>4958</v>
      </c>
      <c r="B2663" s="75">
        <v>28776</v>
      </c>
      <c r="C2663" s="60">
        <v>2</v>
      </c>
      <c r="D2663" s="59" t="str">
        <f t="shared" si="439"/>
        <v>275/80R22.5</v>
      </c>
      <c r="E2663" s="61">
        <v>8417</v>
      </c>
      <c r="F2663" s="75" t="s">
        <v>105</v>
      </c>
      <c r="G2663" s="60">
        <v>56</v>
      </c>
      <c r="H2663" s="59" t="str">
        <f t="shared" si="440"/>
        <v xml:space="preserve">UBERLANDIA </v>
      </c>
      <c r="I2663" s="63">
        <v>46099</v>
      </c>
      <c r="J2663" s="64">
        <v>46113</v>
      </c>
      <c r="K2663" s="60">
        <v>2</v>
      </c>
      <c r="L2663" s="60">
        <v>40285</v>
      </c>
      <c r="M2663" s="60">
        <v>132894</v>
      </c>
      <c r="N2663" s="65">
        <f t="shared" si="441"/>
        <v>600</v>
      </c>
      <c r="O2663" s="66" t="str">
        <f t="shared" ca="1" si="442"/>
        <v>PENDENTE</v>
      </c>
      <c r="P2663" s="60"/>
      <c r="Q2663" s="200"/>
      <c r="R2663" s="148" t="s">
        <v>106</v>
      </c>
      <c r="S2663" s="65" t="str">
        <f t="shared" si="443"/>
        <v>Rachadura na zona baixa do talão.</v>
      </c>
      <c r="T2663" s="59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63" s="65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63" s="60">
        <v>16196</v>
      </c>
      <c r="W2663" s="59" t="str">
        <f t="shared" si="446"/>
        <v xml:space="preserve">Everson Veloso </v>
      </c>
      <c r="X2663" s="59">
        <f t="shared" si="437"/>
        <v>4</v>
      </c>
      <c r="Y2663" s="59">
        <f t="shared" ca="1" si="436"/>
        <v>124</v>
      </c>
      <c r="Z2663" s="59" t="str">
        <f>IFERROR(VLOOKUP(R2663,FVU!B:F,5,FALSE),"")</f>
        <v>TALÃO</v>
      </c>
      <c r="AA2663">
        <f t="shared" si="438"/>
        <v>2026</v>
      </c>
    </row>
    <row r="2664" spans="1:27" ht="15.75" customHeight="1">
      <c r="A2664" s="149">
        <f t="shared" si="435"/>
        <v>4959</v>
      </c>
      <c r="B2664" s="76">
        <v>29548</v>
      </c>
      <c r="C2664" s="68">
        <v>1</v>
      </c>
      <c r="D2664" s="67" t="str">
        <f t="shared" si="439"/>
        <v>295/80R22.5</v>
      </c>
      <c r="E2664" s="69">
        <v>7613</v>
      </c>
      <c r="F2664" s="76" t="s">
        <v>101</v>
      </c>
      <c r="G2664" s="68">
        <v>56</v>
      </c>
      <c r="H2664" s="67" t="str">
        <f t="shared" si="440"/>
        <v xml:space="preserve">UBERLANDIA </v>
      </c>
      <c r="I2664" s="71">
        <v>46094</v>
      </c>
      <c r="J2664" s="72">
        <v>46113</v>
      </c>
      <c r="K2664" s="68">
        <v>0</v>
      </c>
      <c r="L2664" s="68">
        <v>35632</v>
      </c>
      <c r="M2664" s="68">
        <v>57682</v>
      </c>
      <c r="N2664" s="73">
        <f t="shared" si="441"/>
        <v>650</v>
      </c>
      <c r="O2664" s="74" t="str">
        <f t="shared" ca="1" si="442"/>
        <v>PENDENTE</v>
      </c>
      <c r="P2664" s="68"/>
      <c r="Q2664" s="198"/>
      <c r="R2664" s="68" t="s">
        <v>104</v>
      </c>
      <c r="S2664" s="73" t="str">
        <f t="shared" si="443"/>
        <v>Feridas acidentais no flanco.</v>
      </c>
      <c r="T2664" s="67" t="str">
        <f t="shared" si="444"/>
        <v>Objetos pontiagudos, pontas de guias, meio-fio.</v>
      </c>
      <c r="U2664" s="73" t="str">
        <f t="shared" si="445"/>
        <v>Impacto lateral proveniente de erro operacional, solicito avaliação de cobrança.</v>
      </c>
      <c r="V2664" s="68">
        <v>16196</v>
      </c>
      <c r="W2664" s="67" t="str">
        <f t="shared" si="446"/>
        <v xml:space="preserve">Everson Veloso </v>
      </c>
      <c r="X2664" s="67">
        <f t="shared" si="437"/>
        <v>4</v>
      </c>
      <c r="Y2664" s="67">
        <f t="shared" ca="1" si="436"/>
        <v>124</v>
      </c>
      <c r="Z2664" s="67" t="str">
        <f>IFERROR(VLOOKUP(R2664,FVU!B:F,5,FALSE),"")</f>
        <v>FLANCO</v>
      </c>
      <c r="AA2664">
        <f t="shared" si="438"/>
        <v>2026</v>
      </c>
    </row>
    <row r="2665" spans="1:27" ht="15.75" customHeight="1">
      <c r="A2665" s="150">
        <f t="shared" si="435"/>
        <v>4960</v>
      </c>
      <c r="B2665" s="75">
        <v>32892</v>
      </c>
      <c r="C2665" s="60">
        <v>2</v>
      </c>
      <c r="D2665" s="59" t="str">
        <f t="shared" si="439"/>
        <v>275/80R22.5</v>
      </c>
      <c r="E2665" s="61">
        <v>7327</v>
      </c>
      <c r="F2665" s="75" t="s">
        <v>197</v>
      </c>
      <c r="G2665" s="60">
        <v>56</v>
      </c>
      <c r="H2665" s="59" t="str">
        <f t="shared" si="440"/>
        <v xml:space="preserve">UBERLANDIA </v>
      </c>
      <c r="I2665" s="63">
        <v>46059</v>
      </c>
      <c r="J2665" s="64">
        <v>46113</v>
      </c>
      <c r="K2665" s="60">
        <v>0</v>
      </c>
      <c r="L2665" s="60">
        <v>27604</v>
      </c>
      <c r="M2665" s="60">
        <v>27604</v>
      </c>
      <c r="N2665" s="65">
        <f t="shared" si="441"/>
        <v>600</v>
      </c>
      <c r="O2665" s="66" t="str">
        <f t="shared" ca="1" si="442"/>
        <v>PENDENTE</v>
      </c>
      <c r="P2665" s="60"/>
      <c r="Q2665" s="200"/>
      <c r="R2665" s="148" t="s">
        <v>109</v>
      </c>
      <c r="S2665" s="65" t="str">
        <f t="shared" si="443"/>
        <v>Desgaste da Banda de Rodagem por utilização extrema.</v>
      </c>
      <c r="T2665" s="59" t="str">
        <f t="shared" si="444"/>
        <v>Roda travada, "calo" no tambor de freio, utilização extrema , excessiva.</v>
      </c>
      <c r="U2665" s="65" t="str">
        <f t="shared" si="445"/>
        <v>Verificar rodas e tambores de freio, verificar negligência do borracheiro e caso procedente efetuar a cobrança.</v>
      </c>
      <c r="V2665" s="60">
        <v>16196</v>
      </c>
      <c r="W2665" s="59" t="str">
        <f t="shared" si="446"/>
        <v xml:space="preserve">Everson Veloso </v>
      </c>
      <c r="X2665" s="59">
        <f t="shared" si="437"/>
        <v>4</v>
      </c>
      <c r="Y2665" s="59">
        <f t="shared" ca="1" si="436"/>
        <v>124</v>
      </c>
      <c r="Z2665" s="59" t="str">
        <f>IFERROR(VLOOKUP(R2665,FVU!B:F,5,FALSE),"")</f>
        <v>BANDA DE RODAGEM</v>
      </c>
      <c r="AA2665">
        <f t="shared" si="438"/>
        <v>2026</v>
      </c>
    </row>
    <row r="2666" spans="1:27" ht="15.75" customHeight="1">
      <c r="A2666" s="149">
        <f t="shared" si="435"/>
        <v>4961</v>
      </c>
      <c r="B2666" s="76">
        <v>33251</v>
      </c>
      <c r="C2666" s="68">
        <v>2</v>
      </c>
      <c r="D2666" s="67" t="str">
        <f t="shared" si="439"/>
        <v>275/80R22.5</v>
      </c>
      <c r="E2666" s="69">
        <v>7328</v>
      </c>
      <c r="F2666" s="76" t="s">
        <v>197</v>
      </c>
      <c r="G2666" s="68">
        <v>56</v>
      </c>
      <c r="H2666" s="67" t="str">
        <f t="shared" si="440"/>
        <v xml:space="preserve">UBERLANDIA </v>
      </c>
      <c r="I2666" s="71">
        <v>46095</v>
      </c>
      <c r="J2666" s="72">
        <v>46125</v>
      </c>
      <c r="K2666" s="68">
        <v>0</v>
      </c>
      <c r="L2666" s="68">
        <v>18576</v>
      </c>
      <c r="M2666" s="68">
        <v>18576</v>
      </c>
      <c r="N2666" s="73">
        <f t="shared" si="441"/>
        <v>600</v>
      </c>
      <c r="O2666" s="74" t="str">
        <f t="shared" ca="1" si="442"/>
        <v>PENDENTE</v>
      </c>
      <c r="P2666" s="68"/>
      <c r="Q2666" s="198"/>
      <c r="R2666" s="68" t="s">
        <v>111</v>
      </c>
      <c r="S2666" s="73" t="str">
        <f t="shared" si="443"/>
        <v>Desgaste irregular da Banda de Rodagem.</v>
      </c>
      <c r="T2666" s="67" t="str">
        <f t="shared" si="444"/>
        <v>Folgas nas mangas, cubos, buchas estouradas, veículo desalinhado.</v>
      </c>
      <c r="U2666" s="73" t="str">
        <f t="shared" si="4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666" s="68">
        <v>16196</v>
      </c>
      <c r="W2666" s="67" t="str">
        <f t="shared" si="446"/>
        <v xml:space="preserve">Everson Veloso </v>
      </c>
      <c r="X2666" s="67">
        <f t="shared" si="437"/>
        <v>4</v>
      </c>
      <c r="Y2666" s="67">
        <f t="shared" ca="1" si="436"/>
        <v>112</v>
      </c>
      <c r="Z2666" s="67" t="str">
        <f>IFERROR(VLOOKUP(R2666,FVU!B:F,5,FALSE),"")</f>
        <v>BANDA DE RODAGEM</v>
      </c>
      <c r="AA2666">
        <f t="shared" si="438"/>
        <v>2026</v>
      </c>
    </row>
    <row r="2667" spans="1:27" ht="15.75" customHeight="1">
      <c r="A2667" s="150">
        <f t="shared" si="435"/>
        <v>4962</v>
      </c>
      <c r="B2667" s="75">
        <v>28536</v>
      </c>
      <c r="C2667" s="60">
        <v>2</v>
      </c>
      <c r="D2667" s="59" t="str">
        <f t="shared" si="439"/>
        <v>275/80R22.5</v>
      </c>
      <c r="E2667" s="61">
        <v>11302</v>
      </c>
      <c r="F2667" s="75" t="s">
        <v>101</v>
      </c>
      <c r="G2667" s="60">
        <v>870</v>
      </c>
      <c r="H2667" s="59" t="str">
        <f t="shared" si="440"/>
        <v>JUSTINOPOLIS</v>
      </c>
      <c r="I2667" s="63">
        <v>46102</v>
      </c>
      <c r="J2667" s="64">
        <v>46125</v>
      </c>
      <c r="K2667" s="60">
        <v>1</v>
      </c>
      <c r="L2667" s="60">
        <v>21302</v>
      </c>
      <c r="M2667" s="60">
        <v>72559</v>
      </c>
      <c r="N2667" s="65">
        <f t="shared" si="441"/>
        <v>600</v>
      </c>
      <c r="O2667" s="66" t="str">
        <f t="shared" ca="1" si="442"/>
        <v>OK</v>
      </c>
      <c r="P2667" s="63">
        <v>46142</v>
      </c>
      <c r="Q2667" s="200"/>
      <c r="R2667" s="148" t="s">
        <v>106</v>
      </c>
      <c r="S2667" s="65" t="str">
        <f t="shared" si="443"/>
        <v>Rachadura na zona baixa do talão.</v>
      </c>
      <c r="T2667" s="59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67" s="65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67" s="60">
        <v>16196</v>
      </c>
      <c r="W2667" s="59" t="str">
        <f t="shared" si="446"/>
        <v xml:space="preserve">Everson Veloso </v>
      </c>
      <c r="X2667" s="59">
        <f t="shared" si="437"/>
        <v>4</v>
      </c>
      <c r="Y2667" s="59">
        <f t="shared" ca="1" si="436"/>
        <v>17</v>
      </c>
      <c r="Z2667" s="59" t="str">
        <f>IFERROR(VLOOKUP(R2667,FVU!B:F,5,FALSE),"")</f>
        <v>TALÃO</v>
      </c>
      <c r="AA2667">
        <f t="shared" si="438"/>
        <v>2026</v>
      </c>
    </row>
    <row r="2668" spans="1:27" ht="15.75" customHeight="1">
      <c r="A2668" s="149">
        <f t="shared" si="435"/>
        <v>4963</v>
      </c>
      <c r="B2668" s="76">
        <v>32420</v>
      </c>
      <c r="C2668" s="68">
        <v>2</v>
      </c>
      <c r="D2668" s="67" t="str">
        <f t="shared" si="439"/>
        <v>275/80R22.5</v>
      </c>
      <c r="E2668" s="69">
        <v>10646</v>
      </c>
      <c r="F2668" s="76" t="s">
        <v>101</v>
      </c>
      <c r="G2668" s="68">
        <v>870</v>
      </c>
      <c r="H2668" s="67" t="str">
        <f t="shared" si="440"/>
        <v>JUSTINOPOLIS</v>
      </c>
      <c r="I2668" s="71">
        <v>46101</v>
      </c>
      <c r="J2668" s="72">
        <v>46125</v>
      </c>
      <c r="K2668" s="68">
        <v>0</v>
      </c>
      <c r="L2668" s="68">
        <v>12416</v>
      </c>
      <c r="M2668" s="68">
        <v>41785</v>
      </c>
      <c r="N2668" s="73">
        <f t="shared" si="441"/>
        <v>600</v>
      </c>
      <c r="O2668" s="74" t="str">
        <f t="shared" ca="1" si="442"/>
        <v>OK</v>
      </c>
      <c r="P2668" s="71">
        <v>46142</v>
      </c>
      <c r="Q2668" s="198"/>
      <c r="R2668" s="68" t="s">
        <v>109</v>
      </c>
      <c r="S2668" s="73" t="str">
        <f t="shared" si="443"/>
        <v>Desgaste da Banda de Rodagem por utilização extrema.</v>
      </c>
      <c r="T2668" s="67" t="str">
        <f t="shared" si="444"/>
        <v>Roda travada, "calo" no tambor de freio, utilização extrema , excessiva.</v>
      </c>
      <c r="U2668" s="73" t="str">
        <f t="shared" si="445"/>
        <v>Verificar rodas e tambores de freio, verificar negligência do borracheiro e caso procedente efetuar a cobrança.</v>
      </c>
      <c r="V2668" s="68">
        <v>16196</v>
      </c>
      <c r="W2668" s="67" t="str">
        <f t="shared" si="446"/>
        <v xml:space="preserve">Everson Veloso </v>
      </c>
      <c r="X2668" s="67">
        <f t="shared" si="437"/>
        <v>4</v>
      </c>
      <c r="Y2668" s="67">
        <f t="shared" ca="1" si="436"/>
        <v>17</v>
      </c>
      <c r="Z2668" s="67" t="str">
        <f>IFERROR(VLOOKUP(R2668,FVU!B:F,5,FALSE),"")</f>
        <v>BANDA DE RODAGEM</v>
      </c>
      <c r="AA2668">
        <f t="shared" si="438"/>
        <v>2026</v>
      </c>
    </row>
    <row r="2669" spans="1:27" ht="15.75" customHeight="1">
      <c r="A2669" s="150">
        <f t="shared" si="435"/>
        <v>4964</v>
      </c>
      <c r="B2669" s="75">
        <v>32037</v>
      </c>
      <c r="C2669" s="60">
        <v>2</v>
      </c>
      <c r="D2669" s="59" t="str">
        <f t="shared" si="439"/>
        <v>275/80R22.5</v>
      </c>
      <c r="E2669" s="61">
        <v>20861</v>
      </c>
      <c r="F2669" s="75" t="s">
        <v>99</v>
      </c>
      <c r="G2669" s="60">
        <v>870</v>
      </c>
      <c r="H2669" s="59" t="str">
        <f t="shared" si="440"/>
        <v>JUSTINOPOLIS</v>
      </c>
      <c r="I2669" s="63">
        <v>46102</v>
      </c>
      <c r="J2669" s="64">
        <v>46125</v>
      </c>
      <c r="K2669" s="60">
        <v>1</v>
      </c>
      <c r="L2669" s="60">
        <v>9548</v>
      </c>
      <c r="M2669" s="60">
        <v>45905</v>
      </c>
      <c r="N2669" s="65">
        <f t="shared" si="441"/>
        <v>600</v>
      </c>
      <c r="O2669" s="66" t="str">
        <f t="shared" ca="1" si="442"/>
        <v>OK</v>
      </c>
      <c r="P2669" s="63">
        <v>46142</v>
      </c>
      <c r="Q2669" s="200"/>
      <c r="R2669" s="148" t="s">
        <v>116</v>
      </c>
      <c r="S2669" s="65" t="str">
        <f t="shared" si="443"/>
        <v>Desenrolamento do retorno da lona carcaça no talão.</v>
      </c>
      <c r="T2669" s="59" t="str">
        <f t="shared" si="444"/>
        <v>Aquecimento no talão ocasionado pelo uso excessivo do freio, má regulagem dos freios, uso excessivo dos freios devido a velocidade incompatível com a via,rodas sujas e/ou em má condições de uso, etc.</v>
      </c>
      <c r="U2669" s="65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669" s="60">
        <v>16196</v>
      </c>
      <c r="W2669" s="59" t="str">
        <f t="shared" si="446"/>
        <v xml:space="preserve">Everson Veloso </v>
      </c>
      <c r="X2669" s="59">
        <f t="shared" si="437"/>
        <v>4</v>
      </c>
      <c r="Y2669" s="59">
        <f t="shared" ca="1" si="436"/>
        <v>17</v>
      </c>
      <c r="Z2669" s="59" t="str">
        <f>IFERROR(VLOOKUP(R2669,FVU!B:F,5,FALSE),"")</f>
        <v>TALÃO</v>
      </c>
      <c r="AA2669">
        <f t="shared" si="438"/>
        <v>2026</v>
      </c>
    </row>
    <row r="2670" spans="1:27" ht="15.75" customHeight="1">
      <c r="A2670" s="149">
        <f t="shared" si="435"/>
        <v>4965</v>
      </c>
      <c r="B2670" s="76">
        <v>28412</v>
      </c>
      <c r="C2670" s="68">
        <v>2</v>
      </c>
      <c r="D2670" s="67" t="str">
        <f t="shared" si="439"/>
        <v>275/80R22.5</v>
      </c>
      <c r="E2670" s="69">
        <v>90243</v>
      </c>
      <c r="F2670" s="76" t="s">
        <v>99</v>
      </c>
      <c r="G2670" s="68">
        <v>990</v>
      </c>
      <c r="H2670" s="67" t="str">
        <f t="shared" si="440"/>
        <v>VENEZA</v>
      </c>
      <c r="I2670" s="71">
        <v>46105</v>
      </c>
      <c r="J2670" s="72">
        <v>46125</v>
      </c>
      <c r="K2670" s="68">
        <v>1</v>
      </c>
      <c r="L2670" s="68">
        <v>11255</v>
      </c>
      <c r="M2670" s="68">
        <v>147628</v>
      </c>
      <c r="N2670" s="73">
        <f t="shared" si="441"/>
        <v>600</v>
      </c>
      <c r="O2670" s="74" t="str">
        <f t="shared" ca="1" si="442"/>
        <v>OK</v>
      </c>
      <c r="P2670" s="71">
        <v>46167</v>
      </c>
      <c r="Q2670" s="198"/>
      <c r="R2670" s="68" t="s">
        <v>106</v>
      </c>
      <c r="S2670" s="73" t="str">
        <f t="shared" si="443"/>
        <v>Rachadura na zona baixa do talão.</v>
      </c>
      <c r="T2670" s="67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70" s="73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70" s="68">
        <v>16196</v>
      </c>
      <c r="W2670" s="67" t="str">
        <f t="shared" si="446"/>
        <v xml:space="preserve">Everson Veloso </v>
      </c>
      <c r="X2670" s="67">
        <f t="shared" si="437"/>
        <v>4</v>
      </c>
      <c r="Y2670" s="67">
        <f t="shared" ca="1" si="436"/>
        <v>42</v>
      </c>
      <c r="Z2670" s="67" t="str">
        <f>IFERROR(VLOOKUP(R2670,FVU!B:F,5,FALSE),"")</f>
        <v>TALÃO</v>
      </c>
      <c r="AA2670">
        <f t="shared" si="438"/>
        <v>2026</v>
      </c>
    </row>
    <row r="2671" spans="1:27" ht="15.75" customHeight="1">
      <c r="A2671" s="150">
        <f t="shared" si="435"/>
        <v>4966</v>
      </c>
      <c r="B2671" s="75">
        <v>30453</v>
      </c>
      <c r="C2671" s="60">
        <v>2</v>
      </c>
      <c r="D2671" s="59" t="str">
        <f t="shared" si="439"/>
        <v>275/80R22.5</v>
      </c>
      <c r="E2671" s="61">
        <v>90230</v>
      </c>
      <c r="F2671" s="75" t="s">
        <v>198</v>
      </c>
      <c r="G2671" s="60">
        <v>990</v>
      </c>
      <c r="H2671" s="59" t="str">
        <f t="shared" si="440"/>
        <v>VENEZA</v>
      </c>
      <c r="I2671" s="63">
        <v>46105</v>
      </c>
      <c r="J2671" s="64">
        <v>46125</v>
      </c>
      <c r="K2671" s="60">
        <v>1</v>
      </c>
      <c r="L2671" s="60">
        <v>14859</v>
      </c>
      <c r="M2671" s="60">
        <v>79248</v>
      </c>
      <c r="N2671" s="65">
        <f t="shared" si="441"/>
        <v>600</v>
      </c>
      <c r="O2671" s="66" t="str">
        <f t="shared" ca="1" si="442"/>
        <v>OK</v>
      </c>
      <c r="P2671" s="63">
        <v>46128</v>
      </c>
      <c r="Q2671" s="200"/>
      <c r="R2671" s="148" t="s">
        <v>104</v>
      </c>
      <c r="S2671" s="65" t="str">
        <f t="shared" si="443"/>
        <v>Feridas acidentais no flanco.</v>
      </c>
      <c r="T2671" s="59" t="str">
        <f t="shared" si="444"/>
        <v>Objetos pontiagudos, pontas de guias, meio-fio.</v>
      </c>
      <c r="U2671" s="65" t="str">
        <f t="shared" si="445"/>
        <v>Impacto lateral proveniente de erro operacional, solicito avaliação de cobrança.</v>
      </c>
      <c r="V2671" s="60">
        <v>16196</v>
      </c>
      <c r="W2671" s="59" t="str">
        <f t="shared" si="446"/>
        <v xml:space="preserve">Everson Veloso </v>
      </c>
      <c r="X2671" s="59">
        <f t="shared" si="437"/>
        <v>4</v>
      </c>
      <c r="Y2671" s="59">
        <f t="shared" ca="1" si="436"/>
        <v>3</v>
      </c>
      <c r="Z2671" s="59" t="str">
        <f>IFERROR(VLOOKUP(R2671,FVU!B:F,5,FALSE),"")</f>
        <v>FLANCO</v>
      </c>
      <c r="AA2671">
        <f t="shared" si="438"/>
        <v>2026</v>
      </c>
    </row>
    <row r="2672" spans="1:27" ht="15.75" customHeight="1">
      <c r="A2672" s="149">
        <f t="shared" si="435"/>
        <v>4967</v>
      </c>
      <c r="B2672" s="76">
        <v>27467</v>
      </c>
      <c r="C2672" s="68">
        <v>2</v>
      </c>
      <c r="D2672" s="67" t="str">
        <f t="shared" si="439"/>
        <v>275/80R22.5</v>
      </c>
      <c r="E2672" s="69">
        <v>40549</v>
      </c>
      <c r="F2672" s="76" t="s">
        <v>99</v>
      </c>
      <c r="G2672" s="68">
        <v>870</v>
      </c>
      <c r="H2672" s="67" t="str">
        <f t="shared" si="440"/>
        <v>JUSTINOPOLIS</v>
      </c>
      <c r="I2672" s="71">
        <v>46101</v>
      </c>
      <c r="J2672" s="72">
        <v>46125</v>
      </c>
      <c r="K2672" s="68">
        <v>2</v>
      </c>
      <c r="L2672" s="68">
        <v>1576</v>
      </c>
      <c r="M2672" s="68">
        <v>135161</v>
      </c>
      <c r="N2672" s="73">
        <f t="shared" si="441"/>
        <v>600</v>
      </c>
      <c r="O2672" s="74" t="str">
        <f t="shared" ca="1" si="442"/>
        <v>OK</v>
      </c>
      <c r="P2672" s="71">
        <v>46142</v>
      </c>
      <c r="Q2672" s="198"/>
      <c r="R2672" s="68" t="s">
        <v>112</v>
      </c>
      <c r="S2672" s="73" t="str">
        <f t="shared" si="443"/>
        <v>Agressões durante a montagem ou desmontagem.</v>
      </c>
      <c r="T2672" s="67" t="str">
        <f t="shared" si="444"/>
        <v>Cortes provocados por ferramentas ou máquinas de montagem/desmontagem, utilização de ferramentas não adequadas, força excessiva ou desproporcional na montagem/desmontagem.</v>
      </c>
      <c r="U2672" s="73" t="str">
        <f t="shared" si="445"/>
        <v>Falha na desmontagem do pneu. Solicito avaliação de cobrança.</v>
      </c>
      <c r="V2672" s="68">
        <v>16196</v>
      </c>
      <c r="W2672" s="67" t="str">
        <f t="shared" si="446"/>
        <v xml:space="preserve">Everson Veloso </v>
      </c>
      <c r="X2672" s="67">
        <f t="shared" si="437"/>
        <v>4</v>
      </c>
      <c r="Y2672" s="67">
        <f t="shared" ca="1" si="436"/>
        <v>17</v>
      </c>
      <c r="Z2672" s="67" t="str">
        <f>IFERROR(VLOOKUP(R2672,FVU!B:F,5,FALSE),"")</f>
        <v>TALÃO</v>
      </c>
      <c r="AA2672">
        <f t="shared" si="438"/>
        <v>2026</v>
      </c>
    </row>
    <row r="2673" spans="1:27" ht="15.75" customHeight="1">
      <c r="A2673" s="150">
        <f t="shared" si="435"/>
        <v>4968</v>
      </c>
      <c r="B2673" s="75">
        <v>32608</v>
      </c>
      <c r="C2673" s="60">
        <v>2</v>
      </c>
      <c r="D2673" s="59" t="str">
        <f t="shared" si="439"/>
        <v>275/80R22.5</v>
      </c>
      <c r="E2673" s="61">
        <v>10646</v>
      </c>
      <c r="F2673" s="75" t="s">
        <v>99</v>
      </c>
      <c r="G2673" s="60">
        <v>870</v>
      </c>
      <c r="H2673" s="59" t="str">
        <f t="shared" si="440"/>
        <v>JUSTINOPOLIS</v>
      </c>
      <c r="I2673" s="63">
        <v>46101</v>
      </c>
      <c r="J2673" s="64">
        <v>46125</v>
      </c>
      <c r="K2673" s="60">
        <v>0</v>
      </c>
      <c r="L2673" s="60">
        <v>12416</v>
      </c>
      <c r="M2673" s="60">
        <v>17689</v>
      </c>
      <c r="N2673" s="65">
        <f t="shared" si="441"/>
        <v>600</v>
      </c>
      <c r="O2673" s="66" t="str">
        <f t="shared" ca="1" si="442"/>
        <v>OK</v>
      </c>
      <c r="P2673" s="63">
        <v>46142</v>
      </c>
      <c r="Q2673" s="200"/>
      <c r="R2673" s="148" t="s">
        <v>106</v>
      </c>
      <c r="S2673" s="65" t="str">
        <f t="shared" si="443"/>
        <v>Rachadura na zona baixa do talão.</v>
      </c>
      <c r="T2673" s="59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73" s="65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73" s="60">
        <v>16196</v>
      </c>
      <c r="W2673" s="59" t="str">
        <f t="shared" si="446"/>
        <v xml:space="preserve">Everson Veloso </v>
      </c>
      <c r="X2673" s="59">
        <f t="shared" si="437"/>
        <v>4</v>
      </c>
      <c r="Y2673" s="59">
        <f t="shared" ca="1" si="436"/>
        <v>17</v>
      </c>
      <c r="Z2673" s="59" t="str">
        <f>IFERROR(VLOOKUP(R2673,FVU!B:F,5,FALSE),"")</f>
        <v>TALÃO</v>
      </c>
      <c r="AA2673">
        <f t="shared" si="438"/>
        <v>2026</v>
      </c>
    </row>
    <row r="2674" spans="1:27" ht="15.75" customHeight="1">
      <c r="A2674" s="149">
        <f t="shared" si="435"/>
        <v>4969</v>
      </c>
      <c r="B2674" s="76">
        <v>32294</v>
      </c>
      <c r="C2674" s="68">
        <v>2</v>
      </c>
      <c r="D2674" s="67" t="str">
        <f t="shared" si="439"/>
        <v>275/80R22.5</v>
      </c>
      <c r="E2674" s="69">
        <v>10646</v>
      </c>
      <c r="F2674" s="76" t="s">
        <v>105</v>
      </c>
      <c r="G2674" s="68">
        <v>870</v>
      </c>
      <c r="H2674" s="67" t="str">
        <f t="shared" si="440"/>
        <v>JUSTINOPOLIS</v>
      </c>
      <c r="I2674" s="71">
        <v>46101</v>
      </c>
      <c r="J2674" s="72">
        <v>46125</v>
      </c>
      <c r="K2674" s="68">
        <v>0</v>
      </c>
      <c r="L2674" s="68">
        <v>5147</v>
      </c>
      <c r="M2674" s="68">
        <v>47069</v>
      </c>
      <c r="N2674" s="73">
        <f t="shared" si="441"/>
        <v>600</v>
      </c>
      <c r="O2674" s="74" t="str">
        <f t="shared" ca="1" si="442"/>
        <v>OK</v>
      </c>
      <c r="P2674" s="71">
        <v>46142</v>
      </c>
      <c r="Q2674" s="198"/>
      <c r="R2674" s="68" t="s">
        <v>106</v>
      </c>
      <c r="S2674" s="73" t="str">
        <f t="shared" si="443"/>
        <v>Rachadura na zona baixa do talão.</v>
      </c>
      <c r="T2674" s="67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74" s="73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74" s="68">
        <v>16196</v>
      </c>
      <c r="W2674" s="67" t="str">
        <f t="shared" si="446"/>
        <v xml:space="preserve">Everson Veloso </v>
      </c>
      <c r="X2674" s="67">
        <f t="shared" si="437"/>
        <v>4</v>
      </c>
      <c r="Y2674" s="67">
        <f t="shared" ca="1" si="436"/>
        <v>17</v>
      </c>
      <c r="Z2674" s="67" t="str">
        <f>IFERROR(VLOOKUP(R2674,FVU!B:F,5,FALSE),"")</f>
        <v>TALÃO</v>
      </c>
      <c r="AA2674">
        <f t="shared" si="438"/>
        <v>2026</v>
      </c>
    </row>
    <row r="2675" spans="1:27" ht="15.75" customHeight="1">
      <c r="A2675" s="150">
        <f t="shared" si="435"/>
        <v>4970</v>
      </c>
      <c r="B2675" s="75">
        <v>32179</v>
      </c>
      <c r="C2675" s="60">
        <v>2</v>
      </c>
      <c r="D2675" s="59" t="str">
        <f t="shared" si="439"/>
        <v>275/80R22.5</v>
      </c>
      <c r="E2675" s="61">
        <v>11150</v>
      </c>
      <c r="F2675" s="75" t="s">
        <v>198</v>
      </c>
      <c r="G2675" s="60">
        <v>870</v>
      </c>
      <c r="H2675" s="59" t="str">
        <f t="shared" si="440"/>
        <v>JUSTINOPOLIS</v>
      </c>
      <c r="I2675" s="63">
        <v>46102</v>
      </c>
      <c r="J2675" s="64">
        <v>46128</v>
      </c>
      <c r="K2675" s="60">
        <v>1</v>
      </c>
      <c r="L2675" s="60">
        <v>3584</v>
      </c>
      <c r="M2675" s="60">
        <v>94090</v>
      </c>
      <c r="N2675" s="65">
        <f t="shared" si="441"/>
        <v>600</v>
      </c>
      <c r="O2675" s="66" t="str">
        <f t="shared" ca="1" si="442"/>
        <v>OK</v>
      </c>
      <c r="P2675" s="63">
        <v>46142</v>
      </c>
      <c r="Q2675" s="200"/>
      <c r="R2675" s="148" t="s">
        <v>106</v>
      </c>
      <c r="S2675" s="65" t="str">
        <f t="shared" si="443"/>
        <v>Rachadura na zona baixa do talão.</v>
      </c>
      <c r="T2675" s="59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75" s="65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75" s="60">
        <v>16196</v>
      </c>
      <c r="W2675" s="59" t="str">
        <f t="shared" si="446"/>
        <v xml:space="preserve">Everson Veloso </v>
      </c>
      <c r="X2675" s="59">
        <f t="shared" si="437"/>
        <v>4</v>
      </c>
      <c r="Y2675" s="59">
        <f t="shared" ca="1" si="436"/>
        <v>14</v>
      </c>
      <c r="Z2675" s="59" t="str">
        <f>IFERROR(VLOOKUP(R2675,FVU!B:F,5,FALSE),"")</f>
        <v>TALÃO</v>
      </c>
      <c r="AA2675">
        <f t="shared" si="438"/>
        <v>2026</v>
      </c>
    </row>
    <row r="2676" spans="1:27" ht="15.75" customHeight="1">
      <c r="A2676" s="149">
        <f t="shared" si="435"/>
        <v>4971</v>
      </c>
      <c r="B2676" s="76">
        <v>30958</v>
      </c>
      <c r="C2676" s="68">
        <v>2</v>
      </c>
      <c r="D2676" s="67" t="str">
        <f t="shared" si="439"/>
        <v>275/80R22.5</v>
      </c>
      <c r="E2676" s="69">
        <v>10619</v>
      </c>
      <c r="F2676" s="76" t="s">
        <v>198</v>
      </c>
      <c r="G2676" s="68">
        <v>870</v>
      </c>
      <c r="H2676" s="67" t="str">
        <f t="shared" si="440"/>
        <v>JUSTINOPOLIS</v>
      </c>
      <c r="I2676" s="71">
        <v>46101</v>
      </c>
      <c r="J2676" s="72">
        <v>46128</v>
      </c>
      <c r="K2676" s="68">
        <v>1</v>
      </c>
      <c r="L2676" s="68">
        <v>22143</v>
      </c>
      <c r="M2676" s="68">
        <v>105507</v>
      </c>
      <c r="N2676" s="73">
        <f t="shared" si="441"/>
        <v>600</v>
      </c>
      <c r="O2676" s="74" t="str">
        <f t="shared" ca="1" si="442"/>
        <v>PENDENTE</v>
      </c>
      <c r="P2676" s="68"/>
      <c r="Q2676" s="198"/>
      <c r="R2676" s="68" t="s">
        <v>104</v>
      </c>
      <c r="S2676" s="73" t="str">
        <f t="shared" si="443"/>
        <v>Feridas acidentais no flanco.</v>
      </c>
      <c r="T2676" s="67" t="str">
        <f t="shared" si="444"/>
        <v>Objetos pontiagudos, pontas de guias, meio-fio.</v>
      </c>
      <c r="U2676" s="73" t="str">
        <f t="shared" si="445"/>
        <v>Impacto lateral proveniente de erro operacional, solicito avaliação de cobrança.</v>
      </c>
      <c r="V2676" s="68">
        <v>16196</v>
      </c>
      <c r="W2676" s="67" t="str">
        <f t="shared" si="446"/>
        <v xml:space="preserve">Everson Veloso </v>
      </c>
      <c r="X2676" s="67">
        <f t="shared" si="437"/>
        <v>4</v>
      </c>
      <c r="Y2676" s="67">
        <f t="shared" ca="1" si="436"/>
        <v>109</v>
      </c>
      <c r="Z2676" s="67" t="str">
        <f>IFERROR(VLOOKUP(R2676,FVU!B:F,5,FALSE),"")</f>
        <v>FLANCO</v>
      </c>
      <c r="AA2676">
        <f t="shared" si="438"/>
        <v>2026</v>
      </c>
    </row>
    <row r="2677" spans="1:27" ht="15.75" customHeight="1">
      <c r="A2677" s="150">
        <f t="shared" si="435"/>
        <v>4972</v>
      </c>
      <c r="B2677" s="75">
        <v>27680</v>
      </c>
      <c r="C2677" s="60">
        <v>2</v>
      </c>
      <c r="D2677" s="59" t="str">
        <f t="shared" si="439"/>
        <v>275/80R22.5</v>
      </c>
      <c r="E2677" s="61">
        <v>10757</v>
      </c>
      <c r="F2677" s="75" t="s">
        <v>101</v>
      </c>
      <c r="G2677" s="60">
        <v>870</v>
      </c>
      <c r="H2677" s="59" t="str">
        <f t="shared" si="440"/>
        <v>JUSTINOPOLIS</v>
      </c>
      <c r="I2677" s="63">
        <v>46099</v>
      </c>
      <c r="J2677" s="64">
        <v>46128</v>
      </c>
      <c r="K2677" s="60">
        <v>1</v>
      </c>
      <c r="L2677" s="60">
        <v>57179</v>
      </c>
      <c r="M2677" s="60">
        <v>142374</v>
      </c>
      <c r="N2677" s="65">
        <f t="shared" si="441"/>
        <v>600</v>
      </c>
      <c r="O2677" s="66" t="str">
        <f t="shared" ca="1" si="442"/>
        <v>OK</v>
      </c>
      <c r="P2677" s="63">
        <v>46142</v>
      </c>
      <c r="Q2677" s="200"/>
      <c r="R2677" s="148" t="s">
        <v>106</v>
      </c>
      <c r="S2677" s="65" t="str">
        <f t="shared" si="443"/>
        <v>Rachadura na zona baixa do talão.</v>
      </c>
      <c r="T2677" s="59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77" s="65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77" s="60">
        <v>16196</v>
      </c>
      <c r="W2677" s="59" t="str">
        <f t="shared" si="446"/>
        <v xml:space="preserve">Everson Veloso </v>
      </c>
      <c r="X2677" s="59">
        <f t="shared" si="437"/>
        <v>4</v>
      </c>
      <c r="Y2677" s="59">
        <f t="shared" ca="1" si="436"/>
        <v>14</v>
      </c>
      <c r="Z2677" s="59" t="str">
        <f>IFERROR(VLOOKUP(R2677,FVU!B:F,5,FALSE),"")</f>
        <v>TALÃO</v>
      </c>
      <c r="AA2677">
        <f t="shared" si="438"/>
        <v>2026</v>
      </c>
    </row>
    <row r="2678" spans="1:27" ht="15.75" customHeight="1">
      <c r="A2678" s="149">
        <f t="shared" si="435"/>
        <v>4973</v>
      </c>
      <c r="B2678" s="76">
        <v>31020</v>
      </c>
      <c r="C2678" s="68">
        <v>2</v>
      </c>
      <c r="D2678" s="67" t="str">
        <f t="shared" si="439"/>
        <v>275/80R22.5</v>
      </c>
      <c r="E2678" s="69">
        <v>90486</v>
      </c>
      <c r="F2678" s="76" t="s">
        <v>105</v>
      </c>
      <c r="G2678" s="68">
        <v>990</v>
      </c>
      <c r="H2678" s="67" t="str">
        <f t="shared" si="440"/>
        <v>VENEZA</v>
      </c>
      <c r="I2678" s="71">
        <v>46105</v>
      </c>
      <c r="J2678" s="72">
        <v>46128</v>
      </c>
      <c r="K2678" s="68">
        <v>1</v>
      </c>
      <c r="L2678" s="68">
        <v>42404</v>
      </c>
      <c r="M2678" s="68">
        <v>74286</v>
      </c>
      <c r="N2678" s="73">
        <f t="shared" si="441"/>
        <v>600</v>
      </c>
      <c r="O2678" s="74" t="str">
        <f t="shared" ca="1" si="442"/>
        <v>OK</v>
      </c>
      <c r="P2678" s="71">
        <v>46167</v>
      </c>
      <c r="Q2678" s="198"/>
      <c r="R2678" s="68" t="s">
        <v>106</v>
      </c>
      <c r="S2678" s="73" t="str">
        <f t="shared" si="443"/>
        <v>Rachadura na zona baixa do talão.</v>
      </c>
      <c r="T2678" s="67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78" s="73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78" s="68">
        <v>16196</v>
      </c>
      <c r="W2678" s="67" t="str">
        <f t="shared" si="446"/>
        <v xml:space="preserve">Everson Veloso </v>
      </c>
      <c r="X2678" s="67">
        <f t="shared" si="437"/>
        <v>4</v>
      </c>
      <c r="Y2678" s="67">
        <f t="shared" ca="1" si="436"/>
        <v>39</v>
      </c>
      <c r="Z2678" s="67" t="str">
        <f>IFERROR(VLOOKUP(R2678,FVU!B:F,5,FALSE),"")</f>
        <v>TALÃO</v>
      </c>
      <c r="AA2678">
        <f t="shared" si="438"/>
        <v>2026</v>
      </c>
    </row>
    <row r="2679" spans="1:27" ht="15.75" customHeight="1">
      <c r="A2679" s="150">
        <f t="shared" si="435"/>
        <v>4974</v>
      </c>
      <c r="B2679" s="75">
        <v>29477</v>
      </c>
      <c r="C2679" s="60">
        <v>2</v>
      </c>
      <c r="D2679" s="59" t="str">
        <f t="shared" si="439"/>
        <v>275/80R22.5</v>
      </c>
      <c r="E2679" s="61">
        <v>90579</v>
      </c>
      <c r="F2679" s="75" t="s">
        <v>105</v>
      </c>
      <c r="G2679" s="60">
        <v>520</v>
      </c>
      <c r="H2679" s="59" t="str">
        <f t="shared" si="440"/>
        <v>NEVES</v>
      </c>
      <c r="I2679" s="63">
        <v>46104</v>
      </c>
      <c r="J2679" s="64">
        <v>46128</v>
      </c>
      <c r="K2679" s="60">
        <v>1</v>
      </c>
      <c r="L2679" s="60">
        <v>37855</v>
      </c>
      <c r="M2679" s="60">
        <v>109155</v>
      </c>
      <c r="N2679" s="65">
        <f t="shared" si="441"/>
        <v>600</v>
      </c>
      <c r="O2679" s="66" t="str">
        <f t="shared" ca="1" si="442"/>
        <v>OK</v>
      </c>
      <c r="P2679" s="63">
        <v>46144</v>
      </c>
      <c r="Q2679" s="200"/>
      <c r="R2679" s="148" t="s">
        <v>106</v>
      </c>
      <c r="S2679" s="65" t="str">
        <f t="shared" si="443"/>
        <v>Rachadura na zona baixa do talão.</v>
      </c>
      <c r="T2679" s="59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79" s="65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79" s="60">
        <v>16196</v>
      </c>
      <c r="W2679" s="59" t="str">
        <f t="shared" si="446"/>
        <v xml:space="preserve">Everson Veloso </v>
      </c>
      <c r="X2679" s="59">
        <f t="shared" si="437"/>
        <v>4</v>
      </c>
      <c r="Y2679" s="59">
        <f t="shared" ca="1" si="436"/>
        <v>16</v>
      </c>
      <c r="Z2679" s="59" t="str">
        <f>IFERROR(VLOOKUP(R2679,FVU!B:F,5,FALSE),"")</f>
        <v>TALÃO</v>
      </c>
      <c r="AA2679">
        <f t="shared" si="438"/>
        <v>2026</v>
      </c>
    </row>
    <row r="2680" spans="1:27" ht="15.75" customHeight="1">
      <c r="A2680" s="149">
        <f t="shared" si="435"/>
        <v>4975</v>
      </c>
      <c r="B2680" s="76">
        <v>30377</v>
      </c>
      <c r="C2680" s="68">
        <v>2</v>
      </c>
      <c r="D2680" s="67" t="str">
        <f t="shared" si="439"/>
        <v>275/80R22.5</v>
      </c>
      <c r="E2680" s="69">
        <v>11088</v>
      </c>
      <c r="F2680" s="76" t="s">
        <v>99</v>
      </c>
      <c r="G2680" s="68">
        <v>870</v>
      </c>
      <c r="H2680" s="67" t="str">
        <f t="shared" si="440"/>
        <v>JUSTINOPOLIS</v>
      </c>
      <c r="I2680" s="71">
        <v>46101</v>
      </c>
      <c r="J2680" s="72">
        <v>46128</v>
      </c>
      <c r="K2680" s="68">
        <v>1</v>
      </c>
      <c r="L2680" s="68">
        <v>20266</v>
      </c>
      <c r="M2680" s="68">
        <v>65826</v>
      </c>
      <c r="N2680" s="73">
        <f t="shared" si="441"/>
        <v>600</v>
      </c>
      <c r="O2680" s="74" t="str">
        <f t="shared" ca="1" si="442"/>
        <v>OK</v>
      </c>
      <c r="P2680" s="71">
        <v>46142</v>
      </c>
      <c r="Q2680" s="198"/>
      <c r="R2680" s="68" t="s">
        <v>106</v>
      </c>
      <c r="S2680" s="73" t="str">
        <f t="shared" si="443"/>
        <v>Rachadura na zona baixa do talão.</v>
      </c>
      <c r="T2680" s="67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80" s="73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80" s="68">
        <v>16196</v>
      </c>
      <c r="W2680" s="67" t="str">
        <f t="shared" si="446"/>
        <v xml:space="preserve">Everson Veloso </v>
      </c>
      <c r="X2680" s="67">
        <f t="shared" si="437"/>
        <v>4</v>
      </c>
      <c r="Y2680" s="67">
        <f t="shared" ca="1" si="436"/>
        <v>14</v>
      </c>
      <c r="Z2680" s="67" t="str">
        <f>IFERROR(VLOOKUP(R2680,FVU!B:F,5,FALSE),"")</f>
        <v>TALÃO</v>
      </c>
      <c r="AA2680">
        <f t="shared" si="438"/>
        <v>2026</v>
      </c>
    </row>
    <row r="2681" spans="1:27" ht="15.75" customHeight="1">
      <c r="A2681" s="150">
        <f t="shared" si="435"/>
        <v>4976</v>
      </c>
      <c r="B2681" s="75">
        <v>27003</v>
      </c>
      <c r="C2681" s="60">
        <v>2</v>
      </c>
      <c r="D2681" s="59" t="str">
        <f t="shared" si="439"/>
        <v>275/80R22.5</v>
      </c>
      <c r="E2681" s="61">
        <v>90516</v>
      </c>
      <c r="F2681" s="75" t="s">
        <v>198</v>
      </c>
      <c r="G2681" s="60">
        <v>870</v>
      </c>
      <c r="H2681" s="59" t="str">
        <f t="shared" si="440"/>
        <v>JUSTINOPOLIS</v>
      </c>
      <c r="I2681" s="63">
        <v>46105</v>
      </c>
      <c r="J2681" s="64">
        <v>46128</v>
      </c>
      <c r="K2681" s="60">
        <v>2</v>
      </c>
      <c r="L2681" s="60">
        <v>6997</v>
      </c>
      <c r="M2681" s="60">
        <v>128217</v>
      </c>
      <c r="N2681" s="65">
        <f t="shared" si="441"/>
        <v>600</v>
      </c>
      <c r="O2681" s="66" t="str">
        <f t="shared" ca="1" si="442"/>
        <v>OK</v>
      </c>
      <c r="P2681" s="63">
        <v>46142</v>
      </c>
      <c r="Q2681" s="200"/>
      <c r="R2681" s="148" t="s">
        <v>106</v>
      </c>
      <c r="S2681" s="65" t="str">
        <f t="shared" si="443"/>
        <v>Rachadura na zona baixa do talão.</v>
      </c>
      <c r="T2681" s="59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81" s="65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81" s="60">
        <v>16196</v>
      </c>
      <c r="W2681" s="59" t="str">
        <f t="shared" si="446"/>
        <v xml:space="preserve">Everson Veloso </v>
      </c>
      <c r="X2681" s="59">
        <f t="shared" si="437"/>
        <v>4</v>
      </c>
      <c r="Y2681" s="59">
        <f t="shared" ca="1" si="436"/>
        <v>14</v>
      </c>
      <c r="Z2681" s="59" t="str">
        <f>IFERROR(VLOOKUP(R2681,FVU!B:F,5,FALSE),"")</f>
        <v>TALÃO</v>
      </c>
      <c r="AA2681">
        <f t="shared" si="438"/>
        <v>2026</v>
      </c>
    </row>
    <row r="2682" spans="1:27" ht="15.75" customHeight="1">
      <c r="A2682" s="149">
        <f t="shared" si="435"/>
        <v>4977</v>
      </c>
      <c r="B2682" s="76">
        <v>30293</v>
      </c>
      <c r="C2682" s="68">
        <v>2</v>
      </c>
      <c r="D2682" s="67" t="str">
        <f t="shared" si="439"/>
        <v>275/80R22.5</v>
      </c>
      <c r="E2682" s="69">
        <v>11151</v>
      </c>
      <c r="F2682" s="76" t="s">
        <v>105</v>
      </c>
      <c r="G2682" s="68">
        <v>870</v>
      </c>
      <c r="H2682" s="67" t="str">
        <f t="shared" si="440"/>
        <v>JUSTINOPOLIS</v>
      </c>
      <c r="I2682" s="71">
        <v>46092</v>
      </c>
      <c r="J2682" s="72">
        <v>46128</v>
      </c>
      <c r="K2682" s="68">
        <v>0</v>
      </c>
      <c r="L2682" s="68">
        <v>1088</v>
      </c>
      <c r="M2682" s="68">
        <v>76388</v>
      </c>
      <c r="N2682" s="73">
        <f t="shared" si="441"/>
        <v>600</v>
      </c>
      <c r="O2682" s="74" t="str">
        <f t="shared" ca="1" si="442"/>
        <v>OK</v>
      </c>
      <c r="P2682" s="71">
        <v>46142</v>
      </c>
      <c r="Q2682" s="198"/>
      <c r="R2682" s="68" t="s">
        <v>109</v>
      </c>
      <c r="S2682" s="73" t="str">
        <f t="shared" si="443"/>
        <v>Desgaste da Banda de Rodagem por utilização extrema.</v>
      </c>
      <c r="T2682" s="67" t="str">
        <f t="shared" si="444"/>
        <v>Roda travada, "calo" no tambor de freio, utilização extrema , excessiva.</v>
      </c>
      <c r="U2682" s="73" t="str">
        <f t="shared" si="445"/>
        <v>Verificar rodas e tambores de freio, verificar negligência do borracheiro e caso procedente efetuar a cobrança.</v>
      </c>
      <c r="V2682" s="68">
        <v>16196</v>
      </c>
      <c r="W2682" s="67" t="str">
        <f t="shared" si="446"/>
        <v xml:space="preserve">Everson Veloso </v>
      </c>
      <c r="X2682" s="67">
        <f t="shared" si="437"/>
        <v>4</v>
      </c>
      <c r="Y2682" s="67">
        <f t="shared" ca="1" si="436"/>
        <v>14</v>
      </c>
      <c r="Z2682" s="67" t="str">
        <f>IFERROR(VLOOKUP(R2682,FVU!B:F,5,FALSE),"")</f>
        <v>BANDA DE RODAGEM</v>
      </c>
      <c r="AA2682">
        <f t="shared" si="438"/>
        <v>2026</v>
      </c>
    </row>
    <row r="2683" spans="1:27" ht="15.75" customHeight="1">
      <c r="A2683" s="150">
        <f t="shared" si="435"/>
        <v>4978</v>
      </c>
      <c r="B2683" s="75">
        <v>33615</v>
      </c>
      <c r="C2683" s="60">
        <v>2</v>
      </c>
      <c r="D2683" s="59" t="str">
        <f t="shared" si="439"/>
        <v>275/80R22.5</v>
      </c>
      <c r="E2683" s="61">
        <v>8458</v>
      </c>
      <c r="F2683" s="75" t="s">
        <v>197</v>
      </c>
      <c r="G2683" s="60">
        <v>56</v>
      </c>
      <c r="H2683" s="59" t="str">
        <f t="shared" si="440"/>
        <v xml:space="preserve">UBERLANDIA </v>
      </c>
      <c r="I2683" s="63">
        <v>46109</v>
      </c>
      <c r="J2683" s="64">
        <v>46128</v>
      </c>
      <c r="K2683" s="60">
        <v>0</v>
      </c>
      <c r="L2683" s="60">
        <v>8082</v>
      </c>
      <c r="M2683" s="60">
        <v>8082</v>
      </c>
      <c r="N2683" s="65">
        <f t="shared" si="441"/>
        <v>600</v>
      </c>
      <c r="O2683" s="66" t="str">
        <f t="shared" ca="1" si="442"/>
        <v>PENDENTE</v>
      </c>
      <c r="P2683" s="60"/>
      <c r="Q2683" s="200"/>
      <c r="R2683" s="148" t="s">
        <v>111</v>
      </c>
      <c r="S2683" s="65" t="str">
        <f t="shared" si="443"/>
        <v>Desgaste irregular da Banda de Rodagem.</v>
      </c>
      <c r="T2683" s="59" t="str">
        <f t="shared" si="444"/>
        <v>Folgas nas mangas, cubos, buchas estouradas, veículo desalinhado.</v>
      </c>
      <c r="U2683" s="65" t="str">
        <f t="shared" si="4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683" s="60">
        <v>16196</v>
      </c>
      <c r="W2683" s="59" t="str">
        <f t="shared" si="446"/>
        <v xml:space="preserve">Everson Veloso </v>
      </c>
      <c r="X2683" s="59">
        <f t="shared" si="437"/>
        <v>4</v>
      </c>
      <c r="Y2683" s="59">
        <f t="shared" ca="1" si="436"/>
        <v>109</v>
      </c>
      <c r="Z2683" s="59" t="str">
        <f>IFERROR(VLOOKUP(R2683,FVU!B:F,5,FALSE),"")</f>
        <v>BANDA DE RODAGEM</v>
      </c>
      <c r="AA2683">
        <f t="shared" si="438"/>
        <v>2026</v>
      </c>
    </row>
    <row r="2684" spans="1:27" ht="15.75" customHeight="1">
      <c r="A2684" s="149">
        <f t="shared" si="435"/>
        <v>4979</v>
      </c>
      <c r="B2684" s="76">
        <v>32408</v>
      </c>
      <c r="C2684" s="68">
        <v>2</v>
      </c>
      <c r="D2684" s="67" t="str">
        <f t="shared" si="439"/>
        <v>275/80R22.5</v>
      </c>
      <c r="E2684" s="69">
        <v>8515</v>
      </c>
      <c r="F2684" s="76" t="s">
        <v>99</v>
      </c>
      <c r="G2684" s="68">
        <v>56</v>
      </c>
      <c r="H2684" s="67" t="str">
        <f t="shared" si="440"/>
        <v xml:space="preserve">UBERLANDIA </v>
      </c>
      <c r="I2684" s="71">
        <v>46105</v>
      </c>
      <c r="J2684" s="72">
        <v>46128</v>
      </c>
      <c r="K2684" s="68">
        <v>0</v>
      </c>
      <c r="L2684" s="68">
        <v>16528</v>
      </c>
      <c r="M2684" s="68">
        <v>49326</v>
      </c>
      <c r="N2684" s="73">
        <f t="shared" si="441"/>
        <v>600</v>
      </c>
      <c r="O2684" s="74" t="str">
        <f t="shared" ca="1" si="442"/>
        <v>PENDENTE</v>
      </c>
      <c r="P2684" s="68"/>
      <c r="Q2684" s="198"/>
      <c r="R2684" s="68" t="s">
        <v>109</v>
      </c>
      <c r="S2684" s="73" t="str">
        <f t="shared" si="443"/>
        <v>Desgaste da Banda de Rodagem por utilização extrema.</v>
      </c>
      <c r="T2684" s="67" t="str">
        <f t="shared" si="444"/>
        <v>Roda travada, "calo" no tambor de freio, utilização extrema , excessiva.</v>
      </c>
      <c r="U2684" s="73" t="str">
        <f t="shared" si="445"/>
        <v>Verificar rodas e tambores de freio, verificar negligência do borracheiro e caso procedente efetuar a cobrança.</v>
      </c>
      <c r="V2684" s="68">
        <v>16196</v>
      </c>
      <c r="W2684" s="67" t="str">
        <f t="shared" si="446"/>
        <v xml:space="preserve">Everson Veloso </v>
      </c>
      <c r="X2684" s="67">
        <f t="shared" si="437"/>
        <v>4</v>
      </c>
      <c r="Y2684" s="67">
        <f t="shared" ca="1" si="436"/>
        <v>109</v>
      </c>
      <c r="Z2684" s="67" t="str">
        <f>IFERROR(VLOOKUP(R2684,FVU!B:F,5,FALSE),"")</f>
        <v>BANDA DE RODAGEM</v>
      </c>
      <c r="AA2684">
        <f t="shared" si="438"/>
        <v>2026</v>
      </c>
    </row>
    <row r="2685" spans="1:27" ht="15.75" customHeight="1">
      <c r="A2685" s="150">
        <f t="shared" si="435"/>
        <v>4980</v>
      </c>
      <c r="B2685" s="75">
        <v>29358</v>
      </c>
      <c r="C2685" s="60">
        <v>2</v>
      </c>
      <c r="D2685" s="59" t="str">
        <f t="shared" si="439"/>
        <v>275/80R22.5</v>
      </c>
      <c r="E2685" s="61">
        <v>8490</v>
      </c>
      <c r="F2685" s="75" t="s">
        <v>105</v>
      </c>
      <c r="G2685" s="60">
        <v>56</v>
      </c>
      <c r="H2685" s="59" t="str">
        <f t="shared" si="440"/>
        <v xml:space="preserve">UBERLANDIA </v>
      </c>
      <c r="I2685" s="63">
        <v>46105</v>
      </c>
      <c r="J2685" s="64">
        <v>46128</v>
      </c>
      <c r="K2685" s="60">
        <v>1</v>
      </c>
      <c r="L2685" s="60">
        <v>76824</v>
      </c>
      <c r="M2685" s="60">
        <v>119763</v>
      </c>
      <c r="N2685" s="65">
        <f t="shared" si="441"/>
        <v>600</v>
      </c>
      <c r="O2685" s="66" t="str">
        <f t="shared" ca="1" si="442"/>
        <v>PENDENTE</v>
      </c>
      <c r="P2685" s="60"/>
      <c r="Q2685" s="200"/>
      <c r="R2685" s="148" t="s">
        <v>112</v>
      </c>
      <c r="S2685" s="65" t="str">
        <f t="shared" si="443"/>
        <v>Agressões durante a montagem ou desmontagem.</v>
      </c>
      <c r="T2685" s="59" t="str">
        <f t="shared" si="444"/>
        <v>Cortes provocados por ferramentas ou máquinas de montagem/desmontagem, utilização de ferramentas não adequadas, força excessiva ou desproporcional na montagem/desmontagem.</v>
      </c>
      <c r="U2685" s="65" t="str">
        <f t="shared" si="445"/>
        <v>Falha na desmontagem do pneu. Solicito avaliação de cobrança.</v>
      </c>
      <c r="V2685" s="60">
        <v>16196</v>
      </c>
      <c r="W2685" s="59" t="str">
        <f t="shared" si="446"/>
        <v xml:space="preserve">Everson Veloso </v>
      </c>
      <c r="X2685" s="59">
        <f t="shared" si="437"/>
        <v>4</v>
      </c>
      <c r="Y2685" s="59">
        <f t="shared" ca="1" si="436"/>
        <v>109</v>
      </c>
      <c r="Z2685" s="59" t="str">
        <f>IFERROR(VLOOKUP(R2685,FVU!B:F,5,FALSE),"")</f>
        <v>TALÃO</v>
      </c>
      <c r="AA2685">
        <f t="shared" si="438"/>
        <v>2026</v>
      </c>
    </row>
    <row r="2686" spans="1:27" ht="15.75" customHeight="1">
      <c r="A2686" s="149">
        <f t="shared" si="435"/>
        <v>4981</v>
      </c>
      <c r="B2686" s="76">
        <v>24011</v>
      </c>
      <c r="C2686" s="68">
        <v>2</v>
      </c>
      <c r="D2686" s="67" t="str">
        <f t="shared" si="439"/>
        <v>275/80R22.5</v>
      </c>
      <c r="E2686" s="69" t="s">
        <v>248</v>
      </c>
      <c r="F2686" s="76" t="s">
        <v>99</v>
      </c>
      <c r="G2686" s="68">
        <v>61</v>
      </c>
      <c r="H2686" s="67" t="str">
        <f t="shared" si="440"/>
        <v>SARZEDO</v>
      </c>
      <c r="I2686" s="71">
        <v>46111</v>
      </c>
      <c r="J2686" s="72">
        <v>46128</v>
      </c>
      <c r="K2686" s="68">
        <v>2</v>
      </c>
      <c r="L2686" s="68">
        <v>22624</v>
      </c>
      <c r="M2686" s="68">
        <v>219357</v>
      </c>
      <c r="N2686" s="73">
        <f t="shared" si="441"/>
        <v>600</v>
      </c>
      <c r="O2686" s="74" t="str">
        <f t="shared" ca="1" si="442"/>
        <v>OK</v>
      </c>
      <c r="P2686" s="71">
        <v>46134</v>
      </c>
      <c r="Q2686" s="198"/>
      <c r="R2686" s="68" t="s">
        <v>106</v>
      </c>
      <c r="S2686" s="73" t="str">
        <f t="shared" si="443"/>
        <v>Rachadura na zona baixa do talão.</v>
      </c>
      <c r="T2686" s="67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86" s="73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86" s="68">
        <v>16196</v>
      </c>
      <c r="W2686" s="67" t="str">
        <f t="shared" si="446"/>
        <v xml:space="preserve">Everson Veloso </v>
      </c>
      <c r="X2686" s="67">
        <f t="shared" si="437"/>
        <v>4</v>
      </c>
      <c r="Y2686" s="67">
        <f t="shared" ca="1" si="436"/>
        <v>6</v>
      </c>
      <c r="Z2686" s="67" t="str">
        <f>IFERROR(VLOOKUP(R2686,FVU!B:F,5,FALSE),"")</f>
        <v>TALÃO</v>
      </c>
      <c r="AA2686">
        <f t="shared" si="438"/>
        <v>2026</v>
      </c>
    </row>
    <row r="2687" spans="1:27" ht="15.75" customHeight="1">
      <c r="A2687" s="150">
        <f t="shared" si="435"/>
        <v>4982</v>
      </c>
      <c r="B2687" s="75">
        <v>32504</v>
      </c>
      <c r="C2687" s="60">
        <v>2</v>
      </c>
      <c r="D2687" s="59" t="str">
        <f t="shared" si="439"/>
        <v>275/80R22.5</v>
      </c>
      <c r="E2687" s="61">
        <v>8430</v>
      </c>
      <c r="F2687" s="75" t="s">
        <v>102</v>
      </c>
      <c r="G2687" s="60">
        <v>56</v>
      </c>
      <c r="H2687" s="59" t="str">
        <f t="shared" si="440"/>
        <v xml:space="preserve">UBERLANDIA </v>
      </c>
      <c r="I2687" s="63">
        <v>46097</v>
      </c>
      <c r="J2687" s="64">
        <v>46128</v>
      </c>
      <c r="K2687" s="60">
        <v>0</v>
      </c>
      <c r="L2687" s="60">
        <v>18605</v>
      </c>
      <c r="M2687" s="60">
        <v>18605</v>
      </c>
      <c r="N2687" s="65">
        <f t="shared" si="441"/>
        <v>600</v>
      </c>
      <c r="O2687" s="66" t="str">
        <f t="shared" ca="1" si="442"/>
        <v>PENDENTE</v>
      </c>
      <c r="P2687" s="60"/>
      <c r="Q2687" s="200"/>
      <c r="R2687" s="148" t="s">
        <v>111</v>
      </c>
      <c r="S2687" s="65" t="str">
        <f t="shared" si="443"/>
        <v>Desgaste irregular da Banda de Rodagem.</v>
      </c>
      <c r="T2687" s="59" t="str">
        <f t="shared" si="444"/>
        <v>Folgas nas mangas, cubos, buchas estouradas, veículo desalinhado.</v>
      </c>
      <c r="U2687" s="65" t="str">
        <f t="shared" si="4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687" s="60">
        <v>16196</v>
      </c>
      <c r="W2687" s="59" t="str">
        <f t="shared" si="446"/>
        <v xml:space="preserve">Everson Veloso </v>
      </c>
      <c r="X2687" s="59">
        <f t="shared" si="437"/>
        <v>4</v>
      </c>
      <c r="Y2687" s="59">
        <f t="shared" ca="1" si="436"/>
        <v>109</v>
      </c>
      <c r="Z2687" s="59" t="str">
        <f>IFERROR(VLOOKUP(R2687,FVU!B:F,5,FALSE),"")</f>
        <v>BANDA DE RODAGEM</v>
      </c>
      <c r="AA2687">
        <f t="shared" si="438"/>
        <v>2026</v>
      </c>
    </row>
    <row r="2688" spans="1:27" ht="15.75" customHeight="1">
      <c r="A2688" s="149">
        <f t="shared" si="435"/>
        <v>4983</v>
      </c>
      <c r="B2688" s="76">
        <v>27250</v>
      </c>
      <c r="C2688" s="68">
        <v>2</v>
      </c>
      <c r="D2688" s="67" t="str">
        <f t="shared" si="439"/>
        <v>275/80R22.5</v>
      </c>
      <c r="E2688" s="69">
        <v>8424</v>
      </c>
      <c r="F2688" s="76" t="s">
        <v>105</v>
      </c>
      <c r="G2688" s="68">
        <v>56</v>
      </c>
      <c r="H2688" s="67" t="str">
        <f t="shared" si="440"/>
        <v xml:space="preserve">UBERLANDIA </v>
      </c>
      <c r="I2688" s="71">
        <v>46111</v>
      </c>
      <c r="J2688" s="72">
        <v>46128</v>
      </c>
      <c r="K2688" s="68">
        <v>1</v>
      </c>
      <c r="L2688" s="68">
        <v>31164</v>
      </c>
      <c r="M2688" s="68">
        <v>131897</v>
      </c>
      <c r="N2688" s="73">
        <f t="shared" si="441"/>
        <v>600</v>
      </c>
      <c r="O2688" s="74" t="str">
        <f t="shared" ca="1" si="442"/>
        <v>PENDENTE</v>
      </c>
      <c r="P2688" s="68"/>
      <c r="Q2688" s="198"/>
      <c r="R2688" s="68" t="s">
        <v>106</v>
      </c>
      <c r="S2688" s="73" t="str">
        <f t="shared" si="443"/>
        <v>Rachadura na zona baixa do talão.</v>
      </c>
      <c r="T2688" s="67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88" s="73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88" s="68">
        <v>16196</v>
      </c>
      <c r="W2688" s="67" t="str">
        <f t="shared" si="446"/>
        <v xml:space="preserve">Everson Veloso </v>
      </c>
      <c r="X2688" s="67">
        <f t="shared" si="437"/>
        <v>4</v>
      </c>
      <c r="Y2688" s="67">
        <f t="shared" ca="1" si="436"/>
        <v>109</v>
      </c>
      <c r="Z2688" s="67" t="str">
        <f>IFERROR(VLOOKUP(R2688,FVU!B:F,5,FALSE),"")</f>
        <v>TALÃO</v>
      </c>
      <c r="AA2688">
        <f t="shared" si="438"/>
        <v>2026</v>
      </c>
    </row>
    <row r="2689" spans="1:27" ht="15.75" customHeight="1">
      <c r="A2689" s="150">
        <f t="shared" si="435"/>
        <v>4984</v>
      </c>
      <c r="B2689" s="75">
        <v>26863</v>
      </c>
      <c r="C2689" s="60">
        <v>2</v>
      </c>
      <c r="D2689" s="59" t="str">
        <f t="shared" si="439"/>
        <v>275/80R22.5</v>
      </c>
      <c r="E2689" s="61">
        <v>7508</v>
      </c>
      <c r="F2689" s="75" t="s">
        <v>101</v>
      </c>
      <c r="G2689" s="60">
        <v>56</v>
      </c>
      <c r="H2689" s="59" t="str">
        <f t="shared" si="440"/>
        <v xml:space="preserve">UBERLANDIA </v>
      </c>
      <c r="I2689" s="63">
        <v>46108</v>
      </c>
      <c r="J2689" s="64">
        <v>46128</v>
      </c>
      <c r="K2689" s="60">
        <v>2</v>
      </c>
      <c r="L2689" s="60">
        <v>11555</v>
      </c>
      <c r="M2689" s="60">
        <v>200520</v>
      </c>
      <c r="N2689" s="65">
        <f t="shared" si="441"/>
        <v>600</v>
      </c>
      <c r="O2689" s="66" t="str">
        <f t="shared" ca="1" si="442"/>
        <v>PENDENTE</v>
      </c>
      <c r="P2689" s="60"/>
      <c r="Q2689" s="200"/>
      <c r="R2689" s="148" t="s">
        <v>106</v>
      </c>
      <c r="S2689" s="65" t="str">
        <f t="shared" si="443"/>
        <v>Rachadura na zona baixa do talão.</v>
      </c>
      <c r="T2689" s="59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89" s="65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89" s="60">
        <v>16196</v>
      </c>
      <c r="W2689" s="59" t="str">
        <f t="shared" si="446"/>
        <v xml:space="preserve">Everson Veloso </v>
      </c>
      <c r="X2689" s="59">
        <f t="shared" si="437"/>
        <v>4</v>
      </c>
      <c r="Y2689" s="59">
        <f t="shared" ca="1" si="436"/>
        <v>109</v>
      </c>
      <c r="Z2689" s="59" t="str">
        <f>IFERROR(VLOOKUP(R2689,FVU!B:F,5,FALSE),"")</f>
        <v>TALÃO</v>
      </c>
      <c r="AA2689">
        <f t="shared" si="438"/>
        <v>2026</v>
      </c>
    </row>
    <row r="2690" spans="1:27" ht="15.75" customHeight="1">
      <c r="A2690" s="149">
        <f t="shared" si="435"/>
        <v>4985</v>
      </c>
      <c r="B2690" s="76">
        <v>31546</v>
      </c>
      <c r="C2690" s="68">
        <v>2</v>
      </c>
      <c r="D2690" s="67" t="str">
        <f t="shared" si="439"/>
        <v>275/80R22.5</v>
      </c>
      <c r="E2690" s="69">
        <v>90297</v>
      </c>
      <c r="F2690" s="76" t="s">
        <v>99</v>
      </c>
      <c r="G2690" s="68">
        <v>870</v>
      </c>
      <c r="H2690" s="67" t="str">
        <f t="shared" si="440"/>
        <v>JUSTINOPOLIS</v>
      </c>
      <c r="I2690" s="71">
        <v>46109</v>
      </c>
      <c r="J2690" s="72">
        <v>46128</v>
      </c>
      <c r="K2690" s="68">
        <v>1</v>
      </c>
      <c r="L2690" s="68">
        <v>46040</v>
      </c>
      <c r="M2690" s="68">
        <v>86998</v>
      </c>
      <c r="N2690" s="73">
        <f t="shared" si="441"/>
        <v>600</v>
      </c>
      <c r="O2690" s="74" t="str">
        <f t="shared" ca="1" si="442"/>
        <v>OK</v>
      </c>
      <c r="P2690" s="71">
        <v>46142</v>
      </c>
      <c r="Q2690" s="198"/>
      <c r="R2690" s="68" t="s">
        <v>106</v>
      </c>
      <c r="S2690" s="73" t="str">
        <f t="shared" si="443"/>
        <v>Rachadura na zona baixa do talão.</v>
      </c>
      <c r="T2690" s="67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90" s="73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90" s="68">
        <v>16196</v>
      </c>
      <c r="W2690" s="67" t="str">
        <f t="shared" si="446"/>
        <v xml:space="preserve">Everson Veloso </v>
      </c>
      <c r="X2690" s="67">
        <f t="shared" si="437"/>
        <v>4</v>
      </c>
      <c r="Y2690" s="67">
        <f t="shared" ca="1" si="436"/>
        <v>14</v>
      </c>
      <c r="Z2690" s="67" t="str">
        <f>IFERROR(VLOOKUP(R2690,FVU!B:F,5,FALSE),"")</f>
        <v>TALÃO</v>
      </c>
      <c r="AA2690">
        <f t="shared" si="438"/>
        <v>2026</v>
      </c>
    </row>
    <row r="2691" spans="1:27" ht="15.75" customHeight="1">
      <c r="A2691" s="150">
        <f t="shared" si="435"/>
        <v>4986</v>
      </c>
      <c r="B2691" s="75">
        <v>30110</v>
      </c>
      <c r="C2691" s="60">
        <v>2</v>
      </c>
      <c r="D2691" s="59" t="str">
        <f t="shared" si="439"/>
        <v>275/80R22.5</v>
      </c>
      <c r="E2691" s="61">
        <v>10757</v>
      </c>
      <c r="F2691" s="75" t="s">
        <v>198</v>
      </c>
      <c r="G2691" s="60">
        <v>870</v>
      </c>
      <c r="H2691" s="59" t="str">
        <f t="shared" si="440"/>
        <v>JUSTINOPOLIS</v>
      </c>
      <c r="I2691" s="63">
        <v>46111</v>
      </c>
      <c r="J2691" s="64">
        <v>46128</v>
      </c>
      <c r="K2691" s="60">
        <v>0</v>
      </c>
      <c r="L2691" s="60">
        <v>16102</v>
      </c>
      <c r="M2691" s="60">
        <v>89991</v>
      </c>
      <c r="N2691" s="65">
        <f t="shared" si="441"/>
        <v>600</v>
      </c>
      <c r="O2691" s="66" t="str">
        <f t="shared" ca="1" si="442"/>
        <v>OK</v>
      </c>
      <c r="P2691" s="63">
        <v>46142</v>
      </c>
      <c r="Q2691" s="200"/>
      <c r="R2691" s="148" t="s">
        <v>109</v>
      </c>
      <c r="S2691" s="65" t="str">
        <f t="shared" si="443"/>
        <v>Desgaste da Banda de Rodagem por utilização extrema.</v>
      </c>
      <c r="T2691" s="59" t="str">
        <f t="shared" si="444"/>
        <v>Roda travada, "calo" no tambor de freio, utilização extrema , excessiva.</v>
      </c>
      <c r="U2691" s="65" t="str">
        <f t="shared" si="445"/>
        <v>Verificar rodas e tambores de freio, verificar negligência do borracheiro e caso procedente efetuar a cobrança.</v>
      </c>
      <c r="V2691" s="60">
        <v>16196</v>
      </c>
      <c r="W2691" s="59" t="str">
        <f t="shared" si="446"/>
        <v xml:space="preserve">Everson Veloso </v>
      </c>
      <c r="X2691" s="59">
        <f t="shared" si="437"/>
        <v>4</v>
      </c>
      <c r="Y2691" s="59">
        <f t="shared" ca="1" si="436"/>
        <v>14</v>
      </c>
      <c r="Z2691" s="59" t="str">
        <f>IFERROR(VLOOKUP(R2691,FVU!B:F,5,FALSE),"")</f>
        <v>BANDA DE RODAGEM</v>
      </c>
      <c r="AA2691">
        <f t="shared" si="438"/>
        <v>2026</v>
      </c>
    </row>
    <row r="2692" spans="1:27" ht="15.75" customHeight="1">
      <c r="A2692" s="149">
        <f t="shared" ref="A2692:A2755" si="447">IF(B2692&gt;0,A2691+1,"")</f>
        <v>4987</v>
      </c>
      <c r="B2692" s="76">
        <v>27881</v>
      </c>
      <c r="C2692" s="68">
        <v>2</v>
      </c>
      <c r="D2692" s="67" t="str">
        <f t="shared" si="439"/>
        <v>275/80R22.5</v>
      </c>
      <c r="E2692" s="69">
        <v>20860</v>
      </c>
      <c r="F2692" s="76" t="s">
        <v>99</v>
      </c>
      <c r="G2692" s="68">
        <v>870</v>
      </c>
      <c r="H2692" s="67" t="str">
        <f t="shared" si="440"/>
        <v>JUSTINOPOLIS</v>
      </c>
      <c r="I2692" s="71">
        <v>46109</v>
      </c>
      <c r="J2692" s="72">
        <v>46128</v>
      </c>
      <c r="K2692" s="68">
        <v>1</v>
      </c>
      <c r="L2692" s="68">
        <v>30099</v>
      </c>
      <c r="M2692" s="68">
        <v>54875</v>
      </c>
      <c r="N2692" s="73">
        <f t="shared" si="441"/>
        <v>600</v>
      </c>
      <c r="O2692" s="74" t="str">
        <f t="shared" ca="1" si="442"/>
        <v>OK</v>
      </c>
      <c r="P2692" s="71">
        <v>46142</v>
      </c>
      <c r="Q2692" s="198"/>
      <c r="R2692" s="68" t="s">
        <v>106</v>
      </c>
      <c r="S2692" s="73" t="str">
        <f t="shared" si="443"/>
        <v>Rachadura na zona baixa do talão.</v>
      </c>
      <c r="T2692" s="67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92" s="73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92" s="68">
        <v>16196</v>
      </c>
      <c r="W2692" s="67" t="str">
        <f t="shared" si="446"/>
        <v xml:space="preserve">Everson Veloso </v>
      </c>
      <c r="X2692" s="67">
        <f t="shared" si="437"/>
        <v>4</v>
      </c>
      <c r="Y2692" s="67">
        <f t="shared" ca="1" si="436"/>
        <v>14</v>
      </c>
      <c r="Z2692" s="67" t="str">
        <f>IFERROR(VLOOKUP(R2692,FVU!B:F,5,FALSE),"")</f>
        <v>TALÃO</v>
      </c>
      <c r="AA2692">
        <f t="shared" si="438"/>
        <v>2026</v>
      </c>
    </row>
    <row r="2693" spans="1:27" ht="15.75" customHeight="1">
      <c r="A2693" s="150">
        <f t="shared" si="447"/>
        <v>4988</v>
      </c>
      <c r="B2693" s="75">
        <v>27861</v>
      </c>
      <c r="C2693" s="60">
        <v>2</v>
      </c>
      <c r="D2693" s="59" t="str">
        <f t="shared" si="439"/>
        <v>275/80R22.5</v>
      </c>
      <c r="E2693" s="61">
        <v>90299</v>
      </c>
      <c r="F2693" s="75" t="s">
        <v>101</v>
      </c>
      <c r="G2693" s="60">
        <v>870</v>
      </c>
      <c r="H2693" s="59" t="str">
        <f t="shared" si="440"/>
        <v>JUSTINOPOLIS</v>
      </c>
      <c r="I2693" s="63">
        <v>46119</v>
      </c>
      <c r="J2693" s="64">
        <v>46153</v>
      </c>
      <c r="K2693" s="60">
        <v>2</v>
      </c>
      <c r="L2693" s="60">
        <v>3767</v>
      </c>
      <c r="M2693" s="60">
        <v>137943</v>
      </c>
      <c r="N2693" s="65">
        <f t="shared" si="441"/>
        <v>600</v>
      </c>
      <c r="O2693" s="66" t="str">
        <f t="shared" ca="1" si="442"/>
        <v>PENDENTE</v>
      </c>
      <c r="P2693" s="60"/>
      <c r="Q2693" s="200"/>
      <c r="R2693" s="148" t="s">
        <v>106</v>
      </c>
      <c r="S2693" s="65" t="str">
        <f t="shared" si="443"/>
        <v>Rachadura na zona baixa do talão.</v>
      </c>
      <c r="T2693" s="59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93" s="65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93" s="60">
        <v>16196</v>
      </c>
      <c r="W2693" s="59" t="str">
        <f t="shared" si="446"/>
        <v xml:space="preserve">Everson Veloso </v>
      </c>
      <c r="X2693" s="59">
        <f t="shared" si="437"/>
        <v>5</v>
      </c>
      <c r="Y2693" s="59">
        <f t="shared" ca="1" si="436"/>
        <v>84</v>
      </c>
      <c r="Z2693" s="59" t="str">
        <f>IFERROR(VLOOKUP(R2693,FVU!B:F,5,FALSE),"")</f>
        <v>TALÃO</v>
      </c>
      <c r="AA2693">
        <f t="shared" si="438"/>
        <v>2026</v>
      </c>
    </row>
    <row r="2694" spans="1:27" ht="15.75" customHeight="1">
      <c r="A2694" s="149">
        <f t="shared" si="447"/>
        <v>4989</v>
      </c>
      <c r="B2694" s="76">
        <v>32659</v>
      </c>
      <c r="C2694" s="68">
        <v>2</v>
      </c>
      <c r="D2694" s="67" t="str">
        <f t="shared" si="439"/>
        <v>275/80R22.5</v>
      </c>
      <c r="E2694" s="69">
        <v>8481</v>
      </c>
      <c r="F2694" s="76" t="s">
        <v>197</v>
      </c>
      <c r="G2694" s="68">
        <v>56</v>
      </c>
      <c r="H2694" s="67" t="str">
        <f t="shared" si="440"/>
        <v xml:space="preserve">UBERLANDIA </v>
      </c>
      <c r="I2694" s="71">
        <v>46105</v>
      </c>
      <c r="J2694" s="72">
        <v>46153</v>
      </c>
      <c r="K2694" s="68">
        <v>0</v>
      </c>
      <c r="L2694" s="68">
        <v>44304</v>
      </c>
      <c r="M2694" s="68">
        <v>44304</v>
      </c>
      <c r="N2694" s="73">
        <f t="shared" si="441"/>
        <v>600</v>
      </c>
      <c r="O2694" s="74" t="str">
        <f t="shared" ca="1" si="442"/>
        <v>PENDENTE</v>
      </c>
      <c r="P2694" s="68"/>
      <c r="Q2694" s="198"/>
      <c r="R2694" s="68" t="s">
        <v>111</v>
      </c>
      <c r="S2694" s="73" t="str">
        <f t="shared" si="443"/>
        <v>Desgaste irregular da Banda de Rodagem.</v>
      </c>
      <c r="T2694" s="67" t="str">
        <f t="shared" si="444"/>
        <v>Folgas nas mangas, cubos, buchas estouradas, veículo desalinhado.</v>
      </c>
      <c r="U2694" s="73" t="str">
        <f t="shared" si="4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694" s="68">
        <v>16196</v>
      </c>
      <c r="W2694" s="67" t="str">
        <f t="shared" si="446"/>
        <v xml:space="preserve">Everson Veloso </v>
      </c>
      <c r="X2694" s="67">
        <f t="shared" si="437"/>
        <v>5</v>
      </c>
      <c r="Y2694" s="67">
        <f t="shared" ca="1" si="436"/>
        <v>84</v>
      </c>
      <c r="Z2694" s="67" t="str">
        <f>IFERROR(VLOOKUP(R2694,FVU!B:F,5,FALSE),"")</f>
        <v>BANDA DE RODAGEM</v>
      </c>
      <c r="AA2694">
        <f t="shared" si="438"/>
        <v>2026</v>
      </c>
    </row>
    <row r="2695" spans="1:27" ht="15.75" customHeight="1">
      <c r="A2695" s="150">
        <f t="shared" si="447"/>
        <v>4990</v>
      </c>
      <c r="B2695" s="75">
        <v>29971</v>
      </c>
      <c r="C2695" s="60">
        <v>2</v>
      </c>
      <c r="D2695" s="59" t="str">
        <f t="shared" si="439"/>
        <v>275/80R22.5</v>
      </c>
      <c r="E2695" s="61">
        <v>90299</v>
      </c>
      <c r="F2695" s="75" t="s">
        <v>99</v>
      </c>
      <c r="G2695" s="60">
        <v>870</v>
      </c>
      <c r="H2695" s="59" t="str">
        <f t="shared" si="440"/>
        <v>JUSTINOPOLIS</v>
      </c>
      <c r="I2695" s="63">
        <v>46119</v>
      </c>
      <c r="J2695" s="64">
        <v>46153</v>
      </c>
      <c r="K2695" s="60">
        <v>2</v>
      </c>
      <c r="L2695" s="60">
        <v>3767</v>
      </c>
      <c r="M2695" s="60">
        <v>87634</v>
      </c>
      <c r="N2695" s="65">
        <f t="shared" si="441"/>
        <v>600</v>
      </c>
      <c r="O2695" s="66" t="str">
        <f t="shared" ca="1" si="442"/>
        <v>PENDENTE</v>
      </c>
      <c r="P2695" s="60"/>
      <c r="Q2695" s="200"/>
      <c r="R2695" s="148" t="s">
        <v>106</v>
      </c>
      <c r="S2695" s="65" t="str">
        <f t="shared" si="443"/>
        <v>Rachadura na zona baixa do talão.</v>
      </c>
      <c r="T2695" s="59" t="str">
        <f t="shared" si="44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695" s="65" t="str">
        <f t="shared" si="44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695" s="60">
        <v>16196</v>
      </c>
      <c r="W2695" s="59" t="str">
        <f t="shared" si="446"/>
        <v xml:space="preserve">Everson Veloso </v>
      </c>
      <c r="X2695" s="59">
        <f t="shared" si="437"/>
        <v>5</v>
      </c>
      <c r="Y2695" s="59">
        <f t="shared" ref="Y2695:Y2704" ca="1" si="448">IF(J2695=0,"",IF(P2695=0,TODAY()-J2695,P2695-J2695))</f>
        <v>84</v>
      </c>
      <c r="Z2695" s="59" t="str">
        <f>IFERROR(VLOOKUP(R2695,FVU!B:F,5,FALSE),"")</f>
        <v>TALÃO</v>
      </c>
      <c r="AA2695">
        <f t="shared" si="438"/>
        <v>2026</v>
      </c>
    </row>
    <row r="2696" spans="1:27" ht="15.75" customHeight="1">
      <c r="A2696" s="149">
        <f t="shared" si="447"/>
        <v>4991</v>
      </c>
      <c r="B2696" s="76">
        <v>33024</v>
      </c>
      <c r="C2696" s="68">
        <v>2</v>
      </c>
      <c r="D2696" s="67" t="str">
        <f t="shared" si="439"/>
        <v>275/80R22.5</v>
      </c>
      <c r="E2696" s="69">
        <v>40594</v>
      </c>
      <c r="F2696" s="76" t="s">
        <v>197</v>
      </c>
      <c r="G2696" s="68">
        <v>98</v>
      </c>
      <c r="H2696" s="67" t="str">
        <f t="shared" si="440"/>
        <v>ANA LUCIA</v>
      </c>
      <c r="I2696" s="71">
        <v>46125</v>
      </c>
      <c r="J2696" s="72">
        <v>46153</v>
      </c>
      <c r="K2696" s="68">
        <v>0</v>
      </c>
      <c r="L2696" s="68">
        <v>2114</v>
      </c>
      <c r="M2696" s="68">
        <v>21152</v>
      </c>
      <c r="N2696" s="73">
        <f t="shared" si="441"/>
        <v>600</v>
      </c>
      <c r="O2696" s="74" t="str">
        <f t="shared" ca="1" si="442"/>
        <v>OK</v>
      </c>
      <c r="P2696" s="71">
        <v>46204</v>
      </c>
      <c r="Q2696" s="198"/>
      <c r="R2696" s="68" t="s">
        <v>111</v>
      </c>
      <c r="S2696" s="73" t="str">
        <f t="shared" si="443"/>
        <v>Desgaste irregular da Banda de Rodagem.</v>
      </c>
      <c r="T2696" s="67" t="str">
        <f t="shared" si="444"/>
        <v>Folgas nas mangas, cubos, buchas estouradas, veículo desalinhado.</v>
      </c>
      <c r="U2696" s="73" t="str">
        <f t="shared" si="4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696" s="68">
        <v>16196</v>
      </c>
      <c r="W2696" s="67" t="str">
        <f t="shared" si="446"/>
        <v xml:space="preserve">Everson Veloso </v>
      </c>
      <c r="X2696" s="67">
        <f t="shared" si="437"/>
        <v>5</v>
      </c>
      <c r="Y2696" s="67">
        <f t="shared" ca="1" si="448"/>
        <v>51</v>
      </c>
      <c r="Z2696" s="67" t="str">
        <f>IFERROR(VLOOKUP(R2696,FVU!B:F,5,FALSE),"")</f>
        <v>BANDA DE RODAGEM</v>
      </c>
      <c r="AA2696">
        <f t="shared" si="438"/>
        <v>2026</v>
      </c>
    </row>
    <row r="2697" spans="1:27" ht="15.75" customHeight="1">
      <c r="A2697" s="150">
        <f t="shared" si="447"/>
        <v>4992</v>
      </c>
      <c r="B2697" s="75">
        <v>33711</v>
      </c>
      <c r="C2697" s="60">
        <v>2</v>
      </c>
      <c r="D2697" s="59" t="str">
        <f t="shared" si="439"/>
        <v>275/80R22.5</v>
      </c>
      <c r="E2697" s="61">
        <v>7504</v>
      </c>
      <c r="F2697" s="75" t="s">
        <v>102</v>
      </c>
      <c r="G2697" s="60">
        <v>56</v>
      </c>
      <c r="H2697" s="59" t="str">
        <f t="shared" si="440"/>
        <v xml:space="preserve">UBERLANDIA </v>
      </c>
      <c r="I2697" s="63">
        <v>46102</v>
      </c>
      <c r="J2697" s="64">
        <v>46153</v>
      </c>
      <c r="K2697" s="60">
        <v>0</v>
      </c>
      <c r="L2697" s="60">
        <v>2958</v>
      </c>
      <c r="M2697" s="60">
        <v>2958</v>
      </c>
      <c r="N2697" s="65">
        <f t="shared" si="441"/>
        <v>600</v>
      </c>
      <c r="O2697" s="66" t="str">
        <f t="shared" ca="1" si="442"/>
        <v>PENDENTE</v>
      </c>
      <c r="P2697" s="60"/>
      <c r="Q2697" s="200"/>
      <c r="R2697" s="148" t="s">
        <v>111</v>
      </c>
      <c r="S2697" s="65" t="str">
        <f t="shared" si="443"/>
        <v>Desgaste irregular da Banda de Rodagem.</v>
      </c>
      <c r="T2697" s="59" t="str">
        <f t="shared" si="444"/>
        <v>Folgas nas mangas, cubos, buchas estouradas, veículo desalinhado.</v>
      </c>
      <c r="U2697" s="65" t="str">
        <f t="shared" si="4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697" s="60">
        <v>16196</v>
      </c>
      <c r="W2697" s="59" t="str">
        <f t="shared" si="446"/>
        <v xml:space="preserve">Everson Veloso </v>
      </c>
      <c r="X2697" s="59">
        <f t="shared" ref="X2697:X2704" si="449">IF(J2697=0,"",MONTH(J2697))</f>
        <v>5</v>
      </c>
      <c r="Y2697" s="59">
        <f t="shared" ca="1" si="448"/>
        <v>84</v>
      </c>
      <c r="Z2697" s="59" t="str">
        <f>IFERROR(VLOOKUP(R2697,FVU!B:F,5,FALSE),"")</f>
        <v>BANDA DE RODAGEM</v>
      </c>
      <c r="AA2697">
        <f t="shared" ref="AA2697:AA2704" si="450">IF(J2697=0,"",YEAR(J2697))</f>
        <v>2026</v>
      </c>
    </row>
    <row r="2698" spans="1:27" ht="15.75" customHeight="1">
      <c r="A2698" s="149">
        <f t="shared" si="447"/>
        <v>4993</v>
      </c>
      <c r="B2698" s="76">
        <v>32137</v>
      </c>
      <c r="C2698" s="68">
        <v>2</v>
      </c>
      <c r="D2698" s="67" t="str">
        <f t="shared" si="439"/>
        <v>275/80R22.5</v>
      </c>
      <c r="E2698" s="69">
        <v>7510</v>
      </c>
      <c r="F2698" s="76" t="s">
        <v>102</v>
      </c>
      <c r="G2698" s="68">
        <v>56</v>
      </c>
      <c r="H2698" s="67" t="str">
        <f t="shared" si="440"/>
        <v xml:space="preserve">UBERLANDIA </v>
      </c>
      <c r="I2698" s="71">
        <v>46125</v>
      </c>
      <c r="J2698" s="72">
        <v>46153</v>
      </c>
      <c r="K2698" s="68">
        <v>0</v>
      </c>
      <c r="L2698" s="68">
        <v>1293</v>
      </c>
      <c r="M2698" s="68">
        <v>49201</v>
      </c>
      <c r="N2698" s="73">
        <f t="shared" si="441"/>
        <v>600</v>
      </c>
      <c r="O2698" s="74" t="str">
        <f t="shared" ca="1" si="442"/>
        <v>PENDENTE</v>
      </c>
      <c r="P2698" s="68"/>
      <c r="Q2698" s="198"/>
      <c r="R2698" s="68" t="s">
        <v>111</v>
      </c>
      <c r="S2698" s="73" t="str">
        <f t="shared" si="443"/>
        <v>Desgaste irregular da Banda de Rodagem.</v>
      </c>
      <c r="T2698" s="67" t="str">
        <f t="shared" si="444"/>
        <v>Folgas nas mangas, cubos, buchas estouradas, veículo desalinhado.</v>
      </c>
      <c r="U2698" s="73" t="str">
        <f t="shared" si="4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698" s="68">
        <v>16196</v>
      </c>
      <c r="W2698" s="67" t="str">
        <f t="shared" si="446"/>
        <v xml:space="preserve">Everson Veloso </v>
      </c>
      <c r="X2698" s="67">
        <f t="shared" si="449"/>
        <v>5</v>
      </c>
      <c r="Y2698" s="67">
        <f t="shared" ca="1" si="448"/>
        <v>84</v>
      </c>
      <c r="Z2698" s="67" t="str">
        <f>IFERROR(VLOOKUP(R2698,FVU!B:F,5,FALSE),"")</f>
        <v>BANDA DE RODAGEM</v>
      </c>
      <c r="AA2698">
        <f t="shared" si="450"/>
        <v>2026</v>
      </c>
    </row>
    <row r="2699" spans="1:27" ht="15.75" customHeight="1">
      <c r="A2699" s="150">
        <f t="shared" si="447"/>
        <v>4994</v>
      </c>
      <c r="B2699" s="75">
        <v>33831</v>
      </c>
      <c r="C2699" s="60">
        <v>2</v>
      </c>
      <c r="D2699" s="59" t="str">
        <f t="shared" si="439"/>
        <v>275/80R22.5</v>
      </c>
      <c r="E2699" s="61">
        <v>7333</v>
      </c>
      <c r="F2699" s="75" t="s">
        <v>102</v>
      </c>
      <c r="G2699" s="60">
        <v>56</v>
      </c>
      <c r="H2699" s="59" t="str">
        <f t="shared" si="440"/>
        <v xml:space="preserve">UBERLANDIA </v>
      </c>
      <c r="I2699" s="63">
        <v>46120</v>
      </c>
      <c r="J2699" s="64">
        <v>46153</v>
      </c>
      <c r="K2699" s="60">
        <v>0</v>
      </c>
      <c r="L2699" s="60">
        <v>7057</v>
      </c>
      <c r="M2699" s="60">
        <v>7057</v>
      </c>
      <c r="N2699" s="65">
        <f t="shared" si="441"/>
        <v>600</v>
      </c>
      <c r="O2699" s="66" t="str">
        <f t="shared" ca="1" si="442"/>
        <v>PENDENTE</v>
      </c>
      <c r="P2699" s="60"/>
      <c r="Q2699" s="200"/>
      <c r="R2699" s="148" t="s">
        <v>111</v>
      </c>
      <c r="S2699" s="65" t="str">
        <f t="shared" si="443"/>
        <v>Desgaste irregular da Banda de Rodagem.</v>
      </c>
      <c r="T2699" s="59" t="str">
        <f t="shared" si="444"/>
        <v>Folgas nas mangas, cubos, buchas estouradas, veículo desalinhado.</v>
      </c>
      <c r="U2699" s="65" t="str">
        <f t="shared" si="4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699" s="60">
        <v>16196</v>
      </c>
      <c r="W2699" s="59" t="str">
        <f t="shared" si="446"/>
        <v xml:space="preserve">Everson Veloso </v>
      </c>
      <c r="X2699" s="59">
        <f t="shared" si="449"/>
        <v>5</v>
      </c>
      <c r="Y2699" s="59">
        <f t="shared" ca="1" si="448"/>
        <v>84</v>
      </c>
      <c r="Z2699" s="59" t="str">
        <f>IFERROR(VLOOKUP(R2699,FVU!B:F,5,FALSE),"")</f>
        <v>BANDA DE RODAGEM</v>
      </c>
      <c r="AA2699">
        <f t="shared" si="450"/>
        <v>2026</v>
      </c>
    </row>
    <row r="2700" spans="1:27" ht="15.75" customHeight="1">
      <c r="A2700" s="149">
        <f t="shared" si="447"/>
        <v>4995</v>
      </c>
      <c r="B2700" s="76">
        <v>32467</v>
      </c>
      <c r="C2700" s="68">
        <v>2</v>
      </c>
      <c r="D2700" s="67" t="str">
        <f t="shared" si="439"/>
        <v>275/80R22.5</v>
      </c>
      <c r="E2700" s="69">
        <v>8484</v>
      </c>
      <c r="F2700" s="76" t="s">
        <v>197</v>
      </c>
      <c r="G2700" s="68">
        <v>56</v>
      </c>
      <c r="H2700" s="67" t="str">
        <f t="shared" si="440"/>
        <v xml:space="preserve">UBERLANDIA </v>
      </c>
      <c r="I2700" s="71">
        <v>46125</v>
      </c>
      <c r="J2700" s="72">
        <v>46153</v>
      </c>
      <c r="K2700" s="68">
        <v>1</v>
      </c>
      <c r="L2700" s="68">
        <v>1951</v>
      </c>
      <c r="M2700" s="68">
        <v>35943</v>
      </c>
      <c r="N2700" s="73">
        <f t="shared" si="441"/>
        <v>600</v>
      </c>
      <c r="O2700" s="74" t="str">
        <f t="shared" ca="1" si="442"/>
        <v>PENDENTE</v>
      </c>
      <c r="P2700" s="68"/>
      <c r="Q2700" s="198"/>
      <c r="R2700" s="68" t="s">
        <v>111</v>
      </c>
      <c r="S2700" s="73" t="str">
        <f t="shared" si="443"/>
        <v>Desgaste irregular da Banda de Rodagem.</v>
      </c>
      <c r="T2700" s="67" t="str">
        <f t="shared" si="444"/>
        <v>Folgas nas mangas, cubos, buchas estouradas, veículo desalinhado.</v>
      </c>
      <c r="U2700" s="73" t="str">
        <f t="shared" si="4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00" s="68">
        <v>16196</v>
      </c>
      <c r="W2700" s="67" t="str">
        <f t="shared" si="446"/>
        <v xml:space="preserve">Everson Veloso </v>
      </c>
      <c r="X2700" s="67">
        <f t="shared" si="449"/>
        <v>5</v>
      </c>
      <c r="Y2700" s="67">
        <f t="shared" ca="1" si="448"/>
        <v>84</v>
      </c>
      <c r="Z2700" s="67" t="str">
        <f>IFERROR(VLOOKUP(R2700,FVU!B:F,5,FALSE),"")</f>
        <v>BANDA DE RODAGEM</v>
      </c>
      <c r="AA2700">
        <f t="shared" si="450"/>
        <v>2026</v>
      </c>
    </row>
    <row r="2701" spans="1:27" ht="15.75" customHeight="1">
      <c r="A2701" s="150">
        <f t="shared" si="447"/>
        <v>4996</v>
      </c>
      <c r="B2701" s="75">
        <v>32880</v>
      </c>
      <c r="C2701" s="60">
        <v>2</v>
      </c>
      <c r="D2701" s="59" t="str">
        <f t="shared" si="439"/>
        <v>275/80R22.5</v>
      </c>
      <c r="E2701" s="61">
        <v>8474</v>
      </c>
      <c r="F2701" s="75" t="s">
        <v>102</v>
      </c>
      <c r="G2701" s="60">
        <v>56</v>
      </c>
      <c r="H2701" s="59" t="str">
        <f t="shared" si="440"/>
        <v xml:space="preserve">UBERLANDIA </v>
      </c>
      <c r="I2701" s="63">
        <v>46125</v>
      </c>
      <c r="J2701" s="64">
        <v>46153</v>
      </c>
      <c r="K2701" s="60">
        <v>0</v>
      </c>
      <c r="L2701" s="60">
        <v>33249</v>
      </c>
      <c r="M2701" s="60">
        <v>33249</v>
      </c>
      <c r="N2701" s="65">
        <f t="shared" si="441"/>
        <v>600</v>
      </c>
      <c r="O2701" s="66" t="str">
        <f t="shared" ca="1" si="442"/>
        <v>PENDENTE</v>
      </c>
      <c r="P2701" s="60"/>
      <c r="Q2701" s="200"/>
      <c r="R2701" s="148" t="s">
        <v>111</v>
      </c>
      <c r="S2701" s="65" t="str">
        <f t="shared" si="443"/>
        <v>Desgaste irregular da Banda de Rodagem.</v>
      </c>
      <c r="T2701" s="59" t="str">
        <f t="shared" si="444"/>
        <v>Folgas nas mangas, cubos, buchas estouradas, veículo desalinhado.</v>
      </c>
      <c r="U2701" s="65" t="str">
        <f t="shared" si="4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01" s="60">
        <v>16196</v>
      </c>
      <c r="W2701" s="59" t="str">
        <f t="shared" si="446"/>
        <v xml:space="preserve">Everson Veloso </v>
      </c>
      <c r="X2701" s="59">
        <f t="shared" si="449"/>
        <v>5</v>
      </c>
      <c r="Y2701" s="59">
        <f t="shared" ca="1" si="448"/>
        <v>84</v>
      </c>
      <c r="Z2701" s="59" t="str">
        <f>IFERROR(VLOOKUP(R2701,FVU!B:F,5,FALSE),"")</f>
        <v>BANDA DE RODAGEM</v>
      </c>
      <c r="AA2701">
        <f t="shared" si="450"/>
        <v>2026</v>
      </c>
    </row>
    <row r="2702" spans="1:27" ht="15.75" customHeight="1">
      <c r="A2702" s="149">
        <f t="shared" si="447"/>
        <v>4997</v>
      </c>
      <c r="B2702" s="76">
        <v>33406</v>
      </c>
      <c r="C2702" s="68">
        <v>2</v>
      </c>
      <c r="D2702" s="67" t="str">
        <f t="shared" si="439"/>
        <v>275/80R22.5</v>
      </c>
      <c r="E2702" s="69">
        <v>8501</v>
      </c>
      <c r="F2702" s="76" t="s">
        <v>102</v>
      </c>
      <c r="G2702" s="68">
        <v>56</v>
      </c>
      <c r="H2702" s="67" t="str">
        <f t="shared" si="440"/>
        <v xml:space="preserve">UBERLANDIA </v>
      </c>
      <c r="I2702" s="71">
        <v>46113</v>
      </c>
      <c r="J2702" s="72">
        <v>46153</v>
      </c>
      <c r="K2702" s="68">
        <v>0</v>
      </c>
      <c r="L2702" s="68">
        <v>7154</v>
      </c>
      <c r="M2702" s="68">
        <v>17439</v>
      </c>
      <c r="N2702" s="73">
        <f t="shared" si="441"/>
        <v>600</v>
      </c>
      <c r="O2702" s="74" t="str">
        <f t="shared" ca="1" si="442"/>
        <v>PENDENTE</v>
      </c>
      <c r="P2702" s="68"/>
      <c r="Q2702" s="198"/>
      <c r="R2702" s="68" t="s">
        <v>111</v>
      </c>
      <c r="S2702" s="73" t="str">
        <f t="shared" si="443"/>
        <v>Desgaste irregular da Banda de Rodagem.</v>
      </c>
      <c r="T2702" s="67" t="str">
        <f t="shared" si="444"/>
        <v>Folgas nas mangas, cubos, buchas estouradas, veículo desalinhado.</v>
      </c>
      <c r="U2702" s="73" t="str">
        <f t="shared" si="4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02" s="68">
        <v>16196</v>
      </c>
      <c r="W2702" s="67" t="str">
        <f t="shared" si="446"/>
        <v xml:space="preserve">Everson Veloso </v>
      </c>
      <c r="X2702" s="67">
        <f t="shared" si="449"/>
        <v>5</v>
      </c>
      <c r="Y2702" s="67">
        <f t="shared" ca="1" si="448"/>
        <v>84</v>
      </c>
      <c r="Z2702" s="67" t="str">
        <f>IFERROR(VLOOKUP(R2702,FVU!B:F,5,FALSE),"")</f>
        <v>BANDA DE RODAGEM</v>
      </c>
      <c r="AA2702">
        <f t="shared" si="450"/>
        <v>2026</v>
      </c>
    </row>
    <row r="2703" spans="1:27" ht="15.75" customHeight="1">
      <c r="A2703" s="150">
        <f t="shared" si="447"/>
        <v>4998</v>
      </c>
      <c r="B2703" s="75">
        <v>33614</v>
      </c>
      <c r="C2703" s="60">
        <v>2</v>
      </c>
      <c r="D2703" s="59" t="str">
        <f t="shared" si="439"/>
        <v>275/80R22.5</v>
      </c>
      <c r="E2703" s="61">
        <v>8458</v>
      </c>
      <c r="F2703" s="75" t="s">
        <v>102</v>
      </c>
      <c r="G2703" s="60">
        <v>56</v>
      </c>
      <c r="H2703" s="59" t="str">
        <f t="shared" si="440"/>
        <v xml:space="preserve">UBERLANDIA </v>
      </c>
      <c r="I2703" s="63">
        <v>46109</v>
      </c>
      <c r="J2703" s="64">
        <v>46153</v>
      </c>
      <c r="K2703" s="60">
        <v>0</v>
      </c>
      <c r="L2703" s="60">
        <v>8082</v>
      </c>
      <c r="M2703" s="60">
        <v>8082</v>
      </c>
      <c r="N2703" s="65">
        <f t="shared" si="441"/>
        <v>600</v>
      </c>
      <c r="O2703" s="66" t="str">
        <f t="shared" ca="1" si="442"/>
        <v>PENDENTE</v>
      </c>
      <c r="P2703" s="60"/>
      <c r="Q2703" s="200"/>
      <c r="R2703" s="148" t="s">
        <v>111</v>
      </c>
      <c r="S2703" s="65" t="str">
        <f t="shared" si="443"/>
        <v>Desgaste irregular da Banda de Rodagem.</v>
      </c>
      <c r="T2703" s="59" t="str">
        <f t="shared" si="444"/>
        <v>Folgas nas mangas, cubos, buchas estouradas, veículo desalinhado.</v>
      </c>
      <c r="U2703" s="65" t="str">
        <f t="shared" si="4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03" s="60">
        <v>16196</v>
      </c>
      <c r="W2703" s="59" t="str">
        <f t="shared" si="446"/>
        <v xml:space="preserve">Everson Veloso </v>
      </c>
      <c r="X2703" s="59">
        <f t="shared" si="449"/>
        <v>5</v>
      </c>
      <c r="Y2703" s="59">
        <f t="shared" ca="1" si="448"/>
        <v>84</v>
      </c>
      <c r="Z2703" s="59" t="str">
        <f>IFERROR(VLOOKUP(R2703,FVU!B:F,5,FALSE),"")</f>
        <v>BANDA DE RODAGEM</v>
      </c>
      <c r="AA2703">
        <f t="shared" si="450"/>
        <v>2026</v>
      </c>
    </row>
    <row r="2704" spans="1:27" ht="15.75" customHeight="1">
      <c r="A2704" s="149">
        <f t="shared" si="447"/>
        <v>4999</v>
      </c>
      <c r="B2704" s="76">
        <v>32545</v>
      </c>
      <c r="C2704" s="68">
        <v>2</v>
      </c>
      <c r="D2704" s="67" t="str">
        <f t="shared" si="439"/>
        <v>275/80R22.5</v>
      </c>
      <c r="E2704" s="69">
        <v>8467</v>
      </c>
      <c r="F2704" s="76" t="s">
        <v>102</v>
      </c>
      <c r="G2704" s="68">
        <v>56</v>
      </c>
      <c r="H2704" s="67" t="str">
        <f t="shared" si="440"/>
        <v xml:space="preserve">UBERLANDIA </v>
      </c>
      <c r="I2704" s="71">
        <v>46125</v>
      </c>
      <c r="J2704" s="72">
        <v>46153</v>
      </c>
      <c r="K2704" s="68">
        <v>0</v>
      </c>
      <c r="L2704" s="68">
        <v>33768</v>
      </c>
      <c r="M2704" s="68">
        <v>36265</v>
      </c>
      <c r="N2704" s="73">
        <f t="shared" si="441"/>
        <v>600</v>
      </c>
      <c r="O2704" s="74" t="str">
        <f t="shared" ca="1" si="442"/>
        <v>PENDENTE</v>
      </c>
      <c r="P2704" s="68"/>
      <c r="Q2704" s="198"/>
      <c r="R2704" s="68" t="s">
        <v>111</v>
      </c>
      <c r="S2704" s="73" t="str">
        <f t="shared" si="443"/>
        <v>Desgaste irregular da Banda de Rodagem.</v>
      </c>
      <c r="T2704" s="67" t="str">
        <f t="shared" si="444"/>
        <v>Folgas nas mangas, cubos, buchas estouradas, veículo desalinhado.</v>
      </c>
      <c r="U2704" s="73" t="str">
        <f t="shared" si="44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04" s="68">
        <v>16196</v>
      </c>
      <c r="W2704" s="67" t="str">
        <f t="shared" si="446"/>
        <v xml:space="preserve">Everson Veloso </v>
      </c>
      <c r="X2704" s="67">
        <f t="shared" si="449"/>
        <v>5</v>
      </c>
      <c r="Y2704" s="67">
        <f t="shared" ca="1" si="448"/>
        <v>84</v>
      </c>
      <c r="Z2704" s="67" t="str">
        <f>IFERROR(VLOOKUP(R2704,FVU!B:F,5,FALSE),"")</f>
        <v>BANDA DE RODAGEM</v>
      </c>
      <c r="AA2704">
        <f t="shared" si="450"/>
        <v>2026</v>
      </c>
    </row>
    <row r="2705" spans="1:27" ht="15.75" customHeight="1">
      <c r="A2705" s="150">
        <f t="shared" si="447"/>
        <v>5000</v>
      </c>
      <c r="B2705" s="75">
        <v>30108</v>
      </c>
      <c r="C2705" s="60">
        <v>2</v>
      </c>
      <c r="D2705" s="59" t="str">
        <f t="shared" si="439"/>
        <v>275/80R22.5</v>
      </c>
      <c r="E2705" s="61">
        <v>8442</v>
      </c>
      <c r="F2705" s="75" t="s">
        <v>99</v>
      </c>
      <c r="G2705" s="75">
        <v>56</v>
      </c>
      <c r="H2705" s="150" t="str">
        <f t="shared" si="440"/>
        <v xml:space="preserve">UBERLANDIA </v>
      </c>
      <c r="I2705" s="64">
        <v>46125</v>
      </c>
      <c r="J2705" s="64">
        <v>46153</v>
      </c>
      <c r="K2705" s="75">
        <v>0</v>
      </c>
      <c r="L2705" s="75">
        <v>55387</v>
      </c>
      <c r="M2705" s="75">
        <v>106083</v>
      </c>
      <c r="N2705" s="150">
        <f t="shared" si="441"/>
        <v>600</v>
      </c>
      <c r="O2705" s="66" t="str">
        <f t="shared" ca="1" si="442"/>
        <v>PENDENTE</v>
      </c>
      <c r="P2705" s="75"/>
      <c r="Q2705" s="75"/>
      <c r="R2705" s="75" t="s">
        <v>114</v>
      </c>
      <c r="S2705" s="150" t="str">
        <f t="shared" ref="S2705:S2768" si="451">IFERROR(VLOOKUP(R2705,FVU,2,FALSE),"")</f>
        <v>Pneu não ressulcado</v>
      </c>
      <c r="T2705" s="150" t="str">
        <f t="shared" ref="T2705:T2768" si="452">IFERROR(VLOOKUP(R2705,FVU,3,FALSE),"")</f>
        <v>Negligência e/ou não realização do serviço de ressulcagem.</v>
      </c>
      <c r="U2705" s="150" t="str">
        <f t="shared" ref="U2705:U2768" si="453">IFERROR(VLOOKUP(R2705,FVU,4,FALSE),"")</f>
        <v>Realizar a ressulcagem dos pneus respeitando os procedimentos conforme manual de ressulcagem.</v>
      </c>
      <c r="V2705" s="75">
        <v>16196</v>
      </c>
      <c r="W2705" s="150" t="str">
        <f t="shared" ref="W2705:W2768" si="454">IFERROR(VLOOKUP(V2705,RELATOR,2,FALSE),"")</f>
        <v xml:space="preserve">Everson Veloso </v>
      </c>
      <c r="X2705" s="150">
        <f t="shared" ref="X2705:X2768" si="455">IF(J2705=0,"",MONTH(J2705))</f>
        <v>5</v>
      </c>
      <c r="Y2705" s="150">
        <f t="shared" ref="Y2705:Y2768" ca="1" si="456">IF(J2705=0,"",IF(P2705=0,TODAY()-J2705,P2705-J2705))</f>
        <v>84</v>
      </c>
      <c r="Z2705" s="150" t="str">
        <f>IFERROR(VLOOKUP(R2705,FVU!B:F,5,FALSE),"")</f>
        <v>BANDA DE RODAGEM</v>
      </c>
      <c r="AA2705">
        <f t="shared" ref="AA2705:AA2768" si="457">IF(J2705=0,"",YEAR(J2705))</f>
        <v>2026</v>
      </c>
    </row>
    <row r="2706" spans="1:27" ht="15.75" customHeight="1">
      <c r="A2706" s="149">
        <f t="shared" si="447"/>
        <v>5001</v>
      </c>
      <c r="B2706" s="76">
        <v>32811</v>
      </c>
      <c r="C2706" s="68">
        <v>2</v>
      </c>
      <c r="D2706" s="67" t="str">
        <f t="shared" si="439"/>
        <v>275/80R22.5</v>
      </c>
      <c r="E2706" s="69">
        <v>7338</v>
      </c>
      <c r="F2706" s="76" t="s">
        <v>198</v>
      </c>
      <c r="G2706" s="76">
        <v>56</v>
      </c>
      <c r="H2706" s="149" t="str">
        <f t="shared" si="440"/>
        <v xml:space="preserve">UBERLANDIA </v>
      </c>
      <c r="I2706" s="72">
        <v>46125</v>
      </c>
      <c r="J2706" s="72">
        <v>46153</v>
      </c>
      <c r="K2706" s="76">
        <v>0</v>
      </c>
      <c r="L2706" s="76">
        <v>5050</v>
      </c>
      <c r="M2706" s="76">
        <v>33583</v>
      </c>
      <c r="N2706" s="149">
        <f t="shared" si="441"/>
        <v>600</v>
      </c>
      <c r="O2706" s="74" t="str">
        <f t="shared" ca="1" si="442"/>
        <v>PENDENTE</v>
      </c>
      <c r="P2706" s="76"/>
      <c r="Q2706" s="76"/>
      <c r="R2706" s="76" t="s">
        <v>111</v>
      </c>
      <c r="S2706" s="149" t="str">
        <f t="shared" si="451"/>
        <v>Desgaste irregular da Banda de Rodagem.</v>
      </c>
      <c r="T2706" s="149" t="str">
        <f t="shared" si="452"/>
        <v>Folgas nas mangas, cubos, buchas estouradas, veículo desalinhado.</v>
      </c>
      <c r="U2706" s="149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06" s="76">
        <v>16196</v>
      </c>
      <c r="W2706" s="149" t="str">
        <f t="shared" si="454"/>
        <v xml:space="preserve">Everson Veloso </v>
      </c>
      <c r="X2706" s="149">
        <f t="shared" si="455"/>
        <v>5</v>
      </c>
      <c r="Y2706" s="149">
        <f t="shared" ca="1" si="456"/>
        <v>84</v>
      </c>
      <c r="Z2706" s="149" t="str">
        <f>IFERROR(VLOOKUP(R2706,FVU!B:F,5,FALSE),"")</f>
        <v>BANDA DE RODAGEM</v>
      </c>
      <c r="AA2706">
        <f t="shared" si="457"/>
        <v>2026</v>
      </c>
    </row>
    <row r="2707" spans="1:27" ht="15.75" customHeight="1">
      <c r="A2707" s="150">
        <f t="shared" si="447"/>
        <v>5002</v>
      </c>
      <c r="B2707" s="75">
        <v>32653</v>
      </c>
      <c r="C2707" s="60">
        <v>2</v>
      </c>
      <c r="D2707" s="59" t="str">
        <f t="shared" si="439"/>
        <v>275/80R22.5</v>
      </c>
      <c r="E2707" s="61">
        <v>7515</v>
      </c>
      <c r="F2707" s="75" t="s">
        <v>99</v>
      </c>
      <c r="G2707" s="75">
        <v>56</v>
      </c>
      <c r="H2707" s="150" t="str">
        <f t="shared" si="440"/>
        <v xml:space="preserve">UBERLANDIA </v>
      </c>
      <c r="I2707" s="64">
        <v>46125</v>
      </c>
      <c r="J2707" s="64">
        <v>46153</v>
      </c>
      <c r="K2707" s="75">
        <v>0</v>
      </c>
      <c r="L2707" s="75">
        <v>6312</v>
      </c>
      <c r="M2707" s="75">
        <v>41811</v>
      </c>
      <c r="N2707" s="150">
        <f t="shared" si="441"/>
        <v>600</v>
      </c>
      <c r="O2707" s="66" t="str">
        <f t="shared" ca="1" si="442"/>
        <v>PENDENTE</v>
      </c>
      <c r="P2707" s="75"/>
      <c r="Q2707" s="75"/>
      <c r="R2707" s="75" t="s">
        <v>111</v>
      </c>
      <c r="S2707" s="150" t="str">
        <f t="shared" si="451"/>
        <v>Desgaste irregular da Banda de Rodagem.</v>
      </c>
      <c r="T2707" s="150" t="str">
        <f t="shared" si="452"/>
        <v>Folgas nas mangas, cubos, buchas estouradas, veículo desalinhado.</v>
      </c>
      <c r="U2707" s="150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07" s="75">
        <v>16196</v>
      </c>
      <c r="W2707" s="150" t="str">
        <f t="shared" si="454"/>
        <v xml:space="preserve">Everson Veloso </v>
      </c>
      <c r="X2707" s="150">
        <f t="shared" si="455"/>
        <v>5</v>
      </c>
      <c r="Y2707" s="150">
        <f t="shared" ca="1" si="456"/>
        <v>84</v>
      </c>
      <c r="Z2707" s="150" t="str">
        <f>IFERROR(VLOOKUP(R2707,FVU!B:F,5,FALSE),"")</f>
        <v>BANDA DE RODAGEM</v>
      </c>
      <c r="AA2707">
        <f t="shared" si="457"/>
        <v>2026</v>
      </c>
    </row>
    <row r="2708" spans="1:27" ht="15.75" customHeight="1">
      <c r="A2708" s="149">
        <f t="shared" si="447"/>
        <v>5003</v>
      </c>
      <c r="B2708" s="76">
        <v>33712</v>
      </c>
      <c r="C2708" s="68">
        <v>2</v>
      </c>
      <c r="D2708" s="67" t="str">
        <f t="shared" si="439"/>
        <v>275/80R22.5</v>
      </c>
      <c r="E2708" s="69">
        <v>7504</v>
      </c>
      <c r="F2708" s="76" t="s">
        <v>197</v>
      </c>
      <c r="G2708" s="76">
        <v>56</v>
      </c>
      <c r="H2708" s="149" t="str">
        <f t="shared" si="440"/>
        <v xml:space="preserve">UBERLANDIA </v>
      </c>
      <c r="I2708" s="72">
        <v>46114</v>
      </c>
      <c r="J2708" s="72">
        <v>46153</v>
      </c>
      <c r="K2708" s="76">
        <v>0</v>
      </c>
      <c r="L2708" s="76">
        <v>5709</v>
      </c>
      <c r="M2708" s="76">
        <v>5709</v>
      </c>
      <c r="N2708" s="149">
        <f t="shared" si="441"/>
        <v>600</v>
      </c>
      <c r="O2708" s="74" t="str">
        <f t="shared" ca="1" si="442"/>
        <v>PENDENTE</v>
      </c>
      <c r="P2708" s="76"/>
      <c r="Q2708" s="76"/>
      <c r="R2708" s="76" t="s">
        <v>111</v>
      </c>
      <c r="S2708" s="149" t="str">
        <f t="shared" si="451"/>
        <v>Desgaste irregular da Banda de Rodagem.</v>
      </c>
      <c r="T2708" s="149" t="str">
        <f t="shared" si="452"/>
        <v>Folgas nas mangas, cubos, buchas estouradas, veículo desalinhado.</v>
      </c>
      <c r="U2708" s="149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08" s="76">
        <v>16196</v>
      </c>
      <c r="W2708" s="149" t="str">
        <f t="shared" si="454"/>
        <v xml:space="preserve">Everson Veloso </v>
      </c>
      <c r="X2708" s="149">
        <f t="shared" si="455"/>
        <v>5</v>
      </c>
      <c r="Y2708" s="149">
        <f t="shared" ca="1" si="456"/>
        <v>84</v>
      </c>
      <c r="Z2708" s="149" t="str">
        <f>IFERROR(VLOOKUP(R2708,FVU!B:F,5,FALSE),"")</f>
        <v>BANDA DE RODAGEM</v>
      </c>
      <c r="AA2708">
        <f t="shared" si="457"/>
        <v>2026</v>
      </c>
    </row>
    <row r="2709" spans="1:27" ht="15.75" customHeight="1">
      <c r="A2709" s="150">
        <f t="shared" si="447"/>
        <v>5004</v>
      </c>
      <c r="B2709" s="75">
        <v>33831</v>
      </c>
      <c r="C2709" s="60">
        <v>2</v>
      </c>
      <c r="D2709" s="59" t="str">
        <f t="shared" si="439"/>
        <v>275/80R22.5</v>
      </c>
      <c r="E2709" s="61">
        <v>7333</v>
      </c>
      <c r="F2709" s="75" t="s">
        <v>102</v>
      </c>
      <c r="G2709" s="75">
        <v>56</v>
      </c>
      <c r="H2709" s="150" t="str">
        <f t="shared" si="440"/>
        <v xml:space="preserve">UBERLANDIA </v>
      </c>
      <c r="I2709" s="64">
        <v>46120</v>
      </c>
      <c r="J2709" s="64">
        <v>46153</v>
      </c>
      <c r="K2709" s="75">
        <v>0</v>
      </c>
      <c r="L2709" s="75">
        <v>7057</v>
      </c>
      <c r="M2709" s="75">
        <v>7057</v>
      </c>
      <c r="N2709" s="150">
        <f t="shared" si="441"/>
        <v>600</v>
      </c>
      <c r="O2709" s="66" t="str">
        <f t="shared" ca="1" si="442"/>
        <v>PENDENTE</v>
      </c>
      <c r="P2709" s="75"/>
      <c r="Q2709" s="75"/>
      <c r="R2709" s="75" t="s">
        <v>111</v>
      </c>
      <c r="S2709" s="150" t="str">
        <f t="shared" si="451"/>
        <v>Desgaste irregular da Banda de Rodagem.</v>
      </c>
      <c r="T2709" s="150" t="str">
        <f t="shared" si="452"/>
        <v>Folgas nas mangas, cubos, buchas estouradas, veículo desalinhado.</v>
      </c>
      <c r="U2709" s="150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09" s="75">
        <v>16196</v>
      </c>
      <c r="W2709" s="150" t="str">
        <f t="shared" si="454"/>
        <v xml:space="preserve">Everson Veloso </v>
      </c>
      <c r="X2709" s="150">
        <f t="shared" si="455"/>
        <v>5</v>
      </c>
      <c r="Y2709" s="150">
        <f t="shared" ca="1" si="456"/>
        <v>84</v>
      </c>
      <c r="Z2709" s="150" t="str">
        <f>IFERROR(VLOOKUP(R2709,FVU!B:F,5,FALSE),"")</f>
        <v>BANDA DE RODAGEM</v>
      </c>
      <c r="AA2709">
        <f t="shared" si="457"/>
        <v>2026</v>
      </c>
    </row>
    <row r="2710" spans="1:27" ht="15.75" customHeight="1">
      <c r="A2710" s="149">
        <f t="shared" si="447"/>
        <v>5005</v>
      </c>
      <c r="B2710" s="76">
        <v>31555</v>
      </c>
      <c r="C2710" s="68">
        <v>2</v>
      </c>
      <c r="D2710" s="67" t="str">
        <f t="shared" si="439"/>
        <v>275/80R22.5</v>
      </c>
      <c r="E2710" s="69">
        <v>40593</v>
      </c>
      <c r="F2710" s="76" t="s">
        <v>198</v>
      </c>
      <c r="G2710" s="76">
        <v>98</v>
      </c>
      <c r="H2710" s="149" t="str">
        <f t="shared" si="440"/>
        <v>ANA LUCIA</v>
      </c>
      <c r="I2710" s="72">
        <v>46127</v>
      </c>
      <c r="J2710" s="72">
        <v>46153</v>
      </c>
      <c r="K2710" s="76">
        <v>1</v>
      </c>
      <c r="L2710" s="76">
        <v>4370</v>
      </c>
      <c r="M2710" s="76">
        <v>101809</v>
      </c>
      <c r="N2710" s="149">
        <f t="shared" si="441"/>
        <v>600</v>
      </c>
      <c r="O2710" s="74" t="str">
        <f t="shared" ca="1" si="442"/>
        <v>OK</v>
      </c>
      <c r="P2710" s="72">
        <v>46204</v>
      </c>
      <c r="Q2710" s="76"/>
      <c r="R2710" s="76" t="s">
        <v>104</v>
      </c>
      <c r="S2710" s="149" t="str">
        <f t="shared" si="451"/>
        <v>Feridas acidentais no flanco.</v>
      </c>
      <c r="T2710" s="149" t="str">
        <f t="shared" si="452"/>
        <v>Objetos pontiagudos, pontas de guias, meio-fio.</v>
      </c>
      <c r="U2710" s="149" t="str">
        <f t="shared" si="453"/>
        <v>Impacto lateral proveniente de erro operacional, solicito avaliação de cobrança.</v>
      </c>
      <c r="V2710" s="76">
        <v>16196</v>
      </c>
      <c r="W2710" s="149" t="str">
        <f t="shared" si="454"/>
        <v xml:space="preserve">Everson Veloso </v>
      </c>
      <c r="X2710" s="149">
        <f t="shared" si="455"/>
        <v>5</v>
      </c>
      <c r="Y2710" s="149">
        <f t="shared" ca="1" si="456"/>
        <v>51</v>
      </c>
      <c r="Z2710" s="149" t="str">
        <f>IFERROR(VLOOKUP(R2710,FVU!B:F,5,FALSE),"")</f>
        <v>FLANCO</v>
      </c>
      <c r="AA2710">
        <f t="shared" si="457"/>
        <v>2026</v>
      </c>
    </row>
    <row r="2711" spans="1:27" ht="15.75" customHeight="1">
      <c r="A2711" s="150">
        <f t="shared" si="447"/>
        <v>5006</v>
      </c>
      <c r="B2711" s="75">
        <v>32058</v>
      </c>
      <c r="C2711" s="60">
        <v>2</v>
      </c>
      <c r="D2711" s="59" t="str">
        <f t="shared" ref="D2711:D2774" si="458">IFERROR(VLOOKUP(C2711,MEDIDA,2,FALSE),"")</f>
        <v>275/80R22.5</v>
      </c>
      <c r="E2711" s="61">
        <v>90495</v>
      </c>
      <c r="F2711" s="75" t="s">
        <v>105</v>
      </c>
      <c r="G2711" s="75">
        <v>990</v>
      </c>
      <c r="H2711" s="150" t="str">
        <f t="shared" ref="H2711:H2774" si="459">IFERROR(VLOOKUP(G2711,LOCAL,2,FALSE),"")</f>
        <v>VENEZA</v>
      </c>
      <c r="I2711" s="64">
        <v>46120</v>
      </c>
      <c r="J2711" s="64">
        <v>46153</v>
      </c>
      <c r="K2711" s="75">
        <v>0</v>
      </c>
      <c r="L2711" s="75">
        <v>3626</v>
      </c>
      <c r="M2711" s="75">
        <v>61745</v>
      </c>
      <c r="N2711" s="150">
        <f t="shared" ref="N2711:N2774" si="460">IFERROR(VLOOKUP(C2711,MEDIDA,3,FALSE),"")</f>
        <v>600</v>
      </c>
      <c r="O2711" s="66" t="str">
        <f t="shared" ref="O2711:O2774" ca="1" si="461">IF(B2711="","",IF(P2711="",IF(TODAY()-J2711&gt;=7,"PENDENTE","AGUARDANDO"),"OK"))</f>
        <v>OK</v>
      </c>
      <c r="P2711" s="64">
        <v>46204</v>
      </c>
      <c r="Q2711" s="75"/>
      <c r="R2711" s="75" t="s">
        <v>107</v>
      </c>
      <c r="S2711" s="150" t="str">
        <f t="shared" si="451"/>
        <v>Alteração na zona baixa do talão.</v>
      </c>
      <c r="T2711" s="150" t="str">
        <f t="shared" si="45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711" s="150" t="str">
        <f t="shared" si="45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711" s="75">
        <v>16196</v>
      </c>
      <c r="W2711" s="150" t="str">
        <f t="shared" si="454"/>
        <v xml:space="preserve">Everson Veloso </v>
      </c>
      <c r="X2711" s="150">
        <f t="shared" si="455"/>
        <v>5</v>
      </c>
      <c r="Y2711" s="150">
        <f t="shared" ca="1" si="456"/>
        <v>51</v>
      </c>
      <c r="Z2711" s="150" t="str">
        <f>IFERROR(VLOOKUP(R2711,FVU!B:F,5,FALSE),"")</f>
        <v>TALÃO</v>
      </c>
      <c r="AA2711">
        <f t="shared" si="457"/>
        <v>2026</v>
      </c>
    </row>
    <row r="2712" spans="1:27" ht="15.75" customHeight="1">
      <c r="A2712" s="149">
        <f t="shared" si="447"/>
        <v>5007</v>
      </c>
      <c r="B2712" s="76">
        <v>28860</v>
      </c>
      <c r="C2712" s="68">
        <v>2</v>
      </c>
      <c r="D2712" s="67" t="str">
        <f t="shared" si="458"/>
        <v>275/80R22.5</v>
      </c>
      <c r="E2712" s="69">
        <v>90234</v>
      </c>
      <c r="F2712" s="76" t="s">
        <v>99</v>
      </c>
      <c r="G2712" s="76">
        <v>990</v>
      </c>
      <c r="H2712" s="149" t="str">
        <f t="shared" si="459"/>
        <v>VENEZA</v>
      </c>
      <c r="I2712" s="72">
        <v>46127</v>
      </c>
      <c r="J2712" s="72">
        <v>46153</v>
      </c>
      <c r="K2712" s="76">
        <v>1</v>
      </c>
      <c r="L2712" s="76">
        <v>18731</v>
      </c>
      <c r="M2712" s="76">
        <v>96355</v>
      </c>
      <c r="N2712" s="149">
        <f t="shared" si="460"/>
        <v>600</v>
      </c>
      <c r="O2712" s="74" t="str">
        <f t="shared" ca="1" si="461"/>
        <v>OK</v>
      </c>
      <c r="P2712" s="72">
        <v>46167</v>
      </c>
      <c r="Q2712" s="76"/>
      <c r="R2712" s="76" t="s">
        <v>107</v>
      </c>
      <c r="S2712" s="149" t="str">
        <f t="shared" si="451"/>
        <v>Alteração na zona baixa do talão.</v>
      </c>
      <c r="T2712" s="149" t="str">
        <f t="shared" si="45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712" s="149" t="str">
        <f t="shared" si="45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712" s="76">
        <v>16196</v>
      </c>
      <c r="W2712" s="149" t="str">
        <f t="shared" si="454"/>
        <v xml:space="preserve">Everson Veloso </v>
      </c>
      <c r="X2712" s="149">
        <f t="shared" si="455"/>
        <v>5</v>
      </c>
      <c r="Y2712" s="149">
        <f t="shared" ca="1" si="456"/>
        <v>14</v>
      </c>
      <c r="Z2712" s="149" t="str">
        <f>IFERROR(VLOOKUP(R2712,FVU!B:F,5,FALSE),"")</f>
        <v>TALÃO</v>
      </c>
      <c r="AA2712">
        <f t="shared" si="457"/>
        <v>2026</v>
      </c>
    </row>
    <row r="2713" spans="1:27" ht="15.75" customHeight="1">
      <c r="A2713" s="150">
        <f t="shared" si="447"/>
        <v>5008</v>
      </c>
      <c r="B2713" s="75">
        <v>31506</v>
      </c>
      <c r="C2713" s="60">
        <v>2</v>
      </c>
      <c r="D2713" s="59" t="str">
        <f t="shared" si="458"/>
        <v>275/80R22.5</v>
      </c>
      <c r="E2713" s="61">
        <v>90580</v>
      </c>
      <c r="F2713" s="75" t="s">
        <v>99</v>
      </c>
      <c r="G2713" s="75">
        <v>520</v>
      </c>
      <c r="H2713" s="150" t="str">
        <f t="shared" si="459"/>
        <v>NEVES</v>
      </c>
      <c r="I2713" s="64">
        <v>46129</v>
      </c>
      <c r="J2713" s="64">
        <v>46153</v>
      </c>
      <c r="K2713" s="75">
        <v>0</v>
      </c>
      <c r="L2713" s="75">
        <v>10578</v>
      </c>
      <c r="M2713" s="75">
        <v>87168</v>
      </c>
      <c r="N2713" s="150">
        <f t="shared" si="460"/>
        <v>600</v>
      </c>
      <c r="O2713" s="66" t="str">
        <f t="shared" ca="1" si="461"/>
        <v>PENDENTE</v>
      </c>
      <c r="P2713" s="75"/>
      <c r="Q2713" s="75"/>
      <c r="R2713" s="75" t="s">
        <v>107</v>
      </c>
      <c r="S2713" s="150" t="str">
        <f t="shared" si="451"/>
        <v>Alteração na zona baixa do talão.</v>
      </c>
      <c r="T2713" s="150" t="str">
        <f t="shared" si="45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713" s="150" t="str">
        <f t="shared" si="45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713" s="75">
        <v>16196</v>
      </c>
      <c r="W2713" s="150" t="str">
        <f t="shared" si="454"/>
        <v xml:space="preserve">Everson Veloso </v>
      </c>
      <c r="X2713" s="150">
        <f t="shared" si="455"/>
        <v>5</v>
      </c>
      <c r="Y2713" s="150">
        <f t="shared" ca="1" si="456"/>
        <v>84</v>
      </c>
      <c r="Z2713" s="150" t="str">
        <f>IFERROR(VLOOKUP(R2713,FVU!B:F,5,FALSE),"")</f>
        <v>TALÃO</v>
      </c>
      <c r="AA2713">
        <f t="shared" si="457"/>
        <v>2026</v>
      </c>
    </row>
    <row r="2714" spans="1:27" ht="15.75" customHeight="1">
      <c r="A2714" s="149">
        <f t="shared" si="447"/>
        <v>5009</v>
      </c>
      <c r="B2714" s="76">
        <v>28427</v>
      </c>
      <c r="C2714" s="68">
        <v>2</v>
      </c>
      <c r="D2714" s="67" t="str">
        <f t="shared" si="458"/>
        <v>275/80R22.5</v>
      </c>
      <c r="E2714" s="69" t="s">
        <v>274</v>
      </c>
      <c r="F2714" s="76" t="s">
        <v>105</v>
      </c>
      <c r="G2714" s="76">
        <v>16</v>
      </c>
      <c r="H2714" s="149" t="str">
        <f t="shared" si="459"/>
        <v>M.GORETTI</v>
      </c>
      <c r="I2714" s="72">
        <v>46135</v>
      </c>
      <c r="J2714" s="72">
        <v>46153</v>
      </c>
      <c r="K2714" s="76">
        <v>0</v>
      </c>
      <c r="L2714" s="76">
        <v>13249</v>
      </c>
      <c r="M2714" s="76">
        <v>139481</v>
      </c>
      <c r="N2714" s="149">
        <f t="shared" si="460"/>
        <v>600</v>
      </c>
      <c r="O2714" s="74" t="str">
        <f t="shared" ca="1" si="461"/>
        <v>OK</v>
      </c>
      <c r="P2714" s="72">
        <v>46156</v>
      </c>
      <c r="Q2714" s="76"/>
      <c r="R2714" s="76" t="s">
        <v>100</v>
      </c>
      <c r="S2714" s="149" t="str">
        <f t="shared" si="451"/>
        <v>Quebra do talão durante a montagem ou desmontagem proveniente de aquecimento excessivo da roda.</v>
      </c>
      <c r="T2714" s="149" t="str">
        <f t="shared" si="452"/>
        <v>Quebra do talão na montagem/desmontagem, utilização de ferramentas não adequadas, força excessiva ou desproporcional na montagem/desmontagem, pneu com talão baquelizado devido a aquecimento da roda ou baixa pressão.</v>
      </c>
      <c r="U2714" s="149" t="str">
        <f t="shared" si="453"/>
        <v>Orientar o colaborador quanto a desmontagem. Verificar equalização das rodas (diferença de temperatura acima de 5°), efetuar inspeção no veículo (simetria das forquilhas, pressão dos cilindros, regulagem dos freios, folga nos eixos, tambores de freio, lonas e catracas).Efetuar limpezas e pinturas das rodas, caso esteja tudo normal verificar a operação do condutor (instrutores).</v>
      </c>
      <c r="V2714" s="76">
        <v>16196</v>
      </c>
      <c r="W2714" s="149" t="str">
        <f t="shared" si="454"/>
        <v xml:space="preserve">Everson Veloso </v>
      </c>
      <c r="X2714" s="149">
        <f t="shared" si="455"/>
        <v>5</v>
      </c>
      <c r="Y2714" s="149">
        <f t="shared" ca="1" si="456"/>
        <v>3</v>
      </c>
      <c r="Z2714" s="149" t="str">
        <f>IFERROR(VLOOKUP(R2714,FVU!B:F,5,FALSE),"")</f>
        <v>TALÃO</v>
      </c>
      <c r="AA2714">
        <f t="shared" si="457"/>
        <v>2026</v>
      </c>
    </row>
    <row r="2715" spans="1:27" ht="15.75" customHeight="1">
      <c r="A2715" s="150">
        <f t="shared" si="447"/>
        <v>5010</v>
      </c>
      <c r="B2715" s="75">
        <v>28267</v>
      </c>
      <c r="C2715" s="60">
        <v>1</v>
      </c>
      <c r="D2715" s="59" t="str">
        <f t="shared" si="458"/>
        <v>295/80R22.5</v>
      </c>
      <c r="E2715" s="61">
        <v>7609</v>
      </c>
      <c r="F2715" s="75" t="s">
        <v>200</v>
      </c>
      <c r="G2715" s="75">
        <v>56</v>
      </c>
      <c r="H2715" s="150" t="str">
        <f t="shared" si="459"/>
        <v xml:space="preserve">UBERLANDIA </v>
      </c>
      <c r="I2715" s="64">
        <v>46132</v>
      </c>
      <c r="J2715" s="64">
        <v>46153</v>
      </c>
      <c r="K2715" s="75">
        <v>1</v>
      </c>
      <c r="L2715" s="75">
        <v>8718</v>
      </c>
      <c r="M2715" s="75">
        <v>79379</v>
      </c>
      <c r="N2715" s="150">
        <f t="shared" si="460"/>
        <v>650</v>
      </c>
      <c r="O2715" s="66" t="str">
        <f t="shared" ca="1" si="461"/>
        <v>PENDENTE</v>
      </c>
      <c r="P2715" s="75"/>
      <c r="Q2715" s="75"/>
      <c r="R2715" s="75" t="s">
        <v>116</v>
      </c>
      <c r="S2715" s="150" t="str">
        <f t="shared" si="451"/>
        <v>Desenrolamento do retorno da lona carcaça no talão.</v>
      </c>
      <c r="T2715" s="150" t="str">
        <f t="shared" si="452"/>
        <v>Aquecimento no talão ocasionado pelo uso excessivo do freio, má regulagem dos freios, uso excessivo dos freios devido a velocidade incompatível com a via,rodas sujas e/ou em má condições de uso, etc.</v>
      </c>
      <c r="U2715" s="150" t="str">
        <f t="shared" si="45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715" s="75">
        <v>16196</v>
      </c>
      <c r="W2715" s="150" t="str">
        <f t="shared" si="454"/>
        <v xml:space="preserve">Everson Veloso </v>
      </c>
      <c r="X2715" s="150">
        <f t="shared" si="455"/>
        <v>5</v>
      </c>
      <c r="Y2715" s="150">
        <f t="shared" ca="1" si="456"/>
        <v>84</v>
      </c>
      <c r="Z2715" s="150" t="str">
        <f>IFERROR(VLOOKUP(R2715,FVU!B:F,5,FALSE),"")</f>
        <v>TALÃO</v>
      </c>
      <c r="AA2715">
        <f t="shared" si="457"/>
        <v>2026</v>
      </c>
    </row>
    <row r="2716" spans="1:27" ht="15.75" customHeight="1">
      <c r="A2716" s="149">
        <f t="shared" si="447"/>
        <v>5011</v>
      </c>
      <c r="B2716" s="76">
        <v>33233</v>
      </c>
      <c r="C2716" s="68">
        <v>2</v>
      </c>
      <c r="D2716" s="67" t="str">
        <f t="shared" si="458"/>
        <v>275/80R22.5</v>
      </c>
      <c r="E2716" s="69">
        <v>8428</v>
      </c>
      <c r="F2716" s="76" t="s">
        <v>197</v>
      </c>
      <c r="G2716" s="76">
        <v>56</v>
      </c>
      <c r="H2716" s="149" t="str">
        <f t="shared" si="459"/>
        <v xml:space="preserve">UBERLANDIA </v>
      </c>
      <c r="I2716" s="72">
        <v>46129</v>
      </c>
      <c r="J2716" s="72">
        <v>46153</v>
      </c>
      <c r="K2716" s="76">
        <v>0</v>
      </c>
      <c r="L2716" s="76">
        <v>6728</v>
      </c>
      <c r="M2716" s="76">
        <v>24153</v>
      </c>
      <c r="N2716" s="149">
        <f t="shared" si="460"/>
        <v>600</v>
      </c>
      <c r="O2716" s="74" t="str">
        <f t="shared" ca="1" si="461"/>
        <v>PENDENTE</v>
      </c>
      <c r="P2716" s="76"/>
      <c r="Q2716" s="76"/>
      <c r="R2716" s="76" t="s">
        <v>111</v>
      </c>
      <c r="S2716" s="149" t="str">
        <f t="shared" si="451"/>
        <v>Desgaste irregular da Banda de Rodagem.</v>
      </c>
      <c r="T2716" s="149" t="str">
        <f t="shared" si="452"/>
        <v>Folgas nas mangas, cubos, buchas estouradas, veículo desalinhado.</v>
      </c>
      <c r="U2716" s="149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16" s="76">
        <v>16196</v>
      </c>
      <c r="W2716" s="149" t="str">
        <f t="shared" si="454"/>
        <v xml:space="preserve">Everson Veloso </v>
      </c>
      <c r="X2716" s="149">
        <f t="shared" si="455"/>
        <v>5</v>
      </c>
      <c r="Y2716" s="149">
        <f t="shared" ca="1" si="456"/>
        <v>84</v>
      </c>
      <c r="Z2716" s="149" t="str">
        <f>IFERROR(VLOOKUP(R2716,FVU!B:F,5,FALSE),"")</f>
        <v>BANDA DE RODAGEM</v>
      </c>
      <c r="AA2716">
        <f t="shared" si="457"/>
        <v>2026</v>
      </c>
    </row>
    <row r="2717" spans="1:27" ht="15.75" customHeight="1">
      <c r="A2717" s="150">
        <f t="shared" si="447"/>
        <v>5012</v>
      </c>
      <c r="B2717" s="75">
        <v>33164</v>
      </c>
      <c r="C2717" s="60">
        <v>2</v>
      </c>
      <c r="D2717" s="59" t="str">
        <f t="shared" si="458"/>
        <v>275/80R22.5</v>
      </c>
      <c r="E2717" s="61">
        <v>7504</v>
      </c>
      <c r="F2717" s="75" t="s">
        <v>102</v>
      </c>
      <c r="G2717" s="75">
        <v>56</v>
      </c>
      <c r="H2717" s="150" t="str">
        <f t="shared" si="459"/>
        <v xml:space="preserve">UBERLANDIA </v>
      </c>
      <c r="I2717" s="64">
        <v>46132</v>
      </c>
      <c r="J2717" s="64">
        <v>46153</v>
      </c>
      <c r="K2717" s="75">
        <v>0</v>
      </c>
      <c r="L2717" s="75">
        <v>3215</v>
      </c>
      <c r="M2717" s="75">
        <v>21655</v>
      </c>
      <c r="N2717" s="150">
        <f t="shared" si="460"/>
        <v>600</v>
      </c>
      <c r="O2717" s="66" t="str">
        <f t="shared" ca="1" si="461"/>
        <v>PENDENTE</v>
      </c>
      <c r="P2717" s="75"/>
      <c r="Q2717" s="75"/>
      <c r="R2717" s="75" t="s">
        <v>111</v>
      </c>
      <c r="S2717" s="150" t="str">
        <f t="shared" si="451"/>
        <v>Desgaste irregular da Banda de Rodagem.</v>
      </c>
      <c r="T2717" s="150" t="str">
        <f t="shared" si="452"/>
        <v>Folgas nas mangas, cubos, buchas estouradas, veículo desalinhado.</v>
      </c>
      <c r="U2717" s="150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17" s="75">
        <v>16196</v>
      </c>
      <c r="W2717" s="150" t="str">
        <f t="shared" si="454"/>
        <v xml:space="preserve">Everson Veloso </v>
      </c>
      <c r="X2717" s="150">
        <f t="shared" si="455"/>
        <v>5</v>
      </c>
      <c r="Y2717" s="150">
        <f t="shared" ca="1" si="456"/>
        <v>84</v>
      </c>
      <c r="Z2717" s="150" t="str">
        <f>IFERROR(VLOOKUP(R2717,FVU!B:F,5,FALSE),"")</f>
        <v>BANDA DE RODAGEM</v>
      </c>
      <c r="AA2717">
        <f t="shared" si="457"/>
        <v>2026</v>
      </c>
    </row>
    <row r="2718" spans="1:27" ht="15.75" customHeight="1">
      <c r="A2718" s="149">
        <f t="shared" si="447"/>
        <v>5013</v>
      </c>
      <c r="B2718" s="76">
        <v>33318</v>
      </c>
      <c r="C2718" s="68">
        <v>2</v>
      </c>
      <c r="D2718" s="67" t="str">
        <f t="shared" si="458"/>
        <v>275/80R22.5</v>
      </c>
      <c r="E2718" s="69">
        <v>41159</v>
      </c>
      <c r="F2718" s="76" t="s">
        <v>102</v>
      </c>
      <c r="G2718" s="76">
        <v>870</v>
      </c>
      <c r="H2718" s="149" t="str">
        <f t="shared" si="459"/>
        <v>JUSTINOPOLIS</v>
      </c>
      <c r="I2718" s="72">
        <v>46128</v>
      </c>
      <c r="J2718" s="72">
        <v>46153</v>
      </c>
      <c r="K2718" s="76">
        <v>0</v>
      </c>
      <c r="L2718" s="76">
        <v>3741</v>
      </c>
      <c r="M2718" s="76">
        <v>10457</v>
      </c>
      <c r="N2718" s="149">
        <f t="shared" si="460"/>
        <v>600</v>
      </c>
      <c r="O2718" s="74" t="str">
        <f t="shared" ca="1" si="461"/>
        <v>PENDENTE</v>
      </c>
      <c r="P2718" s="76"/>
      <c r="Q2718" s="76"/>
      <c r="R2718" s="76" t="s">
        <v>116</v>
      </c>
      <c r="S2718" s="149" t="str">
        <f t="shared" si="451"/>
        <v>Desenrolamento do retorno da lona carcaça no talão.</v>
      </c>
      <c r="T2718" s="149" t="str">
        <f t="shared" si="452"/>
        <v>Aquecimento no talão ocasionado pelo uso excessivo do freio, má regulagem dos freios, uso excessivo dos freios devido a velocidade incompatível com a via,rodas sujas e/ou em má condições de uso, etc.</v>
      </c>
      <c r="U2718" s="149" t="str">
        <f t="shared" si="45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718" s="76">
        <v>16196</v>
      </c>
      <c r="W2718" s="149" t="str">
        <f t="shared" si="454"/>
        <v xml:space="preserve">Everson Veloso </v>
      </c>
      <c r="X2718" s="149">
        <f t="shared" si="455"/>
        <v>5</v>
      </c>
      <c r="Y2718" s="149">
        <f t="shared" ca="1" si="456"/>
        <v>84</v>
      </c>
      <c r="Z2718" s="149" t="str">
        <f>IFERROR(VLOOKUP(R2718,FVU!B:F,5,FALSE),"")</f>
        <v>TALÃO</v>
      </c>
      <c r="AA2718">
        <f t="shared" si="457"/>
        <v>2026</v>
      </c>
    </row>
    <row r="2719" spans="1:27" ht="15.75" customHeight="1">
      <c r="A2719" s="150">
        <f t="shared" si="447"/>
        <v>5014</v>
      </c>
      <c r="B2719" s="75">
        <v>33719</v>
      </c>
      <c r="C2719" s="60">
        <v>2</v>
      </c>
      <c r="D2719" s="59" t="str">
        <f t="shared" si="458"/>
        <v>275/80R22.5</v>
      </c>
      <c r="E2719" s="61">
        <v>7331</v>
      </c>
      <c r="F2719" s="75" t="s">
        <v>102</v>
      </c>
      <c r="G2719" s="75">
        <v>56</v>
      </c>
      <c r="H2719" s="150" t="str">
        <f t="shared" si="459"/>
        <v xml:space="preserve">UBERLANDIA </v>
      </c>
      <c r="I2719" s="64">
        <v>46132</v>
      </c>
      <c r="J2719" s="64">
        <v>46153</v>
      </c>
      <c r="K2719" s="75">
        <v>0</v>
      </c>
      <c r="L2719" s="75">
        <v>13780</v>
      </c>
      <c r="M2719" s="75">
        <v>13780</v>
      </c>
      <c r="N2719" s="150">
        <f t="shared" si="460"/>
        <v>600</v>
      </c>
      <c r="O2719" s="66" t="str">
        <f t="shared" ca="1" si="461"/>
        <v>PENDENTE</v>
      </c>
      <c r="P2719" s="75"/>
      <c r="Q2719" s="75"/>
      <c r="R2719" s="75" t="s">
        <v>111</v>
      </c>
      <c r="S2719" s="150" t="str">
        <f t="shared" si="451"/>
        <v>Desgaste irregular da Banda de Rodagem.</v>
      </c>
      <c r="T2719" s="150" t="str">
        <f t="shared" si="452"/>
        <v>Folgas nas mangas, cubos, buchas estouradas, veículo desalinhado.</v>
      </c>
      <c r="U2719" s="150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19" s="75">
        <v>16196</v>
      </c>
      <c r="W2719" s="150" t="str">
        <f t="shared" si="454"/>
        <v xml:space="preserve">Everson Veloso </v>
      </c>
      <c r="X2719" s="150">
        <f t="shared" si="455"/>
        <v>5</v>
      </c>
      <c r="Y2719" s="150">
        <f t="shared" ca="1" si="456"/>
        <v>84</v>
      </c>
      <c r="Z2719" s="150" t="str">
        <f>IFERROR(VLOOKUP(R2719,FVU!B:F,5,FALSE),"")</f>
        <v>BANDA DE RODAGEM</v>
      </c>
      <c r="AA2719">
        <f t="shared" si="457"/>
        <v>2026</v>
      </c>
    </row>
    <row r="2720" spans="1:27" ht="15.75" customHeight="1">
      <c r="A2720" s="149">
        <f t="shared" si="447"/>
        <v>5015</v>
      </c>
      <c r="B2720" s="76">
        <v>33240</v>
      </c>
      <c r="C2720" s="68">
        <v>2</v>
      </c>
      <c r="D2720" s="67" t="str">
        <f t="shared" si="458"/>
        <v>275/80R22.5</v>
      </c>
      <c r="E2720" s="69">
        <v>8463</v>
      </c>
      <c r="F2720" s="76" t="s">
        <v>197</v>
      </c>
      <c r="G2720" s="76">
        <v>56</v>
      </c>
      <c r="H2720" s="149" t="str">
        <f t="shared" si="459"/>
        <v xml:space="preserve">UBERLANDIA </v>
      </c>
      <c r="I2720" s="72">
        <v>46130</v>
      </c>
      <c r="J2720" s="72">
        <v>46153</v>
      </c>
      <c r="K2720" s="76">
        <v>0</v>
      </c>
      <c r="L2720" s="76">
        <v>26595</v>
      </c>
      <c r="M2720" s="76">
        <v>26595</v>
      </c>
      <c r="N2720" s="149">
        <f t="shared" si="460"/>
        <v>600</v>
      </c>
      <c r="O2720" s="74" t="str">
        <f t="shared" ca="1" si="461"/>
        <v>PENDENTE</v>
      </c>
      <c r="P2720" s="76"/>
      <c r="Q2720" s="76"/>
      <c r="R2720" s="76" t="s">
        <v>111</v>
      </c>
      <c r="S2720" s="149" t="str">
        <f t="shared" si="451"/>
        <v>Desgaste irregular da Banda de Rodagem.</v>
      </c>
      <c r="T2720" s="149" t="str">
        <f t="shared" si="452"/>
        <v>Folgas nas mangas, cubos, buchas estouradas, veículo desalinhado.</v>
      </c>
      <c r="U2720" s="149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20" s="76">
        <v>16196</v>
      </c>
      <c r="W2720" s="149" t="str">
        <f t="shared" si="454"/>
        <v xml:space="preserve">Everson Veloso </v>
      </c>
      <c r="X2720" s="149">
        <f t="shared" si="455"/>
        <v>5</v>
      </c>
      <c r="Y2720" s="149">
        <f t="shared" ca="1" si="456"/>
        <v>84</v>
      </c>
      <c r="Z2720" s="149" t="str">
        <f>IFERROR(VLOOKUP(R2720,FVU!B:F,5,FALSE),"")</f>
        <v>BANDA DE RODAGEM</v>
      </c>
      <c r="AA2720">
        <f t="shared" si="457"/>
        <v>2026</v>
      </c>
    </row>
    <row r="2721" spans="1:27" ht="15.75" customHeight="1">
      <c r="A2721" s="150">
        <f t="shared" si="447"/>
        <v>5016</v>
      </c>
      <c r="B2721" s="75">
        <v>32475</v>
      </c>
      <c r="C2721" s="60">
        <v>2</v>
      </c>
      <c r="D2721" s="59" t="str">
        <f t="shared" si="458"/>
        <v>275/80R22.5</v>
      </c>
      <c r="E2721" s="61">
        <v>8507</v>
      </c>
      <c r="F2721" s="75" t="s">
        <v>102</v>
      </c>
      <c r="G2721" s="75">
        <v>56</v>
      </c>
      <c r="H2721" s="150" t="str">
        <f t="shared" si="459"/>
        <v xml:space="preserve">UBERLANDIA </v>
      </c>
      <c r="I2721" s="64">
        <v>46130</v>
      </c>
      <c r="J2721" s="64">
        <v>46153</v>
      </c>
      <c r="K2721" s="75">
        <v>0</v>
      </c>
      <c r="L2721" s="75">
        <v>17585</v>
      </c>
      <c r="M2721" s="75">
        <v>42226</v>
      </c>
      <c r="N2721" s="150">
        <f t="shared" si="460"/>
        <v>600</v>
      </c>
      <c r="O2721" s="66" t="str">
        <f t="shared" ca="1" si="461"/>
        <v>PENDENTE</v>
      </c>
      <c r="P2721" s="75"/>
      <c r="Q2721" s="75"/>
      <c r="R2721" s="75" t="s">
        <v>111</v>
      </c>
      <c r="S2721" s="150" t="str">
        <f t="shared" si="451"/>
        <v>Desgaste irregular da Banda de Rodagem.</v>
      </c>
      <c r="T2721" s="150" t="str">
        <f t="shared" si="452"/>
        <v>Folgas nas mangas, cubos, buchas estouradas, veículo desalinhado.</v>
      </c>
      <c r="U2721" s="150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21" s="75">
        <v>16196</v>
      </c>
      <c r="W2721" s="150" t="str">
        <f t="shared" si="454"/>
        <v xml:space="preserve">Everson Veloso </v>
      </c>
      <c r="X2721" s="150">
        <f t="shared" si="455"/>
        <v>5</v>
      </c>
      <c r="Y2721" s="150">
        <f t="shared" ca="1" si="456"/>
        <v>84</v>
      </c>
      <c r="Z2721" s="150" t="str">
        <f>IFERROR(VLOOKUP(R2721,FVU!B:F,5,FALSE),"")</f>
        <v>BANDA DE RODAGEM</v>
      </c>
      <c r="AA2721">
        <f t="shared" si="457"/>
        <v>2026</v>
      </c>
    </row>
    <row r="2722" spans="1:27" ht="15.75" customHeight="1">
      <c r="A2722" s="149">
        <f t="shared" si="447"/>
        <v>5017</v>
      </c>
      <c r="B2722" s="76">
        <v>32701</v>
      </c>
      <c r="C2722" s="68">
        <v>2</v>
      </c>
      <c r="D2722" s="67" t="str">
        <f t="shared" si="458"/>
        <v>275/80R22.5</v>
      </c>
      <c r="E2722" s="69">
        <v>8497</v>
      </c>
      <c r="F2722" s="76" t="s">
        <v>198</v>
      </c>
      <c r="G2722" s="76">
        <v>56</v>
      </c>
      <c r="H2722" s="149" t="str">
        <f t="shared" si="459"/>
        <v xml:space="preserve">UBERLANDIA </v>
      </c>
      <c r="I2722" s="72">
        <v>46135</v>
      </c>
      <c r="J2722" s="72">
        <v>46169</v>
      </c>
      <c r="K2722" s="76">
        <v>0</v>
      </c>
      <c r="L2722" s="76">
        <v>3495</v>
      </c>
      <c r="M2722" s="76">
        <v>37793</v>
      </c>
      <c r="N2722" s="149">
        <f t="shared" si="460"/>
        <v>600</v>
      </c>
      <c r="O2722" s="74" t="str">
        <f t="shared" ca="1" si="461"/>
        <v>PENDENTE</v>
      </c>
      <c r="P2722" s="76"/>
      <c r="Q2722" s="76"/>
      <c r="R2722" s="76" t="s">
        <v>111</v>
      </c>
      <c r="S2722" s="149" t="str">
        <f t="shared" si="451"/>
        <v>Desgaste irregular da Banda de Rodagem.</v>
      </c>
      <c r="T2722" s="149" t="str">
        <f t="shared" si="452"/>
        <v>Folgas nas mangas, cubos, buchas estouradas, veículo desalinhado.</v>
      </c>
      <c r="U2722" s="149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22" s="76">
        <v>16196</v>
      </c>
      <c r="W2722" s="149" t="str">
        <f t="shared" si="454"/>
        <v xml:space="preserve">Everson Veloso </v>
      </c>
      <c r="X2722" s="149">
        <f t="shared" si="455"/>
        <v>5</v>
      </c>
      <c r="Y2722" s="149">
        <f t="shared" ca="1" si="456"/>
        <v>68</v>
      </c>
      <c r="Z2722" s="149" t="str">
        <f>IFERROR(VLOOKUP(R2722,FVU!B:F,5,FALSE),"")</f>
        <v>BANDA DE RODAGEM</v>
      </c>
      <c r="AA2722">
        <f t="shared" si="457"/>
        <v>2026</v>
      </c>
    </row>
    <row r="2723" spans="1:27" ht="15.75" customHeight="1">
      <c r="A2723" s="150">
        <f t="shared" si="447"/>
        <v>5018</v>
      </c>
      <c r="B2723" s="75">
        <v>32895</v>
      </c>
      <c r="C2723" s="60">
        <v>2</v>
      </c>
      <c r="D2723" s="59" t="str">
        <f t="shared" si="458"/>
        <v>275/80R22.5</v>
      </c>
      <c r="E2723" s="61">
        <v>7504</v>
      </c>
      <c r="F2723" s="75" t="s">
        <v>102</v>
      </c>
      <c r="G2723" s="75">
        <v>56</v>
      </c>
      <c r="H2723" s="150" t="str">
        <f t="shared" si="459"/>
        <v xml:space="preserve">UBERLANDIA </v>
      </c>
      <c r="I2723" s="64">
        <v>46041</v>
      </c>
      <c r="J2723" s="64">
        <v>46169</v>
      </c>
      <c r="K2723" s="75">
        <v>0</v>
      </c>
      <c r="L2723" s="75">
        <v>6041</v>
      </c>
      <c r="M2723" s="75">
        <v>6562</v>
      </c>
      <c r="N2723" s="150">
        <f t="shared" si="460"/>
        <v>600</v>
      </c>
      <c r="O2723" s="66" t="str">
        <f t="shared" ca="1" si="461"/>
        <v>PENDENTE</v>
      </c>
      <c r="P2723" s="75"/>
      <c r="Q2723" s="75"/>
      <c r="R2723" s="75" t="s">
        <v>111</v>
      </c>
      <c r="S2723" s="150" t="str">
        <f t="shared" si="451"/>
        <v>Desgaste irregular da Banda de Rodagem.</v>
      </c>
      <c r="T2723" s="150" t="str">
        <f t="shared" si="452"/>
        <v>Folgas nas mangas, cubos, buchas estouradas, veículo desalinhado.</v>
      </c>
      <c r="U2723" s="150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23" s="75">
        <v>16196</v>
      </c>
      <c r="W2723" s="150" t="str">
        <f t="shared" si="454"/>
        <v xml:space="preserve">Everson Veloso </v>
      </c>
      <c r="X2723" s="150">
        <f t="shared" si="455"/>
        <v>5</v>
      </c>
      <c r="Y2723" s="150">
        <f t="shared" ca="1" si="456"/>
        <v>68</v>
      </c>
      <c r="Z2723" s="150" t="str">
        <f>IFERROR(VLOOKUP(R2723,FVU!B:F,5,FALSE),"")</f>
        <v>BANDA DE RODAGEM</v>
      </c>
      <c r="AA2723">
        <f t="shared" si="457"/>
        <v>2026</v>
      </c>
    </row>
    <row r="2724" spans="1:27" ht="15.75" customHeight="1">
      <c r="A2724" s="149">
        <f t="shared" si="447"/>
        <v>5019</v>
      </c>
      <c r="B2724" s="76">
        <v>33115</v>
      </c>
      <c r="C2724" s="68">
        <v>2</v>
      </c>
      <c r="D2724" s="67" t="str">
        <f t="shared" si="458"/>
        <v>275/80R22.5</v>
      </c>
      <c r="E2724" s="69">
        <v>7332</v>
      </c>
      <c r="F2724" s="76" t="s">
        <v>197</v>
      </c>
      <c r="G2724" s="76">
        <v>56</v>
      </c>
      <c r="H2724" s="149" t="str">
        <f t="shared" si="459"/>
        <v xml:space="preserve">UBERLANDIA </v>
      </c>
      <c r="I2724" s="72">
        <v>46143</v>
      </c>
      <c r="J2724" s="72">
        <v>46169</v>
      </c>
      <c r="K2724" s="76">
        <v>0</v>
      </c>
      <c r="L2724" s="76">
        <v>33627</v>
      </c>
      <c r="M2724" s="76">
        <v>33627</v>
      </c>
      <c r="N2724" s="149">
        <f t="shared" si="460"/>
        <v>600</v>
      </c>
      <c r="O2724" s="74" t="str">
        <f t="shared" ca="1" si="461"/>
        <v>PENDENTE</v>
      </c>
      <c r="P2724" s="76"/>
      <c r="Q2724" s="76"/>
      <c r="R2724" s="76" t="s">
        <v>111</v>
      </c>
      <c r="S2724" s="149" t="str">
        <f t="shared" si="451"/>
        <v>Desgaste irregular da Banda de Rodagem.</v>
      </c>
      <c r="T2724" s="149" t="str">
        <f t="shared" si="452"/>
        <v>Folgas nas mangas, cubos, buchas estouradas, veículo desalinhado.</v>
      </c>
      <c r="U2724" s="149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24" s="76">
        <v>16196</v>
      </c>
      <c r="W2724" s="149" t="str">
        <f t="shared" si="454"/>
        <v xml:space="preserve">Everson Veloso </v>
      </c>
      <c r="X2724" s="149">
        <f t="shared" si="455"/>
        <v>5</v>
      </c>
      <c r="Y2724" s="149">
        <f t="shared" ca="1" si="456"/>
        <v>68</v>
      </c>
      <c r="Z2724" s="149" t="str">
        <f>IFERROR(VLOOKUP(R2724,FVU!B:F,5,FALSE),"")</f>
        <v>BANDA DE RODAGEM</v>
      </c>
      <c r="AA2724">
        <f t="shared" si="457"/>
        <v>2026</v>
      </c>
    </row>
    <row r="2725" spans="1:27" ht="15.75" customHeight="1">
      <c r="A2725" s="150">
        <f t="shared" si="447"/>
        <v>5020</v>
      </c>
      <c r="B2725" s="75">
        <v>32530</v>
      </c>
      <c r="C2725" s="60">
        <v>2</v>
      </c>
      <c r="D2725" s="59" t="str">
        <f t="shared" si="458"/>
        <v>275/80R22.5</v>
      </c>
      <c r="E2725" s="61">
        <v>90222</v>
      </c>
      <c r="F2725" s="75" t="s">
        <v>197</v>
      </c>
      <c r="G2725" s="75">
        <v>990</v>
      </c>
      <c r="H2725" s="150" t="str">
        <f t="shared" si="459"/>
        <v>VENEZA</v>
      </c>
      <c r="I2725" s="64">
        <v>46148</v>
      </c>
      <c r="J2725" s="64">
        <v>46169</v>
      </c>
      <c r="K2725" s="75">
        <v>0</v>
      </c>
      <c r="L2725" s="75">
        <v>66354</v>
      </c>
      <c r="M2725" s="75">
        <v>66354</v>
      </c>
      <c r="N2725" s="150">
        <f t="shared" si="460"/>
        <v>600</v>
      </c>
      <c r="O2725" s="66" t="str">
        <f t="shared" ca="1" si="461"/>
        <v>OK</v>
      </c>
      <c r="P2725" s="64">
        <v>46171</v>
      </c>
      <c r="Q2725" s="75"/>
      <c r="R2725" s="75" t="s">
        <v>110</v>
      </c>
      <c r="S2725" s="150" t="str">
        <f t="shared" si="451"/>
        <v>Rodagem sem ar ou com flexão importante no flanco.</v>
      </c>
      <c r="T2725" s="150" t="str">
        <f t="shared" si="452"/>
        <v>Perfurações no topo ou flanco, rodas ou aros danificados, rodagem prolongada sem ar ou baixa pressão, desgaste no flanco por atrito com o solo ou entre germinados.</v>
      </c>
      <c r="U2725" s="150" t="str">
        <f t="shared" si="453"/>
        <v>Condutor rodou com o pneu vazio. Solicito avaliação de cobrança.</v>
      </c>
      <c r="V2725" s="75">
        <v>16196</v>
      </c>
      <c r="W2725" s="150" t="str">
        <f t="shared" si="454"/>
        <v xml:space="preserve">Everson Veloso </v>
      </c>
      <c r="X2725" s="150">
        <f t="shared" si="455"/>
        <v>5</v>
      </c>
      <c r="Y2725" s="150">
        <f t="shared" ca="1" si="456"/>
        <v>2</v>
      </c>
      <c r="Z2725" s="150" t="str">
        <f>IFERROR(VLOOKUP(R2725,FVU!B:F,5,FALSE),"")</f>
        <v>FLANCO</v>
      </c>
      <c r="AA2725">
        <f t="shared" si="457"/>
        <v>2026</v>
      </c>
    </row>
    <row r="2726" spans="1:27" ht="15.75" customHeight="1">
      <c r="A2726" s="149">
        <f t="shared" si="447"/>
        <v>5021</v>
      </c>
      <c r="B2726" s="76">
        <v>32938</v>
      </c>
      <c r="C2726" s="68">
        <v>2</v>
      </c>
      <c r="D2726" s="67" t="str">
        <f t="shared" si="458"/>
        <v>275/80R22.5</v>
      </c>
      <c r="E2726" s="69">
        <v>90584</v>
      </c>
      <c r="F2726" s="76" t="s">
        <v>105</v>
      </c>
      <c r="G2726" s="76">
        <v>990</v>
      </c>
      <c r="H2726" s="149" t="str">
        <f t="shared" si="459"/>
        <v>VENEZA</v>
      </c>
      <c r="I2726" s="72">
        <v>46147</v>
      </c>
      <c r="J2726" s="72">
        <v>46169</v>
      </c>
      <c r="K2726" s="76">
        <v>0</v>
      </c>
      <c r="L2726" s="76">
        <v>22609</v>
      </c>
      <c r="M2726" s="76">
        <v>34383</v>
      </c>
      <c r="N2726" s="149">
        <f t="shared" si="460"/>
        <v>600</v>
      </c>
      <c r="O2726" s="74" t="str">
        <f t="shared" ca="1" si="461"/>
        <v>OK</v>
      </c>
      <c r="P2726" s="72">
        <v>46171</v>
      </c>
      <c r="Q2726" s="76"/>
      <c r="R2726" s="76" t="s">
        <v>116</v>
      </c>
      <c r="S2726" s="149" t="str">
        <f t="shared" si="451"/>
        <v>Desenrolamento do retorno da lona carcaça no talão.</v>
      </c>
      <c r="T2726" s="149" t="str">
        <f t="shared" si="452"/>
        <v>Aquecimento no talão ocasionado pelo uso excessivo do freio, má regulagem dos freios, uso excessivo dos freios devido a velocidade incompatível com a via,rodas sujas e/ou em má condições de uso, etc.</v>
      </c>
      <c r="U2726" s="149" t="str">
        <f t="shared" si="45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726" s="76">
        <v>16196</v>
      </c>
      <c r="W2726" s="149" t="str">
        <f t="shared" si="454"/>
        <v xml:space="preserve">Everson Veloso </v>
      </c>
      <c r="X2726" s="149">
        <f t="shared" si="455"/>
        <v>5</v>
      </c>
      <c r="Y2726" s="149">
        <f t="shared" ca="1" si="456"/>
        <v>2</v>
      </c>
      <c r="Z2726" s="149" t="str">
        <f>IFERROR(VLOOKUP(R2726,FVU!B:F,5,FALSE),"")</f>
        <v>TALÃO</v>
      </c>
      <c r="AA2726">
        <f t="shared" si="457"/>
        <v>2026</v>
      </c>
    </row>
    <row r="2727" spans="1:27" ht="15.75" customHeight="1">
      <c r="A2727" s="150">
        <f t="shared" si="447"/>
        <v>5022</v>
      </c>
      <c r="B2727" s="75">
        <v>31762</v>
      </c>
      <c r="C2727" s="60">
        <v>2</v>
      </c>
      <c r="D2727" s="59" t="str">
        <f t="shared" si="458"/>
        <v>275/80R22.5</v>
      </c>
      <c r="E2727" s="61" t="s">
        <v>202</v>
      </c>
      <c r="F2727" s="75" t="s">
        <v>197</v>
      </c>
      <c r="G2727" s="75">
        <v>98</v>
      </c>
      <c r="H2727" s="150" t="str">
        <f t="shared" si="459"/>
        <v>ANA LUCIA</v>
      </c>
      <c r="I2727" s="64">
        <v>46153</v>
      </c>
      <c r="J2727" s="64">
        <v>46169</v>
      </c>
      <c r="K2727" s="75">
        <v>0</v>
      </c>
      <c r="L2727" s="75">
        <v>47889</v>
      </c>
      <c r="M2727" s="75">
        <v>47889</v>
      </c>
      <c r="N2727" s="150">
        <f t="shared" si="460"/>
        <v>600</v>
      </c>
      <c r="O2727" s="66" t="str">
        <f t="shared" ca="1" si="461"/>
        <v>OK</v>
      </c>
      <c r="P2727" s="64">
        <v>46182</v>
      </c>
      <c r="Q2727" s="75"/>
      <c r="R2727" s="75" t="s">
        <v>119</v>
      </c>
      <c r="S2727" s="150" t="str">
        <f t="shared" si="451"/>
        <v>Agressões físicas ou químicas.</v>
      </c>
      <c r="T2727" s="150" t="str">
        <f t="shared" si="452"/>
        <v>Pneu em contato com hidrocarbonetos (óleo diesel, graxa, gasolina, etc. , pneu exposto a fontes de calor soldas, descargas elétricas etc.).</v>
      </c>
      <c r="U2727" s="150" t="str">
        <f t="shared" si="453"/>
        <v>Verificar origem da contaminação e tomar as atitudes cabíveis.</v>
      </c>
      <c r="V2727" s="75">
        <v>16196</v>
      </c>
      <c r="W2727" s="150" t="str">
        <f t="shared" si="454"/>
        <v xml:space="preserve">Everson Veloso </v>
      </c>
      <c r="X2727" s="150">
        <f t="shared" si="455"/>
        <v>5</v>
      </c>
      <c r="Y2727" s="150">
        <f t="shared" ca="1" si="456"/>
        <v>13</v>
      </c>
      <c r="Z2727" s="150" t="str">
        <f>IFERROR(VLOOKUP(R2727,FVU!B:F,5,FALSE),"")</f>
        <v>FLANCO</v>
      </c>
      <c r="AA2727">
        <f t="shared" si="457"/>
        <v>2026</v>
      </c>
    </row>
    <row r="2728" spans="1:27" ht="15.75" customHeight="1">
      <c r="A2728" s="149">
        <f t="shared" si="447"/>
        <v>5023</v>
      </c>
      <c r="B2728" s="76">
        <v>31899</v>
      </c>
      <c r="C2728" s="68">
        <v>2</v>
      </c>
      <c r="D2728" s="67" t="str">
        <f t="shared" si="458"/>
        <v>275/80R22.5</v>
      </c>
      <c r="E2728" s="69">
        <v>8436</v>
      </c>
      <c r="F2728" s="76" t="s">
        <v>197</v>
      </c>
      <c r="G2728" s="76">
        <v>56</v>
      </c>
      <c r="H2728" s="149" t="str">
        <f t="shared" si="459"/>
        <v xml:space="preserve">UBERLANDIA </v>
      </c>
      <c r="I2728" s="72">
        <v>46046</v>
      </c>
      <c r="J2728" s="72">
        <v>46169</v>
      </c>
      <c r="K2728" s="76">
        <v>0</v>
      </c>
      <c r="L2728" s="76">
        <v>52940</v>
      </c>
      <c r="M2728" s="76">
        <v>53494</v>
      </c>
      <c r="N2728" s="149">
        <f t="shared" si="460"/>
        <v>600</v>
      </c>
      <c r="O2728" s="74" t="str">
        <f t="shared" ca="1" si="461"/>
        <v>PENDENTE</v>
      </c>
      <c r="P2728" s="76"/>
      <c r="Q2728" s="76"/>
      <c r="R2728" s="76" t="s">
        <v>111</v>
      </c>
      <c r="S2728" s="149" t="str">
        <f t="shared" si="451"/>
        <v>Desgaste irregular da Banda de Rodagem.</v>
      </c>
      <c r="T2728" s="149" t="str">
        <f t="shared" si="452"/>
        <v>Folgas nas mangas, cubos, buchas estouradas, veículo desalinhado.</v>
      </c>
      <c r="U2728" s="149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28" s="76">
        <v>16196</v>
      </c>
      <c r="W2728" s="149" t="str">
        <f t="shared" si="454"/>
        <v xml:space="preserve">Everson Veloso </v>
      </c>
      <c r="X2728" s="149">
        <f t="shared" si="455"/>
        <v>5</v>
      </c>
      <c r="Y2728" s="149">
        <f t="shared" ca="1" si="456"/>
        <v>68</v>
      </c>
      <c r="Z2728" s="149" t="str">
        <f>IFERROR(VLOOKUP(R2728,FVU!B:F,5,FALSE),"")</f>
        <v>BANDA DE RODAGEM</v>
      </c>
      <c r="AA2728">
        <f t="shared" si="457"/>
        <v>2026</v>
      </c>
    </row>
    <row r="2729" spans="1:27" ht="15.75" customHeight="1">
      <c r="A2729" s="150">
        <f t="shared" si="447"/>
        <v>5024</v>
      </c>
      <c r="B2729" s="75">
        <v>32341</v>
      </c>
      <c r="C2729" s="60">
        <v>2</v>
      </c>
      <c r="D2729" s="59" t="str">
        <f t="shared" si="458"/>
        <v>275/80R22.5</v>
      </c>
      <c r="E2729" s="61">
        <v>8507</v>
      </c>
      <c r="F2729" s="75" t="s">
        <v>102</v>
      </c>
      <c r="G2729" s="75">
        <v>56</v>
      </c>
      <c r="H2729" s="150" t="str">
        <f t="shared" si="459"/>
        <v xml:space="preserve">UBERLANDIA </v>
      </c>
      <c r="I2729" s="64">
        <v>46149</v>
      </c>
      <c r="J2729" s="64">
        <v>46169</v>
      </c>
      <c r="K2729" s="75">
        <v>0</v>
      </c>
      <c r="L2729" s="75">
        <v>1250</v>
      </c>
      <c r="M2729" s="75">
        <v>76201</v>
      </c>
      <c r="N2729" s="150">
        <f t="shared" si="460"/>
        <v>600</v>
      </c>
      <c r="O2729" s="66" t="str">
        <f t="shared" ca="1" si="461"/>
        <v>PENDENTE</v>
      </c>
      <c r="P2729" s="75"/>
      <c r="Q2729" s="75"/>
      <c r="R2729" s="75" t="s">
        <v>111</v>
      </c>
      <c r="S2729" s="150" t="str">
        <f t="shared" si="451"/>
        <v>Desgaste irregular da Banda de Rodagem.</v>
      </c>
      <c r="T2729" s="150" t="str">
        <f t="shared" si="452"/>
        <v>Folgas nas mangas, cubos, buchas estouradas, veículo desalinhado.</v>
      </c>
      <c r="U2729" s="150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29" s="75">
        <v>16196</v>
      </c>
      <c r="W2729" s="150" t="str">
        <f t="shared" si="454"/>
        <v xml:space="preserve">Everson Veloso </v>
      </c>
      <c r="X2729" s="150">
        <f t="shared" si="455"/>
        <v>5</v>
      </c>
      <c r="Y2729" s="150">
        <f t="shared" ca="1" si="456"/>
        <v>68</v>
      </c>
      <c r="Z2729" s="150" t="str">
        <f>IFERROR(VLOOKUP(R2729,FVU!B:F,5,FALSE),"")</f>
        <v>BANDA DE RODAGEM</v>
      </c>
      <c r="AA2729">
        <f t="shared" si="457"/>
        <v>2026</v>
      </c>
    </row>
    <row r="2730" spans="1:27" ht="15.75" customHeight="1">
      <c r="A2730" s="149">
        <f t="shared" si="447"/>
        <v>5025</v>
      </c>
      <c r="B2730" s="76">
        <v>33241</v>
      </c>
      <c r="C2730" s="68">
        <v>2</v>
      </c>
      <c r="D2730" s="67" t="str">
        <f t="shared" si="458"/>
        <v>275/80R22.5</v>
      </c>
      <c r="E2730" s="69">
        <v>8463</v>
      </c>
      <c r="F2730" s="76" t="s">
        <v>102</v>
      </c>
      <c r="G2730" s="76">
        <v>56</v>
      </c>
      <c r="H2730" s="149" t="str">
        <f t="shared" si="459"/>
        <v xml:space="preserve">UBERLANDIA </v>
      </c>
      <c r="I2730" s="72">
        <v>46113</v>
      </c>
      <c r="J2730" s="72">
        <v>46169</v>
      </c>
      <c r="K2730" s="76">
        <v>0</v>
      </c>
      <c r="L2730" s="76">
        <v>23385</v>
      </c>
      <c r="M2730" s="76">
        <v>23705</v>
      </c>
      <c r="N2730" s="149">
        <f t="shared" si="460"/>
        <v>600</v>
      </c>
      <c r="O2730" s="74" t="str">
        <f t="shared" ca="1" si="461"/>
        <v>PENDENTE</v>
      </c>
      <c r="P2730" s="76"/>
      <c r="Q2730" s="76"/>
      <c r="R2730" s="76" t="s">
        <v>111</v>
      </c>
      <c r="S2730" s="149" t="str">
        <f t="shared" si="451"/>
        <v>Desgaste irregular da Banda de Rodagem.</v>
      </c>
      <c r="T2730" s="149" t="str">
        <f t="shared" si="452"/>
        <v>Folgas nas mangas, cubos, buchas estouradas, veículo desalinhado.</v>
      </c>
      <c r="U2730" s="149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30" s="76">
        <v>16196</v>
      </c>
      <c r="W2730" s="149" t="str">
        <f t="shared" si="454"/>
        <v xml:space="preserve">Everson Veloso </v>
      </c>
      <c r="X2730" s="149">
        <f t="shared" si="455"/>
        <v>5</v>
      </c>
      <c r="Y2730" s="149">
        <f t="shared" ca="1" si="456"/>
        <v>68</v>
      </c>
      <c r="Z2730" s="149" t="str">
        <f>IFERROR(VLOOKUP(R2730,FVU!B:F,5,FALSE),"")</f>
        <v>BANDA DE RODAGEM</v>
      </c>
      <c r="AA2730">
        <f t="shared" si="457"/>
        <v>2026</v>
      </c>
    </row>
    <row r="2731" spans="1:27" ht="15.75" customHeight="1">
      <c r="A2731" s="150">
        <f t="shared" si="447"/>
        <v>5026</v>
      </c>
      <c r="B2731" s="75">
        <v>33721</v>
      </c>
      <c r="C2731" s="60">
        <v>2</v>
      </c>
      <c r="D2731" s="59" t="str">
        <f t="shared" si="458"/>
        <v>275/80R22.5</v>
      </c>
      <c r="E2731" s="61">
        <v>7504</v>
      </c>
      <c r="F2731" s="75" t="s">
        <v>102</v>
      </c>
      <c r="G2731" s="75">
        <v>56</v>
      </c>
      <c r="H2731" s="150" t="str">
        <f t="shared" si="459"/>
        <v xml:space="preserve">UBERLANDIA </v>
      </c>
      <c r="I2731" s="64">
        <v>46114</v>
      </c>
      <c r="J2731" s="64">
        <v>46169</v>
      </c>
      <c r="K2731" s="75">
        <v>0</v>
      </c>
      <c r="L2731" s="75">
        <v>2751</v>
      </c>
      <c r="M2731" s="75">
        <v>6467</v>
      </c>
      <c r="N2731" s="150">
        <f t="shared" si="460"/>
        <v>600</v>
      </c>
      <c r="O2731" s="66" t="str">
        <f t="shared" ca="1" si="461"/>
        <v>PENDENTE</v>
      </c>
      <c r="P2731" s="75"/>
      <c r="Q2731" s="75"/>
      <c r="R2731" s="75" t="s">
        <v>111</v>
      </c>
      <c r="S2731" s="150" t="str">
        <f t="shared" si="451"/>
        <v>Desgaste irregular da Banda de Rodagem.</v>
      </c>
      <c r="T2731" s="150" t="str">
        <f t="shared" si="452"/>
        <v>Folgas nas mangas, cubos, buchas estouradas, veículo desalinhado.</v>
      </c>
      <c r="U2731" s="150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31" s="75">
        <v>16196</v>
      </c>
      <c r="W2731" s="150" t="str">
        <f t="shared" si="454"/>
        <v xml:space="preserve">Everson Veloso </v>
      </c>
      <c r="X2731" s="150">
        <f t="shared" si="455"/>
        <v>5</v>
      </c>
      <c r="Y2731" s="150">
        <f t="shared" ca="1" si="456"/>
        <v>68</v>
      </c>
      <c r="Z2731" s="150" t="str">
        <f>IFERROR(VLOOKUP(R2731,FVU!B:F,5,FALSE),"")</f>
        <v>BANDA DE RODAGEM</v>
      </c>
      <c r="AA2731">
        <f t="shared" si="457"/>
        <v>2026</v>
      </c>
    </row>
    <row r="2732" spans="1:27" ht="15.75" customHeight="1">
      <c r="A2732" s="149">
        <f t="shared" si="447"/>
        <v>5027</v>
      </c>
      <c r="B2732" s="76">
        <v>33206</v>
      </c>
      <c r="C2732" s="68">
        <v>2</v>
      </c>
      <c r="D2732" s="67" t="str">
        <f t="shared" si="458"/>
        <v>275/80R22.5</v>
      </c>
      <c r="E2732" s="69">
        <v>7510</v>
      </c>
      <c r="F2732" s="76" t="s">
        <v>102</v>
      </c>
      <c r="G2732" s="76">
        <v>56</v>
      </c>
      <c r="H2732" s="149" t="str">
        <f t="shared" si="459"/>
        <v xml:space="preserve">UBERLANDIA </v>
      </c>
      <c r="I2732" s="72">
        <v>46112</v>
      </c>
      <c r="J2732" s="72">
        <v>46169</v>
      </c>
      <c r="K2732" s="76">
        <v>0</v>
      </c>
      <c r="L2732" s="76">
        <v>34966</v>
      </c>
      <c r="M2732" s="76">
        <v>34966</v>
      </c>
      <c r="N2732" s="149">
        <f t="shared" si="460"/>
        <v>600</v>
      </c>
      <c r="O2732" s="74" t="str">
        <f t="shared" ca="1" si="461"/>
        <v>PENDENTE</v>
      </c>
      <c r="P2732" s="76"/>
      <c r="Q2732" s="76"/>
      <c r="R2732" s="76" t="s">
        <v>111</v>
      </c>
      <c r="S2732" s="149" t="str">
        <f t="shared" si="451"/>
        <v>Desgaste irregular da Banda de Rodagem.</v>
      </c>
      <c r="T2732" s="149" t="str">
        <f t="shared" si="452"/>
        <v>Folgas nas mangas, cubos, buchas estouradas, veículo desalinhado.</v>
      </c>
      <c r="U2732" s="149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32" s="76">
        <v>16196</v>
      </c>
      <c r="W2732" s="149" t="str">
        <f t="shared" si="454"/>
        <v xml:space="preserve">Everson Veloso </v>
      </c>
      <c r="X2732" s="149">
        <f t="shared" si="455"/>
        <v>5</v>
      </c>
      <c r="Y2732" s="149">
        <f t="shared" ca="1" si="456"/>
        <v>68</v>
      </c>
      <c r="Z2732" s="149" t="str">
        <f>IFERROR(VLOOKUP(R2732,FVU!B:F,5,FALSE),"")</f>
        <v>BANDA DE RODAGEM</v>
      </c>
      <c r="AA2732">
        <f t="shared" si="457"/>
        <v>2026</v>
      </c>
    </row>
    <row r="2733" spans="1:27" ht="15.75" customHeight="1">
      <c r="A2733" s="150">
        <f t="shared" si="447"/>
        <v>5028</v>
      </c>
      <c r="B2733" s="75">
        <v>33327</v>
      </c>
      <c r="C2733" s="60">
        <v>2</v>
      </c>
      <c r="D2733" s="59" t="str">
        <f t="shared" si="458"/>
        <v>275/80R22.5</v>
      </c>
      <c r="E2733" s="61">
        <v>11187</v>
      </c>
      <c r="F2733" s="75" t="s">
        <v>99</v>
      </c>
      <c r="G2733" s="75">
        <v>870</v>
      </c>
      <c r="H2733" s="150" t="str">
        <f t="shared" si="459"/>
        <v>JUSTINOPOLIS</v>
      </c>
      <c r="I2733" s="64">
        <v>46153</v>
      </c>
      <c r="J2733" s="64">
        <v>46169</v>
      </c>
      <c r="K2733" s="75">
        <v>0</v>
      </c>
      <c r="L2733" s="75">
        <v>9442</v>
      </c>
      <c r="M2733" s="75">
        <v>23232</v>
      </c>
      <c r="N2733" s="150">
        <f t="shared" si="460"/>
        <v>600</v>
      </c>
      <c r="O2733" s="66" t="str">
        <f t="shared" ca="1" si="461"/>
        <v>PENDENTE</v>
      </c>
      <c r="P2733" s="75"/>
      <c r="Q2733" s="75"/>
      <c r="R2733" s="75" t="s">
        <v>114</v>
      </c>
      <c r="S2733" s="150" t="str">
        <f t="shared" si="451"/>
        <v>Pneu não ressulcado</v>
      </c>
      <c r="T2733" s="150" t="str">
        <f t="shared" si="452"/>
        <v>Negligência e/ou não realização do serviço de ressulcagem.</v>
      </c>
      <c r="U2733" s="150" t="str">
        <f t="shared" si="453"/>
        <v>Realizar a ressulcagem dos pneus respeitando os procedimentos conforme manual de ressulcagem.</v>
      </c>
      <c r="V2733" s="75">
        <v>16196</v>
      </c>
      <c r="W2733" s="150" t="str">
        <f t="shared" si="454"/>
        <v xml:space="preserve">Everson Veloso </v>
      </c>
      <c r="X2733" s="150">
        <f t="shared" si="455"/>
        <v>5</v>
      </c>
      <c r="Y2733" s="150">
        <f t="shared" ca="1" si="456"/>
        <v>68</v>
      </c>
      <c r="Z2733" s="150" t="str">
        <f>IFERROR(VLOOKUP(R2733,FVU!B:F,5,FALSE),"")</f>
        <v>BANDA DE RODAGEM</v>
      </c>
      <c r="AA2733">
        <f t="shared" si="457"/>
        <v>2026</v>
      </c>
    </row>
    <row r="2734" spans="1:27" ht="15.75" customHeight="1">
      <c r="A2734" s="149">
        <f t="shared" si="447"/>
        <v>5029</v>
      </c>
      <c r="B2734" s="76">
        <v>32638</v>
      </c>
      <c r="C2734" s="68">
        <v>2</v>
      </c>
      <c r="D2734" s="67" t="str">
        <f t="shared" si="458"/>
        <v>275/80R22.5</v>
      </c>
      <c r="E2734" s="69">
        <v>11187</v>
      </c>
      <c r="F2734" s="76" t="s">
        <v>101</v>
      </c>
      <c r="G2734" s="76">
        <v>870</v>
      </c>
      <c r="H2734" s="149" t="str">
        <f t="shared" si="459"/>
        <v>JUSTINOPOLIS</v>
      </c>
      <c r="I2734" s="72">
        <v>46153</v>
      </c>
      <c r="J2734" s="72">
        <v>46169</v>
      </c>
      <c r="K2734" s="76">
        <v>0</v>
      </c>
      <c r="L2734" s="76">
        <v>23562</v>
      </c>
      <c r="M2734" s="76">
        <v>36178</v>
      </c>
      <c r="N2734" s="149">
        <f t="shared" si="460"/>
        <v>600</v>
      </c>
      <c r="O2734" s="74" t="str">
        <f t="shared" ca="1" si="461"/>
        <v>PENDENTE</v>
      </c>
      <c r="P2734" s="76"/>
      <c r="Q2734" s="76"/>
      <c r="R2734" s="76" t="s">
        <v>114</v>
      </c>
      <c r="S2734" s="149" t="str">
        <f t="shared" si="451"/>
        <v>Pneu não ressulcado</v>
      </c>
      <c r="T2734" s="149" t="str">
        <f t="shared" si="452"/>
        <v>Negligência e/ou não realização do serviço de ressulcagem.</v>
      </c>
      <c r="U2734" s="149" t="str">
        <f t="shared" si="453"/>
        <v>Realizar a ressulcagem dos pneus respeitando os procedimentos conforme manual de ressulcagem.</v>
      </c>
      <c r="V2734" s="76">
        <v>16196</v>
      </c>
      <c r="W2734" s="149" t="str">
        <f t="shared" si="454"/>
        <v xml:space="preserve">Everson Veloso </v>
      </c>
      <c r="X2734" s="149">
        <f t="shared" si="455"/>
        <v>5</v>
      </c>
      <c r="Y2734" s="149">
        <f t="shared" ca="1" si="456"/>
        <v>68</v>
      </c>
      <c r="Z2734" s="149" t="str">
        <f>IFERROR(VLOOKUP(R2734,FVU!B:F,5,FALSE),"")</f>
        <v>BANDA DE RODAGEM</v>
      </c>
      <c r="AA2734">
        <f t="shared" si="457"/>
        <v>2026</v>
      </c>
    </row>
    <row r="2735" spans="1:27" ht="15.75" customHeight="1">
      <c r="A2735" s="150">
        <f t="shared" si="447"/>
        <v>5030</v>
      </c>
      <c r="B2735" s="75">
        <v>30511</v>
      </c>
      <c r="C2735" s="60">
        <v>2</v>
      </c>
      <c r="D2735" s="59" t="str">
        <f t="shared" si="458"/>
        <v>275/80R22.5</v>
      </c>
      <c r="E2735" s="61">
        <v>90583</v>
      </c>
      <c r="F2735" s="75" t="s">
        <v>105</v>
      </c>
      <c r="G2735" s="75">
        <v>990</v>
      </c>
      <c r="H2735" s="150" t="str">
        <f t="shared" si="459"/>
        <v>VENEZA</v>
      </c>
      <c r="I2735" s="64">
        <v>46151</v>
      </c>
      <c r="J2735" s="64">
        <v>46169</v>
      </c>
      <c r="K2735" s="75">
        <v>1</v>
      </c>
      <c r="L2735" s="75">
        <v>42781</v>
      </c>
      <c r="M2735" s="75">
        <v>120480</v>
      </c>
      <c r="N2735" s="150">
        <f t="shared" si="460"/>
        <v>600</v>
      </c>
      <c r="O2735" s="66" t="str">
        <f t="shared" ca="1" si="461"/>
        <v>OK</v>
      </c>
      <c r="P2735" s="64">
        <v>46171</v>
      </c>
      <c r="Q2735" s="75"/>
      <c r="R2735" s="75" t="s">
        <v>116</v>
      </c>
      <c r="S2735" s="150" t="str">
        <f t="shared" si="451"/>
        <v>Desenrolamento do retorno da lona carcaça no talão.</v>
      </c>
      <c r="T2735" s="150" t="str">
        <f t="shared" si="452"/>
        <v>Aquecimento no talão ocasionado pelo uso excessivo do freio, má regulagem dos freios, uso excessivo dos freios devido a velocidade incompatível com a via,rodas sujas e/ou em má condições de uso, etc.</v>
      </c>
      <c r="U2735" s="150" t="str">
        <f t="shared" si="45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735" s="75">
        <v>16196</v>
      </c>
      <c r="W2735" s="150" t="str">
        <f t="shared" si="454"/>
        <v xml:space="preserve">Everson Veloso </v>
      </c>
      <c r="X2735" s="150">
        <f t="shared" si="455"/>
        <v>5</v>
      </c>
      <c r="Y2735" s="150">
        <f t="shared" ca="1" si="456"/>
        <v>2</v>
      </c>
      <c r="Z2735" s="150" t="str">
        <f>IFERROR(VLOOKUP(R2735,FVU!B:F,5,FALSE),"")</f>
        <v>TALÃO</v>
      </c>
      <c r="AA2735">
        <f t="shared" si="457"/>
        <v>2026</v>
      </c>
    </row>
    <row r="2736" spans="1:27" ht="15.75" customHeight="1">
      <c r="A2736" s="149">
        <f t="shared" si="447"/>
        <v>5031</v>
      </c>
      <c r="B2736" s="76">
        <v>28311</v>
      </c>
      <c r="C2736" s="68">
        <v>2</v>
      </c>
      <c r="D2736" s="67" t="str">
        <f t="shared" si="458"/>
        <v>275/80R22.5</v>
      </c>
      <c r="E2736" s="69">
        <v>8466</v>
      </c>
      <c r="F2736" s="76" t="s">
        <v>105</v>
      </c>
      <c r="G2736" s="76">
        <v>56</v>
      </c>
      <c r="H2736" s="149" t="str">
        <f t="shared" si="459"/>
        <v xml:space="preserve">UBERLANDIA </v>
      </c>
      <c r="I2736" s="72">
        <v>46153</v>
      </c>
      <c r="J2736" s="72">
        <v>46169</v>
      </c>
      <c r="K2736" s="76">
        <v>0</v>
      </c>
      <c r="L2736" s="76">
        <v>7613</v>
      </c>
      <c r="M2736" s="76">
        <v>109765</v>
      </c>
      <c r="N2736" s="149">
        <f t="shared" si="460"/>
        <v>600</v>
      </c>
      <c r="O2736" s="74" t="str">
        <f t="shared" ca="1" si="461"/>
        <v>PENDENTE</v>
      </c>
      <c r="P2736" s="76"/>
      <c r="Q2736" s="76"/>
      <c r="R2736" s="76" t="s">
        <v>109</v>
      </c>
      <c r="S2736" s="149" t="str">
        <f t="shared" si="451"/>
        <v>Desgaste da Banda de Rodagem por utilização extrema.</v>
      </c>
      <c r="T2736" s="149" t="str">
        <f t="shared" si="452"/>
        <v>Roda travada, "calo" no tambor de freio, utilização extrema , excessiva.</v>
      </c>
      <c r="U2736" s="149" t="str">
        <f t="shared" si="453"/>
        <v>Verificar rodas e tambores de freio, verificar negligência do borracheiro e caso procedente efetuar a cobrança.</v>
      </c>
      <c r="V2736" s="76">
        <v>16196</v>
      </c>
      <c r="W2736" s="149" t="str">
        <f t="shared" si="454"/>
        <v xml:space="preserve">Everson Veloso </v>
      </c>
      <c r="X2736" s="149">
        <f t="shared" si="455"/>
        <v>5</v>
      </c>
      <c r="Y2736" s="149">
        <f t="shared" ca="1" si="456"/>
        <v>68</v>
      </c>
      <c r="Z2736" s="149" t="str">
        <f>IFERROR(VLOOKUP(R2736,FVU!B:F,5,FALSE),"")</f>
        <v>BANDA DE RODAGEM</v>
      </c>
      <c r="AA2736">
        <f t="shared" si="457"/>
        <v>2026</v>
      </c>
    </row>
    <row r="2737" spans="1:27" ht="15.75" customHeight="1">
      <c r="A2737" s="150">
        <f t="shared" si="447"/>
        <v>5032</v>
      </c>
      <c r="B2737" s="75">
        <v>33153</v>
      </c>
      <c r="C2737" s="60">
        <v>2</v>
      </c>
      <c r="D2737" s="59" t="str">
        <f t="shared" si="458"/>
        <v>275/80R22.5</v>
      </c>
      <c r="E2737" s="61">
        <v>7521</v>
      </c>
      <c r="F2737" s="75" t="s">
        <v>99</v>
      </c>
      <c r="G2737" s="75">
        <v>56</v>
      </c>
      <c r="H2737" s="150" t="str">
        <f t="shared" si="459"/>
        <v xml:space="preserve">UBERLANDIA </v>
      </c>
      <c r="I2737" s="64">
        <v>46134</v>
      </c>
      <c r="J2737" s="64">
        <v>46169</v>
      </c>
      <c r="K2737" s="75">
        <v>0</v>
      </c>
      <c r="L2737" s="75">
        <v>9158</v>
      </c>
      <c r="M2737" s="75">
        <v>15823</v>
      </c>
      <c r="N2737" s="150">
        <f t="shared" si="460"/>
        <v>600</v>
      </c>
      <c r="O2737" s="66" t="str">
        <f t="shared" ca="1" si="461"/>
        <v>PENDENTE</v>
      </c>
      <c r="P2737" s="75"/>
      <c r="Q2737" s="75"/>
      <c r="R2737" s="75" t="s">
        <v>111</v>
      </c>
      <c r="S2737" s="150" t="str">
        <f t="shared" si="451"/>
        <v>Desgaste irregular da Banda de Rodagem.</v>
      </c>
      <c r="T2737" s="150" t="str">
        <f t="shared" si="452"/>
        <v>Folgas nas mangas, cubos, buchas estouradas, veículo desalinhado.</v>
      </c>
      <c r="U2737" s="150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37" s="75">
        <v>16196</v>
      </c>
      <c r="W2737" s="150" t="str">
        <f t="shared" si="454"/>
        <v xml:space="preserve">Everson Veloso </v>
      </c>
      <c r="X2737" s="150">
        <f t="shared" si="455"/>
        <v>5</v>
      </c>
      <c r="Y2737" s="150">
        <f t="shared" ca="1" si="456"/>
        <v>68</v>
      </c>
      <c r="Z2737" s="150" t="str">
        <f>IFERROR(VLOOKUP(R2737,FVU!B:F,5,FALSE),"")</f>
        <v>BANDA DE RODAGEM</v>
      </c>
      <c r="AA2737">
        <f t="shared" si="457"/>
        <v>2026</v>
      </c>
    </row>
    <row r="2738" spans="1:27" ht="15.75" customHeight="1">
      <c r="A2738" s="149">
        <f t="shared" si="447"/>
        <v>5033</v>
      </c>
      <c r="B2738" s="76">
        <v>32470</v>
      </c>
      <c r="C2738" s="68">
        <v>2</v>
      </c>
      <c r="D2738" s="67" t="str">
        <f t="shared" si="458"/>
        <v>275/80R22.5</v>
      </c>
      <c r="E2738" s="69">
        <v>7511</v>
      </c>
      <c r="F2738" s="76" t="s">
        <v>102</v>
      </c>
      <c r="G2738" s="76">
        <v>56</v>
      </c>
      <c r="H2738" s="149" t="str">
        <f t="shared" si="459"/>
        <v xml:space="preserve">UBERLANDIA </v>
      </c>
      <c r="I2738" s="72">
        <v>46032</v>
      </c>
      <c r="J2738" s="72">
        <v>46169</v>
      </c>
      <c r="K2738" s="76">
        <v>0</v>
      </c>
      <c r="L2738" s="76">
        <v>22748</v>
      </c>
      <c r="M2738" s="76">
        <v>22748</v>
      </c>
      <c r="N2738" s="149">
        <f t="shared" si="460"/>
        <v>600</v>
      </c>
      <c r="O2738" s="74" t="str">
        <f t="shared" ca="1" si="461"/>
        <v>PENDENTE</v>
      </c>
      <c r="P2738" s="76"/>
      <c r="Q2738" s="76"/>
      <c r="R2738" s="76" t="s">
        <v>111</v>
      </c>
      <c r="S2738" s="149" t="str">
        <f t="shared" si="451"/>
        <v>Desgaste irregular da Banda de Rodagem.</v>
      </c>
      <c r="T2738" s="149" t="str">
        <f t="shared" si="452"/>
        <v>Folgas nas mangas, cubos, buchas estouradas, veículo desalinhado.</v>
      </c>
      <c r="U2738" s="149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38" s="76">
        <v>16196</v>
      </c>
      <c r="W2738" s="149" t="str">
        <f t="shared" si="454"/>
        <v xml:space="preserve">Everson Veloso </v>
      </c>
      <c r="X2738" s="149">
        <f t="shared" si="455"/>
        <v>5</v>
      </c>
      <c r="Y2738" s="149">
        <f t="shared" ca="1" si="456"/>
        <v>68</v>
      </c>
      <c r="Z2738" s="149" t="str">
        <f>IFERROR(VLOOKUP(R2738,FVU!B:F,5,FALSE),"")</f>
        <v>BANDA DE RODAGEM</v>
      </c>
      <c r="AA2738">
        <f t="shared" si="457"/>
        <v>2026</v>
      </c>
    </row>
    <row r="2739" spans="1:27" ht="15.75" customHeight="1">
      <c r="A2739" s="150">
        <f t="shared" si="447"/>
        <v>5034</v>
      </c>
      <c r="B2739" s="75">
        <v>32644</v>
      </c>
      <c r="C2739" s="60">
        <v>2</v>
      </c>
      <c r="D2739" s="59" t="str">
        <f t="shared" si="458"/>
        <v>275/80R22.5</v>
      </c>
      <c r="E2739" s="61">
        <v>8471</v>
      </c>
      <c r="F2739" s="75" t="s">
        <v>197</v>
      </c>
      <c r="G2739" s="75">
        <v>56</v>
      </c>
      <c r="H2739" s="150" t="str">
        <f t="shared" si="459"/>
        <v xml:space="preserve">UBERLANDIA </v>
      </c>
      <c r="I2739" s="64">
        <v>46148</v>
      </c>
      <c r="J2739" s="64">
        <v>46169</v>
      </c>
      <c r="K2739" s="75">
        <v>0</v>
      </c>
      <c r="L2739" s="75">
        <v>52000</v>
      </c>
      <c r="M2739" s="75">
        <v>52000</v>
      </c>
      <c r="N2739" s="150">
        <f t="shared" si="460"/>
        <v>600</v>
      </c>
      <c r="O2739" s="66" t="str">
        <f t="shared" ca="1" si="461"/>
        <v>PENDENTE</v>
      </c>
      <c r="P2739" s="75"/>
      <c r="Q2739" s="75"/>
      <c r="R2739" s="75" t="s">
        <v>111</v>
      </c>
      <c r="S2739" s="150" t="str">
        <f t="shared" si="451"/>
        <v>Desgaste irregular da Banda de Rodagem.</v>
      </c>
      <c r="T2739" s="150" t="str">
        <f t="shared" si="452"/>
        <v>Folgas nas mangas, cubos, buchas estouradas, veículo desalinhado.</v>
      </c>
      <c r="U2739" s="150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39" s="75">
        <v>16196</v>
      </c>
      <c r="W2739" s="150" t="str">
        <f t="shared" si="454"/>
        <v xml:space="preserve">Everson Veloso </v>
      </c>
      <c r="X2739" s="150">
        <f t="shared" si="455"/>
        <v>5</v>
      </c>
      <c r="Y2739" s="150">
        <f t="shared" ca="1" si="456"/>
        <v>68</v>
      </c>
      <c r="Z2739" s="150" t="str">
        <f>IFERROR(VLOOKUP(R2739,FVU!B:F,5,FALSE),"")</f>
        <v>BANDA DE RODAGEM</v>
      </c>
      <c r="AA2739">
        <f t="shared" si="457"/>
        <v>2026</v>
      </c>
    </row>
    <row r="2740" spans="1:27" ht="15.75" customHeight="1">
      <c r="A2740" s="149">
        <f t="shared" si="447"/>
        <v>5035</v>
      </c>
      <c r="B2740" s="76">
        <v>26081</v>
      </c>
      <c r="C2740" s="68">
        <v>2</v>
      </c>
      <c r="D2740" s="67" t="str">
        <f t="shared" si="458"/>
        <v>275/80R22.5</v>
      </c>
      <c r="E2740" s="69">
        <v>90542</v>
      </c>
      <c r="F2740" s="76" t="s">
        <v>198</v>
      </c>
      <c r="G2740" s="76">
        <v>990</v>
      </c>
      <c r="H2740" s="149" t="str">
        <f t="shared" si="459"/>
        <v>VENEZA</v>
      </c>
      <c r="I2740" s="72">
        <v>46155</v>
      </c>
      <c r="J2740" s="72">
        <v>46169</v>
      </c>
      <c r="K2740" s="76">
        <v>1</v>
      </c>
      <c r="L2740" s="76">
        <v>121117</v>
      </c>
      <c r="M2740" s="76">
        <v>244975</v>
      </c>
      <c r="N2740" s="149">
        <f t="shared" si="460"/>
        <v>600</v>
      </c>
      <c r="O2740" s="74" t="str">
        <f t="shared" ca="1" si="461"/>
        <v>OK</v>
      </c>
      <c r="P2740" s="72">
        <v>46171</v>
      </c>
      <c r="Q2740" s="76"/>
      <c r="R2740" s="76" t="s">
        <v>104</v>
      </c>
      <c r="S2740" s="149" t="str">
        <f t="shared" si="451"/>
        <v>Feridas acidentais no flanco.</v>
      </c>
      <c r="T2740" s="149" t="str">
        <f t="shared" si="452"/>
        <v>Objetos pontiagudos, pontas de guias, meio-fio.</v>
      </c>
      <c r="U2740" s="149" t="str">
        <f t="shared" si="453"/>
        <v>Impacto lateral proveniente de erro operacional, solicito avaliação de cobrança.</v>
      </c>
      <c r="V2740" s="76">
        <v>16196</v>
      </c>
      <c r="W2740" s="149" t="str">
        <f t="shared" si="454"/>
        <v xml:space="preserve">Everson Veloso </v>
      </c>
      <c r="X2740" s="149">
        <f t="shared" si="455"/>
        <v>5</v>
      </c>
      <c r="Y2740" s="149">
        <f t="shared" ca="1" si="456"/>
        <v>2</v>
      </c>
      <c r="Z2740" s="149" t="str">
        <f>IFERROR(VLOOKUP(R2740,FVU!B:F,5,FALSE),"")</f>
        <v>FLANCO</v>
      </c>
      <c r="AA2740">
        <f t="shared" si="457"/>
        <v>2026</v>
      </c>
    </row>
    <row r="2741" spans="1:27" ht="15.75" customHeight="1">
      <c r="A2741" s="150">
        <f t="shared" si="447"/>
        <v>5036</v>
      </c>
      <c r="B2741" s="75">
        <v>29478</v>
      </c>
      <c r="C2741" s="60">
        <v>2</v>
      </c>
      <c r="D2741" s="59" t="str">
        <f t="shared" si="458"/>
        <v>275/80R22.5</v>
      </c>
      <c r="E2741" s="61">
        <v>90449</v>
      </c>
      <c r="F2741" s="75" t="s">
        <v>105</v>
      </c>
      <c r="G2741" s="75">
        <v>990</v>
      </c>
      <c r="H2741" s="150" t="str">
        <f t="shared" si="459"/>
        <v>VENEZA</v>
      </c>
      <c r="I2741" s="64">
        <v>46154</v>
      </c>
      <c r="J2741" s="64">
        <v>46169</v>
      </c>
      <c r="K2741" s="75">
        <v>0</v>
      </c>
      <c r="L2741" s="75">
        <v>3932</v>
      </c>
      <c r="M2741" s="75">
        <v>144817</v>
      </c>
      <c r="N2741" s="150">
        <f t="shared" si="460"/>
        <v>600</v>
      </c>
      <c r="O2741" s="66" t="str">
        <f t="shared" ca="1" si="461"/>
        <v>OK</v>
      </c>
      <c r="P2741" s="64">
        <v>46171</v>
      </c>
      <c r="Q2741" s="75"/>
      <c r="R2741" s="75" t="s">
        <v>107</v>
      </c>
      <c r="S2741" s="150" t="str">
        <f t="shared" si="451"/>
        <v>Alteração na zona baixa do talão.</v>
      </c>
      <c r="T2741" s="150" t="str">
        <f t="shared" si="45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741" s="150" t="str">
        <f t="shared" si="45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741" s="75">
        <v>16196</v>
      </c>
      <c r="W2741" s="150" t="str">
        <f t="shared" si="454"/>
        <v xml:space="preserve">Everson Veloso </v>
      </c>
      <c r="X2741" s="150">
        <f t="shared" si="455"/>
        <v>5</v>
      </c>
      <c r="Y2741" s="150">
        <f t="shared" ca="1" si="456"/>
        <v>2</v>
      </c>
      <c r="Z2741" s="150" t="str">
        <f>IFERROR(VLOOKUP(R2741,FVU!B:F,5,FALSE),"")</f>
        <v>TALÃO</v>
      </c>
      <c r="AA2741">
        <f t="shared" si="457"/>
        <v>2026</v>
      </c>
    </row>
    <row r="2742" spans="1:27" ht="15.75" customHeight="1">
      <c r="A2742" s="149">
        <f t="shared" si="447"/>
        <v>5037</v>
      </c>
      <c r="B2742" s="76">
        <v>30121</v>
      </c>
      <c r="C2742" s="68">
        <v>2</v>
      </c>
      <c r="D2742" s="67" t="str">
        <f t="shared" si="458"/>
        <v>275/80R22.5</v>
      </c>
      <c r="E2742" s="69">
        <v>90217</v>
      </c>
      <c r="F2742" s="76" t="s">
        <v>99</v>
      </c>
      <c r="G2742" s="76">
        <v>990</v>
      </c>
      <c r="H2742" s="149" t="str">
        <f t="shared" si="459"/>
        <v>VENEZA</v>
      </c>
      <c r="I2742" s="72">
        <v>46155</v>
      </c>
      <c r="J2742" s="72">
        <v>46169</v>
      </c>
      <c r="K2742" s="76">
        <v>0</v>
      </c>
      <c r="L2742" s="76">
        <v>29014</v>
      </c>
      <c r="M2742" s="76">
        <v>84782</v>
      </c>
      <c r="N2742" s="149">
        <f t="shared" si="460"/>
        <v>600</v>
      </c>
      <c r="O2742" s="74" t="str">
        <f t="shared" ca="1" si="461"/>
        <v>OK</v>
      </c>
      <c r="P2742" s="72">
        <v>46171</v>
      </c>
      <c r="Q2742" s="76"/>
      <c r="R2742" s="76" t="s">
        <v>107</v>
      </c>
      <c r="S2742" s="149" t="str">
        <f t="shared" si="451"/>
        <v>Alteração na zona baixa do talão.</v>
      </c>
      <c r="T2742" s="149" t="str">
        <f t="shared" si="452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742" s="149" t="str">
        <f t="shared" si="453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742" s="76">
        <v>16196</v>
      </c>
      <c r="W2742" s="149" t="str">
        <f t="shared" si="454"/>
        <v xml:space="preserve">Everson Veloso </v>
      </c>
      <c r="X2742" s="149">
        <f t="shared" si="455"/>
        <v>5</v>
      </c>
      <c r="Y2742" s="149">
        <f t="shared" ca="1" si="456"/>
        <v>2</v>
      </c>
      <c r="Z2742" s="149" t="str">
        <f>IFERROR(VLOOKUP(R2742,FVU!B:F,5,FALSE),"")</f>
        <v>TALÃO</v>
      </c>
      <c r="AA2742">
        <f t="shared" si="457"/>
        <v>2026</v>
      </c>
    </row>
    <row r="2743" spans="1:27" ht="15.75" customHeight="1">
      <c r="A2743" s="150">
        <f t="shared" si="447"/>
        <v>5038</v>
      </c>
      <c r="B2743" s="75">
        <v>33908</v>
      </c>
      <c r="C2743" s="60">
        <v>2</v>
      </c>
      <c r="D2743" s="59" t="str">
        <f t="shared" si="458"/>
        <v>275/80R22.5</v>
      </c>
      <c r="E2743" s="61">
        <v>41160</v>
      </c>
      <c r="F2743" s="75" t="s">
        <v>102</v>
      </c>
      <c r="G2743" s="75">
        <v>870</v>
      </c>
      <c r="H2743" s="150" t="str">
        <f t="shared" si="459"/>
        <v>JUSTINOPOLIS</v>
      </c>
      <c r="I2743" s="64">
        <v>46154</v>
      </c>
      <c r="J2743" s="64">
        <v>46170</v>
      </c>
      <c r="K2743" s="75">
        <v>0</v>
      </c>
      <c r="L2743" s="75">
        <v>6289</v>
      </c>
      <c r="M2743" s="75">
        <v>6289</v>
      </c>
      <c r="N2743" s="150">
        <f t="shared" si="460"/>
        <v>600</v>
      </c>
      <c r="O2743" s="66" t="str">
        <f t="shared" ca="1" si="461"/>
        <v>PENDENTE</v>
      </c>
      <c r="P2743" s="75"/>
      <c r="Q2743" s="75"/>
      <c r="R2743" s="75" t="s">
        <v>116</v>
      </c>
      <c r="S2743" s="150" t="str">
        <f t="shared" si="451"/>
        <v>Desenrolamento do retorno da lona carcaça no talão.</v>
      </c>
      <c r="T2743" s="150" t="str">
        <f t="shared" si="452"/>
        <v>Aquecimento no talão ocasionado pelo uso excessivo do freio, má regulagem dos freios, uso excessivo dos freios devido a velocidade incompatível com a via,rodas sujas e/ou em má condições de uso, etc.</v>
      </c>
      <c r="U2743" s="150" t="str">
        <f t="shared" si="45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743" s="75">
        <v>16196</v>
      </c>
      <c r="W2743" s="150" t="str">
        <f t="shared" si="454"/>
        <v xml:space="preserve">Everson Veloso </v>
      </c>
      <c r="X2743" s="150">
        <f t="shared" si="455"/>
        <v>5</v>
      </c>
      <c r="Y2743" s="150">
        <f t="shared" ca="1" si="456"/>
        <v>67</v>
      </c>
      <c r="Z2743" s="150" t="str">
        <f>IFERROR(VLOOKUP(R2743,FVU!B:F,5,FALSE),"")</f>
        <v>TALÃO</v>
      </c>
      <c r="AA2743">
        <f t="shared" si="457"/>
        <v>2026</v>
      </c>
    </row>
    <row r="2744" spans="1:27" ht="15.75" customHeight="1">
      <c r="A2744" s="149">
        <f t="shared" si="447"/>
        <v>5039</v>
      </c>
      <c r="B2744" s="76">
        <v>31856</v>
      </c>
      <c r="C2744" s="68">
        <v>2</v>
      </c>
      <c r="D2744" s="67" t="str">
        <f t="shared" si="458"/>
        <v>275/80R22.5</v>
      </c>
      <c r="E2744" s="69">
        <v>41160</v>
      </c>
      <c r="F2744" s="76" t="s">
        <v>102</v>
      </c>
      <c r="G2744" s="76">
        <v>870</v>
      </c>
      <c r="H2744" s="149" t="str">
        <f t="shared" si="459"/>
        <v>JUSTINOPOLIS</v>
      </c>
      <c r="I2744" s="72">
        <v>46154</v>
      </c>
      <c r="J2744" s="72">
        <v>46170</v>
      </c>
      <c r="K2744" s="76">
        <v>0</v>
      </c>
      <c r="L2744" s="76">
        <v>1023</v>
      </c>
      <c r="M2744" s="76">
        <v>54794</v>
      </c>
      <c r="N2744" s="149">
        <f t="shared" si="460"/>
        <v>600</v>
      </c>
      <c r="O2744" s="74" t="str">
        <f t="shared" ca="1" si="461"/>
        <v>PENDENTE</v>
      </c>
      <c r="P2744" s="76"/>
      <c r="Q2744" s="76"/>
      <c r="R2744" s="76" t="s">
        <v>116</v>
      </c>
      <c r="S2744" s="149" t="str">
        <f t="shared" si="451"/>
        <v>Desenrolamento do retorno da lona carcaça no talão.</v>
      </c>
      <c r="T2744" s="149" t="str">
        <f t="shared" si="452"/>
        <v>Aquecimento no talão ocasionado pelo uso excessivo do freio, má regulagem dos freios, uso excessivo dos freios devido a velocidade incompatível com a via,rodas sujas e/ou em má condições de uso, etc.</v>
      </c>
      <c r="U2744" s="149" t="str">
        <f t="shared" si="45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744" s="76">
        <v>16196</v>
      </c>
      <c r="W2744" s="149" t="str">
        <f t="shared" si="454"/>
        <v xml:space="preserve">Everson Veloso </v>
      </c>
      <c r="X2744" s="149">
        <f t="shared" si="455"/>
        <v>5</v>
      </c>
      <c r="Y2744" s="149">
        <f t="shared" ca="1" si="456"/>
        <v>67</v>
      </c>
      <c r="Z2744" s="149" t="str">
        <f>IFERROR(VLOOKUP(R2744,FVU!B:F,5,FALSE),"")</f>
        <v>TALÃO</v>
      </c>
      <c r="AA2744">
        <f t="shared" si="457"/>
        <v>2026</v>
      </c>
    </row>
    <row r="2745" spans="1:27" ht="15.75" customHeight="1">
      <c r="A2745" s="150">
        <f t="shared" si="447"/>
        <v>5040</v>
      </c>
      <c r="B2745" s="75">
        <v>33419</v>
      </c>
      <c r="C2745" s="60">
        <v>2</v>
      </c>
      <c r="D2745" s="59" t="str">
        <f t="shared" si="458"/>
        <v>275/80R22.5</v>
      </c>
      <c r="E2745" s="61">
        <v>8428</v>
      </c>
      <c r="F2745" s="75" t="s">
        <v>197</v>
      </c>
      <c r="G2745" s="75">
        <v>56</v>
      </c>
      <c r="H2745" s="150" t="str">
        <f t="shared" si="459"/>
        <v xml:space="preserve">UBERLANDIA </v>
      </c>
      <c r="I2745" s="64">
        <v>46153</v>
      </c>
      <c r="J2745" s="64">
        <v>46170</v>
      </c>
      <c r="K2745" s="75">
        <v>0</v>
      </c>
      <c r="L2745" s="75">
        <v>4098</v>
      </c>
      <c r="M2745" s="75">
        <v>24229</v>
      </c>
      <c r="N2745" s="150">
        <f t="shared" si="460"/>
        <v>600</v>
      </c>
      <c r="O2745" s="66" t="str">
        <f t="shared" ca="1" si="461"/>
        <v>PENDENTE</v>
      </c>
      <c r="P2745" s="75"/>
      <c r="Q2745" s="75"/>
      <c r="R2745" s="75" t="s">
        <v>111</v>
      </c>
      <c r="S2745" s="150" t="str">
        <f t="shared" si="451"/>
        <v>Desgaste irregular da Banda de Rodagem.</v>
      </c>
      <c r="T2745" s="150" t="str">
        <f t="shared" si="452"/>
        <v>Folgas nas mangas, cubos, buchas estouradas, veículo desalinhado.</v>
      </c>
      <c r="U2745" s="150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45" s="75">
        <v>16196</v>
      </c>
      <c r="W2745" s="150" t="str">
        <f t="shared" si="454"/>
        <v xml:space="preserve">Everson Veloso </v>
      </c>
      <c r="X2745" s="150">
        <f t="shared" si="455"/>
        <v>5</v>
      </c>
      <c r="Y2745" s="150">
        <f t="shared" ca="1" si="456"/>
        <v>67</v>
      </c>
      <c r="Z2745" s="150" t="str">
        <f>IFERROR(VLOOKUP(R2745,FVU!B:F,5,FALSE),"")</f>
        <v>BANDA DE RODAGEM</v>
      </c>
      <c r="AA2745">
        <f t="shared" si="457"/>
        <v>2026</v>
      </c>
    </row>
    <row r="2746" spans="1:27" ht="15.75" customHeight="1">
      <c r="A2746" s="149">
        <f t="shared" si="447"/>
        <v>5041</v>
      </c>
      <c r="B2746" s="76">
        <v>31237</v>
      </c>
      <c r="C2746" s="68">
        <v>2</v>
      </c>
      <c r="D2746" s="67" t="str">
        <f t="shared" si="458"/>
        <v>275/80R22.5</v>
      </c>
      <c r="E2746" s="69">
        <v>8506</v>
      </c>
      <c r="F2746" s="76" t="s">
        <v>105</v>
      </c>
      <c r="G2746" s="76">
        <v>56</v>
      </c>
      <c r="H2746" s="149" t="str">
        <f t="shared" si="459"/>
        <v xml:space="preserve">UBERLANDIA </v>
      </c>
      <c r="I2746" s="72">
        <v>46155</v>
      </c>
      <c r="J2746" s="72">
        <v>46170</v>
      </c>
      <c r="K2746" s="76">
        <v>1</v>
      </c>
      <c r="L2746" s="76">
        <v>22360</v>
      </c>
      <c r="M2746" s="76">
        <v>88060</v>
      </c>
      <c r="N2746" s="149">
        <f t="shared" si="460"/>
        <v>600</v>
      </c>
      <c r="O2746" s="74" t="str">
        <f t="shared" ca="1" si="461"/>
        <v>PENDENTE</v>
      </c>
      <c r="P2746" s="76"/>
      <c r="Q2746" s="76"/>
      <c r="R2746" s="76" t="s">
        <v>116</v>
      </c>
      <c r="S2746" s="149" t="str">
        <f t="shared" si="451"/>
        <v>Desenrolamento do retorno da lona carcaça no talão.</v>
      </c>
      <c r="T2746" s="149" t="str">
        <f t="shared" si="452"/>
        <v>Aquecimento no talão ocasionado pelo uso excessivo do freio, má regulagem dos freios, uso excessivo dos freios devido a velocidade incompatível com a via,rodas sujas e/ou em má condições de uso, etc.</v>
      </c>
      <c r="U2746" s="149" t="str">
        <f t="shared" si="45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746" s="76">
        <v>16196</v>
      </c>
      <c r="W2746" s="149" t="str">
        <f t="shared" si="454"/>
        <v xml:space="preserve">Everson Veloso </v>
      </c>
      <c r="X2746" s="149">
        <f t="shared" si="455"/>
        <v>5</v>
      </c>
      <c r="Y2746" s="149">
        <f t="shared" ca="1" si="456"/>
        <v>67</v>
      </c>
      <c r="Z2746" s="149" t="str">
        <f>IFERROR(VLOOKUP(R2746,FVU!B:F,5,FALSE),"")</f>
        <v>TALÃO</v>
      </c>
      <c r="AA2746">
        <f t="shared" si="457"/>
        <v>2026</v>
      </c>
    </row>
    <row r="2747" spans="1:27" ht="15.75" customHeight="1">
      <c r="A2747" s="150">
        <f t="shared" si="447"/>
        <v>5042</v>
      </c>
      <c r="B2747" s="75">
        <v>33720</v>
      </c>
      <c r="C2747" s="60">
        <v>2</v>
      </c>
      <c r="D2747" s="59" t="str">
        <f t="shared" si="458"/>
        <v>275/80R22.5</v>
      </c>
      <c r="E2747" s="61">
        <v>8510</v>
      </c>
      <c r="F2747" s="75" t="s">
        <v>102</v>
      </c>
      <c r="G2747" s="75">
        <v>56</v>
      </c>
      <c r="H2747" s="150" t="str">
        <f t="shared" si="459"/>
        <v xml:space="preserve">UBERLANDIA </v>
      </c>
      <c r="I2747" s="64">
        <v>46160</v>
      </c>
      <c r="J2747" s="64">
        <v>46170</v>
      </c>
      <c r="K2747" s="75">
        <v>0</v>
      </c>
      <c r="L2747" s="75">
        <v>7513</v>
      </c>
      <c r="M2747" s="75">
        <v>21293</v>
      </c>
      <c r="N2747" s="150">
        <f t="shared" si="460"/>
        <v>600</v>
      </c>
      <c r="O2747" s="66" t="str">
        <f t="shared" ca="1" si="461"/>
        <v>PENDENTE</v>
      </c>
      <c r="P2747" s="75"/>
      <c r="Q2747" s="75"/>
      <c r="R2747" s="75" t="s">
        <v>111</v>
      </c>
      <c r="S2747" s="150" t="str">
        <f t="shared" si="451"/>
        <v>Desgaste irregular da Banda de Rodagem.</v>
      </c>
      <c r="T2747" s="150" t="str">
        <f t="shared" si="452"/>
        <v>Folgas nas mangas, cubos, buchas estouradas, veículo desalinhado.</v>
      </c>
      <c r="U2747" s="150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47" s="75">
        <v>16196</v>
      </c>
      <c r="W2747" s="150" t="str">
        <f t="shared" si="454"/>
        <v xml:space="preserve">Everson Veloso </v>
      </c>
      <c r="X2747" s="150">
        <f t="shared" si="455"/>
        <v>5</v>
      </c>
      <c r="Y2747" s="150">
        <f t="shared" ca="1" si="456"/>
        <v>67</v>
      </c>
      <c r="Z2747" s="150" t="str">
        <f>IFERROR(VLOOKUP(R2747,FVU!B:F,5,FALSE),"")</f>
        <v>BANDA DE RODAGEM</v>
      </c>
      <c r="AA2747">
        <f t="shared" si="457"/>
        <v>2026</v>
      </c>
    </row>
    <row r="2748" spans="1:27" ht="15.75" customHeight="1">
      <c r="A2748" s="149">
        <f t="shared" si="447"/>
        <v>5043</v>
      </c>
      <c r="B2748" s="76">
        <v>32473</v>
      </c>
      <c r="C2748" s="68">
        <v>2</v>
      </c>
      <c r="D2748" s="67" t="str">
        <f t="shared" si="458"/>
        <v>275/80R22.5</v>
      </c>
      <c r="E2748" s="69">
        <v>8429</v>
      </c>
      <c r="F2748" s="76" t="s">
        <v>102</v>
      </c>
      <c r="G2748" s="76">
        <v>56</v>
      </c>
      <c r="H2748" s="149" t="str">
        <f t="shared" si="459"/>
        <v xml:space="preserve">UBERLANDIA </v>
      </c>
      <c r="I2748" s="72">
        <v>46156</v>
      </c>
      <c r="J2748" s="72">
        <v>46170</v>
      </c>
      <c r="K2748" s="76">
        <v>0</v>
      </c>
      <c r="L2748" s="76">
        <v>47680</v>
      </c>
      <c r="M2748" s="76">
        <v>47680</v>
      </c>
      <c r="N2748" s="149">
        <f t="shared" si="460"/>
        <v>600</v>
      </c>
      <c r="O2748" s="74" t="str">
        <f t="shared" ca="1" si="461"/>
        <v>PENDENTE</v>
      </c>
      <c r="P2748" s="76"/>
      <c r="Q2748" s="76"/>
      <c r="R2748" s="76" t="s">
        <v>111</v>
      </c>
      <c r="S2748" s="149" t="str">
        <f t="shared" si="451"/>
        <v>Desgaste irregular da Banda de Rodagem.</v>
      </c>
      <c r="T2748" s="149" t="str">
        <f t="shared" si="452"/>
        <v>Folgas nas mangas, cubos, buchas estouradas, veículo desalinhado.</v>
      </c>
      <c r="U2748" s="149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48" s="76">
        <v>16196</v>
      </c>
      <c r="W2748" s="149" t="str">
        <f t="shared" si="454"/>
        <v xml:space="preserve">Everson Veloso </v>
      </c>
      <c r="X2748" s="149">
        <f t="shared" si="455"/>
        <v>5</v>
      </c>
      <c r="Y2748" s="149">
        <f t="shared" ca="1" si="456"/>
        <v>67</v>
      </c>
      <c r="Z2748" s="149" t="str">
        <f>IFERROR(VLOOKUP(R2748,FVU!B:F,5,FALSE),"")</f>
        <v>BANDA DE RODAGEM</v>
      </c>
      <c r="AA2748">
        <f t="shared" si="457"/>
        <v>2026</v>
      </c>
    </row>
    <row r="2749" spans="1:27" ht="15.75" customHeight="1">
      <c r="A2749" s="150">
        <f t="shared" si="447"/>
        <v>5044</v>
      </c>
      <c r="B2749" s="75">
        <v>32760</v>
      </c>
      <c r="C2749" s="60">
        <v>2</v>
      </c>
      <c r="D2749" s="59" t="str">
        <f t="shared" si="458"/>
        <v>275/80R22.5</v>
      </c>
      <c r="E2749" s="61">
        <v>90580</v>
      </c>
      <c r="F2749" s="75" t="s">
        <v>105</v>
      </c>
      <c r="G2749" s="75">
        <v>870</v>
      </c>
      <c r="H2749" s="150" t="str">
        <f t="shared" si="459"/>
        <v>JUSTINOPOLIS</v>
      </c>
      <c r="I2749" s="64">
        <v>46160</v>
      </c>
      <c r="J2749" s="64">
        <v>46170</v>
      </c>
      <c r="K2749" s="75">
        <v>0</v>
      </c>
      <c r="L2749" s="75">
        <v>20064</v>
      </c>
      <c r="M2749" s="75">
        <v>54333</v>
      </c>
      <c r="N2749" s="150">
        <f t="shared" si="460"/>
        <v>600</v>
      </c>
      <c r="O2749" s="66" t="str">
        <f t="shared" ca="1" si="461"/>
        <v>PENDENTE</v>
      </c>
      <c r="P2749" s="75"/>
      <c r="Q2749" s="75"/>
      <c r="R2749" s="75" t="s">
        <v>114</v>
      </c>
      <c r="S2749" s="150" t="str">
        <f t="shared" si="451"/>
        <v>Pneu não ressulcado</v>
      </c>
      <c r="T2749" s="150" t="str">
        <f t="shared" si="452"/>
        <v>Negligência e/ou não realização do serviço de ressulcagem.</v>
      </c>
      <c r="U2749" s="150" t="str">
        <f t="shared" si="453"/>
        <v>Realizar a ressulcagem dos pneus respeitando os procedimentos conforme manual de ressulcagem.</v>
      </c>
      <c r="V2749" s="75">
        <v>16196</v>
      </c>
      <c r="W2749" s="150" t="str">
        <f t="shared" si="454"/>
        <v xml:space="preserve">Everson Veloso </v>
      </c>
      <c r="X2749" s="150">
        <f t="shared" si="455"/>
        <v>5</v>
      </c>
      <c r="Y2749" s="150">
        <f t="shared" ca="1" si="456"/>
        <v>67</v>
      </c>
      <c r="Z2749" s="150" t="str">
        <f>IFERROR(VLOOKUP(R2749,FVU!B:F,5,FALSE),"")</f>
        <v>BANDA DE RODAGEM</v>
      </c>
      <c r="AA2749">
        <f t="shared" si="457"/>
        <v>2026</v>
      </c>
    </row>
    <row r="2750" spans="1:27" ht="15.75" customHeight="1">
      <c r="A2750" s="149">
        <f t="shared" si="447"/>
        <v>5045</v>
      </c>
      <c r="B2750" s="76">
        <v>33716</v>
      </c>
      <c r="C2750" s="68">
        <v>2</v>
      </c>
      <c r="D2750" s="67" t="str">
        <f t="shared" si="458"/>
        <v>275/80R22.5</v>
      </c>
      <c r="E2750" s="69">
        <v>8487</v>
      </c>
      <c r="F2750" s="76" t="s">
        <v>102</v>
      </c>
      <c r="G2750" s="76">
        <v>56</v>
      </c>
      <c r="H2750" s="149" t="str">
        <f t="shared" si="459"/>
        <v xml:space="preserve">UBERLANDIA </v>
      </c>
      <c r="I2750" s="72">
        <v>46158</v>
      </c>
      <c r="J2750" s="72">
        <v>46170</v>
      </c>
      <c r="K2750" s="76">
        <v>0</v>
      </c>
      <c r="L2750" s="76">
        <v>17379</v>
      </c>
      <c r="M2750" s="76">
        <v>17379</v>
      </c>
      <c r="N2750" s="149">
        <f t="shared" si="460"/>
        <v>600</v>
      </c>
      <c r="O2750" s="74" t="str">
        <f t="shared" ca="1" si="461"/>
        <v>PENDENTE</v>
      </c>
      <c r="P2750" s="76"/>
      <c r="Q2750" s="76"/>
      <c r="R2750" s="76" t="s">
        <v>111</v>
      </c>
      <c r="S2750" s="149" t="str">
        <f t="shared" si="451"/>
        <v>Desgaste irregular da Banda de Rodagem.</v>
      </c>
      <c r="T2750" s="149" t="str">
        <f t="shared" si="452"/>
        <v>Folgas nas mangas, cubos, buchas estouradas, veículo desalinhado.</v>
      </c>
      <c r="U2750" s="149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50" s="76">
        <v>16196</v>
      </c>
      <c r="W2750" s="149" t="str">
        <f t="shared" si="454"/>
        <v xml:space="preserve">Everson Veloso </v>
      </c>
      <c r="X2750" s="149">
        <f t="shared" si="455"/>
        <v>5</v>
      </c>
      <c r="Y2750" s="149">
        <f t="shared" ca="1" si="456"/>
        <v>67</v>
      </c>
      <c r="Z2750" s="149" t="str">
        <f>IFERROR(VLOOKUP(R2750,FVU!B:F,5,FALSE),"")</f>
        <v>BANDA DE RODAGEM</v>
      </c>
      <c r="AA2750">
        <f t="shared" si="457"/>
        <v>2026</v>
      </c>
    </row>
    <row r="2751" spans="1:27" ht="15.75" customHeight="1">
      <c r="A2751" s="150">
        <f t="shared" si="447"/>
        <v>5046</v>
      </c>
      <c r="B2751" s="75">
        <v>33610</v>
      </c>
      <c r="C2751" s="60">
        <v>2</v>
      </c>
      <c r="D2751" s="59" t="str">
        <f t="shared" si="458"/>
        <v>275/80R22.5</v>
      </c>
      <c r="E2751" s="61">
        <v>8511</v>
      </c>
      <c r="F2751" s="75" t="s">
        <v>102</v>
      </c>
      <c r="G2751" s="75">
        <v>56</v>
      </c>
      <c r="H2751" s="150" t="str">
        <f t="shared" si="459"/>
        <v xml:space="preserve">UBERLANDIA </v>
      </c>
      <c r="I2751" s="64">
        <v>46155</v>
      </c>
      <c r="J2751" s="64">
        <v>46170</v>
      </c>
      <c r="K2751" s="75">
        <v>0</v>
      </c>
      <c r="L2751" s="75">
        <v>27267</v>
      </c>
      <c r="M2751" s="75">
        <v>27267</v>
      </c>
      <c r="N2751" s="150">
        <f t="shared" si="460"/>
        <v>600</v>
      </c>
      <c r="O2751" s="66" t="str">
        <f t="shared" ca="1" si="461"/>
        <v>PENDENTE</v>
      </c>
      <c r="P2751" s="75"/>
      <c r="Q2751" s="75"/>
      <c r="R2751" s="75" t="s">
        <v>114</v>
      </c>
      <c r="S2751" s="150" t="str">
        <f t="shared" si="451"/>
        <v>Pneu não ressulcado</v>
      </c>
      <c r="T2751" s="150" t="str">
        <f t="shared" si="452"/>
        <v>Negligência e/ou não realização do serviço de ressulcagem.</v>
      </c>
      <c r="U2751" s="150" t="str">
        <f t="shared" si="453"/>
        <v>Realizar a ressulcagem dos pneus respeitando os procedimentos conforme manual de ressulcagem.</v>
      </c>
      <c r="V2751" s="75">
        <v>16196</v>
      </c>
      <c r="W2751" s="150" t="str">
        <f t="shared" si="454"/>
        <v xml:space="preserve">Everson Veloso </v>
      </c>
      <c r="X2751" s="150">
        <f t="shared" si="455"/>
        <v>5</v>
      </c>
      <c r="Y2751" s="150">
        <f t="shared" ca="1" si="456"/>
        <v>67</v>
      </c>
      <c r="Z2751" s="150" t="str">
        <f>IFERROR(VLOOKUP(R2751,FVU!B:F,5,FALSE),"")</f>
        <v>BANDA DE RODAGEM</v>
      </c>
      <c r="AA2751">
        <f t="shared" si="457"/>
        <v>2026</v>
      </c>
    </row>
    <row r="2752" spans="1:27" ht="15.75" customHeight="1">
      <c r="A2752" s="149">
        <f t="shared" si="447"/>
        <v>5047</v>
      </c>
      <c r="B2752" s="76">
        <v>30810</v>
      </c>
      <c r="C2752" s="68">
        <v>2</v>
      </c>
      <c r="D2752" s="67" t="str">
        <f t="shared" si="458"/>
        <v>275/80R22.5</v>
      </c>
      <c r="E2752" s="69">
        <v>8424</v>
      </c>
      <c r="F2752" s="76" t="s">
        <v>198</v>
      </c>
      <c r="G2752" s="76">
        <v>56</v>
      </c>
      <c r="H2752" s="149" t="str">
        <f t="shared" si="459"/>
        <v xml:space="preserve">UBERLANDIA </v>
      </c>
      <c r="I2752" s="72">
        <v>46155</v>
      </c>
      <c r="J2752" s="72">
        <v>46170</v>
      </c>
      <c r="K2752" s="76">
        <v>0</v>
      </c>
      <c r="L2752" s="76">
        <v>9823</v>
      </c>
      <c r="M2752" s="76">
        <v>65159</v>
      </c>
      <c r="N2752" s="149">
        <f t="shared" si="460"/>
        <v>600</v>
      </c>
      <c r="O2752" s="74" t="str">
        <f t="shared" ca="1" si="461"/>
        <v>PENDENTE</v>
      </c>
      <c r="P2752" s="76"/>
      <c r="Q2752" s="76"/>
      <c r="R2752" s="76" t="s">
        <v>114</v>
      </c>
      <c r="S2752" s="149" t="str">
        <f t="shared" si="451"/>
        <v>Pneu não ressulcado</v>
      </c>
      <c r="T2752" s="149" t="str">
        <f t="shared" si="452"/>
        <v>Negligência e/ou não realização do serviço de ressulcagem.</v>
      </c>
      <c r="U2752" s="149" t="str">
        <f t="shared" si="453"/>
        <v>Realizar a ressulcagem dos pneus respeitando os procedimentos conforme manual de ressulcagem.</v>
      </c>
      <c r="V2752" s="76">
        <v>16196</v>
      </c>
      <c r="W2752" s="149" t="str">
        <f t="shared" si="454"/>
        <v xml:space="preserve">Everson Veloso </v>
      </c>
      <c r="X2752" s="149">
        <f t="shared" si="455"/>
        <v>5</v>
      </c>
      <c r="Y2752" s="149">
        <f t="shared" ca="1" si="456"/>
        <v>67</v>
      </c>
      <c r="Z2752" s="149" t="str">
        <f>IFERROR(VLOOKUP(R2752,FVU!B:F,5,FALSE),"")</f>
        <v>BANDA DE RODAGEM</v>
      </c>
      <c r="AA2752">
        <f t="shared" si="457"/>
        <v>2026</v>
      </c>
    </row>
    <row r="2753" spans="1:27" ht="15.75" customHeight="1">
      <c r="A2753" s="150">
        <f t="shared" si="447"/>
        <v>5048</v>
      </c>
      <c r="B2753" s="75">
        <v>32149</v>
      </c>
      <c r="C2753" s="60">
        <v>2</v>
      </c>
      <c r="D2753" s="59" t="str">
        <f t="shared" si="458"/>
        <v>275/80R22.5</v>
      </c>
      <c r="E2753" s="61">
        <v>8424</v>
      </c>
      <c r="F2753" s="75" t="s">
        <v>101</v>
      </c>
      <c r="G2753" s="75">
        <v>56</v>
      </c>
      <c r="H2753" s="150" t="str">
        <f t="shared" si="459"/>
        <v xml:space="preserve">UBERLANDIA </v>
      </c>
      <c r="I2753" s="64">
        <v>46155</v>
      </c>
      <c r="J2753" s="64">
        <v>46170</v>
      </c>
      <c r="K2753" s="75">
        <v>0</v>
      </c>
      <c r="L2753" s="75">
        <v>26353</v>
      </c>
      <c r="M2753" s="75">
        <v>63603</v>
      </c>
      <c r="N2753" s="150">
        <f t="shared" si="460"/>
        <v>600</v>
      </c>
      <c r="O2753" s="66" t="str">
        <f t="shared" ca="1" si="461"/>
        <v>PENDENTE</v>
      </c>
      <c r="P2753" s="75"/>
      <c r="Q2753" s="75"/>
      <c r="R2753" s="75" t="s">
        <v>114</v>
      </c>
      <c r="S2753" s="150" t="str">
        <f t="shared" si="451"/>
        <v>Pneu não ressulcado</v>
      </c>
      <c r="T2753" s="150" t="str">
        <f t="shared" si="452"/>
        <v>Negligência e/ou não realização do serviço de ressulcagem.</v>
      </c>
      <c r="U2753" s="150" t="str">
        <f t="shared" si="453"/>
        <v>Realizar a ressulcagem dos pneus respeitando os procedimentos conforme manual de ressulcagem.</v>
      </c>
      <c r="V2753" s="75">
        <v>16196</v>
      </c>
      <c r="W2753" s="150" t="str">
        <f t="shared" si="454"/>
        <v xml:space="preserve">Everson Veloso </v>
      </c>
      <c r="X2753" s="150">
        <f t="shared" si="455"/>
        <v>5</v>
      </c>
      <c r="Y2753" s="150">
        <f t="shared" ca="1" si="456"/>
        <v>67</v>
      </c>
      <c r="Z2753" s="150" t="str">
        <f>IFERROR(VLOOKUP(R2753,FVU!B:F,5,FALSE),"")</f>
        <v>BANDA DE RODAGEM</v>
      </c>
      <c r="AA2753">
        <f t="shared" si="457"/>
        <v>2026</v>
      </c>
    </row>
    <row r="2754" spans="1:27" ht="15.75" customHeight="1">
      <c r="A2754" s="149">
        <f t="shared" si="447"/>
        <v>5049</v>
      </c>
      <c r="B2754" s="76">
        <v>32323</v>
      </c>
      <c r="C2754" s="68">
        <v>2</v>
      </c>
      <c r="D2754" s="67" t="str">
        <f t="shared" si="458"/>
        <v>275/80R22.5</v>
      </c>
      <c r="E2754" s="69">
        <v>7329</v>
      </c>
      <c r="F2754" s="76" t="s">
        <v>105</v>
      </c>
      <c r="G2754" s="76">
        <v>56</v>
      </c>
      <c r="H2754" s="149" t="str">
        <f t="shared" si="459"/>
        <v xml:space="preserve">UBERLANDIA </v>
      </c>
      <c r="I2754" s="72">
        <v>46154</v>
      </c>
      <c r="J2754" s="72">
        <v>46170</v>
      </c>
      <c r="K2754" s="76">
        <v>0</v>
      </c>
      <c r="L2754" s="76">
        <v>6158</v>
      </c>
      <c r="M2754" s="76">
        <v>52570</v>
      </c>
      <c r="N2754" s="149">
        <f t="shared" si="460"/>
        <v>600</v>
      </c>
      <c r="O2754" s="74" t="str">
        <f t="shared" ca="1" si="461"/>
        <v>PENDENTE</v>
      </c>
      <c r="P2754" s="76"/>
      <c r="Q2754" s="76"/>
      <c r="R2754" s="76" t="s">
        <v>114</v>
      </c>
      <c r="S2754" s="149" t="str">
        <f t="shared" si="451"/>
        <v>Pneu não ressulcado</v>
      </c>
      <c r="T2754" s="149" t="str">
        <f t="shared" si="452"/>
        <v>Negligência e/ou não realização do serviço de ressulcagem.</v>
      </c>
      <c r="U2754" s="149" t="str">
        <f t="shared" si="453"/>
        <v>Realizar a ressulcagem dos pneus respeitando os procedimentos conforme manual de ressulcagem.</v>
      </c>
      <c r="V2754" s="76">
        <v>16196</v>
      </c>
      <c r="W2754" s="149" t="str">
        <f t="shared" si="454"/>
        <v xml:space="preserve">Everson Veloso </v>
      </c>
      <c r="X2754" s="149">
        <f t="shared" si="455"/>
        <v>5</v>
      </c>
      <c r="Y2754" s="149">
        <f t="shared" ca="1" si="456"/>
        <v>67</v>
      </c>
      <c r="Z2754" s="149" t="str">
        <f>IFERROR(VLOOKUP(R2754,FVU!B:F,5,FALSE),"")</f>
        <v>BANDA DE RODAGEM</v>
      </c>
      <c r="AA2754">
        <f t="shared" si="457"/>
        <v>2026</v>
      </c>
    </row>
    <row r="2755" spans="1:27" ht="15.75" customHeight="1">
      <c r="A2755" s="150">
        <f t="shared" si="447"/>
        <v>5050</v>
      </c>
      <c r="B2755" s="75">
        <v>33398</v>
      </c>
      <c r="C2755" s="60">
        <v>2</v>
      </c>
      <c r="D2755" s="59" t="str">
        <f t="shared" si="458"/>
        <v>275/80R22.5</v>
      </c>
      <c r="E2755" s="61">
        <v>8424</v>
      </c>
      <c r="F2755" s="75" t="s">
        <v>105</v>
      </c>
      <c r="G2755" s="75">
        <v>56</v>
      </c>
      <c r="H2755" s="150" t="str">
        <f t="shared" si="459"/>
        <v xml:space="preserve">UBERLANDIA </v>
      </c>
      <c r="I2755" s="64">
        <v>46155</v>
      </c>
      <c r="J2755" s="64">
        <v>46170</v>
      </c>
      <c r="K2755" s="75">
        <v>0</v>
      </c>
      <c r="L2755" s="75">
        <v>9823</v>
      </c>
      <c r="M2755" s="75">
        <v>19071</v>
      </c>
      <c r="N2755" s="150">
        <f t="shared" si="460"/>
        <v>600</v>
      </c>
      <c r="O2755" s="66" t="str">
        <f t="shared" ca="1" si="461"/>
        <v>PENDENTE</v>
      </c>
      <c r="P2755" s="75"/>
      <c r="Q2755" s="75"/>
      <c r="R2755" s="75" t="s">
        <v>114</v>
      </c>
      <c r="S2755" s="150" t="str">
        <f t="shared" si="451"/>
        <v>Pneu não ressulcado</v>
      </c>
      <c r="T2755" s="150" t="str">
        <f t="shared" si="452"/>
        <v>Negligência e/ou não realização do serviço de ressulcagem.</v>
      </c>
      <c r="U2755" s="150" t="str">
        <f t="shared" si="453"/>
        <v>Realizar a ressulcagem dos pneus respeitando os procedimentos conforme manual de ressulcagem.</v>
      </c>
      <c r="V2755" s="75">
        <v>16196</v>
      </c>
      <c r="W2755" s="150" t="str">
        <f t="shared" si="454"/>
        <v xml:space="preserve">Everson Veloso </v>
      </c>
      <c r="X2755" s="150">
        <f t="shared" si="455"/>
        <v>5</v>
      </c>
      <c r="Y2755" s="150">
        <f t="shared" ca="1" si="456"/>
        <v>67</v>
      </c>
      <c r="Z2755" s="150" t="str">
        <f>IFERROR(VLOOKUP(R2755,FVU!B:F,5,FALSE),"")</f>
        <v>BANDA DE RODAGEM</v>
      </c>
      <c r="AA2755">
        <f t="shared" si="457"/>
        <v>2026</v>
      </c>
    </row>
    <row r="2756" spans="1:27" ht="15.75" customHeight="1">
      <c r="A2756" s="149">
        <f t="shared" ref="A2756:A2819" si="462">IF(B2756&gt;0,A2755+1,"")</f>
        <v>5051</v>
      </c>
      <c r="B2756" s="76">
        <v>32992</v>
      </c>
      <c r="C2756" s="68">
        <v>2</v>
      </c>
      <c r="D2756" s="67" t="str">
        <f t="shared" si="458"/>
        <v>275/80R22.5</v>
      </c>
      <c r="E2756" s="69">
        <v>8472</v>
      </c>
      <c r="F2756" s="76" t="s">
        <v>102</v>
      </c>
      <c r="G2756" s="76">
        <v>56</v>
      </c>
      <c r="H2756" s="149" t="str">
        <f t="shared" si="459"/>
        <v xml:space="preserve">UBERLANDIA </v>
      </c>
      <c r="I2756" s="72">
        <v>46154</v>
      </c>
      <c r="J2756" s="72">
        <v>46170</v>
      </c>
      <c r="K2756" s="76">
        <v>0</v>
      </c>
      <c r="L2756" s="76">
        <v>5779</v>
      </c>
      <c r="M2756" s="76">
        <v>36100</v>
      </c>
      <c r="N2756" s="149">
        <f t="shared" si="460"/>
        <v>600</v>
      </c>
      <c r="O2756" s="74" t="str">
        <f t="shared" ca="1" si="461"/>
        <v>PENDENTE</v>
      </c>
      <c r="P2756" s="76"/>
      <c r="Q2756" s="76"/>
      <c r="R2756" s="76" t="s">
        <v>114</v>
      </c>
      <c r="S2756" s="149" t="str">
        <f t="shared" si="451"/>
        <v>Pneu não ressulcado</v>
      </c>
      <c r="T2756" s="149" t="str">
        <f t="shared" si="452"/>
        <v>Negligência e/ou não realização do serviço de ressulcagem.</v>
      </c>
      <c r="U2756" s="149" t="str">
        <f t="shared" si="453"/>
        <v>Realizar a ressulcagem dos pneus respeitando os procedimentos conforme manual de ressulcagem.</v>
      </c>
      <c r="V2756" s="76">
        <v>16196</v>
      </c>
      <c r="W2756" s="149" t="str">
        <f t="shared" si="454"/>
        <v xml:space="preserve">Everson Veloso </v>
      </c>
      <c r="X2756" s="149">
        <f t="shared" si="455"/>
        <v>5</v>
      </c>
      <c r="Y2756" s="149">
        <f t="shared" ca="1" si="456"/>
        <v>67</v>
      </c>
      <c r="Z2756" s="149" t="str">
        <f>IFERROR(VLOOKUP(R2756,FVU!B:F,5,FALSE),"")</f>
        <v>BANDA DE RODAGEM</v>
      </c>
      <c r="AA2756">
        <f t="shared" si="457"/>
        <v>2026</v>
      </c>
    </row>
    <row r="2757" spans="1:27" ht="15.75" customHeight="1">
      <c r="A2757" s="150">
        <f t="shared" si="462"/>
        <v>5052</v>
      </c>
      <c r="B2757" s="75">
        <v>30968</v>
      </c>
      <c r="C2757" s="60">
        <v>2</v>
      </c>
      <c r="D2757" s="59" t="str">
        <f t="shared" si="458"/>
        <v>275/80R22.5</v>
      </c>
      <c r="E2757" s="61">
        <v>90580</v>
      </c>
      <c r="F2757" s="75" t="s">
        <v>99</v>
      </c>
      <c r="G2757" s="75">
        <v>870</v>
      </c>
      <c r="H2757" s="150" t="str">
        <f t="shared" si="459"/>
        <v>JUSTINOPOLIS</v>
      </c>
      <c r="I2757" s="64">
        <v>46160</v>
      </c>
      <c r="J2757" s="64">
        <v>46170</v>
      </c>
      <c r="K2757" s="75">
        <v>0</v>
      </c>
      <c r="L2757" s="75">
        <v>9486</v>
      </c>
      <c r="M2757" s="75">
        <v>39750</v>
      </c>
      <c r="N2757" s="150">
        <f t="shared" si="460"/>
        <v>600</v>
      </c>
      <c r="O2757" s="66" t="str">
        <f t="shared" ca="1" si="461"/>
        <v>PENDENTE</v>
      </c>
      <c r="P2757" s="75"/>
      <c r="Q2757" s="75"/>
      <c r="R2757" s="75" t="s">
        <v>116</v>
      </c>
      <c r="S2757" s="150" t="str">
        <f t="shared" si="451"/>
        <v>Desenrolamento do retorno da lona carcaça no talão.</v>
      </c>
      <c r="T2757" s="150" t="str">
        <f t="shared" si="452"/>
        <v>Aquecimento no talão ocasionado pelo uso excessivo do freio, má regulagem dos freios, uso excessivo dos freios devido a velocidade incompatível com a via,rodas sujas e/ou em má condições de uso, etc.</v>
      </c>
      <c r="U2757" s="150" t="str">
        <f t="shared" si="45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757" s="75">
        <v>16196</v>
      </c>
      <c r="W2757" s="150" t="str">
        <f t="shared" si="454"/>
        <v xml:space="preserve">Everson Veloso </v>
      </c>
      <c r="X2757" s="150">
        <f t="shared" si="455"/>
        <v>5</v>
      </c>
      <c r="Y2757" s="150">
        <f t="shared" ca="1" si="456"/>
        <v>67</v>
      </c>
      <c r="Z2757" s="150" t="str">
        <f>IFERROR(VLOOKUP(R2757,FVU!B:F,5,FALSE),"")</f>
        <v>TALÃO</v>
      </c>
      <c r="AA2757">
        <f t="shared" si="457"/>
        <v>2026</v>
      </c>
    </row>
    <row r="2758" spans="1:27" ht="15.75" customHeight="1">
      <c r="A2758" s="149">
        <f t="shared" si="462"/>
        <v>5053</v>
      </c>
      <c r="B2758" s="76">
        <v>32989</v>
      </c>
      <c r="C2758" s="68">
        <v>2</v>
      </c>
      <c r="D2758" s="67" t="str">
        <f t="shared" si="458"/>
        <v>275/80R22.5</v>
      </c>
      <c r="E2758" s="69">
        <v>7334</v>
      </c>
      <c r="F2758" s="76" t="s">
        <v>102</v>
      </c>
      <c r="G2758" s="76">
        <v>56</v>
      </c>
      <c r="H2758" s="149" t="str">
        <f t="shared" si="459"/>
        <v xml:space="preserve">UBERLANDIA </v>
      </c>
      <c r="I2758" s="72">
        <v>46155</v>
      </c>
      <c r="J2758" s="72">
        <v>46170</v>
      </c>
      <c r="K2758" s="76">
        <v>0</v>
      </c>
      <c r="L2758" s="76">
        <v>13362</v>
      </c>
      <c r="M2758" s="76">
        <v>53415</v>
      </c>
      <c r="N2758" s="149">
        <f t="shared" si="460"/>
        <v>600</v>
      </c>
      <c r="O2758" s="74" t="str">
        <f t="shared" ca="1" si="461"/>
        <v>PENDENTE</v>
      </c>
      <c r="P2758" s="76"/>
      <c r="Q2758" s="76"/>
      <c r="R2758" s="76" t="s">
        <v>114</v>
      </c>
      <c r="S2758" s="149" t="str">
        <f t="shared" si="451"/>
        <v>Pneu não ressulcado</v>
      </c>
      <c r="T2758" s="149" t="str">
        <f t="shared" si="452"/>
        <v>Negligência e/ou não realização do serviço de ressulcagem.</v>
      </c>
      <c r="U2758" s="149" t="str">
        <f t="shared" si="453"/>
        <v>Realizar a ressulcagem dos pneus respeitando os procedimentos conforme manual de ressulcagem.</v>
      </c>
      <c r="V2758" s="76">
        <v>16196</v>
      </c>
      <c r="W2758" s="149" t="str">
        <f t="shared" si="454"/>
        <v xml:space="preserve">Everson Veloso </v>
      </c>
      <c r="X2758" s="149">
        <f t="shared" si="455"/>
        <v>5</v>
      </c>
      <c r="Y2758" s="149">
        <f t="shared" ca="1" si="456"/>
        <v>67</v>
      </c>
      <c r="Z2758" s="149" t="str">
        <f>IFERROR(VLOOKUP(R2758,FVU!B:F,5,FALSE),"")</f>
        <v>BANDA DE RODAGEM</v>
      </c>
      <c r="AA2758">
        <f t="shared" si="457"/>
        <v>2026</v>
      </c>
    </row>
    <row r="2759" spans="1:27" ht="15.75" customHeight="1">
      <c r="A2759" s="150">
        <f t="shared" si="462"/>
        <v>5054</v>
      </c>
      <c r="B2759" s="75">
        <v>31290</v>
      </c>
      <c r="C2759" s="60">
        <v>1</v>
      </c>
      <c r="D2759" s="59" t="str">
        <f t="shared" si="458"/>
        <v>295/80R22.5</v>
      </c>
      <c r="E2759" s="61">
        <v>10801</v>
      </c>
      <c r="F2759" s="75" t="s">
        <v>207</v>
      </c>
      <c r="G2759" s="75">
        <v>870</v>
      </c>
      <c r="H2759" s="150" t="str">
        <f t="shared" si="459"/>
        <v>JUSTINOPOLIS</v>
      </c>
      <c r="I2759" s="64">
        <v>46158</v>
      </c>
      <c r="J2759" s="64">
        <v>46170</v>
      </c>
      <c r="K2759" s="75">
        <v>0</v>
      </c>
      <c r="L2759" s="75">
        <v>10545</v>
      </c>
      <c r="M2759" s="75">
        <v>48906</v>
      </c>
      <c r="N2759" s="150">
        <f t="shared" si="460"/>
        <v>650</v>
      </c>
      <c r="O2759" s="66" t="str">
        <f t="shared" ca="1" si="461"/>
        <v>PENDENTE</v>
      </c>
      <c r="P2759" s="75"/>
      <c r="Q2759" s="75"/>
      <c r="R2759" s="75" t="s">
        <v>114</v>
      </c>
      <c r="S2759" s="150" t="str">
        <f t="shared" si="451"/>
        <v>Pneu não ressulcado</v>
      </c>
      <c r="T2759" s="150" t="str">
        <f t="shared" si="452"/>
        <v>Negligência e/ou não realização do serviço de ressulcagem.</v>
      </c>
      <c r="U2759" s="150" t="str">
        <f t="shared" si="453"/>
        <v>Realizar a ressulcagem dos pneus respeitando os procedimentos conforme manual de ressulcagem.</v>
      </c>
      <c r="V2759" s="75">
        <v>16196</v>
      </c>
      <c r="W2759" s="150" t="str">
        <f t="shared" si="454"/>
        <v xml:space="preserve">Everson Veloso </v>
      </c>
      <c r="X2759" s="150">
        <f t="shared" si="455"/>
        <v>5</v>
      </c>
      <c r="Y2759" s="150">
        <f t="shared" ca="1" si="456"/>
        <v>67</v>
      </c>
      <c r="Z2759" s="150" t="str">
        <f>IFERROR(VLOOKUP(R2759,FVU!B:F,5,FALSE),"")</f>
        <v>BANDA DE RODAGEM</v>
      </c>
      <c r="AA2759">
        <f t="shared" si="457"/>
        <v>2026</v>
      </c>
    </row>
    <row r="2760" spans="1:27" ht="15.75" customHeight="1">
      <c r="A2760" s="149">
        <f t="shared" si="462"/>
        <v>5055</v>
      </c>
      <c r="B2760" s="76">
        <v>32759</v>
      </c>
      <c r="C2760" s="68">
        <v>2</v>
      </c>
      <c r="D2760" s="67" t="str">
        <f t="shared" si="458"/>
        <v>275/80R22.5</v>
      </c>
      <c r="E2760" s="69">
        <v>90580</v>
      </c>
      <c r="F2760" s="76" t="s">
        <v>198</v>
      </c>
      <c r="G2760" s="76">
        <v>870</v>
      </c>
      <c r="H2760" s="149" t="str">
        <f t="shared" si="459"/>
        <v>JUSTINOPOLIS</v>
      </c>
      <c r="I2760" s="72">
        <v>46160</v>
      </c>
      <c r="J2760" s="72">
        <v>46170</v>
      </c>
      <c r="K2760" s="76">
        <v>0</v>
      </c>
      <c r="L2760" s="76">
        <v>20064</v>
      </c>
      <c r="M2760" s="76">
        <v>54333</v>
      </c>
      <c r="N2760" s="149">
        <f t="shared" si="460"/>
        <v>600</v>
      </c>
      <c r="O2760" s="74" t="str">
        <f t="shared" ca="1" si="461"/>
        <v>PENDENTE</v>
      </c>
      <c r="P2760" s="76"/>
      <c r="Q2760" s="76"/>
      <c r="R2760" s="76" t="s">
        <v>114</v>
      </c>
      <c r="S2760" s="149" t="str">
        <f t="shared" si="451"/>
        <v>Pneu não ressulcado</v>
      </c>
      <c r="T2760" s="149" t="str">
        <f t="shared" si="452"/>
        <v>Negligência e/ou não realização do serviço de ressulcagem.</v>
      </c>
      <c r="U2760" s="149" t="str">
        <f t="shared" si="453"/>
        <v>Realizar a ressulcagem dos pneus respeitando os procedimentos conforme manual de ressulcagem.</v>
      </c>
      <c r="V2760" s="76">
        <v>16196</v>
      </c>
      <c r="W2760" s="149" t="str">
        <f t="shared" si="454"/>
        <v xml:space="preserve">Everson Veloso </v>
      </c>
      <c r="X2760" s="149">
        <f t="shared" si="455"/>
        <v>5</v>
      </c>
      <c r="Y2760" s="149">
        <f t="shared" ca="1" si="456"/>
        <v>67</v>
      </c>
      <c r="Z2760" s="149" t="str">
        <f>IFERROR(VLOOKUP(R2760,FVU!B:F,5,FALSE),"")</f>
        <v>BANDA DE RODAGEM</v>
      </c>
      <c r="AA2760">
        <f t="shared" si="457"/>
        <v>2026</v>
      </c>
    </row>
    <row r="2761" spans="1:27" ht="15.75" customHeight="1">
      <c r="A2761" s="150">
        <f t="shared" si="462"/>
        <v>5056</v>
      </c>
      <c r="B2761" s="75">
        <v>33653</v>
      </c>
      <c r="C2761" s="60">
        <v>2</v>
      </c>
      <c r="D2761" s="59" t="str">
        <f t="shared" si="458"/>
        <v>275/80R22.5</v>
      </c>
      <c r="E2761" s="61">
        <v>8428</v>
      </c>
      <c r="F2761" s="75" t="s">
        <v>102</v>
      </c>
      <c r="G2761" s="75">
        <v>56</v>
      </c>
      <c r="H2761" s="150" t="str">
        <f t="shared" si="459"/>
        <v xml:space="preserve">UBERLANDIA </v>
      </c>
      <c r="I2761" s="64">
        <v>46153</v>
      </c>
      <c r="J2761" s="64">
        <v>46170</v>
      </c>
      <c r="K2761" s="75">
        <v>0</v>
      </c>
      <c r="L2761" s="75">
        <v>17787</v>
      </c>
      <c r="M2761" s="75">
        <v>17787</v>
      </c>
      <c r="N2761" s="150">
        <f t="shared" si="460"/>
        <v>600</v>
      </c>
      <c r="O2761" s="66" t="str">
        <f t="shared" ca="1" si="461"/>
        <v>PENDENTE</v>
      </c>
      <c r="P2761" s="75"/>
      <c r="Q2761" s="75"/>
      <c r="R2761" s="75" t="s">
        <v>111</v>
      </c>
      <c r="S2761" s="150" t="str">
        <f t="shared" si="451"/>
        <v>Desgaste irregular da Banda de Rodagem.</v>
      </c>
      <c r="T2761" s="150" t="str">
        <f t="shared" si="452"/>
        <v>Folgas nas mangas, cubos, buchas estouradas, veículo desalinhado.</v>
      </c>
      <c r="U2761" s="150" t="str">
        <f t="shared" si="453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61" s="75">
        <v>16196</v>
      </c>
      <c r="W2761" s="150" t="str">
        <f t="shared" si="454"/>
        <v xml:space="preserve">Everson Veloso </v>
      </c>
      <c r="X2761" s="150">
        <f t="shared" si="455"/>
        <v>5</v>
      </c>
      <c r="Y2761" s="150">
        <f t="shared" ca="1" si="456"/>
        <v>67</v>
      </c>
      <c r="Z2761" s="150" t="str">
        <f>IFERROR(VLOOKUP(R2761,FVU!B:F,5,FALSE),"")</f>
        <v>BANDA DE RODAGEM</v>
      </c>
      <c r="AA2761">
        <f t="shared" si="457"/>
        <v>2026</v>
      </c>
    </row>
    <row r="2762" spans="1:27" ht="15.75" customHeight="1">
      <c r="A2762" s="149">
        <f t="shared" si="462"/>
        <v>5057</v>
      </c>
      <c r="B2762" s="76">
        <v>31781</v>
      </c>
      <c r="C2762" s="68">
        <v>2</v>
      </c>
      <c r="D2762" s="67" t="str">
        <f t="shared" si="458"/>
        <v>275/80R22.5</v>
      </c>
      <c r="E2762" s="69">
        <v>8468</v>
      </c>
      <c r="F2762" s="76" t="s">
        <v>102</v>
      </c>
      <c r="G2762" s="76">
        <v>56</v>
      </c>
      <c r="H2762" s="149" t="str">
        <f t="shared" si="459"/>
        <v xml:space="preserve">UBERLANDIA </v>
      </c>
      <c r="I2762" s="72">
        <v>46153</v>
      </c>
      <c r="J2762" s="72">
        <v>46170</v>
      </c>
      <c r="K2762" s="76">
        <v>0</v>
      </c>
      <c r="L2762" s="76">
        <v>7524</v>
      </c>
      <c r="M2762" s="76">
        <v>70416</v>
      </c>
      <c r="N2762" s="149">
        <f t="shared" si="460"/>
        <v>600</v>
      </c>
      <c r="O2762" s="74" t="str">
        <f t="shared" ca="1" si="461"/>
        <v>PENDENTE</v>
      </c>
      <c r="P2762" s="76"/>
      <c r="Q2762" s="76"/>
      <c r="R2762" s="76" t="s">
        <v>114</v>
      </c>
      <c r="S2762" s="149" t="str">
        <f t="shared" si="451"/>
        <v>Pneu não ressulcado</v>
      </c>
      <c r="T2762" s="149" t="str">
        <f t="shared" si="452"/>
        <v>Negligência e/ou não realização do serviço de ressulcagem.</v>
      </c>
      <c r="U2762" s="149" t="str">
        <f t="shared" si="453"/>
        <v>Realizar a ressulcagem dos pneus respeitando os procedimentos conforme manual de ressulcagem.</v>
      </c>
      <c r="V2762" s="76">
        <v>16196</v>
      </c>
      <c r="W2762" s="149" t="str">
        <f t="shared" si="454"/>
        <v xml:space="preserve">Everson Veloso </v>
      </c>
      <c r="X2762" s="149">
        <f t="shared" si="455"/>
        <v>5</v>
      </c>
      <c r="Y2762" s="149">
        <f t="shared" ca="1" si="456"/>
        <v>67</v>
      </c>
      <c r="Z2762" s="149" t="str">
        <f>IFERROR(VLOOKUP(R2762,FVU!B:F,5,FALSE),"")</f>
        <v>BANDA DE RODAGEM</v>
      </c>
      <c r="AA2762">
        <f t="shared" si="457"/>
        <v>2026</v>
      </c>
    </row>
    <row r="2763" spans="1:27" ht="15.75" customHeight="1">
      <c r="A2763" s="150">
        <f t="shared" si="462"/>
        <v>5058</v>
      </c>
      <c r="B2763" s="75">
        <v>46609</v>
      </c>
      <c r="C2763" s="60">
        <v>2</v>
      </c>
      <c r="D2763" s="59" t="str">
        <f t="shared" si="458"/>
        <v>275/80R22.5</v>
      </c>
      <c r="E2763" s="61">
        <v>90580</v>
      </c>
      <c r="F2763" s="75" t="s">
        <v>99</v>
      </c>
      <c r="G2763" s="75">
        <v>870</v>
      </c>
      <c r="H2763" s="150" t="str">
        <f t="shared" si="459"/>
        <v>JUSTINOPOLIS</v>
      </c>
      <c r="I2763" s="64">
        <v>46160</v>
      </c>
      <c r="J2763" s="64">
        <v>46170</v>
      </c>
      <c r="K2763" s="75">
        <v>2</v>
      </c>
      <c r="L2763" s="75">
        <v>74</v>
      </c>
      <c r="M2763" s="75">
        <v>145690</v>
      </c>
      <c r="N2763" s="150">
        <f t="shared" si="460"/>
        <v>600</v>
      </c>
      <c r="O2763" s="66" t="str">
        <f t="shared" ca="1" si="461"/>
        <v>PENDENTE</v>
      </c>
      <c r="P2763" s="75"/>
      <c r="Q2763" s="75"/>
      <c r="R2763" s="75" t="s">
        <v>116</v>
      </c>
      <c r="S2763" s="150" t="str">
        <f t="shared" si="451"/>
        <v>Desenrolamento do retorno da lona carcaça no talão.</v>
      </c>
      <c r="T2763" s="150" t="str">
        <f t="shared" si="452"/>
        <v>Aquecimento no talão ocasionado pelo uso excessivo do freio, má regulagem dos freios, uso excessivo dos freios devido a velocidade incompatível com a via,rodas sujas e/ou em má condições de uso, etc.</v>
      </c>
      <c r="U2763" s="150" t="str">
        <f t="shared" si="453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763" s="75">
        <v>16196</v>
      </c>
      <c r="W2763" s="150" t="str">
        <f t="shared" si="454"/>
        <v xml:space="preserve">Everson Veloso </v>
      </c>
      <c r="X2763" s="150">
        <f t="shared" si="455"/>
        <v>5</v>
      </c>
      <c r="Y2763" s="150">
        <f t="shared" ca="1" si="456"/>
        <v>67</v>
      </c>
      <c r="Z2763" s="150" t="str">
        <f>IFERROR(VLOOKUP(R2763,FVU!B:F,5,FALSE),"")</f>
        <v>TALÃO</v>
      </c>
      <c r="AA2763">
        <f t="shared" si="457"/>
        <v>2026</v>
      </c>
    </row>
    <row r="2764" spans="1:27" ht="15.75" customHeight="1">
      <c r="A2764" s="149">
        <f t="shared" si="462"/>
        <v>5059</v>
      </c>
      <c r="B2764" s="76">
        <v>32843</v>
      </c>
      <c r="C2764" s="68">
        <v>2</v>
      </c>
      <c r="D2764" s="67" t="str">
        <f t="shared" si="458"/>
        <v>275/80R22.5</v>
      </c>
      <c r="E2764" s="69">
        <v>41050</v>
      </c>
      <c r="F2764" s="76" t="s">
        <v>101</v>
      </c>
      <c r="G2764" s="76">
        <v>870</v>
      </c>
      <c r="H2764" s="149" t="str">
        <f t="shared" si="459"/>
        <v>JUSTINOPOLIS</v>
      </c>
      <c r="I2764" s="72">
        <v>46157</v>
      </c>
      <c r="J2764" s="72">
        <v>46170</v>
      </c>
      <c r="K2764" s="76">
        <v>0</v>
      </c>
      <c r="L2764" s="76">
        <v>8655</v>
      </c>
      <c r="M2764" s="76">
        <v>29989</v>
      </c>
      <c r="N2764" s="149">
        <f t="shared" si="460"/>
        <v>600</v>
      </c>
      <c r="O2764" s="74" t="str">
        <f t="shared" ca="1" si="461"/>
        <v>PENDENTE</v>
      </c>
      <c r="P2764" s="76"/>
      <c r="Q2764" s="76"/>
      <c r="R2764" s="76" t="s">
        <v>114</v>
      </c>
      <c r="S2764" s="149" t="str">
        <f t="shared" si="451"/>
        <v>Pneu não ressulcado</v>
      </c>
      <c r="T2764" s="149" t="str">
        <f t="shared" si="452"/>
        <v>Negligência e/ou não realização do serviço de ressulcagem.</v>
      </c>
      <c r="U2764" s="149" t="str">
        <f t="shared" si="453"/>
        <v>Realizar a ressulcagem dos pneus respeitando os procedimentos conforme manual de ressulcagem.</v>
      </c>
      <c r="V2764" s="76">
        <v>16196</v>
      </c>
      <c r="W2764" s="149" t="str">
        <f t="shared" si="454"/>
        <v xml:space="preserve">Everson Veloso </v>
      </c>
      <c r="X2764" s="149">
        <f t="shared" si="455"/>
        <v>5</v>
      </c>
      <c r="Y2764" s="149">
        <f t="shared" ca="1" si="456"/>
        <v>67</v>
      </c>
      <c r="Z2764" s="149" t="str">
        <f>IFERROR(VLOOKUP(R2764,FVU!B:F,5,FALSE),"")</f>
        <v>BANDA DE RODAGEM</v>
      </c>
      <c r="AA2764">
        <f t="shared" si="457"/>
        <v>2026</v>
      </c>
    </row>
    <row r="2765" spans="1:27" ht="15.75" customHeight="1">
      <c r="A2765" s="150">
        <f t="shared" si="462"/>
        <v>5060</v>
      </c>
      <c r="B2765" s="75">
        <v>29431</v>
      </c>
      <c r="C2765" s="60">
        <v>2</v>
      </c>
      <c r="D2765" s="59" t="str">
        <f t="shared" si="458"/>
        <v>275/80R22.5</v>
      </c>
      <c r="E2765" s="61">
        <v>90475</v>
      </c>
      <c r="F2765" s="75" t="s">
        <v>102</v>
      </c>
      <c r="G2765" s="75">
        <v>990</v>
      </c>
      <c r="H2765" s="150" t="str">
        <f t="shared" si="459"/>
        <v>VENEZA</v>
      </c>
      <c r="I2765" s="64">
        <v>46155</v>
      </c>
      <c r="J2765" s="64">
        <v>46170</v>
      </c>
      <c r="K2765" s="75">
        <v>0</v>
      </c>
      <c r="L2765" s="75">
        <v>55414</v>
      </c>
      <c r="M2765" s="75">
        <v>55414</v>
      </c>
      <c r="N2765" s="150">
        <f t="shared" si="460"/>
        <v>600</v>
      </c>
      <c r="O2765" s="66" t="str">
        <f t="shared" ca="1" si="461"/>
        <v>OK</v>
      </c>
      <c r="P2765" s="64">
        <v>46171</v>
      </c>
      <c r="Q2765" s="75"/>
      <c r="R2765" s="75" t="s">
        <v>104</v>
      </c>
      <c r="S2765" s="150" t="str">
        <f t="shared" si="451"/>
        <v>Feridas acidentais no flanco.</v>
      </c>
      <c r="T2765" s="150" t="str">
        <f t="shared" si="452"/>
        <v>Objetos pontiagudos, pontas de guias, meio-fio.</v>
      </c>
      <c r="U2765" s="150" t="str">
        <f t="shared" si="453"/>
        <v>Impacto lateral proveniente de erro operacional, solicito avaliação de cobrança.</v>
      </c>
      <c r="V2765" s="75">
        <v>16196</v>
      </c>
      <c r="W2765" s="150" t="str">
        <f t="shared" si="454"/>
        <v xml:space="preserve">Everson Veloso </v>
      </c>
      <c r="X2765" s="150">
        <f t="shared" si="455"/>
        <v>5</v>
      </c>
      <c r="Y2765" s="150">
        <f t="shared" ca="1" si="456"/>
        <v>1</v>
      </c>
      <c r="Z2765" s="150" t="str">
        <f>IFERROR(VLOOKUP(R2765,FVU!B:F,5,FALSE),"")</f>
        <v>FLANCO</v>
      </c>
      <c r="AA2765">
        <f t="shared" si="457"/>
        <v>2026</v>
      </c>
    </row>
    <row r="2766" spans="1:27" ht="15.75" customHeight="1">
      <c r="A2766" s="149">
        <f t="shared" si="462"/>
        <v>5061</v>
      </c>
      <c r="B2766" s="76">
        <v>31643</v>
      </c>
      <c r="C2766" s="68">
        <v>2</v>
      </c>
      <c r="D2766" s="67" t="str">
        <f t="shared" si="458"/>
        <v>275/80R22.5</v>
      </c>
      <c r="E2766" s="69">
        <v>90192</v>
      </c>
      <c r="F2766" s="76" t="s">
        <v>105</v>
      </c>
      <c r="G2766" s="76">
        <v>990</v>
      </c>
      <c r="H2766" s="149" t="str">
        <f t="shared" si="459"/>
        <v>VENEZA</v>
      </c>
      <c r="I2766" s="72">
        <v>46157</v>
      </c>
      <c r="J2766" s="72">
        <v>46170</v>
      </c>
      <c r="K2766" s="76">
        <v>0</v>
      </c>
      <c r="L2766" s="76">
        <v>33744</v>
      </c>
      <c r="M2766" s="76">
        <v>107885</v>
      </c>
      <c r="N2766" s="149">
        <f t="shared" si="460"/>
        <v>600</v>
      </c>
      <c r="O2766" s="74" t="str">
        <f t="shared" ca="1" si="461"/>
        <v>OK</v>
      </c>
      <c r="P2766" s="72">
        <v>46171</v>
      </c>
      <c r="Q2766" s="76"/>
      <c r="R2766" s="76" t="s">
        <v>114</v>
      </c>
      <c r="S2766" s="149" t="str">
        <f t="shared" si="451"/>
        <v>Pneu não ressulcado</v>
      </c>
      <c r="T2766" s="149" t="str">
        <f t="shared" si="452"/>
        <v>Negligência e/ou não realização do serviço de ressulcagem.</v>
      </c>
      <c r="U2766" s="149" t="str">
        <f t="shared" si="453"/>
        <v>Realizar a ressulcagem dos pneus respeitando os procedimentos conforme manual de ressulcagem.</v>
      </c>
      <c r="V2766" s="76">
        <v>16196</v>
      </c>
      <c r="W2766" s="149" t="str">
        <f t="shared" si="454"/>
        <v xml:space="preserve">Everson Veloso </v>
      </c>
      <c r="X2766" s="149">
        <f t="shared" si="455"/>
        <v>5</v>
      </c>
      <c r="Y2766" s="149">
        <f t="shared" ca="1" si="456"/>
        <v>1</v>
      </c>
      <c r="Z2766" s="149" t="str">
        <f>IFERROR(VLOOKUP(R2766,FVU!B:F,5,FALSE),"")</f>
        <v>BANDA DE RODAGEM</v>
      </c>
      <c r="AA2766">
        <f t="shared" si="457"/>
        <v>2026</v>
      </c>
    </row>
    <row r="2767" spans="1:27" ht="15.75" customHeight="1">
      <c r="A2767" s="150">
        <f t="shared" si="462"/>
        <v>5062</v>
      </c>
      <c r="B2767" s="75">
        <v>32279</v>
      </c>
      <c r="C2767" s="60">
        <v>2</v>
      </c>
      <c r="D2767" s="59" t="str">
        <f t="shared" si="458"/>
        <v>275/80R22.5</v>
      </c>
      <c r="E2767" s="61">
        <v>90480</v>
      </c>
      <c r="F2767" s="75" t="s">
        <v>101</v>
      </c>
      <c r="G2767" s="75">
        <v>990</v>
      </c>
      <c r="H2767" s="150" t="str">
        <f t="shared" si="459"/>
        <v>VENEZA</v>
      </c>
      <c r="I2767" s="64">
        <v>46155</v>
      </c>
      <c r="J2767" s="64">
        <v>46170</v>
      </c>
      <c r="K2767" s="75">
        <v>0</v>
      </c>
      <c r="L2767" s="75">
        <v>5967</v>
      </c>
      <c r="M2767" s="75">
        <v>88463</v>
      </c>
      <c r="N2767" s="150">
        <f t="shared" si="460"/>
        <v>600</v>
      </c>
      <c r="O2767" s="66" t="str">
        <f t="shared" ca="1" si="461"/>
        <v>OK</v>
      </c>
      <c r="P2767" s="64">
        <v>46171</v>
      </c>
      <c r="Q2767" s="75"/>
      <c r="R2767" s="75" t="s">
        <v>104</v>
      </c>
      <c r="S2767" s="150" t="str">
        <f t="shared" si="451"/>
        <v>Feridas acidentais no flanco.</v>
      </c>
      <c r="T2767" s="150" t="str">
        <f t="shared" si="452"/>
        <v>Objetos pontiagudos, pontas de guias, meio-fio.</v>
      </c>
      <c r="U2767" s="150" t="str">
        <f t="shared" si="453"/>
        <v>Impacto lateral proveniente de erro operacional, solicito avaliação de cobrança.</v>
      </c>
      <c r="V2767" s="75">
        <v>16196</v>
      </c>
      <c r="W2767" s="150" t="str">
        <f t="shared" si="454"/>
        <v xml:space="preserve">Everson Veloso </v>
      </c>
      <c r="X2767" s="150">
        <f t="shared" si="455"/>
        <v>5</v>
      </c>
      <c r="Y2767" s="150">
        <f t="shared" ca="1" si="456"/>
        <v>1</v>
      </c>
      <c r="Z2767" s="150" t="str">
        <f>IFERROR(VLOOKUP(R2767,FVU!B:F,5,FALSE),"")</f>
        <v>FLANCO</v>
      </c>
      <c r="AA2767">
        <f t="shared" si="457"/>
        <v>2026</v>
      </c>
    </row>
    <row r="2768" spans="1:27" ht="15.75" customHeight="1">
      <c r="A2768" s="149">
        <f t="shared" si="462"/>
        <v>5063</v>
      </c>
      <c r="B2768" s="76">
        <v>29425</v>
      </c>
      <c r="C2768" s="68">
        <v>2</v>
      </c>
      <c r="D2768" s="67" t="str">
        <f t="shared" si="458"/>
        <v>275/80R22.5</v>
      </c>
      <c r="E2768" s="69">
        <v>90445</v>
      </c>
      <c r="F2768" s="76" t="s">
        <v>198</v>
      </c>
      <c r="G2768" s="76">
        <v>990</v>
      </c>
      <c r="H2768" s="149" t="str">
        <f t="shared" si="459"/>
        <v>VENEZA</v>
      </c>
      <c r="I2768" s="72">
        <v>46161</v>
      </c>
      <c r="J2768" s="72">
        <v>46170</v>
      </c>
      <c r="K2768" s="76">
        <v>0</v>
      </c>
      <c r="L2768" s="76">
        <v>11124</v>
      </c>
      <c r="M2768" s="76">
        <v>116798</v>
      </c>
      <c r="N2768" s="149">
        <f t="shared" si="460"/>
        <v>600</v>
      </c>
      <c r="O2768" s="74" t="str">
        <f t="shared" ca="1" si="461"/>
        <v>OK</v>
      </c>
      <c r="P2768" s="72">
        <v>46171</v>
      </c>
      <c r="Q2768" s="76"/>
      <c r="R2768" s="76" t="s">
        <v>114</v>
      </c>
      <c r="S2768" s="149" t="str">
        <f t="shared" si="451"/>
        <v>Pneu não ressulcado</v>
      </c>
      <c r="T2768" s="149" t="str">
        <f t="shared" si="452"/>
        <v>Negligência e/ou não realização do serviço de ressulcagem.</v>
      </c>
      <c r="U2768" s="149" t="str">
        <f t="shared" si="453"/>
        <v>Realizar a ressulcagem dos pneus respeitando os procedimentos conforme manual de ressulcagem.</v>
      </c>
      <c r="V2768" s="76">
        <v>16196</v>
      </c>
      <c r="W2768" s="149" t="str">
        <f t="shared" si="454"/>
        <v xml:space="preserve">Everson Veloso </v>
      </c>
      <c r="X2768" s="149">
        <f t="shared" si="455"/>
        <v>5</v>
      </c>
      <c r="Y2768" s="149">
        <f t="shared" ca="1" si="456"/>
        <v>1</v>
      </c>
      <c r="Z2768" s="149" t="str">
        <f>IFERROR(VLOOKUP(R2768,FVU!B:F,5,FALSE),"")</f>
        <v>BANDA DE RODAGEM</v>
      </c>
      <c r="AA2768">
        <f t="shared" si="457"/>
        <v>2026</v>
      </c>
    </row>
    <row r="2769" spans="1:27" ht="15.75" customHeight="1">
      <c r="A2769" s="150">
        <f t="shared" si="462"/>
        <v>5064</v>
      </c>
      <c r="B2769" s="75">
        <v>33588</v>
      </c>
      <c r="C2769" s="60">
        <v>2</v>
      </c>
      <c r="D2769" s="59" t="str">
        <f t="shared" si="458"/>
        <v>275/80R22.5</v>
      </c>
      <c r="E2769" s="61">
        <v>30565</v>
      </c>
      <c r="F2769" s="75" t="s">
        <v>197</v>
      </c>
      <c r="G2769" s="75">
        <v>98</v>
      </c>
      <c r="H2769" s="150" t="str">
        <f t="shared" si="459"/>
        <v>ANA LUCIA</v>
      </c>
      <c r="I2769" s="64">
        <v>46160</v>
      </c>
      <c r="J2769" s="64">
        <v>46170</v>
      </c>
      <c r="K2769" s="75">
        <v>0</v>
      </c>
      <c r="L2769" s="75">
        <v>16523</v>
      </c>
      <c r="M2769" s="75">
        <v>16523</v>
      </c>
      <c r="N2769" s="150">
        <f t="shared" si="460"/>
        <v>600</v>
      </c>
      <c r="O2769" s="66" t="str">
        <f t="shared" ca="1" si="461"/>
        <v>OK</v>
      </c>
      <c r="P2769" s="64">
        <v>46182</v>
      </c>
      <c r="Q2769" s="75"/>
      <c r="R2769" s="75" t="s">
        <v>104</v>
      </c>
      <c r="S2769" s="150" t="str">
        <f t="shared" ref="S2769:S2832" si="463">IFERROR(VLOOKUP(R2769,FVU,2,FALSE),"")</f>
        <v>Feridas acidentais no flanco.</v>
      </c>
      <c r="T2769" s="150" t="str">
        <f t="shared" ref="T2769:T2832" si="464">IFERROR(VLOOKUP(R2769,FVU,3,FALSE),"")</f>
        <v>Objetos pontiagudos, pontas de guias, meio-fio.</v>
      </c>
      <c r="U2769" s="150" t="str">
        <f t="shared" ref="U2769:U2832" si="465">IFERROR(VLOOKUP(R2769,FVU,4,FALSE),"")</f>
        <v>Impacto lateral proveniente de erro operacional, solicito avaliação de cobrança.</v>
      </c>
      <c r="V2769" s="75">
        <v>16196</v>
      </c>
      <c r="W2769" s="150" t="str">
        <f t="shared" ref="W2769:W2832" si="466">IFERROR(VLOOKUP(V2769,RELATOR,2,FALSE),"")</f>
        <v xml:space="preserve">Everson Veloso </v>
      </c>
      <c r="X2769" s="150">
        <f t="shared" ref="X2769:X2832" si="467">IF(J2769=0,"",MONTH(J2769))</f>
        <v>5</v>
      </c>
      <c r="Y2769" s="150">
        <f t="shared" ref="Y2769:Y2832" ca="1" si="468">IF(J2769=0,"",IF(P2769=0,TODAY()-J2769,P2769-J2769))</f>
        <v>12</v>
      </c>
      <c r="Z2769" s="150" t="str">
        <f>IFERROR(VLOOKUP(R2769,FVU!B:F,5,FALSE),"")</f>
        <v>FLANCO</v>
      </c>
      <c r="AA2769">
        <f t="shared" ref="AA2769:AA2832" si="469">IF(J2769=0,"",YEAR(J2769))</f>
        <v>2026</v>
      </c>
    </row>
    <row r="2770" spans="1:27" ht="15.75" customHeight="1">
      <c r="A2770" s="149">
        <f t="shared" si="462"/>
        <v>5065</v>
      </c>
      <c r="B2770" s="76">
        <v>33032</v>
      </c>
      <c r="C2770" s="68">
        <v>2</v>
      </c>
      <c r="D2770" s="67" t="str">
        <f t="shared" si="458"/>
        <v>275/80R22.5</v>
      </c>
      <c r="E2770" s="69">
        <v>41045</v>
      </c>
      <c r="F2770" s="76" t="s">
        <v>102</v>
      </c>
      <c r="G2770" s="76">
        <v>98</v>
      </c>
      <c r="H2770" s="149" t="str">
        <f t="shared" si="459"/>
        <v>ANA LUCIA</v>
      </c>
      <c r="I2770" s="72">
        <v>46161</v>
      </c>
      <c r="J2770" s="72">
        <v>46170</v>
      </c>
      <c r="K2770" s="76">
        <v>0</v>
      </c>
      <c r="L2770" s="76">
        <v>36846</v>
      </c>
      <c r="M2770" s="76">
        <v>36846</v>
      </c>
      <c r="N2770" s="149">
        <f t="shared" si="460"/>
        <v>600</v>
      </c>
      <c r="O2770" s="74" t="str">
        <f t="shared" ca="1" si="461"/>
        <v>OK</v>
      </c>
      <c r="P2770" s="72">
        <v>46182</v>
      </c>
      <c r="Q2770" s="76"/>
      <c r="R2770" s="76" t="s">
        <v>114</v>
      </c>
      <c r="S2770" s="149" t="str">
        <f t="shared" si="463"/>
        <v>Pneu não ressulcado</v>
      </c>
      <c r="T2770" s="149" t="str">
        <f t="shared" si="464"/>
        <v>Negligência e/ou não realização do serviço de ressulcagem.</v>
      </c>
      <c r="U2770" s="149" t="str">
        <f t="shared" si="465"/>
        <v>Realizar a ressulcagem dos pneus respeitando os procedimentos conforme manual de ressulcagem.</v>
      </c>
      <c r="V2770" s="76">
        <v>16196</v>
      </c>
      <c r="W2770" s="149" t="str">
        <f t="shared" si="466"/>
        <v xml:space="preserve">Everson Veloso </v>
      </c>
      <c r="X2770" s="149">
        <f t="shared" si="467"/>
        <v>5</v>
      </c>
      <c r="Y2770" s="149">
        <f t="shared" ca="1" si="468"/>
        <v>12</v>
      </c>
      <c r="Z2770" s="149" t="str">
        <f>IFERROR(VLOOKUP(R2770,FVU!B:F,5,FALSE),"")</f>
        <v>BANDA DE RODAGEM</v>
      </c>
      <c r="AA2770">
        <f t="shared" si="469"/>
        <v>2026</v>
      </c>
    </row>
    <row r="2771" spans="1:27" ht="15.75" customHeight="1">
      <c r="A2771" s="150">
        <f t="shared" si="462"/>
        <v>5066</v>
      </c>
      <c r="B2771" s="75">
        <v>31577</v>
      </c>
      <c r="C2771" s="60">
        <v>2</v>
      </c>
      <c r="D2771" s="59" t="str">
        <f t="shared" si="458"/>
        <v>275/80R22.5</v>
      </c>
      <c r="E2771" s="61">
        <v>11153</v>
      </c>
      <c r="F2771" s="75" t="s">
        <v>198</v>
      </c>
      <c r="G2771" s="75">
        <v>98</v>
      </c>
      <c r="H2771" s="150" t="str">
        <f t="shared" si="459"/>
        <v>ANA LUCIA</v>
      </c>
      <c r="I2771" s="64">
        <v>46156</v>
      </c>
      <c r="J2771" s="64">
        <v>46170</v>
      </c>
      <c r="K2771" s="75">
        <v>0</v>
      </c>
      <c r="L2771" s="75">
        <v>10451</v>
      </c>
      <c r="M2771" s="75">
        <v>59280</v>
      </c>
      <c r="N2771" s="150">
        <f t="shared" si="460"/>
        <v>600</v>
      </c>
      <c r="O2771" s="66" t="str">
        <f t="shared" ca="1" si="461"/>
        <v>OK</v>
      </c>
      <c r="P2771" s="64">
        <v>46182</v>
      </c>
      <c r="Q2771" s="75"/>
      <c r="R2771" s="75" t="s">
        <v>114</v>
      </c>
      <c r="S2771" s="150" t="str">
        <f t="shared" si="463"/>
        <v>Pneu não ressulcado</v>
      </c>
      <c r="T2771" s="150" t="str">
        <f t="shared" si="464"/>
        <v>Negligência e/ou não realização do serviço de ressulcagem.</v>
      </c>
      <c r="U2771" s="150" t="str">
        <f t="shared" si="465"/>
        <v>Realizar a ressulcagem dos pneus respeitando os procedimentos conforme manual de ressulcagem.</v>
      </c>
      <c r="V2771" s="75">
        <v>16196</v>
      </c>
      <c r="W2771" s="150" t="str">
        <f t="shared" si="466"/>
        <v xml:space="preserve">Everson Veloso </v>
      </c>
      <c r="X2771" s="150">
        <f t="shared" si="467"/>
        <v>5</v>
      </c>
      <c r="Y2771" s="150">
        <f t="shared" ca="1" si="468"/>
        <v>12</v>
      </c>
      <c r="Z2771" s="150" t="str">
        <f>IFERROR(VLOOKUP(R2771,FVU!B:F,5,FALSE),"")</f>
        <v>BANDA DE RODAGEM</v>
      </c>
      <c r="AA2771">
        <f t="shared" si="469"/>
        <v>2026</v>
      </c>
    </row>
    <row r="2772" spans="1:27" ht="15.75" customHeight="1">
      <c r="A2772" s="149">
        <f t="shared" si="462"/>
        <v>5067</v>
      </c>
      <c r="B2772" s="76">
        <v>32618</v>
      </c>
      <c r="C2772" s="68">
        <v>2</v>
      </c>
      <c r="D2772" s="67" t="str">
        <f t="shared" si="458"/>
        <v>275/80R22.5</v>
      </c>
      <c r="E2772" s="69" t="s">
        <v>275</v>
      </c>
      <c r="F2772" s="76" t="s">
        <v>99</v>
      </c>
      <c r="G2772" s="76">
        <v>16</v>
      </c>
      <c r="H2772" s="149" t="str">
        <f t="shared" si="459"/>
        <v>M.GORETTI</v>
      </c>
      <c r="I2772" s="72">
        <v>46162</v>
      </c>
      <c r="J2772" s="72">
        <v>46170</v>
      </c>
      <c r="K2772" s="76">
        <v>0</v>
      </c>
      <c r="L2772" s="76">
        <v>7991</v>
      </c>
      <c r="M2772" s="76">
        <v>91053</v>
      </c>
      <c r="N2772" s="149">
        <f t="shared" si="460"/>
        <v>600</v>
      </c>
      <c r="O2772" s="74" t="str">
        <f t="shared" ca="1" si="461"/>
        <v>OK</v>
      </c>
      <c r="P2772" s="72">
        <v>46170</v>
      </c>
      <c r="Q2772" s="76"/>
      <c r="R2772" s="76" t="s">
        <v>106</v>
      </c>
      <c r="S2772" s="149" t="str">
        <f t="shared" si="463"/>
        <v>Rachadura na zona baixa do talão.</v>
      </c>
      <c r="T2772" s="149" t="str">
        <f t="shared" si="46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772" s="149" t="str">
        <f t="shared" si="46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772" s="76">
        <v>16196</v>
      </c>
      <c r="W2772" s="149" t="str">
        <f t="shared" si="466"/>
        <v xml:space="preserve">Everson Veloso </v>
      </c>
      <c r="X2772" s="149">
        <f t="shared" si="467"/>
        <v>5</v>
      </c>
      <c r="Y2772" s="149">
        <f t="shared" ca="1" si="468"/>
        <v>0</v>
      </c>
      <c r="Z2772" s="149" t="str">
        <f>IFERROR(VLOOKUP(R2772,FVU!B:F,5,FALSE),"")</f>
        <v>TALÃO</v>
      </c>
      <c r="AA2772">
        <f t="shared" si="469"/>
        <v>2026</v>
      </c>
    </row>
    <row r="2773" spans="1:27" ht="15.75" customHeight="1">
      <c r="A2773" s="150">
        <f t="shared" si="462"/>
        <v>5068</v>
      </c>
      <c r="B2773" s="75">
        <v>29349</v>
      </c>
      <c r="C2773" s="60">
        <v>2</v>
      </c>
      <c r="D2773" s="59" t="str">
        <f t="shared" si="458"/>
        <v>275/80R22.5</v>
      </c>
      <c r="E2773" s="61">
        <v>90296</v>
      </c>
      <c r="F2773" s="75" t="s">
        <v>105</v>
      </c>
      <c r="G2773" s="75">
        <v>16</v>
      </c>
      <c r="H2773" s="150" t="str">
        <f t="shared" si="459"/>
        <v>M.GORETTI</v>
      </c>
      <c r="I2773" s="64">
        <v>46160</v>
      </c>
      <c r="J2773" s="64">
        <v>46170</v>
      </c>
      <c r="K2773" s="75">
        <v>1</v>
      </c>
      <c r="L2773" s="75">
        <v>15253</v>
      </c>
      <c r="M2773" s="75">
        <v>107243</v>
      </c>
      <c r="N2773" s="150">
        <f t="shared" si="460"/>
        <v>600</v>
      </c>
      <c r="O2773" s="66" t="str">
        <f t="shared" ca="1" si="461"/>
        <v>OK</v>
      </c>
      <c r="P2773" s="64">
        <v>46170</v>
      </c>
      <c r="Q2773" s="75"/>
      <c r="R2773" s="75" t="s">
        <v>106</v>
      </c>
      <c r="S2773" s="150" t="str">
        <f t="shared" si="463"/>
        <v>Rachadura na zona baixa do talão.</v>
      </c>
      <c r="T2773" s="150" t="str">
        <f t="shared" si="464"/>
        <v>Aquecimento excessivo proveniente de anomalias do sistema de freio, mau posicionamento do pneu sobre o aro/roda, roda em mau estado de conservação, uso excessivo dos freios devido a velocidade incompatível com a via, pressão abaixo do recomendado rodas sujas e/ou em má condições de uso.</v>
      </c>
      <c r="U2773" s="150" t="str">
        <f t="shared" si="46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773" s="75">
        <v>16196</v>
      </c>
      <c r="W2773" s="150" t="str">
        <f t="shared" si="466"/>
        <v xml:space="preserve">Everson Veloso </v>
      </c>
      <c r="X2773" s="150">
        <f t="shared" si="467"/>
        <v>5</v>
      </c>
      <c r="Y2773" s="150">
        <f t="shared" ca="1" si="468"/>
        <v>0</v>
      </c>
      <c r="Z2773" s="150" t="str">
        <f>IFERROR(VLOOKUP(R2773,FVU!B:F,5,FALSE),"")</f>
        <v>TALÃO</v>
      </c>
      <c r="AA2773">
        <f t="shared" si="469"/>
        <v>2026</v>
      </c>
    </row>
    <row r="2774" spans="1:27" ht="15.75" customHeight="1">
      <c r="A2774" s="149">
        <f t="shared" si="462"/>
        <v>5069</v>
      </c>
      <c r="B2774" s="76">
        <v>29916</v>
      </c>
      <c r="C2774" s="68">
        <v>2</v>
      </c>
      <c r="D2774" s="67" t="str">
        <f t="shared" si="458"/>
        <v>275/80R22.5</v>
      </c>
      <c r="E2774" s="69">
        <v>11343</v>
      </c>
      <c r="F2774" s="76" t="s">
        <v>105</v>
      </c>
      <c r="G2774" s="76">
        <v>98</v>
      </c>
      <c r="H2774" s="149" t="str">
        <f t="shared" si="459"/>
        <v>ANA LUCIA</v>
      </c>
      <c r="I2774" s="72">
        <v>46118</v>
      </c>
      <c r="J2774" s="72">
        <v>46170</v>
      </c>
      <c r="K2774" s="76">
        <v>0</v>
      </c>
      <c r="L2774" s="76">
        <v>9840</v>
      </c>
      <c r="M2774" s="76">
        <v>75616</v>
      </c>
      <c r="N2774" s="149">
        <f t="shared" si="460"/>
        <v>600</v>
      </c>
      <c r="O2774" s="74" t="str">
        <f t="shared" ca="1" si="461"/>
        <v>OK</v>
      </c>
      <c r="P2774" s="72">
        <v>46182</v>
      </c>
      <c r="Q2774" s="76"/>
      <c r="R2774" s="76" t="s">
        <v>109</v>
      </c>
      <c r="S2774" s="149" t="str">
        <f t="shared" si="463"/>
        <v>Desgaste da Banda de Rodagem por utilização extrema.</v>
      </c>
      <c r="T2774" s="149" t="str">
        <f t="shared" si="464"/>
        <v>Roda travada, "calo" no tambor de freio, utilização extrema , excessiva.</v>
      </c>
      <c r="U2774" s="149" t="str">
        <f t="shared" si="465"/>
        <v>Verificar rodas e tambores de freio, verificar negligência do borracheiro e caso procedente efetuar a cobrança.</v>
      </c>
      <c r="V2774" s="76">
        <v>16196</v>
      </c>
      <c r="W2774" s="149" t="str">
        <f t="shared" si="466"/>
        <v xml:space="preserve">Everson Veloso </v>
      </c>
      <c r="X2774" s="149">
        <f t="shared" si="467"/>
        <v>5</v>
      </c>
      <c r="Y2774" s="149">
        <f t="shared" ca="1" si="468"/>
        <v>12</v>
      </c>
      <c r="Z2774" s="149" t="str">
        <f>IFERROR(VLOOKUP(R2774,FVU!B:F,5,FALSE),"")</f>
        <v>BANDA DE RODAGEM</v>
      </c>
      <c r="AA2774">
        <f t="shared" si="469"/>
        <v>2026</v>
      </c>
    </row>
    <row r="2775" spans="1:27" ht="15.75" customHeight="1">
      <c r="A2775" s="150">
        <f t="shared" si="462"/>
        <v>5070</v>
      </c>
      <c r="B2775" s="75">
        <v>32542</v>
      </c>
      <c r="C2775" s="60">
        <v>2</v>
      </c>
      <c r="D2775" s="59" t="str">
        <f t="shared" ref="D2775:D2838" si="470">IFERROR(VLOOKUP(C2775,MEDIDA,2,FALSE),"")</f>
        <v>275/80R22.5</v>
      </c>
      <c r="E2775" s="61">
        <v>41070</v>
      </c>
      <c r="F2775" s="75" t="s">
        <v>102</v>
      </c>
      <c r="G2775" s="75">
        <v>98</v>
      </c>
      <c r="H2775" s="150" t="str">
        <f t="shared" ref="H2775:H2838" si="471">IFERROR(VLOOKUP(G2775,LOCAL,2,FALSE),"")</f>
        <v>ANA LUCIA</v>
      </c>
      <c r="I2775" s="64">
        <v>46161</v>
      </c>
      <c r="J2775" s="64">
        <v>46170</v>
      </c>
      <c r="K2775" s="75">
        <v>0</v>
      </c>
      <c r="L2775" s="75">
        <v>56131</v>
      </c>
      <c r="M2775" s="75">
        <v>56131</v>
      </c>
      <c r="N2775" s="150">
        <f t="shared" ref="N2775:N2838" si="472">IFERROR(VLOOKUP(C2775,MEDIDA,3,FALSE),"")</f>
        <v>600</v>
      </c>
      <c r="O2775" s="66" t="str">
        <f t="shared" ref="O2775:O2838" ca="1" si="473">IF(B2775="","",IF(P2775="",IF(TODAY()-J2775&gt;=7,"PENDENTE","AGUARDANDO"),"OK"))</f>
        <v>OK</v>
      </c>
      <c r="P2775" s="64">
        <v>46182</v>
      </c>
      <c r="Q2775" s="75"/>
      <c r="R2775" s="75" t="s">
        <v>114</v>
      </c>
      <c r="S2775" s="150" t="str">
        <f t="shared" si="463"/>
        <v>Pneu não ressulcado</v>
      </c>
      <c r="T2775" s="150" t="str">
        <f t="shared" si="464"/>
        <v>Negligência e/ou não realização do serviço de ressulcagem.</v>
      </c>
      <c r="U2775" s="150" t="str">
        <f t="shared" si="465"/>
        <v>Realizar a ressulcagem dos pneus respeitando os procedimentos conforme manual de ressulcagem.</v>
      </c>
      <c r="V2775" s="75">
        <v>16196</v>
      </c>
      <c r="W2775" s="150" t="str">
        <f t="shared" si="466"/>
        <v xml:space="preserve">Everson Veloso </v>
      </c>
      <c r="X2775" s="150">
        <f t="shared" si="467"/>
        <v>5</v>
      </c>
      <c r="Y2775" s="150">
        <f t="shared" ca="1" si="468"/>
        <v>12</v>
      </c>
      <c r="Z2775" s="150" t="str">
        <f>IFERROR(VLOOKUP(R2775,FVU!B:F,5,FALSE),"")</f>
        <v>BANDA DE RODAGEM</v>
      </c>
      <c r="AA2775">
        <f t="shared" si="469"/>
        <v>2026</v>
      </c>
    </row>
    <row r="2776" spans="1:27" ht="15.75" customHeight="1">
      <c r="A2776" s="149">
        <f t="shared" si="462"/>
        <v>5071</v>
      </c>
      <c r="B2776" s="76">
        <v>30475</v>
      </c>
      <c r="C2776" s="68">
        <v>2</v>
      </c>
      <c r="D2776" s="67" t="str">
        <f t="shared" si="470"/>
        <v>275/80R22.5</v>
      </c>
      <c r="E2776" s="69">
        <v>30562</v>
      </c>
      <c r="F2776" s="76" t="s">
        <v>101</v>
      </c>
      <c r="G2776" s="76">
        <v>98</v>
      </c>
      <c r="H2776" s="149" t="str">
        <f t="shared" si="471"/>
        <v>ANA LUCIA</v>
      </c>
      <c r="I2776" s="72">
        <v>46157</v>
      </c>
      <c r="J2776" s="72">
        <v>46170</v>
      </c>
      <c r="K2776" s="76">
        <v>0</v>
      </c>
      <c r="L2776" s="76">
        <v>4902</v>
      </c>
      <c r="M2776" s="76">
        <v>71450</v>
      </c>
      <c r="N2776" s="149">
        <f t="shared" si="472"/>
        <v>600</v>
      </c>
      <c r="O2776" s="74" t="str">
        <f t="shared" ca="1" si="473"/>
        <v>PENDENTE</v>
      </c>
      <c r="P2776" s="76"/>
      <c r="Q2776" s="76"/>
      <c r="R2776" s="76" t="s">
        <v>107</v>
      </c>
      <c r="S2776" s="149" t="str">
        <f t="shared" si="463"/>
        <v>Alteração na zona baixa do talão.</v>
      </c>
      <c r="T2776" s="149" t="str">
        <f t="shared" si="464"/>
        <v>Aquecimento excessivo proveniente de anomalias do sistema de freio, mau posicionamento do pneu sobre o aro/roda, uso excessivo dos freios devido a velocidade incompatível com a via, pressão abaixo do recomendado rodas sujas e/ou em má condições de uso.</v>
      </c>
      <c r="U2776" s="149" t="str">
        <f t="shared" si="465"/>
        <v>Verificar equalização das rodas (diferença de temperatura acima de 5°), efetuar inspeção no veículo (simetria das forquilhas, pressão dos cilindros, regulagem dos freios, folga nos eixos, tambores de freio, lonas e catracas). Efetuar limpezas e pinturas das rodas, caso esteja tudo normal verificar a operação do condutor (instrutores).</v>
      </c>
      <c r="V2776" s="76">
        <v>16196</v>
      </c>
      <c r="W2776" s="149" t="str">
        <f t="shared" si="466"/>
        <v xml:space="preserve">Everson Veloso </v>
      </c>
      <c r="X2776" s="149">
        <f t="shared" si="467"/>
        <v>5</v>
      </c>
      <c r="Y2776" s="149">
        <f t="shared" ca="1" si="468"/>
        <v>67</v>
      </c>
      <c r="Z2776" s="149" t="str">
        <f>IFERROR(VLOOKUP(R2776,FVU!B:F,5,FALSE),"")</f>
        <v>TALÃO</v>
      </c>
      <c r="AA2776">
        <f t="shared" si="469"/>
        <v>2026</v>
      </c>
    </row>
    <row r="2777" spans="1:27" ht="15.75" customHeight="1">
      <c r="A2777" s="150">
        <f t="shared" si="462"/>
        <v>5072</v>
      </c>
      <c r="B2777" s="75">
        <v>32123</v>
      </c>
      <c r="C2777" s="60">
        <v>2</v>
      </c>
      <c r="D2777" s="59" t="str">
        <f t="shared" si="470"/>
        <v>275/80R22.5</v>
      </c>
      <c r="E2777" s="61">
        <v>8416</v>
      </c>
      <c r="F2777" s="75" t="s">
        <v>101</v>
      </c>
      <c r="G2777" s="75">
        <v>56</v>
      </c>
      <c r="H2777" s="150" t="str">
        <f t="shared" si="471"/>
        <v xml:space="preserve">UBERLANDIA </v>
      </c>
      <c r="I2777" s="64">
        <v>46162</v>
      </c>
      <c r="J2777" s="64">
        <v>46170</v>
      </c>
      <c r="K2777" s="75">
        <v>0</v>
      </c>
      <c r="L2777" s="75">
        <v>14456</v>
      </c>
      <c r="M2777" s="75">
        <v>78464</v>
      </c>
      <c r="N2777" s="150">
        <f t="shared" si="472"/>
        <v>600</v>
      </c>
      <c r="O2777" s="66" t="str">
        <f t="shared" ca="1" si="473"/>
        <v>PENDENTE</v>
      </c>
      <c r="P2777" s="75"/>
      <c r="Q2777" s="75"/>
      <c r="R2777" s="75" t="s">
        <v>114</v>
      </c>
      <c r="S2777" s="150" t="str">
        <f t="shared" si="463"/>
        <v>Pneu não ressulcado</v>
      </c>
      <c r="T2777" s="150" t="str">
        <f t="shared" si="464"/>
        <v>Negligência e/ou não realização do serviço de ressulcagem.</v>
      </c>
      <c r="U2777" s="150" t="str">
        <f t="shared" si="465"/>
        <v>Realizar a ressulcagem dos pneus respeitando os procedimentos conforme manual de ressulcagem.</v>
      </c>
      <c r="V2777" s="75">
        <v>16196</v>
      </c>
      <c r="W2777" s="150" t="str">
        <f t="shared" si="466"/>
        <v xml:space="preserve">Everson Veloso </v>
      </c>
      <c r="X2777" s="150">
        <f t="shared" si="467"/>
        <v>5</v>
      </c>
      <c r="Y2777" s="150">
        <f t="shared" ca="1" si="468"/>
        <v>67</v>
      </c>
      <c r="Z2777" s="150" t="str">
        <f>IFERROR(VLOOKUP(R2777,FVU!B:F,5,FALSE),"")</f>
        <v>BANDA DE RODAGEM</v>
      </c>
      <c r="AA2777">
        <f t="shared" si="469"/>
        <v>2026</v>
      </c>
    </row>
    <row r="2778" spans="1:27" ht="15.75" customHeight="1">
      <c r="A2778" s="149">
        <f t="shared" si="462"/>
        <v>5073</v>
      </c>
      <c r="B2778" s="76">
        <v>33397</v>
      </c>
      <c r="C2778" s="68">
        <v>2</v>
      </c>
      <c r="D2778" s="67" t="str">
        <f t="shared" si="470"/>
        <v>275/80R22.5</v>
      </c>
      <c r="E2778" s="69">
        <v>8416</v>
      </c>
      <c r="F2778" s="76" t="s">
        <v>102</v>
      </c>
      <c r="G2778" s="76">
        <v>56</v>
      </c>
      <c r="H2778" s="149" t="str">
        <f t="shared" si="471"/>
        <v xml:space="preserve">UBERLANDIA </v>
      </c>
      <c r="I2778" s="72">
        <v>46162</v>
      </c>
      <c r="J2778" s="72">
        <v>46170</v>
      </c>
      <c r="K2778" s="76">
        <v>0</v>
      </c>
      <c r="L2778" s="76">
        <v>6953</v>
      </c>
      <c r="M2778" s="76">
        <v>25474</v>
      </c>
      <c r="N2778" s="149">
        <f t="shared" si="472"/>
        <v>600</v>
      </c>
      <c r="O2778" s="74" t="str">
        <f t="shared" ca="1" si="473"/>
        <v>PENDENTE</v>
      </c>
      <c r="P2778" s="76"/>
      <c r="Q2778" s="76"/>
      <c r="R2778" s="76" t="s">
        <v>111</v>
      </c>
      <c r="S2778" s="149" t="str">
        <f t="shared" si="463"/>
        <v>Desgaste irregular da Banda de Rodagem.</v>
      </c>
      <c r="T2778" s="149" t="str">
        <f t="shared" si="464"/>
        <v>Folgas nas mangas, cubos, buchas estouradas, veículo desalinhado.</v>
      </c>
      <c r="U2778" s="149" t="str">
        <f t="shared" si="46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78" s="76">
        <v>16196</v>
      </c>
      <c r="W2778" s="149" t="str">
        <f t="shared" si="466"/>
        <v xml:space="preserve">Everson Veloso </v>
      </c>
      <c r="X2778" s="149">
        <f t="shared" si="467"/>
        <v>5</v>
      </c>
      <c r="Y2778" s="149">
        <f t="shared" ca="1" si="468"/>
        <v>67</v>
      </c>
      <c r="Z2778" s="149" t="str">
        <f>IFERROR(VLOOKUP(R2778,FVU!B:F,5,FALSE),"")</f>
        <v>BANDA DE RODAGEM</v>
      </c>
      <c r="AA2778">
        <f t="shared" si="469"/>
        <v>2026</v>
      </c>
    </row>
    <row r="2779" spans="1:27" ht="15.75" customHeight="1">
      <c r="A2779" s="150">
        <f t="shared" si="462"/>
        <v>5074</v>
      </c>
      <c r="B2779" s="75">
        <v>33033</v>
      </c>
      <c r="C2779" s="60">
        <v>2</v>
      </c>
      <c r="D2779" s="59" t="str">
        <f t="shared" si="470"/>
        <v>275/80R22.5</v>
      </c>
      <c r="E2779" s="61">
        <v>7504</v>
      </c>
      <c r="F2779" s="75" t="s">
        <v>197</v>
      </c>
      <c r="G2779" s="75">
        <v>56</v>
      </c>
      <c r="H2779" s="150" t="str">
        <f t="shared" si="471"/>
        <v xml:space="preserve">UBERLANDIA </v>
      </c>
      <c r="I2779" s="64">
        <v>46132</v>
      </c>
      <c r="J2779" s="64">
        <v>46170</v>
      </c>
      <c r="K2779" s="75">
        <v>0</v>
      </c>
      <c r="L2779" s="75">
        <v>3215</v>
      </c>
      <c r="M2779" s="75">
        <v>21293</v>
      </c>
      <c r="N2779" s="150">
        <f t="shared" si="472"/>
        <v>600</v>
      </c>
      <c r="O2779" s="66" t="str">
        <f t="shared" ca="1" si="473"/>
        <v>PENDENTE</v>
      </c>
      <c r="P2779" s="75"/>
      <c r="Q2779" s="75"/>
      <c r="R2779" s="75" t="s">
        <v>114</v>
      </c>
      <c r="S2779" s="150" t="str">
        <f t="shared" si="463"/>
        <v>Pneu não ressulcado</v>
      </c>
      <c r="T2779" s="150" t="str">
        <f t="shared" si="464"/>
        <v>Negligência e/ou não realização do serviço de ressulcagem.</v>
      </c>
      <c r="U2779" s="150" t="str">
        <f t="shared" si="465"/>
        <v>Realizar a ressulcagem dos pneus respeitando os procedimentos conforme manual de ressulcagem.</v>
      </c>
      <c r="V2779" s="75">
        <v>16196</v>
      </c>
      <c r="W2779" s="150" t="str">
        <f t="shared" si="466"/>
        <v xml:space="preserve">Everson Veloso </v>
      </c>
      <c r="X2779" s="150">
        <f t="shared" si="467"/>
        <v>5</v>
      </c>
      <c r="Y2779" s="150">
        <f t="shared" ca="1" si="468"/>
        <v>67</v>
      </c>
      <c r="Z2779" s="150" t="str">
        <f>IFERROR(VLOOKUP(R2779,FVU!B:F,5,FALSE),"")</f>
        <v>BANDA DE RODAGEM</v>
      </c>
      <c r="AA2779">
        <f t="shared" si="469"/>
        <v>2026</v>
      </c>
    </row>
    <row r="2780" spans="1:27" ht="15.75" customHeight="1">
      <c r="A2780" s="149">
        <f t="shared" si="462"/>
        <v>5075</v>
      </c>
      <c r="B2780" s="76">
        <v>32645</v>
      </c>
      <c r="C2780" s="68">
        <v>2</v>
      </c>
      <c r="D2780" s="67" t="str">
        <f t="shared" si="470"/>
        <v>275/80R22.5</v>
      </c>
      <c r="E2780" s="69">
        <v>8418</v>
      </c>
      <c r="F2780" s="76" t="s">
        <v>102</v>
      </c>
      <c r="G2780" s="76">
        <v>56</v>
      </c>
      <c r="H2780" s="149" t="str">
        <f t="shared" si="471"/>
        <v xml:space="preserve">UBERLANDIA </v>
      </c>
      <c r="I2780" s="72">
        <v>46161</v>
      </c>
      <c r="J2780" s="72">
        <v>46170</v>
      </c>
      <c r="K2780" s="76">
        <v>0</v>
      </c>
      <c r="L2780" s="76">
        <v>5606</v>
      </c>
      <c r="M2780" s="76">
        <v>51601</v>
      </c>
      <c r="N2780" s="149">
        <f t="shared" si="472"/>
        <v>600</v>
      </c>
      <c r="O2780" s="74" t="str">
        <f t="shared" ca="1" si="473"/>
        <v>PENDENTE</v>
      </c>
      <c r="P2780" s="76"/>
      <c r="Q2780" s="76"/>
      <c r="R2780" s="76" t="s">
        <v>114</v>
      </c>
      <c r="S2780" s="149" t="str">
        <f t="shared" si="463"/>
        <v>Pneu não ressulcado</v>
      </c>
      <c r="T2780" s="149" t="str">
        <f t="shared" si="464"/>
        <v>Negligência e/ou não realização do serviço de ressulcagem.</v>
      </c>
      <c r="U2780" s="149" t="str">
        <f t="shared" si="465"/>
        <v>Realizar a ressulcagem dos pneus respeitando os procedimentos conforme manual de ressulcagem.</v>
      </c>
      <c r="V2780" s="76">
        <v>16196</v>
      </c>
      <c r="W2780" s="149" t="str">
        <f t="shared" si="466"/>
        <v xml:space="preserve">Everson Veloso </v>
      </c>
      <c r="X2780" s="149">
        <f t="shared" si="467"/>
        <v>5</v>
      </c>
      <c r="Y2780" s="149">
        <f t="shared" ca="1" si="468"/>
        <v>67</v>
      </c>
      <c r="Z2780" s="149" t="str">
        <f>IFERROR(VLOOKUP(R2780,FVU!B:F,5,FALSE),"")</f>
        <v>BANDA DE RODAGEM</v>
      </c>
      <c r="AA2780">
        <f t="shared" si="469"/>
        <v>2026</v>
      </c>
    </row>
    <row r="2781" spans="1:27" ht="15.75" customHeight="1">
      <c r="A2781" s="150">
        <f t="shared" si="462"/>
        <v>5076</v>
      </c>
      <c r="B2781" s="75">
        <v>32640</v>
      </c>
      <c r="C2781" s="60">
        <v>2</v>
      </c>
      <c r="D2781" s="59" t="str">
        <f t="shared" si="470"/>
        <v>275/80R22.5</v>
      </c>
      <c r="E2781" s="61">
        <v>7323</v>
      </c>
      <c r="F2781" s="75" t="s">
        <v>197</v>
      </c>
      <c r="G2781" s="75">
        <v>56</v>
      </c>
      <c r="H2781" s="150" t="str">
        <f t="shared" si="471"/>
        <v xml:space="preserve">UBERLANDIA </v>
      </c>
      <c r="I2781" s="64">
        <v>46056</v>
      </c>
      <c r="J2781" s="64">
        <v>46170</v>
      </c>
      <c r="K2781" s="75">
        <v>0</v>
      </c>
      <c r="L2781" s="75">
        <v>1378</v>
      </c>
      <c r="M2781" s="75">
        <v>33556</v>
      </c>
      <c r="N2781" s="150">
        <f t="shared" si="472"/>
        <v>600</v>
      </c>
      <c r="O2781" s="66" t="str">
        <f t="shared" ca="1" si="473"/>
        <v>PENDENTE</v>
      </c>
      <c r="P2781" s="75"/>
      <c r="Q2781" s="75"/>
      <c r="R2781" s="75" t="s">
        <v>114</v>
      </c>
      <c r="S2781" s="150" t="str">
        <f t="shared" si="463"/>
        <v>Pneu não ressulcado</v>
      </c>
      <c r="T2781" s="150" t="str">
        <f t="shared" si="464"/>
        <v>Negligência e/ou não realização do serviço de ressulcagem.</v>
      </c>
      <c r="U2781" s="150" t="str">
        <f t="shared" si="465"/>
        <v>Realizar a ressulcagem dos pneus respeitando os procedimentos conforme manual de ressulcagem.</v>
      </c>
      <c r="V2781" s="75">
        <v>16196</v>
      </c>
      <c r="W2781" s="150" t="str">
        <f t="shared" si="466"/>
        <v xml:space="preserve">Everson Veloso </v>
      </c>
      <c r="X2781" s="150">
        <f t="shared" si="467"/>
        <v>5</v>
      </c>
      <c r="Y2781" s="150">
        <f t="shared" ca="1" si="468"/>
        <v>67</v>
      </c>
      <c r="Z2781" s="150" t="str">
        <f>IFERROR(VLOOKUP(R2781,FVU!B:F,5,FALSE),"")</f>
        <v>BANDA DE RODAGEM</v>
      </c>
      <c r="AA2781">
        <f t="shared" si="469"/>
        <v>2026</v>
      </c>
    </row>
    <row r="2782" spans="1:27" ht="15.75" customHeight="1">
      <c r="A2782" s="149">
        <f t="shared" si="462"/>
        <v>5077</v>
      </c>
      <c r="B2782" s="76">
        <v>30716</v>
      </c>
      <c r="C2782" s="68">
        <v>2</v>
      </c>
      <c r="D2782" s="67" t="str">
        <f t="shared" si="470"/>
        <v>275/80R22.5</v>
      </c>
      <c r="E2782" s="69">
        <v>8461</v>
      </c>
      <c r="F2782" s="76" t="s">
        <v>101</v>
      </c>
      <c r="G2782" s="76">
        <v>56</v>
      </c>
      <c r="H2782" s="149" t="str">
        <f t="shared" si="471"/>
        <v xml:space="preserve">UBERLANDIA </v>
      </c>
      <c r="I2782" s="72">
        <v>46164</v>
      </c>
      <c r="J2782" s="72">
        <v>46170</v>
      </c>
      <c r="K2782" s="76">
        <v>0</v>
      </c>
      <c r="L2782" s="76">
        <v>16353</v>
      </c>
      <c r="M2782" s="76">
        <v>71510</v>
      </c>
      <c r="N2782" s="149">
        <f t="shared" si="472"/>
        <v>600</v>
      </c>
      <c r="O2782" s="74" t="str">
        <f t="shared" ca="1" si="473"/>
        <v>PENDENTE</v>
      </c>
      <c r="P2782" s="76"/>
      <c r="Q2782" s="76"/>
      <c r="R2782" s="76" t="s">
        <v>114</v>
      </c>
      <c r="S2782" s="149" t="str">
        <f t="shared" si="463"/>
        <v>Pneu não ressulcado</v>
      </c>
      <c r="T2782" s="149" t="str">
        <f t="shared" si="464"/>
        <v>Negligência e/ou não realização do serviço de ressulcagem.</v>
      </c>
      <c r="U2782" s="149" t="str">
        <f t="shared" si="465"/>
        <v>Realizar a ressulcagem dos pneus respeitando os procedimentos conforme manual de ressulcagem.</v>
      </c>
      <c r="V2782" s="76">
        <v>16196</v>
      </c>
      <c r="W2782" s="149" t="str">
        <f t="shared" si="466"/>
        <v xml:space="preserve">Everson Veloso </v>
      </c>
      <c r="X2782" s="149">
        <f t="shared" si="467"/>
        <v>5</v>
      </c>
      <c r="Y2782" s="149">
        <f t="shared" ca="1" si="468"/>
        <v>67</v>
      </c>
      <c r="Z2782" s="149" t="str">
        <f>IFERROR(VLOOKUP(R2782,FVU!B:F,5,FALSE),"")</f>
        <v>BANDA DE RODAGEM</v>
      </c>
      <c r="AA2782">
        <f t="shared" si="469"/>
        <v>2026</v>
      </c>
    </row>
    <row r="2783" spans="1:27" ht="15.75" customHeight="1">
      <c r="A2783" s="150">
        <f t="shared" si="462"/>
        <v>5078</v>
      </c>
      <c r="B2783" s="75">
        <v>31157</v>
      </c>
      <c r="C2783" s="60">
        <v>2</v>
      </c>
      <c r="D2783" s="59" t="str">
        <f t="shared" si="470"/>
        <v>275/80R22.5</v>
      </c>
      <c r="E2783" s="61">
        <v>8479</v>
      </c>
      <c r="F2783" s="75" t="s">
        <v>102</v>
      </c>
      <c r="G2783" s="75">
        <v>56</v>
      </c>
      <c r="H2783" s="150" t="str">
        <f t="shared" si="471"/>
        <v xml:space="preserve">UBERLANDIA </v>
      </c>
      <c r="I2783" s="64">
        <v>46161</v>
      </c>
      <c r="J2783" s="64">
        <v>46170</v>
      </c>
      <c r="K2783" s="75">
        <v>0</v>
      </c>
      <c r="L2783" s="75">
        <v>25200</v>
      </c>
      <c r="M2783" s="75">
        <v>62033</v>
      </c>
      <c r="N2783" s="150">
        <f t="shared" si="472"/>
        <v>600</v>
      </c>
      <c r="O2783" s="66" t="str">
        <f t="shared" ca="1" si="473"/>
        <v>PENDENTE</v>
      </c>
      <c r="P2783" s="75"/>
      <c r="Q2783" s="75"/>
      <c r="R2783" s="75" t="s">
        <v>111</v>
      </c>
      <c r="S2783" s="150" t="str">
        <f t="shared" si="463"/>
        <v>Desgaste irregular da Banda de Rodagem.</v>
      </c>
      <c r="T2783" s="150" t="str">
        <f t="shared" si="464"/>
        <v>Folgas nas mangas, cubos, buchas estouradas, veículo desalinhado.</v>
      </c>
      <c r="U2783" s="150" t="str">
        <f t="shared" si="46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83" s="75">
        <v>16196</v>
      </c>
      <c r="W2783" s="150" t="str">
        <f t="shared" si="466"/>
        <v xml:space="preserve">Everson Veloso </v>
      </c>
      <c r="X2783" s="150">
        <f t="shared" si="467"/>
        <v>5</v>
      </c>
      <c r="Y2783" s="150">
        <f t="shared" ca="1" si="468"/>
        <v>67</v>
      </c>
      <c r="Z2783" s="150" t="str">
        <f>IFERROR(VLOOKUP(R2783,FVU!B:F,5,FALSE),"")</f>
        <v>BANDA DE RODAGEM</v>
      </c>
      <c r="AA2783">
        <f t="shared" si="469"/>
        <v>2026</v>
      </c>
    </row>
    <row r="2784" spans="1:27" ht="15.75" customHeight="1">
      <c r="A2784" s="149">
        <f t="shared" si="462"/>
        <v>5079</v>
      </c>
      <c r="B2784" s="76">
        <v>31462</v>
      </c>
      <c r="C2784" s="68">
        <v>2</v>
      </c>
      <c r="D2784" s="67" t="str">
        <f t="shared" si="470"/>
        <v>275/80R22.5</v>
      </c>
      <c r="E2784" s="69">
        <v>8416</v>
      </c>
      <c r="F2784" s="76" t="s">
        <v>105</v>
      </c>
      <c r="G2784" s="76">
        <v>56</v>
      </c>
      <c r="H2784" s="149" t="str">
        <f t="shared" si="471"/>
        <v xml:space="preserve">UBERLANDIA </v>
      </c>
      <c r="I2784" s="72">
        <v>46162</v>
      </c>
      <c r="J2784" s="72">
        <v>46170</v>
      </c>
      <c r="K2784" s="76">
        <v>0</v>
      </c>
      <c r="L2784" s="76">
        <v>18984</v>
      </c>
      <c r="M2784" s="76">
        <v>72055</v>
      </c>
      <c r="N2784" s="149">
        <f t="shared" si="472"/>
        <v>600</v>
      </c>
      <c r="O2784" s="74" t="str">
        <f t="shared" ca="1" si="473"/>
        <v>PENDENTE</v>
      </c>
      <c r="P2784" s="76"/>
      <c r="Q2784" s="76"/>
      <c r="R2784" s="76" t="s">
        <v>114</v>
      </c>
      <c r="S2784" s="149" t="str">
        <f t="shared" si="463"/>
        <v>Pneu não ressulcado</v>
      </c>
      <c r="T2784" s="149" t="str">
        <f t="shared" si="464"/>
        <v>Negligência e/ou não realização do serviço de ressulcagem.</v>
      </c>
      <c r="U2784" s="149" t="str">
        <f t="shared" si="465"/>
        <v>Realizar a ressulcagem dos pneus respeitando os procedimentos conforme manual de ressulcagem.</v>
      </c>
      <c r="V2784" s="76">
        <v>16196</v>
      </c>
      <c r="W2784" s="149" t="str">
        <f t="shared" si="466"/>
        <v xml:space="preserve">Everson Veloso </v>
      </c>
      <c r="X2784" s="149">
        <f t="shared" si="467"/>
        <v>5</v>
      </c>
      <c r="Y2784" s="149">
        <f t="shared" ca="1" si="468"/>
        <v>67</v>
      </c>
      <c r="Z2784" s="149" t="str">
        <f>IFERROR(VLOOKUP(R2784,FVU!B:F,5,FALSE),"")</f>
        <v>BANDA DE RODAGEM</v>
      </c>
      <c r="AA2784">
        <f t="shared" si="469"/>
        <v>2026</v>
      </c>
    </row>
    <row r="2785" spans="1:27" ht="15.75" customHeight="1">
      <c r="A2785" s="150">
        <f t="shared" si="462"/>
        <v>5080</v>
      </c>
      <c r="B2785" s="75">
        <v>34386</v>
      </c>
      <c r="C2785" s="60">
        <v>4</v>
      </c>
      <c r="D2785" s="59" t="str">
        <f t="shared" si="470"/>
        <v>215/75R17.5</v>
      </c>
      <c r="E2785" s="61">
        <v>40887</v>
      </c>
      <c r="F2785" s="75" t="s">
        <v>197</v>
      </c>
      <c r="G2785" s="75">
        <v>98</v>
      </c>
      <c r="H2785" s="150" t="str">
        <f t="shared" si="471"/>
        <v>ANA LUCIA</v>
      </c>
      <c r="I2785" s="64">
        <v>46167</v>
      </c>
      <c r="J2785" s="64">
        <v>46170</v>
      </c>
      <c r="K2785" s="75">
        <v>0</v>
      </c>
      <c r="L2785" s="75">
        <v>1092</v>
      </c>
      <c r="M2785" s="75">
        <v>1092</v>
      </c>
      <c r="N2785" s="150">
        <f t="shared" si="472"/>
        <v>450</v>
      </c>
      <c r="O2785" s="66" t="str">
        <f t="shared" ca="1" si="473"/>
        <v>OK</v>
      </c>
      <c r="P2785" s="64">
        <v>46182</v>
      </c>
      <c r="Q2785" s="75"/>
      <c r="R2785" s="75" t="s">
        <v>113</v>
      </c>
      <c r="S2785" s="150" t="str">
        <f t="shared" si="463"/>
        <v>Deterioração do topo por choque.</v>
      </c>
      <c r="T2785" s="150" t="str">
        <f t="shared" si="464"/>
        <v>Impacto contra obstáculos, excesso de pressão.</v>
      </c>
      <c r="U2785" s="150" t="str">
        <f t="shared" si="465"/>
        <v xml:space="preserve">Impacto  na banda de rodagem proveniente de erro operacional, solicito avaliação de cobrança. </v>
      </c>
      <c r="V2785" s="75">
        <v>16196</v>
      </c>
      <c r="W2785" s="150" t="str">
        <f t="shared" si="466"/>
        <v xml:space="preserve">Everson Veloso </v>
      </c>
      <c r="X2785" s="150">
        <f t="shared" si="467"/>
        <v>5</v>
      </c>
      <c r="Y2785" s="150">
        <f t="shared" ca="1" si="468"/>
        <v>12</v>
      </c>
      <c r="Z2785" s="150" t="str">
        <f>IFERROR(VLOOKUP(R2785,FVU!B:F,5,FALSE),"")</f>
        <v>BANDA DE RODAGEM</v>
      </c>
      <c r="AA2785">
        <f t="shared" si="469"/>
        <v>2026</v>
      </c>
    </row>
    <row r="2786" spans="1:27" ht="15.75" customHeight="1">
      <c r="A2786" s="149">
        <f t="shared" si="462"/>
        <v>5081</v>
      </c>
      <c r="B2786" s="76">
        <v>26317</v>
      </c>
      <c r="C2786" s="68">
        <v>1</v>
      </c>
      <c r="D2786" s="67" t="str">
        <f t="shared" si="470"/>
        <v>295/80R22.5</v>
      </c>
      <c r="E2786" s="69">
        <v>10797</v>
      </c>
      <c r="F2786" s="76" t="s">
        <v>101</v>
      </c>
      <c r="G2786" s="76">
        <v>870</v>
      </c>
      <c r="H2786" s="149" t="str">
        <f t="shared" si="471"/>
        <v>JUSTINOPOLIS</v>
      </c>
      <c r="I2786" s="72">
        <v>46165</v>
      </c>
      <c r="J2786" s="72">
        <v>46170</v>
      </c>
      <c r="K2786" s="76">
        <v>1</v>
      </c>
      <c r="L2786" s="76">
        <v>18129</v>
      </c>
      <c r="M2786" s="76">
        <v>89461</v>
      </c>
      <c r="N2786" s="149">
        <f t="shared" si="472"/>
        <v>650</v>
      </c>
      <c r="O2786" s="74" t="str">
        <f t="shared" ca="1" si="473"/>
        <v>PENDENTE</v>
      </c>
      <c r="P2786" s="76"/>
      <c r="Q2786" s="76"/>
      <c r="R2786" s="76" t="s">
        <v>117</v>
      </c>
      <c r="S2786" s="149" t="str">
        <f t="shared" si="463"/>
        <v>Separações no talão e rupturas dos reforços.</v>
      </c>
      <c r="T2786" s="149" t="str">
        <f t="shared" si="464"/>
        <v>Aquecimento excessivo no tambor de freio, utilização com sobrecarga ou baixa pressão, mau posicionamento do pneu sobre o aro/roda, uso excessivo dos freios devido a velocidade incompatível com a via.</v>
      </c>
      <c r="U2786" s="149" t="str">
        <f t="shared" si="46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786" s="76">
        <v>16196</v>
      </c>
      <c r="W2786" s="149" t="str">
        <f t="shared" si="466"/>
        <v xml:space="preserve">Everson Veloso </v>
      </c>
      <c r="X2786" s="149">
        <f t="shared" si="467"/>
        <v>5</v>
      </c>
      <c r="Y2786" s="149">
        <f t="shared" ca="1" si="468"/>
        <v>67</v>
      </c>
      <c r="Z2786" s="149" t="str">
        <f>IFERROR(VLOOKUP(R2786,FVU!B:F,5,FALSE),"")</f>
        <v>TALÃO</v>
      </c>
      <c r="AA2786">
        <f t="shared" si="469"/>
        <v>2026</v>
      </c>
    </row>
    <row r="2787" spans="1:27" ht="15.75" customHeight="1">
      <c r="A2787" s="150">
        <f t="shared" si="462"/>
        <v>5082</v>
      </c>
      <c r="B2787" s="75">
        <v>26719</v>
      </c>
      <c r="C2787" s="60">
        <v>2</v>
      </c>
      <c r="D2787" s="59" t="str">
        <f t="shared" si="470"/>
        <v>275/80R22.5</v>
      </c>
      <c r="E2787" s="61">
        <v>90580</v>
      </c>
      <c r="F2787" s="75" t="s">
        <v>99</v>
      </c>
      <c r="G2787" s="75">
        <v>870</v>
      </c>
      <c r="H2787" s="150" t="str">
        <f t="shared" si="471"/>
        <v>JUSTINOPOLIS</v>
      </c>
      <c r="I2787" s="64">
        <v>46161</v>
      </c>
      <c r="J2787" s="64">
        <v>46170</v>
      </c>
      <c r="K2787" s="75">
        <v>3</v>
      </c>
      <c r="L2787" s="75">
        <v>102</v>
      </c>
      <c r="M2787" s="75">
        <v>190794</v>
      </c>
      <c r="N2787" s="150">
        <f t="shared" si="472"/>
        <v>600</v>
      </c>
      <c r="O2787" s="66" t="str">
        <f t="shared" ca="1" si="473"/>
        <v>PENDENTE</v>
      </c>
      <c r="P2787" s="75"/>
      <c r="Q2787" s="75"/>
      <c r="R2787" s="75" t="s">
        <v>116</v>
      </c>
      <c r="S2787" s="150" t="str">
        <f t="shared" si="463"/>
        <v>Desenrolamento do retorno da lona carcaça no talão.</v>
      </c>
      <c r="T2787" s="150" t="str">
        <f t="shared" si="464"/>
        <v>Aquecimento no talão ocasionado pelo uso excessivo do freio, má regulagem dos freios, uso excessivo dos freios devido a velocidade incompatível com a via,rodas sujas e/ou em má condições de uso, etc.</v>
      </c>
      <c r="U2787" s="150" t="str">
        <f t="shared" si="465"/>
        <v>Verificar equalização das rodas (diferença de temperatura acima de 5°), efetuar inspeção no veículo (simetria das forquilhas, pressão dos cilindros, regulagem dos freios, folga nos eixos, tambores de freio, lonas e catracas),Efetuar limpezas e pinturas das rodas, caso esteja tudo normal verificar a operação do condutor (instrutores).</v>
      </c>
      <c r="V2787" s="75">
        <v>16196</v>
      </c>
      <c r="W2787" s="150" t="str">
        <f t="shared" si="466"/>
        <v xml:space="preserve">Everson Veloso </v>
      </c>
      <c r="X2787" s="150">
        <f t="shared" si="467"/>
        <v>5</v>
      </c>
      <c r="Y2787" s="150">
        <f t="shared" ca="1" si="468"/>
        <v>67</v>
      </c>
      <c r="Z2787" s="150" t="str">
        <f>IFERROR(VLOOKUP(R2787,FVU!B:F,5,FALSE),"")</f>
        <v>TALÃO</v>
      </c>
      <c r="AA2787">
        <f t="shared" si="469"/>
        <v>2026</v>
      </c>
    </row>
    <row r="2788" spans="1:27" ht="15.75" customHeight="1">
      <c r="A2788" s="149">
        <f t="shared" si="462"/>
        <v>5083</v>
      </c>
      <c r="B2788" s="76">
        <v>30937</v>
      </c>
      <c r="C2788" s="68">
        <v>2</v>
      </c>
      <c r="D2788" s="67" t="str">
        <f t="shared" si="470"/>
        <v>275/80R22.5</v>
      </c>
      <c r="E2788" s="69">
        <v>41159</v>
      </c>
      <c r="F2788" s="76" t="s">
        <v>99</v>
      </c>
      <c r="G2788" s="76">
        <v>870</v>
      </c>
      <c r="H2788" s="149" t="str">
        <f t="shared" si="471"/>
        <v>JUSTINOPOLIS</v>
      </c>
      <c r="I2788" s="72">
        <v>46163</v>
      </c>
      <c r="J2788" s="72">
        <v>46170</v>
      </c>
      <c r="K2788" s="76">
        <v>1</v>
      </c>
      <c r="L2788" s="76">
        <v>7327</v>
      </c>
      <c r="M2788" s="76">
        <v>83834</v>
      </c>
      <c r="N2788" s="149">
        <f t="shared" si="472"/>
        <v>600</v>
      </c>
      <c r="O2788" s="74" t="str">
        <f t="shared" ca="1" si="473"/>
        <v>PENDENTE</v>
      </c>
      <c r="P2788" s="76"/>
      <c r="Q2788" s="76"/>
      <c r="R2788" s="76" t="s">
        <v>117</v>
      </c>
      <c r="S2788" s="149" t="str">
        <f t="shared" si="463"/>
        <v>Separações no talão e rupturas dos reforços.</v>
      </c>
      <c r="T2788" s="149" t="str">
        <f t="shared" si="464"/>
        <v>Aquecimento excessivo no tambor de freio, utilização com sobrecarga ou baixa pressão, mau posicionamento do pneu sobre o aro/roda, uso excessivo dos freios devido a velocidade incompatível com a via.</v>
      </c>
      <c r="U2788" s="149" t="str">
        <f t="shared" si="465"/>
        <v>Verificar equalização das rodas (diferença de temperatura acima de 5°), efetuar inspeção no veículo (simetria das forquilhas, pressão dos cilindros, regulagem dos freios, folga nos eixos, tambores de freio, lonas e catracas), caso esteja tudo normal verificar a operação do condutor (instrutores).</v>
      </c>
      <c r="V2788" s="76">
        <v>16196</v>
      </c>
      <c r="W2788" s="149" t="str">
        <f t="shared" si="466"/>
        <v xml:space="preserve">Everson Veloso </v>
      </c>
      <c r="X2788" s="149">
        <f t="shared" si="467"/>
        <v>5</v>
      </c>
      <c r="Y2788" s="149">
        <f t="shared" ca="1" si="468"/>
        <v>67</v>
      </c>
      <c r="Z2788" s="149" t="str">
        <f>IFERROR(VLOOKUP(R2788,FVU!B:F,5,FALSE),"")</f>
        <v>TALÃO</v>
      </c>
      <c r="AA2788">
        <f t="shared" si="469"/>
        <v>2026</v>
      </c>
    </row>
    <row r="2789" spans="1:27" ht="15.75" customHeight="1">
      <c r="A2789" s="150">
        <f t="shared" si="462"/>
        <v>5084</v>
      </c>
      <c r="B2789" s="75">
        <v>32509</v>
      </c>
      <c r="C2789" s="60">
        <v>2</v>
      </c>
      <c r="D2789" s="59" t="str">
        <f t="shared" si="470"/>
        <v>275/80R22.5</v>
      </c>
      <c r="E2789" s="61">
        <v>8462</v>
      </c>
      <c r="F2789" s="75" t="s">
        <v>197</v>
      </c>
      <c r="G2789" s="75">
        <v>56</v>
      </c>
      <c r="H2789" s="150" t="str">
        <f t="shared" si="471"/>
        <v xml:space="preserve">UBERLANDIA </v>
      </c>
      <c r="I2789" s="64">
        <v>46165</v>
      </c>
      <c r="J2789" s="64">
        <v>46170</v>
      </c>
      <c r="K2789" s="75">
        <v>0</v>
      </c>
      <c r="L2789" s="75">
        <v>48535</v>
      </c>
      <c r="M2789" s="75">
        <v>48535</v>
      </c>
      <c r="N2789" s="150">
        <f t="shared" si="472"/>
        <v>600</v>
      </c>
      <c r="O2789" s="66" t="str">
        <f t="shared" ca="1" si="473"/>
        <v>PENDENTE</v>
      </c>
      <c r="P2789" s="75"/>
      <c r="Q2789" s="75"/>
      <c r="R2789" s="75" t="s">
        <v>111</v>
      </c>
      <c r="S2789" s="150" t="str">
        <f t="shared" si="463"/>
        <v>Desgaste irregular da Banda de Rodagem.</v>
      </c>
      <c r="T2789" s="150" t="str">
        <f t="shared" si="464"/>
        <v>Folgas nas mangas, cubos, buchas estouradas, veículo desalinhado.</v>
      </c>
      <c r="U2789" s="150" t="str">
        <f t="shared" si="46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89" s="75">
        <v>16196</v>
      </c>
      <c r="W2789" s="150" t="str">
        <f t="shared" si="466"/>
        <v xml:space="preserve">Everson Veloso </v>
      </c>
      <c r="X2789" s="150">
        <f t="shared" si="467"/>
        <v>5</v>
      </c>
      <c r="Y2789" s="150">
        <f t="shared" ca="1" si="468"/>
        <v>67</v>
      </c>
      <c r="Z2789" s="150" t="str">
        <f>IFERROR(VLOOKUP(R2789,FVU!B:F,5,FALSE),"")</f>
        <v>BANDA DE RODAGEM</v>
      </c>
      <c r="AA2789">
        <f t="shared" si="469"/>
        <v>2026</v>
      </c>
    </row>
    <row r="2790" spans="1:27" ht="15.75" customHeight="1">
      <c r="A2790" s="149">
        <f t="shared" si="462"/>
        <v>5085</v>
      </c>
      <c r="B2790" s="76">
        <v>33111</v>
      </c>
      <c r="C2790" s="68">
        <v>2</v>
      </c>
      <c r="D2790" s="67" t="str">
        <f t="shared" si="470"/>
        <v>275/80R22.5</v>
      </c>
      <c r="E2790" s="69">
        <v>8519</v>
      </c>
      <c r="F2790" s="76" t="s">
        <v>102</v>
      </c>
      <c r="G2790" s="76">
        <v>56</v>
      </c>
      <c r="H2790" s="149" t="str">
        <f t="shared" si="471"/>
        <v xml:space="preserve">UBERLANDIA </v>
      </c>
      <c r="I2790" s="72">
        <v>46167</v>
      </c>
      <c r="J2790" s="72">
        <v>46170</v>
      </c>
      <c r="K2790" s="76">
        <v>0</v>
      </c>
      <c r="L2790" s="76">
        <v>41181</v>
      </c>
      <c r="M2790" s="76">
        <v>41181</v>
      </c>
      <c r="N2790" s="149">
        <f t="shared" si="472"/>
        <v>600</v>
      </c>
      <c r="O2790" s="74" t="str">
        <f t="shared" ca="1" si="473"/>
        <v>PENDENTE</v>
      </c>
      <c r="P2790" s="76"/>
      <c r="Q2790" s="76"/>
      <c r="R2790" s="76" t="s">
        <v>111</v>
      </c>
      <c r="S2790" s="149" t="str">
        <f t="shared" si="463"/>
        <v>Desgaste irregular da Banda de Rodagem.</v>
      </c>
      <c r="T2790" s="149" t="str">
        <f t="shared" si="464"/>
        <v>Folgas nas mangas, cubos, buchas estouradas, veículo desalinhado.</v>
      </c>
      <c r="U2790" s="149" t="str">
        <f t="shared" si="46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90" s="76">
        <v>16196</v>
      </c>
      <c r="W2790" s="149" t="str">
        <f t="shared" si="466"/>
        <v xml:space="preserve">Everson Veloso </v>
      </c>
      <c r="X2790" s="149">
        <f t="shared" si="467"/>
        <v>5</v>
      </c>
      <c r="Y2790" s="149">
        <f t="shared" ca="1" si="468"/>
        <v>67</v>
      </c>
      <c r="Z2790" s="149" t="str">
        <f>IFERROR(VLOOKUP(R2790,FVU!B:F,5,FALSE),"")</f>
        <v>BANDA DE RODAGEM</v>
      </c>
      <c r="AA2790">
        <f t="shared" si="469"/>
        <v>2026</v>
      </c>
    </row>
    <row r="2791" spans="1:27" ht="15.75" customHeight="1">
      <c r="A2791" s="150">
        <f t="shared" si="462"/>
        <v>5086</v>
      </c>
      <c r="B2791" s="75">
        <v>33421</v>
      </c>
      <c r="C2791" s="60">
        <v>2</v>
      </c>
      <c r="D2791" s="59" t="str">
        <f t="shared" si="470"/>
        <v>275/80R22.5</v>
      </c>
      <c r="E2791" s="61">
        <v>8485</v>
      </c>
      <c r="F2791" s="75" t="s">
        <v>102</v>
      </c>
      <c r="G2791" s="75">
        <v>56</v>
      </c>
      <c r="H2791" s="150" t="str">
        <f t="shared" si="471"/>
        <v xml:space="preserve">UBERLANDIA </v>
      </c>
      <c r="I2791" s="64">
        <v>46165</v>
      </c>
      <c r="J2791" s="64">
        <v>46170</v>
      </c>
      <c r="K2791" s="75">
        <v>0</v>
      </c>
      <c r="L2791" s="75">
        <v>29287</v>
      </c>
      <c r="M2791" s="75">
        <v>29287</v>
      </c>
      <c r="N2791" s="150">
        <f t="shared" si="472"/>
        <v>600</v>
      </c>
      <c r="O2791" s="66" t="str">
        <f t="shared" ca="1" si="473"/>
        <v>PENDENTE</v>
      </c>
      <c r="P2791" s="75"/>
      <c r="Q2791" s="75"/>
      <c r="R2791" s="75" t="s">
        <v>111</v>
      </c>
      <c r="S2791" s="150" t="str">
        <f t="shared" si="463"/>
        <v>Desgaste irregular da Banda de Rodagem.</v>
      </c>
      <c r="T2791" s="150" t="str">
        <f t="shared" si="464"/>
        <v>Folgas nas mangas, cubos, buchas estouradas, veículo desalinhado.</v>
      </c>
      <c r="U2791" s="150" t="str">
        <f t="shared" si="46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91" s="75">
        <v>16196</v>
      </c>
      <c r="W2791" s="150" t="str">
        <f t="shared" si="466"/>
        <v xml:space="preserve">Everson Veloso </v>
      </c>
      <c r="X2791" s="150">
        <f t="shared" si="467"/>
        <v>5</v>
      </c>
      <c r="Y2791" s="150">
        <f t="shared" ca="1" si="468"/>
        <v>67</v>
      </c>
      <c r="Z2791" s="150" t="str">
        <f>IFERROR(VLOOKUP(R2791,FVU!B:F,5,FALSE),"")</f>
        <v>BANDA DE RODAGEM</v>
      </c>
      <c r="AA2791">
        <f t="shared" si="469"/>
        <v>2026</v>
      </c>
    </row>
    <row r="2792" spans="1:27" ht="15.75" customHeight="1">
      <c r="A2792" s="149">
        <f t="shared" si="462"/>
        <v>5087</v>
      </c>
      <c r="B2792" s="76">
        <v>32333</v>
      </c>
      <c r="C2792" s="68">
        <v>2</v>
      </c>
      <c r="D2792" s="67" t="str">
        <f t="shared" si="470"/>
        <v>275/80R22.5</v>
      </c>
      <c r="E2792" s="69">
        <v>8484</v>
      </c>
      <c r="F2792" s="76" t="s">
        <v>105</v>
      </c>
      <c r="G2792" s="76">
        <v>56</v>
      </c>
      <c r="H2792" s="149" t="str">
        <f t="shared" si="471"/>
        <v xml:space="preserve">UBERLANDIA </v>
      </c>
      <c r="I2792" s="72">
        <v>46167</v>
      </c>
      <c r="J2792" s="72">
        <v>46170</v>
      </c>
      <c r="K2792" s="76">
        <v>0</v>
      </c>
      <c r="L2792" s="76">
        <v>13828</v>
      </c>
      <c r="M2792" s="76">
        <v>68615</v>
      </c>
      <c r="N2792" s="149">
        <f t="shared" si="472"/>
        <v>600</v>
      </c>
      <c r="O2792" s="74" t="str">
        <f t="shared" ca="1" si="473"/>
        <v>PENDENTE</v>
      </c>
      <c r="P2792" s="76"/>
      <c r="Q2792" s="76"/>
      <c r="R2792" s="76" t="s">
        <v>111</v>
      </c>
      <c r="S2792" s="149" t="str">
        <f t="shared" si="463"/>
        <v>Desgaste irregular da Banda de Rodagem.</v>
      </c>
      <c r="T2792" s="149" t="str">
        <f t="shared" si="464"/>
        <v>Folgas nas mangas, cubos, buchas estouradas, veículo desalinhado.</v>
      </c>
      <c r="U2792" s="149" t="str">
        <f t="shared" si="46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92" s="76">
        <v>16196</v>
      </c>
      <c r="W2792" s="149" t="str">
        <f t="shared" si="466"/>
        <v xml:space="preserve">Everson Veloso </v>
      </c>
      <c r="X2792" s="149">
        <f t="shared" si="467"/>
        <v>5</v>
      </c>
      <c r="Y2792" s="149">
        <f t="shared" ca="1" si="468"/>
        <v>67</v>
      </c>
      <c r="Z2792" s="149" t="str">
        <f>IFERROR(VLOOKUP(R2792,FVU!B:F,5,FALSE),"")</f>
        <v>BANDA DE RODAGEM</v>
      </c>
      <c r="AA2792">
        <f t="shared" si="469"/>
        <v>2026</v>
      </c>
    </row>
    <row r="2793" spans="1:27" ht="15.75" customHeight="1">
      <c r="A2793" s="150">
        <f t="shared" si="462"/>
        <v>5088</v>
      </c>
      <c r="B2793" s="75">
        <v>34316</v>
      </c>
      <c r="C2793" s="60">
        <v>2</v>
      </c>
      <c r="D2793" s="59" t="str">
        <f t="shared" si="470"/>
        <v>275/80R22.5</v>
      </c>
      <c r="E2793" s="61">
        <v>8428</v>
      </c>
      <c r="F2793" s="75" t="s">
        <v>102</v>
      </c>
      <c r="G2793" s="75">
        <v>56</v>
      </c>
      <c r="H2793" s="150" t="str">
        <f t="shared" si="471"/>
        <v xml:space="preserve">UBERLANDIA </v>
      </c>
      <c r="I2793" s="64">
        <v>46165</v>
      </c>
      <c r="J2793" s="64">
        <v>46170</v>
      </c>
      <c r="K2793" s="75">
        <v>0</v>
      </c>
      <c r="L2793" s="75">
        <v>2147</v>
      </c>
      <c r="M2793" s="75">
        <v>2147</v>
      </c>
      <c r="N2793" s="150">
        <f t="shared" si="472"/>
        <v>600</v>
      </c>
      <c r="O2793" s="66" t="str">
        <f t="shared" ca="1" si="473"/>
        <v>PENDENTE</v>
      </c>
      <c r="P2793" s="75"/>
      <c r="Q2793" s="75"/>
      <c r="R2793" s="75" t="s">
        <v>111</v>
      </c>
      <c r="S2793" s="150" t="str">
        <f t="shared" si="463"/>
        <v>Desgaste irregular da Banda de Rodagem.</v>
      </c>
      <c r="T2793" s="150" t="str">
        <f t="shared" si="464"/>
        <v>Folgas nas mangas, cubos, buchas estouradas, veículo desalinhado.</v>
      </c>
      <c r="U2793" s="150" t="str">
        <f t="shared" si="46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93" s="75">
        <v>16196</v>
      </c>
      <c r="W2793" s="150" t="str">
        <f t="shared" si="466"/>
        <v xml:space="preserve">Everson Veloso </v>
      </c>
      <c r="X2793" s="150">
        <f t="shared" si="467"/>
        <v>5</v>
      </c>
      <c r="Y2793" s="150">
        <f t="shared" ca="1" si="468"/>
        <v>67</v>
      </c>
      <c r="Z2793" s="150" t="str">
        <f>IFERROR(VLOOKUP(R2793,FVU!B:F,5,FALSE),"")</f>
        <v>BANDA DE RODAGEM</v>
      </c>
      <c r="AA2793">
        <f t="shared" si="469"/>
        <v>2026</v>
      </c>
    </row>
    <row r="2794" spans="1:27" ht="15.75" customHeight="1">
      <c r="A2794" s="149">
        <f t="shared" si="462"/>
        <v>5089</v>
      </c>
      <c r="B2794" s="76">
        <v>34317</v>
      </c>
      <c r="C2794" s="68">
        <v>2</v>
      </c>
      <c r="D2794" s="67" t="str">
        <f t="shared" si="470"/>
        <v>275/80R22.5</v>
      </c>
      <c r="E2794" s="69">
        <v>8428</v>
      </c>
      <c r="F2794" s="76" t="s">
        <v>197</v>
      </c>
      <c r="G2794" s="76">
        <v>56</v>
      </c>
      <c r="H2794" s="149" t="str">
        <f t="shared" si="471"/>
        <v xml:space="preserve">UBERLANDIA </v>
      </c>
      <c r="I2794" s="72">
        <v>46165</v>
      </c>
      <c r="J2794" s="72">
        <v>46170</v>
      </c>
      <c r="K2794" s="76">
        <v>0</v>
      </c>
      <c r="L2794" s="76">
        <v>2147</v>
      </c>
      <c r="M2794" s="76">
        <v>2147</v>
      </c>
      <c r="N2794" s="149">
        <f t="shared" si="472"/>
        <v>600</v>
      </c>
      <c r="O2794" s="74" t="str">
        <f t="shared" ca="1" si="473"/>
        <v>PENDENTE</v>
      </c>
      <c r="P2794" s="76"/>
      <c r="Q2794" s="76"/>
      <c r="R2794" s="76" t="s">
        <v>111</v>
      </c>
      <c r="S2794" s="149" t="str">
        <f t="shared" si="463"/>
        <v>Desgaste irregular da Banda de Rodagem.</v>
      </c>
      <c r="T2794" s="149" t="str">
        <f t="shared" si="464"/>
        <v>Folgas nas mangas, cubos, buchas estouradas, veículo desalinhado.</v>
      </c>
      <c r="U2794" s="149" t="str">
        <f t="shared" si="46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94" s="76">
        <v>16196</v>
      </c>
      <c r="W2794" s="149" t="str">
        <f t="shared" si="466"/>
        <v xml:space="preserve">Everson Veloso </v>
      </c>
      <c r="X2794" s="149">
        <f t="shared" si="467"/>
        <v>5</v>
      </c>
      <c r="Y2794" s="149">
        <f t="shared" ca="1" si="468"/>
        <v>67</v>
      </c>
      <c r="Z2794" s="149" t="str">
        <f>IFERROR(VLOOKUP(R2794,FVU!B:F,5,FALSE),"")</f>
        <v>BANDA DE RODAGEM</v>
      </c>
      <c r="AA2794">
        <f t="shared" si="469"/>
        <v>2026</v>
      </c>
    </row>
    <row r="2795" spans="1:27" ht="15.75" customHeight="1">
      <c r="A2795" s="150">
        <f t="shared" si="462"/>
        <v>5090</v>
      </c>
      <c r="B2795" s="75">
        <v>32125</v>
      </c>
      <c r="C2795" s="60">
        <v>2</v>
      </c>
      <c r="D2795" s="59" t="str">
        <f t="shared" si="470"/>
        <v>275/80R22.5</v>
      </c>
      <c r="E2795" s="61">
        <v>8475</v>
      </c>
      <c r="F2795" s="75" t="s">
        <v>197</v>
      </c>
      <c r="G2795" s="75">
        <v>56</v>
      </c>
      <c r="H2795" s="150" t="str">
        <f t="shared" si="471"/>
        <v xml:space="preserve">UBERLANDIA </v>
      </c>
      <c r="I2795" s="64">
        <v>46165</v>
      </c>
      <c r="J2795" s="64">
        <v>46170</v>
      </c>
      <c r="K2795" s="75">
        <v>0</v>
      </c>
      <c r="L2795" s="75">
        <v>85739</v>
      </c>
      <c r="M2795" s="75">
        <v>85739</v>
      </c>
      <c r="N2795" s="150">
        <f t="shared" si="472"/>
        <v>600</v>
      </c>
      <c r="O2795" s="66" t="str">
        <f t="shared" ca="1" si="473"/>
        <v>PENDENTE</v>
      </c>
      <c r="P2795" s="75"/>
      <c r="Q2795" s="75"/>
      <c r="R2795" s="75" t="s">
        <v>111</v>
      </c>
      <c r="S2795" s="150" t="str">
        <f t="shared" si="463"/>
        <v>Desgaste irregular da Banda de Rodagem.</v>
      </c>
      <c r="T2795" s="150" t="str">
        <f t="shared" si="464"/>
        <v>Folgas nas mangas, cubos, buchas estouradas, veículo desalinhado.</v>
      </c>
      <c r="U2795" s="150" t="str">
        <f t="shared" si="46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95" s="75">
        <v>16196</v>
      </c>
      <c r="W2795" s="150" t="str">
        <f t="shared" si="466"/>
        <v xml:space="preserve">Everson Veloso </v>
      </c>
      <c r="X2795" s="150">
        <f t="shared" si="467"/>
        <v>5</v>
      </c>
      <c r="Y2795" s="150">
        <f t="shared" ca="1" si="468"/>
        <v>67</v>
      </c>
      <c r="Z2795" s="150" t="str">
        <f>IFERROR(VLOOKUP(R2795,FVU!B:F,5,FALSE),"")</f>
        <v>BANDA DE RODAGEM</v>
      </c>
      <c r="AA2795">
        <f t="shared" si="469"/>
        <v>2026</v>
      </c>
    </row>
    <row r="2796" spans="1:27" ht="15.75" customHeight="1">
      <c r="A2796" s="149">
        <f t="shared" si="462"/>
        <v>5091</v>
      </c>
      <c r="B2796" s="76">
        <v>32332</v>
      </c>
      <c r="C2796" s="68">
        <v>2</v>
      </c>
      <c r="D2796" s="67" t="str">
        <f t="shared" si="470"/>
        <v>275/80R22.5</v>
      </c>
      <c r="E2796" s="69">
        <v>8449</v>
      </c>
      <c r="F2796" s="76" t="s">
        <v>102</v>
      </c>
      <c r="G2796" s="76">
        <v>56</v>
      </c>
      <c r="H2796" s="149" t="str">
        <f t="shared" si="471"/>
        <v xml:space="preserve">UBERLANDIA </v>
      </c>
      <c r="I2796" s="76" t="s">
        <v>276</v>
      </c>
      <c r="J2796" s="72">
        <v>46170</v>
      </c>
      <c r="K2796" s="76">
        <v>0</v>
      </c>
      <c r="L2796" s="76">
        <v>36950</v>
      </c>
      <c r="M2796" s="76">
        <v>36950</v>
      </c>
      <c r="N2796" s="149">
        <f t="shared" si="472"/>
        <v>600</v>
      </c>
      <c r="O2796" s="74" t="str">
        <f t="shared" ca="1" si="473"/>
        <v>PENDENTE</v>
      </c>
      <c r="P2796" s="76"/>
      <c r="Q2796" s="76"/>
      <c r="R2796" s="76" t="s">
        <v>111</v>
      </c>
      <c r="S2796" s="149" t="str">
        <f t="shared" si="463"/>
        <v>Desgaste irregular da Banda de Rodagem.</v>
      </c>
      <c r="T2796" s="149" t="str">
        <f t="shared" si="464"/>
        <v>Folgas nas mangas, cubos, buchas estouradas, veículo desalinhado.</v>
      </c>
      <c r="U2796" s="149" t="str">
        <f t="shared" si="46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96" s="76">
        <v>16196</v>
      </c>
      <c r="W2796" s="149" t="str">
        <f t="shared" si="466"/>
        <v xml:space="preserve">Everson Veloso </v>
      </c>
      <c r="X2796" s="149">
        <f t="shared" si="467"/>
        <v>5</v>
      </c>
      <c r="Y2796" s="149">
        <f t="shared" ca="1" si="468"/>
        <v>67</v>
      </c>
      <c r="Z2796" s="149" t="str">
        <f>IFERROR(VLOOKUP(R2796,FVU!B:F,5,FALSE),"")</f>
        <v>BANDA DE RODAGEM</v>
      </c>
      <c r="AA2796">
        <f t="shared" si="469"/>
        <v>2026</v>
      </c>
    </row>
    <row r="2797" spans="1:27" ht="15.75" customHeight="1">
      <c r="A2797" s="150">
        <f t="shared" si="462"/>
        <v>5092</v>
      </c>
      <c r="B2797" s="75">
        <v>33828</v>
      </c>
      <c r="C2797" s="60">
        <v>2</v>
      </c>
      <c r="D2797" s="59" t="str">
        <f t="shared" si="470"/>
        <v>275/80R22.5</v>
      </c>
      <c r="E2797" s="61">
        <v>7328</v>
      </c>
      <c r="F2797" s="75" t="s">
        <v>102</v>
      </c>
      <c r="G2797" s="75">
        <v>56</v>
      </c>
      <c r="H2797" s="150" t="str">
        <f t="shared" si="471"/>
        <v xml:space="preserve">UBERLANDIA </v>
      </c>
      <c r="I2797" s="64">
        <v>46167</v>
      </c>
      <c r="J2797" s="64">
        <v>46170</v>
      </c>
      <c r="K2797" s="75">
        <v>0</v>
      </c>
      <c r="L2797" s="75">
        <v>13813</v>
      </c>
      <c r="M2797" s="75">
        <v>13813</v>
      </c>
      <c r="N2797" s="150">
        <f t="shared" si="472"/>
        <v>600</v>
      </c>
      <c r="O2797" s="66" t="str">
        <f t="shared" ca="1" si="473"/>
        <v>PENDENTE</v>
      </c>
      <c r="P2797" s="75"/>
      <c r="Q2797" s="75"/>
      <c r="R2797" s="75" t="s">
        <v>111</v>
      </c>
      <c r="S2797" s="150" t="str">
        <f t="shared" si="463"/>
        <v>Desgaste irregular da Banda de Rodagem.</v>
      </c>
      <c r="T2797" s="150" t="str">
        <f t="shared" si="464"/>
        <v>Folgas nas mangas, cubos, buchas estouradas, veículo desalinhado.</v>
      </c>
      <c r="U2797" s="150" t="str">
        <f t="shared" si="465"/>
        <v>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V2797" s="75">
        <v>16196</v>
      </c>
      <c r="W2797" s="150" t="str">
        <f t="shared" si="466"/>
        <v xml:space="preserve">Everson Veloso </v>
      </c>
      <c r="X2797" s="150">
        <f t="shared" si="467"/>
        <v>5</v>
      </c>
      <c r="Y2797" s="150">
        <f t="shared" ca="1" si="468"/>
        <v>67</v>
      </c>
      <c r="Z2797" s="150" t="str">
        <f>IFERROR(VLOOKUP(R2797,FVU!B:F,5,FALSE),"")</f>
        <v>BANDA DE RODAGEM</v>
      </c>
      <c r="AA2797">
        <f t="shared" si="469"/>
        <v>2026</v>
      </c>
    </row>
    <row r="2798" spans="1:27" ht="15.75" customHeight="1">
      <c r="A2798" s="149" t="str">
        <f t="shared" si="462"/>
        <v/>
      </c>
      <c r="B2798" s="76"/>
      <c r="C2798" s="68"/>
      <c r="D2798" s="67" t="str">
        <f t="shared" si="470"/>
        <v/>
      </c>
      <c r="E2798" s="69"/>
      <c r="F2798" s="76"/>
      <c r="G2798" s="76"/>
      <c r="H2798" s="149" t="str">
        <f t="shared" si="471"/>
        <v/>
      </c>
      <c r="I2798" s="76"/>
      <c r="J2798" s="76"/>
      <c r="K2798" s="76"/>
      <c r="L2798" s="76"/>
      <c r="M2798" s="76"/>
      <c r="N2798" s="149" t="str">
        <f t="shared" si="472"/>
        <v/>
      </c>
      <c r="O2798" s="74" t="str">
        <f t="shared" ca="1" si="473"/>
        <v/>
      </c>
      <c r="P2798" s="76"/>
      <c r="Q2798" s="76"/>
      <c r="R2798" s="76"/>
      <c r="S2798" s="149" t="str">
        <f t="shared" si="463"/>
        <v/>
      </c>
      <c r="T2798" s="149" t="str">
        <f t="shared" si="464"/>
        <v/>
      </c>
      <c r="U2798" s="149" t="str">
        <f t="shared" si="465"/>
        <v/>
      </c>
      <c r="V2798" s="76"/>
      <c r="W2798" s="149" t="str">
        <f t="shared" si="466"/>
        <v/>
      </c>
      <c r="X2798" s="149" t="str">
        <f t="shared" si="467"/>
        <v/>
      </c>
      <c r="Y2798" s="149" t="str">
        <f t="shared" ca="1" si="468"/>
        <v/>
      </c>
      <c r="Z2798" s="149" t="str">
        <f>IFERROR(VLOOKUP(R2798,FVU!B:F,5,FALSE),"")</f>
        <v/>
      </c>
      <c r="AA2798" t="str">
        <f t="shared" si="469"/>
        <v/>
      </c>
    </row>
    <row r="2799" spans="1:27" ht="15.75" customHeight="1">
      <c r="A2799" s="150" t="str">
        <f t="shared" si="462"/>
        <v/>
      </c>
      <c r="B2799" s="75"/>
      <c r="C2799" s="60"/>
      <c r="D2799" s="59" t="str">
        <f t="shared" si="470"/>
        <v/>
      </c>
      <c r="E2799" s="61"/>
      <c r="F2799" s="75"/>
      <c r="G2799" s="75"/>
      <c r="H2799" s="150" t="str">
        <f t="shared" si="471"/>
        <v/>
      </c>
      <c r="I2799" s="75"/>
      <c r="J2799" s="75"/>
      <c r="K2799" s="75"/>
      <c r="L2799" s="75"/>
      <c r="M2799" s="75"/>
      <c r="N2799" s="150" t="str">
        <f t="shared" si="472"/>
        <v/>
      </c>
      <c r="O2799" s="66" t="str">
        <f t="shared" ca="1" si="473"/>
        <v/>
      </c>
      <c r="P2799" s="75"/>
      <c r="Q2799" s="75"/>
      <c r="R2799" s="75"/>
      <c r="S2799" s="150" t="str">
        <f t="shared" si="463"/>
        <v/>
      </c>
      <c r="T2799" s="150" t="str">
        <f t="shared" si="464"/>
        <v/>
      </c>
      <c r="U2799" s="150" t="str">
        <f t="shared" si="465"/>
        <v/>
      </c>
      <c r="V2799" s="75"/>
      <c r="W2799" s="150" t="str">
        <f t="shared" si="466"/>
        <v/>
      </c>
      <c r="X2799" s="150" t="str">
        <f t="shared" si="467"/>
        <v/>
      </c>
      <c r="Y2799" s="150" t="str">
        <f t="shared" ca="1" si="468"/>
        <v/>
      </c>
      <c r="Z2799" s="150" t="str">
        <f>IFERROR(VLOOKUP(R2799,FVU!B:F,5,FALSE),"")</f>
        <v/>
      </c>
      <c r="AA2799" t="str">
        <f t="shared" si="469"/>
        <v/>
      </c>
    </row>
    <row r="2800" spans="1:27" ht="15.75" customHeight="1">
      <c r="A2800" s="149" t="str">
        <f t="shared" si="462"/>
        <v/>
      </c>
      <c r="B2800" s="76"/>
      <c r="C2800" s="68"/>
      <c r="D2800" s="67" t="str">
        <f t="shared" si="470"/>
        <v/>
      </c>
      <c r="E2800" s="69"/>
      <c r="F2800" s="76"/>
      <c r="G2800" s="76"/>
      <c r="H2800" s="149" t="str">
        <f t="shared" si="471"/>
        <v/>
      </c>
      <c r="I2800" s="76"/>
      <c r="J2800" s="76"/>
      <c r="K2800" s="76"/>
      <c r="L2800" s="76"/>
      <c r="M2800" s="76"/>
      <c r="N2800" s="149" t="str">
        <f t="shared" si="472"/>
        <v/>
      </c>
      <c r="O2800" s="74" t="str">
        <f t="shared" ca="1" si="473"/>
        <v/>
      </c>
      <c r="P2800" s="76"/>
      <c r="Q2800" s="76"/>
      <c r="R2800" s="76"/>
      <c r="S2800" s="149" t="str">
        <f t="shared" si="463"/>
        <v/>
      </c>
      <c r="T2800" s="149" t="str">
        <f t="shared" si="464"/>
        <v/>
      </c>
      <c r="U2800" s="149" t="str">
        <f t="shared" si="465"/>
        <v/>
      </c>
      <c r="V2800" s="76"/>
      <c r="W2800" s="149" t="str">
        <f t="shared" si="466"/>
        <v/>
      </c>
      <c r="X2800" s="149" t="str">
        <f t="shared" si="467"/>
        <v/>
      </c>
      <c r="Y2800" s="149" t="str">
        <f t="shared" ca="1" si="468"/>
        <v/>
      </c>
      <c r="Z2800" s="149" t="str">
        <f>IFERROR(VLOOKUP(R2800,FVU!B:F,5,FALSE),"")</f>
        <v/>
      </c>
      <c r="AA2800" t="str">
        <f t="shared" si="469"/>
        <v/>
      </c>
    </row>
    <row r="2801" spans="1:27" ht="15.75" customHeight="1">
      <c r="A2801" s="150" t="str">
        <f t="shared" si="462"/>
        <v/>
      </c>
      <c r="B2801" s="75"/>
      <c r="C2801" s="60"/>
      <c r="D2801" s="59" t="str">
        <f t="shared" si="470"/>
        <v/>
      </c>
      <c r="E2801" s="61"/>
      <c r="F2801" s="75"/>
      <c r="G2801" s="75"/>
      <c r="H2801" s="150" t="str">
        <f t="shared" si="471"/>
        <v/>
      </c>
      <c r="I2801" s="75"/>
      <c r="J2801" s="75"/>
      <c r="K2801" s="75"/>
      <c r="L2801" s="75"/>
      <c r="M2801" s="75"/>
      <c r="N2801" s="150" t="str">
        <f t="shared" si="472"/>
        <v/>
      </c>
      <c r="O2801" s="66" t="str">
        <f t="shared" ca="1" si="473"/>
        <v/>
      </c>
      <c r="P2801" s="75"/>
      <c r="Q2801" s="75"/>
      <c r="R2801" s="75"/>
      <c r="S2801" s="150" t="str">
        <f t="shared" si="463"/>
        <v/>
      </c>
      <c r="T2801" s="150" t="str">
        <f t="shared" si="464"/>
        <v/>
      </c>
      <c r="U2801" s="150" t="str">
        <f t="shared" si="465"/>
        <v/>
      </c>
      <c r="V2801" s="75"/>
      <c r="W2801" s="150" t="str">
        <f t="shared" si="466"/>
        <v/>
      </c>
      <c r="X2801" s="150" t="str">
        <f t="shared" si="467"/>
        <v/>
      </c>
      <c r="Y2801" s="150" t="str">
        <f t="shared" ca="1" si="468"/>
        <v/>
      </c>
      <c r="Z2801" s="150" t="str">
        <f>IFERROR(VLOOKUP(R2801,FVU!B:F,5,FALSE),"")</f>
        <v/>
      </c>
      <c r="AA2801" t="str">
        <f t="shared" si="469"/>
        <v/>
      </c>
    </row>
    <row r="2802" spans="1:27" ht="15.75" customHeight="1">
      <c r="A2802" s="149" t="str">
        <f t="shared" si="462"/>
        <v/>
      </c>
      <c r="B2802" s="76"/>
      <c r="C2802" s="68"/>
      <c r="D2802" s="67" t="str">
        <f t="shared" si="470"/>
        <v/>
      </c>
      <c r="E2802" s="69"/>
      <c r="F2802" s="76"/>
      <c r="G2802" s="76"/>
      <c r="H2802" s="149" t="str">
        <f t="shared" si="471"/>
        <v/>
      </c>
      <c r="I2802" s="76"/>
      <c r="J2802" s="76"/>
      <c r="K2802" s="76"/>
      <c r="L2802" s="76"/>
      <c r="M2802" s="76"/>
      <c r="N2802" s="149" t="str">
        <f t="shared" si="472"/>
        <v/>
      </c>
      <c r="O2802" s="74" t="str">
        <f t="shared" ca="1" si="473"/>
        <v/>
      </c>
      <c r="P2802" s="76"/>
      <c r="Q2802" s="76"/>
      <c r="R2802" s="76"/>
      <c r="S2802" s="149" t="str">
        <f t="shared" si="463"/>
        <v/>
      </c>
      <c r="T2802" s="149" t="str">
        <f t="shared" si="464"/>
        <v/>
      </c>
      <c r="U2802" s="149" t="str">
        <f t="shared" si="465"/>
        <v/>
      </c>
      <c r="V2802" s="76"/>
      <c r="W2802" s="149" t="str">
        <f t="shared" si="466"/>
        <v/>
      </c>
      <c r="X2802" s="149" t="str">
        <f t="shared" si="467"/>
        <v/>
      </c>
      <c r="Y2802" s="149" t="str">
        <f t="shared" ca="1" si="468"/>
        <v/>
      </c>
      <c r="Z2802" s="149" t="str">
        <f>IFERROR(VLOOKUP(R2802,FVU!B:F,5,FALSE),"")</f>
        <v/>
      </c>
      <c r="AA2802" t="str">
        <f t="shared" si="469"/>
        <v/>
      </c>
    </row>
    <row r="2803" spans="1:27" ht="15.75" customHeight="1">
      <c r="A2803" s="150" t="str">
        <f t="shared" si="462"/>
        <v/>
      </c>
      <c r="B2803" s="75"/>
      <c r="C2803" s="60"/>
      <c r="D2803" s="59" t="str">
        <f t="shared" si="470"/>
        <v/>
      </c>
      <c r="E2803" s="61"/>
      <c r="F2803" s="75"/>
      <c r="G2803" s="75"/>
      <c r="H2803" s="150" t="str">
        <f t="shared" si="471"/>
        <v/>
      </c>
      <c r="I2803" s="75"/>
      <c r="J2803" s="75"/>
      <c r="K2803" s="75"/>
      <c r="L2803" s="75"/>
      <c r="M2803" s="75"/>
      <c r="N2803" s="150" t="str">
        <f t="shared" si="472"/>
        <v/>
      </c>
      <c r="O2803" s="66" t="str">
        <f t="shared" ca="1" si="473"/>
        <v/>
      </c>
      <c r="P2803" s="75"/>
      <c r="Q2803" s="75"/>
      <c r="R2803" s="75"/>
      <c r="S2803" s="150" t="str">
        <f t="shared" si="463"/>
        <v/>
      </c>
      <c r="T2803" s="150" t="str">
        <f t="shared" si="464"/>
        <v/>
      </c>
      <c r="U2803" s="150" t="str">
        <f t="shared" si="465"/>
        <v/>
      </c>
      <c r="V2803" s="75"/>
      <c r="W2803" s="150" t="str">
        <f t="shared" si="466"/>
        <v/>
      </c>
      <c r="X2803" s="150" t="str">
        <f t="shared" si="467"/>
        <v/>
      </c>
      <c r="Y2803" s="150" t="str">
        <f t="shared" ca="1" si="468"/>
        <v/>
      </c>
      <c r="Z2803" s="150" t="str">
        <f>IFERROR(VLOOKUP(R2803,FVU!B:F,5,FALSE),"")</f>
        <v/>
      </c>
      <c r="AA2803" t="str">
        <f t="shared" si="469"/>
        <v/>
      </c>
    </row>
    <row r="2804" spans="1:27" ht="15.75" customHeight="1">
      <c r="A2804" s="149" t="str">
        <f t="shared" si="462"/>
        <v/>
      </c>
      <c r="B2804" s="76"/>
      <c r="C2804" s="68"/>
      <c r="D2804" s="67" t="str">
        <f t="shared" si="470"/>
        <v/>
      </c>
      <c r="E2804" s="69"/>
      <c r="F2804" s="76"/>
      <c r="G2804" s="76"/>
      <c r="H2804" s="149" t="str">
        <f t="shared" si="471"/>
        <v/>
      </c>
      <c r="I2804" s="76"/>
      <c r="J2804" s="76"/>
      <c r="K2804" s="76"/>
      <c r="L2804" s="76"/>
      <c r="M2804" s="76"/>
      <c r="N2804" s="149" t="str">
        <f t="shared" si="472"/>
        <v/>
      </c>
      <c r="O2804" s="74" t="str">
        <f t="shared" ca="1" si="473"/>
        <v/>
      </c>
      <c r="P2804" s="76"/>
      <c r="Q2804" s="76"/>
      <c r="R2804" s="76"/>
      <c r="S2804" s="149" t="str">
        <f t="shared" si="463"/>
        <v/>
      </c>
      <c r="T2804" s="149" t="str">
        <f t="shared" si="464"/>
        <v/>
      </c>
      <c r="U2804" s="149" t="str">
        <f t="shared" si="465"/>
        <v/>
      </c>
      <c r="V2804" s="76"/>
      <c r="W2804" s="149" t="str">
        <f t="shared" si="466"/>
        <v/>
      </c>
      <c r="X2804" s="149" t="str">
        <f t="shared" si="467"/>
        <v/>
      </c>
      <c r="Y2804" s="149" t="str">
        <f t="shared" ca="1" si="468"/>
        <v/>
      </c>
      <c r="Z2804" s="149" t="str">
        <f>IFERROR(VLOOKUP(R2804,FVU!B:F,5,FALSE),"")</f>
        <v/>
      </c>
      <c r="AA2804" t="str">
        <f t="shared" si="469"/>
        <v/>
      </c>
    </row>
    <row r="2805" spans="1:27" ht="15.75" customHeight="1">
      <c r="A2805" s="150" t="str">
        <f t="shared" si="462"/>
        <v/>
      </c>
      <c r="B2805" s="75"/>
      <c r="C2805" s="60"/>
      <c r="D2805" s="59" t="str">
        <f t="shared" si="470"/>
        <v/>
      </c>
      <c r="E2805" s="61"/>
      <c r="F2805" s="75"/>
      <c r="G2805" s="75"/>
      <c r="H2805" s="150" t="str">
        <f t="shared" si="471"/>
        <v/>
      </c>
      <c r="I2805" s="75"/>
      <c r="J2805" s="75"/>
      <c r="K2805" s="75"/>
      <c r="L2805" s="75"/>
      <c r="M2805" s="75"/>
      <c r="N2805" s="150" t="str">
        <f t="shared" si="472"/>
        <v/>
      </c>
      <c r="O2805" s="66" t="str">
        <f t="shared" ca="1" si="473"/>
        <v/>
      </c>
      <c r="P2805" s="75"/>
      <c r="Q2805" s="75"/>
      <c r="R2805" s="75"/>
      <c r="S2805" s="150" t="str">
        <f t="shared" si="463"/>
        <v/>
      </c>
      <c r="T2805" s="150" t="str">
        <f t="shared" si="464"/>
        <v/>
      </c>
      <c r="U2805" s="150" t="str">
        <f t="shared" si="465"/>
        <v/>
      </c>
      <c r="V2805" s="75"/>
      <c r="W2805" s="150" t="str">
        <f t="shared" si="466"/>
        <v/>
      </c>
      <c r="X2805" s="150" t="str">
        <f t="shared" si="467"/>
        <v/>
      </c>
      <c r="Y2805" s="150" t="str">
        <f t="shared" ca="1" si="468"/>
        <v/>
      </c>
      <c r="Z2805" s="150" t="str">
        <f>IFERROR(VLOOKUP(R2805,FVU!B:F,5,FALSE),"")</f>
        <v/>
      </c>
      <c r="AA2805" t="str">
        <f t="shared" si="469"/>
        <v/>
      </c>
    </row>
    <row r="2806" spans="1:27" ht="15.75" customHeight="1">
      <c r="A2806" s="149" t="str">
        <f t="shared" si="462"/>
        <v/>
      </c>
      <c r="B2806" s="76"/>
      <c r="C2806" s="68"/>
      <c r="D2806" s="67" t="str">
        <f t="shared" si="470"/>
        <v/>
      </c>
      <c r="E2806" s="69"/>
      <c r="F2806" s="76"/>
      <c r="G2806" s="76"/>
      <c r="H2806" s="149" t="str">
        <f t="shared" si="471"/>
        <v/>
      </c>
      <c r="I2806" s="76"/>
      <c r="J2806" s="76"/>
      <c r="K2806" s="76"/>
      <c r="L2806" s="76"/>
      <c r="M2806" s="76"/>
      <c r="N2806" s="149" t="str">
        <f t="shared" si="472"/>
        <v/>
      </c>
      <c r="O2806" s="74" t="str">
        <f t="shared" ca="1" si="473"/>
        <v/>
      </c>
      <c r="P2806" s="76"/>
      <c r="Q2806" s="76"/>
      <c r="R2806" s="76"/>
      <c r="S2806" s="149" t="str">
        <f t="shared" si="463"/>
        <v/>
      </c>
      <c r="T2806" s="149" t="str">
        <f t="shared" si="464"/>
        <v/>
      </c>
      <c r="U2806" s="149" t="str">
        <f t="shared" si="465"/>
        <v/>
      </c>
      <c r="V2806" s="76"/>
      <c r="W2806" s="149" t="str">
        <f t="shared" si="466"/>
        <v/>
      </c>
      <c r="X2806" s="149" t="str">
        <f t="shared" si="467"/>
        <v/>
      </c>
      <c r="Y2806" s="149" t="str">
        <f t="shared" ca="1" si="468"/>
        <v/>
      </c>
      <c r="Z2806" s="149" t="str">
        <f>IFERROR(VLOOKUP(R2806,FVU!B:F,5,FALSE),"")</f>
        <v/>
      </c>
      <c r="AA2806" t="str">
        <f t="shared" si="469"/>
        <v/>
      </c>
    </row>
    <row r="2807" spans="1:27" ht="15.75" customHeight="1">
      <c r="A2807" s="150" t="str">
        <f t="shared" si="462"/>
        <v/>
      </c>
      <c r="B2807" s="75"/>
      <c r="C2807" s="60"/>
      <c r="D2807" s="59" t="str">
        <f t="shared" si="470"/>
        <v/>
      </c>
      <c r="E2807" s="61"/>
      <c r="F2807" s="75"/>
      <c r="G2807" s="75"/>
      <c r="H2807" s="150" t="str">
        <f t="shared" si="471"/>
        <v/>
      </c>
      <c r="I2807" s="75"/>
      <c r="J2807" s="75"/>
      <c r="K2807" s="75"/>
      <c r="L2807" s="75"/>
      <c r="M2807" s="75"/>
      <c r="N2807" s="150" t="str">
        <f t="shared" si="472"/>
        <v/>
      </c>
      <c r="O2807" s="66" t="str">
        <f t="shared" ca="1" si="473"/>
        <v/>
      </c>
      <c r="P2807" s="75"/>
      <c r="Q2807" s="75"/>
      <c r="R2807" s="75"/>
      <c r="S2807" s="150" t="str">
        <f t="shared" si="463"/>
        <v/>
      </c>
      <c r="T2807" s="150" t="str">
        <f t="shared" si="464"/>
        <v/>
      </c>
      <c r="U2807" s="150" t="str">
        <f t="shared" si="465"/>
        <v/>
      </c>
      <c r="V2807" s="75"/>
      <c r="W2807" s="150" t="str">
        <f t="shared" si="466"/>
        <v/>
      </c>
      <c r="X2807" s="150" t="str">
        <f t="shared" si="467"/>
        <v/>
      </c>
      <c r="Y2807" s="150" t="str">
        <f t="shared" ca="1" si="468"/>
        <v/>
      </c>
      <c r="Z2807" s="150" t="str">
        <f>IFERROR(VLOOKUP(R2807,FVU!B:F,5,FALSE),"")</f>
        <v/>
      </c>
      <c r="AA2807" t="str">
        <f t="shared" si="469"/>
        <v/>
      </c>
    </row>
    <row r="2808" spans="1:27" ht="15.75" customHeight="1">
      <c r="A2808" s="149" t="str">
        <f t="shared" si="462"/>
        <v/>
      </c>
      <c r="B2808" s="76"/>
      <c r="C2808" s="68"/>
      <c r="D2808" s="67" t="str">
        <f t="shared" si="470"/>
        <v/>
      </c>
      <c r="E2808" s="69"/>
      <c r="F2808" s="76"/>
      <c r="G2808" s="76"/>
      <c r="H2808" s="149" t="str">
        <f t="shared" si="471"/>
        <v/>
      </c>
      <c r="I2808" s="76"/>
      <c r="J2808" s="76"/>
      <c r="K2808" s="76"/>
      <c r="L2808" s="76"/>
      <c r="M2808" s="76"/>
      <c r="N2808" s="149" t="str">
        <f t="shared" si="472"/>
        <v/>
      </c>
      <c r="O2808" s="74" t="str">
        <f t="shared" ca="1" si="473"/>
        <v/>
      </c>
      <c r="P2808" s="76"/>
      <c r="Q2808" s="76"/>
      <c r="R2808" s="76"/>
      <c r="S2808" s="149" t="str">
        <f t="shared" si="463"/>
        <v/>
      </c>
      <c r="T2808" s="149" t="str">
        <f t="shared" si="464"/>
        <v/>
      </c>
      <c r="U2808" s="149" t="str">
        <f t="shared" si="465"/>
        <v/>
      </c>
      <c r="V2808" s="76"/>
      <c r="W2808" s="149" t="str">
        <f t="shared" si="466"/>
        <v/>
      </c>
      <c r="X2808" s="149" t="str">
        <f t="shared" si="467"/>
        <v/>
      </c>
      <c r="Y2808" s="149" t="str">
        <f t="shared" ca="1" si="468"/>
        <v/>
      </c>
      <c r="Z2808" s="149" t="str">
        <f>IFERROR(VLOOKUP(R2808,FVU!B:F,5,FALSE),"")</f>
        <v/>
      </c>
      <c r="AA2808" t="str">
        <f t="shared" si="469"/>
        <v/>
      </c>
    </row>
    <row r="2809" spans="1:27" ht="15.75" customHeight="1">
      <c r="A2809" s="150" t="str">
        <f t="shared" si="462"/>
        <v/>
      </c>
      <c r="B2809" s="75"/>
      <c r="C2809" s="60"/>
      <c r="D2809" s="59" t="str">
        <f t="shared" si="470"/>
        <v/>
      </c>
      <c r="E2809" s="61"/>
      <c r="F2809" s="75"/>
      <c r="G2809" s="75"/>
      <c r="H2809" s="150" t="str">
        <f t="shared" si="471"/>
        <v/>
      </c>
      <c r="I2809" s="75"/>
      <c r="J2809" s="75"/>
      <c r="K2809" s="75"/>
      <c r="L2809" s="75"/>
      <c r="M2809" s="75"/>
      <c r="N2809" s="150" t="str">
        <f t="shared" si="472"/>
        <v/>
      </c>
      <c r="O2809" s="66" t="str">
        <f t="shared" ca="1" si="473"/>
        <v/>
      </c>
      <c r="P2809" s="75"/>
      <c r="Q2809" s="75"/>
      <c r="R2809" s="75"/>
      <c r="S2809" s="150" t="str">
        <f t="shared" si="463"/>
        <v/>
      </c>
      <c r="T2809" s="150" t="str">
        <f t="shared" si="464"/>
        <v/>
      </c>
      <c r="U2809" s="150" t="str">
        <f t="shared" si="465"/>
        <v/>
      </c>
      <c r="V2809" s="75"/>
      <c r="W2809" s="150" t="str">
        <f t="shared" si="466"/>
        <v/>
      </c>
      <c r="X2809" s="150" t="str">
        <f t="shared" si="467"/>
        <v/>
      </c>
      <c r="Y2809" s="150" t="str">
        <f t="shared" ca="1" si="468"/>
        <v/>
      </c>
      <c r="Z2809" s="150" t="str">
        <f>IFERROR(VLOOKUP(R2809,FVU!B:F,5,FALSE),"")</f>
        <v/>
      </c>
      <c r="AA2809" t="str">
        <f t="shared" si="469"/>
        <v/>
      </c>
    </row>
    <row r="2810" spans="1:27" ht="15.75" customHeight="1">
      <c r="A2810" s="149" t="str">
        <f t="shared" si="462"/>
        <v/>
      </c>
      <c r="B2810" s="76"/>
      <c r="C2810" s="68"/>
      <c r="D2810" s="67" t="str">
        <f t="shared" si="470"/>
        <v/>
      </c>
      <c r="E2810" s="69"/>
      <c r="F2810" s="76"/>
      <c r="G2810" s="76"/>
      <c r="H2810" s="149" t="str">
        <f t="shared" si="471"/>
        <v/>
      </c>
      <c r="I2810" s="76"/>
      <c r="J2810" s="76"/>
      <c r="K2810" s="76"/>
      <c r="L2810" s="76"/>
      <c r="M2810" s="76"/>
      <c r="N2810" s="149" t="str">
        <f t="shared" si="472"/>
        <v/>
      </c>
      <c r="O2810" s="74" t="str">
        <f t="shared" ca="1" si="473"/>
        <v/>
      </c>
      <c r="P2810" s="76"/>
      <c r="Q2810" s="76"/>
      <c r="R2810" s="76"/>
      <c r="S2810" s="149" t="str">
        <f t="shared" si="463"/>
        <v/>
      </c>
      <c r="T2810" s="149" t="str">
        <f t="shared" si="464"/>
        <v/>
      </c>
      <c r="U2810" s="149" t="str">
        <f t="shared" si="465"/>
        <v/>
      </c>
      <c r="V2810" s="76"/>
      <c r="W2810" s="149" t="str">
        <f t="shared" si="466"/>
        <v/>
      </c>
      <c r="X2810" s="149" t="str">
        <f t="shared" si="467"/>
        <v/>
      </c>
      <c r="Y2810" s="149" t="str">
        <f t="shared" ca="1" si="468"/>
        <v/>
      </c>
      <c r="Z2810" s="149" t="str">
        <f>IFERROR(VLOOKUP(R2810,FVU!B:F,5,FALSE),"")</f>
        <v/>
      </c>
      <c r="AA2810" t="str">
        <f t="shared" si="469"/>
        <v/>
      </c>
    </row>
    <row r="2811" spans="1:27" ht="15.75" customHeight="1">
      <c r="A2811" s="150" t="str">
        <f t="shared" si="462"/>
        <v/>
      </c>
      <c r="B2811" s="75"/>
      <c r="C2811" s="60"/>
      <c r="D2811" s="59" t="str">
        <f t="shared" si="470"/>
        <v/>
      </c>
      <c r="E2811" s="61"/>
      <c r="F2811" s="75"/>
      <c r="G2811" s="75"/>
      <c r="H2811" s="150" t="str">
        <f t="shared" si="471"/>
        <v/>
      </c>
      <c r="I2811" s="75"/>
      <c r="J2811" s="75"/>
      <c r="K2811" s="75"/>
      <c r="L2811" s="75"/>
      <c r="M2811" s="75"/>
      <c r="N2811" s="150" t="str">
        <f t="shared" si="472"/>
        <v/>
      </c>
      <c r="O2811" s="66" t="str">
        <f t="shared" ca="1" si="473"/>
        <v/>
      </c>
      <c r="P2811" s="75"/>
      <c r="Q2811" s="75"/>
      <c r="R2811" s="75"/>
      <c r="S2811" s="150" t="str">
        <f t="shared" si="463"/>
        <v/>
      </c>
      <c r="T2811" s="150" t="str">
        <f t="shared" si="464"/>
        <v/>
      </c>
      <c r="U2811" s="150" t="str">
        <f t="shared" si="465"/>
        <v/>
      </c>
      <c r="V2811" s="75"/>
      <c r="W2811" s="150" t="str">
        <f t="shared" si="466"/>
        <v/>
      </c>
      <c r="X2811" s="150" t="str">
        <f t="shared" si="467"/>
        <v/>
      </c>
      <c r="Y2811" s="150" t="str">
        <f t="shared" ca="1" si="468"/>
        <v/>
      </c>
      <c r="Z2811" s="150" t="str">
        <f>IFERROR(VLOOKUP(R2811,FVU!B:F,5,FALSE),"")</f>
        <v/>
      </c>
      <c r="AA2811" t="str">
        <f t="shared" si="469"/>
        <v/>
      </c>
    </row>
    <row r="2812" spans="1:27" ht="15.75" customHeight="1">
      <c r="A2812" s="149" t="str">
        <f t="shared" si="462"/>
        <v/>
      </c>
      <c r="B2812" s="76"/>
      <c r="C2812" s="68"/>
      <c r="D2812" s="67" t="str">
        <f t="shared" si="470"/>
        <v/>
      </c>
      <c r="E2812" s="69"/>
      <c r="F2812" s="76"/>
      <c r="G2812" s="76"/>
      <c r="H2812" s="149" t="str">
        <f t="shared" si="471"/>
        <v/>
      </c>
      <c r="I2812" s="76"/>
      <c r="J2812" s="76"/>
      <c r="K2812" s="76"/>
      <c r="L2812" s="76"/>
      <c r="M2812" s="76"/>
      <c r="N2812" s="149" t="str">
        <f t="shared" si="472"/>
        <v/>
      </c>
      <c r="O2812" s="74" t="str">
        <f t="shared" ca="1" si="473"/>
        <v/>
      </c>
      <c r="P2812" s="76"/>
      <c r="Q2812" s="76"/>
      <c r="R2812" s="76"/>
      <c r="S2812" s="149" t="str">
        <f t="shared" si="463"/>
        <v/>
      </c>
      <c r="T2812" s="149" t="str">
        <f t="shared" si="464"/>
        <v/>
      </c>
      <c r="U2812" s="149" t="str">
        <f t="shared" si="465"/>
        <v/>
      </c>
      <c r="V2812" s="76"/>
      <c r="W2812" s="149" t="str">
        <f t="shared" si="466"/>
        <v/>
      </c>
      <c r="X2812" s="149" t="str">
        <f t="shared" si="467"/>
        <v/>
      </c>
      <c r="Y2812" s="149" t="str">
        <f t="shared" ca="1" si="468"/>
        <v/>
      </c>
      <c r="Z2812" s="149" t="str">
        <f>IFERROR(VLOOKUP(R2812,FVU!B:F,5,FALSE),"")</f>
        <v/>
      </c>
      <c r="AA2812" t="str">
        <f t="shared" si="469"/>
        <v/>
      </c>
    </row>
    <row r="2813" spans="1:27" ht="15.75" customHeight="1">
      <c r="A2813" s="150" t="str">
        <f t="shared" si="462"/>
        <v/>
      </c>
      <c r="B2813" s="75"/>
      <c r="C2813" s="60"/>
      <c r="D2813" s="59" t="str">
        <f t="shared" si="470"/>
        <v/>
      </c>
      <c r="E2813" s="61"/>
      <c r="F2813" s="75"/>
      <c r="G2813" s="75"/>
      <c r="H2813" s="150" t="str">
        <f t="shared" si="471"/>
        <v/>
      </c>
      <c r="I2813" s="75"/>
      <c r="J2813" s="75"/>
      <c r="K2813" s="75"/>
      <c r="L2813" s="75"/>
      <c r="M2813" s="75"/>
      <c r="N2813" s="150" t="str">
        <f t="shared" si="472"/>
        <v/>
      </c>
      <c r="O2813" s="66" t="str">
        <f t="shared" ca="1" si="473"/>
        <v/>
      </c>
      <c r="P2813" s="75"/>
      <c r="Q2813" s="75"/>
      <c r="R2813" s="75"/>
      <c r="S2813" s="150" t="str">
        <f t="shared" si="463"/>
        <v/>
      </c>
      <c r="T2813" s="150" t="str">
        <f t="shared" si="464"/>
        <v/>
      </c>
      <c r="U2813" s="150" t="str">
        <f t="shared" si="465"/>
        <v/>
      </c>
      <c r="V2813" s="75"/>
      <c r="W2813" s="150" t="str">
        <f t="shared" si="466"/>
        <v/>
      </c>
      <c r="X2813" s="150" t="str">
        <f t="shared" si="467"/>
        <v/>
      </c>
      <c r="Y2813" s="150" t="str">
        <f t="shared" ca="1" si="468"/>
        <v/>
      </c>
      <c r="Z2813" s="150" t="str">
        <f>IFERROR(VLOOKUP(R2813,FVU!B:F,5,FALSE),"")</f>
        <v/>
      </c>
      <c r="AA2813" t="str">
        <f t="shared" si="469"/>
        <v/>
      </c>
    </row>
    <row r="2814" spans="1:27" ht="15.75" customHeight="1">
      <c r="A2814" s="149" t="str">
        <f t="shared" si="462"/>
        <v/>
      </c>
      <c r="B2814" s="76"/>
      <c r="C2814" s="68"/>
      <c r="D2814" s="67" t="str">
        <f t="shared" si="470"/>
        <v/>
      </c>
      <c r="E2814" s="69"/>
      <c r="F2814" s="76"/>
      <c r="G2814" s="76"/>
      <c r="H2814" s="149" t="str">
        <f t="shared" si="471"/>
        <v/>
      </c>
      <c r="I2814" s="76"/>
      <c r="J2814" s="76"/>
      <c r="K2814" s="76"/>
      <c r="L2814" s="76"/>
      <c r="M2814" s="76"/>
      <c r="N2814" s="149" t="str">
        <f t="shared" si="472"/>
        <v/>
      </c>
      <c r="O2814" s="74" t="str">
        <f t="shared" ca="1" si="473"/>
        <v/>
      </c>
      <c r="P2814" s="76"/>
      <c r="Q2814" s="76"/>
      <c r="R2814" s="76"/>
      <c r="S2814" s="149" t="str">
        <f t="shared" si="463"/>
        <v/>
      </c>
      <c r="T2814" s="149" t="str">
        <f t="shared" si="464"/>
        <v/>
      </c>
      <c r="U2814" s="149" t="str">
        <f t="shared" si="465"/>
        <v/>
      </c>
      <c r="V2814" s="76"/>
      <c r="W2814" s="149" t="str">
        <f t="shared" si="466"/>
        <v/>
      </c>
      <c r="X2814" s="149" t="str">
        <f t="shared" si="467"/>
        <v/>
      </c>
      <c r="Y2814" s="149" t="str">
        <f t="shared" ca="1" si="468"/>
        <v/>
      </c>
      <c r="Z2814" s="149" t="str">
        <f>IFERROR(VLOOKUP(R2814,FVU!B:F,5,FALSE),"")</f>
        <v/>
      </c>
      <c r="AA2814" t="str">
        <f t="shared" si="469"/>
        <v/>
      </c>
    </row>
    <row r="2815" spans="1:27" ht="15.75" customHeight="1">
      <c r="A2815" s="150" t="str">
        <f t="shared" si="462"/>
        <v/>
      </c>
      <c r="B2815" s="75"/>
      <c r="C2815" s="60"/>
      <c r="D2815" s="59" t="str">
        <f t="shared" si="470"/>
        <v/>
      </c>
      <c r="E2815" s="61"/>
      <c r="F2815" s="75"/>
      <c r="G2815" s="75"/>
      <c r="H2815" s="150" t="str">
        <f t="shared" si="471"/>
        <v/>
      </c>
      <c r="I2815" s="75"/>
      <c r="J2815" s="75"/>
      <c r="K2815" s="75"/>
      <c r="L2815" s="75"/>
      <c r="M2815" s="75"/>
      <c r="N2815" s="150" t="str">
        <f t="shared" si="472"/>
        <v/>
      </c>
      <c r="O2815" s="66" t="str">
        <f t="shared" ca="1" si="473"/>
        <v/>
      </c>
      <c r="P2815" s="75"/>
      <c r="Q2815" s="75"/>
      <c r="R2815" s="75"/>
      <c r="S2815" s="150" t="str">
        <f t="shared" si="463"/>
        <v/>
      </c>
      <c r="T2815" s="150" t="str">
        <f t="shared" si="464"/>
        <v/>
      </c>
      <c r="U2815" s="150" t="str">
        <f t="shared" si="465"/>
        <v/>
      </c>
      <c r="V2815" s="75"/>
      <c r="W2815" s="150" t="str">
        <f t="shared" si="466"/>
        <v/>
      </c>
      <c r="X2815" s="150" t="str">
        <f t="shared" si="467"/>
        <v/>
      </c>
      <c r="Y2815" s="150" t="str">
        <f t="shared" ca="1" si="468"/>
        <v/>
      </c>
      <c r="Z2815" s="150" t="str">
        <f>IFERROR(VLOOKUP(R2815,FVU!B:F,5,FALSE),"")</f>
        <v/>
      </c>
      <c r="AA2815" t="str">
        <f t="shared" si="469"/>
        <v/>
      </c>
    </row>
    <row r="2816" spans="1:27" ht="15.75" customHeight="1">
      <c r="A2816" s="149" t="str">
        <f t="shared" si="462"/>
        <v/>
      </c>
      <c r="B2816" s="76"/>
      <c r="C2816" s="68"/>
      <c r="D2816" s="67" t="str">
        <f t="shared" si="470"/>
        <v/>
      </c>
      <c r="E2816" s="69"/>
      <c r="F2816" s="76"/>
      <c r="G2816" s="76"/>
      <c r="H2816" s="149" t="str">
        <f t="shared" si="471"/>
        <v/>
      </c>
      <c r="I2816" s="76"/>
      <c r="J2816" s="76"/>
      <c r="K2816" s="76"/>
      <c r="L2816" s="76"/>
      <c r="M2816" s="76"/>
      <c r="N2816" s="149" t="str">
        <f t="shared" si="472"/>
        <v/>
      </c>
      <c r="O2816" s="74" t="str">
        <f t="shared" ca="1" si="473"/>
        <v/>
      </c>
      <c r="P2816" s="76"/>
      <c r="Q2816" s="76"/>
      <c r="R2816" s="76"/>
      <c r="S2816" s="149" t="str">
        <f t="shared" si="463"/>
        <v/>
      </c>
      <c r="T2816" s="149" t="str">
        <f t="shared" si="464"/>
        <v/>
      </c>
      <c r="U2816" s="149" t="str">
        <f t="shared" si="465"/>
        <v/>
      </c>
      <c r="V2816" s="76"/>
      <c r="W2816" s="149" t="str">
        <f t="shared" si="466"/>
        <v/>
      </c>
      <c r="X2816" s="149" t="str">
        <f t="shared" si="467"/>
        <v/>
      </c>
      <c r="Y2816" s="149" t="str">
        <f t="shared" ca="1" si="468"/>
        <v/>
      </c>
      <c r="Z2816" s="149" t="str">
        <f>IFERROR(VLOOKUP(R2816,FVU!B:F,5,FALSE),"")</f>
        <v/>
      </c>
      <c r="AA2816" t="str">
        <f t="shared" si="469"/>
        <v/>
      </c>
    </row>
    <row r="2817" spans="1:27" ht="15.75" customHeight="1">
      <c r="A2817" s="150" t="str">
        <f t="shared" si="462"/>
        <v/>
      </c>
      <c r="B2817" s="75"/>
      <c r="C2817" s="60"/>
      <c r="D2817" s="59" t="str">
        <f t="shared" si="470"/>
        <v/>
      </c>
      <c r="E2817" s="61"/>
      <c r="F2817" s="75"/>
      <c r="G2817" s="75"/>
      <c r="H2817" s="150" t="str">
        <f t="shared" si="471"/>
        <v/>
      </c>
      <c r="I2817" s="75"/>
      <c r="J2817" s="75"/>
      <c r="K2817" s="75"/>
      <c r="L2817" s="75"/>
      <c r="M2817" s="75"/>
      <c r="N2817" s="150" t="str">
        <f t="shared" si="472"/>
        <v/>
      </c>
      <c r="O2817" s="66" t="str">
        <f t="shared" ca="1" si="473"/>
        <v/>
      </c>
      <c r="P2817" s="75"/>
      <c r="Q2817" s="75"/>
      <c r="R2817" s="75"/>
      <c r="S2817" s="150" t="str">
        <f t="shared" si="463"/>
        <v/>
      </c>
      <c r="T2817" s="150" t="str">
        <f t="shared" si="464"/>
        <v/>
      </c>
      <c r="U2817" s="150" t="str">
        <f t="shared" si="465"/>
        <v/>
      </c>
      <c r="V2817" s="75"/>
      <c r="W2817" s="150" t="str">
        <f t="shared" si="466"/>
        <v/>
      </c>
      <c r="X2817" s="150" t="str">
        <f t="shared" si="467"/>
        <v/>
      </c>
      <c r="Y2817" s="150" t="str">
        <f t="shared" ca="1" si="468"/>
        <v/>
      </c>
      <c r="Z2817" s="150" t="str">
        <f>IFERROR(VLOOKUP(R2817,FVU!B:F,5,FALSE),"")</f>
        <v/>
      </c>
      <c r="AA2817" t="str">
        <f t="shared" si="469"/>
        <v/>
      </c>
    </row>
    <row r="2818" spans="1:27" ht="15.75" customHeight="1">
      <c r="A2818" s="149" t="str">
        <f t="shared" si="462"/>
        <v/>
      </c>
      <c r="B2818" s="76"/>
      <c r="C2818" s="68"/>
      <c r="D2818" s="67" t="str">
        <f t="shared" si="470"/>
        <v/>
      </c>
      <c r="E2818" s="69"/>
      <c r="F2818" s="76"/>
      <c r="G2818" s="76"/>
      <c r="H2818" s="149" t="str">
        <f t="shared" si="471"/>
        <v/>
      </c>
      <c r="I2818" s="76"/>
      <c r="J2818" s="76"/>
      <c r="K2818" s="76"/>
      <c r="L2818" s="76"/>
      <c r="M2818" s="76"/>
      <c r="N2818" s="149" t="str">
        <f t="shared" si="472"/>
        <v/>
      </c>
      <c r="O2818" s="74" t="str">
        <f t="shared" ca="1" si="473"/>
        <v/>
      </c>
      <c r="P2818" s="76"/>
      <c r="Q2818" s="76"/>
      <c r="R2818" s="76"/>
      <c r="S2818" s="149" t="str">
        <f t="shared" si="463"/>
        <v/>
      </c>
      <c r="T2818" s="149" t="str">
        <f t="shared" si="464"/>
        <v/>
      </c>
      <c r="U2818" s="149" t="str">
        <f t="shared" si="465"/>
        <v/>
      </c>
      <c r="V2818" s="76"/>
      <c r="W2818" s="149" t="str">
        <f t="shared" si="466"/>
        <v/>
      </c>
      <c r="X2818" s="149" t="str">
        <f t="shared" si="467"/>
        <v/>
      </c>
      <c r="Y2818" s="149" t="str">
        <f t="shared" ca="1" si="468"/>
        <v/>
      </c>
      <c r="Z2818" s="149" t="str">
        <f>IFERROR(VLOOKUP(R2818,FVU!B:F,5,FALSE),"")</f>
        <v/>
      </c>
      <c r="AA2818" t="str">
        <f t="shared" si="469"/>
        <v/>
      </c>
    </row>
    <row r="2819" spans="1:27" ht="15.75" customHeight="1">
      <c r="A2819" s="150" t="str">
        <f t="shared" si="462"/>
        <v/>
      </c>
      <c r="B2819" s="75"/>
      <c r="C2819" s="60"/>
      <c r="D2819" s="59" t="str">
        <f t="shared" si="470"/>
        <v/>
      </c>
      <c r="E2819" s="61"/>
      <c r="F2819" s="75"/>
      <c r="G2819" s="75"/>
      <c r="H2819" s="150" t="str">
        <f t="shared" si="471"/>
        <v/>
      </c>
      <c r="I2819" s="75"/>
      <c r="J2819" s="75"/>
      <c r="K2819" s="75"/>
      <c r="L2819" s="75"/>
      <c r="M2819" s="75"/>
      <c r="N2819" s="150" t="str">
        <f t="shared" si="472"/>
        <v/>
      </c>
      <c r="O2819" s="66" t="str">
        <f t="shared" ca="1" si="473"/>
        <v/>
      </c>
      <c r="P2819" s="75"/>
      <c r="Q2819" s="75"/>
      <c r="R2819" s="75"/>
      <c r="S2819" s="150" t="str">
        <f t="shared" si="463"/>
        <v/>
      </c>
      <c r="T2819" s="150" t="str">
        <f t="shared" si="464"/>
        <v/>
      </c>
      <c r="U2819" s="150" t="str">
        <f t="shared" si="465"/>
        <v/>
      </c>
      <c r="V2819" s="75"/>
      <c r="W2819" s="150" t="str">
        <f t="shared" si="466"/>
        <v/>
      </c>
      <c r="X2819" s="150" t="str">
        <f t="shared" si="467"/>
        <v/>
      </c>
      <c r="Y2819" s="150" t="str">
        <f t="shared" ca="1" si="468"/>
        <v/>
      </c>
      <c r="Z2819" s="150" t="str">
        <f>IFERROR(VLOOKUP(R2819,FVU!B:F,5,FALSE),"")</f>
        <v/>
      </c>
      <c r="AA2819" t="str">
        <f t="shared" si="469"/>
        <v/>
      </c>
    </row>
    <row r="2820" spans="1:27" ht="15.75" customHeight="1">
      <c r="A2820" s="149" t="str">
        <f t="shared" ref="A2820:A2883" si="474">IF(B2820&gt;0,A2819+1,"")</f>
        <v/>
      </c>
      <c r="B2820" s="76"/>
      <c r="C2820" s="68"/>
      <c r="D2820" s="67" t="str">
        <f t="shared" si="470"/>
        <v/>
      </c>
      <c r="E2820" s="69"/>
      <c r="F2820" s="76"/>
      <c r="G2820" s="76"/>
      <c r="H2820" s="149" t="str">
        <f t="shared" si="471"/>
        <v/>
      </c>
      <c r="I2820" s="76"/>
      <c r="J2820" s="76"/>
      <c r="K2820" s="76"/>
      <c r="L2820" s="76"/>
      <c r="M2820" s="76"/>
      <c r="N2820" s="149" t="str">
        <f t="shared" si="472"/>
        <v/>
      </c>
      <c r="O2820" s="74" t="str">
        <f t="shared" ca="1" si="473"/>
        <v/>
      </c>
      <c r="P2820" s="76"/>
      <c r="Q2820" s="76"/>
      <c r="R2820" s="76"/>
      <c r="S2820" s="149" t="str">
        <f t="shared" si="463"/>
        <v/>
      </c>
      <c r="T2820" s="149" t="str">
        <f t="shared" si="464"/>
        <v/>
      </c>
      <c r="U2820" s="149" t="str">
        <f t="shared" si="465"/>
        <v/>
      </c>
      <c r="V2820" s="76"/>
      <c r="W2820" s="149" t="str">
        <f t="shared" si="466"/>
        <v/>
      </c>
      <c r="X2820" s="149" t="str">
        <f t="shared" si="467"/>
        <v/>
      </c>
      <c r="Y2820" s="149" t="str">
        <f t="shared" ca="1" si="468"/>
        <v/>
      </c>
      <c r="Z2820" s="149" t="str">
        <f>IFERROR(VLOOKUP(R2820,FVU!B:F,5,FALSE),"")</f>
        <v/>
      </c>
      <c r="AA2820" t="str">
        <f t="shared" si="469"/>
        <v/>
      </c>
    </row>
    <row r="2821" spans="1:27" ht="15.75" customHeight="1">
      <c r="A2821" s="150" t="str">
        <f t="shared" si="474"/>
        <v/>
      </c>
      <c r="B2821" s="75"/>
      <c r="C2821" s="60"/>
      <c r="D2821" s="59" t="str">
        <f t="shared" si="470"/>
        <v/>
      </c>
      <c r="E2821" s="61"/>
      <c r="F2821" s="75"/>
      <c r="G2821" s="75"/>
      <c r="H2821" s="150" t="str">
        <f t="shared" si="471"/>
        <v/>
      </c>
      <c r="I2821" s="75"/>
      <c r="J2821" s="75"/>
      <c r="K2821" s="75"/>
      <c r="L2821" s="75"/>
      <c r="M2821" s="75"/>
      <c r="N2821" s="150" t="str">
        <f t="shared" si="472"/>
        <v/>
      </c>
      <c r="O2821" s="66" t="str">
        <f t="shared" ca="1" si="473"/>
        <v/>
      </c>
      <c r="P2821" s="75"/>
      <c r="Q2821" s="75"/>
      <c r="R2821" s="75"/>
      <c r="S2821" s="150" t="str">
        <f t="shared" si="463"/>
        <v/>
      </c>
      <c r="T2821" s="150" t="str">
        <f t="shared" si="464"/>
        <v/>
      </c>
      <c r="U2821" s="150" t="str">
        <f t="shared" si="465"/>
        <v/>
      </c>
      <c r="V2821" s="75"/>
      <c r="W2821" s="150" t="str">
        <f t="shared" si="466"/>
        <v/>
      </c>
      <c r="X2821" s="150" t="str">
        <f t="shared" si="467"/>
        <v/>
      </c>
      <c r="Y2821" s="150" t="str">
        <f t="shared" ca="1" si="468"/>
        <v/>
      </c>
      <c r="Z2821" s="150" t="str">
        <f>IFERROR(VLOOKUP(R2821,FVU!B:F,5,FALSE),"")</f>
        <v/>
      </c>
      <c r="AA2821" t="str">
        <f t="shared" si="469"/>
        <v/>
      </c>
    </row>
    <row r="2822" spans="1:27" ht="15.75" customHeight="1">
      <c r="A2822" s="149" t="str">
        <f t="shared" si="474"/>
        <v/>
      </c>
      <c r="B2822" s="76"/>
      <c r="C2822" s="68"/>
      <c r="D2822" s="67" t="str">
        <f t="shared" si="470"/>
        <v/>
      </c>
      <c r="E2822" s="69"/>
      <c r="F2822" s="76"/>
      <c r="G2822" s="76"/>
      <c r="H2822" s="149" t="str">
        <f t="shared" si="471"/>
        <v/>
      </c>
      <c r="I2822" s="76"/>
      <c r="J2822" s="76"/>
      <c r="K2822" s="76"/>
      <c r="L2822" s="76"/>
      <c r="M2822" s="76"/>
      <c r="N2822" s="149" t="str">
        <f t="shared" si="472"/>
        <v/>
      </c>
      <c r="O2822" s="74" t="str">
        <f t="shared" ca="1" si="473"/>
        <v/>
      </c>
      <c r="P2822" s="76"/>
      <c r="Q2822" s="76"/>
      <c r="R2822" s="76"/>
      <c r="S2822" s="149" t="str">
        <f t="shared" si="463"/>
        <v/>
      </c>
      <c r="T2822" s="149" t="str">
        <f t="shared" si="464"/>
        <v/>
      </c>
      <c r="U2822" s="149" t="str">
        <f t="shared" si="465"/>
        <v/>
      </c>
      <c r="V2822" s="76"/>
      <c r="W2822" s="149" t="str">
        <f t="shared" si="466"/>
        <v/>
      </c>
      <c r="X2822" s="149" t="str">
        <f t="shared" si="467"/>
        <v/>
      </c>
      <c r="Y2822" s="149" t="str">
        <f t="shared" ca="1" si="468"/>
        <v/>
      </c>
      <c r="Z2822" s="149" t="str">
        <f>IFERROR(VLOOKUP(R2822,FVU!B:F,5,FALSE),"")</f>
        <v/>
      </c>
      <c r="AA2822" t="str">
        <f t="shared" si="469"/>
        <v/>
      </c>
    </row>
    <row r="2823" spans="1:27" ht="15.75" customHeight="1">
      <c r="A2823" s="150" t="str">
        <f t="shared" si="474"/>
        <v/>
      </c>
      <c r="B2823" s="75"/>
      <c r="C2823" s="60"/>
      <c r="D2823" s="59" t="str">
        <f t="shared" si="470"/>
        <v/>
      </c>
      <c r="E2823" s="61"/>
      <c r="F2823" s="75"/>
      <c r="G2823" s="75"/>
      <c r="H2823" s="150" t="str">
        <f t="shared" si="471"/>
        <v/>
      </c>
      <c r="I2823" s="75"/>
      <c r="J2823" s="75"/>
      <c r="K2823" s="75"/>
      <c r="L2823" s="75"/>
      <c r="M2823" s="75"/>
      <c r="N2823" s="150" t="str">
        <f t="shared" si="472"/>
        <v/>
      </c>
      <c r="O2823" s="66" t="str">
        <f t="shared" ca="1" si="473"/>
        <v/>
      </c>
      <c r="P2823" s="75"/>
      <c r="Q2823" s="75"/>
      <c r="R2823" s="75"/>
      <c r="S2823" s="150" t="str">
        <f t="shared" si="463"/>
        <v/>
      </c>
      <c r="T2823" s="150" t="str">
        <f t="shared" si="464"/>
        <v/>
      </c>
      <c r="U2823" s="150" t="str">
        <f t="shared" si="465"/>
        <v/>
      </c>
      <c r="V2823" s="75"/>
      <c r="W2823" s="150" t="str">
        <f t="shared" si="466"/>
        <v/>
      </c>
      <c r="X2823" s="150" t="str">
        <f t="shared" si="467"/>
        <v/>
      </c>
      <c r="Y2823" s="150" t="str">
        <f t="shared" ca="1" si="468"/>
        <v/>
      </c>
      <c r="Z2823" s="150" t="str">
        <f>IFERROR(VLOOKUP(R2823,FVU!B:F,5,FALSE),"")</f>
        <v/>
      </c>
      <c r="AA2823" t="str">
        <f t="shared" si="469"/>
        <v/>
      </c>
    </row>
    <row r="2824" spans="1:27" ht="15.75" customHeight="1">
      <c r="A2824" s="149" t="str">
        <f t="shared" si="474"/>
        <v/>
      </c>
      <c r="B2824" s="76"/>
      <c r="C2824" s="68"/>
      <c r="D2824" s="67" t="str">
        <f t="shared" si="470"/>
        <v/>
      </c>
      <c r="E2824" s="69"/>
      <c r="F2824" s="76"/>
      <c r="G2824" s="76"/>
      <c r="H2824" s="149" t="str">
        <f t="shared" si="471"/>
        <v/>
      </c>
      <c r="I2824" s="76"/>
      <c r="J2824" s="76"/>
      <c r="K2824" s="76"/>
      <c r="L2824" s="76"/>
      <c r="M2824" s="76"/>
      <c r="N2824" s="149" t="str">
        <f t="shared" si="472"/>
        <v/>
      </c>
      <c r="O2824" s="74" t="str">
        <f t="shared" ca="1" si="473"/>
        <v/>
      </c>
      <c r="P2824" s="76"/>
      <c r="Q2824" s="76"/>
      <c r="R2824" s="76"/>
      <c r="S2824" s="149" t="str">
        <f t="shared" si="463"/>
        <v/>
      </c>
      <c r="T2824" s="149" t="str">
        <f t="shared" si="464"/>
        <v/>
      </c>
      <c r="U2824" s="149" t="str">
        <f t="shared" si="465"/>
        <v/>
      </c>
      <c r="V2824" s="76"/>
      <c r="W2824" s="149" t="str">
        <f t="shared" si="466"/>
        <v/>
      </c>
      <c r="X2824" s="149" t="str">
        <f t="shared" si="467"/>
        <v/>
      </c>
      <c r="Y2824" s="149" t="str">
        <f t="shared" ca="1" si="468"/>
        <v/>
      </c>
      <c r="Z2824" s="149" t="str">
        <f>IFERROR(VLOOKUP(R2824,FVU!B:F,5,FALSE),"")</f>
        <v/>
      </c>
      <c r="AA2824" t="str">
        <f t="shared" si="469"/>
        <v/>
      </c>
    </row>
    <row r="2825" spans="1:27" ht="15.75" customHeight="1">
      <c r="A2825" s="150" t="str">
        <f t="shared" si="474"/>
        <v/>
      </c>
      <c r="B2825" s="75"/>
      <c r="C2825" s="60"/>
      <c r="D2825" s="59" t="str">
        <f t="shared" si="470"/>
        <v/>
      </c>
      <c r="E2825" s="61"/>
      <c r="F2825" s="75"/>
      <c r="G2825" s="75"/>
      <c r="H2825" s="150" t="str">
        <f t="shared" si="471"/>
        <v/>
      </c>
      <c r="I2825" s="75"/>
      <c r="J2825" s="75"/>
      <c r="K2825" s="75"/>
      <c r="L2825" s="75"/>
      <c r="M2825" s="75"/>
      <c r="N2825" s="150" t="str">
        <f t="shared" si="472"/>
        <v/>
      </c>
      <c r="O2825" s="66" t="str">
        <f t="shared" ca="1" si="473"/>
        <v/>
      </c>
      <c r="P2825" s="75"/>
      <c r="Q2825" s="75"/>
      <c r="R2825" s="75"/>
      <c r="S2825" s="150" t="str">
        <f t="shared" si="463"/>
        <v/>
      </c>
      <c r="T2825" s="150" t="str">
        <f t="shared" si="464"/>
        <v/>
      </c>
      <c r="U2825" s="150" t="str">
        <f t="shared" si="465"/>
        <v/>
      </c>
      <c r="V2825" s="75"/>
      <c r="W2825" s="150" t="str">
        <f t="shared" si="466"/>
        <v/>
      </c>
      <c r="X2825" s="150" t="str">
        <f t="shared" si="467"/>
        <v/>
      </c>
      <c r="Y2825" s="150" t="str">
        <f t="shared" ca="1" si="468"/>
        <v/>
      </c>
      <c r="Z2825" s="150" t="str">
        <f>IFERROR(VLOOKUP(R2825,FVU!B:F,5,FALSE),"")</f>
        <v/>
      </c>
      <c r="AA2825" t="str">
        <f t="shared" si="469"/>
        <v/>
      </c>
    </row>
    <row r="2826" spans="1:27" ht="15.75" customHeight="1">
      <c r="A2826" s="149" t="str">
        <f t="shared" si="474"/>
        <v/>
      </c>
      <c r="B2826" s="76"/>
      <c r="C2826" s="68"/>
      <c r="D2826" s="67" t="str">
        <f t="shared" si="470"/>
        <v/>
      </c>
      <c r="E2826" s="69"/>
      <c r="F2826" s="76"/>
      <c r="G2826" s="76"/>
      <c r="H2826" s="149" t="str">
        <f t="shared" si="471"/>
        <v/>
      </c>
      <c r="I2826" s="76"/>
      <c r="J2826" s="76"/>
      <c r="K2826" s="76"/>
      <c r="L2826" s="76"/>
      <c r="M2826" s="76"/>
      <c r="N2826" s="149" t="str">
        <f t="shared" si="472"/>
        <v/>
      </c>
      <c r="O2826" s="74" t="str">
        <f t="shared" ca="1" si="473"/>
        <v/>
      </c>
      <c r="P2826" s="76"/>
      <c r="Q2826" s="76"/>
      <c r="R2826" s="76"/>
      <c r="S2826" s="149" t="str">
        <f t="shared" si="463"/>
        <v/>
      </c>
      <c r="T2826" s="149" t="str">
        <f t="shared" si="464"/>
        <v/>
      </c>
      <c r="U2826" s="149" t="str">
        <f t="shared" si="465"/>
        <v/>
      </c>
      <c r="V2826" s="76"/>
      <c r="W2826" s="149" t="str">
        <f t="shared" si="466"/>
        <v/>
      </c>
      <c r="X2826" s="149" t="str">
        <f t="shared" si="467"/>
        <v/>
      </c>
      <c r="Y2826" s="149" t="str">
        <f t="shared" ca="1" si="468"/>
        <v/>
      </c>
      <c r="Z2826" s="149" t="str">
        <f>IFERROR(VLOOKUP(R2826,FVU!B:F,5,FALSE),"")</f>
        <v/>
      </c>
      <c r="AA2826" t="str">
        <f t="shared" si="469"/>
        <v/>
      </c>
    </row>
    <row r="2827" spans="1:27" ht="15.75" customHeight="1">
      <c r="A2827" s="150" t="str">
        <f t="shared" si="474"/>
        <v/>
      </c>
      <c r="B2827" s="75"/>
      <c r="C2827" s="60"/>
      <c r="D2827" s="59" t="str">
        <f t="shared" si="470"/>
        <v/>
      </c>
      <c r="E2827" s="61"/>
      <c r="F2827" s="75"/>
      <c r="G2827" s="75"/>
      <c r="H2827" s="150" t="str">
        <f t="shared" si="471"/>
        <v/>
      </c>
      <c r="I2827" s="75"/>
      <c r="J2827" s="75"/>
      <c r="K2827" s="75"/>
      <c r="L2827" s="75"/>
      <c r="M2827" s="75"/>
      <c r="N2827" s="150" t="str">
        <f t="shared" si="472"/>
        <v/>
      </c>
      <c r="O2827" s="66" t="str">
        <f t="shared" ca="1" si="473"/>
        <v/>
      </c>
      <c r="P2827" s="75"/>
      <c r="Q2827" s="75"/>
      <c r="R2827" s="75"/>
      <c r="S2827" s="150" t="str">
        <f t="shared" si="463"/>
        <v/>
      </c>
      <c r="T2827" s="150" t="str">
        <f t="shared" si="464"/>
        <v/>
      </c>
      <c r="U2827" s="150" t="str">
        <f t="shared" si="465"/>
        <v/>
      </c>
      <c r="V2827" s="75"/>
      <c r="W2827" s="150" t="str">
        <f t="shared" si="466"/>
        <v/>
      </c>
      <c r="X2827" s="150" t="str">
        <f t="shared" si="467"/>
        <v/>
      </c>
      <c r="Y2827" s="150" t="str">
        <f t="shared" ca="1" si="468"/>
        <v/>
      </c>
      <c r="Z2827" s="150" t="str">
        <f>IFERROR(VLOOKUP(R2827,FVU!B:F,5,FALSE),"")</f>
        <v/>
      </c>
      <c r="AA2827" t="str">
        <f t="shared" si="469"/>
        <v/>
      </c>
    </row>
    <row r="2828" spans="1:27" ht="15.75" customHeight="1">
      <c r="A2828" s="149" t="str">
        <f t="shared" si="474"/>
        <v/>
      </c>
      <c r="B2828" s="76"/>
      <c r="C2828" s="68"/>
      <c r="D2828" s="67" t="str">
        <f t="shared" si="470"/>
        <v/>
      </c>
      <c r="E2828" s="69"/>
      <c r="F2828" s="76"/>
      <c r="G2828" s="76"/>
      <c r="H2828" s="149" t="str">
        <f t="shared" si="471"/>
        <v/>
      </c>
      <c r="I2828" s="76"/>
      <c r="J2828" s="76"/>
      <c r="K2828" s="76"/>
      <c r="L2828" s="76"/>
      <c r="M2828" s="76"/>
      <c r="N2828" s="149" t="str">
        <f t="shared" si="472"/>
        <v/>
      </c>
      <c r="O2828" s="74" t="str">
        <f t="shared" ca="1" si="473"/>
        <v/>
      </c>
      <c r="P2828" s="76"/>
      <c r="Q2828" s="76"/>
      <c r="R2828" s="76"/>
      <c r="S2828" s="149" t="str">
        <f t="shared" si="463"/>
        <v/>
      </c>
      <c r="T2828" s="149" t="str">
        <f t="shared" si="464"/>
        <v/>
      </c>
      <c r="U2828" s="149" t="str">
        <f t="shared" si="465"/>
        <v/>
      </c>
      <c r="V2828" s="76"/>
      <c r="W2828" s="149" t="str">
        <f t="shared" si="466"/>
        <v/>
      </c>
      <c r="X2828" s="149" t="str">
        <f t="shared" si="467"/>
        <v/>
      </c>
      <c r="Y2828" s="149" t="str">
        <f t="shared" ca="1" si="468"/>
        <v/>
      </c>
      <c r="Z2828" s="149" t="str">
        <f>IFERROR(VLOOKUP(R2828,FVU!B:F,5,FALSE),"")</f>
        <v/>
      </c>
      <c r="AA2828" t="str">
        <f t="shared" si="469"/>
        <v/>
      </c>
    </row>
    <row r="2829" spans="1:27" ht="15.75" customHeight="1">
      <c r="A2829" s="150" t="str">
        <f t="shared" si="474"/>
        <v/>
      </c>
      <c r="B2829" s="75"/>
      <c r="C2829" s="60"/>
      <c r="D2829" s="59" t="str">
        <f t="shared" si="470"/>
        <v/>
      </c>
      <c r="E2829" s="61"/>
      <c r="F2829" s="75"/>
      <c r="G2829" s="75"/>
      <c r="H2829" s="150" t="str">
        <f t="shared" si="471"/>
        <v/>
      </c>
      <c r="I2829" s="75"/>
      <c r="J2829" s="75"/>
      <c r="K2829" s="75"/>
      <c r="L2829" s="75"/>
      <c r="M2829" s="75"/>
      <c r="N2829" s="150" t="str">
        <f t="shared" si="472"/>
        <v/>
      </c>
      <c r="O2829" s="66" t="str">
        <f t="shared" ca="1" si="473"/>
        <v/>
      </c>
      <c r="P2829" s="75"/>
      <c r="Q2829" s="75"/>
      <c r="R2829" s="75"/>
      <c r="S2829" s="150" t="str">
        <f t="shared" si="463"/>
        <v/>
      </c>
      <c r="T2829" s="150" t="str">
        <f t="shared" si="464"/>
        <v/>
      </c>
      <c r="U2829" s="150" t="str">
        <f t="shared" si="465"/>
        <v/>
      </c>
      <c r="V2829" s="75"/>
      <c r="W2829" s="150" t="str">
        <f t="shared" si="466"/>
        <v/>
      </c>
      <c r="X2829" s="150" t="str">
        <f t="shared" si="467"/>
        <v/>
      </c>
      <c r="Y2829" s="150" t="str">
        <f t="shared" ca="1" si="468"/>
        <v/>
      </c>
      <c r="Z2829" s="150" t="str">
        <f>IFERROR(VLOOKUP(R2829,FVU!B:F,5,FALSE),"")</f>
        <v/>
      </c>
      <c r="AA2829" t="str">
        <f t="shared" si="469"/>
        <v/>
      </c>
    </row>
    <row r="2830" spans="1:27" ht="15.75" customHeight="1">
      <c r="A2830" s="149" t="str">
        <f t="shared" si="474"/>
        <v/>
      </c>
      <c r="B2830" s="76"/>
      <c r="C2830" s="68"/>
      <c r="D2830" s="67" t="str">
        <f t="shared" si="470"/>
        <v/>
      </c>
      <c r="E2830" s="69"/>
      <c r="F2830" s="76"/>
      <c r="G2830" s="76"/>
      <c r="H2830" s="149" t="str">
        <f t="shared" si="471"/>
        <v/>
      </c>
      <c r="I2830" s="76"/>
      <c r="J2830" s="76"/>
      <c r="K2830" s="76"/>
      <c r="L2830" s="76"/>
      <c r="M2830" s="76"/>
      <c r="N2830" s="149" t="str">
        <f t="shared" si="472"/>
        <v/>
      </c>
      <c r="O2830" s="74" t="str">
        <f t="shared" ca="1" si="473"/>
        <v/>
      </c>
      <c r="P2830" s="76"/>
      <c r="Q2830" s="76"/>
      <c r="R2830" s="76"/>
      <c r="S2830" s="149" t="str">
        <f t="shared" si="463"/>
        <v/>
      </c>
      <c r="T2830" s="149" t="str">
        <f t="shared" si="464"/>
        <v/>
      </c>
      <c r="U2830" s="149" t="str">
        <f t="shared" si="465"/>
        <v/>
      </c>
      <c r="V2830" s="76"/>
      <c r="W2830" s="149" t="str">
        <f t="shared" si="466"/>
        <v/>
      </c>
      <c r="X2830" s="149" t="str">
        <f t="shared" si="467"/>
        <v/>
      </c>
      <c r="Y2830" s="149" t="str">
        <f t="shared" ca="1" si="468"/>
        <v/>
      </c>
      <c r="Z2830" s="149" t="str">
        <f>IFERROR(VLOOKUP(R2830,FVU!B:F,5,FALSE),"")</f>
        <v/>
      </c>
      <c r="AA2830" t="str">
        <f t="shared" si="469"/>
        <v/>
      </c>
    </row>
    <row r="2831" spans="1:27" ht="15.75" customHeight="1">
      <c r="A2831" s="150" t="str">
        <f t="shared" si="474"/>
        <v/>
      </c>
      <c r="B2831" s="75"/>
      <c r="C2831" s="60"/>
      <c r="D2831" s="59" t="str">
        <f t="shared" si="470"/>
        <v/>
      </c>
      <c r="E2831" s="61"/>
      <c r="F2831" s="75"/>
      <c r="G2831" s="75"/>
      <c r="H2831" s="150" t="str">
        <f t="shared" si="471"/>
        <v/>
      </c>
      <c r="I2831" s="75"/>
      <c r="J2831" s="75"/>
      <c r="K2831" s="75"/>
      <c r="L2831" s="75"/>
      <c r="M2831" s="75"/>
      <c r="N2831" s="150" t="str">
        <f t="shared" si="472"/>
        <v/>
      </c>
      <c r="O2831" s="66" t="str">
        <f t="shared" ca="1" si="473"/>
        <v/>
      </c>
      <c r="P2831" s="75"/>
      <c r="Q2831" s="75"/>
      <c r="R2831" s="75"/>
      <c r="S2831" s="150" t="str">
        <f t="shared" si="463"/>
        <v/>
      </c>
      <c r="T2831" s="150" t="str">
        <f t="shared" si="464"/>
        <v/>
      </c>
      <c r="U2831" s="150" t="str">
        <f t="shared" si="465"/>
        <v/>
      </c>
      <c r="V2831" s="75"/>
      <c r="W2831" s="150" t="str">
        <f t="shared" si="466"/>
        <v/>
      </c>
      <c r="X2831" s="150" t="str">
        <f t="shared" si="467"/>
        <v/>
      </c>
      <c r="Y2831" s="150" t="str">
        <f t="shared" ca="1" si="468"/>
        <v/>
      </c>
      <c r="Z2831" s="150" t="str">
        <f>IFERROR(VLOOKUP(R2831,FVU!B:F,5,FALSE),"")</f>
        <v/>
      </c>
      <c r="AA2831" t="str">
        <f t="shared" si="469"/>
        <v/>
      </c>
    </row>
    <row r="2832" spans="1:27" ht="15.75" customHeight="1">
      <c r="A2832" s="149" t="str">
        <f t="shared" si="474"/>
        <v/>
      </c>
      <c r="B2832" s="76"/>
      <c r="C2832" s="68"/>
      <c r="D2832" s="67" t="str">
        <f t="shared" si="470"/>
        <v/>
      </c>
      <c r="E2832" s="69"/>
      <c r="F2832" s="76"/>
      <c r="G2832" s="76"/>
      <c r="H2832" s="149" t="str">
        <f t="shared" si="471"/>
        <v/>
      </c>
      <c r="I2832" s="76"/>
      <c r="J2832" s="76"/>
      <c r="K2832" s="76"/>
      <c r="L2832" s="76"/>
      <c r="M2832" s="76"/>
      <c r="N2832" s="149" t="str">
        <f t="shared" si="472"/>
        <v/>
      </c>
      <c r="O2832" s="74" t="str">
        <f t="shared" ca="1" si="473"/>
        <v/>
      </c>
      <c r="P2832" s="76"/>
      <c r="Q2832" s="76"/>
      <c r="R2832" s="76"/>
      <c r="S2832" s="149" t="str">
        <f t="shared" si="463"/>
        <v/>
      </c>
      <c r="T2832" s="149" t="str">
        <f t="shared" si="464"/>
        <v/>
      </c>
      <c r="U2832" s="149" t="str">
        <f t="shared" si="465"/>
        <v/>
      </c>
      <c r="V2832" s="76"/>
      <c r="W2832" s="149" t="str">
        <f t="shared" si="466"/>
        <v/>
      </c>
      <c r="X2832" s="149" t="str">
        <f t="shared" si="467"/>
        <v/>
      </c>
      <c r="Y2832" s="149" t="str">
        <f t="shared" ca="1" si="468"/>
        <v/>
      </c>
      <c r="Z2832" s="149" t="str">
        <f>IFERROR(VLOOKUP(R2832,FVU!B:F,5,FALSE),"")</f>
        <v/>
      </c>
      <c r="AA2832" t="str">
        <f t="shared" si="469"/>
        <v/>
      </c>
    </row>
    <row r="2833" spans="1:27" ht="15.75" customHeight="1">
      <c r="A2833" s="150" t="str">
        <f t="shared" si="474"/>
        <v/>
      </c>
      <c r="B2833" s="75"/>
      <c r="C2833" s="60"/>
      <c r="D2833" s="59" t="str">
        <f t="shared" si="470"/>
        <v/>
      </c>
      <c r="E2833" s="61"/>
      <c r="F2833" s="75"/>
      <c r="G2833" s="75"/>
      <c r="H2833" s="150" t="str">
        <f t="shared" si="471"/>
        <v/>
      </c>
      <c r="I2833" s="75"/>
      <c r="J2833" s="75"/>
      <c r="K2833" s="75"/>
      <c r="L2833" s="75"/>
      <c r="M2833" s="75"/>
      <c r="N2833" s="150" t="str">
        <f t="shared" si="472"/>
        <v/>
      </c>
      <c r="O2833" s="66" t="str">
        <f t="shared" ca="1" si="473"/>
        <v/>
      </c>
      <c r="P2833" s="75"/>
      <c r="Q2833" s="75"/>
      <c r="R2833" s="75"/>
      <c r="S2833" s="150" t="str">
        <f t="shared" ref="S2833:S2896" si="475">IFERROR(VLOOKUP(R2833,FVU,2,FALSE),"")</f>
        <v/>
      </c>
      <c r="T2833" s="150" t="str">
        <f t="shared" ref="T2833:T2896" si="476">IFERROR(VLOOKUP(R2833,FVU,3,FALSE),"")</f>
        <v/>
      </c>
      <c r="U2833" s="150" t="str">
        <f t="shared" ref="U2833:U2896" si="477">IFERROR(VLOOKUP(R2833,FVU,4,FALSE),"")</f>
        <v/>
      </c>
      <c r="V2833" s="75"/>
      <c r="W2833" s="150" t="str">
        <f t="shared" ref="W2833:W2896" si="478">IFERROR(VLOOKUP(V2833,RELATOR,2,FALSE),"")</f>
        <v/>
      </c>
      <c r="X2833" s="150" t="str">
        <f t="shared" ref="X2833:X2896" si="479">IF(J2833=0,"",MONTH(J2833))</f>
        <v/>
      </c>
      <c r="Y2833" s="150" t="str">
        <f t="shared" ref="Y2833:Y2896" ca="1" si="480">IF(J2833=0,"",IF(P2833=0,TODAY()-J2833,P2833-J2833))</f>
        <v/>
      </c>
      <c r="Z2833" s="150" t="str">
        <f>IFERROR(VLOOKUP(R2833,FVU!B:F,5,FALSE),"")</f>
        <v/>
      </c>
      <c r="AA2833" t="str">
        <f t="shared" ref="AA2833:AA2896" si="481">IF(J2833=0,"",YEAR(J2833))</f>
        <v/>
      </c>
    </row>
    <row r="2834" spans="1:27" ht="15.75" customHeight="1">
      <c r="A2834" s="149" t="str">
        <f t="shared" si="474"/>
        <v/>
      </c>
      <c r="B2834" s="76"/>
      <c r="C2834" s="68"/>
      <c r="D2834" s="67" t="str">
        <f t="shared" si="470"/>
        <v/>
      </c>
      <c r="E2834" s="69"/>
      <c r="F2834" s="76"/>
      <c r="G2834" s="76"/>
      <c r="H2834" s="149" t="str">
        <f t="shared" si="471"/>
        <v/>
      </c>
      <c r="I2834" s="76"/>
      <c r="J2834" s="76"/>
      <c r="K2834" s="76"/>
      <c r="L2834" s="76"/>
      <c r="M2834" s="76"/>
      <c r="N2834" s="149" t="str">
        <f t="shared" si="472"/>
        <v/>
      </c>
      <c r="O2834" s="74" t="str">
        <f t="shared" ca="1" si="473"/>
        <v/>
      </c>
      <c r="P2834" s="76"/>
      <c r="Q2834" s="76"/>
      <c r="R2834" s="76"/>
      <c r="S2834" s="149" t="str">
        <f t="shared" si="475"/>
        <v/>
      </c>
      <c r="T2834" s="149" t="str">
        <f t="shared" si="476"/>
        <v/>
      </c>
      <c r="U2834" s="149" t="str">
        <f t="shared" si="477"/>
        <v/>
      </c>
      <c r="V2834" s="76"/>
      <c r="W2834" s="149" t="str">
        <f t="shared" si="478"/>
        <v/>
      </c>
      <c r="X2834" s="149" t="str">
        <f t="shared" si="479"/>
        <v/>
      </c>
      <c r="Y2834" s="149" t="str">
        <f t="shared" ca="1" si="480"/>
        <v/>
      </c>
      <c r="Z2834" s="149" t="str">
        <f>IFERROR(VLOOKUP(R2834,FVU!B:F,5,FALSE),"")</f>
        <v/>
      </c>
      <c r="AA2834" t="str">
        <f t="shared" si="481"/>
        <v/>
      </c>
    </row>
    <row r="2835" spans="1:27" ht="15.75" customHeight="1">
      <c r="A2835" s="150" t="str">
        <f t="shared" si="474"/>
        <v/>
      </c>
      <c r="B2835" s="75"/>
      <c r="C2835" s="60"/>
      <c r="D2835" s="59" t="str">
        <f t="shared" si="470"/>
        <v/>
      </c>
      <c r="E2835" s="61"/>
      <c r="F2835" s="75"/>
      <c r="G2835" s="75"/>
      <c r="H2835" s="150" t="str">
        <f t="shared" si="471"/>
        <v/>
      </c>
      <c r="I2835" s="75"/>
      <c r="J2835" s="75"/>
      <c r="K2835" s="75"/>
      <c r="L2835" s="75"/>
      <c r="M2835" s="75"/>
      <c r="N2835" s="150" t="str">
        <f t="shared" si="472"/>
        <v/>
      </c>
      <c r="O2835" s="66" t="str">
        <f t="shared" ca="1" si="473"/>
        <v/>
      </c>
      <c r="P2835" s="75"/>
      <c r="Q2835" s="75"/>
      <c r="R2835" s="75"/>
      <c r="S2835" s="150" t="str">
        <f t="shared" si="475"/>
        <v/>
      </c>
      <c r="T2835" s="150" t="str">
        <f t="shared" si="476"/>
        <v/>
      </c>
      <c r="U2835" s="150" t="str">
        <f t="shared" si="477"/>
        <v/>
      </c>
      <c r="V2835" s="75"/>
      <c r="W2835" s="150" t="str">
        <f t="shared" si="478"/>
        <v/>
      </c>
      <c r="X2835" s="150" t="str">
        <f t="shared" si="479"/>
        <v/>
      </c>
      <c r="Y2835" s="150" t="str">
        <f t="shared" ca="1" si="480"/>
        <v/>
      </c>
      <c r="Z2835" s="150" t="str">
        <f>IFERROR(VLOOKUP(R2835,FVU!B:F,5,FALSE),"")</f>
        <v/>
      </c>
      <c r="AA2835" t="str">
        <f t="shared" si="481"/>
        <v/>
      </c>
    </row>
    <row r="2836" spans="1:27" ht="15.75" customHeight="1">
      <c r="A2836" s="149" t="str">
        <f t="shared" si="474"/>
        <v/>
      </c>
      <c r="B2836" s="76"/>
      <c r="C2836" s="68"/>
      <c r="D2836" s="67" t="str">
        <f t="shared" si="470"/>
        <v/>
      </c>
      <c r="E2836" s="69"/>
      <c r="F2836" s="76"/>
      <c r="G2836" s="76"/>
      <c r="H2836" s="149" t="str">
        <f t="shared" si="471"/>
        <v/>
      </c>
      <c r="I2836" s="76"/>
      <c r="J2836" s="76"/>
      <c r="K2836" s="76"/>
      <c r="L2836" s="76"/>
      <c r="M2836" s="76"/>
      <c r="N2836" s="149" t="str">
        <f t="shared" si="472"/>
        <v/>
      </c>
      <c r="O2836" s="74" t="str">
        <f t="shared" ca="1" si="473"/>
        <v/>
      </c>
      <c r="P2836" s="76"/>
      <c r="Q2836" s="76"/>
      <c r="R2836" s="76"/>
      <c r="S2836" s="149" t="str">
        <f t="shared" si="475"/>
        <v/>
      </c>
      <c r="T2836" s="149" t="str">
        <f t="shared" si="476"/>
        <v/>
      </c>
      <c r="U2836" s="149" t="str">
        <f t="shared" si="477"/>
        <v/>
      </c>
      <c r="V2836" s="76"/>
      <c r="W2836" s="149" t="str">
        <f t="shared" si="478"/>
        <v/>
      </c>
      <c r="X2836" s="149" t="str">
        <f t="shared" si="479"/>
        <v/>
      </c>
      <c r="Y2836" s="149" t="str">
        <f t="shared" ca="1" si="480"/>
        <v/>
      </c>
      <c r="Z2836" s="149" t="str">
        <f>IFERROR(VLOOKUP(R2836,FVU!B:F,5,FALSE),"")</f>
        <v/>
      </c>
      <c r="AA2836" t="str">
        <f t="shared" si="481"/>
        <v/>
      </c>
    </row>
    <row r="2837" spans="1:27" ht="15.75" customHeight="1">
      <c r="A2837" s="150" t="str">
        <f t="shared" si="474"/>
        <v/>
      </c>
      <c r="B2837" s="75"/>
      <c r="C2837" s="60"/>
      <c r="D2837" s="59" t="str">
        <f t="shared" si="470"/>
        <v/>
      </c>
      <c r="E2837" s="61"/>
      <c r="F2837" s="75"/>
      <c r="G2837" s="75"/>
      <c r="H2837" s="150" t="str">
        <f t="shared" si="471"/>
        <v/>
      </c>
      <c r="I2837" s="75"/>
      <c r="J2837" s="75"/>
      <c r="K2837" s="75"/>
      <c r="L2837" s="75"/>
      <c r="M2837" s="75"/>
      <c r="N2837" s="150" t="str">
        <f t="shared" si="472"/>
        <v/>
      </c>
      <c r="O2837" s="66" t="str">
        <f t="shared" ca="1" si="473"/>
        <v/>
      </c>
      <c r="P2837" s="75"/>
      <c r="Q2837" s="75"/>
      <c r="R2837" s="75"/>
      <c r="S2837" s="150" t="str">
        <f t="shared" si="475"/>
        <v/>
      </c>
      <c r="T2837" s="150" t="str">
        <f t="shared" si="476"/>
        <v/>
      </c>
      <c r="U2837" s="150" t="str">
        <f t="shared" si="477"/>
        <v/>
      </c>
      <c r="V2837" s="75"/>
      <c r="W2837" s="150" t="str">
        <f t="shared" si="478"/>
        <v/>
      </c>
      <c r="X2837" s="150" t="str">
        <f t="shared" si="479"/>
        <v/>
      </c>
      <c r="Y2837" s="150" t="str">
        <f t="shared" ca="1" si="480"/>
        <v/>
      </c>
      <c r="Z2837" s="150" t="str">
        <f>IFERROR(VLOOKUP(R2837,FVU!B:F,5,FALSE),"")</f>
        <v/>
      </c>
      <c r="AA2837" t="str">
        <f t="shared" si="481"/>
        <v/>
      </c>
    </row>
    <row r="2838" spans="1:27" ht="15.75" customHeight="1">
      <c r="A2838" s="149" t="str">
        <f t="shared" si="474"/>
        <v/>
      </c>
      <c r="B2838" s="76"/>
      <c r="C2838" s="68"/>
      <c r="D2838" s="67" t="str">
        <f t="shared" si="470"/>
        <v/>
      </c>
      <c r="E2838" s="69"/>
      <c r="F2838" s="76"/>
      <c r="G2838" s="76"/>
      <c r="H2838" s="149" t="str">
        <f t="shared" si="471"/>
        <v/>
      </c>
      <c r="I2838" s="76"/>
      <c r="J2838" s="76"/>
      <c r="K2838" s="76"/>
      <c r="L2838" s="76"/>
      <c r="M2838" s="76"/>
      <c r="N2838" s="149" t="str">
        <f t="shared" si="472"/>
        <v/>
      </c>
      <c r="O2838" s="74" t="str">
        <f t="shared" ca="1" si="473"/>
        <v/>
      </c>
      <c r="P2838" s="76"/>
      <c r="Q2838" s="76"/>
      <c r="R2838" s="76"/>
      <c r="S2838" s="149" t="str">
        <f t="shared" si="475"/>
        <v/>
      </c>
      <c r="T2838" s="149" t="str">
        <f t="shared" si="476"/>
        <v/>
      </c>
      <c r="U2838" s="149" t="str">
        <f t="shared" si="477"/>
        <v/>
      </c>
      <c r="V2838" s="76"/>
      <c r="W2838" s="149" t="str">
        <f t="shared" si="478"/>
        <v/>
      </c>
      <c r="X2838" s="149" t="str">
        <f t="shared" si="479"/>
        <v/>
      </c>
      <c r="Y2838" s="149" t="str">
        <f t="shared" ca="1" si="480"/>
        <v/>
      </c>
      <c r="Z2838" s="149" t="str">
        <f>IFERROR(VLOOKUP(R2838,FVU!B:F,5,FALSE),"")</f>
        <v/>
      </c>
      <c r="AA2838" t="str">
        <f t="shared" si="481"/>
        <v/>
      </c>
    </row>
    <row r="2839" spans="1:27" ht="15.75" customHeight="1">
      <c r="A2839" s="150" t="str">
        <f t="shared" si="474"/>
        <v/>
      </c>
      <c r="B2839" s="75"/>
      <c r="C2839" s="60"/>
      <c r="D2839" s="59" t="str">
        <f t="shared" ref="D2839:D2902" si="482">IFERROR(VLOOKUP(C2839,MEDIDA,2,FALSE),"")</f>
        <v/>
      </c>
      <c r="E2839" s="61"/>
      <c r="F2839" s="75"/>
      <c r="G2839" s="75"/>
      <c r="H2839" s="150" t="str">
        <f t="shared" ref="H2839:H2902" si="483">IFERROR(VLOOKUP(G2839,LOCAL,2,FALSE),"")</f>
        <v/>
      </c>
      <c r="I2839" s="75"/>
      <c r="J2839" s="75"/>
      <c r="K2839" s="75"/>
      <c r="L2839" s="75"/>
      <c r="M2839" s="75"/>
      <c r="N2839" s="150" t="str">
        <f t="shared" ref="N2839:N2902" si="484">IFERROR(VLOOKUP(C2839,MEDIDA,3,FALSE),"")</f>
        <v/>
      </c>
      <c r="O2839" s="66" t="str">
        <f t="shared" ref="O2839:O2902" ca="1" si="485">IF(B2839="","",IF(P2839="",IF(TODAY()-J2839&gt;=7,"PENDENTE","AGUARDANDO"),"OK"))</f>
        <v/>
      </c>
      <c r="P2839" s="75"/>
      <c r="Q2839" s="75"/>
      <c r="R2839" s="75"/>
      <c r="S2839" s="150" t="str">
        <f t="shared" si="475"/>
        <v/>
      </c>
      <c r="T2839" s="150" t="str">
        <f t="shared" si="476"/>
        <v/>
      </c>
      <c r="U2839" s="150" t="str">
        <f t="shared" si="477"/>
        <v/>
      </c>
      <c r="V2839" s="75"/>
      <c r="W2839" s="150" t="str">
        <f t="shared" si="478"/>
        <v/>
      </c>
      <c r="X2839" s="150" t="str">
        <f t="shared" si="479"/>
        <v/>
      </c>
      <c r="Y2839" s="150" t="str">
        <f t="shared" ca="1" si="480"/>
        <v/>
      </c>
      <c r="Z2839" s="150" t="str">
        <f>IFERROR(VLOOKUP(R2839,FVU!B:F,5,FALSE),"")</f>
        <v/>
      </c>
      <c r="AA2839" t="str">
        <f t="shared" si="481"/>
        <v/>
      </c>
    </row>
    <row r="2840" spans="1:27" ht="15.75" customHeight="1">
      <c r="A2840" s="149" t="str">
        <f t="shared" si="474"/>
        <v/>
      </c>
      <c r="B2840" s="76"/>
      <c r="C2840" s="68"/>
      <c r="D2840" s="67" t="str">
        <f t="shared" si="482"/>
        <v/>
      </c>
      <c r="E2840" s="69"/>
      <c r="F2840" s="76"/>
      <c r="G2840" s="76"/>
      <c r="H2840" s="149" t="str">
        <f t="shared" si="483"/>
        <v/>
      </c>
      <c r="I2840" s="76"/>
      <c r="J2840" s="76"/>
      <c r="K2840" s="76"/>
      <c r="L2840" s="76"/>
      <c r="M2840" s="76"/>
      <c r="N2840" s="149" t="str">
        <f t="shared" si="484"/>
        <v/>
      </c>
      <c r="O2840" s="74" t="str">
        <f t="shared" ca="1" si="485"/>
        <v/>
      </c>
      <c r="P2840" s="76"/>
      <c r="Q2840" s="76"/>
      <c r="R2840" s="76"/>
      <c r="S2840" s="149" t="str">
        <f t="shared" si="475"/>
        <v/>
      </c>
      <c r="T2840" s="149" t="str">
        <f t="shared" si="476"/>
        <v/>
      </c>
      <c r="U2840" s="149" t="str">
        <f t="shared" si="477"/>
        <v/>
      </c>
      <c r="V2840" s="76"/>
      <c r="W2840" s="149" t="str">
        <f t="shared" si="478"/>
        <v/>
      </c>
      <c r="X2840" s="149" t="str">
        <f t="shared" si="479"/>
        <v/>
      </c>
      <c r="Y2840" s="149" t="str">
        <f t="shared" ca="1" si="480"/>
        <v/>
      </c>
      <c r="Z2840" s="149" t="str">
        <f>IFERROR(VLOOKUP(R2840,FVU!B:F,5,FALSE),"")</f>
        <v/>
      </c>
      <c r="AA2840" t="str">
        <f t="shared" si="481"/>
        <v/>
      </c>
    </row>
    <row r="2841" spans="1:27" ht="15.75" customHeight="1">
      <c r="A2841" s="150" t="str">
        <f t="shared" si="474"/>
        <v/>
      </c>
      <c r="B2841" s="75"/>
      <c r="C2841" s="60"/>
      <c r="D2841" s="59" t="str">
        <f t="shared" si="482"/>
        <v/>
      </c>
      <c r="E2841" s="61"/>
      <c r="F2841" s="75"/>
      <c r="G2841" s="75"/>
      <c r="H2841" s="150" t="str">
        <f t="shared" si="483"/>
        <v/>
      </c>
      <c r="I2841" s="75"/>
      <c r="J2841" s="75"/>
      <c r="K2841" s="75"/>
      <c r="L2841" s="75"/>
      <c r="M2841" s="75"/>
      <c r="N2841" s="150" t="str">
        <f t="shared" si="484"/>
        <v/>
      </c>
      <c r="O2841" s="66" t="str">
        <f t="shared" ca="1" si="485"/>
        <v/>
      </c>
      <c r="P2841" s="75"/>
      <c r="Q2841" s="75"/>
      <c r="R2841" s="75"/>
      <c r="S2841" s="150" t="str">
        <f t="shared" si="475"/>
        <v/>
      </c>
      <c r="T2841" s="150" t="str">
        <f t="shared" si="476"/>
        <v/>
      </c>
      <c r="U2841" s="150" t="str">
        <f t="shared" si="477"/>
        <v/>
      </c>
      <c r="V2841" s="75"/>
      <c r="W2841" s="150" t="str">
        <f t="shared" si="478"/>
        <v/>
      </c>
      <c r="X2841" s="150" t="str">
        <f t="shared" si="479"/>
        <v/>
      </c>
      <c r="Y2841" s="150" t="str">
        <f t="shared" ca="1" si="480"/>
        <v/>
      </c>
      <c r="Z2841" s="150" t="str">
        <f>IFERROR(VLOOKUP(R2841,FVU!B:F,5,FALSE),"")</f>
        <v/>
      </c>
      <c r="AA2841" t="str">
        <f t="shared" si="481"/>
        <v/>
      </c>
    </row>
    <row r="2842" spans="1:27" ht="15.75" customHeight="1">
      <c r="A2842" s="149" t="str">
        <f t="shared" si="474"/>
        <v/>
      </c>
      <c r="B2842" s="76"/>
      <c r="C2842" s="68"/>
      <c r="D2842" s="67" t="str">
        <f t="shared" si="482"/>
        <v/>
      </c>
      <c r="E2842" s="69"/>
      <c r="F2842" s="76"/>
      <c r="G2842" s="76"/>
      <c r="H2842" s="149" t="str">
        <f t="shared" si="483"/>
        <v/>
      </c>
      <c r="I2842" s="76"/>
      <c r="J2842" s="76"/>
      <c r="K2842" s="76"/>
      <c r="L2842" s="76"/>
      <c r="M2842" s="76"/>
      <c r="N2842" s="149" t="str">
        <f t="shared" si="484"/>
        <v/>
      </c>
      <c r="O2842" s="74" t="str">
        <f t="shared" ca="1" si="485"/>
        <v/>
      </c>
      <c r="P2842" s="76"/>
      <c r="Q2842" s="76"/>
      <c r="R2842" s="76"/>
      <c r="S2842" s="149" t="str">
        <f t="shared" si="475"/>
        <v/>
      </c>
      <c r="T2842" s="149" t="str">
        <f t="shared" si="476"/>
        <v/>
      </c>
      <c r="U2842" s="149" t="str">
        <f t="shared" si="477"/>
        <v/>
      </c>
      <c r="V2842" s="76"/>
      <c r="W2842" s="149" t="str">
        <f t="shared" si="478"/>
        <v/>
      </c>
      <c r="X2842" s="149" t="str">
        <f t="shared" si="479"/>
        <v/>
      </c>
      <c r="Y2842" s="149" t="str">
        <f t="shared" ca="1" si="480"/>
        <v/>
      </c>
      <c r="Z2842" s="149" t="str">
        <f>IFERROR(VLOOKUP(R2842,FVU!B:F,5,FALSE),"")</f>
        <v/>
      </c>
      <c r="AA2842" t="str">
        <f t="shared" si="481"/>
        <v/>
      </c>
    </row>
    <row r="2843" spans="1:27" ht="15.75" customHeight="1">
      <c r="A2843" s="150" t="str">
        <f t="shared" si="474"/>
        <v/>
      </c>
      <c r="B2843" s="75"/>
      <c r="C2843" s="60"/>
      <c r="D2843" s="59" t="str">
        <f t="shared" si="482"/>
        <v/>
      </c>
      <c r="E2843" s="61"/>
      <c r="F2843" s="75"/>
      <c r="G2843" s="75"/>
      <c r="H2843" s="150" t="str">
        <f t="shared" si="483"/>
        <v/>
      </c>
      <c r="I2843" s="75"/>
      <c r="J2843" s="75"/>
      <c r="K2843" s="75"/>
      <c r="L2843" s="75"/>
      <c r="M2843" s="75"/>
      <c r="N2843" s="150" t="str">
        <f t="shared" si="484"/>
        <v/>
      </c>
      <c r="O2843" s="66" t="str">
        <f t="shared" ca="1" si="485"/>
        <v/>
      </c>
      <c r="P2843" s="75"/>
      <c r="Q2843" s="75"/>
      <c r="R2843" s="75"/>
      <c r="S2843" s="150" t="str">
        <f t="shared" si="475"/>
        <v/>
      </c>
      <c r="T2843" s="150" t="str">
        <f t="shared" si="476"/>
        <v/>
      </c>
      <c r="U2843" s="150" t="str">
        <f t="shared" si="477"/>
        <v/>
      </c>
      <c r="V2843" s="75"/>
      <c r="W2843" s="150" t="str">
        <f t="shared" si="478"/>
        <v/>
      </c>
      <c r="X2843" s="150" t="str">
        <f t="shared" si="479"/>
        <v/>
      </c>
      <c r="Y2843" s="150" t="str">
        <f t="shared" ca="1" si="480"/>
        <v/>
      </c>
      <c r="Z2843" s="150" t="str">
        <f>IFERROR(VLOOKUP(R2843,FVU!B:F,5,FALSE),"")</f>
        <v/>
      </c>
      <c r="AA2843" t="str">
        <f t="shared" si="481"/>
        <v/>
      </c>
    </row>
    <row r="2844" spans="1:27" ht="15.75" customHeight="1">
      <c r="A2844" s="149" t="str">
        <f t="shared" si="474"/>
        <v/>
      </c>
      <c r="B2844" s="76"/>
      <c r="C2844" s="68"/>
      <c r="D2844" s="67" t="str">
        <f t="shared" si="482"/>
        <v/>
      </c>
      <c r="E2844" s="69"/>
      <c r="F2844" s="76"/>
      <c r="G2844" s="76"/>
      <c r="H2844" s="149" t="str">
        <f t="shared" si="483"/>
        <v/>
      </c>
      <c r="I2844" s="76"/>
      <c r="J2844" s="76"/>
      <c r="K2844" s="76"/>
      <c r="L2844" s="76"/>
      <c r="M2844" s="76"/>
      <c r="N2844" s="149" t="str">
        <f t="shared" si="484"/>
        <v/>
      </c>
      <c r="O2844" s="74" t="str">
        <f t="shared" ca="1" si="485"/>
        <v/>
      </c>
      <c r="P2844" s="76"/>
      <c r="Q2844" s="76"/>
      <c r="R2844" s="76"/>
      <c r="S2844" s="149" t="str">
        <f t="shared" si="475"/>
        <v/>
      </c>
      <c r="T2844" s="149" t="str">
        <f t="shared" si="476"/>
        <v/>
      </c>
      <c r="U2844" s="149" t="str">
        <f t="shared" si="477"/>
        <v/>
      </c>
      <c r="V2844" s="76"/>
      <c r="W2844" s="149" t="str">
        <f t="shared" si="478"/>
        <v/>
      </c>
      <c r="X2844" s="149" t="str">
        <f t="shared" si="479"/>
        <v/>
      </c>
      <c r="Y2844" s="149" t="str">
        <f t="shared" ca="1" si="480"/>
        <v/>
      </c>
      <c r="Z2844" s="149" t="str">
        <f>IFERROR(VLOOKUP(R2844,FVU!B:F,5,FALSE),"")</f>
        <v/>
      </c>
      <c r="AA2844" t="str">
        <f t="shared" si="481"/>
        <v/>
      </c>
    </row>
    <row r="2845" spans="1:27" ht="15.75" customHeight="1">
      <c r="A2845" s="150" t="str">
        <f t="shared" si="474"/>
        <v/>
      </c>
      <c r="B2845" s="75"/>
      <c r="C2845" s="60"/>
      <c r="D2845" s="59" t="str">
        <f t="shared" si="482"/>
        <v/>
      </c>
      <c r="E2845" s="61"/>
      <c r="F2845" s="75"/>
      <c r="G2845" s="75"/>
      <c r="H2845" s="150" t="str">
        <f t="shared" si="483"/>
        <v/>
      </c>
      <c r="I2845" s="75"/>
      <c r="J2845" s="75"/>
      <c r="K2845" s="75"/>
      <c r="L2845" s="75"/>
      <c r="M2845" s="75"/>
      <c r="N2845" s="150" t="str">
        <f t="shared" si="484"/>
        <v/>
      </c>
      <c r="O2845" s="66" t="str">
        <f t="shared" ca="1" si="485"/>
        <v/>
      </c>
      <c r="P2845" s="75"/>
      <c r="Q2845" s="75"/>
      <c r="R2845" s="75"/>
      <c r="S2845" s="150" t="str">
        <f t="shared" si="475"/>
        <v/>
      </c>
      <c r="T2845" s="150" t="str">
        <f t="shared" si="476"/>
        <v/>
      </c>
      <c r="U2845" s="150" t="str">
        <f t="shared" si="477"/>
        <v/>
      </c>
      <c r="V2845" s="75"/>
      <c r="W2845" s="150" t="str">
        <f t="shared" si="478"/>
        <v/>
      </c>
      <c r="X2845" s="150" t="str">
        <f t="shared" si="479"/>
        <v/>
      </c>
      <c r="Y2845" s="150" t="str">
        <f t="shared" ca="1" si="480"/>
        <v/>
      </c>
      <c r="Z2845" s="150" t="str">
        <f>IFERROR(VLOOKUP(R2845,FVU!B:F,5,FALSE),"")</f>
        <v/>
      </c>
      <c r="AA2845" t="str">
        <f t="shared" si="481"/>
        <v/>
      </c>
    </row>
    <row r="2846" spans="1:27" ht="15.75" customHeight="1">
      <c r="A2846" s="149" t="str">
        <f t="shared" si="474"/>
        <v/>
      </c>
      <c r="B2846" s="76"/>
      <c r="C2846" s="68"/>
      <c r="D2846" s="67" t="str">
        <f t="shared" si="482"/>
        <v/>
      </c>
      <c r="E2846" s="69"/>
      <c r="F2846" s="76"/>
      <c r="G2846" s="76"/>
      <c r="H2846" s="149" t="str">
        <f t="shared" si="483"/>
        <v/>
      </c>
      <c r="I2846" s="76"/>
      <c r="J2846" s="76"/>
      <c r="K2846" s="76"/>
      <c r="L2846" s="76"/>
      <c r="M2846" s="76"/>
      <c r="N2846" s="149" t="str">
        <f t="shared" si="484"/>
        <v/>
      </c>
      <c r="O2846" s="74" t="str">
        <f t="shared" ca="1" si="485"/>
        <v/>
      </c>
      <c r="P2846" s="76"/>
      <c r="Q2846" s="76"/>
      <c r="R2846" s="76"/>
      <c r="S2846" s="149" t="str">
        <f t="shared" si="475"/>
        <v/>
      </c>
      <c r="T2846" s="149" t="str">
        <f t="shared" si="476"/>
        <v/>
      </c>
      <c r="U2846" s="149" t="str">
        <f t="shared" si="477"/>
        <v/>
      </c>
      <c r="V2846" s="76"/>
      <c r="W2846" s="149" t="str">
        <f t="shared" si="478"/>
        <v/>
      </c>
      <c r="X2846" s="149" t="str">
        <f t="shared" si="479"/>
        <v/>
      </c>
      <c r="Y2846" s="149" t="str">
        <f t="shared" ca="1" si="480"/>
        <v/>
      </c>
      <c r="Z2846" s="149" t="str">
        <f>IFERROR(VLOOKUP(R2846,FVU!B:F,5,FALSE),"")</f>
        <v/>
      </c>
      <c r="AA2846" t="str">
        <f t="shared" si="481"/>
        <v/>
      </c>
    </row>
    <row r="2847" spans="1:27" ht="15.75" customHeight="1">
      <c r="A2847" s="150" t="str">
        <f t="shared" si="474"/>
        <v/>
      </c>
      <c r="B2847" s="75"/>
      <c r="C2847" s="60"/>
      <c r="D2847" s="59" t="str">
        <f t="shared" si="482"/>
        <v/>
      </c>
      <c r="E2847" s="61"/>
      <c r="F2847" s="75"/>
      <c r="G2847" s="75"/>
      <c r="H2847" s="150" t="str">
        <f t="shared" si="483"/>
        <v/>
      </c>
      <c r="I2847" s="75"/>
      <c r="J2847" s="75"/>
      <c r="K2847" s="75"/>
      <c r="L2847" s="75"/>
      <c r="M2847" s="75"/>
      <c r="N2847" s="150" t="str">
        <f t="shared" si="484"/>
        <v/>
      </c>
      <c r="O2847" s="66" t="str">
        <f t="shared" ca="1" si="485"/>
        <v/>
      </c>
      <c r="P2847" s="75"/>
      <c r="Q2847" s="75"/>
      <c r="R2847" s="75"/>
      <c r="S2847" s="150" t="str">
        <f t="shared" si="475"/>
        <v/>
      </c>
      <c r="T2847" s="150" t="str">
        <f t="shared" si="476"/>
        <v/>
      </c>
      <c r="U2847" s="150" t="str">
        <f t="shared" si="477"/>
        <v/>
      </c>
      <c r="V2847" s="75"/>
      <c r="W2847" s="150" t="str">
        <f t="shared" si="478"/>
        <v/>
      </c>
      <c r="X2847" s="150" t="str">
        <f t="shared" si="479"/>
        <v/>
      </c>
      <c r="Y2847" s="150" t="str">
        <f t="shared" ca="1" si="480"/>
        <v/>
      </c>
      <c r="Z2847" s="150" t="str">
        <f>IFERROR(VLOOKUP(R2847,FVU!B:F,5,FALSE),"")</f>
        <v/>
      </c>
      <c r="AA2847" t="str">
        <f t="shared" si="481"/>
        <v/>
      </c>
    </row>
    <row r="2848" spans="1:27" ht="15.75" customHeight="1">
      <c r="A2848" s="149" t="str">
        <f t="shared" si="474"/>
        <v/>
      </c>
      <c r="B2848" s="76"/>
      <c r="C2848" s="68"/>
      <c r="D2848" s="67" t="str">
        <f t="shared" si="482"/>
        <v/>
      </c>
      <c r="E2848" s="69"/>
      <c r="F2848" s="76"/>
      <c r="G2848" s="76"/>
      <c r="H2848" s="149" t="str">
        <f t="shared" si="483"/>
        <v/>
      </c>
      <c r="I2848" s="76"/>
      <c r="J2848" s="76"/>
      <c r="K2848" s="76"/>
      <c r="L2848" s="76"/>
      <c r="M2848" s="76"/>
      <c r="N2848" s="149" t="str">
        <f t="shared" si="484"/>
        <v/>
      </c>
      <c r="O2848" s="74" t="str">
        <f t="shared" ca="1" si="485"/>
        <v/>
      </c>
      <c r="P2848" s="76"/>
      <c r="Q2848" s="76"/>
      <c r="R2848" s="76"/>
      <c r="S2848" s="149" t="str">
        <f t="shared" si="475"/>
        <v/>
      </c>
      <c r="T2848" s="149" t="str">
        <f t="shared" si="476"/>
        <v/>
      </c>
      <c r="U2848" s="149" t="str">
        <f t="shared" si="477"/>
        <v/>
      </c>
      <c r="V2848" s="76"/>
      <c r="W2848" s="149" t="str">
        <f t="shared" si="478"/>
        <v/>
      </c>
      <c r="X2848" s="149" t="str">
        <f t="shared" si="479"/>
        <v/>
      </c>
      <c r="Y2848" s="149" t="str">
        <f t="shared" ca="1" si="480"/>
        <v/>
      </c>
      <c r="Z2848" s="149" t="str">
        <f>IFERROR(VLOOKUP(R2848,FVU!B:F,5,FALSE),"")</f>
        <v/>
      </c>
      <c r="AA2848" t="str">
        <f t="shared" si="481"/>
        <v/>
      </c>
    </row>
    <row r="2849" spans="1:27" ht="15.75" customHeight="1">
      <c r="A2849" s="150" t="str">
        <f t="shared" si="474"/>
        <v/>
      </c>
      <c r="B2849" s="75"/>
      <c r="C2849" s="60"/>
      <c r="D2849" s="59" t="str">
        <f t="shared" si="482"/>
        <v/>
      </c>
      <c r="E2849" s="61"/>
      <c r="F2849" s="75"/>
      <c r="G2849" s="75"/>
      <c r="H2849" s="150" t="str">
        <f t="shared" si="483"/>
        <v/>
      </c>
      <c r="I2849" s="75"/>
      <c r="J2849" s="75"/>
      <c r="K2849" s="75"/>
      <c r="L2849" s="75"/>
      <c r="M2849" s="75"/>
      <c r="N2849" s="150" t="str">
        <f t="shared" si="484"/>
        <v/>
      </c>
      <c r="O2849" s="66" t="str">
        <f t="shared" ca="1" si="485"/>
        <v/>
      </c>
      <c r="P2849" s="75"/>
      <c r="Q2849" s="75"/>
      <c r="R2849" s="75"/>
      <c r="S2849" s="150" t="str">
        <f t="shared" si="475"/>
        <v/>
      </c>
      <c r="T2849" s="150" t="str">
        <f t="shared" si="476"/>
        <v/>
      </c>
      <c r="U2849" s="150" t="str">
        <f t="shared" si="477"/>
        <v/>
      </c>
      <c r="V2849" s="75"/>
      <c r="W2849" s="150" t="str">
        <f t="shared" si="478"/>
        <v/>
      </c>
      <c r="X2849" s="150" t="str">
        <f t="shared" si="479"/>
        <v/>
      </c>
      <c r="Y2849" s="150" t="str">
        <f t="shared" ca="1" si="480"/>
        <v/>
      </c>
      <c r="Z2849" s="150" t="str">
        <f>IFERROR(VLOOKUP(R2849,FVU!B:F,5,FALSE),"")</f>
        <v/>
      </c>
      <c r="AA2849" t="str">
        <f t="shared" si="481"/>
        <v/>
      </c>
    </row>
    <row r="2850" spans="1:27" ht="15.75" customHeight="1">
      <c r="A2850" s="149" t="str">
        <f t="shared" si="474"/>
        <v/>
      </c>
      <c r="B2850" s="76"/>
      <c r="C2850" s="68"/>
      <c r="D2850" s="67" t="str">
        <f t="shared" si="482"/>
        <v/>
      </c>
      <c r="E2850" s="69"/>
      <c r="F2850" s="76"/>
      <c r="G2850" s="76"/>
      <c r="H2850" s="149" t="str">
        <f t="shared" si="483"/>
        <v/>
      </c>
      <c r="I2850" s="76"/>
      <c r="J2850" s="76"/>
      <c r="K2850" s="76"/>
      <c r="L2850" s="76"/>
      <c r="M2850" s="76"/>
      <c r="N2850" s="149" t="str">
        <f t="shared" si="484"/>
        <v/>
      </c>
      <c r="O2850" s="74" t="str">
        <f t="shared" ca="1" si="485"/>
        <v/>
      </c>
      <c r="P2850" s="76"/>
      <c r="Q2850" s="76"/>
      <c r="R2850" s="76"/>
      <c r="S2850" s="149" t="str">
        <f t="shared" si="475"/>
        <v/>
      </c>
      <c r="T2850" s="149" t="str">
        <f t="shared" si="476"/>
        <v/>
      </c>
      <c r="U2850" s="149" t="str">
        <f t="shared" si="477"/>
        <v/>
      </c>
      <c r="V2850" s="76"/>
      <c r="W2850" s="149" t="str">
        <f t="shared" si="478"/>
        <v/>
      </c>
      <c r="X2850" s="149" t="str">
        <f t="shared" si="479"/>
        <v/>
      </c>
      <c r="Y2850" s="149" t="str">
        <f t="shared" ca="1" si="480"/>
        <v/>
      </c>
      <c r="Z2850" s="149" t="str">
        <f>IFERROR(VLOOKUP(R2850,FVU!B:F,5,FALSE),"")</f>
        <v/>
      </c>
      <c r="AA2850" t="str">
        <f t="shared" si="481"/>
        <v/>
      </c>
    </row>
    <row r="2851" spans="1:27" ht="15.75" customHeight="1">
      <c r="A2851" s="150" t="str">
        <f t="shared" si="474"/>
        <v/>
      </c>
      <c r="B2851" s="75"/>
      <c r="C2851" s="60"/>
      <c r="D2851" s="59" t="str">
        <f t="shared" si="482"/>
        <v/>
      </c>
      <c r="E2851" s="61"/>
      <c r="F2851" s="75"/>
      <c r="G2851" s="75"/>
      <c r="H2851" s="150" t="str">
        <f t="shared" si="483"/>
        <v/>
      </c>
      <c r="I2851" s="75"/>
      <c r="J2851" s="75"/>
      <c r="K2851" s="75"/>
      <c r="L2851" s="75"/>
      <c r="M2851" s="75"/>
      <c r="N2851" s="150" t="str">
        <f t="shared" si="484"/>
        <v/>
      </c>
      <c r="O2851" s="66" t="str">
        <f t="shared" ca="1" si="485"/>
        <v/>
      </c>
      <c r="P2851" s="75"/>
      <c r="Q2851" s="75"/>
      <c r="R2851" s="75"/>
      <c r="S2851" s="150" t="str">
        <f t="shared" si="475"/>
        <v/>
      </c>
      <c r="T2851" s="150" t="str">
        <f t="shared" si="476"/>
        <v/>
      </c>
      <c r="U2851" s="150" t="str">
        <f t="shared" si="477"/>
        <v/>
      </c>
      <c r="V2851" s="75"/>
      <c r="W2851" s="150" t="str">
        <f t="shared" si="478"/>
        <v/>
      </c>
      <c r="X2851" s="150" t="str">
        <f t="shared" si="479"/>
        <v/>
      </c>
      <c r="Y2851" s="150" t="str">
        <f t="shared" ca="1" si="480"/>
        <v/>
      </c>
      <c r="Z2851" s="150" t="str">
        <f>IFERROR(VLOOKUP(R2851,FVU!B:F,5,FALSE),"")</f>
        <v/>
      </c>
      <c r="AA2851" t="str">
        <f t="shared" si="481"/>
        <v/>
      </c>
    </row>
    <row r="2852" spans="1:27" ht="15.75" customHeight="1">
      <c r="A2852" s="149" t="str">
        <f t="shared" si="474"/>
        <v/>
      </c>
      <c r="B2852" s="76"/>
      <c r="C2852" s="68"/>
      <c r="D2852" s="67" t="str">
        <f t="shared" si="482"/>
        <v/>
      </c>
      <c r="E2852" s="69"/>
      <c r="F2852" s="76"/>
      <c r="G2852" s="76"/>
      <c r="H2852" s="149" t="str">
        <f t="shared" si="483"/>
        <v/>
      </c>
      <c r="I2852" s="76"/>
      <c r="J2852" s="76"/>
      <c r="K2852" s="76"/>
      <c r="L2852" s="76"/>
      <c r="M2852" s="76"/>
      <c r="N2852" s="149" t="str">
        <f t="shared" si="484"/>
        <v/>
      </c>
      <c r="O2852" s="74" t="str">
        <f t="shared" ca="1" si="485"/>
        <v/>
      </c>
      <c r="P2852" s="76"/>
      <c r="Q2852" s="76"/>
      <c r="R2852" s="76"/>
      <c r="S2852" s="149" t="str">
        <f t="shared" si="475"/>
        <v/>
      </c>
      <c r="T2852" s="149" t="str">
        <f t="shared" si="476"/>
        <v/>
      </c>
      <c r="U2852" s="149" t="str">
        <f t="shared" si="477"/>
        <v/>
      </c>
      <c r="V2852" s="76"/>
      <c r="W2852" s="149" t="str">
        <f t="shared" si="478"/>
        <v/>
      </c>
      <c r="X2852" s="149" t="str">
        <f t="shared" si="479"/>
        <v/>
      </c>
      <c r="Y2852" s="149" t="str">
        <f t="shared" ca="1" si="480"/>
        <v/>
      </c>
      <c r="Z2852" s="149" t="str">
        <f>IFERROR(VLOOKUP(R2852,FVU!B:F,5,FALSE),"")</f>
        <v/>
      </c>
      <c r="AA2852" t="str">
        <f t="shared" si="481"/>
        <v/>
      </c>
    </row>
    <row r="2853" spans="1:27" ht="15.75" customHeight="1">
      <c r="A2853" s="150" t="str">
        <f t="shared" si="474"/>
        <v/>
      </c>
      <c r="B2853" s="75"/>
      <c r="C2853" s="60"/>
      <c r="D2853" s="59" t="str">
        <f t="shared" si="482"/>
        <v/>
      </c>
      <c r="E2853" s="61"/>
      <c r="F2853" s="75"/>
      <c r="G2853" s="75"/>
      <c r="H2853" s="150" t="str">
        <f t="shared" si="483"/>
        <v/>
      </c>
      <c r="I2853" s="75"/>
      <c r="J2853" s="75"/>
      <c r="K2853" s="75"/>
      <c r="L2853" s="75"/>
      <c r="M2853" s="75"/>
      <c r="N2853" s="150" t="str">
        <f t="shared" si="484"/>
        <v/>
      </c>
      <c r="O2853" s="66" t="str">
        <f t="shared" ca="1" si="485"/>
        <v/>
      </c>
      <c r="P2853" s="75"/>
      <c r="Q2853" s="75"/>
      <c r="R2853" s="75"/>
      <c r="S2853" s="150" t="str">
        <f t="shared" si="475"/>
        <v/>
      </c>
      <c r="T2853" s="150" t="str">
        <f t="shared" si="476"/>
        <v/>
      </c>
      <c r="U2853" s="150" t="str">
        <f t="shared" si="477"/>
        <v/>
      </c>
      <c r="V2853" s="75"/>
      <c r="W2853" s="150" t="str">
        <f t="shared" si="478"/>
        <v/>
      </c>
      <c r="X2853" s="150" t="str">
        <f t="shared" si="479"/>
        <v/>
      </c>
      <c r="Y2853" s="150" t="str">
        <f t="shared" ca="1" si="480"/>
        <v/>
      </c>
      <c r="Z2853" s="150" t="str">
        <f>IFERROR(VLOOKUP(R2853,FVU!B:F,5,FALSE),"")</f>
        <v/>
      </c>
      <c r="AA2853" t="str">
        <f t="shared" si="481"/>
        <v/>
      </c>
    </row>
    <row r="2854" spans="1:27" ht="15.75" customHeight="1">
      <c r="A2854" s="149" t="str">
        <f t="shared" si="474"/>
        <v/>
      </c>
      <c r="B2854" s="76"/>
      <c r="C2854" s="68"/>
      <c r="D2854" s="67" t="str">
        <f t="shared" si="482"/>
        <v/>
      </c>
      <c r="E2854" s="69"/>
      <c r="F2854" s="76"/>
      <c r="G2854" s="76"/>
      <c r="H2854" s="149" t="str">
        <f t="shared" si="483"/>
        <v/>
      </c>
      <c r="I2854" s="76"/>
      <c r="J2854" s="76"/>
      <c r="K2854" s="76"/>
      <c r="L2854" s="76"/>
      <c r="M2854" s="76"/>
      <c r="N2854" s="149" t="str">
        <f t="shared" si="484"/>
        <v/>
      </c>
      <c r="O2854" s="74" t="str">
        <f t="shared" ca="1" si="485"/>
        <v/>
      </c>
      <c r="P2854" s="76"/>
      <c r="Q2854" s="76"/>
      <c r="R2854" s="76"/>
      <c r="S2854" s="149" t="str">
        <f t="shared" si="475"/>
        <v/>
      </c>
      <c r="T2854" s="149" t="str">
        <f t="shared" si="476"/>
        <v/>
      </c>
      <c r="U2854" s="149" t="str">
        <f t="shared" si="477"/>
        <v/>
      </c>
      <c r="V2854" s="76"/>
      <c r="W2854" s="149" t="str">
        <f t="shared" si="478"/>
        <v/>
      </c>
      <c r="X2854" s="149" t="str">
        <f t="shared" si="479"/>
        <v/>
      </c>
      <c r="Y2854" s="149" t="str">
        <f t="shared" ca="1" si="480"/>
        <v/>
      </c>
      <c r="Z2854" s="149" t="str">
        <f>IFERROR(VLOOKUP(R2854,FVU!B:F,5,FALSE),"")</f>
        <v/>
      </c>
      <c r="AA2854" t="str">
        <f t="shared" si="481"/>
        <v/>
      </c>
    </row>
    <row r="2855" spans="1:27" ht="15.75" customHeight="1">
      <c r="A2855" s="150" t="str">
        <f t="shared" si="474"/>
        <v/>
      </c>
      <c r="B2855" s="75"/>
      <c r="C2855" s="60"/>
      <c r="D2855" s="59" t="str">
        <f t="shared" si="482"/>
        <v/>
      </c>
      <c r="E2855" s="61"/>
      <c r="F2855" s="75"/>
      <c r="G2855" s="75"/>
      <c r="H2855" s="150" t="str">
        <f t="shared" si="483"/>
        <v/>
      </c>
      <c r="I2855" s="75"/>
      <c r="J2855" s="75"/>
      <c r="K2855" s="75"/>
      <c r="L2855" s="75"/>
      <c r="M2855" s="75"/>
      <c r="N2855" s="150" t="str">
        <f t="shared" si="484"/>
        <v/>
      </c>
      <c r="O2855" s="66" t="str">
        <f t="shared" ca="1" si="485"/>
        <v/>
      </c>
      <c r="P2855" s="75"/>
      <c r="Q2855" s="75"/>
      <c r="R2855" s="75"/>
      <c r="S2855" s="150" t="str">
        <f t="shared" si="475"/>
        <v/>
      </c>
      <c r="T2855" s="150" t="str">
        <f t="shared" si="476"/>
        <v/>
      </c>
      <c r="U2855" s="150" t="str">
        <f t="shared" si="477"/>
        <v/>
      </c>
      <c r="V2855" s="75"/>
      <c r="W2855" s="150" t="str">
        <f t="shared" si="478"/>
        <v/>
      </c>
      <c r="X2855" s="150" t="str">
        <f t="shared" si="479"/>
        <v/>
      </c>
      <c r="Y2855" s="150" t="str">
        <f t="shared" ca="1" si="480"/>
        <v/>
      </c>
      <c r="Z2855" s="150" t="str">
        <f>IFERROR(VLOOKUP(R2855,FVU!B:F,5,FALSE),"")</f>
        <v/>
      </c>
      <c r="AA2855" t="str">
        <f t="shared" si="481"/>
        <v/>
      </c>
    </row>
    <row r="2856" spans="1:27" ht="15.75" customHeight="1">
      <c r="A2856" s="149" t="str">
        <f t="shared" si="474"/>
        <v/>
      </c>
      <c r="B2856" s="76"/>
      <c r="C2856" s="68"/>
      <c r="D2856" s="67" t="str">
        <f t="shared" si="482"/>
        <v/>
      </c>
      <c r="E2856" s="69"/>
      <c r="F2856" s="76"/>
      <c r="G2856" s="76"/>
      <c r="H2856" s="149" t="str">
        <f t="shared" si="483"/>
        <v/>
      </c>
      <c r="I2856" s="76"/>
      <c r="J2856" s="76"/>
      <c r="K2856" s="76"/>
      <c r="L2856" s="76"/>
      <c r="M2856" s="76"/>
      <c r="N2856" s="149" t="str">
        <f t="shared" si="484"/>
        <v/>
      </c>
      <c r="O2856" s="74" t="str">
        <f t="shared" ca="1" si="485"/>
        <v/>
      </c>
      <c r="P2856" s="76"/>
      <c r="Q2856" s="76"/>
      <c r="R2856" s="76"/>
      <c r="S2856" s="149" t="str">
        <f t="shared" si="475"/>
        <v/>
      </c>
      <c r="T2856" s="149" t="str">
        <f t="shared" si="476"/>
        <v/>
      </c>
      <c r="U2856" s="149" t="str">
        <f t="shared" si="477"/>
        <v/>
      </c>
      <c r="V2856" s="76"/>
      <c r="W2856" s="149" t="str">
        <f t="shared" si="478"/>
        <v/>
      </c>
      <c r="X2856" s="149" t="str">
        <f t="shared" si="479"/>
        <v/>
      </c>
      <c r="Y2856" s="149" t="str">
        <f t="shared" ca="1" si="480"/>
        <v/>
      </c>
      <c r="Z2856" s="149" t="str">
        <f>IFERROR(VLOOKUP(R2856,FVU!B:F,5,FALSE),"")</f>
        <v/>
      </c>
      <c r="AA2856" t="str">
        <f t="shared" si="481"/>
        <v/>
      </c>
    </row>
    <row r="2857" spans="1:27" ht="15.75" customHeight="1">
      <c r="A2857" s="150" t="str">
        <f t="shared" si="474"/>
        <v/>
      </c>
      <c r="B2857" s="75"/>
      <c r="C2857" s="60"/>
      <c r="D2857" s="59" t="str">
        <f t="shared" si="482"/>
        <v/>
      </c>
      <c r="E2857" s="61"/>
      <c r="F2857" s="75"/>
      <c r="G2857" s="75"/>
      <c r="H2857" s="150" t="str">
        <f t="shared" si="483"/>
        <v/>
      </c>
      <c r="I2857" s="75"/>
      <c r="J2857" s="75"/>
      <c r="K2857" s="75"/>
      <c r="L2857" s="75"/>
      <c r="M2857" s="75"/>
      <c r="N2857" s="150" t="str">
        <f t="shared" si="484"/>
        <v/>
      </c>
      <c r="O2857" s="66" t="str">
        <f t="shared" ca="1" si="485"/>
        <v/>
      </c>
      <c r="P2857" s="75"/>
      <c r="Q2857" s="75"/>
      <c r="R2857" s="75"/>
      <c r="S2857" s="150" t="str">
        <f t="shared" si="475"/>
        <v/>
      </c>
      <c r="T2857" s="150" t="str">
        <f t="shared" si="476"/>
        <v/>
      </c>
      <c r="U2857" s="150" t="str">
        <f t="shared" si="477"/>
        <v/>
      </c>
      <c r="V2857" s="75"/>
      <c r="W2857" s="150" t="str">
        <f t="shared" si="478"/>
        <v/>
      </c>
      <c r="X2857" s="150" t="str">
        <f t="shared" si="479"/>
        <v/>
      </c>
      <c r="Y2857" s="150" t="str">
        <f t="shared" ca="1" si="480"/>
        <v/>
      </c>
      <c r="Z2857" s="150" t="str">
        <f>IFERROR(VLOOKUP(R2857,FVU!B:F,5,FALSE),"")</f>
        <v/>
      </c>
      <c r="AA2857" t="str">
        <f t="shared" si="481"/>
        <v/>
      </c>
    </row>
    <row r="2858" spans="1:27" ht="15.75" customHeight="1">
      <c r="A2858" s="149" t="str">
        <f t="shared" si="474"/>
        <v/>
      </c>
      <c r="B2858" s="76"/>
      <c r="C2858" s="68"/>
      <c r="D2858" s="67" t="str">
        <f t="shared" si="482"/>
        <v/>
      </c>
      <c r="E2858" s="69"/>
      <c r="F2858" s="76"/>
      <c r="G2858" s="76"/>
      <c r="H2858" s="149" t="str">
        <f t="shared" si="483"/>
        <v/>
      </c>
      <c r="I2858" s="76"/>
      <c r="J2858" s="76"/>
      <c r="K2858" s="76"/>
      <c r="L2858" s="76"/>
      <c r="M2858" s="76"/>
      <c r="N2858" s="149" t="str">
        <f t="shared" si="484"/>
        <v/>
      </c>
      <c r="O2858" s="74" t="str">
        <f t="shared" ca="1" si="485"/>
        <v/>
      </c>
      <c r="P2858" s="76"/>
      <c r="Q2858" s="76"/>
      <c r="R2858" s="76"/>
      <c r="S2858" s="149" t="str">
        <f t="shared" si="475"/>
        <v/>
      </c>
      <c r="T2858" s="149" t="str">
        <f t="shared" si="476"/>
        <v/>
      </c>
      <c r="U2858" s="149" t="str">
        <f t="shared" si="477"/>
        <v/>
      </c>
      <c r="V2858" s="76"/>
      <c r="W2858" s="149" t="str">
        <f t="shared" si="478"/>
        <v/>
      </c>
      <c r="X2858" s="149" t="str">
        <f t="shared" si="479"/>
        <v/>
      </c>
      <c r="Y2858" s="149" t="str">
        <f t="shared" ca="1" si="480"/>
        <v/>
      </c>
      <c r="Z2858" s="149" t="str">
        <f>IFERROR(VLOOKUP(R2858,FVU!B:F,5,FALSE),"")</f>
        <v/>
      </c>
      <c r="AA2858" t="str">
        <f t="shared" si="481"/>
        <v/>
      </c>
    </row>
    <row r="2859" spans="1:27" ht="15.75" customHeight="1">
      <c r="A2859" s="150" t="str">
        <f t="shared" si="474"/>
        <v/>
      </c>
      <c r="B2859" s="75"/>
      <c r="C2859" s="60"/>
      <c r="D2859" s="59" t="str">
        <f t="shared" si="482"/>
        <v/>
      </c>
      <c r="E2859" s="61"/>
      <c r="F2859" s="75"/>
      <c r="G2859" s="75"/>
      <c r="H2859" s="150" t="str">
        <f t="shared" si="483"/>
        <v/>
      </c>
      <c r="I2859" s="75"/>
      <c r="J2859" s="75"/>
      <c r="K2859" s="75"/>
      <c r="L2859" s="75"/>
      <c r="M2859" s="75"/>
      <c r="N2859" s="150" t="str">
        <f t="shared" si="484"/>
        <v/>
      </c>
      <c r="O2859" s="66" t="str">
        <f t="shared" ca="1" si="485"/>
        <v/>
      </c>
      <c r="P2859" s="75"/>
      <c r="Q2859" s="75"/>
      <c r="R2859" s="75"/>
      <c r="S2859" s="150" t="str">
        <f t="shared" si="475"/>
        <v/>
      </c>
      <c r="T2859" s="150" t="str">
        <f t="shared" si="476"/>
        <v/>
      </c>
      <c r="U2859" s="150" t="str">
        <f t="shared" si="477"/>
        <v/>
      </c>
      <c r="V2859" s="75"/>
      <c r="W2859" s="150" t="str">
        <f t="shared" si="478"/>
        <v/>
      </c>
      <c r="X2859" s="150" t="str">
        <f t="shared" si="479"/>
        <v/>
      </c>
      <c r="Y2859" s="150" t="str">
        <f t="shared" ca="1" si="480"/>
        <v/>
      </c>
      <c r="Z2859" s="150" t="str">
        <f>IFERROR(VLOOKUP(R2859,FVU!B:F,5,FALSE),"")</f>
        <v/>
      </c>
      <c r="AA2859" t="str">
        <f t="shared" si="481"/>
        <v/>
      </c>
    </row>
    <row r="2860" spans="1:27" ht="15.75" customHeight="1">
      <c r="A2860" s="149" t="str">
        <f t="shared" si="474"/>
        <v/>
      </c>
      <c r="B2860" s="76"/>
      <c r="C2860" s="68"/>
      <c r="D2860" s="67" t="str">
        <f t="shared" si="482"/>
        <v/>
      </c>
      <c r="E2860" s="69"/>
      <c r="F2860" s="76"/>
      <c r="G2860" s="76"/>
      <c r="H2860" s="149" t="str">
        <f t="shared" si="483"/>
        <v/>
      </c>
      <c r="I2860" s="76"/>
      <c r="J2860" s="76"/>
      <c r="K2860" s="76"/>
      <c r="L2860" s="76"/>
      <c r="M2860" s="76"/>
      <c r="N2860" s="149" t="str">
        <f t="shared" si="484"/>
        <v/>
      </c>
      <c r="O2860" s="74" t="str">
        <f t="shared" ca="1" si="485"/>
        <v/>
      </c>
      <c r="P2860" s="76"/>
      <c r="Q2860" s="76"/>
      <c r="R2860" s="76"/>
      <c r="S2860" s="149" t="str">
        <f t="shared" si="475"/>
        <v/>
      </c>
      <c r="T2860" s="149" t="str">
        <f t="shared" si="476"/>
        <v/>
      </c>
      <c r="U2860" s="149" t="str">
        <f t="shared" si="477"/>
        <v/>
      </c>
      <c r="V2860" s="76"/>
      <c r="W2860" s="149" t="str">
        <f t="shared" si="478"/>
        <v/>
      </c>
      <c r="X2860" s="149" t="str">
        <f t="shared" si="479"/>
        <v/>
      </c>
      <c r="Y2860" s="149" t="str">
        <f t="shared" ca="1" si="480"/>
        <v/>
      </c>
      <c r="Z2860" s="149" t="str">
        <f>IFERROR(VLOOKUP(R2860,FVU!B:F,5,FALSE),"")</f>
        <v/>
      </c>
      <c r="AA2860" t="str">
        <f t="shared" si="481"/>
        <v/>
      </c>
    </row>
    <row r="2861" spans="1:27" ht="15.75" customHeight="1">
      <c r="A2861" s="150" t="str">
        <f t="shared" si="474"/>
        <v/>
      </c>
      <c r="B2861" s="75"/>
      <c r="C2861" s="60"/>
      <c r="D2861" s="59" t="str">
        <f t="shared" si="482"/>
        <v/>
      </c>
      <c r="E2861" s="61"/>
      <c r="F2861" s="75"/>
      <c r="G2861" s="75"/>
      <c r="H2861" s="150" t="str">
        <f t="shared" si="483"/>
        <v/>
      </c>
      <c r="I2861" s="75"/>
      <c r="J2861" s="75"/>
      <c r="K2861" s="75"/>
      <c r="L2861" s="75"/>
      <c r="M2861" s="75"/>
      <c r="N2861" s="150" t="str">
        <f t="shared" si="484"/>
        <v/>
      </c>
      <c r="O2861" s="66" t="str">
        <f t="shared" ca="1" si="485"/>
        <v/>
      </c>
      <c r="P2861" s="75"/>
      <c r="Q2861" s="75"/>
      <c r="R2861" s="75"/>
      <c r="S2861" s="150" t="str">
        <f t="shared" si="475"/>
        <v/>
      </c>
      <c r="T2861" s="150" t="str">
        <f t="shared" si="476"/>
        <v/>
      </c>
      <c r="U2861" s="150" t="str">
        <f t="shared" si="477"/>
        <v/>
      </c>
      <c r="V2861" s="75"/>
      <c r="W2861" s="150" t="str">
        <f t="shared" si="478"/>
        <v/>
      </c>
      <c r="X2861" s="150" t="str">
        <f t="shared" si="479"/>
        <v/>
      </c>
      <c r="Y2861" s="150" t="str">
        <f t="shared" ca="1" si="480"/>
        <v/>
      </c>
      <c r="Z2861" s="150" t="str">
        <f>IFERROR(VLOOKUP(R2861,FVU!B:F,5,FALSE),"")</f>
        <v/>
      </c>
      <c r="AA2861" t="str">
        <f t="shared" si="481"/>
        <v/>
      </c>
    </row>
    <row r="2862" spans="1:27" ht="15.75" customHeight="1">
      <c r="A2862" s="149" t="str">
        <f t="shared" si="474"/>
        <v/>
      </c>
      <c r="B2862" s="76"/>
      <c r="C2862" s="68"/>
      <c r="D2862" s="67" t="str">
        <f t="shared" si="482"/>
        <v/>
      </c>
      <c r="E2862" s="69"/>
      <c r="F2862" s="76"/>
      <c r="G2862" s="76"/>
      <c r="H2862" s="149" t="str">
        <f t="shared" si="483"/>
        <v/>
      </c>
      <c r="I2862" s="76"/>
      <c r="J2862" s="76"/>
      <c r="K2862" s="76"/>
      <c r="L2862" s="76"/>
      <c r="M2862" s="76"/>
      <c r="N2862" s="149" t="str">
        <f t="shared" si="484"/>
        <v/>
      </c>
      <c r="O2862" s="74" t="str">
        <f t="shared" ca="1" si="485"/>
        <v/>
      </c>
      <c r="P2862" s="76"/>
      <c r="Q2862" s="76"/>
      <c r="R2862" s="76"/>
      <c r="S2862" s="149" t="str">
        <f t="shared" si="475"/>
        <v/>
      </c>
      <c r="T2862" s="149" t="str">
        <f t="shared" si="476"/>
        <v/>
      </c>
      <c r="U2862" s="149" t="str">
        <f t="shared" si="477"/>
        <v/>
      </c>
      <c r="V2862" s="76"/>
      <c r="W2862" s="149" t="str">
        <f t="shared" si="478"/>
        <v/>
      </c>
      <c r="X2862" s="149" t="str">
        <f t="shared" si="479"/>
        <v/>
      </c>
      <c r="Y2862" s="149" t="str">
        <f t="shared" ca="1" si="480"/>
        <v/>
      </c>
      <c r="Z2862" s="149" t="str">
        <f>IFERROR(VLOOKUP(R2862,FVU!B:F,5,FALSE),"")</f>
        <v/>
      </c>
      <c r="AA2862" t="str">
        <f t="shared" si="481"/>
        <v/>
      </c>
    </row>
    <row r="2863" spans="1:27" ht="15.75" customHeight="1">
      <c r="A2863" s="150" t="str">
        <f t="shared" si="474"/>
        <v/>
      </c>
      <c r="B2863" s="75"/>
      <c r="C2863" s="60"/>
      <c r="D2863" s="59" t="str">
        <f t="shared" si="482"/>
        <v/>
      </c>
      <c r="E2863" s="61"/>
      <c r="F2863" s="75"/>
      <c r="G2863" s="75"/>
      <c r="H2863" s="150" t="str">
        <f t="shared" si="483"/>
        <v/>
      </c>
      <c r="I2863" s="75"/>
      <c r="J2863" s="75"/>
      <c r="K2863" s="75"/>
      <c r="L2863" s="75"/>
      <c r="M2863" s="75"/>
      <c r="N2863" s="150" t="str">
        <f t="shared" si="484"/>
        <v/>
      </c>
      <c r="O2863" s="66" t="str">
        <f t="shared" ca="1" si="485"/>
        <v/>
      </c>
      <c r="P2863" s="75"/>
      <c r="Q2863" s="75"/>
      <c r="R2863" s="75"/>
      <c r="S2863" s="150" t="str">
        <f t="shared" si="475"/>
        <v/>
      </c>
      <c r="T2863" s="150" t="str">
        <f t="shared" si="476"/>
        <v/>
      </c>
      <c r="U2863" s="150" t="str">
        <f t="shared" si="477"/>
        <v/>
      </c>
      <c r="V2863" s="75"/>
      <c r="W2863" s="150" t="str">
        <f t="shared" si="478"/>
        <v/>
      </c>
      <c r="X2863" s="150" t="str">
        <f t="shared" si="479"/>
        <v/>
      </c>
      <c r="Y2863" s="150" t="str">
        <f t="shared" ca="1" si="480"/>
        <v/>
      </c>
      <c r="Z2863" s="150" t="str">
        <f>IFERROR(VLOOKUP(R2863,FVU!B:F,5,FALSE),"")</f>
        <v/>
      </c>
      <c r="AA2863" t="str">
        <f t="shared" si="481"/>
        <v/>
      </c>
    </row>
    <row r="2864" spans="1:27" ht="15.75" customHeight="1">
      <c r="A2864" s="149" t="str">
        <f t="shared" si="474"/>
        <v/>
      </c>
      <c r="B2864" s="76"/>
      <c r="C2864" s="68"/>
      <c r="D2864" s="67" t="str">
        <f t="shared" si="482"/>
        <v/>
      </c>
      <c r="E2864" s="69"/>
      <c r="F2864" s="76"/>
      <c r="G2864" s="76"/>
      <c r="H2864" s="149" t="str">
        <f t="shared" si="483"/>
        <v/>
      </c>
      <c r="I2864" s="76"/>
      <c r="J2864" s="76"/>
      <c r="K2864" s="76"/>
      <c r="L2864" s="76"/>
      <c r="M2864" s="76"/>
      <c r="N2864" s="149" t="str">
        <f t="shared" si="484"/>
        <v/>
      </c>
      <c r="O2864" s="74" t="str">
        <f t="shared" ca="1" si="485"/>
        <v/>
      </c>
      <c r="P2864" s="76"/>
      <c r="Q2864" s="76"/>
      <c r="R2864" s="76"/>
      <c r="S2864" s="149" t="str">
        <f t="shared" si="475"/>
        <v/>
      </c>
      <c r="T2864" s="149" t="str">
        <f t="shared" si="476"/>
        <v/>
      </c>
      <c r="U2864" s="149" t="str">
        <f t="shared" si="477"/>
        <v/>
      </c>
      <c r="V2864" s="76"/>
      <c r="W2864" s="149" t="str">
        <f t="shared" si="478"/>
        <v/>
      </c>
      <c r="X2864" s="149" t="str">
        <f t="shared" si="479"/>
        <v/>
      </c>
      <c r="Y2864" s="149" t="str">
        <f t="shared" ca="1" si="480"/>
        <v/>
      </c>
      <c r="Z2864" s="149" t="str">
        <f>IFERROR(VLOOKUP(R2864,FVU!B:F,5,FALSE),"")</f>
        <v/>
      </c>
      <c r="AA2864" t="str">
        <f t="shared" si="481"/>
        <v/>
      </c>
    </row>
    <row r="2865" spans="1:27" ht="15.75" customHeight="1">
      <c r="A2865" s="150" t="str">
        <f t="shared" si="474"/>
        <v/>
      </c>
      <c r="B2865" s="75"/>
      <c r="C2865" s="60"/>
      <c r="D2865" s="59" t="str">
        <f t="shared" si="482"/>
        <v/>
      </c>
      <c r="E2865" s="61"/>
      <c r="F2865" s="75"/>
      <c r="G2865" s="75"/>
      <c r="H2865" s="150" t="str">
        <f t="shared" si="483"/>
        <v/>
      </c>
      <c r="I2865" s="75"/>
      <c r="J2865" s="75"/>
      <c r="K2865" s="75"/>
      <c r="L2865" s="75"/>
      <c r="M2865" s="75"/>
      <c r="N2865" s="150" t="str">
        <f t="shared" si="484"/>
        <v/>
      </c>
      <c r="O2865" s="66" t="str">
        <f t="shared" ca="1" si="485"/>
        <v/>
      </c>
      <c r="P2865" s="75"/>
      <c r="Q2865" s="75"/>
      <c r="R2865" s="75"/>
      <c r="S2865" s="150" t="str">
        <f t="shared" si="475"/>
        <v/>
      </c>
      <c r="T2865" s="150" t="str">
        <f t="shared" si="476"/>
        <v/>
      </c>
      <c r="U2865" s="150" t="str">
        <f t="shared" si="477"/>
        <v/>
      </c>
      <c r="V2865" s="75"/>
      <c r="W2865" s="150" t="str">
        <f t="shared" si="478"/>
        <v/>
      </c>
      <c r="X2865" s="150" t="str">
        <f t="shared" si="479"/>
        <v/>
      </c>
      <c r="Y2865" s="150" t="str">
        <f t="shared" ca="1" si="480"/>
        <v/>
      </c>
      <c r="Z2865" s="150" t="str">
        <f>IFERROR(VLOOKUP(R2865,FVU!B:F,5,FALSE),"")</f>
        <v/>
      </c>
      <c r="AA2865" t="str">
        <f t="shared" si="481"/>
        <v/>
      </c>
    </row>
    <row r="2866" spans="1:27" ht="15.75" customHeight="1">
      <c r="A2866" s="149" t="str">
        <f t="shared" si="474"/>
        <v/>
      </c>
      <c r="B2866" s="76"/>
      <c r="C2866" s="68"/>
      <c r="D2866" s="67" t="str">
        <f t="shared" si="482"/>
        <v/>
      </c>
      <c r="E2866" s="69"/>
      <c r="F2866" s="76"/>
      <c r="G2866" s="76"/>
      <c r="H2866" s="149" t="str">
        <f t="shared" si="483"/>
        <v/>
      </c>
      <c r="I2866" s="76"/>
      <c r="J2866" s="76"/>
      <c r="K2866" s="76"/>
      <c r="L2866" s="76"/>
      <c r="M2866" s="76"/>
      <c r="N2866" s="149" t="str">
        <f t="shared" si="484"/>
        <v/>
      </c>
      <c r="O2866" s="74" t="str">
        <f t="shared" ca="1" si="485"/>
        <v/>
      </c>
      <c r="P2866" s="76"/>
      <c r="Q2866" s="76"/>
      <c r="R2866" s="76"/>
      <c r="S2866" s="149" t="str">
        <f t="shared" si="475"/>
        <v/>
      </c>
      <c r="T2866" s="149" t="str">
        <f t="shared" si="476"/>
        <v/>
      </c>
      <c r="U2866" s="149" t="str">
        <f t="shared" si="477"/>
        <v/>
      </c>
      <c r="V2866" s="76"/>
      <c r="W2866" s="149" t="str">
        <f t="shared" si="478"/>
        <v/>
      </c>
      <c r="X2866" s="149" t="str">
        <f t="shared" si="479"/>
        <v/>
      </c>
      <c r="Y2866" s="149" t="str">
        <f t="shared" ca="1" si="480"/>
        <v/>
      </c>
      <c r="Z2866" s="149" t="str">
        <f>IFERROR(VLOOKUP(R2866,FVU!B:F,5,FALSE),"")</f>
        <v/>
      </c>
      <c r="AA2866" t="str">
        <f t="shared" si="481"/>
        <v/>
      </c>
    </row>
    <row r="2867" spans="1:27" ht="15.75" customHeight="1">
      <c r="A2867" s="150" t="str">
        <f t="shared" si="474"/>
        <v/>
      </c>
      <c r="B2867" s="75"/>
      <c r="C2867" s="60"/>
      <c r="D2867" s="59" t="str">
        <f t="shared" si="482"/>
        <v/>
      </c>
      <c r="E2867" s="61"/>
      <c r="F2867" s="75"/>
      <c r="G2867" s="75"/>
      <c r="H2867" s="150" t="str">
        <f t="shared" si="483"/>
        <v/>
      </c>
      <c r="I2867" s="75"/>
      <c r="J2867" s="75"/>
      <c r="K2867" s="75"/>
      <c r="L2867" s="75"/>
      <c r="M2867" s="75"/>
      <c r="N2867" s="150" t="str">
        <f t="shared" si="484"/>
        <v/>
      </c>
      <c r="O2867" s="66" t="str">
        <f t="shared" ca="1" si="485"/>
        <v/>
      </c>
      <c r="P2867" s="75"/>
      <c r="Q2867" s="75"/>
      <c r="R2867" s="75"/>
      <c r="S2867" s="150" t="str">
        <f t="shared" si="475"/>
        <v/>
      </c>
      <c r="T2867" s="150" t="str">
        <f t="shared" si="476"/>
        <v/>
      </c>
      <c r="U2867" s="150" t="str">
        <f t="shared" si="477"/>
        <v/>
      </c>
      <c r="V2867" s="75"/>
      <c r="W2867" s="150" t="str">
        <f t="shared" si="478"/>
        <v/>
      </c>
      <c r="X2867" s="150" t="str">
        <f t="shared" si="479"/>
        <v/>
      </c>
      <c r="Y2867" s="150" t="str">
        <f t="shared" ca="1" si="480"/>
        <v/>
      </c>
      <c r="Z2867" s="150" t="str">
        <f>IFERROR(VLOOKUP(R2867,FVU!B:F,5,FALSE),"")</f>
        <v/>
      </c>
      <c r="AA2867" t="str">
        <f t="shared" si="481"/>
        <v/>
      </c>
    </row>
    <row r="2868" spans="1:27" ht="15.75" customHeight="1">
      <c r="A2868" s="149" t="str">
        <f t="shared" si="474"/>
        <v/>
      </c>
      <c r="B2868" s="76"/>
      <c r="C2868" s="68"/>
      <c r="D2868" s="67" t="str">
        <f t="shared" si="482"/>
        <v/>
      </c>
      <c r="E2868" s="69"/>
      <c r="F2868" s="76"/>
      <c r="G2868" s="76"/>
      <c r="H2868" s="149" t="str">
        <f t="shared" si="483"/>
        <v/>
      </c>
      <c r="I2868" s="76"/>
      <c r="J2868" s="76"/>
      <c r="K2868" s="76"/>
      <c r="L2868" s="76"/>
      <c r="M2868" s="76"/>
      <c r="N2868" s="149" t="str">
        <f t="shared" si="484"/>
        <v/>
      </c>
      <c r="O2868" s="74" t="str">
        <f t="shared" ca="1" si="485"/>
        <v/>
      </c>
      <c r="P2868" s="76"/>
      <c r="Q2868" s="76"/>
      <c r="R2868" s="76"/>
      <c r="S2868" s="149" t="str">
        <f t="shared" si="475"/>
        <v/>
      </c>
      <c r="T2868" s="149" t="str">
        <f t="shared" si="476"/>
        <v/>
      </c>
      <c r="U2868" s="149" t="str">
        <f t="shared" si="477"/>
        <v/>
      </c>
      <c r="V2868" s="76"/>
      <c r="W2868" s="149" t="str">
        <f t="shared" si="478"/>
        <v/>
      </c>
      <c r="X2868" s="149" t="str">
        <f t="shared" si="479"/>
        <v/>
      </c>
      <c r="Y2868" s="149" t="str">
        <f t="shared" ca="1" si="480"/>
        <v/>
      </c>
      <c r="Z2868" s="149" t="str">
        <f>IFERROR(VLOOKUP(R2868,FVU!B:F,5,FALSE),"")</f>
        <v/>
      </c>
      <c r="AA2868" t="str">
        <f t="shared" si="481"/>
        <v/>
      </c>
    </row>
    <row r="2869" spans="1:27" ht="15.75" customHeight="1">
      <c r="A2869" s="150" t="str">
        <f t="shared" si="474"/>
        <v/>
      </c>
      <c r="B2869" s="75"/>
      <c r="C2869" s="60"/>
      <c r="D2869" s="59" t="str">
        <f t="shared" si="482"/>
        <v/>
      </c>
      <c r="E2869" s="61"/>
      <c r="F2869" s="75"/>
      <c r="G2869" s="75"/>
      <c r="H2869" s="150" t="str">
        <f t="shared" si="483"/>
        <v/>
      </c>
      <c r="I2869" s="75"/>
      <c r="J2869" s="75"/>
      <c r="K2869" s="75"/>
      <c r="L2869" s="75"/>
      <c r="M2869" s="75"/>
      <c r="N2869" s="150" t="str">
        <f t="shared" si="484"/>
        <v/>
      </c>
      <c r="O2869" s="66" t="str">
        <f t="shared" ca="1" si="485"/>
        <v/>
      </c>
      <c r="P2869" s="75"/>
      <c r="Q2869" s="75"/>
      <c r="R2869" s="75"/>
      <c r="S2869" s="150" t="str">
        <f t="shared" si="475"/>
        <v/>
      </c>
      <c r="T2869" s="150" t="str">
        <f t="shared" si="476"/>
        <v/>
      </c>
      <c r="U2869" s="150" t="str">
        <f t="shared" si="477"/>
        <v/>
      </c>
      <c r="V2869" s="75"/>
      <c r="W2869" s="150" t="str">
        <f t="shared" si="478"/>
        <v/>
      </c>
      <c r="X2869" s="150" t="str">
        <f t="shared" si="479"/>
        <v/>
      </c>
      <c r="Y2869" s="150" t="str">
        <f t="shared" ca="1" si="480"/>
        <v/>
      </c>
      <c r="Z2869" s="150" t="str">
        <f>IFERROR(VLOOKUP(R2869,FVU!B:F,5,FALSE),"")</f>
        <v/>
      </c>
      <c r="AA2869" t="str">
        <f t="shared" si="481"/>
        <v/>
      </c>
    </row>
    <row r="2870" spans="1:27" ht="15.75" customHeight="1">
      <c r="A2870" s="149" t="str">
        <f t="shared" si="474"/>
        <v/>
      </c>
      <c r="B2870" s="76"/>
      <c r="C2870" s="68"/>
      <c r="D2870" s="67" t="str">
        <f t="shared" si="482"/>
        <v/>
      </c>
      <c r="E2870" s="69"/>
      <c r="F2870" s="76"/>
      <c r="G2870" s="76"/>
      <c r="H2870" s="149" t="str">
        <f t="shared" si="483"/>
        <v/>
      </c>
      <c r="I2870" s="76"/>
      <c r="J2870" s="76"/>
      <c r="K2870" s="76"/>
      <c r="L2870" s="76"/>
      <c r="M2870" s="76"/>
      <c r="N2870" s="149" t="str">
        <f t="shared" si="484"/>
        <v/>
      </c>
      <c r="O2870" s="74" t="str">
        <f t="shared" ca="1" si="485"/>
        <v/>
      </c>
      <c r="P2870" s="76"/>
      <c r="Q2870" s="76"/>
      <c r="R2870" s="76"/>
      <c r="S2870" s="149" t="str">
        <f t="shared" si="475"/>
        <v/>
      </c>
      <c r="T2870" s="149" t="str">
        <f t="shared" si="476"/>
        <v/>
      </c>
      <c r="U2870" s="149" t="str">
        <f t="shared" si="477"/>
        <v/>
      </c>
      <c r="V2870" s="76"/>
      <c r="W2870" s="149" t="str">
        <f t="shared" si="478"/>
        <v/>
      </c>
      <c r="X2870" s="149" t="str">
        <f t="shared" si="479"/>
        <v/>
      </c>
      <c r="Y2870" s="149" t="str">
        <f t="shared" ca="1" si="480"/>
        <v/>
      </c>
      <c r="Z2870" s="149" t="str">
        <f>IFERROR(VLOOKUP(R2870,FVU!B:F,5,FALSE),"")</f>
        <v/>
      </c>
      <c r="AA2870" t="str">
        <f t="shared" si="481"/>
        <v/>
      </c>
    </row>
    <row r="2871" spans="1:27" ht="15.75" customHeight="1">
      <c r="A2871" s="150" t="str">
        <f t="shared" si="474"/>
        <v/>
      </c>
      <c r="B2871" s="75"/>
      <c r="C2871" s="60"/>
      <c r="D2871" s="59" t="str">
        <f t="shared" si="482"/>
        <v/>
      </c>
      <c r="E2871" s="61"/>
      <c r="F2871" s="75"/>
      <c r="G2871" s="75"/>
      <c r="H2871" s="150" t="str">
        <f t="shared" si="483"/>
        <v/>
      </c>
      <c r="I2871" s="75"/>
      <c r="J2871" s="75"/>
      <c r="K2871" s="75"/>
      <c r="L2871" s="75"/>
      <c r="M2871" s="75"/>
      <c r="N2871" s="150" t="str">
        <f t="shared" si="484"/>
        <v/>
      </c>
      <c r="O2871" s="66" t="str">
        <f t="shared" ca="1" si="485"/>
        <v/>
      </c>
      <c r="P2871" s="75"/>
      <c r="Q2871" s="75"/>
      <c r="R2871" s="75"/>
      <c r="S2871" s="150" t="str">
        <f t="shared" si="475"/>
        <v/>
      </c>
      <c r="T2871" s="150" t="str">
        <f t="shared" si="476"/>
        <v/>
      </c>
      <c r="U2871" s="150" t="str">
        <f t="shared" si="477"/>
        <v/>
      </c>
      <c r="V2871" s="75"/>
      <c r="W2871" s="150" t="str">
        <f t="shared" si="478"/>
        <v/>
      </c>
      <c r="X2871" s="150" t="str">
        <f t="shared" si="479"/>
        <v/>
      </c>
      <c r="Y2871" s="150" t="str">
        <f t="shared" ca="1" si="480"/>
        <v/>
      </c>
      <c r="Z2871" s="150" t="str">
        <f>IFERROR(VLOOKUP(R2871,FVU!B:F,5,FALSE),"")</f>
        <v/>
      </c>
      <c r="AA2871" t="str">
        <f t="shared" si="481"/>
        <v/>
      </c>
    </row>
    <row r="2872" spans="1:27" ht="15.75" customHeight="1">
      <c r="A2872" s="149" t="str">
        <f t="shared" si="474"/>
        <v/>
      </c>
      <c r="B2872" s="76"/>
      <c r="C2872" s="68"/>
      <c r="D2872" s="67" t="str">
        <f t="shared" si="482"/>
        <v/>
      </c>
      <c r="E2872" s="69"/>
      <c r="F2872" s="76"/>
      <c r="G2872" s="76"/>
      <c r="H2872" s="149" t="str">
        <f t="shared" si="483"/>
        <v/>
      </c>
      <c r="I2872" s="76"/>
      <c r="J2872" s="76"/>
      <c r="K2872" s="76"/>
      <c r="L2872" s="76"/>
      <c r="M2872" s="76"/>
      <c r="N2872" s="149" t="str">
        <f t="shared" si="484"/>
        <v/>
      </c>
      <c r="O2872" s="74" t="str">
        <f t="shared" ca="1" si="485"/>
        <v/>
      </c>
      <c r="P2872" s="76"/>
      <c r="Q2872" s="76"/>
      <c r="R2872" s="76"/>
      <c r="S2872" s="149" t="str">
        <f t="shared" si="475"/>
        <v/>
      </c>
      <c r="T2872" s="149" t="str">
        <f t="shared" si="476"/>
        <v/>
      </c>
      <c r="U2872" s="149" t="str">
        <f t="shared" si="477"/>
        <v/>
      </c>
      <c r="V2872" s="76"/>
      <c r="W2872" s="149" t="str">
        <f t="shared" si="478"/>
        <v/>
      </c>
      <c r="X2872" s="149" t="str">
        <f t="shared" si="479"/>
        <v/>
      </c>
      <c r="Y2872" s="149" t="str">
        <f t="shared" ca="1" si="480"/>
        <v/>
      </c>
      <c r="Z2872" s="149" t="str">
        <f>IFERROR(VLOOKUP(R2872,FVU!B:F,5,FALSE),"")</f>
        <v/>
      </c>
      <c r="AA2872" t="str">
        <f t="shared" si="481"/>
        <v/>
      </c>
    </row>
    <row r="2873" spans="1:27" ht="15.75" customHeight="1">
      <c r="A2873" s="150" t="str">
        <f t="shared" si="474"/>
        <v/>
      </c>
      <c r="B2873" s="75"/>
      <c r="C2873" s="60"/>
      <c r="D2873" s="59" t="str">
        <f t="shared" si="482"/>
        <v/>
      </c>
      <c r="E2873" s="61"/>
      <c r="F2873" s="75"/>
      <c r="G2873" s="75"/>
      <c r="H2873" s="150" t="str">
        <f t="shared" si="483"/>
        <v/>
      </c>
      <c r="I2873" s="75"/>
      <c r="J2873" s="75"/>
      <c r="K2873" s="75"/>
      <c r="L2873" s="75"/>
      <c r="M2873" s="75"/>
      <c r="N2873" s="150" t="str">
        <f t="shared" si="484"/>
        <v/>
      </c>
      <c r="O2873" s="66" t="str">
        <f t="shared" ca="1" si="485"/>
        <v/>
      </c>
      <c r="P2873" s="75"/>
      <c r="Q2873" s="75"/>
      <c r="R2873" s="75"/>
      <c r="S2873" s="150" t="str">
        <f t="shared" si="475"/>
        <v/>
      </c>
      <c r="T2873" s="150" t="str">
        <f t="shared" si="476"/>
        <v/>
      </c>
      <c r="U2873" s="150" t="str">
        <f t="shared" si="477"/>
        <v/>
      </c>
      <c r="V2873" s="75"/>
      <c r="W2873" s="150" t="str">
        <f t="shared" si="478"/>
        <v/>
      </c>
      <c r="X2873" s="150" t="str">
        <f t="shared" si="479"/>
        <v/>
      </c>
      <c r="Y2873" s="150" t="str">
        <f t="shared" ca="1" si="480"/>
        <v/>
      </c>
      <c r="Z2873" s="150" t="str">
        <f>IFERROR(VLOOKUP(R2873,FVU!B:F,5,FALSE),"")</f>
        <v/>
      </c>
      <c r="AA2873" t="str">
        <f t="shared" si="481"/>
        <v/>
      </c>
    </row>
    <row r="2874" spans="1:27" ht="15.75" customHeight="1">
      <c r="A2874" s="149" t="str">
        <f t="shared" si="474"/>
        <v/>
      </c>
      <c r="B2874" s="76"/>
      <c r="C2874" s="68"/>
      <c r="D2874" s="67" t="str">
        <f t="shared" si="482"/>
        <v/>
      </c>
      <c r="E2874" s="69"/>
      <c r="F2874" s="76"/>
      <c r="G2874" s="76"/>
      <c r="H2874" s="149" t="str">
        <f t="shared" si="483"/>
        <v/>
      </c>
      <c r="I2874" s="76"/>
      <c r="J2874" s="76"/>
      <c r="K2874" s="76"/>
      <c r="L2874" s="76"/>
      <c r="M2874" s="76"/>
      <c r="N2874" s="149" t="str">
        <f t="shared" si="484"/>
        <v/>
      </c>
      <c r="O2874" s="74" t="str">
        <f t="shared" ca="1" si="485"/>
        <v/>
      </c>
      <c r="P2874" s="76"/>
      <c r="Q2874" s="76"/>
      <c r="R2874" s="76"/>
      <c r="S2874" s="149" t="str">
        <f t="shared" si="475"/>
        <v/>
      </c>
      <c r="T2874" s="149" t="str">
        <f t="shared" si="476"/>
        <v/>
      </c>
      <c r="U2874" s="149" t="str">
        <f t="shared" si="477"/>
        <v/>
      </c>
      <c r="V2874" s="76"/>
      <c r="W2874" s="149" t="str">
        <f t="shared" si="478"/>
        <v/>
      </c>
      <c r="X2874" s="149" t="str">
        <f t="shared" si="479"/>
        <v/>
      </c>
      <c r="Y2874" s="149" t="str">
        <f t="shared" ca="1" si="480"/>
        <v/>
      </c>
      <c r="Z2874" s="149" t="str">
        <f>IFERROR(VLOOKUP(R2874,FVU!B:F,5,FALSE),"")</f>
        <v/>
      </c>
      <c r="AA2874" t="str">
        <f t="shared" si="481"/>
        <v/>
      </c>
    </row>
    <row r="2875" spans="1:27" ht="15.75" customHeight="1">
      <c r="A2875" s="150" t="str">
        <f t="shared" si="474"/>
        <v/>
      </c>
      <c r="B2875" s="75"/>
      <c r="C2875" s="60"/>
      <c r="D2875" s="59" t="str">
        <f t="shared" si="482"/>
        <v/>
      </c>
      <c r="E2875" s="61"/>
      <c r="F2875" s="75"/>
      <c r="G2875" s="75"/>
      <c r="H2875" s="150" t="str">
        <f t="shared" si="483"/>
        <v/>
      </c>
      <c r="I2875" s="75"/>
      <c r="J2875" s="75"/>
      <c r="K2875" s="75"/>
      <c r="L2875" s="75"/>
      <c r="M2875" s="75"/>
      <c r="N2875" s="150" t="str">
        <f t="shared" si="484"/>
        <v/>
      </c>
      <c r="O2875" s="66" t="str">
        <f t="shared" ca="1" si="485"/>
        <v/>
      </c>
      <c r="P2875" s="75"/>
      <c r="Q2875" s="75"/>
      <c r="R2875" s="75"/>
      <c r="S2875" s="150" t="str">
        <f t="shared" si="475"/>
        <v/>
      </c>
      <c r="T2875" s="150" t="str">
        <f t="shared" si="476"/>
        <v/>
      </c>
      <c r="U2875" s="150" t="str">
        <f t="shared" si="477"/>
        <v/>
      </c>
      <c r="V2875" s="75"/>
      <c r="W2875" s="150" t="str">
        <f t="shared" si="478"/>
        <v/>
      </c>
      <c r="X2875" s="150" t="str">
        <f t="shared" si="479"/>
        <v/>
      </c>
      <c r="Y2875" s="150" t="str">
        <f t="shared" ca="1" si="480"/>
        <v/>
      </c>
      <c r="Z2875" s="150" t="str">
        <f>IFERROR(VLOOKUP(R2875,FVU!B:F,5,FALSE),"")</f>
        <v/>
      </c>
      <c r="AA2875" t="str">
        <f t="shared" si="481"/>
        <v/>
      </c>
    </row>
    <row r="2876" spans="1:27" ht="15.75" customHeight="1">
      <c r="A2876" s="149" t="str">
        <f t="shared" si="474"/>
        <v/>
      </c>
      <c r="B2876" s="76"/>
      <c r="C2876" s="68"/>
      <c r="D2876" s="67" t="str">
        <f t="shared" si="482"/>
        <v/>
      </c>
      <c r="E2876" s="69"/>
      <c r="F2876" s="76"/>
      <c r="G2876" s="76"/>
      <c r="H2876" s="149" t="str">
        <f t="shared" si="483"/>
        <v/>
      </c>
      <c r="I2876" s="76"/>
      <c r="J2876" s="76"/>
      <c r="K2876" s="76"/>
      <c r="L2876" s="76"/>
      <c r="M2876" s="76"/>
      <c r="N2876" s="149" t="str">
        <f t="shared" si="484"/>
        <v/>
      </c>
      <c r="O2876" s="74" t="str">
        <f t="shared" ca="1" si="485"/>
        <v/>
      </c>
      <c r="P2876" s="76"/>
      <c r="Q2876" s="76"/>
      <c r="R2876" s="76"/>
      <c r="S2876" s="149" t="str">
        <f t="shared" si="475"/>
        <v/>
      </c>
      <c r="T2876" s="149" t="str">
        <f t="shared" si="476"/>
        <v/>
      </c>
      <c r="U2876" s="149" t="str">
        <f t="shared" si="477"/>
        <v/>
      </c>
      <c r="V2876" s="76"/>
      <c r="W2876" s="149" t="str">
        <f t="shared" si="478"/>
        <v/>
      </c>
      <c r="X2876" s="149" t="str">
        <f t="shared" si="479"/>
        <v/>
      </c>
      <c r="Y2876" s="149" t="str">
        <f t="shared" ca="1" si="480"/>
        <v/>
      </c>
      <c r="Z2876" s="149" t="str">
        <f>IFERROR(VLOOKUP(R2876,FVU!B:F,5,FALSE),"")</f>
        <v/>
      </c>
      <c r="AA2876" t="str">
        <f t="shared" si="481"/>
        <v/>
      </c>
    </row>
    <row r="2877" spans="1:27" ht="15.75" customHeight="1">
      <c r="A2877" s="150" t="str">
        <f t="shared" si="474"/>
        <v/>
      </c>
      <c r="B2877" s="75"/>
      <c r="C2877" s="60"/>
      <c r="D2877" s="59" t="str">
        <f t="shared" si="482"/>
        <v/>
      </c>
      <c r="E2877" s="61"/>
      <c r="F2877" s="75"/>
      <c r="G2877" s="75"/>
      <c r="H2877" s="150" t="str">
        <f t="shared" si="483"/>
        <v/>
      </c>
      <c r="I2877" s="75"/>
      <c r="J2877" s="75"/>
      <c r="K2877" s="75"/>
      <c r="L2877" s="75"/>
      <c r="M2877" s="75"/>
      <c r="N2877" s="150" t="str">
        <f t="shared" si="484"/>
        <v/>
      </c>
      <c r="O2877" s="66" t="str">
        <f t="shared" ca="1" si="485"/>
        <v/>
      </c>
      <c r="P2877" s="75"/>
      <c r="Q2877" s="75"/>
      <c r="R2877" s="75"/>
      <c r="S2877" s="150" t="str">
        <f t="shared" si="475"/>
        <v/>
      </c>
      <c r="T2877" s="150" t="str">
        <f t="shared" si="476"/>
        <v/>
      </c>
      <c r="U2877" s="150" t="str">
        <f t="shared" si="477"/>
        <v/>
      </c>
      <c r="V2877" s="75"/>
      <c r="W2877" s="150" t="str">
        <f t="shared" si="478"/>
        <v/>
      </c>
      <c r="X2877" s="150" t="str">
        <f t="shared" si="479"/>
        <v/>
      </c>
      <c r="Y2877" s="150" t="str">
        <f t="shared" ca="1" si="480"/>
        <v/>
      </c>
      <c r="Z2877" s="150" t="str">
        <f>IFERROR(VLOOKUP(R2877,FVU!B:F,5,FALSE),"")</f>
        <v/>
      </c>
      <c r="AA2877" t="str">
        <f t="shared" si="481"/>
        <v/>
      </c>
    </row>
    <row r="2878" spans="1:27" ht="15.75" customHeight="1">
      <c r="A2878" s="149" t="str">
        <f t="shared" si="474"/>
        <v/>
      </c>
      <c r="B2878" s="76"/>
      <c r="C2878" s="68"/>
      <c r="D2878" s="67" t="str">
        <f t="shared" si="482"/>
        <v/>
      </c>
      <c r="E2878" s="69"/>
      <c r="F2878" s="76"/>
      <c r="G2878" s="76"/>
      <c r="H2878" s="149" t="str">
        <f t="shared" si="483"/>
        <v/>
      </c>
      <c r="I2878" s="76"/>
      <c r="J2878" s="76"/>
      <c r="K2878" s="76"/>
      <c r="L2878" s="76"/>
      <c r="M2878" s="76"/>
      <c r="N2878" s="149" t="str">
        <f t="shared" si="484"/>
        <v/>
      </c>
      <c r="O2878" s="74" t="str">
        <f t="shared" ca="1" si="485"/>
        <v/>
      </c>
      <c r="P2878" s="76"/>
      <c r="Q2878" s="76"/>
      <c r="R2878" s="76"/>
      <c r="S2878" s="149" t="str">
        <f t="shared" si="475"/>
        <v/>
      </c>
      <c r="T2878" s="149" t="str">
        <f t="shared" si="476"/>
        <v/>
      </c>
      <c r="U2878" s="149" t="str">
        <f t="shared" si="477"/>
        <v/>
      </c>
      <c r="V2878" s="76"/>
      <c r="W2878" s="149" t="str">
        <f t="shared" si="478"/>
        <v/>
      </c>
      <c r="X2878" s="149" t="str">
        <f t="shared" si="479"/>
        <v/>
      </c>
      <c r="Y2878" s="149" t="str">
        <f t="shared" ca="1" si="480"/>
        <v/>
      </c>
      <c r="Z2878" s="149" t="str">
        <f>IFERROR(VLOOKUP(R2878,FVU!B:F,5,FALSE),"")</f>
        <v/>
      </c>
      <c r="AA2878" t="str">
        <f t="shared" si="481"/>
        <v/>
      </c>
    </row>
    <row r="2879" spans="1:27" ht="15.75" customHeight="1">
      <c r="A2879" s="150" t="str">
        <f t="shared" si="474"/>
        <v/>
      </c>
      <c r="B2879" s="75"/>
      <c r="C2879" s="60"/>
      <c r="D2879" s="59" t="str">
        <f t="shared" si="482"/>
        <v/>
      </c>
      <c r="E2879" s="61"/>
      <c r="F2879" s="75"/>
      <c r="G2879" s="75"/>
      <c r="H2879" s="150" t="str">
        <f t="shared" si="483"/>
        <v/>
      </c>
      <c r="I2879" s="75"/>
      <c r="J2879" s="75"/>
      <c r="K2879" s="75"/>
      <c r="L2879" s="75"/>
      <c r="M2879" s="75"/>
      <c r="N2879" s="150" t="str">
        <f t="shared" si="484"/>
        <v/>
      </c>
      <c r="O2879" s="66" t="str">
        <f t="shared" ca="1" si="485"/>
        <v/>
      </c>
      <c r="P2879" s="75"/>
      <c r="Q2879" s="75"/>
      <c r="R2879" s="75"/>
      <c r="S2879" s="150" t="str">
        <f t="shared" si="475"/>
        <v/>
      </c>
      <c r="T2879" s="150" t="str">
        <f t="shared" si="476"/>
        <v/>
      </c>
      <c r="U2879" s="150" t="str">
        <f t="shared" si="477"/>
        <v/>
      </c>
      <c r="V2879" s="75"/>
      <c r="W2879" s="150" t="str">
        <f t="shared" si="478"/>
        <v/>
      </c>
      <c r="X2879" s="150" t="str">
        <f t="shared" si="479"/>
        <v/>
      </c>
      <c r="Y2879" s="150" t="str">
        <f t="shared" ca="1" si="480"/>
        <v/>
      </c>
      <c r="Z2879" s="150" t="str">
        <f>IFERROR(VLOOKUP(R2879,FVU!B:F,5,FALSE),"")</f>
        <v/>
      </c>
      <c r="AA2879" t="str">
        <f t="shared" si="481"/>
        <v/>
      </c>
    </row>
    <row r="2880" spans="1:27" ht="15.75" customHeight="1">
      <c r="A2880" s="149" t="str">
        <f t="shared" si="474"/>
        <v/>
      </c>
      <c r="B2880" s="76"/>
      <c r="C2880" s="68"/>
      <c r="D2880" s="67" t="str">
        <f t="shared" si="482"/>
        <v/>
      </c>
      <c r="E2880" s="69"/>
      <c r="F2880" s="76"/>
      <c r="G2880" s="76"/>
      <c r="H2880" s="149" t="str">
        <f t="shared" si="483"/>
        <v/>
      </c>
      <c r="I2880" s="76"/>
      <c r="J2880" s="76"/>
      <c r="K2880" s="76"/>
      <c r="L2880" s="76"/>
      <c r="M2880" s="76"/>
      <c r="N2880" s="149" t="str">
        <f t="shared" si="484"/>
        <v/>
      </c>
      <c r="O2880" s="74" t="str">
        <f t="shared" ca="1" si="485"/>
        <v/>
      </c>
      <c r="P2880" s="76"/>
      <c r="Q2880" s="76"/>
      <c r="R2880" s="76"/>
      <c r="S2880" s="149" t="str">
        <f t="shared" si="475"/>
        <v/>
      </c>
      <c r="T2880" s="149" t="str">
        <f t="shared" si="476"/>
        <v/>
      </c>
      <c r="U2880" s="149" t="str">
        <f t="shared" si="477"/>
        <v/>
      </c>
      <c r="V2880" s="76"/>
      <c r="W2880" s="149" t="str">
        <f t="shared" si="478"/>
        <v/>
      </c>
      <c r="X2880" s="149" t="str">
        <f t="shared" si="479"/>
        <v/>
      </c>
      <c r="Y2880" s="149" t="str">
        <f t="shared" ca="1" si="480"/>
        <v/>
      </c>
      <c r="Z2880" s="149" t="str">
        <f>IFERROR(VLOOKUP(R2880,FVU!B:F,5,FALSE),"")</f>
        <v/>
      </c>
      <c r="AA2880" t="str">
        <f t="shared" si="481"/>
        <v/>
      </c>
    </row>
    <row r="2881" spans="1:27" ht="15.75" customHeight="1">
      <c r="A2881" s="150" t="str">
        <f t="shared" si="474"/>
        <v/>
      </c>
      <c r="B2881" s="75"/>
      <c r="C2881" s="60"/>
      <c r="D2881" s="59" t="str">
        <f t="shared" si="482"/>
        <v/>
      </c>
      <c r="E2881" s="61"/>
      <c r="F2881" s="75"/>
      <c r="G2881" s="75"/>
      <c r="H2881" s="150" t="str">
        <f t="shared" si="483"/>
        <v/>
      </c>
      <c r="I2881" s="75"/>
      <c r="J2881" s="75"/>
      <c r="K2881" s="75"/>
      <c r="L2881" s="75"/>
      <c r="M2881" s="75"/>
      <c r="N2881" s="150" t="str">
        <f t="shared" si="484"/>
        <v/>
      </c>
      <c r="O2881" s="66" t="str">
        <f t="shared" ca="1" si="485"/>
        <v/>
      </c>
      <c r="P2881" s="75"/>
      <c r="Q2881" s="75"/>
      <c r="R2881" s="75"/>
      <c r="S2881" s="150" t="str">
        <f t="shared" si="475"/>
        <v/>
      </c>
      <c r="T2881" s="150" t="str">
        <f t="shared" si="476"/>
        <v/>
      </c>
      <c r="U2881" s="150" t="str">
        <f t="shared" si="477"/>
        <v/>
      </c>
      <c r="V2881" s="75"/>
      <c r="W2881" s="150" t="str">
        <f t="shared" si="478"/>
        <v/>
      </c>
      <c r="X2881" s="150" t="str">
        <f t="shared" si="479"/>
        <v/>
      </c>
      <c r="Y2881" s="150" t="str">
        <f t="shared" ca="1" si="480"/>
        <v/>
      </c>
      <c r="Z2881" s="150" t="str">
        <f>IFERROR(VLOOKUP(R2881,FVU!B:F,5,FALSE),"")</f>
        <v/>
      </c>
      <c r="AA2881" t="str">
        <f t="shared" si="481"/>
        <v/>
      </c>
    </row>
    <row r="2882" spans="1:27" ht="15.75" customHeight="1">
      <c r="A2882" s="149" t="str">
        <f t="shared" si="474"/>
        <v/>
      </c>
      <c r="B2882" s="76"/>
      <c r="C2882" s="68"/>
      <c r="D2882" s="67" t="str">
        <f t="shared" si="482"/>
        <v/>
      </c>
      <c r="E2882" s="69"/>
      <c r="F2882" s="76"/>
      <c r="G2882" s="76"/>
      <c r="H2882" s="149" t="str">
        <f t="shared" si="483"/>
        <v/>
      </c>
      <c r="I2882" s="76"/>
      <c r="J2882" s="76"/>
      <c r="K2882" s="76"/>
      <c r="L2882" s="76"/>
      <c r="M2882" s="76"/>
      <c r="N2882" s="149" t="str">
        <f t="shared" si="484"/>
        <v/>
      </c>
      <c r="O2882" s="74" t="str">
        <f t="shared" ca="1" si="485"/>
        <v/>
      </c>
      <c r="P2882" s="76"/>
      <c r="Q2882" s="76"/>
      <c r="R2882" s="76"/>
      <c r="S2882" s="149" t="str">
        <f t="shared" si="475"/>
        <v/>
      </c>
      <c r="T2882" s="149" t="str">
        <f t="shared" si="476"/>
        <v/>
      </c>
      <c r="U2882" s="149" t="str">
        <f t="shared" si="477"/>
        <v/>
      </c>
      <c r="V2882" s="76"/>
      <c r="W2882" s="149" t="str">
        <f t="shared" si="478"/>
        <v/>
      </c>
      <c r="X2882" s="149" t="str">
        <f t="shared" si="479"/>
        <v/>
      </c>
      <c r="Y2882" s="149" t="str">
        <f t="shared" ca="1" si="480"/>
        <v/>
      </c>
      <c r="Z2882" s="149" t="str">
        <f>IFERROR(VLOOKUP(R2882,FVU!B:F,5,FALSE),"")</f>
        <v/>
      </c>
      <c r="AA2882" t="str">
        <f t="shared" si="481"/>
        <v/>
      </c>
    </row>
    <row r="2883" spans="1:27" ht="15.75" customHeight="1">
      <c r="A2883" s="150" t="str">
        <f t="shared" si="474"/>
        <v/>
      </c>
      <c r="B2883" s="75"/>
      <c r="C2883" s="60"/>
      <c r="D2883" s="59" t="str">
        <f t="shared" si="482"/>
        <v/>
      </c>
      <c r="E2883" s="61"/>
      <c r="F2883" s="75"/>
      <c r="G2883" s="75"/>
      <c r="H2883" s="150" t="str">
        <f t="shared" si="483"/>
        <v/>
      </c>
      <c r="I2883" s="75"/>
      <c r="J2883" s="75"/>
      <c r="K2883" s="75"/>
      <c r="L2883" s="75"/>
      <c r="M2883" s="75"/>
      <c r="N2883" s="150" t="str">
        <f t="shared" si="484"/>
        <v/>
      </c>
      <c r="O2883" s="66" t="str">
        <f t="shared" ca="1" si="485"/>
        <v/>
      </c>
      <c r="P2883" s="75"/>
      <c r="Q2883" s="75"/>
      <c r="R2883" s="75"/>
      <c r="S2883" s="150" t="str">
        <f t="shared" si="475"/>
        <v/>
      </c>
      <c r="T2883" s="150" t="str">
        <f t="shared" si="476"/>
        <v/>
      </c>
      <c r="U2883" s="150" t="str">
        <f t="shared" si="477"/>
        <v/>
      </c>
      <c r="V2883" s="75"/>
      <c r="W2883" s="150" t="str">
        <f t="shared" si="478"/>
        <v/>
      </c>
      <c r="X2883" s="150" t="str">
        <f t="shared" si="479"/>
        <v/>
      </c>
      <c r="Y2883" s="150" t="str">
        <f t="shared" ca="1" si="480"/>
        <v/>
      </c>
      <c r="Z2883" s="150" t="str">
        <f>IFERROR(VLOOKUP(R2883,FVU!B:F,5,FALSE),"")</f>
        <v/>
      </c>
      <c r="AA2883" t="str">
        <f t="shared" si="481"/>
        <v/>
      </c>
    </row>
    <row r="2884" spans="1:27" ht="15.75" customHeight="1">
      <c r="A2884" s="149" t="str">
        <f t="shared" ref="A2884:A2947" si="486">IF(B2884&gt;0,A2883+1,"")</f>
        <v/>
      </c>
      <c r="B2884" s="76"/>
      <c r="C2884" s="68"/>
      <c r="D2884" s="67" t="str">
        <f t="shared" si="482"/>
        <v/>
      </c>
      <c r="E2884" s="69"/>
      <c r="F2884" s="76"/>
      <c r="G2884" s="76"/>
      <c r="H2884" s="149" t="str">
        <f t="shared" si="483"/>
        <v/>
      </c>
      <c r="I2884" s="76"/>
      <c r="J2884" s="76"/>
      <c r="K2884" s="76"/>
      <c r="L2884" s="76"/>
      <c r="M2884" s="76"/>
      <c r="N2884" s="149" t="str">
        <f t="shared" si="484"/>
        <v/>
      </c>
      <c r="O2884" s="74" t="str">
        <f t="shared" ca="1" si="485"/>
        <v/>
      </c>
      <c r="P2884" s="76"/>
      <c r="Q2884" s="76"/>
      <c r="R2884" s="76"/>
      <c r="S2884" s="149" t="str">
        <f t="shared" si="475"/>
        <v/>
      </c>
      <c r="T2884" s="149" t="str">
        <f t="shared" si="476"/>
        <v/>
      </c>
      <c r="U2884" s="149" t="str">
        <f t="shared" si="477"/>
        <v/>
      </c>
      <c r="V2884" s="76"/>
      <c r="W2884" s="149" t="str">
        <f t="shared" si="478"/>
        <v/>
      </c>
      <c r="X2884" s="149" t="str">
        <f t="shared" si="479"/>
        <v/>
      </c>
      <c r="Y2884" s="149" t="str">
        <f t="shared" ca="1" si="480"/>
        <v/>
      </c>
      <c r="Z2884" s="149" t="str">
        <f>IFERROR(VLOOKUP(R2884,FVU!B:F,5,FALSE),"")</f>
        <v/>
      </c>
      <c r="AA2884" t="str">
        <f t="shared" si="481"/>
        <v/>
      </c>
    </row>
    <row r="2885" spans="1:27" ht="15.75" customHeight="1">
      <c r="A2885" s="150" t="str">
        <f t="shared" si="486"/>
        <v/>
      </c>
      <c r="B2885" s="75"/>
      <c r="C2885" s="60"/>
      <c r="D2885" s="59" t="str">
        <f t="shared" si="482"/>
        <v/>
      </c>
      <c r="E2885" s="61"/>
      <c r="F2885" s="75"/>
      <c r="G2885" s="75"/>
      <c r="H2885" s="150" t="str">
        <f t="shared" si="483"/>
        <v/>
      </c>
      <c r="I2885" s="75"/>
      <c r="J2885" s="75"/>
      <c r="K2885" s="75"/>
      <c r="L2885" s="75"/>
      <c r="M2885" s="75"/>
      <c r="N2885" s="150" t="str">
        <f t="shared" si="484"/>
        <v/>
      </c>
      <c r="O2885" s="66" t="str">
        <f t="shared" ca="1" si="485"/>
        <v/>
      </c>
      <c r="P2885" s="75"/>
      <c r="Q2885" s="75"/>
      <c r="R2885" s="75"/>
      <c r="S2885" s="150" t="str">
        <f t="shared" si="475"/>
        <v/>
      </c>
      <c r="T2885" s="150" t="str">
        <f t="shared" si="476"/>
        <v/>
      </c>
      <c r="U2885" s="150" t="str">
        <f t="shared" si="477"/>
        <v/>
      </c>
      <c r="V2885" s="75"/>
      <c r="W2885" s="150" t="str">
        <f t="shared" si="478"/>
        <v/>
      </c>
      <c r="X2885" s="150" t="str">
        <f t="shared" si="479"/>
        <v/>
      </c>
      <c r="Y2885" s="150" t="str">
        <f t="shared" ca="1" si="480"/>
        <v/>
      </c>
      <c r="Z2885" s="150" t="str">
        <f>IFERROR(VLOOKUP(R2885,FVU!B:F,5,FALSE),"")</f>
        <v/>
      </c>
      <c r="AA2885" t="str">
        <f t="shared" si="481"/>
        <v/>
      </c>
    </row>
    <row r="2886" spans="1:27" ht="15.75" customHeight="1">
      <c r="A2886" s="149" t="str">
        <f t="shared" si="486"/>
        <v/>
      </c>
      <c r="B2886" s="76"/>
      <c r="C2886" s="68"/>
      <c r="D2886" s="67" t="str">
        <f t="shared" si="482"/>
        <v/>
      </c>
      <c r="E2886" s="69"/>
      <c r="F2886" s="76"/>
      <c r="G2886" s="76"/>
      <c r="H2886" s="149" t="str">
        <f t="shared" si="483"/>
        <v/>
      </c>
      <c r="I2886" s="76"/>
      <c r="J2886" s="76"/>
      <c r="K2886" s="76"/>
      <c r="L2886" s="76"/>
      <c r="M2886" s="76"/>
      <c r="N2886" s="149" t="str">
        <f t="shared" si="484"/>
        <v/>
      </c>
      <c r="O2886" s="74" t="str">
        <f t="shared" ca="1" si="485"/>
        <v/>
      </c>
      <c r="P2886" s="76"/>
      <c r="Q2886" s="76"/>
      <c r="R2886" s="76"/>
      <c r="S2886" s="149" t="str">
        <f t="shared" si="475"/>
        <v/>
      </c>
      <c r="T2886" s="149" t="str">
        <f t="shared" si="476"/>
        <v/>
      </c>
      <c r="U2886" s="149" t="str">
        <f t="shared" si="477"/>
        <v/>
      </c>
      <c r="V2886" s="76"/>
      <c r="W2886" s="149" t="str">
        <f t="shared" si="478"/>
        <v/>
      </c>
      <c r="X2886" s="149" t="str">
        <f t="shared" si="479"/>
        <v/>
      </c>
      <c r="Y2886" s="149" t="str">
        <f t="shared" ca="1" si="480"/>
        <v/>
      </c>
      <c r="Z2886" s="149" t="str">
        <f>IFERROR(VLOOKUP(R2886,FVU!B:F,5,FALSE),"")</f>
        <v/>
      </c>
      <c r="AA2886" t="str">
        <f t="shared" si="481"/>
        <v/>
      </c>
    </row>
    <row r="2887" spans="1:27" ht="15.75" customHeight="1">
      <c r="A2887" s="150" t="str">
        <f t="shared" si="486"/>
        <v/>
      </c>
      <c r="B2887" s="75"/>
      <c r="C2887" s="60"/>
      <c r="D2887" s="59" t="str">
        <f t="shared" si="482"/>
        <v/>
      </c>
      <c r="E2887" s="61"/>
      <c r="F2887" s="75"/>
      <c r="G2887" s="75"/>
      <c r="H2887" s="150" t="str">
        <f t="shared" si="483"/>
        <v/>
      </c>
      <c r="I2887" s="75"/>
      <c r="J2887" s="75"/>
      <c r="K2887" s="75"/>
      <c r="L2887" s="75"/>
      <c r="M2887" s="75"/>
      <c r="N2887" s="150" t="str">
        <f t="shared" si="484"/>
        <v/>
      </c>
      <c r="O2887" s="66" t="str">
        <f t="shared" ca="1" si="485"/>
        <v/>
      </c>
      <c r="P2887" s="75"/>
      <c r="Q2887" s="75"/>
      <c r="R2887" s="75"/>
      <c r="S2887" s="150" t="str">
        <f t="shared" si="475"/>
        <v/>
      </c>
      <c r="T2887" s="150" t="str">
        <f t="shared" si="476"/>
        <v/>
      </c>
      <c r="U2887" s="150" t="str">
        <f t="shared" si="477"/>
        <v/>
      </c>
      <c r="V2887" s="75"/>
      <c r="W2887" s="150" t="str">
        <f t="shared" si="478"/>
        <v/>
      </c>
      <c r="X2887" s="150" t="str">
        <f t="shared" si="479"/>
        <v/>
      </c>
      <c r="Y2887" s="150" t="str">
        <f t="shared" ca="1" si="480"/>
        <v/>
      </c>
      <c r="Z2887" s="150" t="str">
        <f>IFERROR(VLOOKUP(R2887,FVU!B:F,5,FALSE),"")</f>
        <v/>
      </c>
      <c r="AA2887" t="str">
        <f t="shared" si="481"/>
        <v/>
      </c>
    </row>
    <row r="2888" spans="1:27" ht="15.75" customHeight="1">
      <c r="A2888" s="149" t="str">
        <f t="shared" si="486"/>
        <v/>
      </c>
      <c r="B2888" s="76"/>
      <c r="C2888" s="68"/>
      <c r="D2888" s="67" t="str">
        <f t="shared" si="482"/>
        <v/>
      </c>
      <c r="E2888" s="69"/>
      <c r="F2888" s="76"/>
      <c r="G2888" s="76"/>
      <c r="H2888" s="149" t="str">
        <f t="shared" si="483"/>
        <v/>
      </c>
      <c r="I2888" s="76"/>
      <c r="J2888" s="76"/>
      <c r="K2888" s="76"/>
      <c r="L2888" s="76"/>
      <c r="M2888" s="76"/>
      <c r="N2888" s="149" t="str">
        <f t="shared" si="484"/>
        <v/>
      </c>
      <c r="O2888" s="74" t="str">
        <f t="shared" ca="1" si="485"/>
        <v/>
      </c>
      <c r="P2888" s="76"/>
      <c r="Q2888" s="76"/>
      <c r="R2888" s="76"/>
      <c r="S2888" s="149" t="str">
        <f t="shared" si="475"/>
        <v/>
      </c>
      <c r="T2888" s="149" t="str">
        <f t="shared" si="476"/>
        <v/>
      </c>
      <c r="U2888" s="149" t="str">
        <f t="shared" si="477"/>
        <v/>
      </c>
      <c r="V2888" s="76"/>
      <c r="W2888" s="149" t="str">
        <f t="shared" si="478"/>
        <v/>
      </c>
      <c r="X2888" s="149" t="str">
        <f t="shared" si="479"/>
        <v/>
      </c>
      <c r="Y2888" s="149" t="str">
        <f t="shared" ca="1" si="480"/>
        <v/>
      </c>
      <c r="Z2888" s="149" t="str">
        <f>IFERROR(VLOOKUP(R2888,FVU!B:F,5,FALSE),"")</f>
        <v/>
      </c>
      <c r="AA2888" t="str">
        <f t="shared" si="481"/>
        <v/>
      </c>
    </row>
    <row r="2889" spans="1:27" ht="15.75" customHeight="1">
      <c r="A2889" s="150" t="str">
        <f t="shared" si="486"/>
        <v/>
      </c>
      <c r="B2889" s="75"/>
      <c r="C2889" s="60"/>
      <c r="D2889" s="59" t="str">
        <f t="shared" si="482"/>
        <v/>
      </c>
      <c r="E2889" s="61"/>
      <c r="F2889" s="75"/>
      <c r="G2889" s="75"/>
      <c r="H2889" s="150" t="str">
        <f t="shared" si="483"/>
        <v/>
      </c>
      <c r="I2889" s="75"/>
      <c r="J2889" s="75"/>
      <c r="K2889" s="75"/>
      <c r="L2889" s="75"/>
      <c r="M2889" s="75"/>
      <c r="N2889" s="150" t="str">
        <f t="shared" si="484"/>
        <v/>
      </c>
      <c r="O2889" s="66" t="str">
        <f t="shared" ca="1" si="485"/>
        <v/>
      </c>
      <c r="P2889" s="75"/>
      <c r="Q2889" s="75"/>
      <c r="R2889" s="75"/>
      <c r="S2889" s="150" t="str">
        <f t="shared" si="475"/>
        <v/>
      </c>
      <c r="T2889" s="150" t="str">
        <f t="shared" si="476"/>
        <v/>
      </c>
      <c r="U2889" s="150" t="str">
        <f t="shared" si="477"/>
        <v/>
      </c>
      <c r="V2889" s="75"/>
      <c r="W2889" s="150" t="str">
        <f t="shared" si="478"/>
        <v/>
      </c>
      <c r="X2889" s="150" t="str">
        <f t="shared" si="479"/>
        <v/>
      </c>
      <c r="Y2889" s="150" t="str">
        <f t="shared" ca="1" si="480"/>
        <v/>
      </c>
      <c r="Z2889" s="150" t="str">
        <f>IFERROR(VLOOKUP(R2889,FVU!B:F,5,FALSE),"")</f>
        <v/>
      </c>
      <c r="AA2889" t="str">
        <f t="shared" si="481"/>
        <v/>
      </c>
    </row>
    <row r="2890" spans="1:27" ht="15.75" customHeight="1">
      <c r="A2890" s="149" t="str">
        <f t="shared" si="486"/>
        <v/>
      </c>
      <c r="B2890" s="76"/>
      <c r="C2890" s="68"/>
      <c r="D2890" s="67" t="str">
        <f t="shared" si="482"/>
        <v/>
      </c>
      <c r="E2890" s="69"/>
      <c r="F2890" s="76"/>
      <c r="G2890" s="76"/>
      <c r="H2890" s="149" t="str">
        <f t="shared" si="483"/>
        <v/>
      </c>
      <c r="I2890" s="76"/>
      <c r="J2890" s="76"/>
      <c r="K2890" s="76"/>
      <c r="L2890" s="76"/>
      <c r="M2890" s="76"/>
      <c r="N2890" s="149" t="str">
        <f t="shared" si="484"/>
        <v/>
      </c>
      <c r="O2890" s="74" t="str">
        <f t="shared" ca="1" si="485"/>
        <v/>
      </c>
      <c r="P2890" s="76"/>
      <c r="Q2890" s="76"/>
      <c r="R2890" s="76"/>
      <c r="S2890" s="149" t="str">
        <f t="shared" si="475"/>
        <v/>
      </c>
      <c r="T2890" s="149" t="str">
        <f t="shared" si="476"/>
        <v/>
      </c>
      <c r="U2890" s="149" t="str">
        <f t="shared" si="477"/>
        <v/>
      </c>
      <c r="V2890" s="76"/>
      <c r="W2890" s="149" t="str">
        <f t="shared" si="478"/>
        <v/>
      </c>
      <c r="X2890" s="149" t="str">
        <f t="shared" si="479"/>
        <v/>
      </c>
      <c r="Y2890" s="149" t="str">
        <f t="shared" ca="1" si="480"/>
        <v/>
      </c>
      <c r="Z2890" s="149" t="str">
        <f>IFERROR(VLOOKUP(R2890,FVU!B:F,5,FALSE),"")</f>
        <v/>
      </c>
      <c r="AA2890" t="str">
        <f t="shared" si="481"/>
        <v/>
      </c>
    </row>
    <row r="2891" spans="1:27" ht="15.75" customHeight="1">
      <c r="A2891" s="150" t="str">
        <f t="shared" si="486"/>
        <v/>
      </c>
      <c r="B2891" s="75"/>
      <c r="C2891" s="60"/>
      <c r="D2891" s="59" t="str">
        <f t="shared" si="482"/>
        <v/>
      </c>
      <c r="E2891" s="61"/>
      <c r="F2891" s="75"/>
      <c r="G2891" s="75"/>
      <c r="H2891" s="150" t="str">
        <f t="shared" si="483"/>
        <v/>
      </c>
      <c r="I2891" s="75"/>
      <c r="J2891" s="75"/>
      <c r="K2891" s="75"/>
      <c r="L2891" s="75"/>
      <c r="M2891" s="75"/>
      <c r="N2891" s="150" t="str">
        <f t="shared" si="484"/>
        <v/>
      </c>
      <c r="O2891" s="66" t="str">
        <f t="shared" ca="1" si="485"/>
        <v/>
      </c>
      <c r="P2891" s="75"/>
      <c r="Q2891" s="75"/>
      <c r="R2891" s="75"/>
      <c r="S2891" s="150" t="str">
        <f t="shared" si="475"/>
        <v/>
      </c>
      <c r="T2891" s="150" t="str">
        <f t="shared" si="476"/>
        <v/>
      </c>
      <c r="U2891" s="150" t="str">
        <f t="shared" si="477"/>
        <v/>
      </c>
      <c r="V2891" s="75"/>
      <c r="W2891" s="150" t="str">
        <f t="shared" si="478"/>
        <v/>
      </c>
      <c r="X2891" s="150" t="str">
        <f t="shared" si="479"/>
        <v/>
      </c>
      <c r="Y2891" s="150" t="str">
        <f t="shared" ca="1" si="480"/>
        <v/>
      </c>
      <c r="Z2891" s="150" t="str">
        <f>IFERROR(VLOOKUP(R2891,FVU!B:F,5,FALSE),"")</f>
        <v/>
      </c>
      <c r="AA2891" t="str">
        <f t="shared" si="481"/>
        <v/>
      </c>
    </row>
    <row r="2892" spans="1:27" ht="15.75" customHeight="1">
      <c r="A2892" s="149" t="str">
        <f t="shared" si="486"/>
        <v/>
      </c>
      <c r="B2892" s="76"/>
      <c r="C2892" s="68"/>
      <c r="D2892" s="67" t="str">
        <f t="shared" si="482"/>
        <v/>
      </c>
      <c r="E2892" s="69"/>
      <c r="F2892" s="76"/>
      <c r="G2892" s="76"/>
      <c r="H2892" s="149" t="str">
        <f t="shared" si="483"/>
        <v/>
      </c>
      <c r="I2892" s="76"/>
      <c r="J2892" s="76"/>
      <c r="K2892" s="76"/>
      <c r="L2892" s="76"/>
      <c r="M2892" s="76"/>
      <c r="N2892" s="149" t="str">
        <f t="shared" si="484"/>
        <v/>
      </c>
      <c r="O2892" s="74" t="str">
        <f t="shared" ca="1" si="485"/>
        <v/>
      </c>
      <c r="P2892" s="76"/>
      <c r="Q2892" s="76"/>
      <c r="R2892" s="76"/>
      <c r="S2892" s="149" t="str">
        <f t="shared" si="475"/>
        <v/>
      </c>
      <c r="T2892" s="149" t="str">
        <f t="shared" si="476"/>
        <v/>
      </c>
      <c r="U2892" s="149" t="str">
        <f t="shared" si="477"/>
        <v/>
      </c>
      <c r="V2892" s="76"/>
      <c r="W2892" s="149" t="str">
        <f t="shared" si="478"/>
        <v/>
      </c>
      <c r="X2892" s="149" t="str">
        <f t="shared" si="479"/>
        <v/>
      </c>
      <c r="Y2892" s="149" t="str">
        <f t="shared" ca="1" si="480"/>
        <v/>
      </c>
      <c r="Z2892" s="149" t="str">
        <f>IFERROR(VLOOKUP(R2892,FVU!B:F,5,FALSE),"")</f>
        <v/>
      </c>
      <c r="AA2892" t="str">
        <f t="shared" si="481"/>
        <v/>
      </c>
    </row>
    <row r="2893" spans="1:27" ht="15.75" customHeight="1">
      <c r="A2893" s="150" t="str">
        <f t="shared" si="486"/>
        <v/>
      </c>
      <c r="B2893" s="75"/>
      <c r="C2893" s="60"/>
      <c r="D2893" s="59" t="str">
        <f t="shared" si="482"/>
        <v/>
      </c>
      <c r="E2893" s="61"/>
      <c r="F2893" s="75"/>
      <c r="G2893" s="75"/>
      <c r="H2893" s="150" t="str">
        <f t="shared" si="483"/>
        <v/>
      </c>
      <c r="I2893" s="75"/>
      <c r="J2893" s="75"/>
      <c r="K2893" s="75"/>
      <c r="L2893" s="75"/>
      <c r="M2893" s="75"/>
      <c r="N2893" s="150" t="str">
        <f t="shared" si="484"/>
        <v/>
      </c>
      <c r="O2893" s="66" t="str">
        <f t="shared" ca="1" si="485"/>
        <v/>
      </c>
      <c r="P2893" s="75"/>
      <c r="Q2893" s="75"/>
      <c r="R2893" s="75"/>
      <c r="S2893" s="150" t="str">
        <f t="shared" si="475"/>
        <v/>
      </c>
      <c r="T2893" s="150" t="str">
        <f t="shared" si="476"/>
        <v/>
      </c>
      <c r="U2893" s="150" t="str">
        <f t="shared" si="477"/>
        <v/>
      </c>
      <c r="V2893" s="75"/>
      <c r="W2893" s="150" t="str">
        <f t="shared" si="478"/>
        <v/>
      </c>
      <c r="X2893" s="150" t="str">
        <f t="shared" si="479"/>
        <v/>
      </c>
      <c r="Y2893" s="150" t="str">
        <f t="shared" ca="1" si="480"/>
        <v/>
      </c>
      <c r="Z2893" s="150" t="str">
        <f>IFERROR(VLOOKUP(R2893,FVU!B:F,5,FALSE),"")</f>
        <v/>
      </c>
      <c r="AA2893" t="str">
        <f t="shared" si="481"/>
        <v/>
      </c>
    </row>
    <row r="2894" spans="1:27" ht="15.75" customHeight="1">
      <c r="A2894" s="149" t="str">
        <f t="shared" si="486"/>
        <v/>
      </c>
      <c r="B2894" s="76"/>
      <c r="C2894" s="68"/>
      <c r="D2894" s="67" t="str">
        <f t="shared" si="482"/>
        <v/>
      </c>
      <c r="E2894" s="69"/>
      <c r="F2894" s="76"/>
      <c r="G2894" s="76"/>
      <c r="H2894" s="149" t="str">
        <f t="shared" si="483"/>
        <v/>
      </c>
      <c r="I2894" s="76"/>
      <c r="J2894" s="76"/>
      <c r="K2894" s="76"/>
      <c r="L2894" s="76"/>
      <c r="M2894" s="76"/>
      <c r="N2894" s="149" t="str">
        <f t="shared" si="484"/>
        <v/>
      </c>
      <c r="O2894" s="74" t="str">
        <f t="shared" ca="1" si="485"/>
        <v/>
      </c>
      <c r="P2894" s="76"/>
      <c r="Q2894" s="76"/>
      <c r="R2894" s="76"/>
      <c r="S2894" s="149" t="str">
        <f t="shared" si="475"/>
        <v/>
      </c>
      <c r="T2894" s="149" t="str">
        <f t="shared" si="476"/>
        <v/>
      </c>
      <c r="U2894" s="149" t="str">
        <f t="shared" si="477"/>
        <v/>
      </c>
      <c r="V2894" s="76"/>
      <c r="W2894" s="149" t="str">
        <f t="shared" si="478"/>
        <v/>
      </c>
      <c r="X2894" s="149" t="str">
        <f t="shared" si="479"/>
        <v/>
      </c>
      <c r="Y2894" s="149" t="str">
        <f t="shared" ca="1" si="480"/>
        <v/>
      </c>
      <c r="Z2894" s="149" t="str">
        <f>IFERROR(VLOOKUP(R2894,FVU!B:F,5,FALSE),"")</f>
        <v/>
      </c>
      <c r="AA2894" t="str">
        <f t="shared" si="481"/>
        <v/>
      </c>
    </row>
    <row r="2895" spans="1:27" ht="15.75" customHeight="1">
      <c r="A2895" s="150" t="str">
        <f t="shared" si="486"/>
        <v/>
      </c>
      <c r="B2895" s="75"/>
      <c r="C2895" s="60"/>
      <c r="D2895" s="59" t="str">
        <f t="shared" si="482"/>
        <v/>
      </c>
      <c r="E2895" s="61"/>
      <c r="F2895" s="75"/>
      <c r="G2895" s="75"/>
      <c r="H2895" s="150" t="str">
        <f t="shared" si="483"/>
        <v/>
      </c>
      <c r="I2895" s="75"/>
      <c r="J2895" s="75"/>
      <c r="K2895" s="75"/>
      <c r="L2895" s="75"/>
      <c r="M2895" s="75"/>
      <c r="N2895" s="150" t="str">
        <f t="shared" si="484"/>
        <v/>
      </c>
      <c r="O2895" s="66" t="str">
        <f t="shared" ca="1" si="485"/>
        <v/>
      </c>
      <c r="P2895" s="75"/>
      <c r="Q2895" s="75"/>
      <c r="R2895" s="75"/>
      <c r="S2895" s="150" t="str">
        <f t="shared" si="475"/>
        <v/>
      </c>
      <c r="T2895" s="150" t="str">
        <f t="shared" si="476"/>
        <v/>
      </c>
      <c r="U2895" s="150" t="str">
        <f t="shared" si="477"/>
        <v/>
      </c>
      <c r="V2895" s="75"/>
      <c r="W2895" s="150" t="str">
        <f t="shared" si="478"/>
        <v/>
      </c>
      <c r="X2895" s="150" t="str">
        <f t="shared" si="479"/>
        <v/>
      </c>
      <c r="Y2895" s="150" t="str">
        <f t="shared" ca="1" si="480"/>
        <v/>
      </c>
      <c r="Z2895" s="150" t="str">
        <f>IFERROR(VLOOKUP(R2895,FVU!B:F,5,FALSE),"")</f>
        <v/>
      </c>
      <c r="AA2895" t="str">
        <f t="shared" si="481"/>
        <v/>
      </c>
    </row>
    <row r="2896" spans="1:27" ht="15.75" customHeight="1">
      <c r="A2896" s="149" t="str">
        <f t="shared" si="486"/>
        <v/>
      </c>
      <c r="B2896" s="76"/>
      <c r="C2896" s="68"/>
      <c r="D2896" s="67" t="str">
        <f t="shared" si="482"/>
        <v/>
      </c>
      <c r="E2896" s="69"/>
      <c r="F2896" s="76"/>
      <c r="G2896" s="76"/>
      <c r="H2896" s="149" t="str">
        <f t="shared" si="483"/>
        <v/>
      </c>
      <c r="I2896" s="76"/>
      <c r="J2896" s="76"/>
      <c r="K2896" s="76"/>
      <c r="L2896" s="76"/>
      <c r="M2896" s="76"/>
      <c r="N2896" s="149" t="str">
        <f t="shared" si="484"/>
        <v/>
      </c>
      <c r="O2896" s="74" t="str">
        <f t="shared" ca="1" si="485"/>
        <v/>
      </c>
      <c r="P2896" s="76"/>
      <c r="Q2896" s="76"/>
      <c r="R2896" s="76"/>
      <c r="S2896" s="149" t="str">
        <f t="shared" si="475"/>
        <v/>
      </c>
      <c r="T2896" s="149" t="str">
        <f t="shared" si="476"/>
        <v/>
      </c>
      <c r="U2896" s="149" t="str">
        <f t="shared" si="477"/>
        <v/>
      </c>
      <c r="V2896" s="76"/>
      <c r="W2896" s="149" t="str">
        <f t="shared" si="478"/>
        <v/>
      </c>
      <c r="X2896" s="149" t="str">
        <f t="shared" si="479"/>
        <v/>
      </c>
      <c r="Y2896" s="149" t="str">
        <f t="shared" ca="1" si="480"/>
        <v/>
      </c>
      <c r="Z2896" s="149" t="str">
        <f>IFERROR(VLOOKUP(R2896,FVU!B:F,5,FALSE),"")</f>
        <v/>
      </c>
      <c r="AA2896" t="str">
        <f t="shared" si="481"/>
        <v/>
      </c>
    </row>
    <row r="2897" spans="1:27" ht="15.75" customHeight="1">
      <c r="A2897" s="150" t="str">
        <f t="shared" si="486"/>
        <v/>
      </c>
      <c r="B2897" s="75"/>
      <c r="C2897" s="60"/>
      <c r="D2897" s="59" t="str">
        <f t="shared" si="482"/>
        <v/>
      </c>
      <c r="E2897" s="61"/>
      <c r="F2897" s="75"/>
      <c r="G2897" s="75"/>
      <c r="H2897" s="150" t="str">
        <f t="shared" si="483"/>
        <v/>
      </c>
      <c r="I2897" s="75"/>
      <c r="J2897" s="75"/>
      <c r="K2897" s="75"/>
      <c r="L2897" s="75"/>
      <c r="M2897" s="75"/>
      <c r="N2897" s="150" t="str">
        <f t="shared" si="484"/>
        <v/>
      </c>
      <c r="O2897" s="66" t="str">
        <f t="shared" ca="1" si="485"/>
        <v/>
      </c>
      <c r="P2897" s="75"/>
      <c r="Q2897" s="75"/>
      <c r="R2897" s="75"/>
      <c r="S2897" s="150" t="str">
        <f t="shared" ref="S2897:S2960" si="487">IFERROR(VLOOKUP(R2897,FVU,2,FALSE),"")</f>
        <v/>
      </c>
      <c r="T2897" s="150" t="str">
        <f t="shared" ref="T2897:T2960" si="488">IFERROR(VLOOKUP(R2897,FVU,3,FALSE),"")</f>
        <v/>
      </c>
      <c r="U2897" s="150" t="str">
        <f t="shared" ref="U2897:U2960" si="489">IFERROR(VLOOKUP(R2897,FVU,4,FALSE),"")</f>
        <v/>
      </c>
      <c r="V2897" s="75"/>
      <c r="W2897" s="150" t="str">
        <f t="shared" ref="W2897:W2960" si="490">IFERROR(VLOOKUP(V2897,RELATOR,2,FALSE),"")</f>
        <v/>
      </c>
      <c r="X2897" s="150" t="str">
        <f t="shared" ref="X2897:X2960" si="491">IF(J2897=0,"",MONTH(J2897))</f>
        <v/>
      </c>
      <c r="Y2897" s="150" t="str">
        <f t="shared" ref="Y2897:Y2960" ca="1" si="492">IF(J2897=0,"",IF(P2897=0,TODAY()-J2897,P2897-J2897))</f>
        <v/>
      </c>
      <c r="Z2897" s="150" t="str">
        <f>IFERROR(VLOOKUP(R2897,FVU!B:F,5,FALSE),"")</f>
        <v/>
      </c>
      <c r="AA2897" t="str">
        <f t="shared" ref="AA2897:AA2960" si="493">IF(J2897=0,"",YEAR(J2897))</f>
        <v/>
      </c>
    </row>
    <row r="2898" spans="1:27" ht="15.75" customHeight="1">
      <c r="A2898" s="149" t="str">
        <f t="shared" si="486"/>
        <v/>
      </c>
      <c r="B2898" s="76"/>
      <c r="C2898" s="68"/>
      <c r="D2898" s="67" t="str">
        <f t="shared" si="482"/>
        <v/>
      </c>
      <c r="E2898" s="69"/>
      <c r="F2898" s="76"/>
      <c r="G2898" s="76"/>
      <c r="H2898" s="149" t="str">
        <f t="shared" si="483"/>
        <v/>
      </c>
      <c r="I2898" s="76"/>
      <c r="J2898" s="76"/>
      <c r="K2898" s="76"/>
      <c r="L2898" s="76"/>
      <c r="M2898" s="76"/>
      <c r="N2898" s="149" t="str">
        <f t="shared" si="484"/>
        <v/>
      </c>
      <c r="O2898" s="74" t="str">
        <f t="shared" ca="1" si="485"/>
        <v/>
      </c>
      <c r="P2898" s="76"/>
      <c r="Q2898" s="76"/>
      <c r="R2898" s="76"/>
      <c r="S2898" s="149" t="str">
        <f t="shared" si="487"/>
        <v/>
      </c>
      <c r="T2898" s="149" t="str">
        <f t="shared" si="488"/>
        <v/>
      </c>
      <c r="U2898" s="149" t="str">
        <f t="shared" si="489"/>
        <v/>
      </c>
      <c r="V2898" s="76"/>
      <c r="W2898" s="149" t="str">
        <f t="shared" si="490"/>
        <v/>
      </c>
      <c r="X2898" s="149" t="str">
        <f t="shared" si="491"/>
        <v/>
      </c>
      <c r="Y2898" s="149" t="str">
        <f t="shared" ca="1" si="492"/>
        <v/>
      </c>
      <c r="Z2898" s="149" t="str">
        <f>IFERROR(VLOOKUP(R2898,FVU!B:F,5,FALSE),"")</f>
        <v/>
      </c>
      <c r="AA2898" t="str">
        <f t="shared" si="493"/>
        <v/>
      </c>
    </row>
    <row r="2899" spans="1:27" ht="15.75" customHeight="1">
      <c r="A2899" s="150" t="str">
        <f t="shared" si="486"/>
        <v/>
      </c>
      <c r="B2899" s="75"/>
      <c r="C2899" s="60"/>
      <c r="D2899" s="59" t="str">
        <f t="shared" si="482"/>
        <v/>
      </c>
      <c r="E2899" s="61"/>
      <c r="F2899" s="75"/>
      <c r="G2899" s="75"/>
      <c r="H2899" s="150" t="str">
        <f t="shared" si="483"/>
        <v/>
      </c>
      <c r="I2899" s="75"/>
      <c r="J2899" s="75"/>
      <c r="K2899" s="75"/>
      <c r="L2899" s="75"/>
      <c r="M2899" s="75"/>
      <c r="N2899" s="150" t="str">
        <f t="shared" si="484"/>
        <v/>
      </c>
      <c r="O2899" s="66" t="str">
        <f t="shared" ca="1" si="485"/>
        <v/>
      </c>
      <c r="P2899" s="75"/>
      <c r="Q2899" s="75"/>
      <c r="R2899" s="75"/>
      <c r="S2899" s="150" t="str">
        <f t="shared" si="487"/>
        <v/>
      </c>
      <c r="T2899" s="150" t="str">
        <f t="shared" si="488"/>
        <v/>
      </c>
      <c r="U2899" s="150" t="str">
        <f t="shared" si="489"/>
        <v/>
      </c>
      <c r="V2899" s="75"/>
      <c r="W2899" s="150" t="str">
        <f t="shared" si="490"/>
        <v/>
      </c>
      <c r="X2899" s="150" t="str">
        <f t="shared" si="491"/>
        <v/>
      </c>
      <c r="Y2899" s="150" t="str">
        <f t="shared" ca="1" si="492"/>
        <v/>
      </c>
      <c r="Z2899" s="150" t="str">
        <f>IFERROR(VLOOKUP(R2899,FVU!B:F,5,FALSE),"")</f>
        <v/>
      </c>
      <c r="AA2899" t="str">
        <f t="shared" si="493"/>
        <v/>
      </c>
    </row>
    <row r="2900" spans="1:27" ht="15.75" customHeight="1">
      <c r="A2900" s="149" t="str">
        <f t="shared" si="486"/>
        <v/>
      </c>
      <c r="B2900" s="76"/>
      <c r="C2900" s="68"/>
      <c r="D2900" s="67" t="str">
        <f t="shared" si="482"/>
        <v/>
      </c>
      <c r="E2900" s="69"/>
      <c r="F2900" s="76"/>
      <c r="G2900" s="76"/>
      <c r="H2900" s="149" t="str">
        <f t="shared" si="483"/>
        <v/>
      </c>
      <c r="I2900" s="76"/>
      <c r="J2900" s="76"/>
      <c r="K2900" s="76"/>
      <c r="L2900" s="76"/>
      <c r="M2900" s="76"/>
      <c r="N2900" s="149" t="str">
        <f t="shared" si="484"/>
        <v/>
      </c>
      <c r="O2900" s="74" t="str">
        <f t="shared" ca="1" si="485"/>
        <v/>
      </c>
      <c r="P2900" s="76"/>
      <c r="Q2900" s="76"/>
      <c r="R2900" s="76"/>
      <c r="S2900" s="149" t="str">
        <f t="shared" si="487"/>
        <v/>
      </c>
      <c r="T2900" s="149" t="str">
        <f t="shared" si="488"/>
        <v/>
      </c>
      <c r="U2900" s="149" t="str">
        <f t="shared" si="489"/>
        <v/>
      </c>
      <c r="V2900" s="76"/>
      <c r="W2900" s="149" t="str">
        <f t="shared" si="490"/>
        <v/>
      </c>
      <c r="X2900" s="149" t="str">
        <f t="shared" si="491"/>
        <v/>
      </c>
      <c r="Y2900" s="149" t="str">
        <f t="shared" ca="1" si="492"/>
        <v/>
      </c>
      <c r="Z2900" s="149" t="str">
        <f>IFERROR(VLOOKUP(R2900,FVU!B:F,5,FALSE),"")</f>
        <v/>
      </c>
      <c r="AA2900" t="str">
        <f t="shared" si="493"/>
        <v/>
      </c>
    </row>
    <row r="2901" spans="1:27" ht="15.75" customHeight="1">
      <c r="A2901" s="150" t="str">
        <f t="shared" si="486"/>
        <v/>
      </c>
      <c r="B2901" s="75"/>
      <c r="C2901" s="60"/>
      <c r="D2901" s="59" t="str">
        <f t="shared" si="482"/>
        <v/>
      </c>
      <c r="E2901" s="61"/>
      <c r="F2901" s="75"/>
      <c r="G2901" s="75"/>
      <c r="H2901" s="150" t="str">
        <f t="shared" si="483"/>
        <v/>
      </c>
      <c r="I2901" s="75"/>
      <c r="J2901" s="75"/>
      <c r="K2901" s="75"/>
      <c r="L2901" s="75"/>
      <c r="M2901" s="75"/>
      <c r="N2901" s="150" t="str">
        <f t="shared" si="484"/>
        <v/>
      </c>
      <c r="O2901" s="66" t="str">
        <f t="shared" ca="1" si="485"/>
        <v/>
      </c>
      <c r="P2901" s="75"/>
      <c r="Q2901" s="75"/>
      <c r="R2901" s="75"/>
      <c r="S2901" s="150" t="str">
        <f t="shared" si="487"/>
        <v/>
      </c>
      <c r="T2901" s="150" t="str">
        <f t="shared" si="488"/>
        <v/>
      </c>
      <c r="U2901" s="150" t="str">
        <f t="shared" si="489"/>
        <v/>
      </c>
      <c r="V2901" s="75"/>
      <c r="W2901" s="150" t="str">
        <f t="shared" si="490"/>
        <v/>
      </c>
      <c r="X2901" s="150" t="str">
        <f t="shared" si="491"/>
        <v/>
      </c>
      <c r="Y2901" s="150" t="str">
        <f t="shared" ca="1" si="492"/>
        <v/>
      </c>
      <c r="Z2901" s="150" t="str">
        <f>IFERROR(VLOOKUP(R2901,FVU!B:F,5,FALSE),"")</f>
        <v/>
      </c>
      <c r="AA2901" t="str">
        <f t="shared" si="493"/>
        <v/>
      </c>
    </row>
    <row r="2902" spans="1:27" ht="15.75" customHeight="1">
      <c r="A2902" s="149" t="str">
        <f t="shared" si="486"/>
        <v/>
      </c>
      <c r="B2902" s="76"/>
      <c r="C2902" s="68"/>
      <c r="D2902" s="67" t="str">
        <f t="shared" si="482"/>
        <v/>
      </c>
      <c r="E2902" s="69"/>
      <c r="F2902" s="76"/>
      <c r="G2902" s="76"/>
      <c r="H2902" s="149" t="str">
        <f t="shared" si="483"/>
        <v/>
      </c>
      <c r="I2902" s="76"/>
      <c r="J2902" s="76"/>
      <c r="K2902" s="76"/>
      <c r="L2902" s="76"/>
      <c r="M2902" s="76"/>
      <c r="N2902" s="149" t="str">
        <f t="shared" si="484"/>
        <v/>
      </c>
      <c r="O2902" s="74" t="str">
        <f t="shared" ca="1" si="485"/>
        <v/>
      </c>
      <c r="P2902" s="76"/>
      <c r="Q2902" s="76"/>
      <c r="R2902" s="76"/>
      <c r="S2902" s="149" t="str">
        <f t="shared" si="487"/>
        <v/>
      </c>
      <c r="T2902" s="149" t="str">
        <f t="shared" si="488"/>
        <v/>
      </c>
      <c r="U2902" s="149" t="str">
        <f t="shared" si="489"/>
        <v/>
      </c>
      <c r="V2902" s="76"/>
      <c r="W2902" s="149" t="str">
        <f t="shared" si="490"/>
        <v/>
      </c>
      <c r="X2902" s="149" t="str">
        <f t="shared" si="491"/>
        <v/>
      </c>
      <c r="Y2902" s="149" t="str">
        <f t="shared" ca="1" si="492"/>
        <v/>
      </c>
      <c r="Z2902" s="149" t="str">
        <f>IFERROR(VLOOKUP(R2902,FVU!B:F,5,FALSE),"")</f>
        <v/>
      </c>
      <c r="AA2902" t="str">
        <f t="shared" si="493"/>
        <v/>
      </c>
    </row>
    <row r="2903" spans="1:27" ht="15.75" customHeight="1">
      <c r="A2903" s="150" t="str">
        <f t="shared" si="486"/>
        <v/>
      </c>
      <c r="B2903" s="75"/>
      <c r="C2903" s="60"/>
      <c r="D2903" s="59" t="str">
        <f t="shared" ref="D2903:D2966" si="494">IFERROR(VLOOKUP(C2903,MEDIDA,2,FALSE),"")</f>
        <v/>
      </c>
      <c r="E2903" s="61"/>
      <c r="F2903" s="75"/>
      <c r="G2903" s="75"/>
      <c r="H2903" s="150" t="str">
        <f t="shared" ref="H2903:H2966" si="495">IFERROR(VLOOKUP(G2903,LOCAL,2,FALSE),"")</f>
        <v/>
      </c>
      <c r="I2903" s="75"/>
      <c r="J2903" s="75"/>
      <c r="K2903" s="75"/>
      <c r="L2903" s="75"/>
      <c r="M2903" s="75"/>
      <c r="N2903" s="150" t="str">
        <f t="shared" ref="N2903:N2966" si="496">IFERROR(VLOOKUP(C2903,MEDIDA,3,FALSE),"")</f>
        <v/>
      </c>
      <c r="O2903" s="66" t="str">
        <f t="shared" ref="O2903:O2966" ca="1" si="497">IF(B2903="","",IF(P2903="",IF(TODAY()-J2903&gt;=7,"PENDENTE","AGUARDANDO"),"OK"))</f>
        <v/>
      </c>
      <c r="P2903" s="75"/>
      <c r="Q2903" s="75"/>
      <c r="R2903" s="75"/>
      <c r="S2903" s="150" t="str">
        <f t="shared" si="487"/>
        <v/>
      </c>
      <c r="T2903" s="150" t="str">
        <f t="shared" si="488"/>
        <v/>
      </c>
      <c r="U2903" s="150" t="str">
        <f t="shared" si="489"/>
        <v/>
      </c>
      <c r="V2903" s="75"/>
      <c r="W2903" s="150" t="str">
        <f t="shared" si="490"/>
        <v/>
      </c>
      <c r="X2903" s="150" t="str">
        <f t="shared" si="491"/>
        <v/>
      </c>
      <c r="Y2903" s="150" t="str">
        <f t="shared" ca="1" si="492"/>
        <v/>
      </c>
      <c r="Z2903" s="150" t="str">
        <f>IFERROR(VLOOKUP(R2903,FVU!B:F,5,FALSE),"")</f>
        <v/>
      </c>
      <c r="AA2903" t="str">
        <f t="shared" si="493"/>
        <v/>
      </c>
    </row>
    <row r="2904" spans="1:27" ht="15.75" customHeight="1">
      <c r="A2904" s="149" t="str">
        <f t="shared" si="486"/>
        <v/>
      </c>
      <c r="B2904" s="76"/>
      <c r="C2904" s="68"/>
      <c r="D2904" s="67" t="str">
        <f t="shared" si="494"/>
        <v/>
      </c>
      <c r="E2904" s="69"/>
      <c r="F2904" s="76"/>
      <c r="G2904" s="76"/>
      <c r="H2904" s="149" t="str">
        <f t="shared" si="495"/>
        <v/>
      </c>
      <c r="I2904" s="76"/>
      <c r="J2904" s="76"/>
      <c r="K2904" s="76"/>
      <c r="L2904" s="76"/>
      <c r="M2904" s="76"/>
      <c r="N2904" s="149" t="str">
        <f t="shared" si="496"/>
        <v/>
      </c>
      <c r="O2904" s="74" t="str">
        <f t="shared" ca="1" si="497"/>
        <v/>
      </c>
      <c r="P2904" s="76"/>
      <c r="Q2904" s="76"/>
      <c r="R2904" s="76"/>
      <c r="S2904" s="149" t="str">
        <f t="shared" si="487"/>
        <v/>
      </c>
      <c r="T2904" s="149" t="str">
        <f t="shared" si="488"/>
        <v/>
      </c>
      <c r="U2904" s="149" t="str">
        <f t="shared" si="489"/>
        <v/>
      </c>
      <c r="V2904" s="76"/>
      <c r="W2904" s="149" t="str">
        <f t="shared" si="490"/>
        <v/>
      </c>
      <c r="X2904" s="149" t="str">
        <f t="shared" si="491"/>
        <v/>
      </c>
      <c r="Y2904" s="149" t="str">
        <f t="shared" ca="1" si="492"/>
        <v/>
      </c>
      <c r="Z2904" s="149" t="str">
        <f>IFERROR(VLOOKUP(R2904,FVU!B:F,5,FALSE),"")</f>
        <v/>
      </c>
      <c r="AA2904" t="str">
        <f t="shared" si="493"/>
        <v/>
      </c>
    </row>
    <row r="2905" spans="1:27" ht="15.75" customHeight="1">
      <c r="A2905" s="150" t="str">
        <f t="shared" si="486"/>
        <v/>
      </c>
      <c r="B2905" s="75"/>
      <c r="C2905" s="60"/>
      <c r="D2905" s="59" t="str">
        <f t="shared" si="494"/>
        <v/>
      </c>
      <c r="E2905" s="61"/>
      <c r="F2905" s="75"/>
      <c r="G2905" s="75"/>
      <c r="H2905" s="150" t="str">
        <f t="shared" si="495"/>
        <v/>
      </c>
      <c r="I2905" s="75"/>
      <c r="J2905" s="75"/>
      <c r="K2905" s="75"/>
      <c r="L2905" s="75"/>
      <c r="M2905" s="75"/>
      <c r="N2905" s="150" t="str">
        <f t="shared" si="496"/>
        <v/>
      </c>
      <c r="O2905" s="66" t="str">
        <f t="shared" ca="1" si="497"/>
        <v/>
      </c>
      <c r="P2905" s="75"/>
      <c r="Q2905" s="75"/>
      <c r="R2905" s="75"/>
      <c r="S2905" s="150" t="str">
        <f t="shared" si="487"/>
        <v/>
      </c>
      <c r="T2905" s="150" t="str">
        <f t="shared" si="488"/>
        <v/>
      </c>
      <c r="U2905" s="150" t="str">
        <f t="shared" si="489"/>
        <v/>
      </c>
      <c r="V2905" s="75"/>
      <c r="W2905" s="150" t="str">
        <f t="shared" si="490"/>
        <v/>
      </c>
      <c r="X2905" s="150" t="str">
        <f t="shared" si="491"/>
        <v/>
      </c>
      <c r="Y2905" s="150" t="str">
        <f t="shared" ca="1" si="492"/>
        <v/>
      </c>
      <c r="Z2905" s="150" t="str">
        <f>IFERROR(VLOOKUP(R2905,FVU!B:F,5,FALSE),"")</f>
        <v/>
      </c>
      <c r="AA2905" t="str">
        <f t="shared" si="493"/>
        <v/>
      </c>
    </row>
    <row r="2906" spans="1:27" ht="15.75" customHeight="1">
      <c r="A2906" s="149" t="str">
        <f t="shared" si="486"/>
        <v/>
      </c>
      <c r="B2906" s="76"/>
      <c r="C2906" s="68"/>
      <c r="D2906" s="67" t="str">
        <f t="shared" si="494"/>
        <v/>
      </c>
      <c r="E2906" s="69"/>
      <c r="F2906" s="76"/>
      <c r="G2906" s="76"/>
      <c r="H2906" s="149" t="str">
        <f t="shared" si="495"/>
        <v/>
      </c>
      <c r="I2906" s="76"/>
      <c r="J2906" s="76"/>
      <c r="K2906" s="76"/>
      <c r="L2906" s="76"/>
      <c r="M2906" s="76"/>
      <c r="N2906" s="149" t="str">
        <f t="shared" si="496"/>
        <v/>
      </c>
      <c r="O2906" s="74" t="str">
        <f t="shared" ca="1" si="497"/>
        <v/>
      </c>
      <c r="P2906" s="76"/>
      <c r="Q2906" s="76"/>
      <c r="R2906" s="76"/>
      <c r="S2906" s="149" t="str">
        <f t="shared" si="487"/>
        <v/>
      </c>
      <c r="T2906" s="149" t="str">
        <f t="shared" si="488"/>
        <v/>
      </c>
      <c r="U2906" s="149" t="str">
        <f t="shared" si="489"/>
        <v/>
      </c>
      <c r="V2906" s="76"/>
      <c r="W2906" s="149" t="str">
        <f t="shared" si="490"/>
        <v/>
      </c>
      <c r="X2906" s="149" t="str">
        <f t="shared" si="491"/>
        <v/>
      </c>
      <c r="Y2906" s="149" t="str">
        <f t="shared" ca="1" si="492"/>
        <v/>
      </c>
      <c r="Z2906" s="149" t="str">
        <f>IFERROR(VLOOKUP(R2906,FVU!B:F,5,FALSE),"")</f>
        <v/>
      </c>
      <c r="AA2906" t="str">
        <f t="shared" si="493"/>
        <v/>
      </c>
    </row>
    <row r="2907" spans="1:27" ht="15.75" customHeight="1">
      <c r="A2907" s="150" t="str">
        <f t="shared" si="486"/>
        <v/>
      </c>
      <c r="B2907" s="75"/>
      <c r="C2907" s="60"/>
      <c r="D2907" s="59" t="str">
        <f t="shared" si="494"/>
        <v/>
      </c>
      <c r="E2907" s="61"/>
      <c r="F2907" s="75"/>
      <c r="G2907" s="75"/>
      <c r="H2907" s="150" t="str">
        <f t="shared" si="495"/>
        <v/>
      </c>
      <c r="I2907" s="75"/>
      <c r="J2907" s="75"/>
      <c r="K2907" s="75"/>
      <c r="L2907" s="75"/>
      <c r="M2907" s="75"/>
      <c r="N2907" s="150" t="str">
        <f t="shared" si="496"/>
        <v/>
      </c>
      <c r="O2907" s="66" t="str">
        <f t="shared" ca="1" si="497"/>
        <v/>
      </c>
      <c r="P2907" s="75"/>
      <c r="Q2907" s="75"/>
      <c r="R2907" s="75"/>
      <c r="S2907" s="150" t="str">
        <f t="shared" si="487"/>
        <v/>
      </c>
      <c r="T2907" s="150" t="str">
        <f t="shared" si="488"/>
        <v/>
      </c>
      <c r="U2907" s="150" t="str">
        <f t="shared" si="489"/>
        <v/>
      </c>
      <c r="V2907" s="75"/>
      <c r="W2907" s="150" t="str">
        <f t="shared" si="490"/>
        <v/>
      </c>
      <c r="X2907" s="150" t="str">
        <f t="shared" si="491"/>
        <v/>
      </c>
      <c r="Y2907" s="150" t="str">
        <f t="shared" ca="1" si="492"/>
        <v/>
      </c>
      <c r="Z2907" s="150" t="str">
        <f>IFERROR(VLOOKUP(R2907,FVU!B:F,5,FALSE),"")</f>
        <v/>
      </c>
      <c r="AA2907" t="str">
        <f t="shared" si="493"/>
        <v/>
      </c>
    </row>
    <row r="2908" spans="1:27" ht="15.75" customHeight="1">
      <c r="A2908" s="149" t="str">
        <f t="shared" si="486"/>
        <v/>
      </c>
      <c r="B2908" s="76"/>
      <c r="C2908" s="68"/>
      <c r="D2908" s="67" t="str">
        <f t="shared" si="494"/>
        <v/>
      </c>
      <c r="E2908" s="69"/>
      <c r="F2908" s="76"/>
      <c r="G2908" s="76"/>
      <c r="H2908" s="149" t="str">
        <f t="shared" si="495"/>
        <v/>
      </c>
      <c r="I2908" s="76"/>
      <c r="J2908" s="76"/>
      <c r="K2908" s="76"/>
      <c r="L2908" s="76"/>
      <c r="M2908" s="76"/>
      <c r="N2908" s="149" t="str">
        <f t="shared" si="496"/>
        <v/>
      </c>
      <c r="O2908" s="74" t="str">
        <f t="shared" ca="1" si="497"/>
        <v/>
      </c>
      <c r="P2908" s="76"/>
      <c r="Q2908" s="76"/>
      <c r="R2908" s="76"/>
      <c r="S2908" s="149" t="str">
        <f t="shared" si="487"/>
        <v/>
      </c>
      <c r="T2908" s="149" t="str">
        <f t="shared" si="488"/>
        <v/>
      </c>
      <c r="U2908" s="149" t="str">
        <f t="shared" si="489"/>
        <v/>
      </c>
      <c r="V2908" s="76"/>
      <c r="W2908" s="149" t="str">
        <f t="shared" si="490"/>
        <v/>
      </c>
      <c r="X2908" s="149" t="str">
        <f t="shared" si="491"/>
        <v/>
      </c>
      <c r="Y2908" s="149" t="str">
        <f t="shared" ca="1" si="492"/>
        <v/>
      </c>
      <c r="Z2908" s="149" t="str">
        <f>IFERROR(VLOOKUP(R2908,FVU!B:F,5,FALSE),"")</f>
        <v/>
      </c>
      <c r="AA2908" t="str">
        <f t="shared" si="493"/>
        <v/>
      </c>
    </row>
    <row r="2909" spans="1:27" ht="15.75" customHeight="1">
      <c r="A2909" s="150" t="str">
        <f t="shared" si="486"/>
        <v/>
      </c>
      <c r="B2909" s="75"/>
      <c r="C2909" s="60"/>
      <c r="D2909" s="59" t="str">
        <f t="shared" si="494"/>
        <v/>
      </c>
      <c r="E2909" s="61"/>
      <c r="F2909" s="75"/>
      <c r="G2909" s="75"/>
      <c r="H2909" s="150" t="str">
        <f t="shared" si="495"/>
        <v/>
      </c>
      <c r="I2909" s="75"/>
      <c r="J2909" s="75"/>
      <c r="K2909" s="75"/>
      <c r="L2909" s="75"/>
      <c r="M2909" s="75"/>
      <c r="N2909" s="150" t="str">
        <f t="shared" si="496"/>
        <v/>
      </c>
      <c r="O2909" s="66" t="str">
        <f t="shared" ca="1" si="497"/>
        <v/>
      </c>
      <c r="P2909" s="75"/>
      <c r="Q2909" s="75"/>
      <c r="R2909" s="75"/>
      <c r="S2909" s="150" t="str">
        <f t="shared" si="487"/>
        <v/>
      </c>
      <c r="T2909" s="150" t="str">
        <f t="shared" si="488"/>
        <v/>
      </c>
      <c r="U2909" s="150" t="str">
        <f t="shared" si="489"/>
        <v/>
      </c>
      <c r="V2909" s="75"/>
      <c r="W2909" s="150" t="str">
        <f t="shared" si="490"/>
        <v/>
      </c>
      <c r="X2909" s="150" t="str">
        <f t="shared" si="491"/>
        <v/>
      </c>
      <c r="Y2909" s="150" t="str">
        <f t="shared" ca="1" si="492"/>
        <v/>
      </c>
      <c r="Z2909" s="150" t="str">
        <f>IFERROR(VLOOKUP(R2909,FVU!B:F,5,FALSE),"")</f>
        <v/>
      </c>
      <c r="AA2909" t="str">
        <f t="shared" si="493"/>
        <v/>
      </c>
    </row>
    <row r="2910" spans="1:27" ht="15.75" customHeight="1">
      <c r="A2910" s="149" t="str">
        <f t="shared" si="486"/>
        <v/>
      </c>
      <c r="B2910" s="76"/>
      <c r="C2910" s="68"/>
      <c r="D2910" s="67" t="str">
        <f t="shared" si="494"/>
        <v/>
      </c>
      <c r="E2910" s="69"/>
      <c r="F2910" s="76"/>
      <c r="G2910" s="76"/>
      <c r="H2910" s="149" t="str">
        <f t="shared" si="495"/>
        <v/>
      </c>
      <c r="I2910" s="76"/>
      <c r="J2910" s="76"/>
      <c r="K2910" s="76"/>
      <c r="L2910" s="76"/>
      <c r="M2910" s="76"/>
      <c r="N2910" s="149" t="str">
        <f t="shared" si="496"/>
        <v/>
      </c>
      <c r="O2910" s="74" t="str">
        <f t="shared" ca="1" si="497"/>
        <v/>
      </c>
      <c r="P2910" s="76"/>
      <c r="Q2910" s="76"/>
      <c r="R2910" s="76"/>
      <c r="S2910" s="149" t="str">
        <f t="shared" si="487"/>
        <v/>
      </c>
      <c r="T2910" s="149" t="str">
        <f t="shared" si="488"/>
        <v/>
      </c>
      <c r="U2910" s="149" t="str">
        <f t="shared" si="489"/>
        <v/>
      </c>
      <c r="V2910" s="76"/>
      <c r="W2910" s="149" t="str">
        <f t="shared" si="490"/>
        <v/>
      </c>
      <c r="X2910" s="149" t="str">
        <f t="shared" si="491"/>
        <v/>
      </c>
      <c r="Y2910" s="149" t="str">
        <f t="shared" ca="1" si="492"/>
        <v/>
      </c>
      <c r="Z2910" s="149" t="str">
        <f>IFERROR(VLOOKUP(R2910,FVU!B:F,5,FALSE),"")</f>
        <v/>
      </c>
      <c r="AA2910" t="str">
        <f t="shared" si="493"/>
        <v/>
      </c>
    </row>
    <row r="2911" spans="1:27" ht="15.75" customHeight="1">
      <c r="A2911" s="150" t="str">
        <f t="shared" si="486"/>
        <v/>
      </c>
      <c r="B2911" s="75"/>
      <c r="C2911" s="60"/>
      <c r="D2911" s="59" t="str">
        <f t="shared" si="494"/>
        <v/>
      </c>
      <c r="E2911" s="61"/>
      <c r="F2911" s="75"/>
      <c r="G2911" s="75"/>
      <c r="H2911" s="150" t="str">
        <f t="shared" si="495"/>
        <v/>
      </c>
      <c r="I2911" s="75"/>
      <c r="J2911" s="75"/>
      <c r="K2911" s="75"/>
      <c r="L2911" s="75"/>
      <c r="M2911" s="75"/>
      <c r="N2911" s="150" t="str">
        <f t="shared" si="496"/>
        <v/>
      </c>
      <c r="O2911" s="66" t="str">
        <f t="shared" ca="1" si="497"/>
        <v/>
      </c>
      <c r="P2911" s="75"/>
      <c r="Q2911" s="75"/>
      <c r="R2911" s="75"/>
      <c r="S2911" s="150" t="str">
        <f t="shared" si="487"/>
        <v/>
      </c>
      <c r="T2911" s="150" t="str">
        <f t="shared" si="488"/>
        <v/>
      </c>
      <c r="U2911" s="150" t="str">
        <f t="shared" si="489"/>
        <v/>
      </c>
      <c r="V2911" s="75"/>
      <c r="W2911" s="150" t="str">
        <f t="shared" si="490"/>
        <v/>
      </c>
      <c r="X2911" s="150" t="str">
        <f t="shared" si="491"/>
        <v/>
      </c>
      <c r="Y2911" s="150" t="str">
        <f t="shared" ca="1" si="492"/>
        <v/>
      </c>
      <c r="Z2911" s="150" t="str">
        <f>IFERROR(VLOOKUP(R2911,FVU!B:F,5,FALSE),"")</f>
        <v/>
      </c>
      <c r="AA2911" t="str">
        <f t="shared" si="493"/>
        <v/>
      </c>
    </row>
    <row r="2912" spans="1:27" ht="15.75" customHeight="1">
      <c r="A2912" s="149" t="str">
        <f t="shared" si="486"/>
        <v/>
      </c>
      <c r="B2912" s="76"/>
      <c r="C2912" s="68"/>
      <c r="D2912" s="67" t="str">
        <f t="shared" si="494"/>
        <v/>
      </c>
      <c r="E2912" s="69"/>
      <c r="F2912" s="76"/>
      <c r="G2912" s="76"/>
      <c r="H2912" s="149" t="str">
        <f t="shared" si="495"/>
        <v/>
      </c>
      <c r="I2912" s="76"/>
      <c r="J2912" s="76"/>
      <c r="K2912" s="76"/>
      <c r="L2912" s="76"/>
      <c r="M2912" s="76"/>
      <c r="N2912" s="149" t="str">
        <f t="shared" si="496"/>
        <v/>
      </c>
      <c r="O2912" s="74" t="str">
        <f t="shared" ca="1" si="497"/>
        <v/>
      </c>
      <c r="P2912" s="76"/>
      <c r="Q2912" s="76"/>
      <c r="R2912" s="76"/>
      <c r="S2912" s="149" t="str">
        <f t="shared" si="487"/>
        <v/>
      </c>
      <c r="T2912" s="149" t="str">
        <f t="shared" si="488"/>
        <v/>
      </c>
      <c r="U2912" s="149" t="str">
        <f t="shared" si="489"/>
        <v/>
      </c>
      <c r="V2912" s="76"/>
      <c r="W2912" s="149" t="str">
        <f t="shared" si="490"/>
        <v/>
      </c>
      <c r="X2912" s="149" t="str">
        <f t="shared" si="491"/>
        <v/>
      </c>
      <c r="Y2912" s="149" t="str">
        <f t="shared" ca="1" si="492"/>
        <v/>
      </c>
      <c r="Z2912" s="149" t="str">
        <f>IFERROR(VLOOKUP(R2912,FVU!B:F,5,FALSE),"")</f>
        <v/>
      </c>
      <c r="AA2912" t="str">
        <f t="shared" si="493"/>
        <v/>
      </c>
    </row>
    <row r="2913" spans="1:27" ht="15.75" customHeight="1">
      <c r="A2913" s="150" t="str">
        <f t="shared" si="486"/>
        <v/>
      </c>
      <c r="B2913" s="75"/>
      <c r="C2913" s="60"/>
      <c r="D2913" s="59" t="str">
        <f t="shared" si="494"/>
        <v/>
      </c>
      <c r="E2913" s="61"/>
      <c r="F2913" s="75"/>
      <c r="G2913" s="75"/>
      <c r="H2913" s="150" t="str">
        <f t="shared" si="495"/>
        <v/>
      </c>
      <c r="I2913" s="75"/>
      <c r="J2913" s="75"/>
      <c r="K2913" s="75"/>
      <c r="L2913" s="75"/>
      <c r="M2913" s="75"/>
      <c r="N2913" s="150" t="str">
        <f t="shared" si="496"/>
        <v/>
      </c>
      <c r="O2913" s="66" t="str">
        <f t="shared" ca="1" si="497"/>
        <v/>
      </c>
      <c r="P2913" s="75"/>
      <c r="Q2913" s="75"/>
      <c r="R2913" s="75"/>
      <c r="S2913" s="150" t="str">
        <f t="shared" si="487"/>
        <v/>
      </c>
      <c r="T2913" s="150" t="str">
        <f t="shared" si="488"/>
        <v/>
      </c>
      <c r="U2913" s="150" t="str">
        <f t="shared" si="489"/>
        <v/>
      </c>
      <c r="V2913" s="75"/>
      <c r="W2913" s="150" t="str">
        <f t="shared" si="490"/>
        <v/>
      </c>
      <c r="X2913" s="150" t="str">
        <f t="shared" si="491"/>
        <v/>
      </c>
      <c r="Y2913" s="150" t="str">
        <f t="shared" ca="1" si="492"/>
        <v/>
      </c>
      <c r="Z2913" s="150" t="str">
        <f>IFERROR(VLOOKUP(R2913,FVU!B:F,5,FALSE),"")</f>
        <v/>
      </c>
      <c r="AA2913" t="str">
        <f t="shared" si="493"/>
        <v/>
      </c>
    </row>
    <row r="2914" spans="1:27" ht="15.75" customHeight="1">
      <c r="A2914" s="149" t="str">
        <f t="shared" si="486"/>
        <v/>
      </c>
      <c r="B2914" s="76"/>
      <c r="C2914" s="68"/>
      <c r="D2914" s="67" t="str">
        <f t="shared" si="494"/>
        <v/>
      </c>
      <c r="E2914" s="69"/>
      <c r="F2914" s="76"/>
      <c r="G2914" s="76"/>
      <c r="H2914" s="149" t="str">
        <f t="shared" si="495"/>
        <v/>
      </c>
      <c r="I2914" s="76"/>
      <c r="J2914" s="76"/>
      <c r="K2914" s="76"/>
      <c r="L2914" s="76"/>
      <c r="M2914" s="76"/>
      <c r="N2914" s="149" t="str">
        <f t="shared" si="496"/>
        <v/>
      </c>
      <c r="O2914" s="74" t="str">
        <f t="shared" ca="1" si="497"/>
        <v/>
      </c>
      <c r="P2914" s="76"/>
      <c r="Q2914" s="76"/>
      <c r="R2914" s="76"/>
      <c r="S2914" s="149" t="str">
        <f t="shared" si="487"/>
        <v/>
      </c>
      <c r="T2914" s="149" t="str">
        <f t="shared" si="488"/>
        <v/>
      </c>
      <c r="U2914" s="149" t="str">
        <f t="shared" si="489"/>
        <v/>
      </c>
      <c r="V2914" s="76"/>
      <c r="W2914" s="149" t="str">
        <f t="shared" si="490"/>
        <v/>
      </c>
      <c r="X2914" s="149" t="str">
        <f t="shared" si="491"/>
        <v/>
      </c>
      <c r="Y2914" s="149" t="str">
        <f t="shared" ca="1" si="492"/>
        <v/>
      </c>
      <c r="Z2914" s="149" t="str">
        <f>IFERROR(VLOOKUP(R2914,FVU!B:F,5,FALSE),"")</f>
        <v/>
      </c>
      <c r="AA2914" t="str">
        <f t="shared" si="493"/>
        <v/>
      </c>
    </row>
    <row r="2915" spans="1:27" ht="15.75" customHeight="1">
      <c r="A2915" s="150" t="str">
        <f t="shared" si="486"/>
        <v/>
      </c>
      <c r="B2915" s="75"/>
      <c r="C2915" s="60"/>
      <c r="D2915" s="59" t="str">
        <f t="shared" si="494"/>
        <v/>
      </c>
      <c r="E2915" s="61"/>
      <c r="F2915" s="75"/>
      <c r="G2915" s="75"/>
      <c r="H2915" s="150" t="str">
        <f t="shared" si="495"/>
        <v/>
      </c>
      <c r="I2915" s="75"/>
      <c r="J2915" s="75"/>
      <c r="K2915" s="75"/>
      <c r="L2915" s="75"/>
      <c r="M2915" s="75"/>
      <c r="N2915" s="150" t="str">
        <f t="shared" si="496"/>
        <v/>
      </c>
      <c r="O2915" s="66" t="str">
        <f t="shared" ca="1" si="497"/>
        <v/>
      </c>
      <c r="P2915" s="75"/>
      <c r="Q2915" s="75"/>
      <c r="R2915" s="75"/>
      <c r="S2915" s="150" t="str">
        <f t="shared" si="487"/>
        <v/>
      </c>
      <c r="T2915" s="150" t="str">
        <f t="shared" si="488"/>
        <v/>
      </c>
      <c r="U2915" s="150" t="str">
        <f t="shared" si="489"/>
        <v/>
      </c>
      <c r="V2915" s="75"/>
      <c r="W2915" s="150" t="str">
        <f t="shared" si="490"/>
        <v/>
      </c>
      <c r="X2915" s="150" t="str">
        <f t="shared" si="491"/>
        <v/>
      </c>
      <c r="Y2915" s="150" t="str">
        <f t="shared" ca="1" si="492"/>
        <v/>
      </c>
      <c r="Z2915" s="150" t="str">
        <f>IFERROR(VLOOKUP(R2915,FVU!B:F,5,FALSE),"")</f>
        <v/>
      </c>
      <c r="AA2915" t="str">
        <f t="shared" si="493"/>
        <v/>
      </c>
    </row>
    <row r="2916" spans="1:27" ht="15.75" customHeight="1">
      <c r="A2916" s="149" t="str">
        <f t="shared" si="486"/>
        <v/>
      </c>
      <c r="B2916" s="76"/>
      <c r="C2916" s="68"/>
      <c r="D2916" s="67" t="str">
        <f t="shared" si="494"/>
        <v/>
      </c>
      <c r="E2916" s="69"/>
      <c r="F2916" s="76"/>
      <c r="G2916" s="76"/>
      <c r="H2916" s="149" t="str">
        <f t="shared" si="495"/>
        <v/>
      </c>
      <c r="I2916" s="76"/>
      <c r="J2916" s="76"/>
      <c r="K2916" s="76"/>
      <c r="L2916" s="76"/>
      <c r="M2916" s="76"/>
      <c r="N2916" s="149" t="str">
        <f t="shared" si="496"/>
        <v/>
      </c>
      <c r="O2916" s="74" t="str">
        <f t="shared" ca="1" si="497"/>
        <v/>
      </c>
      <c r="P2916" s="76"/>
      <c r="Q2916" s="76"/>
      <c r="R2916" s="76"/>
      <c r="S2916" s="149" t="str">
        <f t="shared" si="487"/>
        <v/>
      </c>
      <c r="T2916" s="149" t="str">
        <f t="shared" si="488"/>
        <v/>
      </c>
      <c r="U2916" s="149" t="str">
        <f t="shared" si="489"/>
        <v/>
      </c>
      <c r="V2916" s="76"/>
      <c r="W2916" s="149" t="str">
        <f t="shared" si="490"/>
        <v/>
      </c>
      <c r="X2916" s="149" t="str">
        <f t="shared" si="491"/>
        <v/>
      </c>
      <c r="Y2916" s="149" t="str">
        <f t="shared" ca="1" si="492"/>
        <v/>
      </c>
      <c r="Z2916" s="149" t="str">
        <f>IFERROR(VLOOKUP(R2916,FVU!B:F,5,FALSE),"")</f>
        <v/>
      </c>
      <c r="AA2916" t="str">
        <f t="shared" si="493"/>
        <v/>
      </c>
    </row>
    <row r="2917" spans="1:27" ht="15.75" customHeight="1">
      <c r="A2917" s="150" t="str">
        <f t="shared" si="486"/>
        <v/>
      </c>
      <c r="B2917" s="75"/>
      <c r="C2917" s="60"/>
      <c r="D2917" s="59" t="str">
        <f t="shared" si="494"/>
        <v/>
      </c>
      <c r="E2917" s="61"/>
      <c r="F2917" s="75"/>
      <c r="G2917" s="75"/>
      <c r="H2917" s="150" t="str">
        <f t="shared" si="495"/>
        <v/>
      </c>
      <c r="I2917" s="75"/>
      <c r="J2917" s="75"/>
      <c r="K2917" s="75"/>
      <c r="L2917" s="75"/>
      <c r="M2917" s="75"/>
      <c r="N2917" s="150" t="str">
        <f t="shared" si="496"/>
        <v/>
      </c>
      <c r="O2917" s="66" t="str">
        <f t="shared" ca="1" si="497"/>
        <v/>
      </c>
      <c r="P2917" s="75"/>
      <c r="Q2917" s="75"/>
      <c r="R2917" s="75"/>
      <c r="S2917" s="150" t="str">
        <f t="shared" si="487"/>
        <v/>
      </c>
      <c r="T2917" s="150" t="str">
        <f t="shared" si="488"/>
        <v/>
      </c>
      <c r="U2917" s="150" t="str">
        <f t="shared" si="489"/>
        <v/>
      </c>
      <c r="V2917" s="75"/>
      <c r="W2917" s="150" t="str">
        <f t="shared" si="490"/>
        <v/>
      </c>
      <c r="X2917" s="150" t="str">
        <f t="shared" si="491"/>
        <v/>
      </c>
      <c r="Y2917" s="150" t="str">
        <f t="shared" ca="1" si="492"/>
        <v/>
      </c>
      <c r="Z2917" s="150" t="str">
        <f>IFERROR(VLOOKUP(R2917,FVU!B:F,5,FALSE),"")</f>
        <v/>
      </c>
      <c r="AA2917" t="str">
        <f t="shared" si="493"/>
        <v/>
      </c>
    </row>
    <row r="2918" spans="1:27" ht="15.75" customHeight="1">
      <c r="A2918" s="149" t="str">
        <f t="shared" si="486"/>
        <v/>
      </c>
      <c r="B2918" s="76"/>
      <c r="C2918" s="68"/>
      <c r="D2918" s="67" t="str">
        <f t="shared" si="494"/>
        <v/>
      </c>
      <c r="E2918" s="69"/>
      <c r="F2918" s="76"/>
      <c r="G2918" s="76"/>
      <c r="H2918" s="149" t="str">
        <f t="shared" si="495"/>
        <v/>
      </c>
      <c r="I2918" s="76"/>
      <c r="J2918" s="76"/>
      <c r="K2918" s="76"/>
      <c r="L2918" s="76"/>
      <c r="M2918" s="76"/>
      <c r="N2918" s="149" t="str">
        <f t="shared" si="496"/>
        <v/>
      </c>
      <c r="O2918" s="74" t="str">
        <f t="shared" ca="1" si="497"/>
        <v/>
      </c>
      <c r="P2918" s="76"/>
      <c r="Q2918" s="76"/>
      <c r="R2918" s="76"/>
      <c r="S2918" s="149" t="str">
        <f t="shared" si="487"/>
        <v/>
      </c>
      <c r="T2918" s="149" t="str">
        <f t="shared" si="488"/>
        <v/>
      </c>
      <c r="U2918" s="149" t="str">
        <f t="shared" si="489"/>
        <v/>
      </c>
      <c r="V2918" s="76"/>
      <c r="W2918" s="149" t="str">
        <f t="shared" si="490"/>
        <v/>
      </c>
      <c r="X2918" s="149" t="str">
        <f t="shared" si="491"/>
        <v/>
      </c>
      <c r="Y2918" s="149" t="str">
        <f t="shared" ca="1" si="492"/>
        <v/>
      </c>
      <c r="Z2918" s="149" t="str">
        <f>IFERROR(VLOOKUP(R2918,FVU!B:F,5,FALSE),"")</f>
        <v/>
      </c>
      <c r="AA2918" t="str">
        <f t="shared" si="493"/>
        <v/>
      </c>
    </row>
    <row r="2919" spans="1:27" ht="15.75" customHeight="1">
      <c r="A2919" s="150" t="str">
        <f t="shared" si="486"/>
        <v/>
      </c>
      <c r="B2919" s="75"/>
      <c r="C2919" s="60"/>
      <c r="D2919" s="59" t="str">
        <f t="shared" si="494"/>
        <v/>
      </c>
      <c r="E2919" s="61"/>
      <c r="F2919" s="75"/>
      <c r="G2919" s="75"/>
      <c r="H2919" s="150" t="str">
        <f t="shared" si="495"/>
        <v/>
      </c>
      <c r="I2919" s="75"/>
      <c r="J2919" s="75"/>
      <c r="K2919" s="75"/>
      <c r="L2919" s="75"/>
      <c r="M2919" s="75"/>
      <c r="N2919" s="150" t="str">
        <f t="shared" si="496"/>
        <v/>
      </c>
      <c r="O2919" s="66" t="str">
        <f t="shared" ca="1" si="497"/>
        <v/>
      </c>
      <c r="P2919" s="75"/>
      <c r="Q2919" s="75"/>
      <c r="R2919" s="75"/>
      <c r="S2919" s="150" t="str">
        <f t="shared" si="487"/>
        <v/>
      </c>
      <c r="T2919" s="150" t="str">
        <f t="shared" si="488"/>
        <v/>
      </c>
      <c r="U2919" s="150" t="str">
        <f t="shared" si="489"/>
        <v/>
      </c>
      <c r="V2919" s="75"/>
      <c r="W2919" s="150" t="str">
        <f t="shared" si="490"/>
        <v/>
      </c>
      <c r="X2919" s="150" t="str">
        <f t="shared" si="491"/>
        <v/>
      </c>
      <c r="Y2919" s="150" t="str">
        <f t="shared" ca="1" si="492"/>
        <v/>
      </c>
      <c r="Z2919" s="150" t="str">
        <f>IFERROR(VLOOKUP(R2919,FVU!B:F,5,FALSE),"")</f>
        <v/>
      </c>
      <c r="AA2919" t="str">
        <f t="shared" si="493"/>
        <v/>
      </c>
    </row>
    <row r="2920" spans="1:27" ht="15.75" customHeight="1">
      <c r="A2920" s="149" t="str">
        <f t="shared" si="486"/>
        <v/>
      </c>
      <c r="B2920" s="76"/>
      <c r="C2920" s="68"/>
      <c r="D2920" s="67" t="str">
        <f t="shared" si="494"/>
        <v/>
      </c>
      <c r="E2920" s="69"/>
      <c r="F2920" s="76"/>
      <c r="G2920" s="76"/>
      <c r="H2920" s="149" t="str">
        <f t="shared" si="495"/>
        <v/>
      </c>
      <c r="I2920" s="76"/>
      <c r="J2920" s="76"/>
      <c r="K2920" s="76"/>
      <c r="L2920" s="76"/>
      <c r="M2920" s="76"/>
      <c r="N2920" s="149" t="str">
        <f t="shared" si="496"/>
        <v/>
      </c>
      <c r="O2920" s="74" t="str">
        <f t="shared" ca="1" si="497"/>
        <v/>
      </c>
      <c r="P2920" s="76"/>
      <c r="Q2920" s="76"/>
      <c r="R2920" s="76"/>
      <c r="S2920" s="149" t="str">
        <f t="shared" si="487"/>
        <v/>
      </c>
      <c r="T2920" s="149" t="str">
        <f t="shared" si="488"/>
        <v/>
      </c>
      <c r="U2920" s="149" t="str">
        <f t="shared" si="489"/>
        <v/>
      </c>
      <c r="V2920" s="76"/>
      <c r="W2920" s="149" t="str">
        <f t="shared" si="490"/>
        <v/>
      </c>
      <c r="X2920" s="149" t="str">
        <f t="shared" si="491"/>
        <v/>
      </c>
      <c r="Y2920" s="149" t="str">
        <f t="shared" ca="1" si="492"/>
        <v/>
      </c>
      <c r="Z2920" s="149" t="str">
        <f>IFERROR(VLOOKUP(R2920,FVU!B:F,5,FALSE),"")</f>
        <v/>
      </c>
      <c r="AA2920" t="str">
        <f t="shared" si="493"/>
        <v/>
      </c>
    </row>
    <row r="2921" spans="1:27" ht="15.75" customHeight="1">
      <c r="A2921" s="150" t="str">
        <f t="shared" si="486"/>
        <v/>
      </c>
      <c r="B2921" s="75"/>
      <c r="C2921" s="60"/>
      <c r="D2921" s="59" t="str">
        <f t="shared" si="494"/>
        <v/>
      </c>
      <c r="E2921" s="61"/>
      <c r="F2921" s="75"/>
      <c r="G2921" s="75"/>
      <c r="H2921" s="150" t="str">
        <f t="shared" si="495"/>
        <v/>
      </c>
      <c r="I2921" s="75"/>
      <c r="J2921" s="75"/>
      <c r="K2921" s="75"/>
      <c r="L2921" s="75"/>
      <c r="M2921" s="75"/>
      <c r="N2921" s="150" t="str">
        <f t="shared" si="496"/>
        <v/>
      </c>
      <c r="O2921" s="66" t="str">
        <f t="shared" ca="1" si="497"/>
        <v/>
      </c>
      <c r="P2921" s="75"/>
      <c r="Q2921" s="75"/>
      <c r="R2921" s="75"/>
      <c r="S2921" s="150" t="str">
        <f t="shared" si="487"/>
        <v/>
      </c>
      <c r="T2921" s="150" t="str">
        <f t="shared" si="488"/>
        <v/>
      </c>
      <c r="U2921" s="150" t="str">
        <f t="shared" si="489"/>
        <v/>
      </c>
      <c r="V2921" s="75"/>
      <c r="W2921" s="150" t="str">
        <f t="shared" si="490"/>
        <v/>
      </c>
      <c r="X2921" s="150" t="str">
        <f t="shared" si="491"/>
        <v/>
      </c>
      <c r="Y2921" s="150" t="str">
        <f t="shared" ca="1" si="492"/>
        <v/>
      </c>
      <c r="Z2921" s="150" t="str">
        <f>IFERROR(VLOOKUP(R2921,FVU!B:F,5,FALSE),"")</f>
        <v/>
      </c>
      <c r="AA2921" t="str">
        <f t="shared" si="493"/>
        <v/>
      </c>
    </row>
    <row r="2922" spans="1:27" ht="15.75" customHeight="1">
      <c r="A2922" s="149" t="str">
        <f t="shared" si="486"/>
        <v/>
      </c>
      <c r="B2922" s="76"/>
      <c r="C2922" s="68"/>
      <c r="D2922" s="67" t="str">
        <f t="shared" si="494"/>
        <v/>
      </c>
      <c r="E2922" s="69"/>
      <c r="F2922" s="76"/>
      <c r="G2922" s="76"/>
      <c r="H2922" s="149" t="str">
        <f t="shared" si="495"/>
        <v/>
      </c>
      <c r="I2922" s="76"/>
      <c r="J2922" s="76"/>
      <c r="K2922" s="76"/>
      <c r="L2922" s="76"/>
      <c r="M2922" s="76"/>
      <c r="N2922" s="149" t="str">
        <f t="shared" si="496"/>
        <v/>
      </c>
      <c r="O2922" s="74" t="str">
        <f t="shared" ca="1" si="497"/>
        <v/>
      </c>
      <c r="P2922" s="76"/>
      <c r="Q2922" s="76"/>
      <c r="R2922" s="76"/>
      <c r="S2922" s="149" t="str">
        <f t="shared" si="487"/>
        <v/>
      </c>
      <c r="T2922" s="149" t="str">
        <f t="shared" si="488"/>
        <v/>
      </c>
      <c r="U2922" s="149" t="str">
        <f t="shared" si="489"/>
        <v/>
      </c>
      <c r="V2922" s="76"/>
      <c r="W2922" s="149" t="str">
        <f t="shared" si="490"/>
        <v/>
      </c>
      <c r="X2922" s="149" t="str">
        <f t="shared" si="491"/>
        <v/>
      </c>
      <c r="Y2922" s="149" t="str">
        <f t="shared" ca="1" si="492"/>
        <v/>
      </c>
      <c r="Z2922" s="149" t="str">
        <f>IFERROR(VLOOKUP(R2922,FVU!B:F,5,FALSE),"")</f>
        <v/>
      </c>
      <c r="AA2922" t="str">
        <f t="shared" si="493"/>
        <v/>
      </c>
    </row>
    <row r="2923" spans="1:27" ht="15.75" customHeight="1">
      <c r="A2923" s="150" t="str">
        <f t="shared" si="486"/>
        <v/>
      </c>
      <c r="B2923" s="75"/>
      <c r="C2923" s="60"/>
      <c r="D2923" s="59" t="str">
        <f t="shared" si="494"/>
        <v/>
      </c>
      <c r="E2923" s="61"/>
      <c r="F2923" s="75"/>
      <c r="G2923" s="75"/>
      <c r="H2923" s="150" t="str">
        <f t="shared" si="495"/>
        <v/>
      </c>
      <c r="I2923" s="75"/>
      <c r="J2923" s="75"/>
      <c r="K2923" s="75"/>
      <c r="L2923" s="75"/>
      <c r="M2923" s="75"/>
      <c r="N2923" s="150" t="str">
        <f t="shared" si="496"/>
        <v/>
      </c>
      <c r="O2923" s="66" t="str">
        <f t="shared" ca="1" si="497"/>
        <v/>
      </c>
      <c r="P2923" s="75"/>
      <c r="Q2923" s="75"/>
      <c r="R2923" s="75"/>
      <c r="S2923" s="150" t="str">
        <f t="shared" si="487"/>
        <v/>
      </c>
      <c r="T2923" s="150" t="str">
        <f t="shared" si="488"/>
        <v/>
      </c>
      <c r="U2923" s="150" t="str">
        <f t="shared" si="489"/>
        <v/>
      </c>
      <c r="V2923" s="75"/>
      <c r="W2923" s="150" t="str">
        <f t="shared" si="490"/>
        <v/>
      </c>
      <c r="X2923" s="150" t="str">
        <f t="shared" si="491"/>
        <v/>
      </c>
      <c r="Y2923" s="150" t="str">
        <f t="shared" ca="1" si="492"/>
        <v/>
      </c>
      <c r="Z2923" s="150" t="str">
        <f>IFERROR(VLOOKUP(R2923,FVU!B:F,5,FALSE),"")</f>
        <v/>
      </c>
      <c r="AA2923" t="str">
        <f t="shared" si="493"/>
        <v/>
      </c>
    </row>
    <row r="2924" spans="1:27" ht="15.75" customHeight="1">
      <c r="A2924" s="149" t="str">
        <f t="shared" si="486"/>
        <v/>
      </c>
      <c r="B2924" s="76"/>
      <c r="C2924" s="68"/>
      <c r="D2924" s="67" t="str">
        <f t="shared" si="494"/>
        <v/>
      </c>
      <c r="E2924" s="69"/>
      <c r="F2924" s="76"/>
      <c r="G2924" s="76"/>
      <c r="H2924" s="149" t="str">
        <f t="shared" si="495"/>
        <v/>
      </c>
      <c r="I2924" s="76"/>
      <c r="J2924" s="76"/>
      <c r="K2924" s="76"/>
      <c r="L2924" s="76"/>
      <c r="M2924" s="76"/>
      <c r="N2924" s="149" t="str">
        <f t="shared" si="496"/>
        <v/>
      </c>
      <c r="O2924" s="74" t="str">
        <f t="shared" ca="1" si="497"/>
        <v/>
      </c>
      <c r="P2924" s="76"/>
      <c r="Q2924" s="76"/>
      <c r="R2924" s="76"/>
      <c r="S2924" s="149" t="str">
        <f t="shared" si="487"/>
        <v/>
      </c>
      <c r="T2924" s="149" t="str">
        <f t="shared" si="488"/>
        <v/>
      </c>
      <c r="U2924" s="149" t="str">
        <f t="shared" si="489"/>
        <v/>
      </c>
      <c r="V2924" s="76"/>
      <c r="W2924" s="149" t="str">
        <f t="shared" si="490"/>
        <v/>
      </c>
      <c r="X2924" s="149" t="str">
        <f t="shared" si="491"/>
        <v/>
      </c>
      <c r="Y2924" s="149" t="str">
        <f t="shared" ca="1" si="492"/>
        <v/>
      </c>
      <c r="Z2924" s="149" t="str">
        <f>IFERROR(VLOOKUP(R2924,FVU!B:F,5,FALSE),"")</f>
        <v/>
      </c>
      <c r="AA2924" t="str">
        <f t="shared" si="493"/>
        <v/>
      </c>
    </row>
    <row r="2925" spans="1:27" ht="15.75" customHeight="1">
      <c r="A2925" s="150" t="str">
        <f t="shared" si="486"/>
        <v/>
      </c>
      <c r="B2925" s="75"/>
      <c r="C2925" s="60"/>
      <c r="D2925" s="59" t="str">
        <f t="shared" si="494"/>
        <v/>
      </c>
      <c r="E2925" s="61"/>
      <c r="F2925" s="75"/>
      <c r="G2925" s="75"/>
      <c r="H2925" s="150" t="str">
        <f t="shared" si="495"/>
        <v/>
      </c>
      <c r="I2925" s="75"/>
      <c r="J2925" s="75"/>
      <c r="K2925" s="75"/>
      <c r="L2925" s="75"/>
      <c r="M2925" s="75"/>
      <c r="N2925" s="150" t="str">
        <f t="shared" si="496"/>
        <v/>
      </c>
      <c r="O2925" s="66" t="str">
        <f t="shared" ca="1" si="497"/>
        <v/>
      </c>
      <c r="P2925" s="75"/>
      <c r="Q2925" s="75"/>
      <c r="R2925" s="75"/>
      <c r="S2925" s="150" t="str">
        <f t="shared" si="487"/>
        <v/>
      </c>
      <c r="T2925" s="150" t="str">
        <f t="shared" si="488"/>
        <v/>
      </c>
      <c r="U2925" s="150" t="str">
        <f t="shared" si="489"/>
        <v/>
      </c>
      <c r="V2925" s="75"/>
      <c r="W2925" s="150" t="str">
        <f t="shared" si="490"/>
        <v/>
      </c>
      <c r="X2925" s="150" t="str">
        <f t="shared" si="491"/>
        <v/>
      </c>
      <c r="Y2925" s="150" t="str">
        <f t="shared" ca="1" si="492"/>
        <v/>
      </c>
      <c r="Z2925" s="150" t="str">
        <f>IFERROR(VLOOKUP(R2925,FVU!B:F,5,FALSE),"")</f>
        <v/>
      </c>
      <c r="AA2925" t="str">
        <f t="shared" si="493"/>
        <v/>
      </c>
    </row>
    <row r="2926" spans="1:27" ht="15.75" customHeight="1">
      <c r="A2926" s="149" t="str">
        <f t="shared" si="486"/>
        <v/>
      </c>
      <c r="B2926" s="76"/>
      <c r="C2926" s="68"/>
      <c r="D2926" s="67" t="str">
        <f t="shared" si="494"/>
        <v/>
      </c>
      <c r="E2926" s="69"/>
      <c r="F2926" s="76"/>
      <c r="G2926" s="76"/>
      <c r="H2926" s="149" t="str">
        <f t="shared" si="495"/>
        <v/>
      </c>
      <c r="I2926" s="76"/>
      <c r="J2926" s="76"/>
      <c r="K2926" s="76"/>
      <c r="L2926" s="76"/>
      <c r="M2926" s="76"/>
      <c r="N2926" s="149" t="str">
        <f t="shared" si="496"/>
        <v/>
      </c>
      <c r="O2926" s="74" t="str">
        <f t="shared" ca="1" si="497"/>
        <v/>
      </c>
      <c r="P2926" s="76"/>
      <c r="Q2926" s="76"/>
      <c r="R2926" s="76"/>
      <c r="S2926" s="149" t="str">
        <f t="shared" si="487"/>
        <v/>
      </c>
      <c r="T2926" s="149" t="str">
        <f t="shared" si="488"/>
        <v/>
      </c>
      <c r="U2926" s="149" t="str">
        <f t="shared" si="489"/>
        <v/>
      </c>
      <c r="V2926" s="76"/>
      <c r="W2926" s="149" t="str">
        <f t="shared" si="490"/>
        <v/>
      </c>
      <c r="X2926" s="149" t="str">
        <f t="shared" si="491"/>
        <v/>
      </c>
      <c r="Y2926" s="149" t="str">
        <f t="shared" ca="1" si="492"/>
        <v/>
      </c>
      <c r="Z2926" s="149" t="str">
        <f>IFERROR(VLOOKUP(R2926,FVU!B:F,5,FALSE),"")</f>
        <v/>
      </c>
      <c r="AA2926" t="str">
        <f t="shared" si="493"/>
        <v/>
      </c>
    </row>
    <row r="2927" spans="1:27" ht="15.75" customHeight="1">
      <c r="A2927" s="150" t="str">
        <f t="shared" si="486"/>
        <v/>
      </c>
      <c r="B2927" s="75"/>
      <c r="C2927" s="60"/>
      <c r="D2927" s="59" t="str">
        <f t="shared" si="494"/>
        <v/>
      </c>
      <c r="E2927" s="61"/>
      <c r="F2927" s="75"/>
      <c r="G2927" s="75"/>
      <c r="H2927" s="150" t="str">
        <f t="shared" si="495"/>
        <v/>
      </c>
      <c r="I2927" s="75"/>
      <c r="J2927" s="75"/>
      <c r="K2927" s="75"/>
      <c r="L2927" s="75"/>
      <c r="M2927" s="75"/>
      <c r="N2927" s="150" t="str">
        <f t="shared" si="496"/>
        <v/>
      </c>
      <c r="O2927" s="66" t="str">
        <f t="shared" ca="1" si="497"/>
        <v/>
      </c>
      <c r="P2927" s="75"/>
      <c r="Q2927" s="75"/>
      <c r="R2927" s="75"/>
      <c r="S2927" s="150" t="str">
        <f t="shared" si="487"/>
        <v/>
      </c>
      <c r="T2927" s="150" t="str">
        <f t="shared" si="488"/>
        <v/>
      </c>
      <c r="U2927" s="150" t="str">
        <f t="shared" si="489"/>
        <v/>
      </c>
      <c r="V2927" s="75"/>
      <c r="W2927" s="150" t="str">
        <f t="shared" si="490"/>
        <v/>
      </c>
      <c r="X2927" s="150" t="str">
        <f t="shared" si="491"/>
        <v/>
      </c>
      <c r="Y2927" s="150" t="str">
        <f t="shared" ca="1" si="492"/>
        <v/>
      </c>
      <c r="Z2927" s="150" t="str">
        <f>IFERROR(VLOOKUP(R2927,FVU!B:F,5,FALSE),"")</f>
        <v/>
      </c>
      <c r="AA2927" t="str">
        <f t="shared" si="493"/>
        <v/>
      </c>
    </row>
    <row r="2928" spans="1:27" ht="15.75" customHeight="1">
      <c r="A2928" s="149" t="str">
        <f t="shared" si="486"/>
        <v/>
      </c>
      <c r="B2928" s="76"/>
      <c r="C2928" s="68"/>
      <c r="D2928" s="67" t="str">
        <f t="shared" si="494"/>
        <v/>
      </c>
      <c r="E2928" s="69"/>
      <c r="F2928" s="76"/>
      <c r="G2928" s="76"/>
      <c r="H2928" s="149" t="str">
        <f t="shared" si="495"/>
        <v/>
      </c>
      <c r="I2928" s="76"/>
      <c r="J2928" s="76"/>
      <c r="K2928" s="76"/>
      <c r="L2928" s="76"/>
      <c r="M2928" s="76"/>
      <c r="N2928" s="149" t="str">
        <f t="shared" si="496"/>
        <v/>
      </c>
      <c r="O2928" s="74" t="str">
        <f t="shared" ca="1" si="497"/>
        <v/>
      </c>
      <c r="P2928" s="76"/>
      <c r="Q2928" s="76"/>
      <c r="R2928" s="76"/>
      <c r="S2928" s="149" t="str">
        <f t="shared" si="487"/>
        <v/>
      </c>
      <c r="T2928" s="149" t="str">
        <f t="shared" si="488"/>
        <v/>
      </c>
      <c r="U2928" s="149" t="str">
        <f t="shared" si="489"/>
        <v/>
      </c>
      <c r="V2928" s="76"/>
      <c r="W2928" s="149" t="str">
        <f t="shared" si="490"/>
        <v/>
      </c>
      <c r="X2928" s="149" t="str">
        <f t="shared" si="491"/>
        <v/>
      </c>
      <c r="Y2928" s="149" t="str">
        <f t="shared" ca="1" si="492"/>
        <v/>
      </c>
      <c r="Z2928" s="149" t="str">
        <f>IFERROR(VLOOKUP(R2928,FVU!B:F,5,FALSE),"")</f>
        <v/>
      </c>
      <c r="AA2928" t="str">
        <f t="shared" si="493"/>
        <v/>
      </c>
    </row>
    <row r="2929" spans="1:27" ht="15.75" customHeight="1">
      <c r="A2929" s="150" t="str">
        <f t="shared" si="486"/>
        <v/>
      </c>
      <c r="B2929" s="75"/>
      <c r="C2929" s="60"/>
      <c r="D2929" s="59" t="str">
        <f t="shared" si="494"/>
        <v/>
      </c>
      <c r="E2929" s="61"/>
      <c r="F2929" s="75"/>
      <c r="G2929" s="75"/>
      <c r="H2929" s="150" t="str">
        <f t="shared" si="495"/>
        <v/>
      </c>
      <c r="I2929" s="75"/>
      <c r="J2929" s="75"/>
      <c r="K2929" s="75"/>
      <c r="L2929" s="75"/>
      <c r="M2929" s="75"/>
      <c r="N2929" s="150" t="str">
        <f t="shared" si="496"/>
        <v/>
      </c>
      <c r="O2929" s="66" t="str">
        <f t="shared" ca="1" si="497"/>
        <v/>
      </c>
      <c r="P2929" s="75"/>
      <c r="Q2929" s="75"/>
      <c r="R2929" s="75"/>
      <c r="S2929" s="150" t="str">
        <f t="shared" si="487"/>
        <v/>
      </c>
      <c r="T2929" s="150" t="str">
        <f t="shared" si="488"/>
        <v/>
      </c>
      <c r="U2929" s="150" t="str">
        <f t="shared" si="489"/>
        <v/>
      </c>
      <c r="V2929" s="75"/>
      <c r="W2929" s="150" t="str">
        <f t="shared" si="490"/>
        <v/>
      </c>
      <c r="X2929" s="150" t="str">
        <f t="shared" si="491"/>
        <v/>
      </c>
      <c r="Y2929" s="150" t="str">
        <f t="shared" ca="1" si="492"/>
        <v/>
      </c>
      <c r="Z2929" s="150" t="str">
        <f>IFERROR(VLOOKUP(R2929,FVU!B:F,5,FALSE),"")</f>
        <v/>
      </c>
      <c r="AA2929" t="str">
        <f t="shared" si="493"/>
        <v/>
      </c>
    </row>
    <row r="2930" spans="1:27" ht="15.75" customHeight="1">
      <c r="A2930" s="149" t="str">
        <f t="shared" si="486"/>
        <v/>
      </c>
      <c r="B2930" s="76"/>
      <c r="C2930" s="68"/>
      <c r="D2930" s="67" t="str">
        <f t="shared" si="494"/>
        <v/>
      </c>
      <c r="E2930" s="69"/>
      <c r="F2930" s="76"/>
      <c r="G2930" s="76"/>
      <c r="H2930" s="149" t="str">
        <f t="shared" si="495"/>
        <v/>
      </c>
      <c r="I2930" s="76"/>
      <c r="J2930" s="76"/>
      <c r="K2930" s="76"/>
      <c r="L2930" s="76"/>
      <c r="M2930" s="76"/>
      <c r="N2930" s="149" t="str">
        <f t="shared" si="496"/>
        <v/>
      </c>
      <c r="O2930" s="74" t="str">
        <f t="shared" ca="1" si="497"/>
        <v/>
      </c>
      <c r="P2930" s="76"/>
      <c r="Q2930" s="76"/>
      <c r="R2930" s="76"/>
      <c r="S2930" s="149" t="str">
        <f t="shared" si="487"/>
        <v/>
      </c>
      <c r="T2930" s="149" t="str">
        <f t="shared" si="488"/>
        <v/>
      </c>
      <c r="U2930" s="149" t="str">
        <f t="shared" si="489"/>
        <v/>
      </c>
      <c r="V2930" s="76"/>
      <c r="W2930" s="149" t="str">
        <f t="shared" si="490"/>
        <v/>
      </c>
      <c r="X2930" s="149" t="str">
        <f t="shared" si="491"/>
        <v/>
      </c>
      <c r="Y2930" s="149" t="str">
        <f t="shared" ca="1" si="492"/>
        <v/>
      </c>
      <c r="Z2930" s="149" t="str">
        <f>IFERROR(VLOOKUP(R2930,FVU!B:F,5,FALSE),"")</f>
        <v/>
      </c>
      <c r="AA2930" t="str">
        <f t="shared" si="493"/>
        <v/>
      </c>
    </row>
    <row r="2931" spans="1:27" ht="15.75" customHeight="1">
      <c r="A2931" s="150" t="str">
        <f t="shared" si="486"/>
        <v/>
      </c>
      <c r="B2931" s="75"/>
      <c r="C2931" s="60"/>
      <c r="D2931" s="59" t="str">
        <f t="shared" si="494"/>
        <v/>
      </c>
      <c r="E2931" s="61"/>
      <c r="F2931" s="75"/>
      <c r="G2931" s="75"/>
      <c r="H2931" s="150" t="str">
        <f t="shared" si="495"/>
        <v/>
      </c>
      <c r="I2931" s="75"/>
      <c r="J2931" s="75"/>
      <c r="K2931" s="75"/>
      <c r="L2931" s="75"/>
      <c r="M2931" s="75"/>
      <c r="N2931" s="150" t="str">
        <f t="shared" si="496"/>
        <v/>
      </c>
      <c r="O2931" s="66" t="str">
        <f t="shared" ca="1" si="497"/>
        <v/>
      </c>
      <c r="P2931" s="75"/>
      <c r="Q2931" s="75"/>
      <c r="R2931" s="75"/>
      <c r="S2931" s="150" t="str">
        <f t="shared" si="487"/>
        <v/>
      </c>
      <c r="T2931" s="150" t="str">
        <f t="shared" si="488"/>
        <v/>
      </c>
      <c r="U2931" s="150" t="str">
        <f t="shared" si="489"/>
        <v/>
      </c>
      <c r="V2931" s="75"/>
      <c r="W2931" s="150" t="str">
        <f t="shared" si="490"/>
        <v/>
      </c>
      <c r="X2931" s="150" t="str">
        <f t="shared" si="491"/>
        <v/>
      </c>
      <c r="Y2931" s="150" t="str">
        <f t="shared" ca="1" si="492"/>
        <v/>
      </c>
      <c r="Z2931" s="150" t="str">
        <f>IFERROR(VLOOKUP(R2931,FVU!B:F,5,FALSE),"")</f>
        <v/>
      </c>
      <c r="AA2931" t="str">
        <f t="shared" si="493"/>
        <v/>
      </c>
    </row>
    <row r="2932" spans="1:27" ht="15.75" customHeight="1">
      <c r="A2932" s="149" t="str">
        <f t="shared" si="486"/>
        <v/>
      </c>
      <c r="B2932" s="76"/>
      <c r="C2932" s="68"/>
      <c r="D2932" s="67" t="str">
        <f t="shared" si="494"/>
        <v/>
      </c>
      <c r="E2932" s="69"/>
      <c r="F2932" s="76"/>
      <c r="G2932" s="76"/>
      <c r="H2932" s="149" t="str">
        <f t="shared" si="495"/>
        <v/>
      </c>
      <c r="I2932" s="76"/>
      <c r="J2932" s="76"/>
      <c r="K2932" s="76"/>
      <c r="L2932" s="76"/>
      <c r="M2932" s="76"/>
      <c r="N2932" s="149" t="str">
        <f t="shared" si="496"/>
        <v/>
      </c>
      <c r="O2932" s="74" t="str">
        <f t="shared" ca="1" si="497"/>
        <v/>
      </c>
      <c r="P2932" s="76"/>
      <c r="Q2932" s="76"/>
      <c r="R2932" s="76"/>
      <c r="S2932" s="149" t="str">
        <f t="shared" si="487"/>
        <v/>
      </c>
      <c r="T2932" s="149" t="str">
        <f t="shared" si="488"/>
        <v/>
      </c>
      <c r="U2932" s="149" t="str">
        <f t="shared" si="489"/>
        <v/>
      </c>
      <c r="V2932" s="76"/>
      <c r="W2932" s="149" t="str">
        <f t="shared" si="490"/>
        <v/>
      </c>
      <c r="X2932" s="149" t="str">
        <f t="shared" si="491"/>
        <v/>
      </c>
      <c r="Y2932" s="149" t="str">
        <f t="shared" ca="1" si="492"/>
        <v/>
      </c>
      <c r="Z2932" s="149" t="str">
        <f>IFERROR(VLOOKUP(R2932,FVU!B:F,5,FALSE),"")</f>
        <v/>
      </c>
      <c r="AA2932" t="str">
        <f t="shared" si="493"/>
        <v/>
      </c>
    </row>
    <row r="2933" spans="1:27" ht="15.75" customHeight="1">
      <c r="A2933" s="150" t="str">
        <f t="shared" si="486"/>
        <v/>
      </c>
      <c r="B2933" s="75"/>
      <c r="C2933" s="60"/>
      <c r="D2933" s="59" t="str">
        <f t="shared" si="494"/>
        <v/>
      </c>
      <c r="E2933" s="61"/>
      <c r="F2933" s="75"/>
      <c r="G2933" s="75"/>
      <c r="H2933" s="150" t="str">
        <f t="shared" si="495"/>
        <v/>
      </c>
      <c r="I2933" s="75"/>
      <c r="J2933" s="75"/>
      <c r="K2933" s="75"/>
      <c r="L2933" s="75"/>
      <c r="M2933" s="75"/>
      <c r="N2933" s="150" t="str">
        <f t="shared" si="496"/>
        <v/>
      </c>
      <c r="O2933" s="66" t="str">
        <f t="shared" ca="1" si="497"/>
        <v/>
      </c>
      <c r="P2933" s="75"/>
      <c r="Q2933" s="75"/>
      <c r="R2933" s="75"/>
      <c r="S2933" s="150" t="str">
        <f t="shared" si="487"/>
        <v/>
      </c>
      <c r="T2933" s="150" t="str">
        <f t="shared" si="488"/>
        <v/>
      </c>
      <c r="U2933" s="150" t="str">
        <f t="shared" si="489"/>
        <v/>
      </c>
      <c r="V2933" s="75"/>
      <c r="W2933" s="150" t="str">
        <f t="shared" si="490"/>
        <v/>
      </c>
      <c r="X2933" s="150" t="str">
        <f t="shared" si="491"/>
        <v/>
      </c>
      <c r="Y2933" s="150" t="str">
        <f t="shared" ca="1" si="492"/>
        <v/>
      </c>
      <c r="Z2933" s="150" t="str">
        <f>IFERROR(VLOOKUP(R2933,FVU!B:F,5,FALSE),"")</f>
        <v/>
      </c>
      <c r="AA2933" t="str">
        <f t="shared" si="493"/>
        <v/>
      </c>
    </row>
    <row r="2934" spans="1:27" ht="15.75" customHeight="1">
      <c r="A2934" s="149" t="str">
        <f t="shared" si="486"/>
        <v/>
      </c>
      <c r="B2934" s="76"/>
      <c r="C2934" s="68"/>
      <c r="D2934" s="67" t="str">
        <f t="shared" si="494"/>
        <v/>
      </c>
      <c r="E2934" s="69"/>
      <c r="F2934" s="76"/>
      <c r="G2934" s="76"/>
      <c r="H2934" s="149" t="str">
        <f t="shared" si="495"/>
        <v/>
      </c>
      <c r="I2934" s="76"/>
      <c r="J2934" s="76"/>
      <c r="K2934" s="76"/>
      <c r="L2934" s="76"/>
      <c r="M2934" s="76"/>
      <c r="N2934" s="149" t="str">
        <f t="shared" si="496"/>
        <v/>
      </c>
      <c r="O2934" s="74" t="str">
        <f t="shared" ca="1" si="497"/>
        <v/>
      </c>
      <c r="P2934" s="76"/>
      <c r="Q2934" s="76"/>
      <c r="R2934" s="76"/>
      <c r="S2934" s="149" t="str">
        <f t="shared" si="487"/>
        <v/>
      </c>
      <c r="T2934" s="149" t="str">
        <f t="shared" si="488"/>
        <v/>
      </c>
      <c r="U2934" s="149" t="str">
        <f t="shared" si="489"/>
        <v/>
      </c>
      <c r="V2934" s="76"/>
      <c r="W2934" s="149" t="str">
        <f t="shared" si="490"/>
        <v/>
      </c>
      <c r="X2934" s="149" t="str">
        <f t="shared" si="491"/>
        <v/>
      </c>
      <c r="Y2934" s="149" t="str">
        <f t="shared" ca="1" si="492"/>
        <v/>
      </c>
      <c r="Z2934" s="149" t="str">
        <f>IFERROR(VLOOKUP(R2934,FVU!B:F,5,FALSE),"")</f>
        <v/>
      </c>
      <c r="AA2934" t="str">
        <f t="shared" si="493"/>
        <v/>
      </c>
    </row>
    <row r="2935" spans="1:27" ht="15.75" customHeight="1">
      <c r="A2935" s="150" t="str">
        <f t="shared" si="486"/>
        <v/>
      </c>
      <c r="B2935" s="75"/>
      <c r="C2935" s="60"/>
      <c r="D2935" s="59" t="str">
        <f t="shared" si="494"/>
        <v/>
      </c>
      <c r="E2935" s="61"/>
      <c r="F2935" s="75"/>
      <c r="G2935" s="75"/>
      <c r="H2935" s="150" t="str">
        <f t="shared" si="495"/>
        <v/>
      </c>
      <c r="I2935" s="75"/>
      <c r="J2935" s="75"/>
      <c r="K2935" s="75"/>
      <c r="L2935" s="75"/>
      <c r="M2935" s="75"/>
      <c r="N2935" s="150" t="str">
        <f t="shared" si="496"/>
        <v/>
      </c>
      <c r="O2935" s="66" t="str">
        <f t="shared" ca="1" si="497"/>
        <v/>
      </c>
      <c r="P2935" s="75"/>
      <c r="Q2935" s="75"/>
      <c r="R2935" s="75"/>
      <c r="S2935" s="150" t="str">
        <f t="shared" si="487"/>
        <v/>
      </c>
      <c r="T2935" s="150" t="str">
        <f t="shared" si="488"/>
        <v/>
      </c>
      <c r="U2935" s="150" t="str">
        <f t="shared" si="489"/>
        <v/>
      </c>
      <c r="V2935" s="75"/>
      <c r="W2935" s="150" t="str">
        <f t="shared" si="490"/>
        <v/>
      </c>
      <c r="X2935" s="150" t="str">
        <f t="shared" si="491"/>
        <v/>
      </c>
      <c r="Y2935" s="150" t="str">
        <f t="shared" ca="1" si="492"/>
        <v/>
      </c>
      <c r="Z2935" s="150" t="str">
        <f>IFERROR(VLOOKUP(R2935,FVU!B:F,5,FALSE),"")</f>
        <v/>
      </c>
      <c r="AA2935" t="str">
        <f t="shared" si="493"/>
        <v/>
      </c>
    </row>
    <row r="2936" spans="1:27" ht="15.75" customHeight="1">
      <c r="A2936" s="149" t="str">
        <f t="shared" si="486"/>
        <v/>
      </c>
      <c r="B2936" s="76"/>
      <c r="C2936" s="68"/>
      <c r="D2936" s="67" t="str">
        <f t="shared" si="494"/>
        <v/>
      </c>
      <c r="E2936" s="69"/>
      <c r="F2936" s="76"/>
      <c r="G2936" s="76"/>
      <c r="H2936" s="149" t="str">
        <f t="shared" si="495"/>
        <v/>
      </c>
      <c r="I2936" s="76"/>
      <c r="J2936" s="76"/>
      <c r="K2936" s="76"/>
      <c r="L2936" s="76"/>
      <c r="M2936" s="76"/>
      <c r="N2936" s="149" t="str">
        <f t="shared" si="496"/>
        <v/>
      </c>
      <c r="O2936" s="74" t="str">
        <f t="shared" ca="1" si="497"/>
        <v/>
      </c>
      <c r="P2936" s="76"/>
      <c r="Q2936" s="76"/>
      <c r="R2936" s="76"/>
      <c r="S2936" s="149" t="str">
        <f t="shared" si="487"/>
        <v/>
      </c>
      <c r="T2936" s="149" t="str">
        <f t="shared" si="488"/>
        <v/>
      </c>
      <c r="U2936" s="149" t="str">
        <f t="shared" si="489"/>
        <v/>
      </c>
      <c r="V2936" s="76"/>
      <c r="W2936" s="149" t="str">
        <f t="shared" si="490"/>
        <v/>
      </c>
      <c r="X2936" s="149" t="str">
        <f t="shared" si="491"/>
        <v/>
      </c>
      <c r="Y2936" s="149" t="str">
        <f t="shared" ca="1" si="492"/>
        <v/>
      </c>
      <c r="Z2936" s="149" t="str">
        <f>IFERROR(VLOOKUP(R2936,FVU!B:F,5,FALSE),"")</f>
        <v/>
      </c>
      <c r="AA2936" t="str">
        <f t="shared" si="493"/>
        <v/>
      </c>
    </row>
    <row r="2937" spans="1:27" ht="15.75" customHeight="1">
      <c r="A2937" s="150" t="str">
        <f t="shared" si="486"/>
        <v/>
      </c>
      <c r="B2937" s="75"/>
      <c r="C2937" s="60"/>
      <c r="D2937" s="59" t="str">
        <f t="shared" si="494"/>
        <v/>
      </c>
      <c r="E2937" s="61"/>
      <c r="F2937" s="75"/>
      <c r="G2937" s="75"/>
      <c r="H2937" s="150" t="str">
        <f t="shared" si="495"/>
        <v/>
      </c>
      <c r="I2937" s="75"/>
      <c r="J2937" s="75"/>
      <c r="K2937" s="75"/>
      <c r="L2937" s="75"/>
      <c r="M2937" s="75"/>
      <c r="N2937" s="150" t="str">
        <f t="shared" si="496"/>
        <v/>
      </c>
      <c r="O2937" s="66" t="str">
        <f t="shared" ca="1" si="497"/>
        <v/>
      </c>
      <c r="P2937" s="75"/>
      <c r="Q2937" s="75"/>
      <c r="R2937" s="75"/>
      <c r="S2937" s="150" t="str">
        <f t="shared" si="487"/>
        <v/>
      </c>
      <c r="T2937" s="150" t="str">
        <f t="shared" si="488"/>
        <v/>
      </c>
      <c r="U2937" s="150" t="str">
        <f t="shared" si="489"/>
        <v/>
      </c>
      <c r="V2937" s="75"/>
      <c r="W2937" s="150" t="str">
        <f t="shared" si="490"/>
        <v/>
      </c>
      <c r="X2937" s="150" t="str">
        <f t="shared" si="491"/>
        <v/>
      </c>
      <c r="Y2937" s="150" t="str">
        <f t="shared" ca="1" si="492"/>
        <v/>
      </c>
      <c r="Z2937" s="150" t="str">
        <f>IFERROR(VLOOKUP(R2937,FVU!B:F,5,FALSE),"")</f>
        <v/>
      </c>
      <c r="AA2937" t="str">
        <f t="shared" si="493"/>
        <v/>
      </c>
    </row>
    <row r="2938" spans="1:27" ht="15.75" customHeight="1">
      <c r="A2938" s="149" t="str">
        <f t="shared" si="486"/>
        <v/>
      </c>
      <c r="B2938" s="76"/>
      <c r="C2938" s="68"/>
      <c r="D2938" s="67" t="str">
        <f t="shared" si="494"/>
        <v/>
      </c>
      <c r="E2938" s="69"/>
      <c r="F2938" s="76"/>
      <c r="G2938" s="76"/>
      <c r="H2938" s="149" t="str">
        <f t="shared" si="495"/>
        <v/>
      </c>
      <c r="I2938" s="76"/>
      <c r="J2938" s="76"/>
      <c r="K2938" s="76"/>
      <c r="L2938" s="76"/>
      <c r="M2938" s="76"/>
      <c r="N2938" s="149" t="str">
        <f t="shared" si="496"/>
        <v/>
      </c>
      <c r="O2938" s="74" t="str">
        <f t="shared" ca="1" si="497"/>
        <v/>
      </c>
      <c r="P2938" s="76"/>
      <c r="Q2938" s="76"/>
      <c r="R2938" s="76"/>
      <c r="S2938" s="149" t="str">
        <f t="shared" si="487"/>
        <v/>
      </c>
      <c r="T2938" s="149" t="str">
        <f t="shared" si="488"/>
        <v/>
      </c>
      <c r="U2938" s="149" t="str">
        <f t="shared" si="489"/>
        <v/>
      </c>
      <c r="V2938" s="76"/>
      <c r="W2938" s="149" t="str">
        <f t="shared" si="490"/>
        <v/>
      </c>
      <c r="X2938" s="149" t="str">
        <f t="shared" si="491"/>
        <v/>
      </c>
      <c r="Y2938" s="149" t="str">
        <f t="shared" ca="1" si="492"/>
        <v/>
      </c>
      <c r="Z2938" s="149" t="str">
        <f>IFERROR(VLOOKUP(R2938,FVU!B:F,5,FALSE),"")</f>
        <v/>
      </c>
      <c r="AA2938" t="str">
        <f t="shared" si="493"/>
        <v/>
      </c>
    </row>
    <row r="2939" spans="1:27" ht="15.75" customHeight="1">
      <c r="A2939" s="150" t="str">
        <f t="shared" si="486"/>
        <v/>
      </c>
      <c r="B2939" s="75"/>
      <c r="C2939" s="60"/>
      <c r="D2939" s="59" t="str">
        <f t="shared" si="494"/>
        <v/>
      </c>
      <c r="E2939" s="61"/>
      <c r="F2939" s="75"/>
      <c r="G2939" s="75"/>
      <c r="H2939" s="150" t="str">
        <f t="shared" si="495"/>
        <v/>
      </c>
      <c r="I2939" s="75"/>
      <c r="J2939" s="75"/>
      <c r="K2939" s="75"/>
      <c r="L2939" s="75"/>
      <c r="M2939" s="75"/>
      <c r="N2939" s="150" t="str">
        <f t="shared" si="496"/>
        <v/>
      </c>
      <c r="O2939" s="66" t="str">
        <f t="shared" ca="1" si="497"/>
        <v/>
      </c>
      <c r="P2939" s="75"/>
      <c r="Q2939" s="75"/>
      <c r="R2939" s="75"/>
      <c r="S2939" s="150" t="str">
        <f t="shared" si="487"/>
        <v/>
      </c>
      <c r="T2939" s="150" t="str">
        <f t="shared" si="488"/>
        <v/>
      </c>
      <c r="U2939" s="150" t="str">
        <f t="shared" si="489"/>
        <v/>
      </c>
      <c r="V2939" s="75"/>
      <c r="W2939" s="150" t="str">
        <f t="shared" si="490"/>
        <v/>
      </c>
      <c r="X2939" s="150" t="str">
        <f t="shared" si="491"/>
        <v/>
      </c>
      <c r="Y2939" s="150" t="str">
        <f t="shared" ca="1" si="492"/>
        <v/>
      </c>
      <c r="Z2939" s="150" t="str">
        <f>IFERROR(VLOOKUP(R2939,FVU!B:F,5,FALSE),"")</f>
        <v/>
      </c>
      <c r="AA2939" t="str">
        <f t="shared" si="493"/>
        <v/>
      </c>
    </row>
    <row r="2940" spans="1:27" ht="15.75" customHeight="1">
      <c r="A2940" s="149" t="str">
        <f t="shared" si="486"/>
        <v/>
      </c>
      <c r="B2940" s="76"/>
      <c r="C2940" s="68"/>
      <c r="D2940" s="67" t="str">
        <f t="shared" si="494"/>
        <v/>
      </c>
      <c r="E2940" s="69"/>
      <c r="F2940" s="76"/>
      <c r="G2940" s="76"/>
      <c r="H2940" s="149" t="str">
        <f t="shared" si="495"/>
        <v/>
      </c>
      <c r="I2940" s="76"/>
      <c r="J2940" s="76"/>
      <c r="K2940" s="76"/>
      <c r="L2940" s="76"/>
      <c r="M2940" s="76"/>
      <c r="N2940" s="149" t="str">
        <f t="shared" si="496"/>
        <v/>
      </c>
      <c r="O2940" s="74" t="str">
        <f t="shared" ca="1" si="497"/>
        <v/>
      </c>
      <c r="P2940" s="76"/>
      <c r="Q2940" s="76"/>
      <c r="R2940" s="76"/>
      <c r="S2940" s="149" t="str">
        <f t="shared" si="487"/>
        <v/>
      </c>
      <c r="T2940" s="149" t="str">
        <f t="shared" si="488"/>
        <v/>
      </c>
      <c r="U2940" s="149" t="str">
        <f t="shared" si="489"/>
        <v/>
      </c>
      <c r="V2940" s="76"/>
      <c r="W2940" s="149" t="str">
        <f t="shared" si="490"/>
        <v/>
      </c>
      <c r="X2940" s="149" t="str">
        <f t="shared" si="491"/>
        <v/>
      </c>
      <c r="Y2940" s="149" t="str">
        <f t="shared" ca="1" si="492"/>
        <v/>
      </c>
      <c r="Z2940" s="149" t="str">
        <f>IFERROR(VLOOKUP(R2940,FVU!B:F,5,FALSE),"")</f>
        <v/>
      </c>
      <c r="AA2940" t="str">
        <f t="shared" si="493"/>
        <v/>
      </c>
    </row>
    <row r="2941" spans="1:27" ht="15.75" customHeight="1">
      <c r="A2941" s="150" t="str">
        <f t="shared" si="486"/>
        <v/>
      </c>
      <c r="B2941" s="75"/>
      <c r="C2941" s="60"/>
      <c r="D2941" s="59" t="str">
        <f t="shared" si="494"/>
        <v/>
      </c>
      <c r="E2941" s="61"/>
      <c r="F2941" s="75"/>
      <c r="G2941" s="75"/>
      <c r="H2941" s="150" t="str">
        <f t="shared" si="495"/>
        <v/>
      </c>
      <c r="I2941" s="75"/>
      <c r="J2941" s="75"/>
      <c r="K2941" s="75"/>
      <c r="L2941" s="75"/>
      <c r="M2941" s="75"/>
      <c r="N2941" s="150" t="str">
        <f t="shared" si="496"/>
        <v/>
      </c>
      <c r="O2941" s="66" t="str">
        <f t="shared" ca="1" si="497"/>
        <v/>
      </c>
      <c r="P2941" s="75"/>
      <c r="Q2941" s="75"/>
      <c r="R2941" s="75"/>
      <c r="S2941" s="150" t="str">
        <f t="shared" si="487"/>
        <v/>
      </c>
      <c r="T2941" s="150" t="str">
        <f t="shared" si="488"/>
        <v/>
      </c>
      <c r="U2941" s="150" t="str">
        <f t="shared" si="489"/>
        <v/>
      </c>
      <c r="V2941" s="75"/>
      <c r="W2941" s="150" t="str">
        <f t="shared" si="490"/>
        <v/>
      </c>
      <c r="X2941" s="150" t="str">
        <f t="shared" si="491"/>
        <v/>
      </c>
      <c r="Y2941" s="150" t="str">
        <f t="shared" ca="1" si="492"/>
        <v/>
      </c>
      <c r="Z2941" s="150" t="str">
        <f>IFERROR(VLOOKUP(R2941,FVU!B:F,5,FALSE),"")</f>
        <v/>
      </c>
      <c r="AA2941" t="str">
        <f t="shared" si="493"/>
        <v/>
      </c>
    </row>
    <row r="2942" spans="1:27" ht="15.75" customHeight="1">
      <c r="A2942" s="149" t="str">
        <f t="shared" si="486"/>
        <v/>
      </c>
      <c r="B2942" s="76"/>
      <c r="C2942" s="68"/>
      <c r="D2942" s="67" t="str">
        <f t="shared" si="494"/>
        <v/>
      </c>
      <c r="E2942" s="69"/>
      <c r="F2942" s="76"/>
      <c r="G2942" s="76"/>
      <c r="H2942" s="149" t="str">
        <f t="shared" si="495"/>
        <v/>
      </c>
      <c r="I2942" s="76"/>
      <c r="J2942" s="76"/>
      <c r="K2942" s="76"/>
      <c r="L2942" s="76"/>
      <c r="M2942" s="76"/>
      <c r="N2942" s="149" t="str">
        <f t="shared" si="496"/>
        <v/>
      </c>
      <c r="O2942" s="74" t="str">
        <f t="shared" ca="1" si="497"/>
        <v/>
      </c>
      <c r="P2942" s="76"/>
      <c r="Q2942" s="76"/>
      <c r="R2942" s="76"/>
      <c r="S2942" s="149" t="str">
        <f t="shared" si="487"/>
        <v/>
      </c>
      <c r="T2942" s="149" t="str">
        <f t="shared" si="488"/>
        <v/>
      </c>
      <c r="U2942" s="149" t="str">
        <f t="shared" si="489"/>
        <v/>
      </c>
      <c r="V2942" s="76"/>
      <c r="W2942" s="149" t="str">
        <f t="shared" si="490"/>
        <v/>
      </c>
      <c r="X2942" s="149" t="str">
        <f t="shared" si="491"/>
        <v/>
      </c>
      <c r="Y2942" s="149" t="str">
        <f t="shared" ca="1" si="492"/>
        <v/>
      </c>
      <c r="Z2942" s="149" t="str">
        <f>IFERROR(VLOOKUP(R2942,FVU!B:F,5,FALSE),"")</f>
        <v/>
      </c>
      <c r="AA2942" t="str">
        <f t="shared" si="493"/>
        <v/>
      </c>
    </row>
    <row r="2943" spans="1:27" ht="15.75" customHeight="1">
      <c r="A2943" s="150" t="str">
        <f t="shared" si="486"/>
        <v/>
      </c>
      <c r="B2943" s="75"/>
      <c r="C2943" s="60"/>
      <c r="D2943" s="59" t="str">
        <f t="shared" si="494"/>
        <v/>
      </c>
      <c r="E2943" s="61"/>
      <c r="F2943" s="75"/>
      <c r="G2943" s="75"/>
      <c r="H2943" s="150" t="str">
        <f t="shared" si="495"/>
        <v/>
      </c>
      <c r="I2943" s="75"/>
      <c r="J2943" s="75"/>
      <c r="K2943" s="75"/>
      <c r="L2943" s="75"/>
      <c r="M2943" s="75"/>
      <c r="N2943" s="150" t="str">
        <f t="shared" si="496"/>
        <v/>
      </c>
      <c r="O2943" s="66" t="str">
        <f t="shared" ca="1" si="497"/>
        <v/>
      </c>
      <c r="P2943" s="75"/>
      <c r="Q2943" s="75"/>
      <c r="R2943" s="75"/>
      <c r="S2943" s="150" t="str">
        <f t="shared" si="487"/>
        <v/>
      </c>
      <c r="T2943" s="150" t="str">
        <f t="shared" si="488"/>
        <v/>
      </c>
      <c r="U2943" s="150" t="str">
        <f t="shared" si="489"/>
        <v/>
      </c>
      <c r="V2943" s="75"/>
      <c r="W2943" s="150" t="str">
        <f t="shared" si="490"/>
        <v/>
      </c>
      <c r="X2943" s="150" t="str">
        <f t="shared" si="491"/>
        <v/>
      </c>
      <c r="Y2943" s="150" t="str">
        <f t="shared" ca="1" si="492"/>
        <v/>
      </c>
      <c r="Z2943" s="150" t="str">
        <f>IFERROR(VLOOKUP(R2943,FVU!B:F,5,FALSE),"")</f>
        <v/>
      </c>
      <c r="AA2943" t="str">
        <f t="shared" si="493"/>
        <v/>
      </c>
    </row>
    <row r="2944" spans="1:27" ht="15.75" customHeight="1">
      <c r="A2944" s="149" t="str">
        <f t="shared" si="486"/>
        <v/>
      </c>
      <c r="B2944" s="76"/>
      <c r="C2944" s="68"/>
      <c r="D2944" s="67" t="str">
        <f t="shared" si="494"/>
        <v/>
      </c>
      <c r="E2944" s="69"/>
      <c r="F2944" s="76"/>
      <c r="G2944" s="76"/>
      <c r="H2944" s="149" t="str">
        <f t="shared" si="495"/>
        <v/>
      </c>
      <c r="I2944" s="76"/>
      <c r="J2944" s="76"/>
      <c r="K2944" s="76"/>
      <c r="L2944" s="76"/>
      <c r="M2944" s="76"/>
      <c r="N2944" s="149" t="str">
        <f t="shared" si="496"/>
        <v/>
      </c>
      <c r="O2944" s="74" t="str">
        <f t="shared" ca="1" si="497"/>
        <v/>
      </c>
      <c r="P2944" s="76"/>
      <c r="Q2944" s="76"/>
      <c r="R2944" s="76"/>
      <c r="S2944" s="149" t="str">
        <f t="shared" si="487"/>
        <v/>
      </c>
      <c r="T2944" s="149" t="str">
        <f t="shared" si="488"/>
        <v/>
      </c>
      <c r="U2944" s="149" t="str">
        <f t="shared" si="489"/>
        <v/>
      </c>
      <c r="V2944" s="76"/>
      <c r="W2944" s="149" t="str">
        <f t="shared" si="490"/>
        <v/>
      </c>
      <c r="X2944" s="149" t="str">
        <f t="shared" si="491"/>
        <v/>
      </c>
      <c r="Y2944" s="149" t="str">
        <f t="shared" ca="1" si="492"/>
        <v/>
      </c>
      <c r="Z2944" s="149" t="str">
        <f>IFERROR(VLOOKUP(R2944,FVU!B:F,5,FALSE),"")</f>
        <v/>
      </c>
      <c r="AA2944" t="str">
        <f t="shared" si="493"/>
        <v/>
      </c>
    </row>
    <row r="2945" spans="1:27" ht="15.75" customHeight="1">
      <c r="A2945" s="150" t="str">
        <f t="shared" si="486"/>
        <v/>
      </c>
      <c r="B2945" s="75"/>
      <c r="C2945" s="60"/>
      <c r="D2945" s="59" t="str">
        <f t="shared" si="494"/>
        <v/>
      </c>
      <c r="E2945" s="61"/>
      <c r="F2945" s="75"/>
      <c r="G2945" s="75"/>
      <c r="H2945" s="150" t="str">
        <f t="shared" si="495"/>
        <v/>
      </c>
      <c r="I2945" s="75"/>
      <c r="J2945" s="75"/>
      <c r="K2945" s="75"/>
      <c r="L2945" s="75"/>
      <c r="M2945" s="75"/>
      <c r="N2945" s="150" t="str">
        <f t="shared" si="496"/>
        <v/>
      </c>
      <c r="O2945" s="66" t="str">
        <f t="shared" ca="1" si="497"/>
        <v/>
      </c>
      <c r="P2945" s="75"/>
      <c r="Q2945" s="75"/>
      <c r="R2945" s="75"/>
      <c r="S2945" s="150" t="str">
        <f t="shared" si="487"/>
        <v/>
      </c>
      <c r="T2945" s="150" t="str">
        <f t="shared" si="488"/>
        <v/>
      </c>
      <c r="U2945" s="150" t="str">
        <f t="shared" si="489"/>
        <v/>
      </c>
      <c r="V2945" s="75"/>
      <c r="W2945" s="150" t="str">
        <f t="shared" si="490"/>
        <v/>
      </c>
      <c r="X2945" s="150" t="str">
        <f t="shared" si="491"/>
        <v/>
      </c>
      <c r="Y2945" s="150" t="str">
        <f t="shared" ca="1" si="492"/>
        <v/>
      </c>
      <c r="Z2945" s="150" t="str">
        <f>IFERROR(VLOOKUP(R2945,FVU!B:F,5,FALSE),"")</f>
        <v/>
      </c>
      <c r="AA2945" t="str">
        <f t="shared" si="493"/>
        <v/>
      </c>
    </row>
    <row r="2946" spans="1:27" ht="15.75" customHeight="1">
      <c r="A2946" s="149" t="str">
        <f t="shared" si="486"/>
        <v/>
      </c>
      <c r="B2946" s="76"/>
      <c r="C2946" s="68"/>
      <c r="D2946" s="67" t="str">
        <f t="shared" si="494"/>
        <v/>
      </c>
      <c r="E2946" s="69"/>
      <c r="F2946" s="76"/>
      <c r="G2946" s="76"/>
      <c r="H2946" s="149" t="str">
        <f t="shared" si="495"/>
        <v/>
      </c>
      <c r="I2946" s="76"/>
      <c r="J2946" s="76"/>
      <c r="K2946" s="76"/>
      <c r="L2946" s="76"/>
      <c r="M2946" s="76"/>
      <c r="N2946" s="149" t="str">
        <f t="shared" si="496"/>
        <v/>
      </c>
      <c r="O2946" s="74" t="str">
        <f t="shared" ca="1" si="497"/>
        <v/>
      </c>
      <c r="P2946" s="76"/>
      <c r="Q2946" s="76"/>
      <c r="R2946" s="76"/>
      <c r="S2946" s="149" t="str">
        <f t="shared" si="487"/>
        <v/>
      </c>
      <c r="T2946" s="149" t="str">
        <f t="shared" si="488"/>
        <v/>
      </c>
      <c r="U2946" s="149" t="str">
        <f t="shared" si="489"/>
        <v/>
      </c>
      <c r="V2946" s="76"/>
      <c r="W2946" s="149" t="str">
        <f t="shared" si="490"/>
        <v/>
      </c>
      <c r="X2946" s="149" t="str">
        <f t="shared" si="491"/>
        <v/>
      </c>
      <c r="Y2946" s="149" t="str">
        <f t="shared" ca="1" si="492"/>
        <v/>
      </c>
      <c r="Z2946" s="149" t="str">
        <f>IFERROR(VLOOKUP(R2946,FVU!B:F,5,FALSE),"")</f>
        <v/>
      </c>
      <c r="AA2946" t="str">
        <f t="shared" si="493"/>
        <v/>
      </c>
    </row>
    <row r="2947" spans="1:27" ht="15.75" customHeight="1">
      <c r="A2947" s="150" t="str">
        <f t="shared" si="486"/>
        <v/>
      </c>
      <c r="B2947" s="75"/>
      <c r="C2947" s="60"/>
      <c r="D2947" s="59" t="str">
        <f t="shared" si="494"/>
        <v/>
      </c>
      <c r="E2947" s="61"/>
      <c r="F2947" s="75"/>
      <c r="G2947" s="75"/>
      <c r="H2947" s="150" t="str">
        <f t="shared" si="495"/>
        <v/>
      </c>
      <c r="I2947" s="75"/>
      <c r="J2947" s="75"/>
      <c r="K2947" s="75"/>
      <c r="L2947" s="75"/>
      <c r="M2947" s="75"/>
      <c r="N2947" s="150" t="str">
        <f t="shared" si="496"/>
        <v/>
      </c>
      <c r="O2947" s="66" t="str">
        <f t="shared" ca="1" si="497"/>
        <v/>
      </c>
      <c r="P2947" s="75"/>
      <c r="Q2947" s="75"/>
      <c r="R2947" s="75"/>
      <c r="S2947" s="150" t="str">
        <f t="shared" si="487"/>
        <v/>
      </c>
      <c r="T2947" s="150" t="str">
        <f t="shared" si="488"/>
        <v/>
      </c>
      <c r="U2947" s="150" t="str">
        <f t="shared" si="489"/>
        <v/>
      </c>
      <c r="V2947" s="75"/>
      <c r="W2947" s="150" t="str">
        <f t="shared" si="490"/>
        <v/>
      </c>
      <c r="X2947" s="150" t="str">
        <f t="shared" si="491"/>
        <v/>
      </c>
      <c r="Y2947" s="150" t="str">
        <f t="shared" ca="1" si="492"/>
        <v/>
      </c>
      <c r="Z2947" s="150" t="str">
        <f>IFERROR(VLOOKUP(R2947,FVU!B:F,5,FALSE),"")</f>
        <v/>
      </c>
      <c r="AA2947" t="str">
        <f t="shared" si="493"/>
        <v/>
      </c>
    </row>
    <row r="2948" spans="1:27" ht="15.75" customHeight="1">
      <c r="A2948" s="149" t="str">
        <f t="shared" ref="A2948:A3011" si="498">IF(B2948&gt;0,A2947+1,"")</f>
        <v/>
      </c>
      <c r="B2948" s="76"/>
      <c r="C2948" s="68"/>
      <c r="D2948" s="67" t="str">
        <f t="shared" si="494"/>
        <v/>
      </c>
      <c r="E2948" s="69"/>
      <c r="F2948" s="76"/>
      <c r="G2948" s="76"/>
      <c r="H2948" s="149" t="str">
        <f t="shared" si="495"/>
        <v/>
      </c>
      <c r="I2948" s="76"/>
      <c r="J2948" s="76"/>
      <c r="K2948" s="76"/>
      <c r="L2948" s="76"/>
      <c r="M2948" s="76"/>
      <c r="N2948" s="149" t="str">
        <f t="shared" si="496"/>
        <v/>
      </c>
      <c r="O2948" s="74" t="str">
        <f t="shared" ca="1" si="497"/>
        <v/>
      </c>
      <c r="P2948" s="76"/>
      <c r="Q2948" s="76"/>
      <c r="R2948" s="76"/>
      <c r="S2948" s="149" t="str">
        <f t="shared" si="487"/>
        <v/>
      </c>
      <c r="T2948" s="149" t="str">
        <f t="shared" si="488"/>
        <v/>
      </c>
      <c r="U2948" s="149" t="str">
        <f t="shared" si="489"/>
        <v/>
      </c>
      <c r="V2948" s="76"/>
      <c r="W2948" s="149" t="str">
        <f t="shared" si="490"/>
        <v/>
      </c>
      <c r="X2948" s="149" t="str">
        <f t="shared" si="491"/>
        <v/>
      </c>
      <c r="Y2948" s="149" t="str">
        <f t="shared" ca="1" si="492"/>
        <v/>
      </c>
      <c r="Z2948" s="149" t="str">
        <f>IFERROR(VLOOKUP(R2948,FVU!B:F,5,FALSE),"")</f>
        <v/>
      </c>
      <c r="AA2948" t="str">
        <f t="shared" si="493"/>
        <v/>
      </c>
    </row>
    <row r="2949" spans="1:27" ht="15.75" customHeight="1">
      <c r="A2949" s="150" t="str">
        <f t="shared" si="498"/>
        <v/>
      </c>
      <c r="B2949" s="75"/>
      <c r="C2949" s="60"/>
      <c r="D2949" s="59" t="str">
        <f t="shared" si="494"/>
        <v/>
      </c>
      <c r="E2949" s="61"/>
      <c r="F2949" s="75"/>
      <c r="G2949" s="75"/>
      <c r="H2949" s="150" t="str">
        <f t="shared" si="495"/>
        <v/>
      </c>
      <c r="I2949" s="75"/>
      <c r="J2949" s="75"/>
      <c r="K2949" s="75"/>
      <c r="L2949" s="75"/>
      <c r="M2949" s="75"/>
      <c r="N2949" s="150" t="str">
        <f t="shared" si="496"/>
        <v/>
      </c>
      <c r="O2949" s="66" t="str">
        <f t="shared" ca="1" si="497"/>
        <v/>
      </c>
      <c r="P2949" s="75"/>
      <c r="Q2949" s="75"/>
      <c r="R2949" s="75"/>
      <c r="S2949" s="150" t="str">
        <f t="shared" si="487"/>
        <v/>
      </c>
      <c r="T2949" s="150" t="str">
        <f t="shared" si="488"/>
        <v/>
      </c>
      <c r="U2949" s="150" t="str">
        <f t="shared" si="489"/>
        <v/>
      </c>
      <c r="V2949" s="75"/>
      <c r="W2949" s="150" t="str">
        <f t="shared" si="490"/>
        <v/>
      </c>
      <c r="X2949" s="150" t="str">
        <f t="shared" si="491"/>
        <v/>
      </c>
      <c r="Y2949" s="150" t="str">
        <f t="shared" ca="1" si="492"/>
        <v/>
      </c>
      <c r="Z2949" s="150" t="str">
        <f>IFERROR(VLOOKUP(R2949,FVU!B:F,5,FALSE),"")</f>
        <v/>
      </c>
      <c r="AA2949" t="str">
        <f t="shared" si="493"/>
        <v/>
      </c>
    </row>
    <row r="2950" spans="1:27" ht="15.75" customHeight="1">
      <c r="A2950" s="149" t="str">
        <f t="shared" si="498"/>
        <v/>
      </c>
      <c r="B2950" s="76"/>
      <c r="C2950" s="68"/>
      <c r="D2950" s="67" t="str">
        <f t="shared" si="494"/>
        <v/>
      </c>
      <c r="E2950" s="69"/>
      <c r="F2950" s="76"/>
      <c r="G2950" s="76"/>
      <c r="H2950" s="149" t="str">
        <f t="shared" si="495"/>
        <v/>
      </c>
      <c r="I2950" s="76"/>
      <c r="J2950" s="76"/>
      <c r="K2950" s="76"/>
      <c r="L2950" s="76"/>
      <c r="M2950" s="76"/>
      <c r="N2950" s="149" t="str">
        <f t="shared" si="496"/>
        <v/>
      </c>
      <c r="O2950" s="74" t="str">
        <f t="shared" ca="1" si="497"/>
        <v/>
      </c>
      <c r="P2950" s="76"/>
      <c r="Q2950" s="76"/>
      <c r="R2950" s="76"/>
      <c r="S2950" s="149" t="str">
        <f t="shared" si="487"/>
        <v/>
      </c>
      <c r="T2950" s="149" t="str">
        <f t="shared" si="488"/>
        <v/>
      </c>
      <c r="U2950" s="149" t="str">
        <f t="shared" si="489"/>
        <v/>
      </c>
      <c r="V2950" s="76"/>
      <c r="W2950" s="149" t="str">
        <f t="shared" si="490"/>
        <v/>
      </c>
      <c r="X2950" s="149" t="str">
        <f t="shared" si="491"/>
        <v/>
      </c>
      <c r="Y2950" s="149" t="str">
        <f t="shared" ca="1" si="492"/>
        <v/>
      </c>
      <c r="Z2950" s="149" t="str">
        <f>IFERROR(VLOOKUP(R2950,FVU!B:F,5,FALSE),"")</f>
        <v/>
      </c>
      <c r="AA2950" t="str">
        <f t="shared" si="493"/>
        <v/>
      </c>
    </row>
    <row r="2951" spans="1:27" ht="15.75" customHeight="1">
      <c r="A2951" s="150" t="str">
        <f t="shared" si="498"/>
        <v/>
      </c>
      <c r="B2951" s="75"/>
      <c r="C2951" s="60"/>
      <c r="D2951" s="59" t="str">
        <f t="shared" si="494"/>
        <v/>
      </c>
      <c r="E2951" s="61"/>
      <c r="F2951" s="75"/>
      <c r="G2951" s="75"/>
      <c r="H2951" s="150" t="str">
        <f t="shared" si="495"/>
        <v/>
      </c>
      <c r="I2951" s="75"/>
      <c r="J2951" s="75"/>
      <c r="K2951" s="75"/>
      <c r="L2951" s="75"/>
      <c r="M2951" s="75"/>
      <c r="N2951" s="150" t="str">
        <f t="shared" si="496"/>
        <v/>
      </c>
      <c r="O2951" s="66" t="str">
        <f t="shared" ca="1" si="497"/>
        <v/>
      </c>
      <c r="P2951" s="75"/>
      <c r="Q2951" s="75"/>
      <c r="R2951" s="75"/>
      <c r="S2951" s="150" t="str">
        <f t="shared" si="487"/>
        <v/>
      </c>
      <c r="T2951" s="150" t="str">
        <f t="shared" si="488"/>
        <v/>
      </c>
      <c r="U2951" s="150" t="str">
        <f t="shared" si="489"/>
        <v/>
      </c>
      <c r="V2951" s="75"/>
      <c r="W2951" s="150" t="str">
        <f t="shared" si="490"/>
        <v/>
      </c>
      <c r="X2951" s="150" t="str">
        <f t="shared" si="491"/>
        <v/>
      </c>
      <c r="Y2951" s="150" t="str">
        <f t="shared" ca="1" si="492"/>
        <v/>
      </c>
      <c r="Z2951" s="150" t="str">
        <f>IFERROR(VLOOKUP(R2951,FVU!B:F,5,FALSE),"")</f>
        <v/>
      </c>
      <c r="AA2951" t="str">
        <f t="shared" si="493"/>
        <v/>
      </c>
    </row>
    <row r="2952" spans="1:27" ht="15.75" customHeight="1">
      <c r="A2952" s="149" t="str">
        <f t="shared" si="498"/>
        <v/>
      </c>
      <c r="B2952" s="76"/>
      <c r="C2952" s="68"/>
      <c r="D2952" s="67" t="str">
        <f t="shared" si="494"/>
        <v/>
      </c>
      <c r="E2952" s="69"/>
      <c r="F2952" s="76"/>
      <c r="G2952" s="76"/>
      <c r="H2952" s="149" t="str">
        <f t="shared" si="495"/>
        <v/>
      </c>
      <c r="I2952" s="76"/>
      <c r="J2952" s="76"/>
      <c r="K2952" s="76"/>
      <c r="L2952" s="76"/>
      <c r="M2952" s="76"/>
      <c r="N2952" s="149" t="str">
        <f t="shared" si="496"/>
        <v/>
      </c>
      <c r="O2952" s="74" t="str">
        <f t="shared" ca="1" si="497"/>
        <v/>
      </c>
      <c r="P2952" s="76"/>
      <c r="Q2952" s="76"/>
      <c r="R2952" s="76"/>
      <c r="S2952" s="149" t="str">
        <f t="shared" si="487"/>
        <v/>
      </c>
      <c r="T2952" s="149" t="str">
        <f t="shared" si="488"/>
        <v/>
      </c>
      <c r="U2952" s="149" t="str">
        <f t="shared" si="489"/>
        <v/>
      </c>
      <c r="V2952" s="76"/>
      <c r="W2952" s="149" t="str">
        <f t="shared" si="490"/>
        <v/>
      </c>
      <c r="X2952" s="149" t="str">
        <f t="shared" si="491"/>
        <v/>
      </c>
      <c r="Y2952" s="149" t="str">
        <f t="shared" ca="1" si="492"/>
        <v/>
      </c>
      <c r="Z2952" s="149" t="str">
        <f>IFERROR(VLOOKUP(R2952,FVU!B:F,5,FALSE),"")</f>
        <v/>
      </c>
      <c r="AA2952" t="str">
        <f t="shared" si="493"/>
        <v/>
      </c>
    </row>
    <row r="2953" spans="1:27" ht="15.75" customHeight="1">
      <c r="A2953" s="150" t="str">
        <f t="shared" si="498"/>
        <v/>
      </c>
      <c r="B2953" s="75"/>
      <c r="C2953" s="60"/>
      <c r="D2953" s="59" t="str">
        <f t="shared" si="494"/>
        <v/>
      </c>
      <c r="E2953" s="61"/>
      <c r="F2953" s="75"/>
      <c r="G2953" s="75"/>
      <c r="H2953" s="150" t="str">
        <f t="shared" si="495"/>
        <v/>
      </c>
      <c r="I2953" s="75"/>
      <c r="J2953" s="75"/>
      <c r="K2953" s="75"/>
      <c r="L2953" s="75"/>
      <c r="M2953" s="75"/>
      <c r="N2953" s="150" t="str">
        <f t="shared" si="496"/>
        <v/>
      </c>
      <c r="O2953" s="66" t="str">
        <f t="shared" ca="1" si="497"/>
        <v/>
      </c>
      <c r="P2953" s="75"/>
      <c r="Q2953" s="75"/>
      <c r="R2953" s="75"/>
      <c r="S2953" s="150" t="str">
        <f t="shared" si="487"/>
        <v/>
      </c>
      <c r="T2953" s="150" t="str">
        <f t="shared" si="488"/>
        <v/>
      </c>
      <c r="U2953" s="150" t="str">
        <f t="shared" si="489"/>
        <v/>
      </c>
      <c r="V2953" s="75"/>
      <c r="W2953" s="150" t="str">
        <f t="shared" si="490"/>
        <v/>
      </c>
      <c r="X2953" s="150" t="str">
        <f t="shared" si="491"/>
        <v/>
      </c>
      <c r="Y2953" s="150" t="str">
        <f t="shared" ca="1" si="492"/>
        <v/>
      </c>
      <c r="Z2953" s="150" t="str">
        <f>IFERROR(VLOOKUP(R2953,FVU!B:F,5,FALSE),"")</f>
        <v/>
      </c>
      <c r="AA2953" t="str">
        <f t="shared" si="493"/>
        <v/>
      </c>
    </row>
    <row r="2954" spans="1:27" ht="15.75" customHeight="1">
      <c r="A2954" s="149" t="str">
        <f t="shared" si="498"/>
        <v/>
      </c>
      <c r="B2954" s="76"/>
      <c r="C2954" s="68"/>
      <c r="D2954" s="67" t="str">
        <f t="shared" si="494"/>
        <v/>
      </c>
      <c r="E2954" s="69"/>
      <c r="F2954" s="76"/>
      <c r="G2954" s="76"/>
      <c r="H2954" s="149" t="str">
        <f t="shared" si="495"/>
        <v/>
      </c>
      <c r="I2954" s="76"/>
      <c r="J2954" s="76"/>
      <c r="K2954" s="76"/>
      <c r="L2954" s="76"/>
      <c r="M2954" s="76"/>
      <c r="N2954" s="149" t="str">
        <f t="shared" si="496"/>
        <v/>
      </c>
      <c r="O2954" s="74" t="str">
        <f t="shared" ca="1" si="497"/>
        <v/>
      </c>
      <c r="P2954" s="76"/>
      <c r="Q2954" s="76"/>
      <c r="R2954" s="76"/>
      <c r="S2954" s="149" t="str">
        <f t="shared" si="487"/>
        <v/>
      </c>
      <c r="T2954" s="149" t="str">
        <f t="shared" si="488"/>
        <v/>
      </c>
      <c r="U2954" s="149" t="str">
        <f t="shared" si="489"/>
        <v/>
      </c>
      <c r="V2954" s="76"/>
      <c r="W2954" s="149" t="str">
        <f t="shared" si="490"/>
        <v/>
      </c>
      <c r="X2954" s="149" t="str">
        <f t="shared" si="491"/>
        <v/>
      </c>
      <c r="Y2954" s="149" t="str">
        <f t="shared" ca="1" si="492"/>
        <v/>
      </c>
      <c r="Z2954" s="149" t="str">
        <f>IFERROR(VLOOKUP(R2954,FVU!B:F,5,FALSE),"")</f>
        <v/>
      </c>
      <c r="AA2954" t="str">
        <f t="shared" si="493"/>
        <v/>
      </c>
    </row>
    <row r="2955" spans="1:27" ht="15.75" customHeight="1">
      <c r="A2955" s="150" t="str">
        <f t="shared" si="498"/>
        <v/>
      </c>
      <c r="B2955" s="75"/>
      <c r="C2955" s="60"/>
      <c r="D2955" s="59" t="str">
        <f t="shared" si="494"/>
        <v/>
      </c>
      <c r="E2955" s="61"/>
      <c r="F2955" s="75"/>
      <c r="G2955" s="75"/>
      <c r="H2955" s="150" t="str">
        <f t="shared" si="495"/>
        <v/>
      </c>
      <c r="I2955" s="75"/>
      <c r="J2955" s="75"/>
      <c r="K2955" s="75"/>
      <c r="L2955" s="75"/>
      <c r="M2955" s="75"/>
      <c r="N2955" s="150" t="str">
        <f t="shared" si="496"/>
        <v/>
      </c>
      <c r="O2955" s="66" t="str">
        <f t="shared" ca="1" si="497"/>
        <v/>
      </c>
      <c r="P2955" s="75"/>
      <c r="Q2955" s="75"/>
      <c r="R2955" s="75"/>
      <c r="S2955" s="150" t="str">
        <f t="shared" si="487"/>
        <v/>
      </c>
      <c r="T2955" s="150" t="str">
        <f t="shared" si="488"/>
        <v/>
      </c>
      <c r="U2955" s="150" t="str">
        <f t="shared" si="489"/>
        <v/>
      </c>
      <c r="V2955" s="75"/>
      <c r="W2955" s="150" t="str">
        <f t="shared" si="490"/>
        <v/>
      </c>
      <c r="X2955" s="150" t="str">
        <f t="shared" si="491"/>
        <v/>
      </c>
      <c r="Y2955" s="150" t="str">
        <f t="shared" ca="1" si="492"/>
        <v/>
      </c>
      <c r="Z2955" s="150" t="str">
        <f>IFERROR(VLOOKUP(R2955,FVU!B:F,5,FALSE),"")</f>
        <v/>
      </c>
      <c r="AA2955" t="str">
        <f t="shared" si="493"/>
        <v/>
      </c>
    </row>
    <row r="2956" spans="1:27" ht="15.75" customHeight="1">
      <c r="A2956" s="149" t="str">
        <f t="shared" si="498"/>
        <v/>
      </c>
      <c r="B2956" s="76"/>
      <c r="C2956" s="68"/>
      <c r="D2956" s="67" t="str">
        <f t="shared" si="494"/>
        <v/>
      </c>
      <c r="E2956" s="69"/>
      <c r="F2956" s="76"/>
      <c r="G2956" s="76"/>
      <c r="H2956" s="149" t="str">
        <f t="shared" si="495"/>
        <v/>
      </c>
      <c r="I2956" s="76"/>
      <c r="J2956" s="76"/>
      <c r="K2956" s="76"/>
      <c r="L2956" s="76"/>
      <c r="M2956" s="76"/>
      <c r="N2956" s="149" t="str">
        <f t="shared" si="496"/>
        <v/>
      </c>
      <c r="O2956" s="74" t="str">
        <f t="shared" ca="1" si="497"/>
        <v/>
      </c>
      <c r="P2956" s="76"/>
      <c r="Q2956" s="76"/>
      <c r="R2956" s="76"/>
      <c r="S2956" s="149" t="str">
        <f t="shared" si="487"/>
        <v/>
      </c>
      <c r="T2956" s="149" t="str">
        <f t="shared" si="488"/>
        <v/>
      </c>
      <c r="U2956" s="149" t="str">
        <f t="shared" si="489"/>
        <v/>
      </c>
      <c r="V2956" s="76"/>
      <c r="W2956" s="149" t="str">
        <f t="shared" si="490"/>
        <v/>
      </c>
      <c r="X2956" s="149" t="str">
        <f t="shared" si="491"/>
        <v/>
      </c>
      <c r="Y2956" s="149" t="str">
        <f t="shared" ca="1" si="492"/>
        <v/>
      </c>
      <c r="Z2956" s="149" t="str">
        <f>IFERROR(VLOOKUP(R2956,FVU!B:F,5,FALSE),"")</f>
        <v/>
      </c>
      <c r="AA2956" t="str">
        <f t="shared" si="493"/>
        <v/>
      </c>
    </row>
    <row r="2957" spans="1:27" ht="15.75" customHeight="1">
      <c r="A2957" s="150" t="str">
        <f t="shared" si="498"/>
        <v/>
      </c>
      <c r="B2957" s="75"/>
      <c r="C2957" s="60"/>
      <c r="D2957" s="59" t="str">
        <f t="shared" si="494"/>
        <v/>
      </c>
      <c r="E2957" s="61"/>
      <c r="F2957" s="75"/>
      <c r="G2957" s="75"/>
      <c r="H2957" s="150" t="str">
        <f t="shared" si="495"/>
        <v/>
      </c>
      <c r="I2957" s="75"/>
      <c r="J2957" s="75"/>
      <c r="K2957" s="75"/>
      <c r="L2957" s="75"/>
      <c r="M2957" s="75"/>
      <c r="N2957" s="150" t="str">
        <f t="shared" si="496"/>
        <v/>
      </c>
      <c r="O2957" s="66" t="str">
        <f t="shared" ca="1" si="497"/>
        <v/>
      </c>
      <c r="P2957" s="75"/>
      <c r="Q2957" s="75"/>
      <c r="R2957" s="75"/>
      <c r="S2957" s="150" t="str">
        <f t="shared" si="487"/>
        <v/>
      </c>
      <c r="T2957" s="150" t="str">
        <f t="shared" si="488"/>
        <v/>
      </c>
      <c r="U2957" s="150" t="str">
        <f t="shared" si="489"/>
        <v/>
      </c>
      <c r="V2957" s="75"/>
      <c r="W2957" s="150" t="str">
        <f t="shared" si="490"/>
        <v/>
      </c>
      <c r="X2957" s="150" t="str">
        <f t="shared" si="491"/>
        <v/>
      </c>
      <c r="Y2957" s="150" t="str">
        <f t="shared" ca="1" si="492"/>
        <v/>
      </c>
      <c r="Z2957" s="150" t="str">
        <f>IFERROR(VLOOKUP(R2957,FVU!B:F,5,FALSE),"")</f>
        <v/>
      </c>
      <c r="AA2957" t="str">
        <f t="shared" si="493"/>
        <v/>
      </c>
    </row>
    <row r="2958" spans="1:27" ht="15.75" customHeight="1">
      <c r="A2958" s="149" t="str">
        <f t="shared" si="498"/>
        <v/>
      </c>
      <c r="B2958" s="76"/>
      <c r="C2958" s="68"/>
      <c r="D2958" s="67" t="str">
        <f t="shared" si="494"/>
        <v/>
      </c>
      <c r="E2958" s="69"/>
      <c r="F2958" s="76"/>
      <c r="G2958" s="76"/>
      <c r="H2958" s="149" t="str">
        <f t="shared" si="495"/>
        <v/>
      </c>
      <c r="I2958" s="76"/>
      <c r="J2958" s="76"/>
      <c r="K2958" s="76"/>
      <c r="L2958" s="76"/>
      <c r="M2958" s="76"/>
      <c r="N2958" s="149" t="str">
        <f t="shared" si="496"/>
        <v/>
      </c>
      <c r="O2958" s="74" t="str">
        <f t="shared" ca="1" si="497"/>
        <v/>
      </c>
      <c r="P2958" s="76"/>
      <c r="Q2958" s="76"/>
      <c r="R2958" s="76"/>
      <c r="S2958" s="149" t="str">
        <f t="shared" si="487"/>
        <v/>
      </c>
      <c r="T2958" s="149" t="str">
        <f t="shared" si="488"/>
        <v/>
      </c>
      <c r="U2958" s="149" t="str">
        <f t="shared" si="489"/>
        <v/>
      </c>
      <c r="V2958" s="76"/>
      <c r="W2958" s="149" t="str">
        <f t="shared" si="490"/>
        <v/>
      </c>
      <c r="X2958" s="149" t="str">
        <f t="shared" si="491"/>
        <v/>
      </c>
      <c r="Y2958" s="149" t="str">
        <f t="shared" ca="1" si="492"/>
        <v/>
      </c>
      <c r="Z2958" s="149" t="str">
        <f>IFERROR(VLOOKUP(R2958,FVU!B:F,5,FALSE),"")</f>
        <v/>
      </c>
      <c r="AA2958" t="str">
        <f t="shared" si="493"/>
        <v/>
      </c>
    </row>
    <row r="2959" spans="1:27" ht="15.75" customHeight="1">
      <c r="A2959" s="150" t="str">
        <f t="shared" si="498"/>
        <v/>
      </c>
      <c r="B2959" s="75"/>
      <c r="C2959" s="60"/>
      <c r="D2959" s="59" t="str">
        <f t="shared" si="494"/>
        <v/>
      </c>
      <c r="E2959" s="61"/>
      <c r="F2959" s="75"/>
      <c r="G2959" s="75"/>
      <c r="H2959" s="150" t="str">
        <f t="shared" si="495"/>
        <v/>
      </c>
      <c r="I2959" s="75"/>
      <c r="J2959" s="75"/>
      <c r="K2959" s="75"/>
      <c r="L2959" s="75"/>
      <c r="M2959" s="75"/>
      <c r="N2959" s="150" t="str">
        <f t="shared" si="496"/>
        <v/>
      </c>
      <c r="O2959" s="66" t="str">
        <f t="shared" ca="1" si="497"/>
        <v/>
      </c>
      <c r="P2959" s="75"/>
      <c r="Q2959" s="75"/>
      <c r="R2959" s="75"/>
      <c r="S2959" s="150" t="str">
        <f t="shared" si="487"/>
        <v/>
      </c>
      <c r="T2959" s="150" t="str">
        <f t="shared" si="488"/>
        <v/>
      </c>
      <c r="U2959" s="150" t="str">
        <f t="shared" si="489"/>
        <v/>
      </c>
      <c r="V2959" s="75"/>
      <c r="W2959" s="150" t="str">
        <f t="shared" si="490"/>
        <v/>
      </c>
      <c r="X2959" s="150" t="str">
        <f t="shared" si="491"/>
        <v/>
      </c>
      <c r="Y2959" s="150" t="str">
        <f t="shared" ca="1" si="492"/>
        <v/>
      </c>
      <c r="Z2959" s="150" t="str">
        <f>IFERROR(VLOOKUP(R2959,FVU!B:F,5,FALSE),"")</f>
        <v/>
      </c>
      <c r="AA2959" t="str">
        <f t="shared" si="493"/>
        <v/>
      </c>
    </row>
    <row r="2960" spans="1:27" ht="15.75" customHeight="1">
      <c r="A2960" s="149" t="str">
        <f t="shared" si="498"/>
        <v/>
      </c>
      <c r="B2960" s="76"/>
      <c r="C2960" s="68"/>
      <c r="D2960" s="67" t="str">
        <f t="shared" si="494"/>
        <v/>
      </c>
      <c r="E2960" s="69"/>
      <c r="F2960" s="76"/>
      <c r="G2960" s="76"/>
      <c r="H2960" s="149" t="str">
        <f t="shared" si="495"/>
        <v/>
      </c>
      <c r="I2960" s="76"/>
      <c r="J2960" s="76"/>
      <c r="K2960" s="76"/>
      <c r="L2960" s="76"/>
      <c r="M2960" s="76"/>
      <c r="N2960" s="149" t="str">
        <f t="shared" si="496"/>
        <v/>
      </c>
      <c r="O2960" s="74" t="str">
        <f t="shared" ca="1" si="497"/>
        <v/>
      </c>
      <c r="P2960" s="76"/>
      <c r="Q2960" s="76"/>
      <c r="R2960" s="76"/>
      <c r="S2960" s="149" t="str">
        <f t="shared" si="487"/>
        <v/>
      </c>
      <c r="T2960" s="149" t="str">
        <f t="shared" si="488"/>
        <v/>
      </c>
      <c r="U2960" s="149" t="str">
        <f t="shared" si="489"/>
        <v/>
      </c>
      <c r="V2960" s="76"/>
      <c r="W2960" s="149" t="str">
        <f t="shared" si="490"/>
        <v/>
      </c>
      <c r="X2960" s="149" t="str">
        <f t="shared" si="491"/>
        <v/>
      </c>
      <c r="Y2960" s="149" t="str">
        <f t="shared" ca="1" si="492"/>
        <v/>
      </c>
      <c r="Z2960" s="149" t="str">
        <f>IFERROR(VLOOKUP(R2960,FVU!B:F,5,FALSE),"")</f>
        <v/>
      </c>
      <c r="AA2960" t="str">
        <f t="shared" si="493"/>
        <v/>
      </c>
    </row>
    <row r="2961" spans="1:27" ht="15.75" customHeight="1">
      <c r="A2961" s="150" t="str">
        <f t="shared" si="498"/>
        <v/>
      </c>
      <c r="B2961" s="75"/>
      <c r="C2961" s="60"/>
      <c r="D2961" s="59" t="str">
        <f t="shared" si="494"/>
        <v/>
      </c>
      <c r="E2961" s="61"/>
      <c r="F2961" s="75"/>
      <c r="G2961" s="75"/>
      <c r="H2961" s="150" t="str">
        <f t="shared" si="495"/>
        <v/>
      </c>
      <c r="I2961" s="75"/>
      <c r="J2961" s="75"/>
      <c r="K2961" s="75"/>
      <c r="L2961" s="75"/>
      <c r="M2961" s="75"/>
      <c r="N2961" s="150" t="str">
        <f t="shared" si="496"/>
        <v/>
      </c>
      <c r="O2961" s="66" t="str">
        <f t="shared" ca="1" si="497"/>
        <v/>
      </c>
      <c r="P2961" s="75"/>
      <c r="Q2961" s="75"/>
      <c r="R2961" s="75"/>
      <c r="S2961" s="150" t="str">
        <f t="shared" ref="S2961:S3024" si="499">IFERROR(VLOOKUP(R2961,FVU,2,FALSE),"")</f>
        <v/>
      </c>
      <c r="T2961" s="150" t="str">
        <f t="shared" ref="T2961:T3024" si="500">IFERROR(VLOOKUP(R2961,FVU,3,FALSE),"")</f>
        <v/>
      </c>
      <c r="U2961" s="150" t="str">
        <f t="shared" ref="U2961:U3024" si="501">IFERROR(VLOOKUP(R2961,FVU,4,FALSE),"")</f>
        <v/>
      </c>
      <c r="V2961" s="75"/>
      <c r="W2961" s="150" t="str">
        <f t="shared" ref="W2961:W3024" si="502">IFERROR(VLOOKUP(V2961,RELATOR,2,FALSE),"")</f>
        <v/>
      </c>
      <c r="X2961" s="150" t="str">
        <f t="shared" ref="X2961:X3024" si="503">IF(J2961=0,"",MONTH(J2961))</f>
        <v/>
      </c>
      <c r="Y2961" s="150" t="str">
        <f t="shared" ref="Y2961:Y3024" ca="1" si="504">IF(J2961=0,"",IF(P2961=0,TODAY()-J2961,P2961-J2961))</f>
        <v/>
      </c>
      <c r="Z2961" s="150" t="str">
        <f>IFERROR(VLOOKUP(R2961,FVU!B:F,5,FALSE),"")</f>
        <v/>
      </c>
      <c r="AA2961" t="str">
        <f t="shared" ref="AA2961:AA3024" si="505">IF(J2961=0,"",YEAR(J2961))</f>
        <v/>
      </c>
    </row>
    <row r="2962" spans="1:27" ht="15.75" customHeight="1">
      <c r="A2962" s="149" t="str">
        <f t="shared" si="498"/>
        <v/>
      </c>
      <c r="B2962" s="76"/>
      <c r="C2962" s="68"/>
      <c r="D2962" s="67" t="str">
        <f t="shared" si="494"/>
        <v/>
      </c>
      <c r="E2962" s="69"/>
      <c r="F2962" s="76"/>
      <c r="G2962" s="76"/>
      <c r="H2962" s="149" t="str">
        <f t="shared" si="495"/>
        <v/>
      </c>
      <c r="I2962" s="76"/>
      <c r="J2962" s="76"/>
      <c r="K2962" s="76"/>
      <c r="L2962" s="76"/>
      <c r="M2962" s="76"/>
      <c r="N2962" s="149" t="str">
        <f t="shared" si="496"/>
        <v/>
      </c>
      <c r="O2962" s="74" t="str">
        <f t="shared" ca="1" si="497"/>
        <v/>
      </c>
      <c r="P2962" s="76"/>
      <c r="Q2962" s="76"/>
      <c r="R2962" s="76"/>
      <c r="S2962" s="149" t="str">
        <f t="shared" si="499"/>
        <v/>
      </c>
      <c r="T2962" s="149" t="str">
        <f t="shared" si="500"/>
        <v/>
      </c>
      <c r="U2962" s="149" t="str">
        <f t="shared" si="501"/>
        <v/>
      </c>
      <c r="V2962" s="76"/>
      <c r="W2962" s="149" t="str">
        <f t="shared" si="502"/>
        <v/>
      </c>
      <c r="X2962" s="149" t="str">
        <f t="shared" si="503"/>
        <v/>
      </c>
      <c r="Y2962" s="149" t="str">
        <f t="shared" ca="1" si="504"/>
        <v/>
      </c>
      <c r="Z2962" s="149" t="str">
        <f>IFERROR(VLOOKUP(R2962,FVU!B:F,5,FALSE),"")</f>
        <v/>
      </c>
      <c r="AA2962" t="str">
        <f t="shared" si="505"/>
        <v/>
      </c>
    </row>
    <row r="2963" spans="1:27" ht="15.75" customHeight="1">
      <c r="A2963" s="150" t="str">
        <f t="shared" si="498"/>
        <v/>
      </c>
      <c r="B2963" s="75"/>
      <c r="C2963" s="60"/>
      <c r="D2963" s="59" t="str">
        <f t="shared" si="494"/>
        <v/>
      </c>
      <c r="E2963" s="61"/>
      <c r="F2963" s="75"/>
      <c r="G2963" s="75"/>
      <c r="H2963" s="150" t="str">
        <f t="shared" si="495"/>
        <v/>
      </c>
      <c r="I2963" s="75"/>
      <c r="J2963" s="75"/>
      <c r="K2963" s="75"/>
      <c r="L2963" s="75"/>
      <c r="M2963" s="75"/>
      <c r="N2963" s="150" t="str">
        <f t="shared" si="496"/>
        <v/>
      </c>
      <c r="O2963" s="66" t="str">
        <f t="shared" ca="1" si="497"/>
        <v/>
      </c>
      <c r="P2963" s="75"/>
      <c r="Q2963" s="75"/>
      <c r="R2963" s="75"/>
      <c r="S2963" s="150" t="str">
        <f t="shared" si="499"/>
        <v/>
      </c>
      <c r="T2963" s="150" t="str">
        <f t="shared" si="500"/>
        <v/>
      </c>
      <c r="U2963" s="150" t="str">
        <f t="shared" si="501"/>
        <v/>
      </c>
      <c r="V2963" s="75"/>
      <c r="W2963" s="150" t="str">
        <f t="shared" si="502"/>
        <v/>
      </c>
      <c r="X2963" s="150" t="str">
        <f t="shared" si="503"/>
        <v/>
      </c>
      <c r="Y2963" s="150" t="str">
        <f t="shared" ca="1" si="504"/>
        <v/>
      </c>
      <c r="Z2963" s="150" t="str">
        <f>IFERROR(VLOOKUP(R2963,FVU!B:F,5,FALSE),"")</f>
        <v/>
      </c>
      <c r="AA2963" t="str">
        <f t="shared" si="505"/>
        <v/>
      </c>
    </row>
    <row r="2964" spans="1:27" ht="15.75" customHeight="1">
      <c r="A2964" s="149" t="str">
        <f t="shared" si="498"/>
        <v/>
      </c>
      <c r="B2964" s="76"/>
      <c r="C2964" s="68"/>
      <c r="D2964" s="67" t="str">
        <f t="shared" si="494"/>
        <v/>
      </c>
      <c r="E2964" s="69"/>
      <c r="F2964" s="76"/>
      <c r="G2964" s="76"/>
      <c r="H2964" s="149" t="str">
        <f t="shared" si="495"/>
        <v/>
      </c>
      <c r="I2964" s="76"/>
      <c r="J2964" s="76"/>
      <c r="K2964" s="76"/>
      <c r="L2964" s="76"/>
      <c r="M2964" s="76"/>
      <c r="N2964" s="149" t="str">
        <f t="shared" si="496"/>
        <v/>
      </c>
      <c r="O2964" s="74" t="str">
        <f t="shared" ca="1" si="497"/>
        <v/>
      </c>
      <c r="P2964" s="76"/>
      <c r="Q2964" s="76"/>
      <c r="R2964" s="76"/>
      <c r="S2964" s="149" t="str">
        <f t="shared" si="499"/>
        <v/>
      </c>
      <c r="T2964" s="149" t="str">
        <f t="shared" si="500"/>
        <v/>
      </c>
      <c r="U2964" s="149" t="str">
        <f t="shared" si="501"/>
        <v/>
      </c>
      <c r="V2964" s="76"/>
      <c r="W2964" s="149" t="str">
        <f t="shared" si="502"/>
        <v/>
      </c>
      <c r="X2964" s="149" t="str">
        <f t="shared" si="503"/>
        <v/>
      </c>
      <c r="Y2964" s="149" t="str">
        <f t="shared" ca="1" si="504"/>
        <v/>
      </c>
      <c r="Z2964" s="149" t="str">
        <f>IFERROR(VLOOKUP(R2964,FVU!B:F,5,FALSE),"")</f>
        <v/>
      </c>
      <c r="AA2964" t="str">
        <f t="shared" si="505"/>
        <v/>
      </c>
    </row>
    <row r="2965" spans="1:27" ht="15.75" customHeight="1">
      <c r="A2965" s="150" t="str">
        <f t="shared" si="498"/>
        <v/>
      </c>
      <c r="B2965" s="75"/>
      <c r="C2965" s="60"/>
      <c r="D2965" s="59" t="str">
        <f t="shared" si="494"/>
        <v/>
      </c>
      <c r="E2965" s="61"/>
      <c r="F2965" s="75"/>
      <c r="G2965" s="75"/>
      <c r="H2965" s="150" t="str">
        <f t="shared" si="495"/>
        <v/>
      </c>
      <c r="I2965" s="75"/>
      <c r="J2965" s="75"/>
      <c r="K2965" s="75"/>
      <c r="L2965" s="75"/>
      <c r="M2965" s="75"/>
      <c r="N2965" s="150" t="str">
        <f t="shared" si="496"/>
        <v/>
      </c>
      <c r="O2965" s="66" t="str">
        <f t="shared" ca="1" si="497"/>
        <v/>
      </c>
      <c r="P2965" s="75"/>
      <c r="Q2965" s="75"/>
      <c r="R2965" s="75"/>
      <c r="S2965" s="150" t="str">
        <f t="shared" si="499"/>
        <v/>
      </c>
      <c r="T2965" s="150" t="str">
        <f t="shared" si="500"/>
        <v/>
      </c>
      <c r="U2965" s="150" t="str">
        <f t="shared" si="501"/>
        <v/>
      </c>
      <c r="V2965" s="75"/>
      <c r="W2965" s="150" t="str">
        <f t="shared" si="502"/>
        <v/>
      </c>
      <c r="X2965" s="150" t="str">
        <f t="shared" si="503"/>
        <v/>
      </c>
      <c r="Y2965" s="150" t="str">
        <f t="shared" ca="1" si="504"/>
        <v/>
      </c>
      <c r="Z2965" s="150" t="str">
        <f>IFERROR(VLOOKUP(R2965,FVU!B:F,5,FALSE),"")</f>
        <v/>
      </c>
      <c r="AA2965" t="str">
        <f t="shared" si="505"/>
        <v/>
      </c>
    </row>
    <row r="2966" spans="1:27" ht="15.75" customHeight="1">
      <c r="A2966" s="149" t="str">
        <f t="shared" si="498"/>
        <v/>
      </c>
      <c r="B2966" s="76"/>
      <c r="C2966" s="68"/>
      <c r="D2966" s="67" t="str">
        <f t="shared" si="494"/>
        <v/>
      </c>
      <c r="E2966" s="69"/>
      <c r="F2966" s="76"/>
      <c r="G2966" s="76"/>
      <c r="H2966" s="149" t="str">
        <f t="shared" si="495"/>
        <v/>
      </c>
      <c r="I2966" s="76"/>
      <c r="J2966" s="76"/>
      <c r="K2966" s="76"/>
      <c r="L2966" s="76"/>
      <c r="M2966" s="76"/>
      <c r="N2966" s="149" t="str">
        <f t="shared" si="496"/>
        <v/>
      </c>
      <c r="O2966" s="74" t="str">
        <f t="shared" ca="1" si="497"/>
        <v/>
      </c>
      <c r="P2966" s="76"/>
      <c r="Q2966" s="76"/>
      <c r="R2966" s="76"/>
      <c r="S2966" s="149" t="str">
        <f t="shared" si="499"/>
        <v/>
      </c>
      <c r="T2966" s="149" t="str">
        <f t="shared" si="500"/>
        <v/>
      </c>
      <c r="U2966" s="149" t="str">
        <f t="shared" si="501"/>
        <v/>
      </c>
      <c r="V2966" s="76"/>
      <c r="W2966" s="149" t="str">
        <f t="shared" si="502"/>
        <v/>
      </c>
      <c r="X2966" s="149" t="str">
        <f t="shared" si="503"/>
        <v/>
      </c>
      <c r="Y2966" s="149" t="str">
        <f t="shared" ca="1" si="504"/>
        <v/>
      </c>
      <c r="Z2966" s="149" t="str">
        <f>IFERROR(VLOOKUP(R2966,FVU!B:F,5,FALSE),"")</f>
        <v/>
      </c>
      <c r="AA2966" t="str">
        <f t="shared" si="505"/>
        <v/>
      </c>
    </row>
    <row r="2967" spans="1:27" ht="15.75" customHeight="1">
      <c r="A2967" s="150" t="str">
        <f t="shared" si="498"/>
        <v/>
      </c>
      <c r="B2967" s="75"/>
      <c r="C2967" s="60"/>
      <c r="D2967" s="59" t="str">
        <f t="shared" ref="D2967:D3030" si="506">IFERROR(VLOOKUP(C2967,MEDIDA,2,FALSE),"")</f>
        <v/>
      </c>
      <c r="E2967" s="61"/>
      <c r="F2967" s="75"/>
      <c r="G2967" s="75"/>
      <c r="H2967" s="150" t="str">
        <f t="shared" ref="H2967:H3030" si="507">IFERROR(VLOOKUP(G2967,LOCAL,2,FALSE),"")</f>
        <v/>
      </c>
      <c r="I2967" s="75"/>
      <c r="J2967" s="75"/>
      <c r="K2967" s="75"/>
      <c r="L2967" s="75"/>
      <c r="M2967" s="75"/>
      <c r="N2967" s="150" t="str">
        <f t="shared" ref="N2967:N3030" si="508">IFERROR(VLOOKUP(C2967,MEDIDA,3,FALSE),"")</f>
        <v/>
      </c>
      <c r="O2967" s="66" t="str">
        <f t="shared" ref="O2967:O3030" ca="1" si="509">IF(B2967="","",IF(P2967="",IF(TODAY()-J2967&gt;=7,"PENDENTE","AGUARDANDO"),"OK"))</f>
        <v/>
      </c>
      <c r="P2967" s="75"/>
      <c r="Q2967" s="75"/>
      <c r="R2967" s="75"/>
      <c r="S2967" s="150" t="str">
        <f t="shared" si="499"/>
        <v/>
      </c>
      <c r="T2967" s="150" t="str">
        <f t="shared" si="500"/>
        <v/>
      </c>
      <c r="U2967" s="150" t="str">
        <f t="shared" si="501"/>
        <v/>
      </c>
      <c r="V2967" s="75"/>
      <c r="W2967" s="150" t="str">
        <f t="shared" si="502"/>
        <v/>
      </c>
      <c r="X2967" s="150" t="str">
        <f t="shared" si="503"/>
        <v/>
      </c>
      <c r="Y2967" s="150" t="str">
        <f t="shared" ca="1" si="504"/>
        <v/>
      </c>
      <c r="Z2967" s="150" t="str">
        <f>IFERROR(VLOOKUP(R2967,FVU!B:F,5,FALSE),"")</f>
        <v/>
      </c>
      <c r="AA2967" t="str">
        <f t="shared" si="505"/>
        <v/>
      </c>
    </row>
    <row r="2968" spans="1:27" ht="15.75" customHeight="1">
      <c r="A2968" s="149" t="str">
        <f t="shared" si="498"/>
        <v/>
      </c>
      <c r="B2968" s="76"/>
      <c r="C2968" s="68"/>
      <c r="D2968" s="67" t="str">
        <f t="shared" si="506"/>
        <v/>
      </c>
      <c r="E2968" s="69"/>
      <c r="F2968" s="76"/>
      <c r="G2968" s="76"/>
      <c r="H2968" s="149" t="str">
        <f t="shared" si="507"/>
        <v/>
      </c>
      <c r="I2968" s="76"/>
      <c r="J2968" s="76"/>
      <c r="K2968" s="76"/>
      <c r="L2968" s="76"/>
      <c r="M2968" s="76"/>
      <c r="N2968" s="149" t="str">
        <f t="shared" si="508"/>
        <v/>
      </c>
      <c r="O2968" s="74" t="str">
        <f t="shared" ca="1" si="509"/>
        <v/>
      </c>
      <c r="P2968" s="76"/>
      <c r="Q2968" s="76"/>
      <c r="R2968" s="76"/>
      <c r="S2968" s="149" t="str">
        <f t="shared" si="499"/>
        <v/>
      </c>
      <c r="T2968" s="149" t="str">
        <f t="shared" si="500"/>
        <v/>
      </c>
      <c r="U2968" s="149" t="str">
        <f t="shared" si="501"/>
        <v/>
      </c>
      <c r="V2968" s="76"/>
      <c r="W2968" s="149" t="str">
        <f t="shared" si="502"/>
        <v/>
      </c>
      <c r="X2968" s="149" t="str">
        <f t="shared" si="503"/>
        <v/>
      </c>
      <c r="Y2968" s="149" t="str">
        <f t="shared" ca="1" si="504"/>
        <v/>
      </c>
      <c r="Z2968" s="149" t="str">
        <f>IFERROR(VLOOKUP(R2968,FVU!B:F,5,FALSE),"")</f>
        <v/>
      </c>
      <c r="AA2968" t="str">
        <f t="shared" si="505"/>
        <v/>
      </c>
    </row>
    <row r="2969" spans="1:27" ht="15.75" customHeight="1">
      <c r="A2969" s="150" t="str">
        <f t="shared" si="498"/>
        <v/>
      </c>
      <c r="B2969" s="75"/>
      <c r="C2969" s="60"/>
      <c r="D2969" s="59" t="str">
        <f t="shared" si="506"/>
        <v/>
      </c>
      <c r="E2969" s="61"/>
      <c r="F2969" s="75"/>
      <c r="G2969" s="75"/>
      <c r="H2969" s="150" t="str">
        <f t="shared" si="507"/>
        <v/>
      </c>
      <c r="I2969" s="75"/>
      <c r="J2969" s="75"/>
      <c r="K2969" s="75"/>
      <c r="L2969" s="75"/>
      <c r="M2969" s="75"/>
      <c r="N2969" s="150" t="str">
        <f t="shared" si="508"/>
        <v/>
      </c>
      <c r="O2969" s="66" t="str">
        <f t="shared" ca="1" si="509"/>
        <v/>
      </c>
      <c r="P2969" s="75"/>
      <c r="Q2969" s="75"/>
      <c r="R2969" s="75"/>
      <c r="S2969" s="150" t="str">
        <f t="shared" si="499"/>
        <v/>
      </c>
      <c r="T2969" s="150" t="str">
        <f t="shared" si="500"/>
        <v/>
      </c>
      <c r="U2969" s="150" t="str">
        <f t="shared" si="501"/>
        <v/>
      </c>
      <c r="V2969" s="75"/>
      <c r="W2969" s="150" t="str">
        <f t="shared" si="502"/>
        <v/>
      </c>
      <c r="X2969" s="150" t="str">
        <f t="shared" si="503"/>
        <v/>
      </c>
      <c r="Y2969" s="150" t="str">
        <f t="shared" ca="1" si="504"/>
        <v/>
      </c>
      <c r="Z2969" s="150" t="str">
        <f>IFERROR(VLOOKUP(R2969,FVU!B:F,5,FALSE),"")</f>
        <v/>
      </c>
      <c r="AA2969" t="str">
        <f t="shared" si="505"/>
        <v/>
      </c>
    </row>
    <row r="2970" spans="1:27" ht="15.75" customHeight="1">
      <c r="A2970" s="149" t="str">
        <f t="shared" si="498"/>
        <v/>
      </c>
      <c r="B2970" s="76"/>
      <c r="C2970" s="68"/>
      <c r="D2970" s="67" t="str">
        <f t="shared" si="506"/>
        <v/>
      </c>
      <c r="E2970" s="69"/>
      <c r="F2970" s="76"/>
      <c r="G2970" s="76"/>
      <c r="H2970" s="149" t="str">
        <f t="shared" si="507"/>
        <v/>
      </c>
      <c r="I2970" s="76"/>
      <c r="J2970" s="76"/>
      <c r="K2970" s="76"/>
      <c r="L2970" s="76"/>
      <c r="M2970" s="76"/>
      <c r="N2970" s="149" t="str">
        <f t="shared" si="508"/>
        <v/>
      </c>
      <c r="O2970" s="74" t="str">
        <f t="shared" ca="1" si="509"/>
        <v/>
      </c>
      <c r="P2970" s="76"/>
      <c r="Q2970" s="76"/>
      <c r="R2970" s="76"/>
      <c r="S2970" s="149" t="str">
        <f t="shared" si="499"/>
        <v/>
      </c>
      <c r="T2970" s="149" t="str">
        <f t="shared" si="500"/>
        <v/>
      </c>
      <c r="U2970" s="149" t="str">
        <f t="shared" si="501"/>
        <v/>
      </c>
      <c r="V2970" s="76"/>
      <c r="W2970" s="149" t="str">
        <f t="shared" si="502"/>
        <v/>
      </c>
      <c r="X2970" s="149" t="str">
        <f t="shared" si="503"/>
        <v/>
      </c>
      <c r="Y2970" s="149" t="str">
        <f t="shared" ca="1" si="504"/>
        <v/>
      </c>
      <c r="Z2970" s="149" t="str">
        <f>IFERROR(VLOOKUP(R2970,FVU!B:F,5,FALSE),"")</f>
        <v/>
      </c>
      <c r="AA2970" t="str">
        <f t="shared" si="505"/>
        <v/>
      </c>
    </row>
    <row r="2971" spans="1:27" ht="15.75" customHeight="1">
      <c r="A2971" s="150" t="str">
        <f t="shared" si="498"/>
        <v/>
      </c>
      <c r="B2971" s="75"/>
      <c r="C2971" s="60"/>
      <c r="D2971" s="59" t="str">
        <f t="shared" si="506"/>
        <v/>
      </c>
      <c r="E2971" s="61"/>
      <c r="F2971" s="75"/>
      <c r="G2971" s="75"/>
      <c r="H2971" s="150" t="str">
        <f t="shared" si="507"/>
        <v/>
      </c>
      <c r="I2971" s="75"/>
      <c r="J2971" s="75"/>
      <c r="K2971" s="75"/>
      <c r="L2971" s="75"/>
      <c r="M2971" s="75"/>
      <c r="N2971" s="150" t="str">
        <f t="shared" si="508"/>
        <v/>
      </c>
      <c r="O2971" s="66" t="str">
        <f t="shared" ca="1" si="509"/>
        <v/>
      </c>
      <c r="P2971" s="75"/>
      <c r="Q2971" s="75"/>
      <c r="R2971" s="75"/>
      <c r="S2971" s="150" t="str">
        <f t="shared" si="499"/>
        <v/>
      </c>
      <c r="T2971" s="150" t="str">
        <f t="shared" si="500"/>
        <v/>
      </c>
      <c r="U2971" s="150" t="str">
        <f t="shared" si="501"/>
        <v/>
      </c>
      <c r="V2971" s="75"/>
      <c r="W2971" s="150" t="str">
        <f t="shared" si="502"/>
        <v/>
      </c>
      <c r="X2971" s="150" t="str">
        <f t="shared" si="503"/>
        <v/>
      </c>
      <c r="Y2971" s="150" t="str">
        <f t="shared" ca="1" si="504"/>
        <v/>
      </c>
      <c r="Z2971" s="150" t="str">
        <f>IFERROR(VLOOKUP(R2971,FVU!B:F,5,FALSE),"")</f>
        <v/>
      </c>
      <c r="AA2971" t="str">
        <f t="shared" si="505"/>
        <v/>
      </c>
    </row>
    <row r="2972" spans="1:27" ht="15.75" customHeight="1">
      <c r="A2972" s="149" t="str">
        <f t="shared" si="498"/>
        <v/>
      </c>
      <c r="B2972" s="76"/>
      <c r="C2972" s="68"/>
      <c r="D2972" s="67" t="str">
        <f t="shared" si="506"/>
        <v/>
      </c>
      <c r="E2972" s="69"/>
      <c r="F2972" s="76"/>
      <c r="G2972" s="76"/>
      <c r="H2972" s="149" t="str">
        <f t="shared" si="507"/>
        <v/>
      </c>
      <c r="I2972" s="76"/>
      <c r="J2972" s="76"/>
      <c r="K2972" s="76"/>
      <c r="L2972" s="76"/>
      <c r="M2972" s="76"/>
      <c r="N2972" s="149" t="str">
        <f t="shared" si="508"/>
        <v/>
      </c>
      <c r="O2972" s="74" t="str">
        <f t="shared" ca="1" si="509"/>
        <v/>
      </c>
      <c r="P2972" s="76"/>
      <c r="Q2972" s="76"/>
      <c r="R2972" s="76"/>
      <c r="S2972" s="149" t="str">
        <f t="shared" si="499"/>
        <v/>
      </c>
      <c r="T2972" s="149" t="str">
        <f t="shared" si="500"/>
        <v/>
      </c>
      <c r="U2972" s="149" t="str">
        <f t="shared" si="501"/>
        <v/>
      </c>
      <c r="V2972" s="76"/>
      <c r="W2972" s="149" t="str">
        <f t="shared" si="502"/>
        <v/>
      </c>
      <c r="X2972" s="149" t="str">
        <f t="shared" si="503"/>
        <v/>
      </c>
      <c r="Y2972" s="149" t="str">
        <f t="shared" ca="1" si="504"/>
        <v/>
      </c>
      <c r="Z2972" s="149" t="str">
        <f>IFERROR(VLOOKUP(R2972,FVU!B:F,5,FALSE),"")</f>
        <v/>
      </c>
      <c r="AA2972" t="str">
        <f t="shared" si="505"/>
        <v/>
      </c>
    </row>
    <row r="2973" spans="1:27" ht="15.75" customHeight="1">
      <c r="A2973" s="150" t="str">
        <f t="shared" si="498"/>
        <v/>
      </c>
      <c r="B2973" s="75"/>
      <c r="C2973" s="60"/>
      <c r="D2973" s="59" t="str">
        <f t="shared" si="506"/>
        <v/>
      </c>
      <c r="E2973" s="61"/>
      <c r="F2973" s="75"/>
      <c r="G2973" s="75"/>
      <c r="H2973" s="150" t="str">
        <f t="shared" si="507"/>
        <v/>
      </c>
      <c r="I2973" s="75"/>
      <c r="J2973" s="75"/>
      <c r="K2973" s="75"/>
      <c r="L2973" s="75"/>
      <c r="M2973" s="75"/>
      <c r="N2973" s="150" t="str">
        <f t="shared" si="508"/>
        <v/>
      </c>
      <c r="O2973" s="66" t="str">
        <f t="shared" ca="1" si="509"/>
        <v/>
      </c>
      <c r="P2973" s="75"/>
      <c r="Q2973" s="75"/>
      <c r="R2973" s="75"/>
      <c r="S2973" s="150" t="str">
        <f t="shared" si="499"/>
        <v/>
      </c>
      <c r="T2973" s="150" t="str">
        <f t="shared" si="500"/>
        <v/>
      </c>
      <c r="U2973" s="150" t="str">
        <f t="shared" si="501"/>
        <v/>
      </c>
      <c r="V2973" s="75"/>
      <c r="W2973" s="150" t="str">
        <f t="shared" si="502"/>
        <v/>
      </c>
      <c r="X2973" s="150" t="str">
        <f t="shared" si="503"/>
        <v/>
      </c>
      <c r="Y2973" s="150" t="str">
        <f t="shared" ca="1" si="504"/>
        <v/>
      </c>
      <c r="Z2973" s="150" t="str">
        <f>IFERROR(VLOOKUP(R2973,FVU!B:F,5,FALSE),"")</f>
        <v/>
      </c>
      <c r="AA2973" t="str">
        <f t="shared" si="505"/>
        <v/>
      </c>
    </row>
    <row r="2974" spans="1:27" ht="15.75" customHeight="1">
      <c r="A2974" s="149" t="str">
        <f t="shared" si="498"/>
        <v/>
      </c>
      <c r="B2974" s="76"/>
      <c r="C2974" s="68"/>
      <c r="D2974" s="67" t="str">
        <f t="shared" si="506"/>
        <v/>
      </c>
      <c r="E2974" s="69"/>
      <c r="F2974" s="76"/>
      <c r="G2974" s="76"/>
      <c r="H2974" s="149" t="str">
        <f t="shared" si="507"/>
        <v/>
      </c>
      <c r="I2974" s="76"/>
      <c r="J2974" s="76"/>
      <c r="K2974" s="76"/>
      <c r="L2974" s="76"/>
      <c r="M2974" s="76"/>
      <c r="N2974" s="149" t="str">
        <f t="shared" si="508"/>
        <v/>
      </c>
      <c r="O2974" s="74" t="str">
        <f t="shared" ca="1" si="509"/>
        <v/>
      </c>
      <c r="P2974" s="76"/>
      <c r="Q2974" s="76"/>
      <c r="R2974" s="76"/>
      <c r="S2974" s="149" t="str">
        <f t="shared" si="499"/>
        <v/>
      </c>
      <c r="T2974" s="149" t="str">
        <f t="shared" si="500"/>
        <v/>
      </c>
      <c r="U2974" s="149" t="str">
        <f t="shared" si="501"/>
        <v/>
      </c>
      <c r="V2974" s="76"/>
      <c r="W2974" s="149" t="str">
        <f t="shared" si="502"/>
        <v/>
      </c>
      <c r="X2974" s="149" t="str">
        <f t="shared" si="503"/>
        <v/>
      </c>
      <c r="Y2974" s="149" t="str">
        <f t="shared" ca="1" si="504"/>
        <v/>
      </c>
      <c r="Z2974" s="149" t="str">
        <f>IFERROR(VLOOKUP(R2974,FVU!B:F,5,FALSE),"")</f>
        <v/>
      </c>
      <c r="AA2974" t="str">
        <f t="shared" si="505"/>
        <v/>
      </c>
    </row>
    <row r="2975" spans="1:27" ht="15.75" customHeight="1">
      <c r="A2975" s="150" t="str">
        <f t="shared" si="498"/>
        <v/>
      </c>
      <c r="B2975" s="75"/>
      <c r="C2975" s="60"/>
      <c r="D2975" s="59" t="str">
        <f t="shared" si="506"/>
        <v/>
      </c>
      <c r="E2975" s="61"/>
      <c r="F2975" s="75"/>
      <c r="G2975" s="75"/>
      <c r="H2975" s="150" t="str">
        <f t="shared" si="507"/>
        <v/>
      </c>
      <c r="I2975" s="75"/>
      <c r="J2975" s="75"/>
      <c r="K2975" s="75"/>
      <c r="L2975" s="75"/>
      <c r="M2975" s="75"/>
      <c r="N2975" s="150" t="str">
        <f t="shared" si="508"/>
        <v/>
      </c>
      <c r="O2975" s="66" t="str">
        <f t="shared" ca="1" si="509"/>
        <v/>
      </c>
      <c r="P2975" s="75"/>
      <c r="Q2975" s="75"/>
      <c r="R2975" s="75"/>
      <c r="S2975" s="150" t="str">
        <f t="shared" si="499"/>
        <v/>
      </c>
      <c r="T2975" s="150" t="str">
        <f t="shared" si="500"/>
        <v/>
      </c>
      <c r="U2975" s="150" t="str">
        <f t="shared" si="501"/>
        <v/>
      </c>
      <c r="V2975" s="75"/>
      <c r="W2975" s="150" t="str">
        <f t="shared" si="502"/>
        <v/>
      </c>
      <c r="X2975" s="150" t="str">
        <f t="shared" si="503"/>
        <v/>
      </c>
      <c r="Y2975" s="150" t="str">
        <f t="shared" ca="1" si="504"/>
        <v/>
      </c>
      <c r="Z2975" s="150" t="str">
        <f>IFERROR(VLOOKUP(R2975,FVU!B:F,5,FALSE),"")</f>
        <v/>
      </c>
      <c r="AA2975" t="str">
        <f t="shared" si="505"/>
        <v/>
      </c>
    </row>
    <row r="2976" spans="1:27" ht="15.75" customHeight="1">
      <c r="A2976" s="149" t="str">
        <f t="shared" si="498"/>
        <v/>
      </c>
      <c r="B2976" s="76"/>
      <c r="C2976" s="68"/>
      <c r="D2976" s="67" t="str">
        <f t="shared" si="506"/>
        <v/>
      </c>
      <c r="E2976" s="69"/>
      <c r="F2976" s="76"/>
      <c r="G2976" s="76"/>
      <c r="H2976" s="149" t="str">
        <f t="shared" si="507"/>
        <v/>
      </c>
      <c r="I2976" s="76"/>
      <c r="J2976" s="76"/>
      <c r="K2976" s="76"/>
      <c r="L2976" s="76"/>
      <c r="M2976" s="76"/>
      <c r="N2976" s="149" t="str">
        <f t="shared" si="508"/>
        <v/>
      </c>
      <c r="O2976" s="74" t="str">
        <f t="shared" ca="1" si="509"/>
        <v/>
      </c>
      <c r="P2976" s="76"/>
      <c r="Q2976" s="76"/>
      <c r="R2976" s="76"/>
      <c r="S2976" s="149" t="str">
        <f t="shared" si="499"/>
        <v/>
      </c>
      <c r="T2976" s="149" t="str">
        <f t="shared" si="500"/>
        <v/>
      </c>
      <c r="U2976" s="149" t="str">
        <f t="shared" si="501"/>
        <v/>
      </c>
      <c r="V2976" s="76"/>
      <c r="W2976" s="149" t="str">
        <f t="shared" si="502"/>
        <v/>
      </c>
      <c r="X2976" s="149" t="str">
        <f t="shared" si="503"/>
        <v/>
      </c>
      <c r="Y2976" s="149" t="str">
        <f t="shared" ca="1" si="504"/>
        <v/>
      </c>
      <c r="Z2976" s="149" t="str">
        <f>IFERROR(VLOOKUP(R2976,FVU!B:F,5,FALSE),"")</f>
        <v/>
      </c>
      <c r="AA2976" t="str">
        <f t="shared" si="505"/>
        <v/>
      </c>
    </row>
    <row r="2977" spans="1:27" ht="15.75" customHeight="1">
      <c r="A2977" s="150" t="str">
        <f t="shared" si="498"/>
        <v/>
      </c>
      <c r="B2977" s="75"/>
      <c r="C2977" s="60"/>
      <c r="D2977" s="59" t="str">
        <f t="shared" si="506"/>
        <v/>
      </c>
      <c r="E2977" s="61"/>
      <c r="F2977" s="75"/>
      <c r="G2977" s="75"/>
      <c r="H2977" s="150" t="str">
        <f t="shared" si="507"/>
        <v/>
      </c>
      <c r="I2977" s="75"/>
      <c r="J2977" s="75"/>
      <c r="K2977" s="75"/>
      <c r="L2977" s="75"/>
      <c r="M2977" s="75"/>
      <c r="N2977" s="150" t="str">
        <f t="shared" si="508"/>
        <v/>
      </c>
      <c r="O2977" s="66" t="str">
        <f t="shared" ca="1" si="509"/>
        <v/>
      </c>
      <c r="P2977" s="75"/>
      <c r="Q2977" s="75"/>
      <c r="R2977" s="75"/>
      <c r="S2977" s="150" t="str">
        <f t="shared" si="499"/>
        <v/>
      </c>
      <c r="T2977" s="150" t="str">
        <f t="shared" si="500"/>
        <v/>
      </c>
      <c r="U2977" s="150" t="str">
        <f t="shared" si="501"/>
        <v/>
      </c>
      <c r="V2977" s="75"/>
      <c r="W2977" s="150" t="str">
        <f t="shared" si="502"/>
        <v/>
      </c>
      <c r="X2977" s="150" t="str">
        <f t="shared" si="503"/>
        <v/>
      </c>
      <c r="Y2977" s="150" t="str">
        <f t="shared" ca="1" si="504"/>
        <v/>
      </c>
      <c r="Z2977" s="150" t="str">
        <f>IFERROR(VLOOKUP(R2977,FVU!B:F,5,FALSE),"")</f>
        <v/>
      </c>
      <c r="AA2977" t="str">
        <f t="shared" si="505"/>
        <v/>
      </c>
    </row>
    <row r="2978" spans="1:27" ht="15.75" customHeight="1">
      <c r="A2978" s="149" t="str">
        <f t="shared" si="498"/>
        <v/>
      </c>
      <c r="B2978" s="76"/>
      <c r="C2978" s="68"/>
      <c r="D2978" s="67" t="str">
        <f t="shared" si="506"/>
        <v/>
      </c>
      <c r="E2978" s="69"/>
      <c r="F2978" s="76"/>
      <c r="G2978" s="76"/>
      <c r="H2978" s="149" t="str">
        <f t="shared" si="507"/>
        <v/>
      </c>
      <c r="I2978" s="76"/>
      <c r="J2978" s="76"/>
      <c r="K2978" s="76"/>
      <c r="L2978" s="76"/>
      <c r="M2978" s="76"/>
      <c r="N2978" s="149" t="str">
        <f t="shared" si="508"/>
        <v/>
      </c>
      <c r="O2978" s="74" t="str">
        <f t="shared" ca="1" si="509"/>
        <v/>
      </c>
      <c r="P2978" s="76"/>
      <c r="Q2978" s="76"/>
      <c r="R2978" s="76"/>
      <c r="S2978" s="149" t="str">
        <f t="shared" si="499"/>
        <v/>
      </c>
      <c r="T2978" s="149" t="str">
        <f t="shared" si="500"/>
        <v/>
      </c>
      <c r="U2978" s="149" t="str">
        <f t="shared" si="501"/>
        <v/>
      </c>
      <c r="V2978" s="76"/>
      <c r="W2978" s="149" t="str">
        <f t="shared" si="502"/>
        <v/>
      </c>
      <c r="X2978" s="149" t="str">
        <f t="shared" si="503"/>
        <v/>
      </c>
      <c r="Y2978" s="149" t="str">
        <f t="shared" ca="1" si="504"/>
        <v/>
      </c>
      <c r="Z2978" s="149" t="str">
        <f>IFERROR(VLOOKUP(R2978,FVU!B:F,5,FALSE),"")</f>
        <v/>
      </c>
      <c r="AA2978" t="str">
        <f t="shared" si="505"/>
        <v/>
      </c>
    </row>
    <row r="2979" spans="1:27" ht="15.75" customHeight="1">
      <c r="A2979" s="150" t="str">
        <f t="shared" si="498"/>
        <v/>
      </c>
      <c r="B2979" s="75"/>
      <c r="C2979" s="60"/>
      <c r="D2979" s="59" t="str">
        <f t="shared" si="506"/>
        <v/>
      </c>
      <c r="E2979" s="61"/>
      <c r="F2979" s="75"/>
      <c r="G2979" s="75"/>
      <c r="H2979" s="150" t="str">
        <f t="shared" si="507"/>
        <v/>
      </c>
      <c r="I2979" s="75"/>
      <c r="J2979" s="75"/>
      <c r="K2979" s="75"/>
      <c r="L2979" s="75"/>
      <c r="M2979" s="75"/>
      <c r="N2979" s="150" t="str">
        <f t="shared" si="508"/>
        <v/>
      </c>
      <c r="O2979" s="66" t="str">
        <f t="shared" ca="1" si="509"/>
        <v/>
      </c>
      <c r="P2979" s="75"/>
      <c r="Q2979" s="75"/>
      <c r="R2979" s="75"/>
      <c r="S2979" s="150" t="str">
        <f t="shared" si="499"/>
        <v/>
      </c>
      <c r="T2979" s="150" t="str">
        <f t="shared" si="500"/>
        <v/>
      </c>
      <c r="U2979" s="150" t="str">
        <f t="shared" si="501"/>
        <v/>
      </c>
      <c r="V2979" s="75"/>
      <c r="W2979" s="150" t="str">
        <f t="shared" si="502"/>
        <v/>
      </c>
      <c r="X2979" s="150" t="str">
        <f t="shared" si="503"/>
        <v/>
      </c>
      <c r="Y2979" s="150" t="str">
        <f t="shared" ca="1" si="504"/>
        <v/>
      </c>
      <c r="Z2979" s="150" t="str">
        <f>IFERROR(VLOOKUP(R2979,FVU!B:F,5,FALSE),"")</f>
        <v/>
      </c>
      <c r="AA2979" t="str">
        <f t="shared" si="505"/>
        <v/>
      </c>
    </row>
    <row r="2980" spans="1:27" ht="15.75" customHeight="1">
      <c r="A2980" s="149" t="str">
        <f t="shared" si="498"/>
        <v/>
      </c>
      <c r="B2980" s="76"/>
      <c r="C2980" s="68"/>
      <c r="D2980" s="67" t="str">
        <f t="shared" si="506"/>
        <v/>
      </c>
      <c r="E2980" s="69"/>
      <c r="F2980" s="76"/>
      <c r="G2980" s="76"/>
      <c r="H2980" s="149" t="str">
        <f t="shared" si="507"/>
        <v/>
      </c>
      <c r="I2980" s="76"/>
      <c r="J2980" s="76"/>
      <c r="K2980" s="76"/>
      <c r="L2980" s="76"/>
      <c r="M2980" s="76"/>
      <c r="N2980" s="149" t="str">
        <f t="shared" si="508"/>
        <v/>
      </c>
      <c r="O2980" s="74" t="str">
        <f t="shared" ca="1" si="509"/>
        <v/>
      </c>
      <c r="P2980" s="76"/>
      <c r="Q2980" s="76"/>
      <c r="R2980" s="76"/>
      <c r="S2980" s="149" t="str">
        <f t="shared" si="499"/>
        <v/>
      </c>
      <c r="T2980" s="149" t="str">
        <f t="shared" si="500"/>
        <v/>
      </c>
      <c r="U2980" s="149" t="str">
        <f t="shared" si="501"/>
        <v/>
      </c>
      <c r="V2980" s="76"/>
      <c r="W2980" s="149" t="str">
        <f t="shared" si="502"/>
        <v/>
      </c>
      <c r="X2980" s="149" t="str">
        <f t="shared" si="503"/>
        <v/>
      </c>
      <c r="Y2980" s="149" t="str">
        <f t="shared" ca="1" si="504"/>
        <v/>
      </c>
      <c r="Z2980" s="149" t="str">
        <f>IFERROR(VLOOKUP(R2980,FVU!B:F,5,FALSE),"")</f>
        <v/>
      </c>
      <c r="AA2980" t="str">
        <f t="shared" si="505"/>
        <v/>
      </c>
    </row>
    <row r="2981" spans="1:27" ht="15.75" customHeight="1">
      <c r="A2981" s="150" t="str">
        <f t="shared" si="498"/>
        <v/>
      </c>
      <c r="B2981" s="75"/>
      <c r="C2981" s="60"/>
      <c r="D2981" s="59" t="str">
        <f t="shared" si="506"/>
        <v/>
      </c>
      <c r="E2981" s="61"/>
      <c r="F2981" s="75"/>
      <c r="G2981" s="75"/>
      <c r="H2981" s="150" t="str">
        <f t="shared" si="507"/>
        <v/>
      </c>
      <c r="I2981" s="75"/>
      <c r="J2981" s="75"/>
      <c r="K2981" s="75"/>
      <c r="L2981" s="75"/>
      <c r="M2981" s="75"/>
      <c r="N2981" s="150" t="str">
        <f t="shared" si="508"/>
        <v/>
      </c>
      <c r="O2981" s="66" t="str">
        <f t="shared" ca="1" si="509"/>
        <v/>
      </c>
      <c r="P2981" s="75"/>
      <c r="Q2981" s="75"/>
      <c r="R2981" s="75"/>
      <c r="S2981" s="150" t="str">
        <f t="shared" si="499"/>
        <v/>
      </c>
      <c r="T2981" s="150" t="str">
        <f t="shared" si="500"/>
        <v/>
      </c>
      <c r="U2981" s="150" t="str">
        <f t="shared" si="501"/>
        <v/>
      </c>
      <c r="V2981" s="75"/>
      <c r="W2981" s="150" t="str">
        <f t="shared" si="502"/>
        <v/>
      </c>
      <c r="X2981" s="150" t="str">
        <f t="shared" si="503"/>
        <v/>
      </c>
      <c r="Y2981" s="150" t="str">
        <f t="shared" ca="1" si="504"/>
        <v/>
      </c>
      <c r="Z2981" s="150" t="str">
        <f>IFERROR(VLOOKUP(R2981,FVU!B:F,5,FALSE),"")</f>
        <v/>
      </c>
      <c r="AA2981" t="str">
        <f t="shared" si="505"/>
        <v/>
      </c>
    </row>
    <row r="2982" spans="1:27" ht="15.75" customHeight="1">
      <c r="A2982" s="149" t="str">
        <f t="shared" si="498"/>
        <v/>
      </c>
      <c r="B2982" s="76"/>
      <c r="C2982" s="68"/>
      <c r="D2982" s="67" t="str">
        <f t="shared" si="506"/>
        <v/>
      </c>
      <c r="E2982" s="69"/>
      <c r="F2982" s="76"/>
      <c r="G2982" s="76"/>
      <c r="H2982" s="149" t="str">
        <f t="shared" si="507"/>
        <v/>
      </c>
      <c r="I2982" s="76"/>
      <c r="J2982" s="76"/>
      <c r="K2982" s="76"/>
      <c r="L2982" s="76"/>
      <c r="M2982" s="76"/>
      <c r="N2982" s="149" t="str">
        <f t="shared" si="508"/>
        <v/>
      </c>
      <c r="O2982" s="74" t="str">
        <f t="shared" ca="1" si="509"/>
        <v/>
      </c>
      <c r="P2982" s="76"/>
      <c r="Q2982" s="76"/>
      <c r="R2982" s="76"/>
      <c r="S2982" s="149" t="str">
        <f t="shared" si="499"/>
        <v/>
      </c>
      <c r="T2982" s="149" t="str">
        <f t="shared" si="500"/>
        <v/>
      </c>
      <c r="U2982" s="149" t="str">
        <f t="shared" si="501"/>
        <v/>
      </c>
      <c r="V2982" s="76"/>
      <c r="W2982" s="149" t="str">
        <f t="shared" si="502"/>
        <v/>
      </c>
      <c r="X2982" s="149" t="str">
        <f t="shared" si="503"/>
        <v/>
      </c>
      <c r="Y2982" s="149" t="str">
        <f t="shared" ca="1" si="504"/>
        <v/>
      </c>
      <c r="Z2982" s="149" t="str">
        <f>IFERROR(VLOOKUP(R2982,FVU!B:F,5,FALSE),"")</f>
        <v/>
      </c>
      <c r="AA2982" t="str">
        <f t="shared" si="505"/>
        <v/>
      </c>
    </row>
    <row r="2983" spans="1:27" ht="15.75" customHeight="1">
      <c r="A2983" s="150" t="str">
        <f t="shared" si="498"/>
        <v/>
      </c>
      <c r="B2983" s="75"/>
      <c r="C2983" s="60"/>
      <c r="D2983" s="59" t="str">
        <f t="shared" si="506"/>
        <v/>
      </c>
      <c r="E2983" s="61"/>
      <c r="F2983" s="75"/>
      <c r="G2983" s="75"/>
      <c r="H2983" s="150" t="str">
        <f t="shared" si="507"/>
        <v/>
      </c>
      <c r="I2983" s="75"/>
      <c r="J2983" s="75"/>
      <c r="K2983" s="75"/>
      <c r="L2983" s="75"/>
      <c r="M2983" s="75"/>
      <c r="N2983" s="150" t="str">
        <f t="shared" si="508"/>
        <v/>
      </c>
      <c r="O2983" s="66" t="str">
        <f t="shared" ca="1" si="509"/>
        <v/>
      </c>
      <c r="P2983" s="75"/>
      <c r="Q2983" s="75"/>
      <c r="R2983" s="75"/>
      <c r="S2983" s="150" t="str">
        <f t="shared" si="499"/>
        <v/>
      </c>
      <c r="T2983" s="150" t="str">
        <f t="shared" si="500"/>
        <v/>
      </c>
      <c r="U2983" s="150" t="str">
        <f t="shared" si="501"/>
        <v/>
      </c>
      <c r="V2983" s="75"/>
      <c r="W2983" s="150" t="str">
        <f t="shared" si="502"/>
        <v/>
      </c>
      <c r="X2983" s="150" t="str">
        <f t="shared" si="503"/>
        <v/>
      </c>
      <c r="Y2983" s="150" t="str">
        <f t="shared" ca="1" si="504"/>
        <v/>
      </c>
      <c r="Z2983" s="150" t="str">
        <f>IFERROR(VLOOKUP(R2983,FVU!B:F,5,FALSE),"")</f>
        <v/>
      </c>
      <c r="AA2983" t="str">
        <f t="shared" si="505"/>
        <v/>
      </c>
    </row>
    <row r="2984" spans="1:27" ht="15.75" customHeight="1">
      <c r="A2984" s="149" t="str">
        <f t="shared" si="498"/>
        <v/>
      </c>
      <c r="B2984" s="76"/>
      <c r="C2984" s="68"/>
      <c r="D2984" s="67" t="str">
        <f t="shared" si="506"/>
        <v/>
      </c>
      <c r="E2984" s="69"/>
      <c r="F2984" s="76"/>
      <c r="G2984" s="76"/>
      <c r="H2984" s="149" t="str">
        <f t="shared" si="507"/>
        <v/>
      </c>
      <c r="I2984" s="76"/>
      <c r="J2984" s="76"/>
      <c r="K2984" s="76"/>
      <c r="L2984" s="76"/>
      <c r="M2984" s="76"/>
      <c r="N2984" s="149" t="str">
        <f t="shared" si="508"/>
        <v/>
      </c>
      <c r="O2984" s="74" t="str">
        <f t="shared" ca="1" si="509"/>
        <v/>
      </c>
      <c r="P2984" s="76"/>
      <c r="Q2984" s="76"/>
      <c r="R2984" s="76"/>
      <c r="S2984" s="149" t="str">
        <f t="shared" si="499"/>
        <v/>
      </c>
      <c r="T2984" s="149" t="str">
        <f t="shared" si="500"/>
        <v/>
      </c>
      <c r="U2984" s="149" t="str">
        <f t="shared" si="501"/>
        <v/>
      </c>
      <c r="V2984" s="76"/>
      <c r="W2984" s="149" t="str">
        <f t="shared" si="502"/>
        <v/>
      </c>
      <c r="X2984" s="149" t="str">
        <f t="shared" si="503"/>
        <v/>
      </c>
      <c r="Y2984" s="149" t="str">
        <f t="shared" ca="1" si="504"/>
        <v/>
      </c>
      <c r="Z2984" s="149" t="str">
        <f>IFERROR(VLOOKUP(R2984,FVU!B:F,5,FALSE),"")</f>
        <v/>
      </c>
      <c r="AA2984" t="str">
        <f t="shared" si="505"/>
        <v/>
      </c>
    </row>
    <row r="2985" spans="1:27" ht="15.75" customHeight="1">
      <c r="A2985" s="150" t="str">
        <f t="shared" si="498"/>
        <v/>
      </c>
      <c r="B2985" s="75"/>
      <c r="C2985" s="60"/>
      <c r="D2985" s="59" t="str">
        <f t="shared" si="506"/>
        <v/>
      </c>
      <c r="E2985" s="61"/>
      <c r="F2985" s="75"/>
      <c r="G2985" s="75"/>
      <c r="H2985" s="150" t="str">
        <f t="shared" si="507"/>
        <v/>
      </c>
      <c r="I2985" s="75"/>
      <c r="J2985" s="75"/>
      <c r="K2985" s="75"/>
      <c r="L2985" s="75"/>
      <c r="M2985" s="75"/>
      <c r="N2985" s="150" t="str">
        <f t="shared" si="508"/>
        <v/>
      </c>
      <c r="O2985" s="66" t="str">
        <f t="shared" ca="1" si="509"/>
        <v/>
      </c>
      <c r="P2985" s="75"/>
      <c r="Q2985" s="75"/>
      <c r="R2985" s="75"/>
      <c r="S2985" s="150" t="str">
        <f t="shared" si="499"/>
        <v/>
      </c>
      <c r="T2985" s="150" t="str">
        <f t="shared" si="500"/>
        <v/>
      </c>
      <c r="U2985" s="150" t="str">
        <f t="shared" si="501"/>
        <v/>
      </c>
      <c r="V2985" s="75"/>
      <c r="W2985" s="150" t="str">
        <f t="shared" si="502"/>
        <v/>
      </c>
      <c r="X2985" s="150" t="str">
        <f t="shared" si="503"/>
        <v/>
      </c>
      <c r="Y2985" s="150" t="str">
        <f t="shared" ca="1" si="504"/>
        <v/>
      </c>
      <c r="Z2985" s="150" t="str">
        <f>IFERROR(VLOOKUP(R2985,FVU!B:F,5,FALSE),"")</f>
        <v/>
      </c>
      <c r="AA2985" t="str">
        <f t="shared" si="505"/>
        <v/>
      </c>
    </row>
    <row r="2986" spans="1:27" ht="15.75" customHeight="1">
      <c r="A2986" s="149" t="str">
        <f t="shared" si="498"/>
        <v/>
      </c>
      <c r="B2986" s="76"/>
      <c r="C2986" s="68"/>
      <c r="D2986" s="67" t="str">
        <f t="shared" si="506"/>
        <v/>
      </c>
      <c r="E2986" s="69"/>
      <c r="F2986" s="76"/>
      <c r="G2986" s="76"/>
      <c r="H2986" s="149" t="str">
        <f t="shared" si="507"/>
        <v/>
      </c>
      <c r="I2986" s="76"/>
      <c r="J2986" s="76"/>
      <c r="K2986" s="76"/>
      <c r="L2986" s="76"/>
      <c r="M2986" s="76"/>
      <c r="N2986" s="149" t="str">
        <f t="shared" si="508"/>
        <v/>
      </c>
      <c r="O2986" s="74" t="str">
        <f t="shared" ca="1" si="509"/>
        <v/>
      </c>
      <c r="P2986" s="76"/>
      <c r="Q2986" s="76"/>
      <c r="R2986" s="76"/>
      <c r="S2986" s="149" t="str">
        <f t="shared" si="499"/>
        <v/>
      </c>
      <c r="T2986" s="149" t="str">
        <f t="shared" si="500"/>
        <v/>
      </c>
      <c r="U2986" s="149" t="str">
        <f t="shared" si="501"/>
        <v/>
      </c>
      <c r="V2986" s="76"/>
      <c r="W2986" s="149" t="str">
        <f t="shared" si="502"/>
        <v/>
      </c>
      <c r="X2986" s="149" t="str">
        <f t="shared" si="503"/>
        <v/>
      </c>
      <c r="Y2986" s="149" t="str">
        <f t="shared" ca="1" si="504"/>
        <v/>
      </c>
      <c r="Z2986" s="149" t="str">
        <f>IFERROR(VLOOKUP(R2986,FVU!B:F,5,FALSE),"")</f>
        <v/>
      </c>
      <c r="AA2986" t="str">
        <f t="shared" si="505"/>
        <v/>
      </c>
    </row>
    <row r="2987" spans="1:27" ht="15.75" customHeight="1">
      <c r="A2987" s="150" t="str">
        <f t="shared" si="498"/>
        <v/>
      </c>
      <c r="B2987" s="75"/>
      <c r="C2987" s="60"/>
      <c r="D2987" s="59" t="str">
        <f t="shared" si="506"/>
        <v/>
      </c>
      <c r="E2987" s="61"/>
      <c r="F2987" s="75"/>
      <c r="G2987" s="75"/>
      <c r="H2987" s="150" t="str">
        <f t="shared" si="507"/>
        <v/>
      </c>
      <c r="I2987" s="75"/>
      <c r="J2987" s="75"/>
      <c r="K2987" s="75"/>
      <c r="L2987" s="75"/>
      <c r="M2987" s="75"/>
      <c r="N2987" s="150" t="str">
        <f t="shared" si="508"/>
        <v/>
      </c>
      <c r="O2987" s="66" t="str">
        <f t="shared" ca="1" si="509"/>
        <v/>
      </c>
      <c r="P2987" s="75"/>
      <c r="Q2987" s="75"/>
      <c r="R2987" s="75"/>
      <c r="S2987" s="150" t="str">
        <f t="shared" si="499"/>
        <v/>
      </c>
      <c r="T2987" s="150" t="str">
        <f t="shared" si="500"/>
        <v/>
      </c>
      <c r="U2987" s="150" t="str">
        <f t="shared" si="501"/>
        <v/>
      </c>
      <c r="V2987" s="75"/>
      <c r="W2987" s="150" t="str">
        <f t="shared" si="502"/>
        <v/>
      </c>
      <c r="X2987" s="150" t="str">
        <f t="shared" si="503"/>
        <v/>
      </c>
      <c r="Y2987" s="150" t="str">
        <f t="shared" ca="1" si="504"/>
        <v/>
      </c>
      <c r="Z2987" s="150" t="str">
        <f>IFERROR(VLOOKUP(R2987,FVU!B:F,5,FALSE),"")</f>
        <v/>
      </c>
      <c r="AA2987" t="str">
        <f t="shared" si="505"/>
        <v/>
      </c>
    </row>
    <row r="2988" spans="1:27" ht="15.75" customHeight="1">
      <c r="A2988" s="149" t="str">
        <f t="shared" si="498"/>
        <v/>
      </c>
      <c r="B2988" s="76"/>
      <c r="C2988" s="68"/>
      <c r="D2988" s="67" t="str">
        <f t="shared" si="506"/>
        <v/>
      </c>
      <c r="E2988" s="69"/>
      <c r="F2988" s="76"/>
      <c r="G2988" s="76"/>
      <c r="H2988" s="149" t="str">
        <f t="shared" si="507"/>
        <v/>
      </c>
      <c r="I2988" s="76"/>
      <c r="J2988" s="76"/>
      <c r="K2988" s="76"/>
      <c r="L2988" s="76"/>
      <c r="M2988" s="76"/>
      <c r="N2988" s="149" t="str">
        <f t="shared" si="508"/>
        <v/>
      </c>
      <c r="O2988" s="74" t="str">
        <f t="shared" ca="1" si="509"/>
        <v/>
      </c>
      <c r="P2988" s="76"/>
      <c r="Q2988" s="76"/>
      <c r="R2988" s="76"/>
      <c r="S2988" s="149" t="str">
        <f t="shared" si="499"/>
        <v/>
      </c>
      <c r="T2988" s="149" t="str">
        <f t="shared" si="500"/>
        <v/>
      </c>
      <c r="U2988" s="149" t="str">
        <f t="shared" si="501"/>
        <v/>
      </c>
      <c r="V2988" s="76"/>
      <c r="W2988" s="149" t="str">
        <f t="shared" si="502"/>
        <v/>
      </c>
      <c r="X2988" s="149" t="str">
        <f t="shared" si="503"/>
        <v/>
      </c>
      <c r="Y2988" s="149" t="str">
        <f t="shared" ca="1" si="504"/>
        <v/>
      </c>
      <c r="Z2988" s="149" t="str">
        <f>IFERROR(VLOOKUP(R2988,FVU!B:F,5,FALSE),"")</f>
        <v/>
      </c>
      <c r="AA2988" t="str">
        <f t="shared" si="505"/>
        <v/>
      </c>
    </row>
    <row r="2989" spans="1:27" ht="15.75" customHeight="1">
      <c r="A2989" s="150" t="str">
        <f t="shared" si="498"/>
        <v/>
      </c>
      <c r="B2989" s="75"/>
      <c r="C2989" s="60"/>
      <c r="D2989" s="59" t="str">
        <f t="shared" si="506"/>
        <v/>
      </c>
      <c r="E2989" s="61"/>
      <c r="F2989" s="75"/>
      <c r="G2989" s="75"/>
      <c r="H2989" s="150" t="str">
        <f t="shared" si="507"/>
        <v/>
      </c>
      <c r="I2989" s="75"/>
      <c r="J2989" s="75"/>
      <c r="K2989" s="75"/>
      <c r="L2989" s="75"/>
      <c r="M2989" s="75"/>
      <c r="N2989" s="150" t="str">
        <f t="shared" si="508"/>
        <v/>
      </c>
      <c r="O2989" s="66" t="str">
        <f t="shared" ca="1" si="509"/>
        <v/>
      </c>
      <c r="P2989" s="75"/>
      <c r="Q2989" s="75"/>
      <c r="R2989" s="75"/>
      <c r="S2989" s="150" t="str">
        <f t="shared" si="499"/>
        <v/>
      </c>
      <c r="T2989" s="150" t="str">
        <f t="shared" si="500"/>
        <v/>
      </c>
      <c r="U2989" s="150" t="str">
        <f t="shared" si="501"/>
        <v/>
      </c>
      <c r="V2989" s="75"/>
      <c r="W2989" s="150" t="str">
        <f t="shared" si="502"/>
        <v/>
      </c>
      <c r="X2989" s="150" t="str">
        <f t="shared" si="503"/>
        <v/>
      </c>
      <c r="Y2989" s="150" t="str">
        <f t="shared" ca="1" si="504"/>
        <v/>
      </c>
      <c r="Z2989" s="150" t="str">
        <f>IFERROR(VLOOKUP(R2989,FVU!B:F,5,FALSE),"")</f>
        <v/>
      </c>
      <c r="AA2989" t="str">
        <f t="shared" si="505"/>
        <v/>
      </c>
    </row>
    <row r="2990" spans="1:27" ht="15.75" customHeight="1">
      <c r="A2990" s="149" t="str">
        <f t="shared" si="498"/>
        <v/>
      </c>
      <c r="B2990" s="76"/>
      <c r="C2990" s="68"/>
      <c r="D2990" s="67" t="str">
        <f t="shared" si="506"/>
        <v/>
      </c>
      <c r="E2990" s="69"/>
      <c r="F2990" s="76"/>
      <c r="G2990" s="76"/>
      <c r="H2990" s="149" t="str">
        <f t="shared" si="507"/>
        <v/>
      </c>
      <c r="I2990" s="76"/>
      <c r="J2990" s="76"/>
      <c r="K2990" s="76"/>
      <c r="L2990" s="76"/>
      <c r="M2990" s="76"/>
      <c r="N2990" s="149" t="str">
        <f t="shared" si="508"/>
        <v/>
      </c>
      <c r="O2990" s="74" t="str">
        <f t="shared" ca="1" si="509"/>
        <v/>
      </c>
      <c r="P2990" s="76"/>
      <c r="Q2990" s="76"/>
      <c r="R2990" s="76"/>
      <c r="S2990" s="149" t="str">
        <f t="shared" si="499"/>
        <v/>
      </c>
      <c r="T2990" s="149" t="str">
        <f t="shared" si="500"/>
        <v/>
      </c>
      <c r="U2990" s="149" t="str">
        <f t="shared" si="501"/>
        <v/>
      </c>
      <c r="V2990" s="76"/>
      <c r="W2990" s="149" t="str">
        <f t="shared" si="502"/>
        <v/>
      </c>
      <c r="X2990" s="149" t="str">
        <f t="shared" si="503"/>
        <v/>
      </c>
      <c r="Y2990" s="149" t="str">
        <f t="shared" ca="1" si="504"/>
        <v/>
      </c>
      <c r="Z2990" s="149" t="str">
        <f>IFERROR(VLOOKUP(R2990,FVU!B:F,5,FALSE),"")</f>
        <v/>
      </c>
      <c r="AA2990" t="str">
        <f t="shared" si="505"/>
        <v/>
      </c>
    </row>
    <row r="2991" spans="1:27" ht="15.75" customHeight="1">
      <c r="A2991" s="150" t="str">
        <f t="shared" si="498"/>
        <v/>
      </c>
      <c r="B2991" s="75"/>
      <c r="C2991" s="60"/>
      <c r="D2991" s="59" t="str">
        <f t="shared" si="506"/>
        <v/>
      </c>
      <c r="E2991" s="61"/>
      <c r="F2991" s="75"/>
      <c r="G2991" s="75"/>
      <c r="H2991" s="150" t="str">
        <f t="shared" si="507"/>
        <v/>
      </c>
      <c r="I2991" s="75"/>
      <c r="J2991" s="75"/>
      <c r="K2991" s="75"/>
      <c r="L2991" s="75"/>
      <c r="M2991" s="75"/>
      <c r="N2991" s="150" t="str">
        <f t="shared" si="508"/>
        <v/>
      </c>
      <c r="O2991" s="66" t="str">
        <f t="shared" ca="1" si="509"/>
        <v/>
      </c>
      <c r="P2991" s="75"/>
      <c r="Q2991" s="75"/>
      <c r="R2991" s="75"/>
      <c r="S2991" s="150" t="str">
        <f t="shared" si="499"/>
        <v/>
      </c>
      <c r="T2991" s="150" t="str">
        <f t="shared" si="500"/>
        <v/>
      </c>
      <c r="U2991" s="150" t="str">
        <f t="shared" si="501"/>
        <v/>
      </c>
      <c r="V2991" s="75"/>
      <c r="W2991" s="150" t="str">
        <f t="shared" si="502"/>
        <v/>
      </c>
      <c r="X2991" s="150" t="str">
        <f t="shared" si="503"/>
        <v/>
      </c>
      <c r="Y2991" s="150" t="str">
        <f t="shared" ca="1" si="504"/>
        <v/>
      </c>
      <c r="Z2991" s="150" t="str">
        <f>IFERROR(VLOOKUP(R2991,FVU!B:F,5,FALSE),"")</f>
        <v/>
      </c>
      <c r="AA2991" t="str">
        <f t="shared" si="505"/>
        <v/>
      </c>
    </row>
    <row r="2992" spans="1:27" ht="15.75" customHeight="1">
      <c r="A2992" s="149" t="str">
        <f t="shared" si="498"/>
        <v/>
      </c>
      <c r="B2992" s="76"/>
      <c r="C2992" s="68"/>
      <c r="D2992" s="67" t="str">
        <f t="shared" si="506"/>
        <v/>
      </c>
      <c r="E2992" s="69"/>
      <c r="F2992" s="76"/>
      <c r="G2992" s="76"/>
      <c r="H2992" s="149" t="str">
        <f t="shared" si="507"/>
        <v/>
      </c>
      <c r="I2992" s="76"/>
      <c r="J2992" s="76"/>
      <c r="K2992" s="76"/>
      <c r="L2992" s="76"/>
      <c r="M2992" s="76"/>
      <c r="N2992" s="149" t="str">
        <f t="shared" si="508"/>
        <v/>
      </c>
      <c r="O2992" s="74" t="str">
        <f t="shared" ca="1" si="509"/>
        <v/>
      </c>
      <c r="P2992" s="76"/>
      <c r="Q2992" s="76"/>
      <c r="R2992" s="76"/>
      <c r="S2992" s="149" t="str">
        <f t="shared" si="499"/>
        <v/>
      </c>
      <c r="T2992" s="149" t="str">
        <f t="shared" si="500"/>
        <v/>
      </c>
      <c r="U2992" s="149" t="str">
        <f t="shared" si="501"/>
        <v/>
      </c>
      <c r="V2992" s="76"/>
      <c r="W2992" s="149" t="str">
        <f t="shared" si="502"/>
        <v/>
      </c>
      <c r="X2992" s="149" t="str">
        <f t="shared" si="503"/>
        <v/>
      </c>
      <c r="Y2992" s="149" t="str">
        <f t="shared" ca="1" si="504"/>
        <v/>
      </c>
      <c r="Z2992" s="149" t="str">
        <f>IFERROR(VLOOKUP(R2992,FVU!B:F,5,FALSE),"")</f>
        <v/>
      </c>
      <c r="AA2992" t="str">
        <f t="shared" si="505"/>
        <v/>
      </c>
    </row>
    <row r="2993" spans="1:27" ht="15.75" customHeight="1">
      <c r="A2993" s="150" t="str">
        <f t="shared" si="498"/>
        <v/>
      </c>
      <c r="B2993" s="75"/>
      <c r="C2993" s="60"/>
      <c r="D2993" s="59" t="str">
        <f t="shared" si="506"/>
        <v/>
      </c>
      <c r="E2993" s="61"/>
      <c r="F2993" s="75"/>
      <c r="G2993" s="75"/>
      <c r="H2993" s="150" t="str">
        <f t="shared" si="507"/>
        <v/>
      </c>
      <c r="I2993" s="75"/>
      <c r="J2993" s="75"/>
      <c r="K2993" s="75"/>
      <c r="L2993" s="75"/>
      <c r="M2993" s="75"/>
      <c r="N2993" s="150" t="str">
        <f t="shared" si="508"/>
        <v/>
      </c>
      <c r="O2993" s="66" t="str">
        <f t="shared" ca="1" si="509"/>
        <v/>
      </c>
      <c r="P2993" s="75"/>
      <c r="Q2993" s="75"/>
      <c r="R2993" s="75"/>
      <c r="S2993" s="150" t="str">
        <f t="shared" si="499"/>
        <v/>
      </c>
      <c r="T2993" s="150" t="str">
        <f t="shared" si="500"/>
        <v/>
      </c>
      <c r="U2993" s="150" t="str">
        <f t="shared" si="501"/>
        <v/>
      </c>
      <c r="V2993" s="75"/>
      <c r="W2993" s="150" t="str">
        <f t="shared" si="502"/>
        <v/>
      </c>
      <c r="X2993" s="150" t="str">
        <f t="shared" si="503"/>
        <v/>
      </c>
      <c r="Y2993" s="150" t="str">
        <f t="shared" ca="1" si="504"/>
        <v/>
      </c>
      <c r="Z2993" s="150" t="str">
        <f>IFERROR(VLOOKUP(R2993,FVU!B:F,5,FALSE),"")</f>
        <v/>
      </c>
      <c r="AA2993" t="str">
        <f t="shared" si="505"/>
        <v/>
      </c>
    </row>
    <row r="2994" spans="1:27" ht="15.75" customHeight="1">
      <c r="A2994" s="149" t="str">
        <f t="shared" si="498"/>
        <v/>
      </c>
      <c r="B2994" s="76"/>
      <c r="C2994" s="68"/>
      <c r="D2994" s="67" t="str">
        <f t="shared" si="506"/>
        <v/>
      </c>
      <c r="E2994" s="69"/>
      <c r="F2994" s="76"/>
      <c r="G2994" s="76"/>
      <c r="H2994" s="149" t="str">
        <f t="shared" si="507"/>
        <v/>
      </c>
      <c r="I2994" s="76"/>
      <c r="J2994" s="76"/>
      <c r="K2994" s="76"/>
      <c r="L2994" s="76"/>
      <c r="M2994" s="76"/>
      <c r="N2994" s="149" t="str">
        <f t="shared" si="508"/>
        <v/>
      </c>
      <c r="O2994" s="74" t="str">
        <f t="shared" ca="1" si="509"/>
        <v/>
      </c>
      <c r="P2994" s="76"/>
      <c r="Q2994" s="76"/>
      <c r="R2994" s="76"/>
      <c r="S2994" s="149" t="str">
        <f t="shared" si="499"/>
        <v/>
      </c>
      <c r="T2994" s="149" t="str">
        <f t="shared" si="500"/>
        <v/>
      </c>
      <c r="U2994" s="149" t="str">
        <f t="shared" si="501"/>
        <v/>
      </c>
      <c r="V2994" s="76"/>
      <c r="W2994" s="149" t="str">
        <f t="shared" si="502"/>
        <v/>
      </c>
      <c r="X2994" s="149" t="str">
        <f t="shared" si="503"/>
        <v/>
      </c>
      <c r="Y2994" s="149" t="str">
        <f t="shared" ca="1" si="504"/>
        <v/>
      </c>
      <c r="Z2994" s="149" t="str">
        <f>IFERROR(VLOOKUP(R2994,FVU!B:F,5,FALSE),"")</f>
        <v/>
      </c>
      <c r="AA2994" t="str">
        <f t="shared" si="505"/>
        <v/>
      </c>
    </row>
    <row r="2995" spans="1:27" ht="15.75" customHeight="1">
      <c r="A2995" s="150" t="str">
        <f t="shared" si="498"/>
        <v/>
      </c>
      <c r="B2995" s="75"/>
      <c r="C2995" s="60"/>
      <c r="D2995" s="59" t="str">
        <f t="shared" si="506"/>
        <v/>
      </c>
      <c r="E2995" s="61"/>
      <c r="F2995" s="75"/>
      <c r="G2995" s="75"/>
      <c r="H2995" s="150" t="str">
        <f t="shared" si="507"/>
        <v/>
      </c>
      <c r="I2995" s="75"/>
      <c r="J2995" s="75"/>
      <c r="K2995" s="75"/>
      <c r="L2995" s="75"/>
      <c r="M2995" s="75"/>
      <c r="N2995" s="150" t="str">
        <f t="shared" si="508"/>
        <v/>
      </c>
      <c r="O2995" s="66" t="str">
        <f t="shared" ca="1" si="509"/>
        <v/>
      </c>
      <c r="P2995" s="75"/>
      <c r="Q2995" s="75"/>
      <c r="R2995" s="75"/>
      <c r="S2995" s="150" t="str">
        <f t="shared" si="499"/>
        <v/>
      </c>
      <c r="T2995" s="150" t="str">
        <f t="shared" si="500"/>
        <v/>
      </c>
      <c r="U2995" s="150" t="str">
        <f t="shared" si="501"/>
        <v/>
      </c>
      <c r="V2995" s="75"/>
      <c r="W2995" s="150" t="str">
        <f t="shared" si="502"/>
        <v/>
      </c>
      <c r="X2995" s="150" t="str">
        <f t="shared" si="503"/>
        <v/>
      </c>
      <c r="Y2995" s="150" t="str">
        <f t="shared" ca="1" si="504"/>
        <v/>
      </c>
      <c r="Z2995" s="150" t="str">
        <f>IFERROR(VLOOKUP(R2995,FVU!B:F,5,FALSE),"")</f>
        <v/>
      </c>
      <c r="AA2995" t="str">
        <f t="shared" si="505"/>
        <v/>
      </c>
    </row>
    <row r="2996" spans="1:27" ht="15.75" customHeight="1">
      <c r="A2996" s="149" t="str">
        <f t="shared" si="498"/>
        <v/>
      </c>
      <c r="B2996" s="76"/>
      <c r="C2996" s="68"/>
      <c r="D2996" s="67" t="str">
        <f t="shared" si="506"/>
        <v/>
      </c>
      <c r="E2996" s="69"/>
      <c r="F2996" s="76"/>
      <c r="G2996" s="76"/>
      <c r="H2996" s="149" t="str">
        <f t="shared" si="507"/>
        <v/>
      </c>
      <c r="I2996" s="76"/>
      <c r="J2996" s="76"/>
      <c r="K2996" s="76"/>
      <c r="L2996" s="76"/>
      <c r="M2996" s="76"/>
      <c r="N2996" s="149" t="str">
        <f t="shared" si="508"/>
        <v/>
      </c>
      <c r="O2996" s="74" t="str">
        <f t="shared" ca="1" si="509"/>
        <v/>
      </c>
      <c r="P2996" s="76"/>
      <c r="Q2996" s="76"/>
      <c r="R2996" s="76"/>
      <c r="S2996" s="149" t="str">
        <f t="shared" si="499"/>
        <v/>
      </c>
      <c r="T2996" s="149" t="str">
        <f t="shared" si="500"/>
        <v/>
      </c>
      <c r="U2996" s="149" t="str">
        <f t="shared" si="501"/>
        <v/>
      </c>
      <c r="V2996" s="76"/>
      <c r="W2996" s="149" t="str">
        <f t="shared" si="502"/>
        <v/>
      </c>
      <c r="X2996" s="149" t="str">
        <f t="shared" si="503"/>
        <v/>
      </c>
      <c r="Y2996" s="149" t="str">
        <f t="shared" ca="1" si="504"/>
        <v/>
      </c>
      <c r="Z2996" s="149" t="str">
        <f>IFERROR(VLOOKUP(R2996,FVU!B:F,5,FALSE),"")</f>
        <v/>
      </c>
      <c r="AA2996" t="str">
        <f t="shared" si="505"/>
        <v/>
      </c>
    </row>
    <row r="2997" spans="1:27" ht="15.75" customHeight="1">
      <c r="A2997" s="150" t="str">
        <f t="shared" si="498"/>
        <v/>
      </c>
      <c r="B2997" s="75"/>
      <c r="C2997" s="60"/>
      <c r="D2997" s="59" t="str">
        <f t="shared" si="506"/>
        <v/>
      </c>
      <c r="E2997" s="61"/>
      <c r="F2997" s="75"/>
      <c r="G2997" s="75"/>
      <c r="H2997" s="150" t="str">
        <f t="shared" si="507"/>
        <v/>
      </c>
      <c r="I2997" s="75"/>
      <c r="J2997" s="75"/>
      <c r="K2997" s="75"/>
      <c r="L2997" s="75"/>
      <c r="M2997" s="75"/>
      <c r="N2997" s="150" t="str">
        <f t="shared" si="508"/>
        <v/>
      </c>
      <c r="O2997" s="66" t="str">
        <f t="shared" ca="1" si="509"/>
        <v/>
      </c>
      <c r="P2997" s="75"/>
      <c r="Q2997" s="75"/>
      <c r="R2997" s="75"/>
      <c r="S2997" s="150" t="str">
        <f t="shared" si="499"/>
        <v/>
      </c>
      <c r="T2997" s="150" t="str">
        <f t="shared" si="500"/>
        <v/>
      </c>
      <c r="U2997" s="150" t="str">
        <f t="shared" si="501"/>
        <v/>
      </c>
      <c r="V2997" s="75"/>
      <c r="W2997" s="150" t="str">
        <f t="shared" si="502"/>
        <v/>
      </c>
      <c r="X2997" s="150" t="str">
        <f t="shared" si="503"/>
        <v/>
      </c>
      <c r="Y2997" s="150" t="str">
        <f t="shared" ca="1" si="504"/>
        <v/>
      </c>
      <c r="Z2997" s="150" t="str">
        <f>IFERROR(VLOOKUP(R2997,FVU!B:F,5,FALSE),"")</f>
        <v/>
      </c>
      <c r="AA2997" t="str">
        <f t="shared" si="505"/>
        <v/>
      </c>
    </row>
    <row r="2998" spans="1:27" ht="15.75" customHeight="1">
      <c r="A2998" s="149" t="str">
        <f t="shared" si="498"/>
        <v/>
      </c>
      <c r="B2998" s="76"/>
      <c r="C2998" s="68"/>
      <c r="D2998" s="67" t="str">
        <f t="shared" si="506"/>
        <v/>
      </c>
      <c r="E2998" s="69"/>
      <c r="F2998" s="76"/>
      <c r="G2998" s="76"/>
      <c r="H2998" s="149" t="str">
        <f t="shared" si="507"/>
        <v/>
      </c>
      <c r="I2998" s="76"/>
      <c r="J2998" s="76"/>
      <c r="K2998" s="76"/>
      <c r="L2998" s="76"/>
      <c r="M2998" s="76"/>
      <c r="N2998" s="149" t="str">
        <f t="shared" si="508"/>
        <v/>
      </c>
      <c r="O2998" s="74" t="str">
        <f t="shared" ca="1" si="509"/>
        <v/>
      </c>
      <c r="P2998" s="76"/>
      <c r="Q2998" s="76"/>
      <c r="R2998" s="76"/>
      <c r="S2998" s="149" t="str">
        <f t="shared" si="499"/>
        <v/>
      </c>
      <c r="T2998" s="149" t="str">
        <f t="shared" si="500"/>
        <v/>
      </c>
      <c r="U2998" s="149" t="str">
        <f t="shared" si="501"/>
        <v/>
      </c>
      <c r="V2998" s="76"/>
      <c r="W2998" s="149" t="str">
        <f t="shared" si="502"/>
        <v/>
      </c>
      <c r="X2998" s="149" t="str">
        <f t="shared" si="503"/>
        <v/>
      </c>
      <c r="Y2998" s="149" t="str">
        <f t="shared" ca="1" si="504"/>
        <v/>
      </c>
      <c r="Z2998" s="149" t="str">
        <f>IFERROR(VLOOKUP(R2998,FVU!B:F,5,FALSE),"")</f>
        <v/>
      </c>
      <c r="AA2998" t="str">
        <f t="shared" si="505"/>
        <v/>
      </c>
    </row>
    <row r="2999" spans="1:27" ht="15.75" customHeight="1">
      <c r="A2999" s="150" t="str">
        <f t="shared" si="498"/>
        <v/>
      </c>
      <c r="B2999" s="75"/>
      <c r="C2999" s="60"/>
      <c r="D2999" s="59" t="str">
        <f t="shared" si="506"/>
        <v/>
      </c>
      <c r="E2999" s="61"/>
      <c r="F2999" s="75"/>
      <c r="G2999" s="75"/>
      <c r="H2999" s="150" t="str">
        <f t="shared" si="507"/>
        <v/>
      </c>
      <c r="I2999" s="75"/>
      <c r="J2999" s="75"/>
      <c r="K2999" s="75"/>
      <c r="L2999" s="75"/>
      <c r="M2999" s="75"/>
      <c r="N2999" s="150" t="str">
        <f t="shared" si="508"/>
        <v/>
      </c>
      <c r="O2999" s="66" t="str">
        <f t="shared" ca="1" si="509"/>
        <v/>
      </c>
      <c r="P2999" s="75"/>
      <c r="Q2999" s="75"/>
      <c r="R2999" s="75"/>
      <c r="S2999" s="150" t="str">
        <f t="shared" si="499"/>
        <v/>
      </c>
      <c r="T2999" s="150" t="str">
        <f t="shared" si="500"/>
        <v/>
      </c>
      <c r="U2999" s="150" t="str">
        <f t="shared" si="501"/>
        <v/>
      </c>
      <c r="V2999" s="75"/>
      <c r="W2999" s="150" t="str">
        <f t="shared" si="502"/>
        <v/>
      </c>
      <c r="X2999" s="150" t="str">
        <f t="shared" si="503"/>
        <v/>
      </c>
      <c r="Y2999" s="150" t="str">
        <f t="shared" ca="1" si="504"/>
        <v/>
      </c>
      <c r="Z2999" s="150" t="str">
        <f>IFERROR(VLOOKUP(R2999,FVU!B:F,5,FALSE),"")</f>
        <v/>
      </c>
      <c r="AA2999" t="str">
        <f t="shared" si="505"/>
        <v/>
      </c>
    </row>
    <row r="3000" spans="1:27" ht="15.75" customHeight="1">
      <c r="A3000" s="149" t="str">
        <f t="shared" si="498"/>
        <v/>
      </c>
      <c r="B3000" s="76"/>
      <c r="C3000" s="68"/>
      <c r="D3000" s="67" t="str">
        <f t="shared" si="506"/>
        <v/>
      </c>
      <c r="E3000" s="69"/>
      <c r="F3000" s="76"/>
      <c r="G3000" s="76"/>
      <c r="H3000" s="149" t="str">
        <f t="shared" si="507"/>
        <v/>
      </c>
      <c r="I3000" s="76"/>
      <c r="J3000" s="76"/>
      <c r="K3000" s="76"/>
      <c r="L3000" s="76"/>
      <c r="M3000" s="76"/>
      <c r="N3000" s="149" t="str">
        <f t="shared" si="508"/>
        <v/>
      </c>
      <c r="O3000" s="74" t="str">
        <f t="shared" ca="1" si="509"/>
        <v/>
      </c>
      <c r="P3000" s="76"/>
      <c r="Q3000" s="76"/>
      <c r="R3000" s="76"/>
      <c r="S3000" s="149" t="str">
        <f t="shared" si="499"/>
        <v/>
      </c>
      <c r="T3000" s="149" t="str">
        <f t="shared" si="500"/>
        <v/>
      </c>
      <c r="U3000" s="149" t="str">
        <f t="shared" si="501"/>
        <v/>
      </c>
      <c r="V3000" s="76"/>
      <c r="W3000" s="149" t="str">
        <f t="shared" si="502"/>
        <v/>
      </c>
      <c r="X3000" s="149" t="str">
        <f t="shared" si="503"/>
        <v/>
      </c>
      <c r="Y3000" s="149" t="str">
        <f t="shared" ca="1" si="504"/>
        <v/>
      </c>
      <c r="Z3000" s="149" t="str">
        <f>IFERROR(VLOOKUP(R3000,FVU!B:F,5,FALSE),"")</f>
        <v/>
      </c>
      <c r="AA3000" t="str">
        <f t="shared" si="505"/>
        <v/>
      </c>
    </row>
    <row r="3001" spans="1:27" ht="15.75" customHeight="1">
      <c r="A3001" s="150" t="str">
        <f t="shared" si="498"/>
        <v/>
      </c>
      <c r="B3001" s="75"/>
      <c r="C3001" s="60"/>
      <c r="D3001" s="59" t="str">
        <f t="shared" si="506"/>
        <v/>
      </c>
      <c r="E3001" s="61"/>
      <c r="F3001" s="75"/>
      <c r="G3001" s="75"/>
      <c r="H3001" s="150" t="str">
        <f t="shared" si="507"/>
        <v/>
      </c>
      <c r="I3001" s="75"/>
      <c r="J3001" s="75"/>
      <c r="K3001" s="75"/>
      <c r="L3001" s="75"/>
      <c r="M3001" s="75"/>
      <c r="N3001" s="150" t="str">
        <f t="shared" si="508"/>
        <v/>
      </c>
      <c r="O3001" s="66" t="str">
        <f t="shared" ca="1" si="509"/>
        <v/>
      </c>
      <c r="P3001" s="75"/>
      <c r="Q3001" s="75"/>
      <c r="R3001" s="75"/>
      <c r="S3001" s="150" t="str">
        <f t="shared" si="499"/>
        <v/>
      </c>
      <c r="T3001" s="150" t="str">
        <f t="shared" si="500"/>
        <v/>
      </c>
      <c r="U3001" s="150" t="str">
        <f t="shared" si="501"/>
        <v/>
      </c>
      <c r="V3001" s="75"/>
      <c r="W3001" s="150" t="str">
        <f t="shared" si="502"/>
        <v/>
      </c>
      <c r="X3001" s="150" t="str">
        <f t="shared" si="503"/>
        <v/>
      </c>
      <c r="Y3001" s="150" t="str">
        <f t="shared" ca="1" si="504"/>
        <v/>
      </c>
      <c r="Z3001" s="150" t="str">
        <f>IFERROR(VLOOKUP(R3001,FVU!B:F,5,FALSE),"")</f>
        <v/>
      </c>
      <c r="AA3001" t="str">
        <f t="shared" si="505"/>
        <v/>
      </c>
    </row>
    <row r="3002" spans="1:27" ht="15.75" customHeight="1">
      <c r="A3002" s="149" t="str">
        <f t="shared" si="498"/>
        <v/>
      </c>
      <c r="B3002" s="76"/>
      <c r="C3002" s="68"/>
      <c r="D3002" s="67" t="str">
        <f t="shared" si="506"/>
        <v/>
      </c>
      <c r="E3002" s="69"/>
      <c r="F3002" s="76"/>
      <c r="G3002" s="76"/>
      <c r="H3002" s="149" t="str">
        <f t="shared" si="507"/>
        <v/>
      </c>
      <c r="I3002" s="76"/>
      <c r="J3002" s="76"/>
      <c r="K3002" s="76"/>
      <c r="L3002" s="76"/>
      <c r="M3002" s="76"/>
      <c r="N3002" s="149" t="str">
        <f t="shared" si="508"/>
        <v/>
      </c>
      <c r="O3002" s="74" t="str">
        <f t="shared" ca="1" si="509"/>
        <v/>
      </c>
      <c r="P3002" s="76"/>
      <c r="Q3002" s="76"/>
      <c r="R3002" s="76"/>
      <c r="S3002" s="149" t="str">
        <f t="shared" si="499"/>
        <v/>
      </c>
      <c r="T3002" s="149" t="str">
        <f t="shared" si="500"/>
        <v/>
      </c>
      <c r="U3002" s="149" t="str">
        <f t="shared" si="501"/>
        <v/>
      </c>
      <c r="V3002" s="76"/>
      <c r="W3002" s="149" t="str">
        <f t="shared" si="502"/>
        <v/>
      </c>
      <c r="X3002" s="149" t="str">
        <f t="shared" si="503"/>
        <v/>
      </c>
      <c r="Y3002" s="149" t="str">
        <f t="shared" ca="1" si="504"/>
        <v/>
      </c>
      <c r="Z3002" s="149" t="str">
        <f>IFERROR(VLOOKUP(R3002,FVU!B:F,5,FALSE),"")</f>
        <v/>
      </c>
      <c r="AA3002" t="str">
        <f t="shared" si="505"/>
        <v/>
      </c>
    </row>
    <row r="3003" spans="1:27" ht="15.75" customHeight="1">
      <c r="A3003" s="150" t="str">
        <f t="shared" si="498"/>
        <v/>
      </c>
      <c r="B3003" s="75"/>
      <c r="C3003" s="60"/>
      <c r="D3003" s="59" t="str">
        <f t="shared" si="506"/>
        <v/>
      </c>
      <c r="E3003" s="61"/>
      <c r="F3003" s="75"/>
      <c r="G3003" s="75"/>
      <c r="H3003" s="150" t="str">
        <f t="shared" si="507"/>
        <v/>
      </c>
      <c r="I3003" s="75"/>
      <c r="J3003" s="75"/>
      <c r="K3003" s="75"/>
      <c r="L3003" s="75"/>
      <c r="M3003" s="75"/>
      <c r="N3003" s="150" t="str">
        <f t="shared" si="508"/>
        <v/>
      </c>
      <c r="O3003" s="66" t="str">
        <f t="shared" ca="1" si="509"/>
        <v/>
      </c>
      <c r="P3003" s="75"/>
      <c r="Q3003" s="75"/>
      <c r="R3003" s="75"/>
      <c r="S3003" s="150" t="str">
        <f t="shared" si="499"/>
        <v/>
      </c>
      <c r="T3003" s="150" t="str">
        <f t="shared" si="500"/>
        <v/>
      </c>
      <c r="U3003" s="150" t="str">
        <f t="shared" si="501"/>
        <v/>
      </c>
      <c r="V3003" s="75"/>
      <c r="W3003" s="150" t="str">
        <f t="shared" si="502"/>
        <v/>
      </c>
      <c r="X3003" s="150" t="str">
        <f t="shared" si="503"/>
        <v/>
      </c>
      <c r="Y3003" s="150" t="str">
        <f t="shared" ca="1" si="504"/>
        <v/>
      </c>
      <c r="Z3003" s="150" t="str">
        <f>IFERROR(VLOOKUP(R3003,FVU!B:F,5,FALSE),"")</f>
        <v/>
      </c>
      <c r="AA3003" t="str">
        <f t="shared" si="505"/>
        <v/>
      </c>
    </row>
    <row r="3004" spans="1:27" ht="15.75" customHeight="1">
      <c r="A3004" s="149" t="str">
        <f t="shared" si="498"/>
        <v/>
      </c>
      <c r="B3004" s="76"/>
      <c r="C3004" s="68"/>
      <c r="D3004" s="67" t="str">
        <f t="shared" si="506"/>
        <v/>
      </c>
      <c r="E3004" s="69"/>
      <c r="F3004" s="76"/>
      <c r="G3004" s="76"/>
      <c r="H3004" s="149" t="str">
        <f t="shared" si="507"/>
        <v/>
      </c>
      <c r="I3004" s="76"/>
      <c r="J3004" s="76"/>
      <c r="K3004" s="76"/>
      <c r="L3004" s="76"/>
      <c r="M3004" s="76"/>
      <c r="N3004" s="149" t="str">
        <f t="shared" si="508"/>
        <v/>
      </c>
      <c r="O3004" s="74" t="str">
        <f t="shared" ca="1" si="509"/>
        <v/>
      </c>
      <c r="P3004" s="76"/>
      <c r="Q3004" s="76"/>
      <c r="R3004" s="76"/>
      <c r="S3004" s="149" t="str">
        <f t="shared" si="499"/>
        <v/>
      </c>
      <c r="T3004" s="149" t="str">
        <f t="shared" si="500"/>
        <v/>
      </c>
      <c r="U3004" s="149" t="str">
        <f t="shared" si="501"/>
        <v/>
      </c>
      <c r="V3004" s="76"/>
      <c r="W3004" s="149" t="str">
        <f t="shared" si="502"/>
        <v/>
      </c>
      <c r="X3004" s="149" t="str">
        <f t="shared" si="503"/>
        <v/>
      </c>
      <c r="Y3004" s="149" t="str">
        <f t="shared" ca="1" si="504"/>
        <v/>
      </c>
      <c r="Z3004" s="149" t="str">
        <f>IFERROR(VLOOKUP(R3004,FVU!B:F,5,FALSE),"")</f>
        <v/>
      </c>
      <c r="AA3004" t="str">
        <f t="shared" si="505"/>
        <v/>
      </c>
    </row>
    <row r="3005" spans="1:27" ht="15.75" customHeight="1">
      <c r="A3005" s="150" t="str">
        <f t="shared" si="498"/>
        <v/>
      </c>
      <c r="B3005" s="75"/>
      <c r="C3005" s="60"/>
      <c r="D3005" s="59" t="str">
        <f t="shared" si="506"/>
        <v/>
      </c>
      <c r="E3005" s="61"/>
      <c r="F3005" s="75"/>
      <c r="G3005" s="75"/>
      <c r="H3005" s="150" t="str">
        <f t="shared" si="507"/>
        <v/>
      </c>
      <c r="I3005" s="75"/>
      <c r="J3005" s="75"/>
      <c r="K3005" s="75"/>
      <c r="L3005" s="75"/>
      <c r="M3005" s="75"/>
      <c r="N3005" s="150" t="str">
        <f t="shared" si="508"/>
        <v/>
      </c>
      <c r="O3005" s="66" t="str">
        <f t="shared" ca="1" si="509"/>
        <v/>
      </c>
      <c r="P3005" s="75"/>
      <c r="Q3005" s="75"/>
      <c r="R3005" s="75"/>
      <c r="S3005" s="150" t="str">
        <f t="shared" si="499"/>
        <v/>
      </c>
      <c r="T3005" s="150" t="str">
        <f t="shared" si="500"/>
        <v/>
      </c>
      <c r="U3005" s="150" t="str">
        <f t="shared" si="501"/>
        <v/>
      </c>
      <c r="V3005" s="75"/>
      <c r="W3005" s="150" t="str">
        <f t="shared" si="502"/>
        <v/>
      </c>
      <c r="X3005" s="150" t="str">
        <f t="shared" si="503"/>
        <v/>
      </c>
      <c r="Y3005" s="150" t="str">
        <f t="shared" ca="1" si="504"/>
        <v/>
      </c>
      <c r="Z3005" s="150" t="str">
        <f>IFERROR(VLOOKUP(R3005,FVU!B:F,5,FALSE),"")</f>
        <v/>
      </c>
      <c r="AA3005" t="str">
        <f t="shared" si="505"/>
        <v/>
      </c>
    </row>
    <row r="3006" spans="1:27" ht="15.75" customHeight="1">
      <c r="A3006" s="149" t="str">
        <f t="shared" si="498"/>
        <v/>
      </c>
      <c r="B3006" s="76"/>
      <c r="C3006" s="68"/>
      <c r="D3006" s="67" t="str">
        <f t="shared" si="506"/>
        <v/>
      </c>
      <c r="E3006" s="69"/>
      <c r="F3006" s="76"/>
      <c r="G3006" s="76"/>
      <c r="H3006" s="149" t="str">
        <f t="shared" si="507"/>
        <v/>
      </c>
      <c r="I3006" s="76"/>
      <c r="J3006" s="76"/>
      <c r="K3006" s="76"/>
      <c r="L3006" s="76"/>
      <c r="M3006" s="76"/>
      <c r="N3006" s="149" t="str">
        <f t="shared" si="508"/>
        <v/>
      </c>
      <c r="O3006" s="74" t="str">
        <f t="shared" ca="1" si="509"/>
        <v/>
      </c>
      <c r="P3006" s="76"/>
      <c r="Q3006" s="76"/>
      <c r="R3006" s="76"/>
      <c r="S3006" s="149" t="str">
        <f t="shared" si="499"/>
        <v/>
      </c>
      <c r="T3006" s="149" t="str">
        <f t="shared" si="500"/>
        <v/>
      </c>
      <c r="U3006" s="149" t="str">
        <f t="shared" si="501"/>
        <v/>
      </c>
      <c r="V3006" s="76"/>
      <c r="W3006" s="149" t="str">
        <f t="shared" si="502"/>
        <v/>
      </c>
      <c r="X3006" s="149" t="str">
        <f t="shared" si="503"/>
        <v/>
      </c>
      <c r="Y3006" s="149" t="str">
        <f t="shared" ca="1" si="504"/>
        <v/>
      </c>
      <c r="Z3006" s="149" t="str">
        <f>IFERROR(VLOOKUP(R3006,FVU!B:F,5,FALSE),"")</f>
        <v/>
      </c>
      <c r="AA3006" t="str">
        <f t="shared" si="505"/>
        <v/>
      </c>
    </row>
    <row r="3007" spans="1:27" ht="15.75" customHeight="1">
      <c r="A3007" s="150" t="str">
        <f t="shared" si="498"/>
        <v/>
      </c>
      <c r="B3007" s="75"/>
      <c r="C3007" s="60"/>
      <c r="D3007" s="59" t="str">
        <f t="shared" si="506"/>
        <v/>
      </c>
      <c r="E3007" s="61"/>
      <c r="F3007" s="75"/>
      <c r="G3007" s="75"/>
      <c r="H3007" s="150" t="str">
        <f t="shared" si="507"/>
        <v/>
      </c>
      <c r="I3007" s="75"/>
      <c r="J3007" s="75"/>
      <c r="K3007" s="75"/>
      <c r="L3007" s="75"/>
      <c r="M3007" s="75"/>
      <c r="N3007" s="150" t="str">
        <f t="shared" si="508"/>
        <v/>
      </c>
      <c r="O3007" s="66" t="str">
        <f t="shared" ca="1" si="509"/>
        <v/>
      </c>
      <c r="P3007" s="75"/>
      <c r="Q3007" s="75"/>
      <c r="R3007" s="75"/>
      <c r="S3007" s="150" t="str">
        <f t="shared" si="499"/>
        <v/>
      </c>
      <c r="T3007" s="150" t="str">
        <f t="shared" si="500"/>
        <v/>
      </c>
      <c r="U3007" s="150" t="str">
        <f t="shared" si="501"/>
        <v/>
      </c>
      <c r="V3007" s="75"/>
      <c r="W3007" s="150" t="str">
        <f t="shared" si="502"/>
        <v/>
      </c>
      <c r="X3007" s="150" t="str">
        <f t="shared" si="503"/>
        <v/>
      </c>
      <c r="Y3007" s="150" t="str">
        <f t="shared" ca="1" si="504"/>
        <v/>
      </c>
      <c r="Z3007" s="150" t="str">
        <f>IFERROR(VLOOKUP(R3007,FVU!B:F,5,FALSE),"")</f>
        <v/>
      </c>
      <c r="AA3007" t="str">
        <f t="shared" si="505"/>
        <v/>
      </c>
    </row>
    <row r="3008" spans="1:27" ht="15.75" customHeight="1">
      <c r="A3008" s="149" t="str">
        <f t="shared" si="498"/>
        <v/>
      </c>
      <c r="B3008" s="76"/>
      <c r="C3008" s="68"/>
      <c r="D3008" s="67" t="str">
        <f t="shared" si="506"/>
        <v/>
      </c>
      <c r="E3008" s="69"/>
      <c r="F3008" s="76"/>
      <c r="G3008" s="76"/>
      <c r="H3008" s="149" t="str">
        <f t="shared" si="507"/>
        <v/>
      </c>
      <c r="I3008" s="76"/>
      <c r="J3008" s="76"/>
      <c r="K3008" s="76"/>
      <c r="L3008" s="76"/>
      <c r="M3008" s="76"/>
      <c r="N3008" s="149" t="str">
        <f t="shared" si="508"/>
        <v/>
      </c>
      <c r="O3008" s="74" t="str">
        <f t="shared" ca="1" si="509"/>
        <v/>
      </c>
      <c r="P3008" s="76"/>
      <c r="Q3008" s="76"/>
      <c r="R3008" s="76"/>
      <c r="S3008" s="149" t="str">
        <f t="shared" si="499"/>
        <v/>
      </c>
      <c r="T3008" s="149" t="str">
        <f t="shared" si="500"/>
        <v/>
      </c>
      <c r="U3008" s="149" t="str">
        <f t="shared" si="501"/>
        <v/>
      </c>
      <c r="V3008" s="76"/>
      <c r="W3008" s="149" t="str">
        <f t="shared" si="502"/>
        <v/>
      </c>
      <c r="X3008" s="149" t="str">
        <f t="shared" si="503"/>
        <v/>
      </c>
      <c r="Y3008" s="149" t="str">
        <f t="shared" ca="1" si="504"/>
        <v/>
      </c>
      <c r="Z3008" s="149" t="str">
        <f>IFERROR(VLOOKUP(R3008,FVU!B:F,5,FALSE),"")</f>
        <v/>
      </c>
      <c r="AA3008" t="str">
        <f t="shared" si="505"/>
        <v/>
      </c>
    </row>
    <row r="3009" spans="1:27" ht="15.75" customHeight="1">
      <c r="A3009" s="150" t="str">
        <f t="shared" si="498"/>
        <v/>
      </c>
      <c r="B3009" s="75"/>
      <c r="C3009" s="60"/>
      <c r="D3009" s="59" t="str">
        <f t="shared" si="506"/>
        <v/>
      </c>
      <c r="E3009" s="61"/>
      <c r="F3009" s="75"/>
      <c r="G3009" s="75"/>
      <c r="H3009" s="150" t="str">
        <f t="shared" si="507"/>
        <v/>
      </c>
      <c r="I3009" s="75"/>
      <c r="J3009" s="75"/>
      <c r="K3009" s="75"/>
      <c r="L3009" s="75"/>
      <c r="M3009" s="75"/>
      <c r="N3009" s="150" t="str">
        <f t="shared" si="508"/>
        <v/>
      </c>
      <c r="O3009" s="66" t="str">
        <f t="shared" ca="1" si="509"/>
        <v/>
      </c>
      <c r="P3009" s="75"/>
      <c r="Q3009" s="75"/>
      <c r="R3009" s="75"/>
      <c r="S3009" s="150" t="str">
        <f t="shared" si="499"/>
        <v/>
      </c>
      <c r="T3009" s="150" t="str">
        <f t="shared" si="500"/>
        <v/>
      </c>
      <c r="U3009" s="150" t="str">
        <f t="shared" si="501"/>
        <v/>
      </c>
      <c r="V3009" s="75"/>
      <c r="W3009" s="150" t="str">
        <f t="shared" si="502"/>
        <v/>
      </c>
      <c r="X3009" s="150" t="str">
        <f t="shared" si="503"/>
        <v/>
      </c>
      <c r="Y3009" s="150" t="str">
        <f t="shared" ca="1" si="504"/>
        <v/>
      </c>
      <c r="Z3009" s="150" t="str">
        <f>IFERROR(VLOOKUP(R3009,FVU!B:F,5,FALSE),"")</f>
        <v/>
      </c>
      <c r="AA3009" t="str">
        <f t="shared" si="505"/>
        <v/>
      </c>
    </row>
    <row r="3010" spans="1:27" ht="15.75" customHeight="1">
      <c r="A3010" s="149" t="str">
        <f t="shared" si="498"/>
        <v/>
      </c>
      <c r="B3010" s="76"/>
      <c r="C3010" s="68"/>
      <c r="D3010" s="67" t="str">
        <f t="shared" si="506"/>
        <v/>
      </c>
      <c r="E3010" s="69"/>
      <c r="F3010" s="76"/>
      <c r="G3010" s="76"/>
      <c r="H3010" s="149" t="str">
        <f t="shared" si="507"/>
        <v/>
      </c>
      <c r="I3010" s="76"/>
      <c r="J3010" s="76"/>
      <c r="K3010" s="76"/>
      <c r="L3010" s="76"/>
      <c r="M3010" s="76"/>
      <c r="N3010" s="149" t="str">
        <f t="shared" si="508"/>
        <v/>
      </c>
      <c r="O3010" s="74" t="str">
        <f t="shared" ca="1" si="509"/>
        <v/>
      </c>
      <c r="P3010" s="76"/>
      <c r="Q3010" s="76"/>
      <c r="R3010" s="76"/>
      <c r="S3010" s="149" t="str">
        <f t="shared" si="499"/>
        <v/>
      </c>
      <c r="T3010" s="149" t="str">
        <f t="shared" si="500"/>
        <v/>
      </c>
      <c r="U3010" s="149" t="str">
        <f t="shared" si="501"/>
        <v/>
      </c>
      <c r="V3010" s="76"/>
      <c r="W3010" s="149" t="str">
        <f t="shared" si="502"/>
        <v/>
      </c>
      <c r="X3010" s="149" t="str">
        <f t="shared" si="503"/>
        <v/>
      </c>
      <c r="Y3010" s="149" t="str">
        <f t="shared" ca="1" si="504"/>
        <v/>
      </c>
      <c r="Z3010" s="149" t="str">
        <f>IFERROR(VLOOKUP(R3010,FVU!B:F,5,FALSE),"")</f>
        <v/>
      </c>
      <c r="AA3010" t="str">
        <f t="shared" si="505"/>
        <v/>
      </c>
    </row>
    <row r="3011" spans="1:27" ht="15.75" customHeight="1">
      <c r="A3011" s="150" t="str">
        <f t="shared" si="498"/>
        <v/>
      </c>
      <c r="B3011" s="75"/>
      <c r="C3011" s="60"/>
      <c r="D3011" s="59" t="str">
        <f t="shared" si="506"/>
        <v/>
      </c>
      <c r="E3011" s="61"/>
      <c r="F3011" s="75"/>
      <c r="G3011" s="75"/>
      <c r="H3011" s="150" t="str">
        <f t="shared" si="507"/>
        <v/>
      </c>
      <c r="I3011" s="75"/>
      <c r="J3011" s="75"/>
      <c r="K3011" s="75"/>
      <c r="L3011" s="75"/>
      <c r="M3011" s="75"/>
      <c r="N3011" s="150" t="str">
        <f t="shared" si="508"/>
        <v/>
      </c>
      <c r="O3011" s="66" t="str">
        <f t="shared" ca="1" si="509"/>
        <v/>
      </c>
      <c r="P3011" s="75"/>
      <c r="Q3011" s="75"/>
      <c r="R3011" s="75"/>
      <c r="S3011" s="150" t="str">
        <f t="shared" si="499"/>
        <v/>
      </c>
      <c r="T3011" s="150" t="str">
        <f t="shared" si="500"/>
        <v/>
      </c>
      <c r="U3011" s="150" t="str">
        <f t="shared" si="501"/>
        <v/>
      </c>
      <c r="V3011" s="75"/>
      <c r="W3011" s="150" t="str">
        <f t="shared" si="502"/>
        <v/>
      </c>
      <c r="X3011" s="150" t="str">
        <f t="shared" si="503"/>
        <v/>
      </c>
      <c r="Y3011" s="150" t="str">
        <f t="shared" ca="1" si="504"/>
        <v/>
      </c>
      <c r="Z3011" s="150" t="str">
        <f>IFERROR(VLOOKUP(R3011,FVU!B:F,5,FALSE),"")</f>
        <v/>
      </c>
      <c r="AA3011" t="str">
        <f t="shared" si="505"/>
        <v/>
      </c>
    </row>
    <row r="3012" spans="1:27" ht="15.75" customHeight="1">
      <c r="A3012" s="149" t="str">
        <f t="shared" ref="A3012:A3075" si="510">IF(B3012&gt;0,A3011+1,"")</f>
        <v/>
      </c>
      <c r="B3012" s="76"/>
      <c r="C3012" s="68"/>
      <c r="D3012" s="67" t="str">
        <f t="shared" si="506"/>
        <v/>
      </c>
      <c r="E3012" s="69"/>
      <c r="F3012" s="76"/>
      <c r="G3012" s="76"/>
      <c r="H3012" s="149" t="str">
        <f t="shared" si="507"/>
        <v/>
      </c>
      <c r="I3012" s="76"/>
      <c r="J3012" s="76"/>
      <c r="K3012" s="76"/>
      <c r="L3012" s="76"/>
      <c r="M3012" s="76"/>
      <c r="N3012" s="149" t="str">
        <f t="shared" si="508"/>
        <v/>
      </c>
      <c r="O3012" s="74" t="str">
        <f t="shared" ca="1" si="509"/>
        <v/>
      </c>
      <c r="P3012" s="76"/>
      <c r="Q3012" s="76"/>
      <c r="R3012" s="76"/>
      <c r="S3012" s="149" t="str">
        <f t="shared" si="499"/>
        <v/>
      </c>
      <c r="T3012" s="149" t="str">
        <f t="shared" si="500"/>
        <v/>
      </c>
      <c r="U3012" s="149" t="str">
        <f t="shared" si="501"/>
        <v/>
      </c>
      <c r="V3012" s="76"/>
      <c r="W3012" s="149" t="str">
        <f t="shared" si="502"/>
        <v/>
      </c>
      <c r="X3012" s="149" t="str">
        <f t="shared" si="503"/>
        <v/>
      </c>
      <c r="Y3012" s="149" t="str">
        <f t="shared" ca="1" si="504"/>
        <v/>
      </c>
      <c r="Z3012" s="149" t="str">
        <f>IFERROR(VLOOKUP(R3012,FVU!B:F,5,FALSE),"")</f>
        <v/>
      </c>
      <c r="AA3012" t="str">
        <f t="shared" si="505"/>
        <v/>
      </c>
    </row>
    <row r="3013" spans="1:27" ht="15.75" customHeight="1">
      <c r="A3013" s="150" t="str">
        <f t="shared" si="510"/>
        <v/>
      </c>
      <c r="B3013" s="75"/>
      <c r="C3013" s="60"/>
      <c r="D3013" s="59" t="str">
        <f t="shared" si="506"/>
        <v/>
      </c>
      <c r="E3013" s="61"/>
      <c r="F3013" s="75"/>
      <c r="G3013" s="75"/>
      <c r="H3013" s="150" t="str">
        <f t="shared" si="507"/>
        <v/>
      </c>
      <c r="I3013" s="75"/>
      <c r="J3013" s="75"/>
      <c r="K3013" s="75"/>
      <c r="L3013" s="75"/>
      <c r="M3013" s="75"/>
      <c r="N3013" s="150" t="str">
        <f t="shared" si="508"/>
        <v/>
      </c>
      <c r="O3013" s="66" t="str">
        <f t="shared" ca="1" si="509"/>
        <v/>
      </c>
      <c r="P3013" s="75"/>
      <c r="Q3013" s="75"/>
      <c r="R3013" s="75"/>
      <c r="S3013" s="150" t="str">
        <f t="shared" si="499"/>
        <v/>
      </c>
      <c r="T3013" s="150" t="str">
        <f t="shared" si="500"/>
        <v/>
      </c>
      <c r="U3013" s="150" t="str">
        <f t="shared" si="501"/>
        <v/>
      </c>
      <c r="V3013" s="75"/>
      <c r="W3013" s="150" t="str">
        <f t="shared" si="502"/>
        <v/>
      </c>
      <c r="X3013" s="150" t="str">
        <f t="shared" si="503"/>
        <v/>
      </c>
      <c r="Y3013" s="150" t="str">
        <f t="shared" ca="1" si="504"/>
        <v/>
      </c>
      <c r="Z3013" s="150" t="str">
        <f>IFERROR(VLOOKUP(R3013,FVU!B:F,5,FALSE),"")</f>
        <v/>
      </c>
      <c r="AA3013" t="str">
        <f t="shared" si="505"/>
        <v/>
      </c>
    </row>
    <row r="3014" spans="1:27" ht="15.75" customHeight="1">
      <c r="A3014" s="149" t="str">
        <f t="shared" si="510"/>
        <v/>
      </c>
      <c r="B3014" s="76"/>
      <c r="C3014" s="68"/>
      <c r="D3014" s="67" t="str">
        <f t="shared" si="506"/>
        <v/>
      </c>
      <c r="E3014" s="69"/>
      <c r="F3014" s="76"/>
      <c r="G3014" s="76"/>
      <c r="H3014" s="149" t="str">
        <f t="shared" si="507"/>
        <v/>
      </c>
      <c r="I3014" s="76"/>
      <c r="J3014" s="76"/>
      <c r="K3014" s="76"/>
      <c r="L3014" s="76"/>
      <c r="M3014" s="76"/>
      <c r="N3014" s="149" t="str">
        <f t="shared" si="508"/>
        <v/>
      </c>
      <c r="O3014" s="74" t="str">
        <f t="shared" ca="1" si="509"/>
        <v/>
      </c>
      <c r="P3014" s="76"/>
      <c r="Q3014" s="76"/>
      <c r="R3014" s="76"/>
      <c r="S3014" s="149" t="str">
        <f t="shared" si="499"/>
        <v/>
      </c>
      <c r="T3014" s="149" t="str">
        <f t="shared" si="500"/>
        <v/>
      </c>
      <c r="U3014" s="149" t="str">
        <f t="shared" si="501"/>
        <v/>
      </c>
      <c r="V3014" s="76"/>
      <c r="W3014" s="149" t="str">
        <f t="shared" si="502"/>
        <v/>
      </c>
      <c r="X3014" s="149" t="str">
        <f t="shared" si="503"/>
        <v/>
      </c>
      <c r="Y3014" s="149" t="str">
        <f t="shared" ca="1" si="504"/>
        <v/>
      </c>
      <c r="Z3014" s="149" t="str">
        <f>IFERROR(VLOOKUP(R3014,FVU!B:F,5,FALSE),"")</f>
        <v/>
      </c>
      <c r="AA3014" t="str">
        <f t="shared" si="505"/>
        <v/>
      </c>
    </row>
    <row r="3015" spans="1:27" ht="15.75" customHeight="1">
      <c r="A3015" s="150" t="str">
        <f t="shared" si="510"/>
        <v/>
      </c>
      <c r="B3015" s="75"/>
      <c r="C3015" s="60"/>
      <c r="D3015" s="59" t="str">
        <f t="shared" si="506"/>
        <v/>
      </c>
      <c r="E3015" s="61"/>
      <c r="F3015" s="75"/>
      <c r="G3015" s="75"/>
      <c r="H3015" s="150" t="str">
        <f t="shared" si="507"/>
        <v/>
      </c>
      <c r="I3015" s="75"/>
      <c r="J3015" s="75"/>
      <c r="K3015" s="75"/>
      <c r="L3015" s="75"/>
      <c r="M3015" s="75"/>
      <c r="N3015" s="150" t="str">
        <f t="shared" si="508"/>
        <v/>
      </c>
      <c r="O3015" s="66" t="str">
        <f t="shared" ca="1" si="509"/>
        <v/>
      </c>
      <c r="P3015" s="75"/>
      <c r="Q3015" s="75"/>
      <c r="R3015" s="75"/>
      <c r="S3015" s="150" t="str">
        <f t="shared" si="499"/>
        <v/>
      </c>
      <c r="T3015" s="150" t="str">
        <f t="shared" si="500"/>
        <v/>
      </c>
      <c r="U3015" s="150" t="str">
        <f t="shared" si="501"/>
        <v/>
      </c>
      <c r="V3015" s="75"/>
      <c r="W3015" s="150" t="str">
        <f t="shared" si="502"/>
        <v/>
      </c>
      <c r="X3015" s="150" t="str">
        <f t="shared" si="503"/>
        <v/>
      </c>
      <c r="Y3015" s="150" t="str">
        <f t="shared" ca="1" si="504"/>
        <v/>
      </c>
      <c r="Z3015" s="150" t="str">
        <f>IFERROR(VLOOKUP(R3015,FVU!B:F,5,FALSE),"")</f>
        <v/>
      </c>
      <c r="AA3015" t="str">
        <f t="shared" si="505"/>
        <v/>
      </c>
    </row>
    <row r="3016" spans="1:27" ht="15.75" customHeight="1">
      <c r="A3016" s="149" t="str">
        <f t="shared" si="510"/>
        <v/>
      </c>
      <c r="B3016" s="76"/>
      <c r="C3016" s="68"/>
      <c r="D3016" s="67" t="str">
        <f t="shared" si="506"/>
        <v/>
      </c>
      <c r="E3016" s="69"/>
      <c r="F3016" s="76"/>
      <c r="G3016" s="76"/>
      <c r="H3016" s="149" t="str">
        <f t="shared" si="507"/>
        <v/>
      </c>
      <c r="I3016" s="76"/>
      <c r="J3016" s="76"/>
      <c r="K3016" s="76"/>
      <c r="L3016" s="76"/>
      <c r="M3016" s="76"/>
      <c r="N3016" s="149" t="str">
        <f t="shared" si="508"/>
        <v/>
      </c>
      <c r="O3016" s="74" t="str">
        <f t="shared" ca="1" si="509"/>
        <v/>
      </c>
      <c r="P3016" s="76"/>
      <c r="Q3016" s="76"/>
      <c r="R3016" s="76"/>
      <c r="S3016" s="149" t="str">
        <f t="shared" si="499"/>
        <v/>
      </c>
      <c r="T3016" s="149" t="str">
        <f t="shared" si="500"/>
        <v/>
      </c>
      <c r="U3016" s="149" t="str">
        <f t="shared" si="501"/>
        <v/>
      </c>
      <c r="V3016" s="76"/>
      <c r="W3016" s="149" t="str">
        <f t="shared" si="502"/>
        <v/>
      </c>
      <c r="X3016" s="149" t="str">
        <f t="shared" si="503"/>
        <v/>
      </c>
      <c r="Y3016" s="149" t="str">
        <f t="shared" ca="1" si="504"/>
        <v/>
      </c>
      <c r="Z3016" s="149" t="str">
        <f>IFERROR(VLOOKUP(R3016,FVU!B:F,5,FALSE),"")</f>
        <v/>
      </c>
      <c r="AA3016" t="str">
        <f t="shared" si="505"/>
        <v/>
      </c>
    </row>
    <row r="3017" spans="1:27" ht="15.75" customHeight="1">
      <c r="A3017" s="150" t="str">
        <f t="shared" si="510"/>
        <v/>
      </c>
      <c r="B3017" s="75"/>
      <c r="C3017" s="60"/>
      <c r="D3017" s="59" t="str">
        <f t="shared" si="506"/>
        <v/>
      </c>
      <c r="E3017" s="61"/>
      <c r="F3017" s="75"/>
      <c r="G3017" s="75"/>
      <c r="H3017" s="150" t="str">
        <f t="shared" si="507"/>
        <v/>
      </c>
      <c r="I3017" s="75"/>
      <c r="J3017" s="75"/>
      <c r="K3017" s="75"/>
      <c r="L3017" s="75"/>
      <c r="M3017" s="75"/>
      <c r="N3017" s="150" t="str">
        <f t="shared" si="508"/>
        <v/>
      </c>
      <c r="O3017" s="66" t="str">
        <f t="shared" ca="1" si="509"/>
        <v/>
      </c>
      <c r="P3017" s="75"/>
      <c r="Q3017" s="75"/>
      <c r="R3017" s="75"/>
      <c r="S3017" s="150" t="str">
        <f t="shared" si="499"/>
        <v/>
      </c>
      <c r="T3017" s="150" t="str">
        <f t="shared" si="500"/>
        <v/>
      </c>
      <c r="U3017" s="150" t="str">
        <f t="shared" si="501"/>
        <v/>
      </c>
      <c r="V3017" s="75"/>
      <c r="W3017" s="150" t="str">
        <f t="shared" si="502"/>
        <v/>
      </c>
      <c r="X3017" s="150" t="str">
        <f t="shared" si="503"/>
        <v/>
      </c>
      <c r="Y3017" s="150" t="str">
        <f t="shared" ca="1" si="504"/>
        <v/>
      </c>
      <c r="Z3017" s="150" t="str">
        <f>IFERROR(VLOOKUP(R3017,FVU!B:F,5,FALSE),"")</f>
        <v/>
      </c>
      <c r="AA3017" t="str">
        <f t="shared" si="505"/>
        <v/>
      </c>
    </row>
    <row r="3018" spans="1:27" ht="15.75" customHeight="1">
      <c r="A3018" s="149" t="str">
        <f t="shared" si="510"/>
        <v/>
      </c>
      <c r="B3018" s="76"/>
      <c r="C3018" s="68"/>
      <c r="D3018" s="67" t="str">
        <f t="shared" si="506"/>
        <v/>
      </c>
      <c r="E3018" s="69"/>
      <c r="F3018" s="76"/>
      <c r="G3018" s="76"/>
      <c r="H3018" s="149" t="str">
        <f t="shared" si="507"/>
        <v/>
      </c>
      <c r="I3018" s="76"/>
      <c r="J3018" s="76"/>
      <c r="K3018" s="76"/>
      <c r="L3018" s="76"/>
      <c r="M3018" s="76"/>
      <c r="N3018" s="149" t="str">
        <f t="shared" si="508"/>
        <v/>
      </c>
      <c r="O3018" s="74" t="str">
        <f t="shared" ca="1" si="509"/>
        <v/>
      </c>
      <c r="P3018" s="76"/>
      <c r="Q3018" s="76"/>
      <c r="R3018" s="76"/>
      <c r="S3018" s="149" t="str">
        <f t="shared" si="499"/>
        <v/>
      </c>
      <c r="T3018" s="149" t="str">
        <f t="shared" si="500"/>
        <v/>
      </c>
      <c r="U3018" s="149" t="str">
        <f t="shared" si="501"/>
        <v/>
      </c>
      <c r="V3018" s="76"/>
      <c r="W3018" s="149" t="str">
        <f t="shared" si="502"/>
        <v/>
      </c>
      <c r="X3018" s="149" t="str">
        <f t="shared" si="503"/>
        <v/>
      </c>
      <c r="Y3018" s="149" t="str">
        <f t="shared" ca="1" si="504"/>
        <v/>
      </c>
      <c r="Z3018" s="149" t="str">
        <f>IFERROR(VLOOKUP(R3018,FVU!B:F,5,FALSE),"")</f>
        <v/>
      </c>
      <c r="AA3018" t="str">
        <f t="shared" si="505"/>
        <v/>
      </c>
    </row>
    <row r="3019" spans="1:27" ht="15.75" customHeight="1">
      <c r="A3019" s="150" t="str">
        <f t="shared" si="510"/>
        <v/>
      </c>
      <c r="B3019" s="75"/>
      <c r="C3019" s="60"/>
      <c r="D3019" s="59" t="str">
        <f t="shared" si="506"/>
        <v/>
      </c>
      <c r="E3019" s="61"/>
      <c r="F3019" s="75"/>
      <c r="G3019" s="75"/>
      <c r="H3019" s="150" t="str">
        <f t="shared" si="507"/>
        <v/>
      </c>
      <c r="I3019" s="75"/>
      <c r="J3019" s="75"/>
      <c r="K3019" s="75"/>
      <c r="L3019" s="75"/>
      <c r="M3019" s="75"/>
      <c r="N3019" s="150" t="str">
        <f t="shared" si="508"/>
        <v/>
      </c>
      <c r="O3019" s="66" t="str">
        <f t="shared" ca="1" si="509"/>
        <v/>
      </c>
      <c r="P3019" s="75"/>
      <c r="Q3019" s="75"/>
      <c r="R3019" s="75"/>
      <c r="S3019" s="150" t="str">
        <f t="shared" si="499"/>
        <v/>
      </c>
      <c r="T3019" s="150" t="str">
        <f t="shared" si="500"/>
        <v/>
      </c>
      <c r="U3019" s="150" t="str">
        <f t="shared" si="501"/>
        <v/>
      </c>
      <c r="V3019" s="75"/>
      <c r="W3019" s="150" t="str">
        <f t="shared" si="502"/>
        <v/>
      </c>
      <c r="X3019" s="150" t="str">
        <f t="shared" si="503"/>
        <v/>
      </c>
      <c r="Y3019" s="150" t="str">
        <f t="shared" ca="1" si="504"/>
        <v/>
      </c>
      <c r="Z3019" s="150" t="str">
        <f>IFERROR(VLOOKUP(R3019,FVU!B:F,5,FALSE),"")</f>
        <v/>
      </c>
      <c r="AA3019" t="str">
        <f t="shared" si="505"/>
        <v/>
      </c>
    </row>
    <row r="3020" spans="1:27" ht="15.75" customHeight="1">
      <c r="A3020" s="149" t="str">
        <f t="shared" si="510"/>
        <v/>
      </c>
      <c r="B3020" s="76"/>
      <c r="C3020" s="68"/>
      <c r="D3020" s="67" t="str">
        <f t="shared" si="506"/>
        <v/>
      </c>
      <c r="E3020" s="69"/>
      <c r="F3020" s="76"/>
      <c r="G3020" s="76"/>
      <c r="H3020" s="149" t="str">
        <f t="shared" si="507"/>
        <v/>
      </c>
      <c r="I3020" s="76"/>
      <c r="J3020" s="76"/>
      <c r="K3020" s="76"/>
      <c r="L3020" s="76"/>
      <c r="M3020" s="76"/>
      <c r="N3020" s="149" t="str">
        <f t="shared" si="508"/>
        <v/>
      </c>
      <c r="O3020" s="74" t="str">
        <f t="shared" ca="1" si="509"/>
        <v/>
      </c>
      <c r="P3020" s="76"/>
      <c r="Q3020" s="76"/>
      <c r="R3020" s="76"/>
      <c r="S3020" s="149" t="str">
        <f t="shared" si="499"/>
        <v/>
      </c>
      <c r="T3020" s="149" t="str">
        <f t="shared" si="500"/>
        <v/>
      </c>
      <c r="U3020" s="149" t="str">
        <f t="shared" si="501"/>
        <v/>
      </c>
      <c r="V3020" s="76"/>
      <c r="W3020" s="149" t="str">
        <f t="shared" si="502"/>
        <v/>
      </c>
      <c r="X3020" s="149" t="str">
        <f t="shared" si="503"/>
        <v/>
      </c>
      <c r="Y3020" s="149" t="str">
        <f t="shared" ca="1" si="504"/>
        <v/>
      </c>
      <c r="Z3020" s="149" t="str">
        <f>IFERROR(VLOOKUP(R3020,FVU!B:F,5,FALSE),"")</f>
        <v/>
      </c>
      <c r="AA3020" t="str">
        <f t="shared" si="505"/>
        <v/>
      </c>
    </row>
    <row r="3021" spans="1:27" ht="15.75" customHeight="1">
      <c r="A3021" s="150" t="str">
        <f t="shared" si="510"/>
        <v/>
      </c>
      <c r="B3021" s="75"/>
      <c r="C3021" s="60"/>
      <c r="D3021" s="59" t="str">
        <f t="shared" si="506"/>
        <v/>
      </c>
      <c r="E3021" s="61"/>
      <c r="F3021" s="75"/>
      <c r="G3021" s="75"/>
      <c r="H3021" s="150" t="str">
        <f t="shared" si="507"/>
        <v/>
      </c>
      <c r="I3021" s="75"/>
      <c r="J3021" s="75"/>
      <c r="K3021" s="75"/>
      <c r="L3021" s="75"/>
      <c r="M3021" s="75"/>
      <c r="N3021" s="150" t="str">
        <f t="shared" si="508"/>
        <v/>
      </c>
      <c r="O3021" s="66" t="str">
        <f t="shared" ca="1" si="509"/>
        <v/>
      </c>
      <c r="P3021" s="75"/>
      <c r="Q3021" s="75"/>
      <c r="R3021" s="75"/>
      <c r="S3021" s="150" t="str">
        <f t="shared" si="499"/>
        <v/>
      </c>
      <c r="T3021" s="150" t="str">
        <f t="shared" si="500"/>
        <v/>
      </c>
      <c r="U3021" s="150" t="str">
        <f t="shared" si="501"/>
        <v/>
      </c>
      <c r="V3021" s="75"/>
      <c r="W3021" s="150" t="str">
        <f t="shared" si="502"/>
        <v/>
      </c>
      <c r="X3021" s="150" t="str">
        <f t="shared" si="503"/>
        <v/>
      </c>
      <c r="Y3021" s="150" t="str">
        <f t="shared" ca="1" si="504"/>
        <v/>
      </c>
      <c r="Z3021" s="150" t="str">
        <f>IFERROR(VLOOKUP(R3021,FVU!B:F,5,FALSE),"")</f>
        <v/>
      </c>
      <c r="AA3021" t="str">
        <f t="shared" si="505"/>
        <v/>
      </c>
    </row>
    <row r="3022" spans="1:27" ht="15.75" customHeight="1">
      <c r="A3022" s="149" t="str">
        <f t="shared" si="510"/>
        <v/>
      </c>
      <c r="B3022" s="76"/>
      <c r="C3022" s="68"/>
      <c r="D3022" s="67" t="str">
        <f t="shared" si="506"/>
        <v/>
      </c>
      <c r="E3022" s="69"/>
      <c r="F3022" s="76"/>
      <c r="G3022" s="76"/>
      <c r="H3022" s="149" t="str">
        <f t="shared" si="507"/>
        <v/>
      </c>
      <c r="I3022" s="76"/>
      <c r="J3022" s="76"/>
      <c r="K3022" s="76"/>
      <c r="L3022" s="76"/>
      <c r="M3022" s="76"/>
      <c r="N3022" s="149" t="str">
        <f t="shared" si="508"/>
        <v/>
      </c>
      <c r="O3022" s="74" t="str">
        <f t="shared" ca="1" si="509"/>
        <v/>
      </c>
      <c r="P3022" s="76"/>
      <c r="Q3022" s="76"/>
      <c r="R3022" s="76"/>
      <c r="S3022" s="149" t="str">
        <f t="shared" si="499"/>
        <v/>
      </c>
      <c r="T3022" s="149" t="str">
        <f t="shared" si="500"/>
        <v/>
      </c>
      <c r="U3022" s="149" t="str">
        <f t="shared" si="501"/>
        <v/>
      </c>
      <c r="V3022" s="76"/>
      <c r="W3022" s="149" t="str">
        <f t="shared" si="502"/>
        <v/>
      </c>
      <c r="X3022" s="149" t="str">
        <f t="shared" si="503"/>
        <v/>
      </c>
      <c r="Y3022" s="149" t="str">
        <f t="shared" ca="1" si="504"/>
        <v/>
      </c>
      <c r="Z3022" s="149" t="str">
        <f>IFERROR(VLOOKUP(R3022,FVU!B:F,5,FALSE),"")</f>
        <v/>
      </c>
      <c r="AA3022" t="str">
        <f t="shared" si="505"/>
        <v/>
      </c>
    </row>
    <row r="3023" spans="1:27" ht="15.75" customHeight="1">
      <c r="A3023" s="150" t="str">
        <f t="shared" si="510"/>
        <v/>
      </c>
      <c r="B3023" s="75"/>
      <c r="C3023" s="60"/>
      <c r="D3023" s="59" t="str">
        <f t="shared" si="506"/>
        <v/>
      </c>
      <c r="E3023" s="61"/>
      <c r="F3023" s="75"/>
      <c r="G3023" s="75"/>
      <c r="H3023" s="150" t="str">
        <f t="shared" si="507"/>
        <v/>
      </c>
      <c r="I3023" s="75"/>
      <c r="J3023" s="75"/>
      <c r="K3023" s="75"/>
      <c r="L3023" s="75"/>
      <c r="M3023" s="75"/>
      <c r="N3023" s="150" t="str">
        <f t="shared" si="508"/>
        <v/>
      </c>
      <c r="O3023" s="66" t="str">
        <f t="shared" ca="1" si="509"/>
        <v/>
      </c>
      <c r="P3023" s="75"/>
      <c r="Q3023" s="75"/>
      <c r="R3023" s="75"/>
      <c r="S3023" s="150" t="str">
        <f t="shared" si="499"/>
        <v/>
      </c>
      <c r="T3023" s="150" t="str">
        <f t="shared" si="500"/>
        <v/>
      </c>
      <c r="U3023" s="150" t="str">
        <f t="shared" si="501"/>
        <v/>
      </c>
      <c r="V3023" s="75"/>
      <c r="W3023" s="150" t="str">
        <f t="shared" si="502"/>
        <v/>
      </c>
      <c r="X3023" s="150" t="str">
        <f t="shared" si="503"/>
        <v/>
      </c>
      <c r="Y3023" s="150" t="str">
        <f t="shared" ca="1" si="504"/>
        <v/>
      </c>
      <c r="Z3023" s="150" t="str">
        <f>IFERROR(VLOOKUP(R3023,FVU!B:F,5,FALSE),"")</f>
        <v/>
      </c>
      <c r="AA3023" t="str">
        <f t="shared" si="505"/>
        <v/>
      </c>
    </row>
    <row r="3024" spans="1:27" ht="15.75" customHeight="1">
      <c r="A3024" s="149" t="str">
        <f t="shared" si="510"/>
        <v/>
      </c>
      <c r="B3024" s="76"/>
      <c r="C3024" s="68"/>
      <c r="D3024" s="67" t="str">
        <f t="shared" si="506"/>
        <v/>
      </c>
      <c r="E3024" s="69"/>
      <c r="F3024" s="76"/>
      <c r="G3024" s="76"/>
      <c r="H3024" s="149" t="str">
        <f t="shared" si="507"/>
        <v/>
      </c>
      <c r="I3024" s="76"/>
      <c r="J3024" s="76"/>
      <c r="K3024" s="76"/>
      <c r="L3024" s="76"/>
      <c r="M3024" s="76"/>
      <c r="N3024" s="149" t="str">
        <f t="shared" si="508"/>
        <v/>
      </c>
      <c r="O3024" s="74" t="str">
        <f t="shared" ca="1" si="509"/>
        <v/>
      </c>
      <c r="P3024" s="76"/>
      <c r="Q3024" s="76"/>
      <c r="R3024" s="76"/>
      <c r="S3024" s="149" t="str">
        <f t="shared" si="499"/>
        <v/>
      </c>
      <c r="T3024" s="149" t="str">
        <f t="shared" si="500"/>
        <v/>
      </c>
      <c r="U3024" s="149" t="str">
        <f t="shared" si="501"/>
        <v/>
      </c>
      <c r="V3024" s="76"/>
      <c r="W3024" s="149" t="str">
        <f t="shared" si="502"/>
        <v/>
      </c>
      <c r="X3024" s="149" t="str">
        <f t="shared" si="503"/>
        <v/>
      </c>
      <c r="Y3024" s="149" t="str">
        <f t="shared" ca="1" si="504"/>
        <v/>
      </c>
      <c r="Z3024" s="149" t="str">
        <f>IFERROR(VLOOKUP(R3024,FVU!B:F,5,FALSE),"")</f>
        <v/>
      </c>
      <c r="AA3024" t="str">
        <f t="shared" si="505"/>
        <v/>
      </c>
    </row>
    <row r="3025" spans="1:27" ht="15.75" customHeight="1">
      <c r="A3025" s="150" t="str">
        <f t="shared" si="510"/>
        <v/>
      </c>
      <c r="B3025" s="75"/>
      <c r="C3025" s="60"/>
      <c r="D3025" s="59" t="str">
        <f t="shared" si="506"/>
        <v/>
      </c>
      <c r="E3025" s="61"/>
      <c r="F3025" s="75"/>
      <c r="G3025" s="75"/>
      <c r="H3025" s="150" t="str">
        <f t="shared" si="507"/>
        <v/>
      </c>
      <c r="I3025" s="75"/>
      <c r="J3025" s="75"/>
      <c r="K3025" s="75"/>
      <c r="L3025" s="75"/>
      <c r="M3025" s="75"/>
      <c r="N3025" s="150" t="str">
        <f t="shared" si="508"/>
        <v/>
      </c>
      <c r="O3025" s="66" t="str">
        <f t="shared" ca="1" si="509"/>
        <v/>
      </c>
      <c r="P3025" s="75"/>
      <c r="Q3025" s="75"/>
      <c r="R3025" s="75"/>
      <c r="S3025" s="150" t="str">
        <f t="shared" ref="S3025:S3088" si="511">IFERROR(VLOOKUP(R3025,FVU,2,FALSE),"")</f>
        <v/>
      </c>
      <c r="T3025" s="150" t="str">
        <f t="shared" ref="T3025:T3088" si="512">IFERROR(VLOOKUP(R3025,FVU,3,FALSE),"")</f>
        <v/>
      </c>
      <c r="U3025" s="150" t="str">
        <f t="shared" ref="U3025:U3088" si="513">IFERROR(VLOOKUP(R3025,FVU,4,FALSE),"")</f>
        <v/>
      </c>
      <c r="V3025" s="75"/>
      <c r="W3025" s="150" t="str">
        <f t="shared" ref="W3025:W3088" si="514">IFERROR(VLOOKUP(V3025,RELATOR,2,FALSE),"")</f>
        <v/>
      </c>
      <c r="X3025" s="150" t="str">
        <f t="shared" ref="X3025:X3088" si="515">IF(J3025=0,"",MONTH(J3025))</f>
        <v/>
      </c>
      <c r="Y3025" s="150" t="str">
        <f t="shared" ref="Y3025:Y3088" ca="1" si="516">IF(J3025=0,"",IF(P3025=0,TODAY()-J3025,P3025-J3025))</f>
        <v/>
      </c>
      <c r="Z3025" s="150" t="str">
        <f>IFERROR(VLOOKUP(R3025,FVU!B:F,5,FALSE),"")</f>
        <v/>
      </c>
      <c r="AA3025" t="str">
        <f t="shared" ref="AA3025:AA3088" si="517">IF(J3025=0,"",YEAR(J3025))</f>
        <v/>
      </c>
    </row>
    <row r="3026" spans="1:27" ht="15.75" customHeight="1">
      <c r="A3026" s="149" t="str">
        <f t="shared" si="510"/>
        <v/>
      </c>
      <c r="B3026" s="76"/>
      <c r="C3026" s="68"/>
      <c r="D3026" s="67" t="str">
        <f t="shared" si="506"/>
        <v/>
      </c>
      <c r="E3026" s="69"/>
      <c r="F3026" s="76"/>
      <c r="G3026" s="76"/>
      <c r="H3026" s="149" t="str">
        <f t="shared" si="507"/>
        <v/>
      </c>
      <c r="I3026" s="76"/>
      <c r="J3026" s="76"/>
      <c r="K3026" s="76"/>
      <c r="L3026" s="76"/>
      <c r="M3026" s="76"/>
      <c r="N3026" s="149" t="str">
        <f t="shared" si="508"/>
        <v/>
      </c>
      <c r="O3026" s="74" t="str">
        <f t="shared" ca="1" si="509"/>
        <v/>
      </c>
      <c r="P3026" s="76"/>
      <c r="Q3026" s="76"/>
      <c r="R3026" s="76"/>
      <c r="S3026" s="149" t="str">
        <f t="shared" si="511"/>
        <v/>
      </c>
      <c r="T3026" s="149" t="str">
        <f t="shared" si="512"/>
        <v/>
      </c>
      <c r="U3026" s="149" t="str">
        <f t="shared" si="513"/>
        <v/>
      </c>
      <c r="V3026" s="76"/>
      <c r="W3026" s="149" t="str">
        <f t="shared" si="514"/>
        <v/>
      </c>
      <c r="X3026" s="149" t="str">
        <f t="shared" si="515"/>
        <v/>
      </c>
      <c r="Y3026" s="149" t="str">
        <f t="shared" ca="1" si="516"/>
        <v/>
      </c>
      <c r="Z3026" s="149" t="str">
        <f>IFERROR(VLOOKUP(R3026,FVU!B:F,5,FALSE),"")</f>
        <v/>
      </c>
      <c r="AA3026" t="str">
        <f t="shared" si="517"/>
        <v/>
      </c>
    </row>
    <row r="3027" spans="1:27" ht="15.75" customHeight="1">
      <c r="A3027" s="150" t="str">
        <f t="shared" si="510"/>
        <v/>
      </c>
      <c r="B3027" s="75"/>
      <c r="C3027" s="60"/>
      <c r="D3027" s="59" t="str">
        <f t="shared" si="506"/>
        <v/>
      </c>
      <c r="E3027" s="61"/>
      <c r="F3027" s="75"/>
      <c r="G3027" s="75"/>
      <c r="H3027" s="150" t="str">
        <f t="shared" si="507"/>
        <v/>
      </c>
      <c r="I3027" s="75"/>
      <c r="J3027" s="75"/>
      <c r="K3027" s="75"/>
      <c r="L3027" s="75"/>
      <c r="M3027" s="75"/>
      <c r="N3027" s="150" t="str">
        <f t="shared" si="508"/>
        <v/>
      </c>
      <c r="O3027" s="66" t="str">
        <f t="shared" ca="1" si="509"/>
        <v/>
      </c>
      <c r="P3027" s="75"/>
      <c r="Q3027" s="75"/>
      <c r="R3027" s="75"/>
      <c r="S3027" s="150" t="str">
        <f t="shared" si="511"/>
        <v/>
      </c>
      <c r="T3027" s="150" t="str">
        <f t="shared" si="512"/>
        <v/>
      </c>
      <c r="U3027" s="150" t="str">
        <f t="shared" si="513"/>
        <v/>
      </c>
      <c r="V3027" s="75"/>
      <c r="W3027" s="150" t="str">
        <f t="shared" si="514"/>
        <v/>
      </c>
      <c r="X3027" s="150" t="str">
        <f t="shared" si="515"/>
        <v/>
      </c>
      <c r="Y3027" s="150" t="str">
        <f t="shared" ca="1" si="516"/>
        <v/>
      </c>
      <c r="Z3027" s="150" t="str">
        <f>IFERROR(VLOOKUP(R3027,FVU!B:F,5,FALSE),"")</f>
        <v/>
      </c>
      <c r="AA3027" t="str">
        <f t="shared" si="517"/>
        <v/>
      </c>
    </row>
    <row r="3028" spans="1:27" ht="15.75" customHeight="1">
      <c r="A3028" s="149" t="str">
        <f t="shared" si="510"/>
        <v/>
      </c>
      <c r="B3028" s="76"/>
      <c r="C3028" s="68"/>
      <c r="D3028" s="67" t="str">
        <f t="shared" si="506"/>
        <v/>
      </c>
      <c r="E3028" s="69"/>
      <c r="F3028" s="76"/>
      <c r="G3028" s="76"/>
      <c r="H3028" s="149" t="str">
        <f t="shared" si="507"/>
        <v/>
      </c>
      <c r="I3028" s="76"/>
      <c r="J3028" s="76"/>
      <c r="K3028" s="76"/>
      <c r="L3028" s="76"/>
      <c r="M3028" s="76"/>
      <c r="N3028" s="149" t="str">
        <f t="shared" si="508"/>
        <v/>
      </c>
      <c r="O3028" s="74" t="str">
        <f t="shared" ca="1" si="509"/>
        <v/>
      </c>
      <c r="P3028" s="76"/>
      <c r="Q3028" s="76"/>
      <c r="R3028" s="76"/>
      <c r="S3028" s="149" t="str">
        <f t="shared" si="511"/>
        <v/>
      </c>
      <c r="T3028" s="149" t="str">
        <f t="shared" si="512"/>
        <v/>
      </c>
      <c r="U3028" s="149" t="str">
        <f t="shared" si="513"/>
        <v/>
      </c>
      <c r="V3028" s="76"/>
      <c r="W3028" s="149" t="str">
        <f t="shared" si="514"/>
        <v/>
      </c>
      <c r="X3028" s="149" t="str">
        <f t="shared" si="515"/>
        <v/>
      </c>
      <c r="Y3028" s="149" t="str">
        <f t="shared" ca="1" si="516"/>
        <v/>
      </c>
      <c r="Z3028" s="149" t="str">
        <f>IFERROR(VLOOKUP(R3028,FVU!B:F,5,FALSE),"")</f>
        <v/>
      </c>
      <c r="AA3028" t="str">
        <f t="shared" si="517"/>
        <v/>
      </c>
    </row>
    <row r="3029" spans="1:27" ht="15.75" customHeight="1">
      <c r="A3029" s="150" t="str">
        <f t="shared" si="510"/>
        <v/>
      </c>
      <c r="B3029" s="75"/>
      <c r="C3029" s="60"/>
      <c r="D3029" s="59" t="str">
        <f t="shared" si="506"/>
        <v/>
      </c>
      <c r="E3029" s="61"/>
      <c r="F3029" s="75"/>
      <c r="G3029" s="75"/>
      <c r="H3029" s="150" t="str">
        <f t="shared" si="507"/>
        <v/>
      </c>
      <c r="I3029" s="75"/>
      <c r="J3029" s="75"/>
      <c r="K3029" s="75"/>
      <c r="L3029" s="75"/>
      <c r="M3029" s="75"/>
      <c r="N3029" s="150" t="str">
        <f t="shared" si="508"/>
        <v/>
      </c>
      <c r="O3029" s="66" t="str">
        <f t="shared" ca="1" si="509"/>
        <v/>
      </c>
      <c r="P3029" s="75"/>
      <c r="Q3029" s="75"/>
      <c r="R3029" s="75"/>
      <c r="S3029" s="150" t="str">
        <f t="shared" si="511"/>
        <v/>
      </c>
      <c r="T3029" s="150" t="str">
        <f t="shared" si="512"/>
        <v/>
      </c>
      <c r="U3029" s="150" t="str">
        <f t="shared" si="513"/>
        <v/>
      </c>
      <c r="V3029" s="75"/>
      <c r="W3029" s="150" t="str">
        <f t="shared" si="514"/>
        <v/>
      </c>
      <c r="X3029" s="150" t="str">
        <f t="shared" si="515"/>
        <v/>
      </c>
      <c r="Y3029" s="150" t="str">
        <f t="shared" ca="1" si="516"/>
        <v/>
      </c>
      <c r="Z3029" s="150" t="str">
        <f>IFERROR(VLOOKUP(R3029,FVU!B:F,5,FALSE),"")</f>
        <v/>
      </c>
      <c r="AA3029" t="str">
        <f t="shared" si="517"/>
        <v/>
      </c>
    </row>
    <row r="3030" spans="1:27" ht="15.75" customHeight="1">
      <c r="A3030" s="149" t="str">
        <f t="shared" si="510"/>
        <v/>
      </c>
      <c r="B3030" s="76"/>
      <c r="C3030" s="68"/>
      <c r="D3030" s="67" t="str">
        <f t="shared" si="506"/>
        <v/>
      </c>
      <c r="E3030" s="69"/>
      <c r="F3030" s="76"/>
      <c r="G3030" s="76"/>
      <c r="H3030" s="149" t="str">
        <f t="shared" si="507"/>
        <v/>
      </c>
      <c r="I3030" s="76"/>
      <c r="J3030" s="76"/>
      <c r="K3030" s="76"/>
      <c r="L3030" s="76"/>
      <c r="M3030" s="76"/>
      <c r="N3030" s="149" t="str">
        <f t="shared" si="508"/>
        <v/>
      </c>
      <c r="O3030" s="74" t="str">
        <f t="shared" ca="1" si="509"/>
        <v/>
      </c>
      <c r="P3030" s="76"/>
      <c r="Q3030" s="76"/>
      <c r="R3030" s="76"/>
      <c r="S3030" s="149" t="str">
        <f t="shared" si="511"/>
        <v/>
      </c>
      <c r="T3030" s="149" t="str">
        <f t="shared" si="512"/>
        <v/>
      </c>
      <c r="U3030" s="149" t="str">
        <f t="shared" si="513"/>
        <v/>
      </c>
      <c r="V3030" s="76"/>
      <c r="W3030" s="149" t="str">
        <f t="shared" si="514"/>
        <v/>
      </c>
      <c r="X3030" s="149" t="str">
        <f t="shared" si="515"/>
        <v/>
      </c>
      <c r="Y3030" s="149" t="str">
        <f t="shared" ca="1" si="516"/>
        <v/>
      </c>
      <c r="Z3030" s="149" t="str">
        <f>IFERROR(VLOOKUP(R3030,FVU!B:F,5,FALSE),"")</f>
        <v/>
      </c>
      <c r="AA3030" t="str">
        <f t="shared" si="517"/>
        <v/>
      </c>
    </row>
    <row r="3031" spans="1:27" ht="15.75" customHeight="1">
      <c r="A3031" s="150" t="str">
        <f t="shared" si="510"/>
        <v/>
      </c>
      <c r="B3031" s="75"/>
      <c r="C3031" s="60"/>
      <c r="D3031" s="59" t="str">
        <f t="shared" ref="D3031:D3094" si="518">IFERROR(VLOOKUP(C3031,MEDIDA,2,FALSE),"")</f>
        <v/>
      </c>
      <c r="E3031" s="61"/>
      <c r="F3031" s="75"/>
      <c r="G3031" s="75"/>
      <c r="H3031" s="150" t="str">
        <f t="shared" ref="H3031:H3094" si="519">IFERROR(VLOOKUP(G3031,LOCAL,2,FALSE),"")</f>
        <v/>
      </c>
      <c r="I3031" s="75"/>
      <c r="J3031" s="75"/>
      <c r="K3031" s="75"/>
      <c r="L3031" s="75"/>
      <c r="M3031" s="75"/>
      <c r="N3031" s="150" t="str">
        <f t="shared" ref="N3031:N3094" si="520">IFERROR(VLOOKUP(C3031,MEDIDA,3,FALSE),"")</f>
        <v/>
      </c>
      <c r="O3031" s="66" t="str">
        <f t="shared" ref="O3031:O3094" ca="1" si="521">IF(B3031="","",IF(P3031="",IF(TODAY()-J3031&gt;=7,"PENDENTE","AGUARDANDO"),"OK"))</f>
        <v/>
      </c>
      <c r="P3031" s="75"/>
      <c r="Q3031" s="75"/>
      <c r="R3031" s="75"/>
      <c r="S3031" s="150" t="str">
        <f t="shared" si="511"/>
        <v/>
      </c>
      <c r="T3031" s="150" t="str">
        <f t="shared" si="512"/>
        <v/>
      </c>
      <c r="U3031" s="150" t="str">
        <f t="shared" si="513"/>
        <v/>
      </c>
      <c r="V3031" s="75"/>
      <c r="W3031" s="150" t="str">
        <f t="shared" si="514"/>
        <v/>
      </c>
      <c r="X3031" s="150" t="str">
        <f t="shared" si="515"/>
        <v/>
      </c>
      <c r="Y3031" s="150" t="str">
        <f t="shared" ca="1" si="516"/>
        <v/>
      </c>
      <c r="Z3031" s="150" t="str">
        <f>IFERROR(VLOOKUP(R3031,FVU!B:F,5,FALSE),"")</f>
        <v/>
      </c>
      <c r="AA3031" t="str">
        <f t="shared" si="517"/>
        <v/>
      </c>
    </row>
    <row r="3032" spans="1:27" ht="15.75" customHeight="1">
      <c r="A3032" s="149" t="str">
        <f t="shared" si="510"/>
        <v/>
      </c>
      <c r="B3032" s="76"/>
      <c r="C3032" s="68"/>
      <c r="D3032" s="67" t="str">
        <f t="shared" si="518"/>
        <v/>
      </c>
      <c r="E3032" s="69"/>
      <c r="F3032" s="76"/>
      <c r="G3032" s="76"/>
      <c r="H3032" s="149" t="str">
        <f t="shared" si="519"/>
        <v/>
      </c>
      <c r="I3032" s="76"/>
      <c r="J3032" s="76"/>
      <c r="K3032" s="76"/>
      <c r="L3032" s="76"/>
      <c r="M3032" s="76"/>
      <c r="N3032" s="149" t="str">
        <f t="shared" si="520"/>
        <v/>
      </c>
      <c r="O3032" s="74" t="str">
        <f t="shared" ca="1" si="521"/>
        <v/>
      </c>
      <c r="P3032" s="76"/>
      <c r="Q3032" s="76"/>
      <c r="R3032" s="76"/>
      <c r="S3032" s="149" t="str">
        <f t="shared" si="511"/>
        <v/>
      </c>
      <c r="T3032" s="149" t="str">
        <f t="shared" si="512"/>
        <v/>
      </c>
      <c r="U3032" s="149" t="str">
        <f t="shared" si="513"/>
        <v/>
      </c>
      <c r="V3032" s="76"/>
      <c r="W3032" s="149" t="str">
        <f t="shared" si="514"/>
        <v/>
      </c>
      <c r="X3032" s="149" t="str">
        <f t="shared" si="515"/>
        <v/>
      </c>
      <c r="Y3032" s="149" t="str">
        <f t="shared" ca="1" si="516"/>
        <v/>
      </c>
      <c r="Z3032" s="149" t="str">
        <f>IFERROR(VLOOKUP(R3032,FVU!B:F,5,FALSE),"")</f>
        <v/>
      </c>
      <c r="AA3032" t="str">
        <f t="shared" si="517"/>
        <v/>
      </c>
    </row>
    <row r="3033" spans="1:27" ht="15.75" customHeight="1">
      <c r="A3033" s="150" t="str">
        <f t="shared" si="510"/>
        <v/>
      </c>
      <c r="B3033" s="75"/>
      <c r="C3033" s="60"/>
      <c r="D3033" s="59" t="str">
        <f t="shared" si="518"/>
        <v/>
      </c>
      <c r="E3033" s="61"/>
      <c r="F3033" s="75"/>
      <c r="G3033" s="75"/>
      <c r="H3033" s="150" t="str">
        <f t="shared" si="519"/>
        <v/>
      </c>
      <c r="I3033" s="75"/>
      <c r="J3033" s="75"/>
      <c r="K3033" s="75"/>
      <c r="L3033" s="75"/>
      <c r="M3033" s="75"/>
      <c r="N3033" s="150" t="str">
        <f t="shared" si="520"/>
        <v/>
      </c>
      <c r="O3033" s="66" t="str">
        <f t="shared" ca="1" si="521"/>
        <v/>
      </c>
      <c r="P3033" s="75"/>
      <c r="Q3033" s="75"/>
      <c r="R3033" s="75"/>
      <c r="S3033" s="150" t="str">
        <f t="shared" si="511"/>
        <v/>
      </c>
      <c r="T3033" s="150" t="str">
        <f t="shared" si="512"/>
        <v/>
      </c>
      <c r="U3033" s="150" t="str">
        <f t="shared" si="513"/>
        <v/>
      </c>
      <c r="V3033" s="75"/>
      <c r="W3033" s="150" t="str">
        <f t="shared" si="514"/>
        <v/>
      </c>
      <c r="X3033" s="150" t="str">
        <f t="shared" si="515"/>
        <v/>
      </c>
      <c r="Y3033" s="150" t="str">
        <f t="shared" ca="1" si="516"/>
        <v/>
      </c>
      <c r="Z3033" s="150" t="str">
        <f>IFERROR(VLOOKUP(R3033,FVU!B:F,5,FALSE),"")</f>
        <v/>
      </c>
      <c r="AA3033" t="str">
        <f t="shared" si="517"/>
        <v/>
      </c>
    </row>
    <row r="3034" spans="1:27" ht="15.75" customHeight="1">
      <c r="A3034" s="149" t="str">
        <f t="shared" si="510"/>
        <v/>
      </c>
      <c r="B3034" s="76"/>
      <c r="C3034" s="68"/>
      <c r="D3034" s="67" t="str">
        <f t="shared" si="518"/>
        <v/>
      </c>
      <c r="E3034" s="69"/>
      <c r="F3034" s="76"/>
      <c r="G3034" s="76"/>
      <c r="H3034" s="149" t="str">
        <f t="shared" si="519"/>
        <v/>
      </c>
      <c r="I3034" s="76"/>
      <c r="J3034" s="76"/>
      <c r="K3034" s="76"/>
      <c r="L3034" s="76"/>
      <c r="M3034" s="76"/>
      <c r="N3034" s="149" t="str">
        <f t="shared" si="520"/>
        <v/>
      </c>
      <c r="O3034" s="74" t="str">
        <f t="shared" ca="1" si="521"/>
        <v/>
      </c>
      <c r="P3034" s="76"/>
      <c r="Q3034" s="76"/>
      <c r="R3034" s="76"/>
      <c r="S3034" s="149" t="str">
        <f t="shared" si="511"/>
        <v/>
      </c>
      <c r="T3034" s="149" t="str">
        <f t="shared" si="512"/>
        <v/>
      </c>
      <c r="U3034" s="149" t="str">
        <f t="shared" si="513"/>
        <v/>
      </c>
      <c r="V3034" s="76"/>
      <c r="W3034" s="149" t="str">
        <f t="shared" si="514"/>
        <v/>
      </c>
      <c r="X3034" s="149" t="str">
        <f t="shared" si="515"/>
        <v/>
      </c>
      <c r="Y3034" s="149" t="str">
        <f t="shared" ca="1" si="516"/>
        <v/>
      </c>
      <c r="Z3034" s="149" t="str">
        <f>IFERROR(VLOOKUP(R3034,FVU!B:F,5,FALSE),"")</f>
        <v/>
      </c>
      <c r="AA3034" t="str">
        <f t="shared" si="517"/>
        <v/>
      </c>
    </row>
    <row r="3035" spans="1:27" ht="15.75" customHeight="1">
      <c r="A3035" s="150" t="str">
        <f t="shared" si="510"/>
        <v/>
      </c>
      <c r="B3035" s="75"/>
      <c r="C3035" s="60"/>
      <c r="D3035" s="59" t="str">
        <f t="shared" si="518"/>
        <v/>
      </c>
      <c r="E3035" s="61"/>
      <c r="F3035" s="75"/>
      <c r="G3035" s="75"/>
      <c r="H3035" s="150" t="str">
        <f t="shared" si="519"/>
        <v/>
      </c>
      <c r="I3035" s="75"/>
      <c r="J3035" s="75"/>
      <c r="K3035" s="75"/>
      <c r="L3035" s="75"/>
      <c r="M3035" s="75"/>
      <c r="N3035" s="150" t="str">
        <f t="shared" si="520"/>
        <v/>
      </c>
      <c r="O3035" s="66" t="str">
        <f t="shared" ca="1" si="521"/>
        <v/>
      </c>
      <c r="P3035" s="75"/>
      <c r="Q3035" s="75"/>
      <c r="R3035" s="75"/>
      <c r="S3035" s="150" t="str">
        <f t="shared" si="511"/>
        <v/>
      </c>
      <c r="T3035" s="150" t="str">
        <f t="shared" si="512"/>
        <v/>
      </c>
      <c r="U3035" s="150" t="str">
        <f t="shared" si="513"/>
        <v/>
      </c>
      <c r="V3035" s="75"/>
      <c r="W3035" s="150" t="str">
        <f t="shared" si="514"/>
        <v/>
      </c>
      <c r="X3035" s="150" t="str">
        <f t="shared" si="515"/>
        <v/>
      </c>
      <c r="Y3035" s="150" t="str">
        <f t="shared" ca="1" si="516"/>
        <v/>
      </c>
      <c r="Z3035" s="150" t="str">
        <f>IFERROR(VLOOKUP(R3035,FVU!B:F,5,FALSE),"")</f>
        <v/>
      </c>
      <c r="AA3035" t="str">
        <f t="shared" si="517"/>
        <v/>
      </c>
    </row>
    <row r="3036" spans="1:27" ht="15.75" customHeight="1">
      <c r="A3036" s="149" t="str">
        <f t="shared" si="510"/>
        <v/>
      </c>
      <c r="B3036" s="76"/>
      <c r="C3036" s="68"/>
      <c r="D3036" s="67" t="str">
        <f t="shared" si="518"/>
        <v/>
      </c>
      <c r="E3036" s="69"/>
      <c r="F3036" s="76"/>
      <c r="G3036" s="76"/>
      <c r="H3036" s="149" t="str">
        <f t="shared" si="519"/>
        <v/>
      </c>
      <c r="I3036" s="76"/>
      <c r="J3036" s="76"/>
      <c r="K3036" s="76"/>
      <c r="L3036" s="76"/>
      <c r="M3036" s="76"/>
      <c r="N3036" s="149" t="str">
        <f t="shared" si="520"/>
        <v/>
      </c>
      <c r="O3036" s="74" t="str">
        <f t="shared" ca="1" si="521"/>
        <v/>
      </c>
      <c r="P3036" s="76"/>
      <c r="Q3036" s="76"/>
      <c r="R3036" s="76"/>
      <c r="S3036" s="149" t="str">
        <f t="shared" si="511"/>
        <v/>
      </c>
      <c r="T3036" s="149" t="str">
        <f t="shared" si="512"/>
        <v/>
      </c>
      <c r="U3036" s="149" t="str">
        <f t="shared" si="513"/>
        <v/>
      </c>
      <c r="V3036" s="76"/>
      <c r="W3036" s="149" t="str">
        <f t="shared" si="514"/>
        <v/>
      </c>
      <c r="X3036" s="149" t="str">
        <f t="shared" si="515"/>
        <v/>
      </c>
      <c r="Y3036" s="149" t="str">
        <f t="shared" ca="1" si="516"/>
        <v/>
      </c>
      <c r="Z3036" s="149" t="str">
        <f>IFERROR(VLOOKUP(R3036,FVU!B:F,5,FALSE),"")</f>
        <v/>
      </c>
      <c r="AA3036" t="str">
        <f t="shared" si="517"/>
        <v/>
      </c>
    </row>
    <row r="3037" spans="1:27" ht="15.75" customHeight="1">
      <c r="A3037" s="150" t="str">
        <f t="shared" si="510"/>
        <v/>
      </c>
      <c r="B3037" s="75"/>
      <c r="C3037" s="60"/>
      <c r="D3037" s="59" t="str">
        <f t="shared" si="518"/>
        <v/>
      </c>
      <c r="E3037" s="61"/>
      <c r="F3037" s="75"/>
      <c r="G3037" s="75"/>
      <c r="H3037" s="150" t="str">
        <f t="shared" si="519"/>
        <v/>
      </c>
      <c r="I3037" s="75"/>
      <c r="J3037" s="75"/>
      <c r="K3037" s="75"/>
      <c r="L3037" s="75"/>
      <c r="M3037" s="75"/>
      <c r="N3037" s="150" t="str">
        <f t="shared" si="520"/>
        <v/>
      </c>
      <c r="O3037" s="66" t="str">
        <f t="shared" ca="1" si="521"/>
        <v/>
      </c>
      <c r="P3037" s="75"/>
      <c r="Q3037" s="75"/>
      <c r="R3037" s="75"/>
      <c r="S3037" s="150" t="str">
        <f t="shared" si="511"/>
        <v/>
      </c>
      <c r="T3037" s="150" t="str">
        <f t="shared" si="512"/>
        <v/>
      </c>
      <c r="U3037" s="150" t="str">
        <f t="shared" si="513"/>
        <v/>
      </c>
      <c r="V3037" s="75"/>
      <c r="W3037" s="150" t="str">
        <f t="shared" si="514"/>
        <v/>
      </c>
      <c r="X3037" s="150" t="str">
        <f t="shared" si="515"/>
        <v/>
      </c>
      <c r="Y3037" s="150" t="str">
        <f t="shared" ca="1" si="516"/>
        <v/>
      </c>
      <c r="Z3037" s="150" t="str">
        <f>IFERROR(VLOOKUP(R3037,FVU!B:F,5,FALSE),"")</f>
        <v/>
      </c>
      <c r="AA3037" t="str">
        <f t="shared" si="517"/>
        <v/>
      </c>
    </row>
    <row r="3038" spans="1:27" ht="15.75" customHeight="1">
      <c r="A3038" s="149" t="str">
        <f t="shared" si="510"/>
        <v/>
      </c>
      <c r="B3038" s="76"/>
      <c r="C3038" s="68"/>
      <c r="D3038" s="67" t="str">
        <f t="shared" si="518"/>
        <v/>
      </c>
      <c r="E3038" s="69"/>
      <c r="F3038" s="76"/>
      <c r="G3038" s="76"/>
      <c r="H3038" s="149" t="str">
        <f t="shared" si="519"/>
        <v/>
      </c>
      <c r="I3038" s="76"/>
      <c r="J3038" s="76"/>
      <c r="K3038" s="76"/>
      <c r="L3038" s="76"/>
      <c r="M3038" s="76"/>
      <c r="N3038" s="149" t="str">
        <f t="shared" si="520"/>
        <v/>
      </c>
      <c r="O3038" s="74" t="str">
        <f t="shared" ca="1" si="521"/>
        <v/>
      </c>
      <c r="P3038" s="76"/>
      <c r="Q3038" s="76"/>
      <c r="R3038" s="76"/>
      <c r="S3038" s="149" t="str">
        <f t="shared" si="511"/>
        <v/>
      </c>
      <c r="T3038" s="149" t="str">
        <f t="shared" si="512"/>
        <v/>
      </c>
      <c r="U3038" s="149" t="str">
        <f t="shared" si="513"/>
        <v/>
      </c>
      <c r="V3038" s="76"/>
      <c r="W3038" s="149" t="str">
        <f t="shared" si="514"/>
        <v/>
      </c>
      <c r="X3038" s="149" t="str">
        <f t="shared" si="515"/>
        <v/>
      </c>
      <c r="Y3038" s="149" t="str">
        <f t="shared" ca="1" si="516"/>
        <v/>
      </c>
      <c r="Z3038" s="149" t="str">
        <f>IFERROR(VLOOKUP(R3038,FVU!B:F,5,FALSE),"")</f>
        <v/>
      </c>
      <c r="AA3038" t="str">
        <f t="shared" si="517"/>
        <v/>
      </c>
    </row>
    <row r="3039" spans="1:27" ht="15.75" customHeight="1">
      <c r="A3039" s="150" t="str">
        <f t="shared" si="510"/>
        <v/>
      </c>
      <c r="B3039" s="75"/>
      <c r="C3039" s="60"/>
      <c r="D3039" s="59" t="str">
        <f t="shared" si="518"/>
        <v/>
      </c>
      <c r="E3039" s="61"/>
      <c r="F3039" s="75"/>
      <c r="G3039" s="75"/>
      <c r="H3039" s="150" t="str">
        <f t="shared" si="519"/>
        <v/>
      </c>
      <c r="I3039" s="75"/>
      <c r="J3039" s="75"/>
      <c r="K3039" s="75"/>
      <c r="L3039" s="75"/>
      <c r="M3039" s="75"/>
      <c r="N3039" s="150" t="str">
        <f t="shared" si="520"/>
        <v/>
      </c>
      <c r="O3039" s="66" t="str">
        <f t="shared" ca="1" si="521"/>
        <v/>
      </c>
      <c r="P3039" s="75"/>
      <c r="Q3039" s="75"/>
      <c r="R3039" s="75"/>
      <c r="S3039" s="150" t="str">
        <f t="shared" si="511"/>
        <v/>
      </c>
      <c r="T3039" s="150" t="str">
        <f t="shared" si="512"/>
        <v/>
      </c>
      <c r="U3039" s="150" t="str">
        <f t="shared" si="513"/>
        <v/>
      </c>
      <c r="V3039" s="75"/>
      <c r="W3039" s="150" t="str">
        <f t="shared" si="514"/>
        <v/>
      </c>
      <c r="X3039" s="150" t="str">
        <f t="shared" si="515"/>
        <v/>
      </c>
      <c r="Y3039" s="150" t="str">
        <f t="shared" ca="1" si="516"/>
        <v/>
      </c>
      <c r="Z3039" s="150" t="str">
        <f>IFERROR(VLOOKUP(R3039,FVU!B:F,5,FALSE),"")</f>
        <v/>
      </c>
      <c r="AA3039" t="str">
        <f t="shared" si="517"/>
        <v/>
      </c>
    </row>
    <row r="3040" spans="1:27" ht="15.75" customHeight="1">
      <c r="A3040" s="149" t="str">
        <f t="shared" si="510"/>
        <v/>
      </c>
      <c r="B3040" s="76"/>
      <c r="C3040" s="68"/>
      <c r="D3040" s="67" t="str">
        <f t="shared" si="518"/>
        <v/>
      </c>
      <c r="E3040" s="69"/>
      <c r="F3040" s="76"/>
      <c r="G3040" s="76"/>
      <c r="H3040" s="149" t="str">
        <f t="shared" si="519"/>
        <v/>
      </c>
      <c r="I3040" s="76"/>
      <c r="J3040" s="76"/>
      <c r="K3040" s="76"/>
      <c r="L3040" s="76"/>
      <c r="M3040" s="76"/>
      <c r="N3040" s="149" t="str">
        <f t="shared" si="520"/>
        <v/>
      </c>
      <c r="O3040" s="74" t="str">
        <f t="shared" ca="1" si="521"/>
        <v/>
      </c>
      <c r="P3040" s="76"/>
      <c r="Q3040" s="76"/>
      <c r="R3040" s="76"/>
      <c r="S3040" s="149" t="str">
        <f t="shared" si="511"/>
        <v/>
      </c>
      <c r="T3040" s="149" t="str">
        <f t="shared" si="512"/>
        <v/>
      </c>
      <c r="U3040" s="149" t="str">
        <f t="shared" si="513"/>
        <v/>
      </c>
      <c r="V3040" s="76"/>
      <c r="W3040" s="149" t="str">
        <f t="shared" si="514"/>
        <v/>
      </c>
      <c r="X3040" s="149" t="str">
        <f t="shared" si="515"/>
        <v/>
      </c>
      <c r="Y3040" s="149" t="str">
        <f t="shared" ca="1" si="516"/>
        <v/>
      </c>
      <c r="Z3040" s="149" t="str">
        <f>IFERROR(VLOOKUP(R3040,FVU!B:F,5,FALSE),"")</f>
        <v/>
      </c>
      <c r="AA3040" t="str">
        <f t="shared" si="517"/>
        <v/>
      </c>
    </row>
    <row r="3041" spans="1:27" ht="15.75" customHeight="1">
      <c r="A3041" s="150" t="str">
        <f t="shared" si="510"/>
        <v/>
      </c>
      <c r="B3041" s="75"/>
      <c r="C3041" s="60"/>
      <c r="D3041" s="59" t="str">
        <f t="shared" si="518"/>
        <v/>
      </c>
      <c r="E3041" s="61"/>
      <c r="F3041" s="75"/>
      <c r="G3041" s="75"/>
      <c r="H3041" s="150" t="str">
        <f t="shared" si="519"/>
        <v/>
      </c>
      <c r="I3041" s="75"/>
      <c r="J3041" s="75"/>
      <c r="K3041" s="75"/>
      <c r="L3041" s="75"/>
      <c r="M3041" s="75"/>
      <c r="N3041" s="150" t="str">
        <f t="shared" si="520"/>
        <v/>
      </c>
      <c r="O3041" s="66" t="str">
        <f t="shared" ca="1" si="521"/>
        <v/>
      </c>
      <c r="P3041" s="75"/>
      <c r="Q3041" s="75"/>
      <c r="R3041" s="75"/>
      <c r="S3041" s="150" t="str">
        <f t="shared" si="511"/>
        <v/>
      </c>
      <c r="T3041" s="150" t="str">
        <f t="shared" si="512"/>
        <v/>
      </c>
      <c r="U3041" s="150" t="str">
        <f t="shared" si="513"/>
        <v/>
      </c>
      <c r="V3041" s="75"/>
      <c r="W3041" s="150" t="str">
        <f t="shared" si="514"/>
        <v/>
      </c>
      <c r="X3041" s="150" t="str">
        <f t="shared" si="515"/>
        <v/>
      </c>
      <c r="Y3041" s="150" t="str">
        <f t="shared" ca="1" si="516"/>
        <v/>
      </c>
      <c r="Z3041" s="150" t="str">
        <f>IFERROR(VLOOKUP(R3041,FVU!B:F,5,FALSE),"")</f>
        <v/>
      </c>
      <c r="AA3041" t="str">
        <f t="shared" si="517"/>
        <v/>
      </c>
    </row>
    <row r="3042" spans="1:27" ht="15.75" customHeight="1">
      <c r="A3042" s="149" t="str">
        <f t="shared" si="510"/>
        <v/>
      </c>
      <c r="B3042" s="76"/>
      <c r="C3042" s="68"/>
      <c r="D3042" s="67" t="str">
        <f t="shared" si="518"/>
        <v/>
      </c>
      <c r="E3042" s="69"/>
      <c r="F3042" s="76"/>
      <c r="G3042" s="76"/>
      <c r="H3042" s="149" t="str">
        <f t="shared" si="519"/>
        <v/>
      </c>
      <c r="I3042" s="76"/>
      <c r="J3042" s="76"/>
      <c r="K3042" s="76"/>
      <c r="L3042" s="76"/>
      <c r="M3042" s="76"/>
      <c r="N3042" s="149" t="str">
        <f t="shared" si="520"/>
        <v/>
      </c>
      <c r="O3042" s="74" t="str">
        <f t="shared" ca="1" si="521"/>
        <v/>
      </c>
      <c r="P3042" s="76"/>
      <c r="Q3042" s="76"/>
      <c r="R3042" s="76"/>
      <c r="S3042" s="149" t="str">
        <f t="shared" si="511"/>
        <v/>
      </c>
      <c r="T3042" s="149" t="str">
        <f t="shared" si="512"/>
        <v/>
      </c>
      <c r="U3042" s="149" t="str">
        <f t="shared" si="513"/>
        <v/>
      </c>
      <c r="V3042" s="76"/>
      <c r="W3042" s="149" t="str">
        <f t="shared" si="514"/>
        <v/>
      </c>
      <c r="X3042" s="149" t="str">
        <f t="shared" si="515"/>
        <v/>
      </c>
      <c r="Y3042" s="149" t="str">
        <f t="shared" ca="1" si="516"/>
        <v/>
      </c>
      <c r="Z3042" s="149" t="str">
        <f>IFERROR(VLOOKUP(R3042,FVU!B:F,5,FALSE),"")</f>
        <v/>
      </c>
      <c r="AA3042" t="str">
        <f t="shared" si="517"/>
        <v/>
      </c>
    </row>
    <row r="3043" spans="1:27" ht="15.75" customHeight="1">
      <c r="A3043" s="150" t="str">
        <f t="shared" si="510"/>
        <v/>
      </c>
      <c r="B3043" s="75"/>
      <c r="C3043" s="60"/>
      <c r="D3043" s="59" t="str">
        <f t="shared" si="518"/>
        <v/>
      </c>
      <c r="E3043" s="61"/>
      <c r="F3043" s="75"/>
      <c r="G3043" s="75"/>
      <c r="H3043" s="150" t="str">
        <f t="shared" si="519"/>
        <v/>
      </c>
      <c r="I3043" s="75"/>
      <c r="J3043" s="75"/>
      <c r="K3043" s="75"/>
      <c r="L3043" s="75"/>
      <c r="M3043" s="75"/>
      <c r="N3043" s="150" t="str">
        <f t="shared" si="520"/>
        <v/>
      </c>
      <c r="O3043" s="66" t="str">
        <f t="shared" ca="1" si="521"/>
        <v/>
      </c>
      <c r="P3043" s="75"/>
      <c r="Q3043" s="75"/>
      <c r="R3043" s="75"/>
      <c r="S3043" s="150" t="str">
        <f t="shared" si="511"/>
        <v/>
      </c>
      <c r="T3043" s="150" t="str">
        <f t="shared" si="512"/>
        <v/>
      </c>
      <c r="U3043" s="150" t="str">
        <f t="shared" si="513"/>
        <v/>
      </c>
      <c r="V3043" s="75"/>
      <c r="W3043" s="150" t="str">
        <f t="shared" si="514"/>
        <v/>
      </c>
      <c r="X3043" s="150" t="str">
        <f t="shared" si="515"/>
        <v/>
      </c>
      <c r="Y3043" s="150" t="str">
        <f t="shared" ca="1" si="516"/>
        <v/>
      </c>
      <c r="Z3043" s="150" t="str">
        <f>IFERROR(VLOOKUP(R3043,FVU!B:F,5,FALSE),"")</f>
        <v/>
      </c>
      <c r="AA3043" t="str">
        <f t="shared" si="517"/>
        <v/>
      </c>
    </row>
    <row r="3044" spans="1:27" ht="15.75" customHeight="1">
      <c r="A3044" s="149" t="str">
        <f t="shared" si="510"/>
        <v/>
      </c>
      <c r="B3044" s="76"/>
      <c r="C3044" s="68"/>
      <c r="D3044" s="67" t="str">
        <f t="shared" si="518"/>
        <v/>
      </c>
      <c r="E3044" s="69"/>
      <c r="F3044" s="76"/>
      <c r="G3044" s="76"/>
      <c r="H3044" s="149" t="str">
        <f t="shared" si="519"/>
        <v/>
      </c>
      <c r="I3044" s="76"/>
      <c r="J3044" s="76"/>
      <c r="K3044" s="76"/>
      <c r="L3044" s="76"/>
      <c r="M3044" s="76"/>
      <c r="N3044" s="149" t="str">
        <f t="shared" si="520"/>
        <v/>
      </c>
      <c r="O3044" s="74" t="str">
        <f t="shared" ca="1" si="521"/>
        <v/>
      </c>
      <c r="P3044" s="76"/>
      <c r="Q3044" s="76"/>
      <c r="R3044" s="76"/>
      <c r="S3044" s="149" t="str">
        <f t="shared" si="511"/>
        <v/>
      </c>
      <c r="T3044" s="149" t="str">
        <f t="shared" si="512"/>
        <v/>
      </c>
      <c r="U3044" s="149" t="str">
        <f t="shared" si="513"/>
        <v/>
      </c>
      <c r="V3044" s="76"/>
      <c r="W3044" s="149" t="str">
        <f t="shared" si="514"/>
        <v/>
      </c>
      <c r="X3044" s="149" t="str">
        <f t="shared" si="515"/>
        <v/>
      </c>
      <c r="Y3044" s="149" t="str">
        <f t="shared" ca="1" si="516"/>
        <v/>
      </c>
      <c r="Z3044" s="149" t="str">
        <f>IFERROR(VLOOKUP(R3044,FVU!B:F,5,FALSE),"")</f>
        <v/>
      </c>
      <c r="AA3044" t="str">
        <f t="shared" si="517"/>
        <v/>
      </c>
    </row>
    <row r="3045" spans="1:27" ht="15.75" customHeight="1">
      <c r="A3045" s="150" t="str">
        <f t="shared" si="510"/>
        <v/>
      </c>
      <c r="B3045" s="75"/>
      <c r="C3045" s="60"/>
      <c r="D3045" s="59" t="str">
        <f t="shared" si="518"/>
        <v/>
      </c>
      <c r="E3045" s="61"/>
      <c r="F3045" s="75"/>
      <c r="G3045" s="75"/>
      <c r="H3045" s="150" t="str">
        <f t="shared" si="519"/>
        <v/>
      </c>
      <c r="I3045" s="75"/>
      <c r="J3045" s="75"/>
      <c r="K3045" s="75"/>
      <c r="L3045" s="75"/>
      <c r="M3045" s="75"/>
      <c r="N3045" s="150" t="str">
        <f t="shared" si="520"/>
        <v/>
      </c>
      <c r="O3045" s="66" t="str">
        <f t="shared" ca="1" si="521"/>
        <v/>
      </c>
      <c r="P3045" s="75"/>
      <c r="Q3045" s="75"/>
      <c r="R3045" s="75"/>
      <c r="S3045" s="150" t="str">
        <f t="shared" si="511"/>
        <v/>
      </c>
      <c r="T3045" s="150" t="str">
        <f t="shared" si="512"/>
        <v/>
      </c>
      <c r="U3045" s="150" t="str">
        <f t="shared" si="513"/>
        <v/>
      </c>
      <c r="V3045" s="75"/>
      <c r="W3045" s="150" t="str">
        <f t="shared" si="514"/>
        <v/>
      </c>
      <c r="X3045" s="150" t="str">
        <f t="shared" si="515"/>
        <v/>
      </c>
      <c r="Y3045" s="150" t="str">
        <f t="shared" ca="1" si="516"/>
        <v/>
      </c>
      <c r="Z3045" s="150" t="str">
        <f>IFERROR(VLOOKUP(R3045,FVU!B:F,5,FALSE),"")</f>
        <v/>
      </c>
      <c r="AA3045" t="str">
        <f t="shared" si="517"/>
        <v/>
      </c>
    </row>
    <row r="3046" spans="1:27" ht="15.75" customHeight="1">
      <c r="A3046" s="149" t="str">
        <f t="shared" si="510"/>
        <v/>
      </c>
      <c r="B3046" s="76"/>
      <c r="C3046" s="68"/>
      <c r="D3046" s="67" t="str">
        <f t="shared" si="518"/>
        <v/>
      </c>
      <c r="E3046" s="69"/>
      <c r="F3046" s="76"/>
      <c r="G3046" s="76"/>
      <c r="H3046" s="149" t="str">
        <f t="shared" si="519"/>
        <v/>
      </c>
      <c r="I3046" s="76"/>
      <c r="J3046" s="76"/>
      <c r="K3046" s="76"/>
      <c r="L3046" s="76"/>
      <c r="M3046" s="76"/>
      <c r="N3046" s="149" t="str">
        <f t="shared" si="520"/>
        <v/>
      </c>
      <c r="O3046" s="74" t="str">
        <f t="shared" ca="1" si="521"/>
        <v/>
      </c>
      <c r="P3046" s="76"/>
      <c r="Q3046" s="76"/>
      <c r="R3046" s="76"/>
      <c r="S3046" s="149" t="str">
        <f t="shared" si="511"/>
        <v/>
      </c>
      <c r="T3046" s="149" t="str">
        <f t="shared" si="512"/>
        <v/>
      </c>
      <c r="U3046" s="149" t="str">
        <f t="shared" si="513"/>
        <v/>
      </c>
      <c r="V3046" s="76"/>
      <c r="W3046" s="149" t="str">
        <f t="shared" si="514"/>
        <v/>
      </c>
      <c r="X3046" s="149" t="str">
        <f t="shared" si="515"/>
        <v/>
      </c>
      <c r="Y3046" s="149" t="str">
        <f t="shared" ca="1" si="516"/>
        <v/>
      </c>
      <c r="Z3046" s="149" t="str">
        <f>IFERROR(VLOOKUP(R3046,FVU!B:F,5,FALSE),"")</f>
        <v/>
      </c>
      <c r="AA3046" t="str">
        <f t="shared" si="517"/>
        <v/>
      </c>
    </row>
    <row r="3047" spans="1:27" ht="15.75" customHeight="1">
      <c r="A3047" s="150" t="str">
        <f t="shared" si="510"/>
        <v/>
      </c>
      <c r="B3047" s="75"/>
      <c r="C3047" s="60"/>
      <c r="D3047" s="59" t="str">
        <f t="shared" si="518"/>
        <v/>
      </c>
      <c r="E3047" s="61"/>
      <c r="F3047" s="75"/>
      <c r="G3047" s="75"/>
      <c r="H3047" s="150" t="str">
        <f t="shared" si="519"/>
        <v/>
      </c>
      <c r="I3047" s="75"/>
      <c r="J3047" s="75"/>
      <c r="K3047" s="75"/>
      <c r="L3047" s="75"/>
      <c r="M3047" s="75"/>
      <c r="N3047" s="150" t="str">
        <f t="shared" si="520"/>
        <v/>
      </c>
      <c r="O3047" s="66" t="str">
        <f t="shared" ca="1" si="521"/>
        <v/>
      </c>
      <c r="P3047" s="75"/>
      <c r="Q3047" s="75"/>
      <c r="R3047" s="75"/>
      <c r="S3047" s="150" t="str">
        <f t="shared" si="511"/>
        <v/>
      </c>
      <c r="T3047" s="150" t="str">
        <f t="shared" si="512"/>
        <v/>
      </c>
      <c r="U3047" s="150" t="str">
        <f t="shared" si="513"/>
        <v/>
      </c>
      <c r="V3047" s="75"/>
      <c r="W3047" s="150" t="str">
        <f t="shared" si="514"/>
        <v/>
      </c>
      <c r="X3047" s="150" t="str">
        <f t="shared" si="515"/>
        <v/>
      </c>
      <c r="Y3047" s="150" t="str">
        <f t="shared" ca="1" si="516"/>
        <v/>
      </c>
      <c r="Z3047" s="150" t="str">
        <f>IFERROR(VLOOKUP(R3047,FVU!B:F,5,FALSE),"")</f>
        <v/>
      </c>
      <c r="AA3047" t="str">
        <f t="shared" si="517"/>
        <v/>
      </c>
    </row>
    <row r="3048" spans="1:27" ht="15.75" customHeight="1">
      <c r="A3048" s="149" t="str">
        <f t="shared" si="510"/>
        <v/>
      </c>
      <c r="B3048" s="76"/>
      <c r="C3048" s="68"/>
      <c r="D3048" s="67" t="str">
        <f t="shared" si="518"/>
        <v/>
      </c>
      <c r="E3048" s="69"/>
      <c r="F3048" s="76"/>
      <c r="G3048" s="76"/>
      <c r="H3048" s="149" t="str">
        <f t="shared" si="519"/>
        <v/>
      </c>
      <c r="I3048" s="76"/>
      <c r="J3048" s="76"/>
      <c r="K3048" s="76"/>
      <c r="L3048" s="76"/>
      <c r="M3048" s="76"/>
      <c r="N3048" s="149" t="str">
        <f t="shared" si="520"/>
        <v/>
      </c>
      <c r="O3048" s="74" t="str">
        <f t="shared" ca="1" si="521"/>
        <v/>
      </c>
      <c r="P3048" s="76"/>
      <c r="Q3048" s="76"/>
      <c r="R3048" s="76"/>
      <c r="S3048" s="149" t="str">
        <f t="shared" si="511"/>
        <v/>
      </c>
      <c r="T3048" s="149" t="str">
        <f t="shared" si="512"/>
        <v/>
      </c>
      <c r="U3048" s="149" t="str">
        <f t="shared" si="513"/>
        <v/>
      </c>
      <c r="V3048" s="76"/>
      <c r="W3048" s="149" t="str">
        <f t="shared" si="514"/>
        <v/>
      </c>
      <c r="X3048" s="149" t="str">
        <f t="shared" si="515"/>
        <v/>
      </c>
      <c r="Y3048" s="149" t="str">
        <f t="shared" ca="1" si="516"/>
        <v/>
      </c>
      <c r="Z3048" s="149" t="str">
        <f>IFERROR(VLOOKUP(R3048,FVU!B:F,5,FALSE),"")</f>
        <v/>
      </c>
      <c r="AA3048" t="str">
        <f t="shared" si="517"/>
        <v/>
      </c>
    </row>
    <row r="3049" spans="1:27" ht="15.75" customHeight="1">
      <c r="A3049" s="150" t="str">
        <f t="shared" si="510"/>
        <v/>
      </c>
      <c r="B3049" s="75"/>
      <c r="C3049" s="60"/>
      <c r="D3049" s="59" t="str">
        <f t="shared" si="518"/>
        <v/>
      </c>
      <c r="E3049" s="61"/>
      <c r="F3049" s="75"/>
      <c r="G3049" s="75"/>
      <c r="H3049" s="150" t="str">
        <f t="shared" si="519"/>
        <v/>
      </c>
      <c r="I3049" s="75"/>
      <c r="J3049" s="75"/>
      <c r="K3049" s="75"/>
      <c r="L3049" s="75"/>
      <c r="M3049" s="75"/>
      <c r="N3049" s="150" t="str">
        <f t="shared" si="520"/>
        <v/>
      </c>
      <c r="O3049" s="66" t="str">
        <f t="shared" ca="1" si="521"/>
        <v/>
      </c>
      <c r="P3049" s="75"/>
      <c r="Q3049" s="75"/>
      <c r="R3049" s="75"/>
      <c r="S3049" s="150" t="str">
        <f t="shared" si="511"/>
        <v/>
      </c>
      <c r="T3049" s="150" t="str">
        <f t="shared" si="512"/>
        <v/>
      </c>
      <c r="U3049" s="150" t="str">
        <f t="shared" si="513"/>
        <v/>
      </c>
      <c r="V3049" s="75"/>
      <c r="W3049" s="150" t="str">
        <f t="shared" si="514"/>
        <v/>
      </c>
      <c r="X3049" s="150" t="str">
        <f t="shared" si="515"/>
        <v/>
      </c>
      <c r="Y3049" s="150" t="str">
        <f t="shared" ca="1" si="516"/>
        <v/>
      </c>
      <c r="Z3049" s="150" t="str">
        <f>IFERROR(VLOOKUP(R3049,FVU!B:F,5,FALSE),"")</f>
        <v/>
      </c>
      <c r="AA3049" t="str">
        <f t="shared" si="517"/>
        <v/>
      </c>
    </row>
    <row r="3050" spans="1:27" ht="15.75" customHeight="1">
      <c r="A3050" s="149" t="str">
        <f t="shared" si="510"/>
        <v/>
      </c>
      <c r="B3050" s="76"/>
      <c r="C3050" s="68"/>
      <c r="D3050" s="67" t="str">
        <f t="shared" si="518"/>
        <v/>
      </c>
      <c r="E3050" s="69"/>
      <c r="F3050" s="76"/>
      <c r="G3050" s="76"/>
      <c r="H3050" s="149" t="str">
        <f t="shared" si="519"/>
        <v/>
      </c>
      <c r="I3050" s="76"/>
      <c r="J3050" s="76"/>
      <c r="K3050" s="76"/>
      <c r="L3050" s="76"/>
      <c r="M3050" s="76"/>
      <c r="N3050" s="149" t="str">
        <f t="shared" si="520"/>
        <v/>
      </c>
      <c r="O3050" s="74" t="str">
        <f t="shared" ca="1" si="521"/>
        <v/>
      </c>
      <c r="P3050" s="76"/>
      <c r="Q3050" s="76"/>
      <c r="R3050" s="76"/>
      <c r="S3050" s="149" t="str">
        <f t="shared" si="511"/>
        <v/>
      </c>
      <c r="T3050" s="149" t="str">
        <f t="shared" si="512"/>
        <v/>
      </c>
      <c r="U3050" s="149" t="str">
        <f t="shared" si="513"/>
        <v/>
      </c>
      <c r="V3050" s="76"/>
      <c r="W3050" s="149" t="str">
        <f t="shared" si="514"/>
        <v/>
      </c>
      <c r="X3050" s="149" t="str">
        <f t="shared" si="515"/>
        <v/>
      </c>
      <c r="Y3050" s="149" t="str">
        <f t="shared" ca="1" si="516"/>
        <v/>
      </c>
      <c r="Z3050" s="149" t="str">
        <f>IFERROR(VLOOKUP(R3050,FVU!B:F,5,FALSE),"")</f>
        <v/>
      </c>
      <c r="AA3050" t="str">
        <f t="shared" si="517"/>
        <v/>
      </c>
    </row>
    <row r="3051" spans="1:27" ht="15.75" customHeight="1">
      <c r="A3051" s="150" t="str">
        <f t="shared" si="510"/>
        <v/>
      </c>
      <c r="B3051" s="75"/>
      <c r="C3051" s="60"/>
      <c r="D3051" s="59" t="str">
        <f t="shared" si="518"/>
        <v/>
      </c>
      <c r="E3051" s="61"/>
      <c r="F3051" s="75"/>
      <c r="G3051" s="75"/>
      <c r="H3051" s="150" t="str">
        <f t="shared" si="519"/>
        <v/>
      </c>
      <c r="I3051" s="75"/>
      <c r="J3051" s="75"/>
      <c r="K3051" s="75"/>
      <c r="L3051" s="75"/>
      <c r="M3051" s="75"/>
      <c r="N3051" s="150" t="str">
        <f t="shared" si="520"/>
        <v/>
      </c>
      <c r="O3051" s="66" t="str">
        <f t="shared" ca="1" si="521"/>
        <v/>
      </c>
      <c r="P3051" s="75"/>
      <c r="Q3051" s="75"/>
      <c r="R3051" s="75"/>
      <c r="S3051" s="150" t="str">
        <f t="shared" si="511"/>
        <v/>
      </c>
      <c r="T3051" s="150" t="str">
        <f t="shared" si="512"/>
        <v/>
      </c>
      <c r="U3051" s="150" t="str">
        <f t="shared" si="513"/>
        <v/>
      </c>
      <c r="V3051" s="75"/>
      <c r="W3051" s="150" t="str">
        <f t="shared" si="514"/>
        <v/>
      </c>
      <c r="X3051" s="150" t="str">
        <f t="shared" si="515"/>
        <v/>
      </c>
      <c r="Y3051" s="150" t="str">
        <f t="shared" ca="1" si="516"/>
        <v/>
      </c>
      <c r="Z3051" s="150" t="str">
        <f>IFERROR(VLOOKUP(R3051,FVU!B:F,5,FALSE),"")</f>
        <v/>
      </c>
      <c r="AA3051" t="str">
        <f t="shared" si="517"/>
        <v/>
      </c>
    </row>
    <row r="3052" spans="1:27" ht="15.75" customHeight="1">
      <c r="A3052" s="149" t="str">
        <f t="shared" si="510"/>
        <v/>
      </c>
      <c r="B3052" s="76"/>
      <c r="C3052" s="68"/>
      <c r="D3052" s="67" t="str">
        <f t="shared" si="518"/>
        <v/>
      </c>
      <c r="E3052" s="69"/>
      <c r="F3052" s="76"/>
      <c r="G3052" s="76"/>
      <c r="H3052" s="149" t="str">
        <f t="shared" si="519"/>
        <v/>
      </c>
      <c r="I3052" s="76"/>
      <c r="J3052" s="76"/>
      <c r="K3052" s="76"/>
      <c r="L3052" s="76"/>
      <c r="M3052" s="76"/>
      <c r="N3052" s="149" t="str">
        <f t="shared" si="520"/>
        <v/>
      </c>
      <c r="O3052" s="74" t="str">
        <f t="shared" ca="1" si="521"/>
        <v/>
      </c>
      <c r="P3052" s="76"/>
      <c r="Q3052" s="76"/>
      <c r="R3052" s="76"/>
      <c r="S3052" s="149" t="str">
        <f t="shared" si="511"/>
        <v/>
      </c>
      <c r="T3052" s="149" t="str">
        <f t="shared" si="512"/>
        <v/>
      </c>
      <c r="U3052" s="149" t="str">
        <f t="shared" si="513"/>
        <v/>
      </c>
      <c r="V3052" s="76"/>
      <c r="W3052" s="149" t="str">
        <f t="shared" si="514"/>
        <v/>
      </c>
      <c r="X3052" s="149" t="str">
        <f t="shared" si="515"/>
        <v/>
      </c>
      <c r="Y3052" s="149" t="str">
        <f t="shared" ca="1" si="516"/>
        <v/>
      </c>
      <c r="Z3052" s="149" t="str">
        <f>IFERROR(VLOOKUP(R3052,FVU!B:F,5,FALSE),"")</f>
        <v/>
      </c>
      <c r="AA3052" t="str">
        <f t="shared" si="517"/>
        <v/>
      </c>
    </row>
    <row r="3053" spans="1:27" ht="15.75" customHeight="1">
      <c r="A3053" s="150" t="str">
        <f t="shared" si="510"/>
        <v/>
      </c>
      <c r="B3053" s="75"/>
      <c r="C3053" s="60"/>
      <c r="D3053" s="59" t="str">
        <f t="shared" si="518"/>
        <v/>
      </c>
      <c r="E3053" s="61"/>
      <c r="F3053" s="75"/>
      <c r="G3053" s="75"/>
      <c r="H3053" s="150" t="str">
        <f t="shared" si="519"/>
        <v/>
      </c>
      <c r="I3053" s="75"/>
      <c r="J3053" s="75"/>
      <c r="K3053" s="75"/>
      <c r="L3053" s="75"/>
      <c r="M3053" s="75"/>
      <c r="N3053" s="150" t="str">
        <f t="shared" si="520"/>
        <v/>
      </c>
      <c r="O3053" s="66" t="str">
        <f t="shared" ca="1" si="521"/>
        <v/>
      </c>
      <c r="P3053" s="75"/>
      <c r="Q3053" s="75"/>
      <c r="R3053" s="75"/>
      <c r="S3053" s="150" t="str">
        <f t="shared" si="511"/>
        <v/>
      </c>
      <c r="T3053" s="150" t="str">
        <f t="shared" si="512"/>
        <v/>
      </c>
      <c r="U3053" s="150" t="str">
        <f t="shared" si="513"/>
        <v/>
      </c>
      <c r="V3053" s="75"/>
      <c r="W3053" s="150" t="str">
        <f t="shared" si="514"/>
        <v/>
      </c>
      <c r="X3053" s="150" t="str">
        <f t="shared" si="515"/>
        <v/>
      </c>
      <c r="Y3053" s="150" t="str">
        <f t="shared" ca="1" si="516"/>
        <v/>
      </c>
      <c r="Z3053" s="150" t="str">
        <f>IFERROR(VLOOKUP(R3053,FVU!B:F,5,FALSE),"")</f>
        <v/>
      </c>
      <c r="AA3053" t="str">
        <f t="shared" si="517"/>
        <v/>
      </c>
    </row>
    <row r="3054" spans="1:27" ht="15.75" customHeight="1">
      <c r="A3054" s="149" t="str">
        <f t="shared" si="510"/>
        <v/>
      </c>
      <c r="B3054" s="76"/>
      <c r="C3054" s="68"/>
      <c r="D3054" s="67" t="str">
        <f t="shared" si="518"/>
        <v/>
      </c>
      <c r="E3054" s="69"/>
      <c r="F3054" s="76"/>
      <c r="G3054" s="76"/>
      <c r="H3054" s="149" t="str">
        <f t="shared" si="519"/>
        <v/>
      </c>
      <c r="I3054" s="76"/>
      <c r="J3054" s="76"/>
      <c r="K3054" s="76"/>
      <c r="L3054" s="76"/>
      <c r="M3054" s="76"/>
      <c r="N3054" s="149" t="str">
        <f t="shared" si="520"/>
        <v/>
      </c>
      <c r="O3054" s="74" t="str">
        <f t="shared" ca="1" si="521"/>
        <v/>
      </c>
      <c r="P3054" s="76"/>
      <c r="Q3054" s="76"/>
      <c r="R3054" s="76"/>
      <c r="S3054" s="149" t="str">
        <f t="shared" si="511"/>
        <v/>
      </c>
      <c r="T3054" s="149" t="str">
        <f t="shared" si="512"/>
        <v/>
      </c>
      <c r="U3054" s="149" t="str">
        <f t="shared" si="513"/>
        <v/>
      </c>
      <c r="V3054" s="76"/>
      <c r="W3054" s="149" t="str">
        <f t="shared" si="514"/>
        <v/>
      </c>
      <c r="X3054" s="149" t="str">
        <f t="shared" si="515"/>
        <v/>
      </c>
      <c r="Y3054" s="149" t="str">
        <f t="shared" ca="1" si="516"/>
        <v/>
      </c>
      <c r="Z3054" s="149" t="str">
        <f>IFERROR(VLOOKUP(R3054,FVU!B:F,5,FALSE),"")</f>
        <v/>
      </c>
      <c r="AA3054" t="str">
        <f t="shared" si="517"/>
        <v/>
      </c>
    </row>
    <row r="3055" spans="1:27" ht="15.75" customHeight="1">
      <c r="A3055" s="150" t="str">
        <f t="shared" si="510"/>
        <v/>
      </c>
      <c r="B3055" s="75"/>
      <c r="C3055" s="60"/>
      <c r="D3055" s="59" t="str">
        <f t="shared" si="518"/>
        <v/>
      </c>
      <c r="E3055" s="61"/>
      <c r="F3055" s="75"/>
      <c r="G3055" s="75"/>
      <c r="H3055" s="150" t="str">
        <f t="shared" si="519"/>
        <v/>
      </c>
      <c r="I3055" s="75"/>
      <c r="J3055" s="75"/>
      <c r="K3055" s="75"/>
      <c r="L3055" s="75"/>
      <c r="M3055" s="75"/>
      <c r="N3055" s="150" t="str">
        <f t="shared" si="520"/>
        <v/>
      </c>
      <c r="O3055" s="66" t="str">
        <f t="shared" ca="1" si="521"/>
        <v/>
      </c>
      <c r="P3055" s="75"/>
      <c r="Q3055" s="75"/>
      <c r="R3055" s="75"/>
      <c r="S3055" s="150" t="str">
        <f t="shared" si="511"/>
        <v/>
      </c>
      <c r="T3055" s="150" t="str">
        <f t="shared" si="512"/>
        <v/>
      </c>
      <c r="U3055" s="150" t="str">
        <f t="shared" si="513"/>
        <v/>
      </c>
      <c r="V3055" s="75"/>
      <c r="W3055" s="150" t="str">
        <f t="shared" si="514"/>
        <v/>
      </c>
      <c r="X3055" s="150" t="str">
        <f t="shared" si="515"/>
        <v/>
      </c>
      <c r="Y3055" s="150" t="str">
        <f t="shared" ca="1" si="516"/>
        <v/>
      </c>
      <c r="Z3055" s="150" t="str">
        <f>IFERROR(VLOOKUP(R3055,FVU!B:F,5,FALSE),"")</f>
        <v/>
      </c>
      <c r="AA3055" t="str">
        <f t="shared" si="517"/>
        <v/>
      </c>
    </row>
    <row r="3056" spans="1:27" ht="15.75" customHeight="1">
      <c r="A3056" s="149" t="str">
        <f t="shared" si="510"/>
        <v/>
      </c>
      <c r="B3056" s="76"/>
      <c r="C3056" s="68"/>
      <c r="D3056" s="67" t="str">
        <f t="shared" si="518"/>
        <v/>
      </c>
      <c r="E3056" s="69"/>
      <c r="F3056" s="76"/>
      <c r="G3056" s="76"/>
      <c r="H3056" s="149" t="str">
        <f t="shared" si="519"/>
        <v/>
      </c>
      <c r="I3056" s="76"/>
      <c r="J3056" s="76"/>
      <c r="K3056" s="76"/>
      <c r="L3056" s="76"/>
      <c r="M3056" s="76"/>
      <c r="N3056" s="149" t="str">
        <f t="shared" si="520"/>
        <v/>
      </c>
      <c r="O3056" s="74" t="str">
        <f t="shared" ca="1" si="521"/>
        <v/>
      </c>
      <c r="P3056" s="76"/>
      <c r="Q3056" s="76"/>
      <c r="R3056" s="76"/>
      <c r="S3056" s="149" t="str">
        <f t="shared" si="511"/>
        <v/>
      </c>
      <c r="T3056" s="149" t="str">
        <f t="shared" si="512"/>
        <v/>
      </c>
      <c r="U3056" s="149" t="str">
        <f t="shared" si="513"/>
        <v/>
      </c>
      <c r="V3056" s="76"/>
      <c r="W3056" s="149" t="str">
        <f t="shared" si="514"/>
        <v/>
      </c>
      <c r="X3056" s="149" t="str">
        <f t="shared" si="515"/>
        <v/>
      </c>
      <c r="Y3056" s="149" t="str">
        <f t="shared" ca="1" si="516"/>
        <v/>
      </c>
      <c r="Z3056" s="149" t="str">
        <f>IFERROR(VLOOKUP(R3056,FVU!B:F,5,FALSE),"")</f>
        <v/>
      </c>
      <c r="AA3056" t="str">
        <f t="shared" si="517"/>
        <v/>
      </c>
    </row>
    <row r="3057" spans="1:27" ht="15.75" customHeight="1">
      <c r="A3057" s="150" t="str">
        <f t="shared" si="510"/>
        <v/>
      </c>
      <c r="B3057" s="75"/>
      <c r="C3057" s="60"/>
      <c r="D3057" s="59" t="str">
        <f t="shared" si="518"/>
        <v/>
      </c>
      <c r="E3057" s="61"/>
      <c r="F3057" s="75"/>
      <c r="G3057" s="75"/>
      <c r="H3057" s="150" t="str">
        <f t="shared" si="519"/>
        <v/>
      </c>
      <c r="I3057" s="75"/>
      <c r="J3057" s="75"/>
      <c r="K3057" s="75"/>
      <c r="L3057" s="75"/>
      <c r="M3057" s="75"/>
      <c r="N3057" s="150" t="str">
        <f t="shared" si="520"/>
        <v/>
      </c>
      <c r="O3057" s="66" t="str">
        <f t="shared" ca="1" si="521"/>
        <v/>
      </c>
      <c r="P3057" s="75"/>
      <c r="Q3057" s="75"/>
      <c r="R3057" s="75"/>
      <c r="S3057" s="150" t="str">
        <f t="shared" si="511"/>
        <v/>
      </c>
      <c r="T3057" s="150" t="str">
        <f t="shared" si="512"/>
        <v/>
      </c>
      <c r="U3057" s="150" t="str">
        <f t="shared" si="513"/>
        <v/>
      </c>
      <c r="V3057" s="75"/>
      <c r="W3057" s="150" t="str">
        <f t="shared" si="514"/>
        <v/>
      </c>
      <c r="X3057" s="150" t="str">
        <f t="shared" si="515"/>
        <v/>
      </c>
      <c r="Y3057" s="150" t="str">
        <f t="shared" ca="1" si="516"/>
        <v/>
      </c>
      <c r="Z3057" s="150" t="str">
        <f>IFERROR(VLOOKUP(R3057,FVU!B:F,5,FALSE),"")</f>
        <v/>
      </c>
      <c r="AA3057" t="str">
        <f t="shared" si="517"/>
        <v/>
      </c>
    </row>
    <row r="3058" spans="1:27" ht="15.75" customHeight="1">
      <c r="A3058" s="149" t="str">
        <f t="shared" si="510"/>
        <v/>
      </c>
      <c r="B3058" s="76"/>
      <c r="C3058" s="68"/>
      <c r="D3058" s="67" t="str">
        <f t="shared" si="518"/>
        <v/>
      </c>
      <c r="E3058" s="69"/>
      <c r="F3058" s="76"/>
      <c r="G3058" s="76"/>
      <c r="H3058" s="149" t="str">
        <f t="shared" si="519"/>
        <v/>
      </c>
      <c r="I3058" s="76"/>
      <c r="J3058" s="76"/>
      <c r="K3058" s="76"/>
      <c r="L3058" s="76"/>
      <c r="M3058" s="76"/>
      <c r="N3058" s="149" t="str">
        <f t="shared" si="520"/>
        <v/>
      </c>
      <c r="O3058" s="74" t="str">
        <f t="shared" ca="1" si="521"/>
        <v/>
      </c>
      <c r="P3058" s="76"/>
      <c r="Q3058" s="76"/>
      <c r="R3058" s="76"/>
      <c r="S3058" s="149" t="str">
        <f t="shared" si="511"/>
        <v/>
      </c>
      <c r="T3058" s="149" t="str">
        <f t="shared" si="512"/>
        <v/>
      </c>
      <c r="U3058" s="149" t="str">
        <f t="shared" si="513"/>
        <v/>
      </c>
      <c r="V3058" s="76"/>
      <c r="W3058" s="149" t="str">
        <f t="shared" si="514"/>
        <v/>
      </c>
      <c r="X3058" s="149" t="str">
        <f t="shared" si="515"/>
        <v/>
      </c>
      <c r="Y3058" s="149" t="str">
        <f t="shared" ca="1" si="516"/>
        <v/>
      </c>
      <c r="Z3058" s="149" t="str">
        <f>IFERROR(VLOOKUP(R3058,FVU!B:F,5,FALSE),"")</f>
        <v/>
      </c>
      <c r="AA3058" t="str">
        <f t="shared" si="517"/>
        <v/>
      </c>
    </row>
    <row r="3059" spans="1:27" ht="15.75" customHeight="1">
      <c r="A3059" s="150" t="str">
        <f t="shared" si="510"/>
        <v/>
      </c>
      <c r="B3059" s="75"/>
      <c r="C3059" s="60"/>
      <c r="D3059" s="59" t="str">
        <f t="shared" si="518"/>
        <v/>
      </c>
      <c r="E3059" s="61"/>
      <c r="F3059" s="75"/>
      <c r="G3059" s="75"/>
      <c r="H3059" s="150" t="str">
        <f t="shared" si="519"/>
        <v/>
      </c>
      <c r="I3059" s="75"/>
      <c r="J3059" s="75"/>
      <c r="K3059" s="75"/>
      <c r="L3059" s="75"/>
      <c r="M3059" s="75"/>
      <c r="N3059" s="150" t="str">
        <f t="shared" si="520"/>
        <v/>
      </c>
      <c r="O3059" s="66" t="str">
        <f t="shared" ca="1" si="521"/>
        <v/>
      </c>
      <c r="P3059" s="75"/>
      <c r="Q3059" s="75"/>
      <c r="R3059" s="75"/>
      <c r="S3059" s="150" t="str">
        <f t="shared" si="511"/>
        <v/>
      </c>
      <c r="T3059" s="150" t="str">
        <f t="shared" si="512"/>
        <v/>
      </c>
      <c r="U3059" s="150" t="str">
        <f t="shared" si="513"/>
        <v/>
      </c>
      <c r="V3059" s="75"/>
      <c r="W3059" s="150" t="str">
        <f t="shared" si="514"/>
        <v/>
      </c>
      <c r="X3059" s="150" t="str">
        <f t="shared" si="515"/>
        <v/>
      </c>
      <c r="Y3059" s="150" t="str">
        <f t="shared" ca="1" si="516"/>
        <v/>
      </c>
      <c r="Z3059" s="150" t="str">
        <f>IFERROR(VLOOKUP(R3059,FVU!B:F,5,FALSE),"")</f>
        <v/>
      </c>
      <c r="AA3059" t="str">
        <f t="shared" si="517"/>
        <v/>
      </c>
    </row>
    <row r="3060" spans="1:27" ht="15.75" customHeight="1">
      <c r="A3060" s="149" t="str">
        <f t="shared" si="510"/>
        <v/>
      </c>
      <c r="B3060" s="76"/>
      <c r="C3060" s="68"/>
      <c r="D3060" s="67" t="str">
        <f t="shared" si="518"/>
        <v/>
      </c>
      <c r="E3060" s="69"/>
      <c r="F3060" s="76"/>
      <c r="G3060" s="76"/>
      <c r="H3060" s="149" t="str">
        <f t="shared" si="519"/>
        <v/>
      </c>
      <c r="I3060" s="76"/>
      <c r="J3060" s="76"/>
      <c r="K3060" s="76"/>
      <c r="L3060" s="76"/>
      <c r="M3060" s="76"/>
      <c r="N3060" s="149" t="str">
        <f t="shared" si="520"/>
        <v/>
      </c>
      <c r="O3060" s="74" t="str">
        <f t="shared" ca="1" si="521"/>
        <v/>
      </c>
      <c r="P3060" s="76"/>
      <c r="Q3060" s="76"/>
      <c r="R3060" s="76"/>
      <c r="S3060" s="149" t="str">
        <f t="shared" si="511"/>
        <v/>
      </c>
      <c r="T3060" s="149" t="str">
        <f t="shared" si="512"/>
        <v/>
      </c>
      <c r="U3060" s="149" t="str">
        <f t="shared" si="513"/>
        <v/>
      </c>
      <c r="V3060" s="76"/>
      <c r="W3060" s="149" t="str">
        <f t="shared" si="514"/>
        <v/>
      </c>
      <c r="X3060" s="149" t="str">
        <f t="shared" si="515"/>
        <v/>
      </c>
      <c r="Y3060" s="149" t="str">
        <f t="shared" ca="1" si="516"/>
        <v/>
      </c>
      <c r="Z3060" s="149" t="str">
        <f>IFERROR(VLOOKUP(R3060,FVU!B:F,5,FALSE),"")</f>
        <v/>
      </c>
      <c r="AA3060" t="str">
        <f t="shared" si="517"/>
        <v/>
      </c>
    </row>
    <row r="3061" spans="1:27" ht="15.75" customHeight="1">
      <c r="A3061" s="150" t="str">
        <f t="shared" si="510"/>
        <v/>
      </c>
      <c r="B3061" s="75"/>
      <c r="C3061" s="60"/>
      <c r="D3061" s="59" t="str">
        <f t="shared" si="518"/>
        <v/>
      </c>
      <c r="E3061" s="61"/>
      <c r="F3061" s="75"/>
      <c r="G3061" s="75"/>
      <c r="H3061" s="150" t="str">
        <f t="shared" si="519"/>
        <v/>
      </c>
      <c r="I3061" s="75"/>
      <c r="J3061" s="75"/>
      <c r="K3061" s="75"/>
      <c r="L3061" s="75"/>
      <c r="M3061" s="75"/>
      <c r="N3061" s="150" t="str">
        <f t="shared" si="520"/>
        <v/>
      </c>
      <c r="O3061" s="66" t="str">
        <f t="shared" ca="1" si="521"/>
        <v/>
      </c>
      <c r="P3061" s="75"/>
      <c r="Q3061" s="75"/>
      <c r="R3061" s="75"/>
      <c r="S3061" s="150" t="str">
        <f t="shared" si="511"/>
        <v/>
      </c>
      <c r="T3061" s="150" t="str">
        <f t="shared" si="512"/>
        <v/>
      </c>
      <c r="U3061" s="150" t="str">
        <f t="shared" si="513"/>
        <v/>
      </c>
      <c r="V3061" s="75"/>
      <c r="W3061" s="150" t="str">
        <f t="shared" si="514"/>
        <v/>
      </c>
      <c r="X3061" s="150" t="str">
        <f t="shared" si="515"/>
        <v/>
      </c>
      <c r="Y3061" s="150" t="str">
        <f t="shared" ca="1" si="516"/>
        <v/>
      </c>
      <c r="Z3061" s="150" t="str">
        <f>IFERROR(VLOOKUP(R3061,FVU!B:F,5,FALSE),"")</f>
        <v/>
      </c>
      <c r="AA3061" t="str">
        <f t="shared" si="517"/>
        <v/>
      </c>
    </row>
    <row r="3062" spans="1:27" ht="15.75" customHeight="1">
      <c r="A3062" s="149" t="str">
        <f t="shared" si="510"/>
        <v/>
      </c>
      <c r="B3062" s="76"/>
      <c r="C3062" s="68"/>
      <c r="D3062" s="67" t="str">
        <f t="shared" si="518"/>
        <v/>
      </c>
      <c r="E3062" s="69"/>
      <c r="F3062" s="76"/>
      <c r="G3062" s="76"/>
      <c r="H3062" s="149" t="str">
        <f t="shared" si="519"/>
        <v/>
      </c>
      <c r="I3062" s="76"/>
      <c r="J3062" s="76"/>
      <c r="K3062" s="76"/>
      <c r="L3062" s="76"/>
      <c r="M3062" s="76"/>
      <c r="N3062" s="149" t="str">
        <f t="shared" si="520"/>
        <v/>
      </c>
      <c r="O3062" s="74" t="str">
        <f t="shared" ca="1" si="521"/>
        <v/>
      </c>
      <c r="P3062" s="76"/>
      <c r="Q3062" s="76"/>
      <c r="R3062" s="76"/>
      <c r="S3062" s="149" t="str">
        <f t="shared" si="511"/>
        <v/>
      </c>
      <c r="T3062" s="149" t="str">
        <f t="shared" si="512"/>
        <v/>
      </c>
      <c r="U3062" s="149" t="str">
        <f t="shared" si="513"/>
        <v/>
      </c>
      <c r="V3062" s="76"/>
      <c r="W3062" s="149" t="str">
        <f t="shared" si="514"/>
        <v/>
      </c>
      <c r="X3062" s="149" t="str">
        <f t="shared" si="515"/>
        <v/>
      </c>
      <c r="Y3062" s="149" t="str">
        <f t="shared" ca="1" si="516"/>
        <v/>
      </c>
      <c r="Z3062" s="149" t="str">
        <f>IFERROR(VLOOKUP(R3062,FVU!B:F,5,FALSE),"")</f>
        <v/>
      </c>
      <c r="AA3062" t="str">
        <f t="shared" si="517"/>
        <v/>
      </c>
    </row>
    <row r="3063" spans="1:27" ht="15.75" customHeight="1">
      <c r="A3063" s="150" t="str">
        <f t="shared" si="510"/>
        <v/>
      </c>
      <c r="B3063" s="75"/>
      <c r="C3063" s="60"/>
      <c r="D3063" s="59" t="str">
        <f t="shared" si="518"/>
        <v/>
      </c>
      <c r="E3063" s="61"/>
      <c r="F3063" s="75"/>
      <c r="G3063" s="75"/>
      <c r="H3063" s="150" t="str">
        <f t="shared" si="519"/>
        <v/>
      </c>
      <c r="I3063" s="75"/>
      <c r="J3063" s="75"/>
      <c r="K3063" s="75"/>
      <c r="L3063" s="75"/>
      <c r="M3063" s="75"/>
      <c r="N3063" s="150" t="str">
        <f t="shared" si="520"/>
        <v/>
      </c>
      <c r="O3063" s="66" t="str">
        <f t="shared" ca="1" si="521"/>
        <v/>
      </c>
      <c r="P3063" s="75"/>
      <c r="Q3063" s="75"/>
      <c r="R3063" s="75"/>
      <c r="S3063" s="150" t="str">
        <f t="shared" si="511"/>
        <v/>
      </c>
      <c r="T3063" s="150" t="str">
        <f t="shared" si="512"/>
        <v/>
      </c>
      <c r="U3063" s="150" t="str">
        <f t="shared" si="513"/>
        <v/>
      </c>
      <c r="V3063" s="75"/>
      <c r="W3063" s="150" t="str">
        <f t="shared" si="514"/>
        <v/>
      </c>
      <c r="X3063" s="150" t="str">
        <f t="shared" si="515"/>
        <v/>
      </c>
      <c r="Y3063" s="150" t="str">
        <f t="shared" ca="1" si="516"/>
        <v/>
      </c>
      <c r="Z3063" s="150" t="str">
        <f>IFERROR(VLOOKUP(R3063,FVU!B:F,5,FALSE),"")</f>
        <v/>
      </c>
      <c r="AA3063" t="str">
        <f t="shared" si="517"/>
        <v/>
      </c>
    </row>
    <row r="3064" spans="1:27" ht="15.75" customHeight="1">
      <c r="A3064" s="149" t="str">
        <f t="shared" si="510"/>
        <v/>
      </c>
      <c r="B3064" s="76"/>
      <c r="C3064" s="68"/>
      <c r="D3064" s="67" t="str">
        <f t="shared" si="518"/>
        <v/>
      </c>
      <c r="E3064" s="69"/>
      <c r="F3064" s="76"/>
      <c r="G3064" s="76"/>
      <c r="H3064" s="149" t="str">
        <f t="shared" si="519"/>
        <v/>
      </c>
      <c r="I3064" s="76"/>
      <c r="J3064" s="76"/>
      <c r="K3064" s="76"/>
      <c r="L3064" s="76"/>
      <c r="M3064" s="76"/>
      <c r="N3064" s="149" t="str">
        <f t="shared" si="520"/>
        <v/>
      </c>
      <c r="O3064" s="74" t="str">
        <f t="shared" ca="1" si="521"/>
        <v/>
      </c>
      <c r="P3064" s="76"/>
      <c r="Q3064" s="76"/>
      <c r="R3064" s="76"/>
      <c r="S3064" s="149" t="str">
        <f t="shared" si="511"/>
        <v/>
      </c>
      <c r="T3064" s="149" t="str">
        <f t="shared" si="512"/>
        <v/>
      </c>
      <c r="U3064" s="149" t="str">
        <f t="shared" si="513"/>
        <v/>
      </c>
      <c r="V3064" s="76"/>
      <c r="W3064" s="149" t="str">
        <f t="shared" si="514"/>
        <v/>
      </c>
      <c r="X3064" s="149" t="str">
        <f t="shared" si="515"/>
        <v/>
      </c>
      <c r="Y3064" s="149" t="str">
        <f t="shared" ca="1" si="516"/>
        <v/>
      </c>
      <c r="Z3064" s="149" t="str">
        <f>IFERROR(VLOOKUP(R3064,FVU!B:F,5,FALSE),"")</f>
        <v/>
      </c>
      <c r="AA3064" t="str">
        <f t="shared" si="517"/>
        <v/>
      </c>
    </row>
    <row r="3065" spans="1:27" ht="15.75" customHeight="1">
      <c r="A3065" s="150" t="str">
        <f t="shared" si="510"/>
        <v/>
      </c>
      <c r="B3065" s="75"/>
      <c r="C3065" s="60"/>
      <c r="D3065" s="59" t="str">
        <f t="shared" si="518"/>
        <v/>
      </c>
      <c r="E3065" s="61"/>
      <c r="F3065" s="75"/>
      <c r="G3065" s="75"/>
      <c r="H3065" s="150" t="str">
        <f t="shared" si="519"/>
        <v/>
      </c>
      <c r="I3065" s="75"/>
      <c r="J3065" s="75"/>
      <c r="K3065" s="75"/>
      <c r="L3065" s="75"/>
      <c r="M3065" s="75"/>
      <c r="N3065" s="150" t="str">
        <f t="shared" si="520"/>
        <v/>
      </c>
      <c r="O3065" s="66" t="str">
        <f t="shared" ca="1" si="521"/>
        <v/>
      </c>
      <c r="P3065" s="75"/>
      <c r="Q3065" s="75"/>
      <c r="R3065" s="75"/>
      <c r="S3065" s="150" t="str">
        <f t="shared" si="511"/>
        <v/>
      </c>
      <c r="T3065" s="150" t="str">
        <f t="shared" si="512"/>
        <v/>
      </c>
      <c r="U3065" s="150" t="str">
        <f t="shared" si="513"/>
        <v/>
      </c>
      <c r="V3065" s="75"/>
      <c r="W3065" s="150" t="str">
        <f t="shared" si="514"/>
        <v/>
      </c>
      <c r="X3065" s="150" t="str">
        <f t="shared" si="515"/>
        <v/>
      </c>
      <c r="Y3065" s="150" t="str">
        <f t="shared" ca="1" si="516"/>
        <v/>
      </c>
      <c r="Z3065" s="150" t="str">
        <f>IFERROR(VLOOKUP(R3065,FVU!B:F,5,FALSE),"")</f>
        <v/>
      </c>
      <c r="AA3065" t="str">
        <f t="shared" si="517"/>
        <v/>
      </c>
    </row>
    <row r="3066" spans="1:27" ht="15.75" customHeight="1">
      <c r="A3066" s="149" t="str">
        <f t="shared" si="510"/>
        <v/>
      </c>
      <c r="B3066" s="76"/>
      <c r="C3066" s="68"/>
      <c r="D3066" s="67" t="str">
        <f t="shared" si="518"/>
        <v/>
      </c>
      <c r="E3066" s="69"/>
      <c r="F3066" s="76"/>
      <c r="G3066" s="76"/>
      <c r="H3066" s="149" t="str">
        <f t="shared" si="519"/>
        <v/>
      </c>
      <c r="I3066" s="76"/>
      <c r="J3066" s="76"/>
      <c r="K3066" s="76"/>
      <c r="L3066" s="76"/>
      <c r="M3066" s="76"/>
      <c r="N3066" s="149" t="str">
        <f t="shared" si="520"/>
        <v/>
      </c>
      <c r="O3066" s="74" t="str">
        <f t="shared" ca="1" si="521"/>
        <v/>
      </c>
      <c r="P3066" s="76"/>
      <c r="Q3066" s="76"/>
      <c r="R3066" s="76"/>
      <c r="S3066" s="149" t="str">
        <f t="shared" si="511"/>
        <v/>
      </c>
      <c r="T3066" s="149" t="str">
        <f t="shared" si="512"/>
        <v/>
      </c>
      <c r="U3066" s="149" t="str">
        <f t="shared" si="513"/>
        <v/>
      </c>
      <c r="V3066" s="76"/>
      <c r="W3066" s="149" t="str">
        <f t="shared" si="514"/>
        <v/>
      </c>
      <c r="X3066" s="149" t="str">
        <f t="shared" si="515"/>
        <v/>
      </c>
      <c r="Y3066" s="149" t="str">
        <f t="shared" ca="1" si="516"/>
        <v/>
      </c>
      <c r="Z3066" s="149" t="str">
        <f>IFERROR(VLOOKUP(R3066,FVU!B:F,5,FALSE),"")</f>
        <v/>
      </c>
      <c r="AA3066" t="str">
        <f t="shared" si="517"/>
        <v/>
      </c>
    </row>
    <row r="3067" spans="1:27" ht="15.75" customHeight="1">
      <c r="A3067" s="150" t="str">
        <f t="shared" si="510"/>
        <v/>
      </c>
      <c r="B3067" s="75"/>
      <c r="C3067" s="60"/>
      <c r="D3067" s="59" t="str">
        <f t="shared" si="518"/>
        <v/>
      </c>
      <c r="E3067" s="61"/>
      <c r="F3067" s="75"/>
      <c r="G3067" s="75"/>
      <c r="H3067" s="150" t="str">
        <f t="shared" si="519"/>
        <v/>
      </c>
      <c r="I3067" s="75"/>
      <c r="J3067" s="75"/>
      <c r="K3067" s="75"/>
      <c r="L3067" s="75"/>
      <c r="M3067" s="75"/>
      <c r="N3067" s="150" t="str">
        <f t="shared" si="520"/>
        <v/>
      </c>
      <c r="O3067" s="66" t="str">
        <f t="shared" ca="1" si="521"/>
        <v/>
      </c>
      <c r="P3067" s="75"/>
      <c r="Q3067" s="75"/>
      <c r="R3067" s="75"/>
      <c r="S3067" s="150" t="str">
        <f t="shared" si="511"/>
        <v/>
      </c>
      <c r="T3067" s="150" t="str">
        <f t="shared" si="512"/>
        <v/>
      </c>
      <c r="U3067" s="150" t="str">
        <f t="shared" si="513"/>
        <v/>
      </c>
      <c r="V3067" s="75"/>
      <c r="W3067" s="150" t="str">
        <f t="shared" si="514"/>
        <v/>
      </c>
      <c r="X3067" s="150" t="str">
        <f t="shared" si="515"/>
        <v/>
      </c>
      <c r="Y3067" s="150" t="str">
        <f t="shared" ca="1" si="516"/>
        <v/>
      </c>
      <c r="Z3067" s="150" t="str">
        <f>IFERROR(VLOOKUP(R3067,FVU!B:F,5,FALSE),"")</f>
        <v/>
      </c>
      <c r="AA3067" t="str">
        <f t="shared" si="517"/>
        <v/>
      </c>
    </row>
    <row r="3068" spans="1:27" ht="15.75" customHeight="1">
      <c r="A3068" s="149" t="str">
        <f t="shared" si="510"/>
        <v/>
      </c>
      <c r="B3068" s="76"/>
      <c r="C3068" s="68"/>
      <c r="D3068" s="67" t="str">
        <f t="shared" si="518"/>
        <v/>
      </c>
      <c r="E3068" s="69"/>
      <c r="F3068" s="76"/>
      <c r="G3068" s="76"/>
      <c r="H3068" s="149" t="str">
        <f t="shared" si="519"/>
        <v/>
      </c>
      <c r="I3068" s="76"/>
      <c r="J3068" s="76"/>
      <c r="K3068" s="76"/>
      <c r="L3068" s="76"/>
      <c r="M3068" s="76"/>
      <c r="N3068" s="149" t="str">
        <f t="shared" si="520"/>
        <v/>
      </c>
      <c r="O3068" s="74" t="str">
        <f t="shared" ca="1" si="521"/>
        <v/>
      </c>
      <c r="P3068" s="76"/>
      <c r="Q3068" s="76"/>
      <c r="R3068" s="76"/>
      <c r="S3068" s="149" t="str">
        <f t="shared" si="511"/>
        <v/>
      </c>
      <c r="T3068" s="149" t="str">
        <f t="shared" si="512"/>
        <v/>
      </c>
      <c r="U3068" s="149" t="str">
        <f t="shared" si="513"/>
        <v/>
      </c>
      <c r="V3068" s="76"/>
      <c r="W3068" s="149" t="str">
        <f t="shared" si="514"/>
        <v/>
      </c>
      <c r="X3068" s="149" t="str">
        <f t="shared" si="515"/>
        <v/>
      </c>
      <c r="Y3068" s="149" t="str">
        <f t="shared" ca="1" si="516"/>
        <v/>
      </c>
      <c r="Z3068" s="149" t="str">
        <f>IFERROR(VLOOKUP(R3068,FVU!B:F,5,FALSE),"")</f>
        <v/>
      </c>
      <c r="AA3068" t="str">
        <f t="shared" si="517"/>
        <v/>
      </c>
    </row>
    <row r="3069" spans="1:27" ht="15.75" customHeight="1">
      <c r="A3069" s="150" t="str">
        <f t="shared" si="510"/>
        <v/>
      </c>
      <c r="B3069" s="75"/>
      <c r="C3069" s="60"/>
      <c r="D3069" s="59" t="str">
        <f t="shared" si="518"/>
        <v/>
      </c>
      <c r="E3069" s="61"/>
      <c r="F3069" s="75"/>
      <c r="G3069" s="75"/>
      <c r="H3069" s="150" t="str">
        <f t="shared" si="519"/>
        <v/>
      </c>
      <c r="I3069" s="75"/>
      <c r="J3069" s="75"/>
      <c r="K3069" s="75"/>
      <c r="L3069" s="75"/>
      <c r="M3069" s="75"/>
      <c r="N3069" s="150" t="str">
        <f t="shared" si="520"/>
        <v/>
      </c>
      <c r="O3069" s="66" t="str">
        <f t="shared" ca="1" si="521"/>
        <v/>
      </c>
      <c r="P3069" s="75"/>
      <c r="Q3069" s="75"/>
      <c r="R3069" s="75"/>
      <c r="S3069" s="150" t="str">
        <f t="shared" si="511"/>
        <v/>
      </c>
      <c r="T3069" s="150" t="str">
        <f t="shared" si="512"/>
        <v/>
      </c>
      <c r="U3069" s="150" t="str">
        <f t="shared" si="513"/>
        <v/>
      </c>
      <c r="V3069" s="75"/>
      <c r="W3069" s="150" t="str">
        <f t="shared" si="514"/>
        <v/>
      </c>
      <c r="X3069" s="150" t="str">
        <f t="shared" si="515"/>
        <v/>
      </c>
      <c r="Y3069" s="150" t="str">
        <f t="shared" ca="1" si="516"/>
        <v/>
      </c>
      <c r="Z3069" s="150" t="str">
        <f>IFERROR(VLOOKUP(R3069,FVU!B:F,5,FALSE),"")</f>
        <v/>
      </c>
      <c r="AA3069" t="str">
        <f t="shared" si="517"/>
        <v/>
      </c>
    </row>
    <row r="3070" spans="1:27" ht="15.75" customHeight="1">
      <c r="A3070" s="149" t="str">
        <f t="shared" si="510"/>
        <v/>
      </c>
      <c r="B3070" s="76"/>
      <c r="C3070" s="68"/>
      <c r="D3070" s="67" t="str">
        <f t="shared" si="518"/>
        <v/>
      </c>
      <c r="E3070" s="69"/>
      <c r="F3070" s="76"/>
      <c r="G3070" s="76"/>
      <c r="H3070" s="149" t="str">
        <f t="shared" si="519"/>
        <v/>
      </c>
      <c r="I3070" s="76"/>
      <c r="J3070" s="76"/>
      <c r="K3070" s="76"/>
      <c r="L3070" s="76"/>
      <c r="M3070" s="76"/>
      <c r="N3070" s="149" t="str">
        <f t="shared" si="520"/>
        <v/>
      </c>
      <c r="O3070" s="74" t="str">
        <f t="shared" ca="1" si="521"/>
        <v/>
      </c>
      <c r="P3070" s="76"/>
      <c r="Q3070" s="76"/>
      <c r="R3070" s="76"/>
      <c r="S3070" s="149" t="str">
        <f t="shared" si="511"/>
        <v/>
      </c>
      <c r="T3070" s="149" t="str">
        <f t="shared" si="512"/>
        <v/>
      </c>
      <c r="U3070" s="149" t="str">
        <f t="shared" si="513"/>
        <v/>
      </c>
      <c r="V3070" s="76"/>
      <c r="W3070" s="149" t="str">
        <f t="shared" si="514"/>
        <v/>
      </c>
      <c r="X3070" s="149" t="str">
        <f t="shared" si="515"/>
        <v/>
      </c>
      <c r="Y3070" s="149" t="str">
        <f t="shared" ca="1" si="516"/>
        <v/>
      </c>
      <c r="Z3070" s="149" t="str">
        <f>IFERROR(VLOOKUP(R3070,FVU!B:F,5,FALSE),"")</f>
        <v/>
      </c>
      <c r="AA3070" t="str">
        <f t="shared" si="517"/>
        <v/>
      </c>
    </row>
    <row r="3071" spans="1:27" ht="15.75" customHeight="1">
      <c r="A3071" s="150" t="str">
        <f t="shared" si="510"/>
        <v/>
      </c>
      <c r="B3071" s="75"/>
      <c r="C3071" s="60"/>
      <c r="D3071" s="59" t="str">
        <f t="shared" si="518"/>
        <v/>
      </c>
      <c r="E3071" s="61"/>
      <c r="F3071" s="75"/>
      <c r="G3071" s="75"/>
      <c r="H3071" s="150" t="str">
        <f t="shared" si="519"/>
        <v/>
      </c>
      <c r="I3071" s="75"/>
      <c r="J3071" s="75"/>
      <c r="K3071" s="75"/>
      <c r="L3071" s="75"/>
      <c r="M3071" s="75"/>
      <c r="N3071" s="150" t="str">
        <f t="shared" si="520"/>
        <v/>
      </c>
      <c r="O3071" s="66" t="str">
        <f t="shared" ca="1" si="521"/>
        <v/>
      </c>
      <c r="P3071" s="75"/>
      <c r="Q3071" s="75"/>
      <c r="R3071" s="75"/>
      <c r="S3071" s="150" t="str">
        <f t="shared" si="511"/>
        <v/>
      </c>
      <c r="T3071" s="150" t="str">
        <f t="shared" si="512"/>
        <v/>
      </c>
      <c r="U3071" s="150" t="str">
        <f t="shared" si="513"/>
        <v/>
      </c>
      <c r="V3071" s="75"/>
      <c r="W3071" s="150" t="str">
        <f t="shared" si="514"/>
        <v/>
      </c>
      <c r="X3071" s="150" t="str">
        <f t="shared" si="515"/>
        <v/>
      </c>
      <c r="Y3071" s="150" t="str">
        <f t="shared" ca="1" si="516"/>
        <v/>
      </c>
      <c r="Z3071" s="150" t="str">
        <f>IFERROR(VLOOKUP(R3071,FVU!B:F,5,FALSE),"")</f>
        <v/>
      </c>
      <c r="AA3071" t="str">
        <f t="shared" si="517"/>
        <v/>
      </c>
    </row>
    <row r="3072" spans="1:27" ht="15.75" customHeight="1">
      <c r="A3072" s="149" t="str">
        <f t="shared" si="510"/>
        <v/>
      </c>
      <c r="B3072" s="76"/>
      <c r="C3072" s="68"/>
      <c r="D3072" s="67" t="str">
        <f t="shared" si="518"/>
        <v/>
      </c>
      <c r="E3072" s="69"/>
      <c r="F3072" s="76"/>
      <c r="G3072" s="76"/>
      <c r="H3072" s="149" t="str">
        <f t="shared" si="519"/>
        <v/>
      </c>
      <c r="I3072" s="76"/>
      <c r="J3072" s="76"/>
      <c r="K3072" s="76"/>
      <c r="L3072" s="76"/>
      <c r="M3072" s="76"/>
      <c r="N3072" s="149" t="str">
        <f t="shared" si="520"/>
        <v/>
      </c>
      <c r="O3072" s="74" t="str">
        <f t="shared" ca="1" si="521"/>
        <v/>
      </c>
      <c r="P3072" s="76"/>
      <c r="Q3072" s="76"/>
      <c r="R3072" s="76"/>
      <c r="S3072" s="149" t="str">
        <f t="shared" si="511"/>
        <v/>
      </c>
      <c r="T3072" s="149" t="str">
        <f t="shared" si="512"/>
        <v/>
      </c>
      <c r="U3072" s="149" t="str">
        <f t="shared" si="513"/>
        <v/>
      </c>
      <c r="V3072" s="76"/>
      <c r="W3072" s="149" t="str">
        <f t="shared" si="514"/>
        <v/>
      </c>
      <c r="X3072" s="149" t="str">
        <f t="shared" si="515"/>
        <v/>
      </c>
      <c r="Y3072" s="149" t="str">
        <f t="shared" ca="1" si="516"/>
        <v/>
      </c>
      <c r="Z3072" s="149" t="str">
        <f>IFERROR(VLOOKUP(R3072,FVU!B:F,5,FALSE),"")</f>
        <v/>
      </c>
      <c r="AA3072" t="str">
        <f t="shared" si="517"/>
        <v/>
      </c>
    </row>
    <row r="3073" spans="1:27" ht="15.75" customHeight="1">
      <c r="A3073" s="150" t="str">
        <f t="shared" si="510"/>
        <v/>
      </c>
      <c r="B3073" s="75"/>
      <c r="C3073" s="60"/>
      <c r="D3073" s="59" t="str">
        <f t="shared" si="518"/>
        <v/>
      </c>
      <c r="E3073" s="61"/>
      <c r="F3073" s="75"/>
      <c r="G3073" s="75"/>
      <c r="H3073" s="150" t="str">
        <f t="shared" si="519"/>
        <v/>
      </c>
      <c r="I3073" s="75"/>
      <c r="J3073" s="75"/>
      <c r="K3073" s="75"/>
      <c r="L3073" s="75"/>
      <c r="M3073" s="75"/>
      <c r="N3073" s="150" t="str">
        <f t="shared" si="520"/>
        <v/>
      </c>
      <c r="O3073" s="66" t="str">
        <f t="shared" ca="1" si="521"/>
        <v/>
      </c>
      <c r="P3073" s="75"/>
      <c r="Q3073" s="75"/>
      <c r="R3073" s="75"/>
      <c r="S3073" s="150" t="str">
        <f t="shared" si="511"/>
        <v/>
      </c>
      <c r="T3073" s="150" t="str">
        <f t="shared" si="512"/>
        <v/>
      </c>
      <c r="U3073" s="150" t="str">
        <f t="shared" si="513"/>
        <v/>
      </c>
      <c r="V3073" s="75"/>
      <c r="W3073" s="150" t="str">
        <f t="shared" si="514"/>
        <v/>
      </c>
      <c r="X3073" s="150" t="str">
        <f t="shared" si="515"/>
        <v/>
      </c>
      <c r="Y3073" s="150" t="str">
        <f t="shared" ca="1" si="516"/>
        <v/>
      </c>
      <c r="Z3073" s="150" t="str">
        <f>IFERROR(VLOOKUP(R3073,FVU!B:F,5,FALSE),"")</f>
        <v/>
      </c>
      <c r="AA3073" t="str">
        <f t="shared" si="517"/>
        <v/>
      </c>
    </row>
    <row r="3074" spans="1:27" ht="15.75" customHeight="1">
      <c r="A3074" s="149" t="str">
        <f t="shared" si="510"/>
        <v/>
      </c>
      <c r="B3074" s="76"/>
      <c r="C3074" s="68"/>
      <c r="D3074" s="67" t="str">
        <f t="shared" si="518"/>
        <v/>
      </c>
      <c r="E3074" s="69"/>
      <c r="F3074" s="76"/>
      <c r="G3074" s="76"/>
      <c r="H3074" s="149" t="str">
        <f t="shared" si="519"/>
        <v/>
      </c>
      <c r="I3074" s="76"/>
      <c r="J3074" s="76"/>
      <c r="K3074" s="76"/>
      <c r="L3074" s="76"/>
      <c r="M3074" s="76"/>
      <c r="N3074" s="149" t="str">
        <f t="shared" si="520"/>
        <v/>
      </c>
      <c r="O3074" s="74" t="str">
        <f t="shared" ca="1" si="521"/>
        <v/>
      </c>
      <c r="P3074" s="76"/>
      <c r="Q3074" s="76"/>
      <c r="R3074" s="76"/>
      <c r="S3074" s="149" t="str">
        <f t="shared" si="511"/>
        <v/>
      </c>
      <c r="T3074" s="149" t="str">
        <f t="shared" si="512"/>
        <v/>
      </c>
      <c r="U3074" s="149" t="str">
        <f t="shared" si="513"/>
        <v/>
      </c>
      <c r="V3074" s="76"/>
      <c r="W3074" s="149" t="str">
        <f t="shared" si="514"/>
        <v/>
      </c>
      <c r="X3074" s="149" t="str">
        <f t="shared" si="515"/>
        <v/>
      </c>
      <c r="Y3074" s="149" t="str">
        <f t="shared" ca="1" si="516"/>
        <v/>
      </c>
      <c r="Z3074" s="149" t="str">
        <f>IFERROR(VLOOKUP(R3074,FVU!B:F,5,FALSE),"")</f>
        <v/>
      </c>
      <c r="AA3074" t="str">
        <f t="shared" si="517"/>
        <v/>
      </c>
    </row>
    <row r="3075" spans="1:27" ht="15.75" customHeight="1">
      <c r="A3075" s="150" t="str">
        <f t="shared" si="510"/>
        <v/>
      </c>
      <c r="B3075" s="75"/>
      <c r="C3075" s="60"/>
      <c r="D3075" s="59" t="str">
        <f t="shared" si="518"/>
        <v/>
      </c>
      <c r="E3075" s="61"/>
      <c r="F3075" s="75"/>
      <c r="G3075" s="75"/>
      <c r="H3075" s="150" t="str">
        <f t="shared" si="519"/>
        <v/>
      </c>
      <c r="I3075" s="75"/>
      <c r="J3075" s="75"/>
      <c r="K3075" s="75"/>
      <c r="L3075" s="75"/>
      <c r="M3075" s="75"/>
      <c r="N3075" s="150" t="str">
        <f t="shared" si="520"/>
        <v/>
      </c>
      <c r="O3075" s="66" t="str">
        <f t="shared" ca="1" si="521"/>
        <v/>
      </c>
      <c r="P3075" s="75"/>
      <c r="Q3075" s="75"/>
      <c r="R3075" s="75"/>
      <c r="S3075" s="150" t="str">
        <f t="shared" si="511"/>
        <v/>
      </c>
      <c r="T3075" s="150" t="str">
        <f t="shared" si="512"/>
        <v/>
      </c>
      <c r="U3075" s="150" t="str">
        <f t="shared" si="513"/>
        <v/>
      </c>
      <c r="V3075" s="75"/>
      <c r="W3075" s="150" t="str">
        <f t="shared" si="514"/>
        <v/>
      </c>
      <c r="X3075" s="150" t="str">
        <f t="shared" si="515"/>
        <v/>
      </c>
      <c r="Y3075" s="150" t="str">
        <f t="shared" ca="1" si="516"/>
        <v/>
      </c>
      <c r="Z3075" s="150" t="str">
        <f>IFERROR(VLOOKUP(R3075,FVU!B:F,5,FALSE),"")</f>
        <v/>
      </c>
      <c r="AA3075" t="str">
        <f t="shared" si="517"/>
        <v/>
      </c>
    </row>
    <row r="3076" spans="1:27" ht="15.75" customHeight="1">
      <c r="A3076" s="149" t="str">
        <f t="shared" ref="A3076:A3139" si="522">IF(B3076&gt;0,A3075+1,"")</f>
        <v/>
      </c>
      <c r="B3076" s="76"/>
      <c r="C3076" s="68"/>
      <c r="D3076" s="67" t="str">
        <f t="shared" si="518"/>
        <v/>
      </c>
      <c r="E3076" s="69"/>
      <c r="F3076" s="76"/>
      <c r="G3076" s="76"/>
      <c r="H3076" s="149" t="str">
        <f t="shared" si="519"/>
        <v/>
      </c>
      <c r="I3076" s="76"/>
      <c r="J3076" s="76"/>
      <c r="K3076" s="76"/>
      <c r="L3076" s="76"/>
      <c r="M3076" s="76"/>
      <c r="N3076" s="149" t="str">
        <f t="shared" si="520"/>
        <v/>
      </c>
      <c r="O3076" s="74" t="str">
        <f t="shared" ca="1" si="521"/>
        <v/>
      </c>
      <c r="P3076" s="76"/>
      <c r="Q3076" s="76"/>
      <c r="R3076" s="76"/>
      <c r="S3076" s="149" t="str">
        <f t="shared" si="511"/>
        <v/>
      </c>
      <c r="T3076" s="149" t="str">
        <f t="shared" si="512"/>
        <v/>
      </c>
      <c r="U3076" s="149" t="str">
        <f t="shared" si="513"/>
        <v/>
      </c>
      <c r="V3076" s="76"/>
      <c r="W3076" s="149" t="str">
        <f t="shared" si="514"/>
        <v/>
      </c>
      <c r="X3076" s="149" t="str">
        <f t="shared" si="515"/>
        <v/>
      </c>
      <c r="Y3076" s="149" t="str">
        <f t="shared" ca="1" si="516"/>
        <v/>
      </c>
      <c r="Z3076" s="149" t="str">
        <f>IFERROR(VLOOKUP(R3076,FVU!B:F,5,FALSE),"")</f>
        <v/>
      </c>
      <c r="AA3076" t="str">
        <f t="shared" si="517"/>
        <v/>
      </c>
    </row>
    <row r="3077" spans="1:27" ht="15.75" customHeight="1">
      <c r="A3077" s="150" t="str">
        <f t="shared" si="522"/>
        <v/>
      </c>
      <c r="B3077" s="75"/>
      <c r="C3077" s="60"/>
      <c r="D3077" s="59" t="str">
        <f t="shared" si="518"/>
        <v/>
      </c>
      <c r="E3077" s="61"/>
      <c r="F3077" s="75"/>
      <c r="G3077" s="75"/>
      <c r="H3077" s="150" t="str">
        <f t="shared" si="519"/>
        <v/>
      </c>
      <c r="I3077" s="75"/>
      <c r="J3077" s="75"/>
      <c r="K3077" s="75"/>
      <c r="L3077" s="75"/>
      <c r="M3077" s="75"/>
      <c r="N3077" s="150" t="str">
        <f t="shared" si="520"/>
        <v/>
      </c>
      <c r="O3077" s="66" t="str">
        <f t="shared" ca="1" si="521"/>
        <v/>
      </c>
      <c r="P3077" s="75"/>
      <c r="Q3077" s="75"/>
      <c r="R3077" s="75"/>
      <c r="S3077" s="150" t="str">
        <f t="shared" si="511"/>
        <v/>
      </c>
      <c r="T3077" s="150" t="str">
        <f t="shared" si="512"/>
        <v/>
      </c>
      <c r="U3077" s="150" t="str">
        <f t="shared" si="513"/>
        <v/>
      </c>
      <c r="V3077" s="75"/>
      <c r="W3077" s="150" t="str">
        <f t="shared" si="514"/>
        <v/>
      </c>
      <c r="X3077" s="150" t="str">
        <f t="shared" si="515"/>
        <v/>
      </c>
      <c r="Y3077" s="150" t="str">
        <f t="shared" ca="1" si="516"/>
        <v/>
      </c>
      <c r="Z3077" s="150" t="str">
        <f>IFERROR(VLOOKUP(R3077,FVU!B:F,5,FALSE),"")</f>
        <v/>
      </c>
      <c r="AA3077" t="str">
        <f t="shared" si="517"/>
        <v/>
      </c>
    </row>
    <row r="3078" spans="1:27" ht="15.75" customHeight="1">
      <c r="A3078" s="149" t="str">
        <f t="shared" si="522"/>
        <v/>
      </c>
      <c r="B3078" s="76"/>
      <c r="C3078" s="68"/>
      <c r="D3078" s="67" t="str">
        <f t="shared" si="518"/>
        <v/>
      </c>
      <c r="E3078" s="69"/>
      <c r="F3078" s="76"/>
      <c r="G3078" s="76"/>
      <c r="H3078" s="149" t="str">
        <f t="shared" si="519"/>
        <v/>
      </c>
      <c r="I3078" s="76"/>
      <c r="J3078" s="76"/>
      <c r="K3078" s="76"/>
      <c r="L3078" s="76"/>
      <c r="M3078" s="76"/>
      <c r="N3078" s="149" t="str">
        <f t="shared" si="520"/>
        <v/>
      </c>
      <c r="O3078" s="74" t="str">
        <f t="shared" ca="1" si="521"/>
        <v/>
      </c>
      <c r="P3078" s="76"/>
      <c r="Q3078" s="76"/>
      <c r="R3078" s="76"/>
      <c r="S3078" s="149" t="str">
        <f t="shared" si="511"/>
        <v/>
      </c>
      <c r="T3078" s="149" t="str">
        <f t="shared" si="512"/>
        <v/>
      </c>
      <c r="U3078" s="149" t="str">
        <f t="shared" si="513"/>
        <v/>
      </c>
      <c r="V3078" s="76"/>
      <c r="W3078" s="149" t="str">
        <f t="shared" si="514"/>
        <v/>
      </c>
      <c r="X3078" s="149" t="str">
        <f t="shared" si="515"/>
        <v/>
      </c>
      <c r="Y3078" s="149" t="str">
        <f t="shared" ca="1" si="516"/>
        <v/>
      </c>
      <c r="Z3078" s="149" t="str">
        <f>IFERROR(VLOOKUP(R3078,FVU!B:F,5,FALSE),"")</f>
        <v/>
      </c>
      <c r="AA3078" t="str">
        <f t="shared" si="517"/>
        <v/>
      </c>
    </row>
    <row r="3079" spans="1:27" ht="15.75" customHeight="1">
      <c r="A3079" s="150" t="str">
        <f t="shared" si="522"/>
        <v/>
      </c>
      <c r="B3079" s="75"/>
      <c r="C3079" s="60"/>
      <c r="D3079" s="59" t="str">
        <f t="shared" si="518"/>
        <v/>
      </c>
      <c r="E3079" s="61"/>
      <c r="F3079" s="75"/>
      <c r="G3079" s="75"/>
      <c r="H3079" s="150" t="str">
        <f t="shared" si="519"/>
        <v/>
      </c>
      <c r="I3079" s="75"/>
      <c r="J3079" s="75"/>
      <c r="K3079" s="75"/>
      <c r="L3079" s="75"/>
      <c r="M3079" s="75"/>
      <c r="N3079" s="150" t="str">
        <f t="shared" si="520"/>
        <v/>
      </c>
      <c r="O3079" s="66" t="str">
        <f t="shared" ca="1" si="521"/>
        <v/>
      </c>
      <c r="P3079" s="75"/>
      <c r="Q3079" s="75"/>
      <c r="R3079" s="75"/>
      <c r="S3079" s="150" t="str">
        <f t="shared" si="511"/>
        <v/>
      </c>
      <c r="T3079" s="150" t="str">
        <f t="shared" si="512"/>
        <v/>
      </c>
      <c r="U3079" s="150" t="str">
        <f t="shared" si="513"/>
        <v/>
      </c>
      <c r="V3079" s="75"/>
      <c r="W3079" s="150" t="str">
        <f t="shared" si="514"/>
        <v/>
      </c>
      <c r="X3079" s="150" t="str">
        <f t="shared" si="515"/>
        <v/>
      </c>
      <c r="Y3079" s="150" t="str">
        <f t="shared" ca="1" si="516"/>
        <v/>
      </c>
      <c r="Z3079" s="150" t="str">
        <f>IFERROR(VLOOKUP(R3079,FVU!B:F,5,FALSE),"")</f>
        <v/>
      </c>
      <c r="AA3079" t="str">
        <f t="shared" si="517"/>
        <v/>
      </c>
    </row>
    <row r="3080" spans="1:27" ht="15.75" customHeight="1">
      <c r="A3080" s="149" t="str">
        <f t="shared" si="522"/>
        <v/>
      </c>
      <c r="B3080" s="76"/>
      <c r="C3080" s="68"/>
      <c r="D3080" s="67" t="str">
        <f t="shared" si="518"/>
        <v/>
      </c>
      <c r="E3080" s="69"/>
      <c r="F3080" s="76"/>
      <c r="G3080" s="76"/>
      <c r="H3080" s="149" t="str">
        <f t="shared" si="519"/>
        <v/>
      </c>
      <c r="I3080" s="76"/>
      <c r="J3080" s="76"/>
      <c r="K3080" s="76"/>
      <c r="L3080" s="76"/>
      <c r="M3080" s="76"/>
      <c r="N3080" s="149" t="str">
        <f t="shared" si="520"/>
        <v/>
      </c>
      <c r="O3080" s="74" t="str">
        <f t="shared" ca="1" si="521"/>
        <v/>
      </c>
      <c r="P3080" s="76"/>
      <c r="Q3080" s="76"/>
      <c r="R3080" s="76"/>
      <c r="S3080" s="149" t="str">
        <f t="shared" si="511"/>
        <v/>
      </c>
      <c r="T3080" s="149" t="str">
        <f t="shared" si="512"/>
        <v/>
      </c>
      <c r="U3080" s="149" t="str">
        <f t="shared" si="513"/>
        <v/>
      </c>
      <c r="V3080" s="76"/>
      <c r="W3080" s="149" t="str">
        <f t="shared" si="514"/>
        <v/>
      </c>
      <c r="X3080" s="149" t="str">
        <f t="shared" si="515"/>
        <v/>
      </c>
      <c r="Y3080" s="149" t="str">
        <f t="shared" ca="1" si="516"/>
        <v/>
      </c>
      <c r="Z3080" s="149" t="str">
        <f>IFERROR(VLOOKUP(R3080,FVU!B:F,5,FALSE),"")</f>
        <v/>
      </c>
      <c r="AA3080" t="str">
        <f t="shared" si="517"/>
        <v/>
      </c>
    </row>
    <row r="3081" spans="1:27" ht="15.75" customHeight="1">
      <c r="A3081" s="150" t="str">
        <f t="shared" si="522"/>
        <v/>
      </c>
      <c r="B3081" s="75"/>
      <c r="C3081" s="60"/>
      <c r="D3081" s="59" t="str">
        <f t="shared" si="518"/>
        <v/>
      </c>
      <c r="E3081" s="61"/>
      <c r="F3081" s="75"/>
      <c r="G3081" s="75"/>
      <c r="H3081" s="150" t="str">
        <f t="shared" si="519"/>
        <v/>
      </c>
      <c r="I3081" s="75"/>
      <c r="J3081" s="75"/>
      <c r="K3081" s="75"/>
      <c r="L3081" s="75"/>
      <c r="M3081" s="75"/>
      <c r="N3081" s="150" t="str">
        <f t="shared" si="520"/>
        <v/>
      </c>
      <c r="O3081" s="66" t="str">
        <f t="shared" ca="1" si="521"/>
        <v/>
      </c>
      <c r="P3081" s="75"/>
      <c r="Q3081" s="75"/>
      <c r="R3081" s="75"/>
      <c r="S3081" s="150" t="str">
        <f t="shared" si="511"/>
        <v/>
      </c>
      <c r="T3081" s="150" t="str">
        <f t="shared" si="512"/>
        <v/>
      </c>
      <c r="U3081" s="150" t="str">
        <f t="shared" si="513"/>
        <v/>
      </c>
      <c r="V3081" s="75"/>
      <c r="W3081" s="150" t="str">
        <f t="shared" si="514"/>
        <v/>
      </c>
      <c r="X3081" s="150" t="str">
        <f t="shared" si="515"/>
        <v/>
      </c>
      <c r="Y3081" s="150" t="str">
        <f t="shared" ca="1" si="516"/>
        <v/>
      </c>
      <c r="Z3081" s="150" t="str">
        <f>IFERROR(VLOOKUP(R3081,FVU!B:F,5,FALSE),"")</f>
        <v/>
      </c>
      <c r="AA3081" t="str">
        <f t="shared" si="517"/>
        <v/>
      </c>
    </row>
    <row r="3082" spans="1:27" ht="15.75" customHeight="1">
      <c r="A3082" s="149" t="str">
        <f t="shared" si="522"/>
        <v/>
      </c>
      <c r="B3082" s="76"/>
      <c r="C3082" s="68"/>
      <c r="D3082" s="67" t="str">
        <f t="shared" si="518"/>
        <v/>
      </c>
      <c r="E3082" s="69"/>
      <c r="F3082" s="76"/>
      <c r="G3082" s="76"/>
      <c r="H3082" s="149" t="str">
        <f t="shared" si="519"/>
        <v/>
      </c>
      <c r="I3082" s="76"/>
      <c r="J3082" s="76"/>
      <c r="K3082" s="76"/>
      <c r="L3082" s="76"/>
      <c r="M3082" s="76"/>
      <c r="N3082" s="149" t="str">
        <f t="shared" si="520"/>
        <v/>
      </c>
      <c r="O3082" s="74" t="str">
        <f t="shared" ca="1" si="521"/>
        <v/>
      </c>
      <c r="P3082" s="76"/>
      <c r="Q3082" s="76"/>
      <c r="R3082" s="76"/>
      <c r="S3082" s="149" t="str">
        <f t="shared" si="511"/>
        <v/>
      </c>
      <c r="T3082" s="149" t="str">
        <f t="shared" si="512"/>
        <v/>
      </c>
      <c r="U3082" s="149" t="str">
        <f t="shared" si="513"/>
        <v/>
      </c>
      <c r="V3082" s="76"/>
      <c r="W3082" s="149" t="str">
        <f t="shared" si="514"/>
        <v/>
      </c>
      <c r="X3082" s="149" t="str">
        <f t="shared" si="515"/>
        <v/>
      </c>
      <c r="Y3082" s="149" t="str">
        <f t="shared" ca="1" si="516"/>
        <v/>
      </c>
      <c r="Z3082" s="149" t="str">
        <f>IFERROR(VLOOKUP(R3082,FVU!B:F,5,FALSE),"")</f>
        <v/>
      </c>
      <c r="AA3082" t="str">
        <f t="shared" si="517"/>
        <v/>
      </c>
    </row>
    <row r="3083" spans="1:27" ht="15.75" customHeight="1">
      <c r="A3083" s="150" t="str">
        <f t="shared" si="522"/>
        <v/>
      </c>
      <c r="B3083" s="75"/>
      <c r="C3083" s="60"/>
      <c r="D3083" s="59" t="str">
        <f t="shared" si="518"/>
        <v/>
      </c>
      <c r="E3083" s="61"/>
      <c r="F3083" s="75"/>
      <c r="G3083" s="75"/>
      <c r="H3083" s="150" t="str">
        <f t="shared" si="519"/>
        <v/>
      </c>
      <c r="I3083" s="75"/>
      <c r="J3083" s="75"/>
      <c r="K3083" s="75"/>
      <c r="L3083" s="75"/>
      <c r="M3083" s="75"/>
      <c r="N3083" s="150" t="str">
        <f t="shared" si="520"/>
        <v/>
      </c>
      <c r="O3083" s="66" t="str">
        <f t="shared" ca="1" si="521"/>
        <v/>
      </c>
      <c r="P3083" s="75"/>
      <c r="Q3083" s="75"/>
      <c r="R3083" s="75"/>
      <c r="S3083" s="150" t="str">
        <f t="shared" si="511"/>
        <v/>
      </c>
      <c r="T3083" s="150" t="str">
        <f t="shared" si="512"/>
        <v/>
      </c>
      <c r="U3083" s="150" t="str">
        <f t="shared" si="513"/>
        <v/>
      </c>
      <c r="V3083" s="75"/>
      <c r="W3083" s="150" t="str">
        <f t="shared" si="514"/>
        <v/>
      </c>
      <c r="X3083" s="150" t="str">
        <f t="shared" si="515"/>
        <v/>
      </c>
      <c r="Y3083" s="150" t="str">
        <f t="shared" ca="1" si="516"/>
        <v/>
      </c>
      <c r="Z3083" s="150" t="str">
        <f>IFERROR(VLOOKUP(R3083,FVU!B:F,5,FALSE),"")</f>
        <v/>
      </c>
      <c r="AA3083" t="str">
        <f t="shared" si="517"/>
        <v/>
      </c>
    </row>
    <row r="3084" spans="1:27" ht="15.75" customHeight="1">
      <c r="A3084" s="149" t="str">
        <f t="shared" si="522"/>
        <v/>
      </c>
      <c r="B3084" s="76"/>
      <c r="C3084" s="68"/>
      <c r="D3084" s="67" t="str">
        <f t="shared" si="518"/>
        <v/>
      </c>
      <c r="E3084" s="69"/>
      <c r="F3084" s="76"/>
      <c r="G3084" s="76"/>
      <c r="H3084" s="149" t="str">
        <f t="shared" si="519"/>
        <v/>
      </c>
      <c r="I3084" s="76"/>
      <c r="J3084" s="76"/>
      <c r="K3084" s="76"/>
      <c r="L3084" s="76"/>
      <c r="M3084" s="76"/>
      <c r="N3084" s="149" t="str">
        <f t="shared" si="520"/>
        <v/>
      </c>
      <c r="O3084" s="74" t="str">
        <f t="shared" ca="1" si="521"/>
        <v/>
      </c>
      <c r="P3084" s="76"/>
      <c r="Q3084" s="76"/>
      <c r="R3084" s="76"/>
      <c r="S3084" s="149" t="str">
        <f t="shared" si="511"/>
        <v/>
      </c>
      <c r="T3084" s="149" t="str">
        <f t="shared" si="512"/>
        <v/>
      </c>
      <c r="U3084" s="149" t="str">
        <f t="shared" si="513"/>
        <v/>
      </c>
      <c r="V3084" s="76"/>
      <c r="W3084" s="149" t="str">
        <f t="shared" si="514"/>
        <v/>
      </c>
      <c r="X3084" s="149" t="str">
        <f t="shared" si="515"/>
        <v/>
      </c>
      <c r="Y3084" s="149" t="str">
        <f t="shared" ca="1" si="516"/>
        <v/>
      </c>
      <c r="Z3084" s="149" t="str">
        <f>IFERROR(VLOOKUP(R3084,FVU!B:F,5,FALSE),"")</f>
        <v/>
      </c>
      <c r="AA3084" t="str">
        <f t="shared" si="517"/>
        <v/>
      </c>
    </row>
    <row r="3085" spans="1:27" ht="15.75" customHeight="1">
      <c r="A3085" s="150" t="str">
        <f t="shared" si="522"/>
        <v/>
      </c>
      <c r="B3085" s="75"/>
      <c r="C3085" s="60"/>
      <c r="D3085" s="59" t="str">
        <f t="shared" si="518"/>
        <v/>
      </c>
      <c r="E3085" s="61"/>
      <c r="F3085" s="75"/>
      <c r="G3085" s="75"/>
      <c r="H3085" s="150" t="str">
        <f t="shared" si="519"/>
        <v/>
      </c>
      <c r="I3085" s="75"/>
      <c r="J3085" s="75"/>
      <c r="K3085" s="75"/>
      <c r="L3085" s="75"/>
      <c r="M3085" s="75"/>
      <c r="N3085" s="150" t="str">
        <f t="shared" si="520"/>
        <v/>
      </c>
      <c r="O3085" s="66" t="str">
        <f t="shared" ca="1" si="521"/>
        <v/>
      </c>
      <c r="P3085" s="75"/>
      <c r="Q3085" s="75"/>
      <c r="R3085" s="75"/>
      <c r="S3085" s="150" t="str">
        <f t="shared" si="511"/>
        <v/>
      </c>
      <c r="T3085" s="150" t="str">
        <f t="shared" si="512"/>
        <v/>
      </c>
      <c r="U3085" s="150" t="str">
        <f t="shared" si="513"/>
        <v/>
      </c>
      <c r="V3085" s="75"/>
      <c r="W3085" s="150" t="str">
        <f t="shared" si="514"/>
        <v/>
      </c>
      <c r="X3085" s="150" t="str">
        <f t="shared" si="515"/>
        <v/>
      </c>
      <c r="Y3085" s="150" t="str">
        <f t="shared" ca="1" si="516"/>
        <v/>
      </c>
      <c r="Z3085" s="150" t="str">
        <f>IFERROR(VLOOKUP(R3085,FVU!B:F,5,FALSE),"")</f>
        <v/>
      </c>
      <c r="AA3085" t="str">
        <f t="shared" si="517"/>
        <v/>
      </c>
    </row>
    <row r="3086" spans="1:27" ht="15.75" customHeight="1">
      <c r="A3086" s="149" t="str">
        <f t="shared" si="522"/>
        <v/>
      </c>
      <c r="B3086" s="76"/>
      <c r="C3086" s="68"/>
      <c r="D3086" s="67" t="str">
        <f t="shared" si="518"/>
        <v/>
      </c>
      <c r="E3086" s="69"/>
      <c r="F3086" s="76"/>
      <c r="G3086" s="76"/>
      <c r="H3086" s="149" t="str">
        <f t="shared" si="519"/>
        <v/>
      </c>
      <c r="I3086" s="76"/>
      <c r="J3086" s="76"/>
      <c r="K3086" s="76"/>
      <c r="L3086" s="76"/>
      <c r="M3086" s="76"/>
      <c r="N3086" s="149" t="str">
        <f t="shared" si="520"/>
        <v/>
      </c>
      <c r="O3086" s="74" t="str">
        <f t="shared" ca="1" si="521"/>
        <v/>
      </c>
      <c r="P3086" s="76"/>
      <c r="Q3086" s="76"/>
      <c r="R3086" s="76"/>
      <c r="S3086" s="149" t="str">
        <f t="shared" si="511"/>
        <v/>
      </c>
      <c r="T3086" s="149" t="str">
        <f t="shared" si="512"/>
        <v/>
      </c>
      <c r="U3086" s="149" t="str">
        <f t="shared" si="513"/>
        <v/>
      </c>
      <c r="V3086" s="76"/>
      <c r="W3086" s="149" t="str">
        <f t="shared" si="514"/>
        <v/>
      </c>
      <c r="X3086" s="149" t="str">
        <f t="shared" si="515"/>
        <v/>
      </c>
      <c r="Y3086" s="149" t="str">
        <f t="shared" ca="1" si="516"/>
        <v/>
      </c>
      <c r="Z3086" s="149" t="str">
        <f>IFERROR(VLOOKUP(R3086,FVU!B:F,5,FALSE),"")</f>
        <v/>
      </c>
      <c r="AA3086" t="str">
        <f t="shared" si="517"/>
        <v/>
      </c>
    </row>
    <row r="3087" spans="1:27" ht="15.75" customHeight="1">
      <c r="A3087" s="150" t="str">
        <f t="shared" si="522"/>
        <v/>
      </c>
      <c r="B3087" s="75"/>
      <c r="C3087" s="60"/>
      <c r="D3087" s="59" t="str">
        <f t="shared" si="518"/>
        <v/>
      </c>
      <c r="E3087" s="61"/>
      <c r="F3087" s="75"/>
      <c r="G3087" s="75"/>
      <c r="H3087" s="150" t="str">
        <f t="shared" si="519"/>
        <v/>
      </c>
      <c r="I3087" s="75"/>
      <c r="J3087" s="75"/>
      <c r="K3087" s="75"/>
      <c r="L3087" s="75"/>
      <c r="M3087" s="75"/>
      <c r="N3087" s="150" t="str">
        <f t="shared" si="520"/>
        <v/>
      </c>
      <c r="O3087" s="66" t="str">
        <f t="shared" ca="1" si="521"/>
        <v/>
      </c>
      <c r="P3087" s="75"/>
      <c r="Q3087" s="75"/>
      <c r="R3087" s="75"/>
      <c r="S3087" s="150" t="str">
        <f t="shared" si="511"/>
        <v/>
      </c>
      <c r="T3087" s="150" t="str">
        <f t="shared" si="512"/>
        <v/>
      </c>
      <c r="U3087" s="150" t="str">
        <f t="shared" si="513"/>
        <v/>
      </c>
      <c r="V3087" s="75"/>
      <c r="W3087" s="150" t="str">
        <f t="shared" si="514"/>
        <v/>
      </c>
      <c r="X3087" s="150" t="str">
        <f t="shared" si="515"/>
        <v/>
      </c>
      <c r="Y3087" s="150" t="str">
        <f t="shared" ca="1" si="516"/>
        <v/>
      </c>
      <c r="Z3087" s="150" t="str">
        <f>IFERROR(VLOOKUP(R3087,FVU!B:F,5,FALSE),"")</f>
        <v/>
      </c>
      <c r="AA3087" t="str">
        <f t="shared" si="517"/>
        <v/>
      </c>
    </row>
    <row r="3088" spans="1:27" ht="15.75" customHeight="1">
      <c r="A3088" s="149" t="str">
        <f t="shared" si="522"/>
        <v/>
      </c>
      <c r="B3088" s="76"/>
      <c r="C3088" s="68"/>
      <c r="D3088" s="67" t="str">
        <f t="shared" si="518"/>
        <v/>
      </c>
      <c r="E3088" s="69"/>
      <c r="F3088" s="76"/>
      <c r="G3088" s="76"/>
      <c r="H3088" s="149" t="str">
        <f t="shared" si="519"/>
        <v/>
      </c>
      <c r="I3088" s="76"/>
      <c r="J3088" s="76"/>
      <c r="K3088" s="76"/>
      <c r="L3088" s="76"/>
      <c r="M3088" s="76"/>
      <c r="N3088" s="149" t="str">
        <f t="shared" si="520"/>
        <v/>
      </c>
      <c r="O3088" s="74" t="str">
        <f t="shared" ca="1" si="521"/>
        <v/>
      </c>
      <c r="P3088" s="76"/>
      <c r="Q3088" s="76"/>
      <c r="R3088" s="76"/>
      <c r="S3088" s="149" t="str">
        <f t="shared" si="511"/>
        <v/>
      </c>
      <c r="T3088" s="149" t="str">
        <f t="shared" si="512"/>
        <v/>
      </c>
      <c r="U3088" s="149" t="str">
        <f t="shared" si="513"/>
        <v/>
      </c>
      <c r="V3088" s="76"/>
      <c r="W3088" s="149" t="str">
        <f t="shared" si="514"/>
        <v/>
      </c>
      <c r="X3088" s="149" t="str">
        <f t="shared" si="515"/>
        <v/>
      </c>
      <c r="Y3088" s="149" t="str">
        <f t="shared" ca="1" si="516"/>
        <v/>
      </c>
      <c r="Z3088" s="149" t="str">
        <f>IFERROR(VLOOKUP(R3088,FVU!B:F,5,FALSE),"")</f>
        <v/>
      </c>
      <c r="AA3088" t="str">
        <f t="shared" si="517"/>
        <v/>
      </c>
    </row>
    <row r="3089" spans="1:27" ht="15.75" customHeight="1">
      <c r="A3089" s="150" t="str">
        <f t="shared" si="522"/>
        <v/>
      </c>
      <c r="B3089" s="75"/>
      <c r="C3089" s="60"/>
      <c r="D3089" s="59" t="str">
        <f t="shared" si="518"/>
        <v/>
      </c>
      <c r="E3089" s="61"/>
      <c r="F3089" s="75"/>
      <c r="G3089" s="75"/>
      <c r="H3089" s="150" t="str">
        <f t="shared" si="519"/>
        <v/>
      </c>
      <c r="I3089" s="75"/>
      <c r="J3089" s="75"/>
      <c r="K3089" s="75"/>
      <c r="L3089" s="75"/>
      <c r="M3089" s="75"/>
      <c r="N3089" s="150" t="str">
        <f t="shared" si="520"/>
        <v/>
      </c>
      <c r="O3089" s="66" t="str">
        <f t="shared" ca="1" si="521"/>
        <v/>
      </c>
      <c r="P3089" s="75"/>
      <c r="Q3089" s="75"/>
      <c r="R3089" s="75"/>
      <c r="S3089" s="150" t="str">
        <f t="shared" ref="S3089:S3152" si="523">IFERROR(VLOOKUP(R3089,FVU,2,FALSE),"")</f>
        <v/>
      </c>
      <c r="T3089" s="150" t="str">
        <f t="shared" ref="T3089:T3152" si="524">IFERROR(VLOOKUP(R3089,FVU,3,FALSE),"")</f>
        <v/>
      </c>
      <c r="U3089" s="150" t="str">
        <f t="shared" ref="U3089:U3152" si="525">IFERROR(VLOOKUP(R3089,FVU,4,FALSE),"")</f>
        <v/>
      </c>
      <c r="V3089" s="75"/>
      <c r="W3089" s="150" t="str">
        <f t="shared" ref="W3089:W3152" si="526">IFERROR(VLOOKUP(V3089,RELATOR,2,FALSE),"")</f>
        <v/>
      </c>
      <c r="X3089" s="150" t="str">
        <f t="shared" ref="X3089:X3152" si="527">IF(J3089=0,"",MONTH(J3089))</f>
        <v/>
      </c>
      <c r="Y3089" s="150" t="str">
        <f t="shared" ref="Y3089:Y3152" ca="1" si="528">IF(J3089=0,"",IF(P3089=0,TODAY()-J3089,P3089-J3089))</f>
        <v/>
      </c>
      <c r="Z3089" s="150" t="str">
        <f>IFERROR(VLOOKUP(R3089,FVU!B:F,5,FALSE),"")</f>
        <v/>
      </c>
      <c r="AA3089" t="str">
        <f t="shared" ref="AA3089:AA3152" si="529">IF(J3089=0,"",YEAR(J3089))</f>
        <v/>
      </c>
    </row>
    <row r="3090" spans="1:27" ht="15.75" customHeight="1">
      <c r="A3090" s="149" t="str">
        <f t="shared" si="522"/>
        <v/>
      </c>
      <c r="B3090" s="76"/>
      <c r="C3090" s="68"/>
      <c r="D3090" s="67" t="str">
        <f t="shared" si="518"/>
        <v/>
      </c>
      <c r="E3090" s="69"/>
      <c r="F3090" s="76"/>
      <c r="G3090" s="76"/>
      <c r="H3090" s="149" t="str">
        <f t="shared" si="519"/>
        <v/>
      </c>
      <c r="I3090" s="76"/>
      <c r="J3090" s="76"/>
      <c r="K3090" s="76"/>
      <c r="L3090" s="76"/>
      <c r="M3090" s="76"/>
      <c r="N3090" s="149" t="str">
        <f t="shared" si="520"/>
        <v/>
      </c>
      <c r="O3090" s="74" t="str">
        <f t="shared" ca="1" si="521"/>
        <v/>
      </c>
      <c r="P3090" s="76"/>
      <c r="Q3090" s="76"/>
      <c r="R3090" s="76"/>
      <c r="S3090" s="149" t="str">
        <f t="shared" si="523"/>
        <v/>
      </c>
      <c r="T3090" s="149" t="str">
        <f t="shared" si="524"/>
        <v/>
      </c>
      <c r="U3090" s="149" t="str">
        <f t="shared" si="525"/>
        <v/>
      </c>
      <c r="V3090" s="76"/>
      <c r="W3090" s="149" t="str">
        <f t="shared" si="526"/>
        <v/>
      </c>
      <c r="X3090" s="149" t="str">
        <f t="shared" si="527"/>
        <v/>
      </c>
      <c r="Y3090" s="149" t="str">
        <f t="shared" ca="1" si="528"/>
        <v/>
      </c>
      <c r="Z3090" s="149" t="str">
        <f>IFERROR(VLOOKUP(R3090,FVU!B:F,5,FALSE),"")</f>
        <v/>
      </c>
      <c r="AA3090" t="str">
        <f t="shared" si="529"/>
        <v/>
      </c>
    </row>
    <row r="3091" spans="1:27" ht="15.75" customHeight="1">
      <c r="A3091" s="150" t="str">
        <f t="shared" si="522"/>
        <v/>
      </c>
      <c r="B3091" s="75"/>
      <c r="C3091" s="60"/>
      <c r="D3091" s="59" t="str">
        <f t="shared" si="518"/>
        <v/>
      </c>
      <c r="E3091" s="61"/>
      <c r="F3091" s="75"/>
      <c r="G3091" s="75"/>
      <c r="H3091" s="150" t="str">
        <f t="shared" si="519"/>
        <v/>
      </c>
      <c r="I3091" s="75"/>
      <c r="J3091" s="75"/>
      <c r="K3091" s="75"/>
      <c r="L3091" s="75"/>
      <c r="M3091" s="75"/>
      <c r="N3091" s="150" t="str">
        <f t="shared" si="520"/>
        <v/>
      </c>
      <c r="O3091" s="66" t="str">
        <f t="shared" ca="1" si="521"/>
        <v/>
      </c>
      <c r="P3091" s="75"/>
      <c r="Q3091" s="75"/>
      <c r="R3091" s="75"/>
      <c r="S3091" s="150" t="str">
        <f t="shared" si="523"/>
        <v/>
      </c>
      <c r="T3091" s="150" t="str">
        <f t="shared" si="524"/>
        <v/>
      </c>
      <c r="U3091" s="150" t="str">
        <f t="shared" si="525"/>
        <v/>
      </c>
      <c r="V3091" s="75"/>
      <c r="W3091" s="150" t="str">
        <f t="shared" si="526"/>
        <v/>
      </c>
      <c r="X3091" s="150" t="str">
        <f t="shared" si="527"/>
        <v/>
      </c>
      <c r="Y3091" s="150" t="str">
        <f t="shared" ca="1" si="528"/>
        <v/>
      </c>
      <c r="Z3091" s="150" t="str">
        <f>IFERROR(VLOOKUP(R3091,FVU!B:F,5,FALSE),"")</f>
        <v/>
      </c>
      <c r="AA3091" t="str">
        <f t="shared" si="529"/>
        <v/>
      </c>
    </row>
    <row r="3092" spans="1:27" ht="15.75" customHeight="1">
      <c r="A3092" s="149" t="str">
        <f t="shared" si="522"/>
        <v/>
      </c>
      <c r="B3092" s="76"/>
      <c r="C3092" s="68"/>
      <c r="D3092" s="67" t="str">
        <f t="shared" si="518"/>
        <v/>
      </c>
      <c r="E3092" s="69"/>
      <c r="F3092" s="76"/>
      <c r="G3092" s="76"/>
      <c r="H3092" s="149" t="str">
        <f t="shared" si="519"/>
        <v/>
      </c>
      <c r="I3092" s="76"/>
      <c r="J3092" s="76"/>
      <c r="K3092" s="76"/>
      <c r="L3092" s="76"/>
      <c r="M3092" s="76"/>
      <c r="N3092" s="149" t="str">
        <f t="shared" si="520"/>
        <v/>
      </c>
      <c r="O3092" s="74" t="str">
        <f t="shared" ca="1" si="521"/>
        <v/>
      </c>
      <c r="P3092" s="76"/>
      <c r="Q3092" s="76"/>
      <c r="R3092" s="76"/>
      <c r="S3092" s="149" t="str">
        <f t="shared" si="523"/>
        <v/>
      </c>
      <c r="T3092" s="149" t="str">
        <f t="shared" si="524"/>
        <v/>
      </c>
      <c r="U3092" s="149" t="str">
        <f t="shared" si="525"/>
        <v/>
      </c>
      <c r="V3092" s="76"/>
      <c r="W3092" s="149" t="str">
        <f t="shared" si="526"/>
        <v/>
      </c>
      <c r="X3092" s="149" t="str">
        <f t="shared" si="527"/>
        <v/>
      </c>
      <c r="Y3092" s="149" t="str">
        <f t="shared" ca="1" si="528"/>
        <v/>
      </c>
      <c r="Z3092" s="149" t="str">
        <f>IFERROR(VLOOKUP(R3092,FVU!B:F,5,FALSE),"")</f>
        <v/>
      </c>
      <c r="AA3092" t="str">
        <f t="shared" si="529"/>
        <v/>
      </c>
    </row>
    <row r="3093" spans="1:27" ht="15.75" customHeight="1">
      <c r="A3093" s="150" t="str">
        <f t="shared" si="522"/>
        <v/>
      </c>
      <c r="B3093" s="75"/>
      <c r="C3093" s="60"/>
      <c r="D3093" s="59" t="str">
        <f t="shared" si="518"/>
        <v/>
      </c>
      <c r="E3093" s="61"/>
      <c r="F3093" s="75"/>
      <c r="G3093" s="75"/>
      <c r="H3093" s="150" t="str">
        <f t="shared" si="519"/>
        <v/>
      </c>
      <c r="I3093" s="75"/>
      <c r="J3093" s="75"/>
      <c r="K3093" s="75"/>
      <c r="L3093" s="75"/>
      <c r="M3093" s="75"/>
      <c r="N3093" s="150" t="str">
        <f t="shared" si="520"/>
        <v/>
      </c>
      <c r="O3093" s="66" t="str">
        <f t="shared" ca="1" si="521"/>
        <v/>
      </c>
      <c r="P3093" s="75"/>
      <c r="Q3093" s="75"/>
      <c r="R3093" s="75"/>
      <c r="S3093" s="150" t="str">
        <f t="shared" si="523"/>
        <v/>
      </c>
      <c r="T3093" s="150" t="str">
        <f t="shared" si="524"/>
        <v/>
      </c>
      <c r="U3093" s="150" t="str">
        <f t="shared" si="525"/>
        <v/>
      </c>
      <c r="V3093" s="75"/>
      <c r="W3093" s="150" t="str">
        <f t="shared" si="526"/>
        <v/>
      </c>
      <c r="X3093" s="150" t="str">
        <f t="shared" si="527"/>
        <v/>
      </c>
      <c r="Y3093" s="150" t="str">
        <f t="shared" ca="1" si="528"/>
        <v/>
      </c>
      <c r="Z3093" s="150" t="str">
        <f>IFERROR(VLOOKUP(R3093,FVU!B:F,5,FALSE),"")</f>
        <v/>
      </c>
      <c r="AA3093" t="str">
        <f t="shared" si="529"/>
        <v/>
      </c>
    </row>
    <row r="3094" spans="1:27" ht="15.75" customHeight="1">
      <c r="A3094" s="149" t="str">
        <f t="shared" si="522"/>
        <v/>
      </c>
      <c r="B3094" s="76"/>
      <c r="C3094" s="68"/>
      <c r="D3094" s="67" t="str">
        <f t="shared" si="518"/>
        <v/>
      </c>
      <c r="E3094" s="69"/>
      <c r="F3094" s="76"/>
      <c r="G3094" s="76"/>
      <c r="H3094" s="149" t="str">
        <f t="shared" si="519"/>
        <v/>
      </c>
      <c r="I3094" s="76"/>
      <c r="J3094" s="76"/>
      <c r="K3094" s="76"/>
      <c r="L3094" s="76"/>
      <c r="M3094" s="76"/>
      <c r="N3094" s="149" t="str">
        <f t="shared" si="520"/>
        <v/>
      </c>
      <c r="O3094" s="74" t="str">
        <f t="shared" ca="1" si="521"/>
        <v/>
      </c>
      <c r="P3094" s="76"/>
      <c r="Q3094" s="76"/>
      <c r="R3094" s="76"/>
      <c r="S3094" s="149" t="str">
        <f t="shared" si="523"/>
        <v/>
      </c>
      <c r="T3094" s="149" t="str">
        <f t="shared" si="524"/>
        <v/>
      </c>
      <c r="U3094" s="149" t="str">
        <f t="shared" si="525"/>
        <v/>
      </c>
      <c r="V3094" s="76"/>
      <c r="W3094" s="149" t="str">
        <f t="shared" si="526"/>
        <v/>
      </c>
      <c r="X3094" s="149" t="str">
        <f t="shared" si="527"/>
        <v/>
      </c>
      <c r="Y3094" s="149" t="str">
        <f t="shared" ca="1" si="528"/>
        <v/>
      </c>
      <c r="Z3094" s="149" t="str">
        <f>IFERROR(VLOOKUP(R3094,FVU!B:F,5,FALSE),"")</f>
        <v/>
      </c>
      <c r="AA3094" t="str">
        <f t="shared" si="529"/>
        <v/>
      </c>
    </row>
    <row r="3095" spans="1:27" ht="15.75" customHeight="1">
      <c r="A3095" s="150" t="str">
        <f t="shared" si="522"/>
        <v/>
      </c>
      <c r="B3095" s="75"/>
      <c r="C3095" s="60"/>
      <c r="D3095" s="59" t="str">
        <f t="shared" ref="D3095:D3158" si="530">IFERROR(VLOOKUP(C3095,MEDIDA,2,FALSE),"")</f>
        <v/>
      </c>
      <c r="E3095" s="61"/>
      <c r="F3095" s="75"/>
      <c r="G3095" s="75"/>
      <c r="H3095" s="150" t="str">
        <f t="shared" ref="H3095:H3158" si="531">IFERROR(VLOOKUP(G3095,LOCAL,2,FALSE),"")</f>
        <v/>
      </c>
      <c r="I3095" s="75"/>
      <c r="J3095" s="75"/>
      <c r="K3095" s="75"/>
      <c r="L3095" s="75"/>
      <c r="M3095" s="75"/>
      <c r="N3095" s="150" t="str">
        <f t="shared" ref="N3095:N3158" si="532">IFERROR(VLOOKUP(C3095,MEDIDA,3,FALSE),"")</f>
        <v/>
      </c>
      <c r="O3095" s="66" t="str">
        <f t="shared" ref="O3095:O3158" ca="1" si="533">IF(B3095="","",IF(P3095="",IF(TODAY()-J3095&gt;=7,"PENDENTE","AGUARDANDO"),"OK"))</f>
        <v/>
      </c>
      <c r="P3095" s="75"/>
      <c r="Q3095" s="75"/>
      <c r="R3095" s="75"/>
      <c r="S3095" s="150" t="str">
        <f t="shared" si="523"/>
        <v/>
      </c>
      <c r="T3095" s="150" t="str">
        <f t="shared" si="524"/>
        <v/>
      </c>
      <c r="U3095" s="150" t="str">
        <f t="shared" si="525"/>
        <v/>
      </c>
      <c r="V3095" s="75"/>
      <c r="W3095" s="150" t="str">
        <f t="shared" si="526"/>
        <v/>
      </c>
      <c r="X3095" s="150" t="str">
        <f t="shared" si="527"/>
        <v/>
      </c>
      <c r="Y3095" s="150" t="str">
        <f t="shared" ca="1" si="528"/>
        <v/>
      </c>
      <c r="Z3095" s="150" t="str">
        <f>IFERROR(VLOOKUP(R3095,FVU!B:F,5,FALSE),"")</f>
        <v/>
      </c>
      <c r="AA3095" t="str">
        <f t="shared" si="529"/>
        <v/>
      </c>
    </row>
    <row r="3096" spans="1:27" ht="15.75" customHeight="1">
      <c r="A3096" s="149" t="str">
        <f t="shared" si="522"/>
        <v/>
      </c>
      <c r="B3096" s="76"/>
      <c r="C3096" s="68"/>
      <c r="D3096" s="67" t="str">
        <f t="shared" si="530"/>
        <v/>
      </c>
      <c r="E3096" s="69"/>
      <c r="F3096" s="76"/>
      <c r="G3096" s="76"/>
      <c r="H3096" s="149" t="str">
        <f t="shared" si="531"/>
        <v/>
      </c>
      <c r="I3096" s="76"/>
      <c r="J3096" s="76"/>
      <c r="K3096" s="76"/>
      <c r="L3096" s="76"/>
      <c r="M3096" s="76"/>
      <c r="N3096" s="149" t="str">
        <f t="shared" si="532"/>
        <v/>
      </c>
      <c r="O3096" s="74" t="str">
        <f t="shared" ca="1" si="533"/>
        <v/>
      </c>
      <c r="P3096" s="76"/>
      <c r="Q3096" s="76"/>
      <c r="R3096" s="76"/>
      <c r="S3096" s="149" t="str">
        <f t="shared" si="523"/>
        <v/>
      </c>
      <c r="T3096" s="149" t="str">
        <f t="shared" si="524"/>
        <v/>
      </c>
      <c r="U3096" s="149" t="str">
        <f t="shared" si="525"/>
        <v/>
      </c>
      <c r="V3096" s="76"/>
      <c r="W3096" s="149" t="str">
        <f t="shared" si="526"/>
        <v/>
      </c>
      <c r="X3096" s="149" t="str">
        <f t="shared" si="527"/>
        <v/>
      </c>
      <c r="Y3096" s="149" t="str">
        <f t="shared" ca="1" si="528"/>
        <v/>
      </c>
      <c r="Z3096" s="149" t="str">
        <f>IFERROR(VLOOKUP(R3096,FVU!B:F,5,FALSE),"")</f>
        <v/>
      </c>
      <c r="AA3096" t="str">
        <f t="shared" si="529"/>
        <v/>
      </c>
    </row>
    <row r="3097" spans="1:27" ht="15.75" customHeight="1">
      <c r="A3097" s="150" t="str">
        <f t="shared" si="522"/>
        <v/>
      </c>
      <c r="B3097" s="75"/>
      <c r="C3097" s="60"/>
      <c r="D3097" s="59" t="str">
        <f t="shared" si="530"/>
        <v/>
      </c>
      <c r="E3097" s="61"/>
      <c r="F3097" s="75"/>
      <c r="G3097" s="75"/>
      <c r="H3097" s="150" t="str">
        <f t="shared" si="531"/>
        <v/>
      </c>
      <c r="I3097" s="75"/>
      <c r="J3097" s="75"/>
      <c r="K3097" s="75"/>
      <c r="L3097" s="75"/>
      <c r="M3097" s="75"/>
      <c r="N3097" s="150" t="str">
        <f t="shared" si="532"/>
        <v/>
      </c>
      <c r="O3097" s="66" t="str">
        <f t="shared" ca="1" si="533"/>
        <v/>
      </c>
      <c r="P3097" s="75"/>
      <c r="Q3097" s="75"/>
      <c r="R3097" s="75"/>
      <c r="S3097" s="150" t="str">
        <f t="shared" si="523"/>
        <v/>
      </c>
      <c r="T3097" s="150" t="str">
        <f t="shared" si="524"/>
        <v/>
      </c>
      <c r="U3097" s="150" t="str">
        <f t="shared" si="525"/>
        <v/>
      </c>
      <c r="V3097" s="75"/>
      <c r="W3097" s="150" t="str">
        <f t="shared" si="526"/>
        <v/>
      </c>
      <c r="X3097" s="150" t="str">
        <f t="shared" si="527"/>
        <v/>
      </c>
      <c r="Y3097" s="150" t="str">
        <f t="shared" ca="1" si="528"/>
        <v/>
      </c>
      <c r="Z3097" s="150" t="str">
        <f>IFERROR(VLOOKUP(R3097,FVU!B:F,5,FALSE),"")</f>
        <v/>
      </c>
      <c r="AA3097" t="str">
        <f t="shared" si="529"/>
        <v/>
      </c>
    </row>
    <row r="3098" spans="1:27" ht="15.75" customHeight="1">
      <c r="A3098" s="149" t="str">
        <f t="shared" si="522"/>
        <v/>
      </c>
      <c r="B3098" s="76"/>
      <c r="C3098" s="68"/>
      <c r="D3098" s="67" t="str">
        <f t="shared" si="530"/>
        <v/>
      </c>
      <c r="E3098" s="69"/>
      <c r="F3098" s="76"/>
      <c r="G3098" s="76"/>
      <c r="H3098" s="149" t="str">
        <f t="shared" si="531"/>
        <v/>
      </c>
      <c r="I3098" s="76"/>
      <c r="J3098" s="76"/>
      <c r="K3098" s="76"/>
      <c r="L3098" s="76"/>
      <c r="M3098" s="76"/>
      <c r="N3098" s="149" t="str">
        <f t="shared" si="532"/>
        <v/>
      </c>
      <c r="O3098" s="74" t="str">
        <f t="shared" ca="1" si="533"/>
        <v/>
      </c>
      <c r="P3098" s="76"/>
      <c r="Q3098" s="76"/>
      <c r="R3098" s="76"/>
      <c r="S3098" s="149" t="str">
        <f t="shared" si="523"/>
        <v/>
      </c>
      <c r="T3098" s="149" t="str">
        <f t="shared" si="524"/>
        <v/>
      </c>
      <c r="U3098" s="149" t="str">
        <f t="shared" si="525"/>
        <v/>
      </c>
      <c r="V3098" s="76"/>
      <c r="W3098" s="149" t="str">
        <f t="shared" si="526"/>
        <v/>
      </c>
      <c r="X3098" s="149" t="str">
        <f t="shared" si="527"/>
        <v/>
      </c>
      <c r="Y3098" s="149" t="str">
        <f t="shared" ca="1" si="528"/>
        <v/>
      </c>
      <c r="Z3098" s="149" t="str">
        <f>IFERROR(VLOOKUP(R3098,FVU!B:F,5,FALSE),"")</f>
        <v/>
      </c>
      <c r="AA3098" t="str">
        <f t="shared" si="529"/>
        <v/>
      </c>
    </row>
    <row r="3099" spans="1:27" ht="15.75" customHeight="1">
      <c r="A3099" s="150" t="str">
        <f t="shared" si="522"/>
        <v/>
      </c>
      <c r="B3099" s="75"/>
      <c r="C3099" s="60"/>
      <c r="D3099" s="59" t="str">
        <f t="shared" si="530"/>
        <v/>
      </c>
      <c r="E3099" s="61"/>
      <c r="F3099" s="75"/>
      <c r="G3099" s="75"/>
      <c r="H3099" s="150" t="str">
        <f t="shared" si="531"/>
        <v/>
      </c>
      <c r="I3099" s="75"/>
      <c r="J3099" s="75"/>
      <c r="K3099" s="75"/>
      <c r="L3099" s="75"/>
      <c r="M3099" s="75"/>
      <c r="N3099" s="150" t="str">
        <f t="shared" si="532"/>
        <v/>
      </c>
      <c r="O3099" s="66" t="str">
        <f t="shared" ca="1" si="533"/>
        <v/>
      </c>
      <c r="P3099" s="75"/>
      <c r="Q3099" s="75"/>
      <c r="R3099" s="75"/>
      <c r="S3099" s="150" t="str">
        <f t="shared" si="523"/>
        <v/>
      </c>
      <c r="T3099" s="150" t="str">
        <f t="shared" si="524"/>
        <v/>
      </c>
      <c r="U3099" s="150" t="str">
        <f t="shared" si="525"/>
        <v/>
      </c>
      <c r="V3099" s="75"/>
      <c r="W3099" s="150" t="str">
        <f t="shared" si="526"/>
        <v/>
      </c>
      <c r="X3099" s="150" t="str">
        <f t="shared" si="527"/>
        <v/>
      </c>
      <c r="Y3099" s="150" t="str">
        <f t="shared" ca="1" si="528"/>
        <v/>
      </c>
      <c r="Z3099" s="150" t="str">
        <f>IFERROR(VLOOKUP(R3099,FVU!B:F,5,FALSE),"")</f>
        <v/>
      </c>
      <c r="AA3099" t="str">
        <f t="shared" si="529"/>
        <v/>
      </c>
    </row>
    <row r="3100" spans="1:27" ht="15.75" customHeight="1">
      <c r="A3100" s="149" t="str">
        <f t="shared" si="522"/>
        <v/>
      </c>
      <c r="B3100" s="76"/>
      <c r="C3100" s="68"/>
      <c r="D3100" s="67" t="str">
        <f t="shared" si="530"/>
        <v/>
      </c>
      <c r="E3100" s="69"/>
      <c r="F3100" s="76"/>
      <c r="G3100" s="76"/>
      <c r="H3100" s="149" t="str">
        <f t="shared" si="531"/>
        <v/>
      </c>
      <c r="I3100" s="76"/>
      <c r="J3100" s="76"/>
      <c r="K3100" s="76"/>
      <c r="L3100" s="76"/>
      <c r="M3100" s="76"/>
      <c r="N3100" s="149" t="str">
        <f t="shared" si="532"/>
        <v/>
      </c>
      <c r="O3100" s="74" t="str">
        <f t="shared" ca="1" si="533"/>
        <v/>
      </c>
      <c r="P3100" s="76"/>
      <c r="Q3100" s="76"/>
      <c r="R3100" s="76"/>
      <c r="S3100" s="149" t="str">
        <f t="shared" si="523"/>
        <v/>
      </c>
      <c r="T3100" s="149" t="str">
        <f t="shared" si="524"/>
        <v/>
      </c>
      <c r="U3100" s="149" t="str">
        <f t="shared" si="525"/>
        <v/>
      </c>
      <c r="V3100" s="76"/>
      <c r="W3100" s="149" t="str">
        <f t="shared" si="526"/>
        <v/>
      </c>
      <c r="X3100" s="149" t="str">
        <f t="shared" si="527"/>
        <v/>
      </c>
      <c r="Y3100" s="149" t="str">
        <f t="shared" ca="1" si="528"/>
        <v/>
      </c>
      <c r="Z3100" s="149" t="str">
        <f>IFERROR(VLOOKUP(R3100,FVU!B:F,5,FALSE),"")</f>
        <v/>
      </c>
      <c r="AA3100" t="str">
        <f t="shared" si="529"/>
        <v/>
      </c>
    </row>
    <row r="3101" spans="1:27" ht="15.75" customHeight="1">
      <c r="A3101" s="150" t="str">
        <f t="shared" si="522"/>
        <v/>
      </c>
      <c r="B3101" s="75"/>
      <c r="C3101" s="60"/>
      <c r="D3101" s="59" t="str">
        <f t="shared" si="530"/>
        <v/>
      </c>
      <c r="E3101" s="61"/>
      <c r="F3101" s="75"/>
      <c r="G3101" s="75"/>
      <c r="H3101" s="150" t="str">
        <f t="shared" si="531"/>
        <v/>
      </c>
      <c r="I3101" s="75"/>
      <c r="J3101" s="75"/>
      <c r="K3101" s="75"/>
      <c r="L3101" s="75"/>
      <c r="M3101" s="75"/>
      <c r="N3101" s="150" t="str">
        <f t="shared" si="532"/>
        <v/>
      </c>
      <c r="O3101" s="66" t="str">
        <f t="shared" ca="1" si="533"/>
        <v/>
      </c>
      <c r="P3101" s="75"/>
      <c r="Q3101" s="75"/>
      <c r="R3101" s="75"/>
      <c r="S3101" s="150" t="str">
        <f t="shared" si="523"/>
        <v/>
      </c>
      <c r="T3101" s="150" t="str">
        <f t="shared" si="524"/>
        <v/>
      </c>
      <c r="U3101" s="150" t="str">
        <f t="shared" si="525"/>
        <v/>
      </c>
      <c r="V3101" s="75"/>
      <c r="W3101" s="150" t="str">
        <f t="shared" si="526"/>
        <v/>
      </c>
      <c r="X3101" s="150" t="str">
        <f t="shared" si="527"/>
        <v/>
      </c>
      <c r="Y3101" s="150" t="str">
        <f t="shared" ca="1" si="528"/>
        <v/>
      </c>
      <c r="Z3101" s="150" t="str">
        <f>IFERROR(VLOOKUP(R3101,FVU!B:F,5,FALSE),"")</f>
        <v/>
      </c>
      <c r="AA3101" t="str">
        <f t="shared" si="529"/>
        <v/>
      </c>
    </row>
    <row r="3102" spans="1:27" ht="15.75" customHeight="1">
      <c r="A3102" s="149" t="str">
        <f t="shared" si="522"/>
        <v/>
      </c>
      <c r="B3102" s="76"/>
      <c r="C3102" s="68"/>
      <c r="D3102" s="67" t="str">
        <f t="shared" si="530"/>
        <v/>
      </c>
      <c r="E3102" s="69"/>
      <c r="F3102" s="76"/>
      <c r="G3102" s="76"/>
      <c r="H3102" s="149" t="str">
        <f t="shared" si="531"/>
        <v/>
      </c>
      <c r="I3102" s="76"/>
      <c r="J3102" s="76"/>
      <c r="K3102" s="76"/>
      <c r="L3102" s="76"/>
      <c r="M3102" s="76"/>
      <c r="N3102" s="149" t="str">
        <f t="shared" si="532"/>
        <v/>
      </c>
      <c r="O3102" s="74" t="str">
        <f t="shared" ca="1" si="533"/>
        <v/>
      </c>
      <c r="P3102" s="76"/>
      <c r="Q3102" s="76"/>
      <c r="R3102" s="76"/>
      <c r="S3102" s="149" t="str">
        <f t="shared" si="523"/>
        <v/>
      </c>
      <c r="T3102" s="149" t="str">
        <f t="shared" si="524"/>
        <v/>
      </c>
      <c r="U3102" s="149" t="str">
        <f t="shared" si="525"/>
        <v/>
      </c>
      <c r="V3102" s="76"/>
      <c r="W3102" s="149" t="str">
        <f t="shared" si="526"/>
        <v/>
      </c>
      <c r="X3102" s="149" t="str">
        <f t="shared" si="527"/>
        <v/>
      </c>
      <c r="Y3102" s="149" t="str">
        <f t="shared" ca="1" si="528"/>
        <v/>
      </c>
      <c r="Z3102" s="149" t="str">
        <f>IFERROR(VLOOKUP(R3102,FVU!B:F,5,FALSE),"")</f>
        <v/>
      </c>
      <c r="AA3102" t="str">
        <f t="shared" si="529"/>
        <v/>
      </c>
    </row>
    <row r="3103" spans="1:27" ht="15.75" customHeight="1">
      <c r="A3103" s="150" t="str">
        <f t="shared" si="522"/>
        <v/>
      </c>
      <c r="B3103" s="75"/>
      <c r="C3103" s="60"/>
      <c r="D3103" s="59" t="str">
        <f t="shared" si="530"/>
        <v/>
      </c>
      <c r="E3103" s="61"/>
      <c r="F3103" s="75"/>
      <c r="G3103" s="75"/>
      <c r="H3103" s="150" t="str">
        <f t="shared" si="531"/>
        <v/>
      </c>
      <c r="I3103" s="75"/>
      <c r="J3103" s="75"/>
      <c r="K3103" s="75"/>
      <c r="L3103" s="75"/>
      <c r="M3103" s="75"/>
      <c r="N3103" s="150" t="str">
        <f t="shared" si="532"/>
        <v/>
      </c>
      <c r="O3103" s="66" t="str">
        <f t="shared" ca="1" si="533"/>
        <v/>
      </c>
      <c r="P3103" s="75"/>
      <c r="Q3103" s="75"/>
      <c r="R3103" s="75"/>
      <c r="S3103" s="150" t="str">
        <f t="shared" si="523"/>
        <v/>
      </c>
      <c r="T3103" s="150" t="str">
        <f t="shared" si="524"/>
        <v/>
      </c>
      <c r="U3103" s="150" t="str">
        <f t="shared" si="525"/>
        <v/>
      </c>
      <c r="V3103" s="75"/>
      <c r="W3103" s="150" t="str">
        <f t="shared" si="526"/>
        <v/>
      </c>
      <c r="X3103" s="150" t="str">
        <f t="shared" si="527"/>
        <v/>
      </c>
      <c r="Y3103" s="150" t="str">
        <f t="shared" ca="1" si="528"/>
        <v/>
      </c>
      <c r="Z3103" s="150" t="str">
        <f>IFERROR(VLOOKUP(R3103,FVU!B:F,5,FALSE),"")</f>
        <v/>
      </c>
      <c r="AA3103" t="str">
        <f t="shared" si="529"/>
        <v/>
      </c>
    </row>
    <row r="3104" spans="1:27" ht="15.75" customHeight="1">
      <c r="A3104" s="149" t="str">
        <f t="shared" si="522"/>
        <v/>
      </c>
      <c r="B3104" s="76"/>
      <c r="C3104" s="68"/>
      <c r="D3104" s="67" t="str">
        <f t="shared" si="530"/>
        <v/>
      </c>
      <c r="E3104" s="69"/>
      <c r="F3104" s="76"/>
      <c r="G3104" s="76"/>
      <c r="H3104" s="149" t="str">
        <f t="shared" si="531"/>
        <v/>
      </c>
      <c r="I3104" s="76"/>
      <c r="J3104" s="76"/>
      <c r="K3104" s="76"/>
      <c r="L3104" s="76"/>
      <c r="M3104" s="76"/>
      <c r="N3104" s="149" t="str">
        <f t="shared" si="532"/>
        <v/>
      </c>
      <c r="O3104" s="74" t="str">
        <f t="shared" ca="1" si="533"/>
        <v/>
      </c>
      <c r="P3104" s="76"/>
      <c r="Q3104" s="76"/>
      <c r="R3104" s="76"/>
      <c r="S3104" s="149" t="str">
        <f t="shared" si="523"/>
        <v/>
      </c>
      <c r="T3104" s="149" t="str">
        <f t="shared" si="524"/>
        <v/>
      </c>
      <c r="U3104" s="149" t="str">
        <f t="shared" si="525"/>
        <v/>
      </c>
      <c r="V3104" s="76"/>
      <c r="W3104" s="149" t="str">
        <f t="shared" si="526"/>
        <v/>
      </c>
      <c r="X3104" s="149" t="str">
        <f t="shared" si="527"/>
        <v/>
      </c>
      <c r="Y3104" s="149" t="str">
        <f t="shared" ca="1" si="528"/>
        <v/>
      </c>
      <c r="Z3104" s="149" t="str">
        <f>IFERROR(VLOOKUP(R3104,FVU!B:F,5,FALSE),"")</f>
        <v/>
      </c>
      <c r="AA3104" t="str">
        <f t="shared" si="529"/>
        <v/>
      </c>
    </row>
    <row r="3105" spans="1:27" ht="15.75" customHeight="1">
      <c r="A3105" s="150" t="str">
        <f t="shared" si="522"/>
        <v/>
      </c>
      <c r="B3105" s="75"/>
      <c r="C3105" s="60"/>
      <c r="D3105" s="59" t="str">
        <f t="shared" si="530"/>
        <v/>
      </c>
      <c r="E3105" s="61"/>
      <c r="F3105" s="75"/>
      <c r="G3105" s="75"/>
      <c r="H3105" s="150" t="str">
        <f t="shared" si="531"/>
        <v/>
      </c>
      <c r="I3105" s="75"/>
      <c r="J3105" s="75"/>
      <c r="K3105" s="75"/>
      <c r="L3105" s="75"/>
      <c r="M3105" s="75"/>
      <c r="N3105" s="150" t="str">
        <f t="shared" si="532"/>
        <v/>
      </c>
      <c r="O3105" s="66" t="str">
        <f t="shared" ca="1" si="533"/>
        <v/>
      </c>
      <c r="P3105" s="75"/>
      <c r="Q3105" s="75"/>
      <c r="R3105" s="75"/>
      <c r="S3105" s="150" t="str">
        <f t="shared" si="523"/>
        <v/>
      </c>
      <c r="T3105" s="150" t="str">
        <f t="shared" si="524"/>
        <v/>
      </c>
      <c r="U3105" s="150" t="str">
        <f t="shared" si="525"/>
        <v/>
      </c>
      <c r="V3105" s="75"/>
      <c r="W3105" s="150" t="str">
        <f t="shared" si="526"/>
        <v/>
      </c>
      <c r="X3105" s="150" t="str">
        <f t="shared" si="527"/>
        <v/>
      </c>
      <c r="Y3105" s="150" t="str">
        <f t="shared" ca="1" si="528"/>
        <v/>
      </c>
      <c r="Z3105" s="150" t="str">
        <f>IFERROR(VLOOKUP(R3105,FVU!B:F,5,FALSE),"")</f>
        <v/>
      </c>
      <c r="AA3105" t="str">
        <f t="shared" si="529"/>
        <v/>
      </c>
    </row>
    <row r="3106" spans="1:27" ht="15.75" customHeight="1">
      <c r="A3106" s="149" t="str">
        <f t="shared" si="522"/>
        <v/>
      </c>
      <c r="B3106" s="76"/>
      <c r="C3106" s="68"/>
      <c r="D3106" s="67" t="str">
        <f t="shared" si="530"/>
        <v/>
      </c>
      <c r="E3106" s="69"/>
      <c r="F3106" s="76"/>
      <c r="G3106" s="76"/>
      <c r="H3106" s="149" t="str">
        <f t="shared" si="531"/>
        <v/>
      </c>
      <c r="I3106" s="76"/>
      <c r="J3106" s="76"/>
      <c r="K3106" s="76"/>
      <c r="L3106" s="76"/>
      <c r="M3106" s="76"/>
      <c r="N3106" s="149" t="str">
        <f t="shared" si="532"/>
        <v/>
      </c>
      <c r="O3106" s="74" t="str">
        <f t="shared" ca="1" si="533"/>
        <v/>
      </c>
      <c r="P3106" s="76"/>
      <c r="Q3106" s="76"/>
      <c r="R3106" s="76"/>
      <c r="S3106" s="149" t="str">
        <f t="shared" si="523"/>
        <v/>
      </c>
      <c r="T3106" s="149" t="str">
        <f t="shared" si="524"/>
        <v/>
      </c>
      <c r="U3106" s="149" t="str">
        <f t="shared" si="525"/>
        <v/>
      </c>
      <c r="V3106" s="76"/>
      <c r="W3106" s="149" t="str">
        <f t="shared" si="526"/>
        <v/>
      </c>
      <c r="X3106" s="149" t="str">
        <f t="shared" si="527"/>
        <v/>
      </c>
      <c r="Y3106" s="149" t="str">
        <f t="shared" ca="1" si="528"/>
        <v/>
      </c>
      <c r="Z3106" s="149" t="str">
        <f>IFERROR(VLOOKUP(R3106,FVU!B:F,5,FALSE),"")</f>
        <v/>
      </c>
      <c r="AA3106" t="str">
        <f t="shared" si="529"/>
        <v/>
      </c>
    </row>
    <row r="3107" spans="1:27" ht="15.75" customHeight="1">
      <c r="A3107" s="150" t="str">
        <f t="shared" si="522"/>
        <v/>
      </c>
      <c r="B3107" s="75"/>
      <c r="C3107" s="60"/>
      <c r="D3107" s="59" t="str">
        <f t="shared" si="530"/>
        <v/>
      </c>
      <c r="E3107" s="61"/>
      <c r="F3107" s="75"/>
      <c r="G3107" s="75"/>
      <c r="H3107" s="150" t="str">
        <f t="shared" si="531"/>
        <v/>
      </c>
      <c r="I3107" s="75"/>
      <c r="J3107" s="75"/>
      <c r="K3107" s="75"/>
      <c r="L3107" s="75"/>
      <c r="M3107" s="75"/>
      <c r="N3107" s="150" t="str">
        <f t="shared" si="532"/>
        <v/>
      </c>
      <c r="O3107" s="66" t="str">
        <f t="shared" ca="1" si="533"/>
        <v/>
      </c>
      <c r="P3107" s="75"/>
      <c r="Q3107" s="75"/>
      <c r="R3107" s="75"/>
      <c r="S3107" s="150" t="str">
        <f t="shared" si="523"/>
        <v/>
      </c>
      <c r="T3107" s="150" t="str">
        <f t="shared" si="524"/>
        <v/>
      </c>
      <c r="U3107" s="150" t="str">
        <f t="shared" si="525"/>
        <v/>
      </c>
      <c r="V3107" s="75"/>
      <c r="W3107" s="150" t="str">
        <f t="shared" si="526"/>
        <v/>
      </c>
      <c r="X3107" s="150" t="str">
        <f t="shared" si="527"/>
        <v/>
      </c>
      <c r="Y3107" s="150" t="str">
        <f t="shared" ca="1" si="528"/>
        <v/>
      </c>
      <c r="Z3107" s="150" t="str">
        <f>IFERROR(VLOOKUP(R3107,FVU!B:F,5,FALSE),"")</f>
        <v/>
      </c>
      <c r="AA3107" t="str">
        <f t="shared" si="529"/>
        <v/>
      </c>
    </row>
    <row r="3108" spans="1:27" ht="15.75" customHeight="1">
      <c r="A3108" s="149" t="str">
        <f t="shared" si="522"/>
        <v/>
      </c>
      <c r="B3108" s="76"/>
      <c r="C3108" s="68"/>
      <c r="D3108" s="67" t="str">
        <f t="shared" si="530"/>
        <v/>
      </c>
      <c r="E3108" s="69"/>
      <c r="F3108" s="76"/>
      <c r="G3108" s="76"/>
      <c r="H3108" s="149" t="str">
        <f t="shared" si="531"/>
        <v/>
      </c>
      <c r="I3108" s="76"/>
      <c r="J3108" s="76"/>
      <c r="K3108" s="76"/>
      <c r="L3108" s="76"/>
      <c r="M3108" s="76"/>
      <c r="N3108" s="149" t="str">
        <f t="shared" si="532"/>
        <v/>
      </c>
      <c r="O3108" s="74" t="str">
        <f t="shared" ca="1" si="533"/>
        <v/>
      </c>
      <c r="P3108" s="76"/>
      <c r="Q3108" s="76"/>
      <c r="R3108" s="76"/>
      <c r="S3108" s="149" t="str">
        <f t="shared" si="523"/>
        <v/>
      </c>
      <c r="T3108" s="149" t="str">
        <f t="shared" si="524"/>
        <v/>
      </c>
      <c r="U3108" s="149" t="str">
        <f t="shared" si="525"/>
        <v/>
      </c>
      <c r="V3108" s="76"/>
      <c r="W3108" s="149" t="str">
        <f t="shared" si="526"/>
        <v/>
      </c>
      <c r="X3108" s="149" t="str">
        <f t="shared" si="527"/>
        <v/>
      </c>
      <c r="Y3108" s="149" t="str">
        <f t="shared" ca="1" si="528"/>
        <v/>
      </c>
      <c r="Z3108" s="149" t="str">
        <f>IFERROR(VLOOKUP(R3108,FVU!B:F,5,FALSE),"")</f>
        <v/>
      </c>
      <c r="AA3108" t="str">
        <f t="shared" si="529"/>
        <v/>
      </c>
    </row>
    <row r="3109" spans="1:27" ht="15.75" customHeight="1">
      <c r="A3109" s="150" t="str">
        <f t="shared" si="522"/>
        <v/>
      </c>
      <c r="B3109" s="75"/>
      <c r="C3109" s="60"/>
      <c r="D3109" s="59" t="str">
        <f t="shared" si="530"/>
        <v/>
      </c>
      <c r="E3109" s="61"/>
      <c r="F3109" s="75"/>
      <c r="G3109" s="75"/>
      <c r="H3109" s="150" t="str">
        <f t="shared" si="531"/>
        <v/>
      </c>
      <c r="I3109" s="75"/>
      <c r="J3109" s="75"/>
      <c r="K3109" s="75"/>
      <c r="L3109" s="75"/>
      <c r="M3109" s="75"/>
      <c r="N3109" s="150" t="str">
        <f t="shared" si="532"/>
        <v/>
      </c>
      <c r="O3109" s="66" t="str">
        <f t="shared" ca="1" si="533"/>
        <v/>
      </c>
      <c r="P3109" s="75"/>
      <c r="Q3109" s="75"/>
      <c r="R3109" s="75"/>
      <c r="S3109" s="150" t="str">
        <f t="shared" si="523"/>
        <v/>
      </c>
      <c r="T3109" s="150" t="str">
        <f t="shared" si="524"/>
        <v/>
      </c>
      <c r="U3109" s="150" t="str">
        <f t="shared" si="525"/>
        <v/>
      </c>
      <c r="V3109" s="75"/>
      <c r="W3109" s="150" t="str">
        <f t="shared" si="526"/>
        <v/>
      </c>
      <c r="X3109" s="150" t="str">
        <f t="shared" si="527"/>
        <v/>
      </c>
      <c r="Y3109" s="150" t="str">
        <f t="shared" ca="1" si="528"/>
        <v/>
      </c>
      <c r="Z3109" s="150" t="str">
        <f>IFERROR(VLOOKUP(R3109,FVU!B:F,5,FALSE),"")</f>
        <v/>
      </c>
      <c r="AA3109" t="str">
        <f t="shared" si="529"/>
        <v/>
      </c>
    </row>
    <row r="3110" spans="1:27" ht="15.75" customHeight="1">
      <c r="A3110" s="149" t="str">
        <f t="shared" si="522"/>
        <v/>
      </c>
      <c r="B3110" s="76"/>
      <c r="C3110" s="68"/>
      <c r="D3110" s="67" t="str">
        <f t="shared" si="530"/>
        <v/>
      </c>
      <c r="E3110" s="69"/>
      <c r="F3110" s="76"/>
      <c r="G3110" s="76"/>
      <c r="H3110" s="149" t="str">
        <f t="shared" si="531"/>
        <v/>
      </c>
      <c r="I3110" s="76"/>
      <c r="J3110" s="76"/>
      <c r="K3110" s="76"/>
      <c r="L3110" s="76"/>
      <c r="M3110" s="76"/>
      <c r="N3110" s="149" t="str">
        <f t="shared" si="532"/>
        <v/>
      </c>
      <c r="O3110" s="74" t="str">
        <f t="shared" ca="1" si="533"/>
        <v/>
      </c>
      <c r="P3110" s="76"/>
      <c r="Q3110" s="76"/>
      <c r="R3110" s="76"/>
      <c r="S3110" s="149" t="str">
        <f t="shared" si="523"/>
        <v/>
      </c>
      <c r="T3110" s="149" t="str">
        <f t="shared" si="524"/>
        <v/>
      </c>
      <c r="U3110" s="149" t="str">
        <f t="shared" si="525"/>
        <v/>
      </c>
      <c r="V3110" s="76"/>
      <c r="W3110" s="149" t="str">
        <f t="shared" si="526"/>
        <v/>
      </c>
      <c r="X3110" s="149" t="str">
        <f t="shared" si="527"/>
        <v/>
      </c>
      <c r="Y3110" s="149" t="str">
        <f t="shared" ca="1" si="528"/>
        <v/>
      </c>
      <c r="Z3110" s="149" t="str">
        <f>IFERROR(VLOOKUP(R3110,FVU!B:F,5,FALSE),"")</f>
        <v/>
      </c>
      <c r="AA3110" t="str">
        <f t="shared" si="529"/>
        <v/>
      </c>
    </row>
    <row r="3111" spans="1:27" ht="15.75" customHeight="1">
      <c r="A3111" s="150" t="str">
        <f t="shared" si="522"/>
        <v/>
      </c>
      <c r="B3111" s="75"/>
      <c r="C3111" s="60"/>
      <c r="D3111" s="59" t="str">
        <f t="shared" si="530"/>
        <v/>
      </c>
      <c r="E3111" s="61"/>
      <c r="F3111" s="75"/>
      <c r="G3111" s="75"/>
      <c r="H3111" s="150" t="str">
        <f t="shared" si="531"/>
        <v/>
      </c>
      <c r="I3111" s="75"/>
      <c r="J3111" s="75"/>
      <c r="K3111" s="75"/>
      <c r="L3111" s="75"/>
      <c r="M3111" s="75"/>
      <c r="N3111" s="150" t="str">
        <f t="shared" si="532"/>
        <v/>
      </c>
      <c r="O3111" s="66" t="str">
        <f t="shared" ca="1" si="533"/>
        <v/>
      </c>
      <c r="P3111" s="75"/>
      <c r="Q3111" s="75"/>
      <c r="R3111" s="75"/>
      <c r="S3111" s="150" t="str">
        <f t="shared" si="523"/>
        <v/>
      </c>
      <c r="T3111" s="150" t="str">
        <f t="shared" si="524"/>
        <v/>
      </c>
      <c r="U3111" s="150" t="str">
        <f t="shared" si="525"/>
        <v/>
      </c>
      <c r="V3111" s="75"/>
      <c r="W3111" s="150" t="str">
        <f t="shared" si="526"/>
        <v/>
      </c>
      <c r="X3111" s="150" t="str">
        <f t="shared" si="527"/>
        <v/>
      </c>
      <c r="Y3111" s="150" t="str">
        <f t="shared" ca="1" si="528"/>
        <v/>
      </c>
      <c r="Z3111" s="150" t="str">
        <f>IFERROR(VLOOKUP(R3111,FVU!B:F,5,FALSE),"")</f>
        <v/>
      </c>
      <c r="AA3111" t="str">
        <f t="shared" si="529"/>
        <v/>
      </c>
    </row>
    <row r="3112" spans="1:27" ht="15.75" customHeight="1">
      <c r="A3112" s="149" t="str">
        <f t="shared" si="522"/>
        <v/>
      </c>
      <c r="B3112" s="76"/>
      <c r="C3112" s="68"/>
      <c r="D3112" s="67" t="str">
        <f t="shared" si="530"/>
        <v/>
      </c>
      <c r="E3112" s="69"/>
      <c r="F3112" s="76"/>
      <c r="G3112" s="76"/>
      <c r="H3112" s="149" t="str">
        <f t="shared" si="531"/>
        <v/>
      </c>
      <c r="I3112" s="76"/>
      <c r="J3112" s="76"/>
      <c r="K3112" s="76"/>
      <c r="L3112" s="76"/>
      <c r="M3112" s="76"/>
      <c r="N3112" s="149" t="str">
        <f t="shared" si="532"/>
        <v/>
      </c>
      <c r="O3112" s="74" t="str">
        <f t="shared" ca="1" si="533"/>
        <v/>
      </c>
      <c r="P3112" s="76"/>
      <c r="Q3112" s="76"/>
      <c r="R3112" s="76"/>
      <c r="S3112" s="149" t="str">
        <f t="shared" si="523"/>
        <v/>
      </c>
      <c r="T3112" s="149" t="str">
        <f t="shared" si="524"/>
        <v/>
      </c>
      <c r="U3112" s="149" t="str">
        <f t="shared" si="525"/>
        <v/>
      </c>
      <c r="V3112" s="76"/>
      <c r="W3112" s="149" t="str">
        <f t="shared" si="526"/>
        <v/>
      </c>
      <c r="X3112" s="149" t="str">
        <f t="shared" si="527"/>
        <v/>
      </c>
      <c r="Y3112" s="149" t="str">
        <f t="shared" ca="1" si="528"/>
        <v/>
      </c>
      <c r="Z3112" s="149" t="str">
        <f>IFERROR(VLOOKUP(R3112,FVU!B:F,5,FALSE),"")</f>
        <v/>
      </c>
      <c r="AA3112" t="str">
        <f t="shared" si="529"/>
        <v/>
      </c>
    </row>
    <row r="3113" spans="1:27" ht="15.75" customHeight="1">
      <c r="A3113" s="150" t="str">
        <f t="shared" si="522"/>
        <v/>
      </c>
      <c r="B3113" s="75"/>
      <c r="C3113" s="60"/>
      <c r="D3113" s="59" t="str">
        <f t="shared" si="530"/>
        <v/>
      </c>
      <c r="E3113" s="61"/>
      <c r="F3113" s="75"/>
      <c r="G3113" s="75"/>
      <c r="H3113" s="150" t="str">
        <f t="shared" si="531"/>
        <v/>
      </c>
      <c r="I3113" s="75"/>
      <c r="J3113" s="75"/>
      <c r="K3113" s="75"/>
      <c r="L3113" s="75"/>
      <c r="M3113" s="75"/>
      <c r="N3113" s="150" t="str">
        <f t="shared" si="532"/>
        <v/>
      </c>
      <c r="O3113" s="66" t="str">
        <f t="shared" ca="1" si="533"/>
        <v/>
      </c>
      <c r="P3113" s="75"/>
      <c r="Q3113" s="75"/>
      <c r="R3113" s="75"/>
      <c r="S3113" s="150" t="str">
        <f t="shared" si="523"/>
        <v/>
      </c>
      <c r="T3113" s="150" t="str">
        <f t="shared" si="524"/>
        <v/>
      </c>
      <c r="U3113" s="150" t="str">
        <f t="shared" si="525"/>
        <v/>
      </c>
      <c r="V3113" s="75"/>
      <c r="W3113" s="150" t="str">
        <f t="shared" si="526"/>
        <v/>
      </c>
      <c r="X3113" s="150" t="str">
        <f t="shared" si="527"/>
        <v/>
      </c>
      <c r="Y3113" s="150" t="str">
        <f t="shared" ca="1" si="528"/>
        <v/>
      </c>
      <c r="Z3113" s="150" t="str">
        <f>IFERROR(VLOOKUP(R3113,FVU!B:F,5,FALSE),"")</f>
        <v/>
      </c>
      <c r="AA3113" t="str">
        <f t="shared" si="529"/>
        <v/>
      </c>
    </row>
    <row r="3114" spans="1:27" ht="15.75" customHeight="1">
      <c r="A3114" s="149" t="str">
        <f t="shared" si="522"/>
        <v/>
      </c>
      <c r="B3114" s="76"/>
      <c r="C3114" s="68"/>
      <c r="D3114" s="67" t="str">
        <f t="shared" si="530"/>
        <v/>
      </c>
      <c r="E3114" s="69"/>
      <c r="F3114" s="76"/>
      <c r="G3114" s="76"/>
      <c r="H3114" s="149" t="str">
        <f t="shared" si="531"/>
        <v/>
      </c>
      <c r="I3114" s="76"/>
      <c r="J3114" s="76"/>
      <c r="K3114" s="76"/>
      <c r="L3114" s="76"/>
      <c r="M3114" s="76"/>
      <c r="N3114" s="149" t="str">
        <f t="shared" si="532"/>
        <v/>
      </c>
      <c r="O3114" s="74" t="str">
        <f t="shared" ca="1" si="533"/>
        <v/>
      </c>
      <c r="P3114" s="76"/>
      <c r="Q3114" s="76"/>
      <c r="R3114" s="76"/>
      <c r="S3114" s="149" t="str">
        <f t="shared" si="523"/>
        <v/>
      </c>
      <c r="T3114" s="149" t="str">
        <f t="shared" si="524"/>
        <v/>
      </c>
      <c r="U3114" s="149" t="str">
        <f t="shared" si="525"/>
        <v/>
      </c>
      <c r="V3114" s="76"/>
      <c r="W3114" s="149" t="str">
        <f t="shared" si="526"/>
        <v/>
      </c>
      <c r="X3114" s="149" t="str">
        <f t="shared" si="527"/>
        <v/>
      </c>
      <c r="Y3114" s="149" t="str">
        <f t="shared" ca="1" si="528"/>
        <v/>
      </c>
      <c r="Z3114" s="149" t="str">
        <f>IFERROR(VLOOKUP(R3114,FVU!B:F,5,FALSE),"")</f>
        <v/>
      </c>
      <c r="AA3114" t="str">
        <f t="shared" si="529"/>
        <v/>
      </c>
    </row>
    <row r="3115" spans="1:27" ht="15.75" customHeight="1">
      <c r="A3115" s="150" t="str">
        <f t="shared" si="522"/>
        <v/>
      </c>
      <c r="B3115" s="75"/>
      <c r="C3115" s="60"/>
      <c r="D3115" s="59" t="str">
        <f t="shared" si="530"/>
        <v/>
      </c>
      <c r="E3115" s="61"/>
      <c r="F3115" s="75"/>
      <c r="G3115" s="75"/>
      <c r="H3115" s="150" t="str">
        <f t="shared" si="531"/>
        <v/>
      </c>
      <c r="I3115" s="75"/>
      <c r="J3115" s="75"/>
      <c r="K3115" s="75"/>
      <c r="L3115" s="75"/>
      <c r="M3115" s="75"/>
      <c r="N3115" s="150" t="str">
        <f t="shared" si="532"/>
        <v/>
      </c>
      <c r="O3115" s="66" t="str">
        <f t="shared" ca="1" si="533"/>
        <v/>
      </c>
      <c r="P3115" s="75"/>
      <c r="Q3115" s="75"/>
      <c r="R3115" s="75"/>
      <c r="S3115" s="150" t="str">
        <f t="shared" si="523"/>
        <v/>
      </c>
      <c r="T3115" s="150" t="str">
        <f t="shared" si="524"/>
        <v/>
      </c>
      <c r="U3115" s="150" t="str">
        <f t="shared" si="525"/>
        <v/>
      </c>
      <c r="V3115" s="75"/>
      <c r="W3115" s="150" t="str">
        <f t="shared" si="526"/>
        <v/>
      </c>
      <c r="X3115" s="150" t="str">
        <f t="shared" si="527"/>
        <v/>
      </c>
      <c r="Y3115" s="150" t="str">
        <f t="shared" ca="1" si="528"/>
        <v/>
      </c>
      <c r="Z3115" s="150" t="str">
        <f>IFERROR(VLOOKUP(R3115,FVU!B:F,5,FALSE),"")</f>
        <v/>
      </c>
      <c r="AA3115" t="str">
        <f t="shared" si="529"/>
        <v/>
      </c>
    </row>
    <row r="3116" spans="1:27" ht="15.75" customHeight="1">
      <c r="A3116" s="149" t="str">
        <f t="shared" si="522"/>
        <v/>
      </c>
      <c r="B3116" s="76"/>
      <c r="C3116" s="68"/>
      <c r="D3116" s="67" t="str">
        <f t="shared" si="530"/>
        <v/>
      </c>
      <c r="E3116" s="69"/>
      <c r="F3116" s="76"/>
      <c r="G3116" s="76"/>
      <c r="H3116" s="149" t="str">
        <f t="shared" si="531"/>
        <v/>
      </c>
      <c r="I3116" s="76"/>
      <c r="J3116" s="76"/>
      <c r="K3116" s="76"/>
      <c r="L3116" s="76"/>
      <c r="M3116" s="76"/>
      <c r="N3116" s="149" t="str">
        <f t="shared" si="532"/>
        <v/>
      </c>
      <c r="O3116" s="74" t="str">
        <f t="shared" ca="1" si="533"/>
        <v/>
      </c>
      <c r="P3116" s="76"/>
      <c r="Q3116" s="76"/>
      <c r="R3116" s="76"/>
      <c r="S3116" s="149" t="str">
        <f t="shared" si="523"/>
        <v/>
      </c>
      <c r="T3116" s="149" t="str">
        <f t="shared" si="524"/>
        <v/>
      </c>
      <c r="U3116" s="149" t="str">
        <f t="shared" si="525"/>
        <v/>
      </c>
      <c r="V3116" s="76"/>
      <c r="W3116" s="149" t="str">
        <f t="shared" si="526"/>
        <v/>
      </c>
      <c r="X3116" s="149" t="str">
        <f t="shared" si="527"/>
        <v/>
      </c>
      <c r="Y3116" s="149" t="str">
        <f t="shared" ca="1" si="528"/>
        <v/>
      </c>
      <c r="Z3116" s="149" t="str">
        <f>IFERROR(VLOOKUP(R3116,FVU!B:F,5,FALSE),"")</f>
        <v/>
      </c>
      <c r="AA3116" t="str">
        <f t="shared" si="529"/>
        <v/>
      </c>
    </row>
    <row r="3117" spans="1:27" ht="15.75" customHeight="1">
      <c r="A3117" s="150" t="str">
        <f t="shared" si="522"/>
        <v/>
      </c>
      <c r="B3117" s="75"/>
      <c r="C3117" s="60"/>
      <c r="D3117" s="59" t="str">
        <f t="shared" si="530"/>
        <v/>
      </c>
      <c r="E3117" s="61"/>
      <c r="F3117" s="75"/>
      <c r="G3117" s="75"/>
      <c r="H3117" s="150" t="str">
        <f t="shared" si="531"/>
        <v/>
      </c>
      <c r="I3117" s="75"/>
      <c r="J3117" s="75"/>
      <c r="K3117" s="75"/>
      <c r="L3117" s="75"/>
      <c r="M3117" s="75"/>
      <c r="N3117" s="150" t="str">
        <f t="shared" si="532"/>
        <v/>
      </c>
      <c r="O3117" s="66" t="str">
        <f t="shared" ca="1" si="533"/>
        <v/>
      </c>
      <c r="P3117" s="75"/>
      <c r="Q3117" s="75"/>
      <c r="R3117" s="75"/>
      <c r="S3117" s="150" t="str">
        <f t="shared" si="523"/>
        <v/>
      </c>
      <c r="T3117" s="150" t="str">
        <f t="shared" si="524"/>
        <v/>
      </c>
      <c r="U3117" s="150" t="str">
        <f t="shared" si="525"/>
        <v/>
      </c>
      <c r="V3117" s="75"/>
      <c r="W3117" s="150" t="str">
        <f t="shared" si="526"/>
        <v/>
      </c>
      <c r="X3117" s="150" t="str">
        <f t="shared" si="527"/>
        <v/>
      </c>
      <c r="Y3117" s="150" t="str">
        <f t="shared" ca="1" si="528"/>
        <v/>
      </c>
      <c r="Z3117" s="150" t="str">
        <f>IFERROR(VLOOKUP(R3117,FVU!B:F,5,FALSE),"")</f>
        <v/>
      </c>
      <c r="AA3117" t="str">
        <f t="shared" si="529"/>
        <v/>
      </c>
    </row>
    <row r="3118" spans="1:27" ht="15.75" customHeight="1">
      <c r="A3118" s="149" t="str">
        <f t="shared" si="522"/>
        <v/>
      </c>
      <c r="B3118" s="76"/>
      <c r="C3118" s="68"/>
      <c r="D3118" s="67" t="str">
        <f t="shared" si="530"/>
        <v/>
      </c>
      <c r="E3118" s="69"/>
      <c r="F3118" s="76"/>
      <c r="G3118" s="76"/>
      <c r="H3118" s="149" t="str">
        <f t="shared" si="531"/>
        <v/>
      </c>
      <c r="I3118" s="76"/>
      <c r="J3118" s="76"/>
      <c r="K3118" s="76"/>
      <c r="L3118" s="76"/>
      <c r="M3118" s="76"/>
      <c r="N3118" s="149" t="str">
        <f t="shared" si="532"/>
        <v/>
      </c>
      <c r="O3118" s="74" t="str">
        <f t="shared" ca="1" si="533"/>
        <v/>
      </c>
      <c r="P3118" s="76"/>
      <c r="Q3118" s="76"/>
      <c r="R3118" s="76"/>
      <c r="S3118" s="149" t="str">
        <f t="shared" si="523"/>
        <v/>
      </c>
      <c r="T3118" s="149" t="str">
        <f t="shared" si="524"/>
        <v/>
      </c>
      <c r="U3118" s="149" t="str">
        <f t="shared" si="525"/>
        <v/>
      </c>
      <c r="V3118" s="76"/>
      <c r="W3118" s="149" t="str">
        <f t="shared" si="526"/>
        <v/>
      </c>
      <c r="X3118" s="149" t="str">
        <f t="shared" si="527"/>
        <v/>
      </c>
      <c r="Y3118" s="149" t="str">
        <f t="shared" ca="1" si="528"/>
        <v/>
      </c>
      <c r="Z3118" s="149" t="str">
        <f>IFERROR(VLOOKUP(R3118,FVU!B:F,5,FALSE),"")</f>
        <v/>
      </c>
      <c r="AA3118" t="str">
        <f t="shared" si="529"/>
        <v/>
      </c>
    </row>
    <row r="3119" spans="1:27" ht="15.75" customHeight="1">
      <c r="A3119" s="150" t="str">
        <f t="shared" si="522"/>
        <v/>
      </c>
      <c r="B3119" s="75"/>
      <c r="C3119" s="60"/>
      <c r="D3119" s="59" t="str">
        <f t="shared" si="530"/>
        <v/>
      </c>
      <c r="E3119" s="61"/>
      <c r="F3119" s="75"/>
      <c r="G3119" s="75"/>
      <c r="H3119" s="150" t="str">
        <f t="shared" si="531"/>
        <v/>
      </c>
      <c r="I3119" s="75"/>
      <c r="J3119" s="75"/>
      <c r="K3119" s="75"/>
      <c r="L3119" s="75"/>
      <c r="M3119" s="75"/>
      <c r="N3119" s="150" t="str">
        <f t="shared" si="532"/>
        <v/>
      </c>
      <c r="O3119" s="66" t="str">
        <f t="shared" ca="1" si="533"/>
        <v/>
      </c>
      <c r="P3119" s="75"/>
      <c r="Q3119" s="75"/>
      <c r="R3119" s="75"/>
      <c r="S3119" s="150" t="str">
        <f t="shared" si="523"/>
        <v/>
      </c>
      <c r="T3119" s="150" t="str">
        <f t="shared" si="524"/>
        <v/>
      </c>
      <c r="U3119" s="150" t="str">
        <f t="shared" si="525"/>
        <v/>
      </c>
      <c r="V3119" s="75"/>
      <c r="W3119" s="150" t="str">
        <f t="shared" si="526"/>
        <v/>
      </c>
      <c r="X3119" s="150" t="str">
        <f t="shared" si="527"/>
        <v/>
      </c>
      <c r="Y3119" s="150" t="str">
        <f t="shared" ca="1" si="528"/>
        <v/>
      </c>
      <c r="Z3119" s="150" t="str">
        <f>IFERROR(VLOOKUP(R3119,FVU!B:F,5,FALSE),"")</f>
        <v/>
      </c>
      <c r="AA3119" t="str">
        <f t="shared" si="529"/>
        <v/>
      </c>
    </row>
    <row r="3120" spans="1:27" ht="15.75" customHeight="1">
      <c r="A3120" s="149" t="str">
        <f t="shared" si="522"/>
        <v/>
      </c>
      <c r="B3120" s="76"/>
      <c r="C3120" s="68"/>
      <c r="D3120" s="67" t="str">
        <f t="shared" si="530"/>
        <v/>
      </c>
      <c r="E3120" s="69"/>
      <c r="F3120" s="76"/>
      <c r="G3120" s="76"/>
      <c r="H3120" s="149" t="str">
        <f t="shared" si="531"/>
        <v/>
      </c>
      <c r="I3120" s="76"/>
      <c r="J3120" s="76"/>
      <c r="K3120" s="76"/>
      <c r="L3120" s="76"/>
      <c r="M3120" s="76"/>
      <c r="N3120" s="149" t="str">
        <f t="shared" si="532"/>
        <v/>
      </c>
      <c r="O3120" s="74" t="str">
        <f t="shared" ca="1" si="533"/>
        <v/>
      </c>
      <c r="P3120" s="76"/>
      <c r="Q3120" s="76"/>
      <c r="R3120" s="76"/>
      <c r="S3120" s="149" t="str">
        <f t="shared" si="523"/>
        <v/>
      </c>
      <c r="T3120" s="149" t="str">
        <f t="shared" si="524"/>
        <v/>
      </c>
      <c r="U3120" s="149" t="str">
        <f t="shared" si="525"/>
        <v/>
      </c>
      <c r="V3120" s="76"/>
      <c r="W3120" s="149" t="str">
        <f t="shared" si="526"/>
        <v/>
      </c>
      <c r="X3120" s="149" t="str">
        <f t="shared" si="527"/>
        <v/>
      </c>
      <c r="Y3120" s="149" t="str">
        <f t="shared" ca="1" si="528"/>
        <v/>
      </c>
      <c r="Z3120" s="149" t="str">
        <f>IFERROR(VLOOKUP(R3120,FVU!B:F,5,FALSE),"")</f>
        <v/>
      </c>
      <c r="AA3120" t="str">
        <f t="shared" si="529"/>
        <v/>
      </c>
    </row>
    <row r="3121" spans="1:27" ht="15.75" customHeight="1">
      <c r="A3121" s="150" t="str">
        <f t="shared" si="522"/>
        <v/>
      </c>
      <c r="B3121" s="75"/>
      <c r="C3121" s="60"/>
      <c r="D3121" s="59" t="str">
        <f t="shared" si="530"/>
        <v/>
      </c>
      <c r="E3121" s="61"/>
      <c r="F3121" s="75"/>
      <c r="G3121" s="75"/>
      <c r="H3121" s="150" t="str">
        <f t="shared" si="531"/>
        <v/>
      </c>
      <c r="I3121" s="75"/>
      <c r="J3121" s="75"/>
      <c r="K3121" s="75"/>
      <c r="L3121" s="75"/>
      <c r="M3121" s="75"/>
      <c r="N3121" s="150" t="str">
        <f t="shared" si="532"/>
        <v/>
      </c>
      <c r="O3121" s="66" t="str">
        <f t="shared" ca="1" si="533"/>
        <v/>
      </c>
      <c r="P3121" s="75"/>
      <c r="Q3121" s="75"/>
      <c r="R3121" s="75"/>
      <c r="S3121" s="150" t="str">
        <f t="shared" si="523"/>
        <v/>
      </c>
      <c r="T3121" s="150" t="str">
        <f t="shared" si="524"/>
        <v/>
      </c>
      <c r="U3121" s="150" t="str">
        <f t="shared" si="525"/>
        <v/>
      </c>
      <c r="V3121" s="75"/>
      <c r="W3121" s="150" t="str">
        <f t="shared" si="526"/>
        <v/>
      </c>
      <c r="X3121" s="150" t="str">
        <f t="shared" si="527"/>
        <v/>
      </c>
      <c r="Y3121" s="150" t="str">
        <f t="shared" ca="1" si="528"/>
        <v/>
      </c>
      <c r="Z3121" s="150" t="str">
        <f>IFERROR(VLOOKUP(R3121,FVU!B:F,5,FALSE),"")</f>
        <v/>
      </c>
      <c r="AA3121" t="str">
        <f t="shared" si="529"/>
        <v/>
      </c>
    </row>
    <row r="3122" spans="1:27" ht="15.75" customHeight="1">
      <c r="A3122" s="149" t="str">
        <f t="shared" si="522"/>
        <v/>
      </c>
      <c r="B3122" s="76"/>
      <c r="C3122" s="68"/>
      <c r="D3122" s="67" t="str">
        <f t="shared" si="530"/>
        <v/>
      </c>
      <c r="E3122" s="69"/>
      <c r="F3122" s="76"/>
      <c r="G3122" s="76"/>
      <c r="H3122" s="149" t="str">
        <f t="shared" si="531"/>
        <v/>
      </c>
      <c r="I3122" s="76"/>
      <c r="J3122" s="76"/>
      <c r="K3122" s="76"/>
      <c r="L3122" s="76"/>
      <c r="M3122" s="76"/>
      <c r="N3122" s="149" t="str">
        <f t="shared" si="532"/>
        <v/>
      </c>
      <c r="O3122" s="74" t="str">
        <f t="shared" ca="1" si="533"/>
        <v/>
      </c>
      <c r="P3122" s="76"/>
      <c r="Q3122" s="76"/>
      <c r="R3122" s="76"/>
      <c r="S3122" s="149" t="str">
        <f t="shared" si="523"/>
        <v/>
      </c>
      <c r="T3122" s="149" t="str">
        <f t="shared" si="524"/>
        <v/>
      </c>
      <c r="U3122" s="149" t="str">
        <f t="shared" si="525"/>
        <v/>
      </c>
      <c r="V3122" s="76"/>
      <c r="W3122" s="149" t="str">
        <f t="shared" si="526"/>
        <v/>
      </c>
      <c r="X3122" s="149" t="str">
        <f t="shared" si="527"/>
        <v/>
      </c>
      <c r="Y3122" s="149" t="str">
        <f t="shared" ca="1" si="528"/>
        <v/>
      </c>
      <c r="Z3122" s="149" t="str">
        <f>IFERROR(VLOOKUP(R3122,FVU!B:F,5,FALSE),"")</f>
        <v/>
      </c>
      <c r="AA3122" t="str">
        <f t="shared" si="529"/>
        <v/>
      </c>
    </row>
    <row r="3123" spans="1:27" ht="15.75" customHeight="1">
      <c r="A3123" s="150" t="str">
        <f t="shared" si="522"/>
        <v/>
      </c>
      <c r="B3123" s="75"/>
      <c r="C3123" s="60"/>
      <c r="D3123" s="59" t="str">
        <f t="shared" si="530"/>
        <v/>
      </c>
      <c r="E3123" s="61"/>
      <c r="F3123" s="75"/>
      <c r="G3123" s="75"/>
      <c r="H3123" s="150" t="str">
        <f t="shared" si="531"/>
        <v/>
      </c>
      <c r="I3123" s="75"/>
      <c r="J3123" s="75"/>
      <c r="K3123" s="75"/>
      <c r="L3123" s="75"/>
      <c r="M3123" s="75"/>
      <c r="N3123" s="150" t="str">
        <f t="shared" si="532"/>
        <v/>
      </c>
      <c r="O3123" s="66" t="str">
        <f t="shared" ca="1" si="533"/>
        <v/>
      </c>
      <c r="P3123" s="75"/>
      <c r="Q3123" s="75"/>
      <c r="R3123" s="75"/>
      <c r="S3123" s="150" t="str">
        <f t="shared" si="523"/>
        <v/>
      </c>
      <c r="T3123" s="150" t="str">
        <f t="shared" si="524"/>
        <v/>
      </c>
      <c r="U3123" s="150" t="str">
        <f t="shared" si="525"/>
        <v/>
      </c>
      <c r="V3123" s="75"/>
      <c r="W3123" s="150" t="str">
        <f t="shared" si="526"/>
        <v/>
      </c>
      <c r="X3123" s="150" t="str">
        <f t="shared" si="527"/>
        <v/>
      </c>
      <c r="Y3123" s="150" t="str">
        <f t="shared" ca="1" si="528"/>
        <v/>
      </c>
      <c r="Z3123" s="150" t="str">
        <f>IFERROR(VLOOKUP(R3123,FVU!B:F,5,FALSE),"")</f>
        <v/>
      </c>
      <c r="AA3123" t="str">
        <f t="shared" si="529"/>
        <v/>
      </c>
    </row>
    <row r="3124" spans="1:27" ht="15.75" customHeight="1">
      <c r="A3124" s="149" t="str">
        <f t="shared" si="522"/>
        <v/>
      </c>
      <c r="B3124" s="76"/>
      <c r="C3124" s="68"/>
      <c r="D3124" s="67" t="str">
        <f t="shared" si="530"/>
        <v/>
      </c>
      <c r="E3124" s="69"/>
      <c r="F3124" s="76"/>
      <c r="G3124" s="76"/>
      <c r="H3124" s="149" t="str">
        <f t="shared" si="531"/>
        <v/>
      </c>
      <c r="I3124" s="76"/>
      <c r="J3124" s="76"/>
      <c r="K3124" s="76"/>
      <c r="L3124" s="76"/>
      <c r="M3124" s="76"/>
      <c r="N3124" s="149" t="str">
        <f t="shared" si="532"/>
        <v/>
      </c>
      <c r="O3124" s="74" t="str">
        <f t="shared" ca="1" si="533"/>
        <v/>
      </c>
      <c r="P3124" s="76"/>
      <c r="Q3124" s="76"/>
      <c r="R3124" s="76"/>
      <c r="S3124" s="149" t="str">
        <f t="shared" si="523"/>
        <v/>
      </c>
      <c r="T3124" s="149" t="str">
        <f t="shared" si="524"/>
        <v/>
      </c>
      <c r="U3124" s="149" t="str">
        <f t="shared" si="525"/>
        <v/>
      </c>
      <c r="V3124" s="76"/>
      <c r="W3124" s="149" t="str">
        <f t="shared" si="526"/>
        <v/>
      </c>
      <c r="X3124" s="149" t="str">
        <f t="shared" si="527"/>
        <v/>
      </c>
      <c r="Y3124" s="149" t="str">
        <f t="shared" ca="1" si="528"/>
        <v/>
      </c>
      <c r="Z3124" s="149" t="str">
        <f>IFERROR(VLOOKUP(R3124,FVU!B:F,5,FALSE),"")</f>
        <v/>
      </c>
      <c r="AA3124" t="str">
        <f t="shared" si="529"/>
        <v/>
      </c>
    </row>
    <row r="3125" spans="1:27" ht="15.75" customHeight="1">
      <c r="A3125" s="150" t="str">
        <f t="shared" si="522"/>
        <v/>
      </c>
      <c r="B3125" s="75"/>
      <c r="C3125" s="60"/>
      <c r="D3125" s="59" t="str">
        <f t="shared" si="530"/>
        <v/>
      </c>
      <c r="E3125" s="61"/>
      <c r="F3125" s="75"/>
      <c r="G3125" s="75"/>
      <c r="H3125" s="150" t="str">
        <f t="shared" si="531"/>
        <v/>
      </c>
      <c r="I3125" s="75"/>
      <c r="J3125" s="75"/>
      <c r="K3125" s="75"/>
      <c r="L3125" s="75"/>
      <c r="M3125" s="75"/>
      <c r="N3125" s="150" t="str">
        <f t="shared" si="532"/>
        <v/>
      </c>
      <c r="O3125" s="66" t="str">
        <f t="shared" ca="1" si="533"/>
        <v/>
      </c>
      <c r="P3125" s="75"/>
      <c r="Q3125" s="75"/>
      <c r="R3125" s="75"/>
      <c r="S3125" s="150" t="str">
        <f t="shared" si="523"/>
        <v/>
      </c>
      <c r="T3125" s="150" t="str">
        <f t="shared" si="524"/>
        <v/>
      </c>
      <c r="U3125" s="150" t="str">
        <f t="shared" si="525"/>
        <v/>
      </c>
      <c r="V3125" s="75"/>
      <c r="W3125" s="150" t="str">
        <f t="shared" si="526"/>
        <v/>
      </c>
      <c r="X3125" s="150" t="str">
        <f t="shared" si="527"/>
        <v/>
      </c>
      <c r="Y3125" s="150" t="str">
        <f t="shared" ca="1" si="528"/>
        <v/>
      </c>
      <c r="Z3125" s="150" t="str">
        <f>IFERROR(VLOOKUP(R3125,FVU!B:F,5,FALSE),"")</f>
        <v/>
      </c>
      <c r="AA3125" t="str">
        <f t="shared" si="529"/>
        <v/>
      </c>
    </row>
    <row r="3126" spans="1:27" ht="15.75" customHeight="1">
      <c r="A3126" s="149" t="str">
        <f t="shared" si="522"/>
        <v/>
      </c>
      <c r="B3126" s="76"/>
      <c r="C3126" s="68"/>
      <c r="D3126" s="67" t="str">
        <f t="shared" si="530"/>
        <v/>
      </c>
      <c r="E3126" s="69"/>
      <c r="F3126" s="76"/>
      <c r="G3126" s="76"/>
      <c r="H3126" s="149" t="str">
        <f t="shared" si="531"/>
        <v/>
      </c>
      <c r="I3126" s="76"/>
      <c r="J3126" s="76"/>
      <c r="K3126" s="76"/>
      <c r="L3126" s="76"/>
      <c r="M3126" s="76"/>
      <c r="N3126" s="149" t="str">
        <f t="shared" si="532"/>
        <v/>
      </c>
      <c r="O3126" s="74" t="str">
        <f t="shared" ca="1" si="533"/>
        <v/>
      </c>
      <c r="P3126" s="76"/>
      <c r="Q3126" s="76"/>
      <c r="R3126" s="76"/>
      <c r="S3126" s="149" t="str">
        <f t="shared" si="523"/>
        <v/>
      </c>
      <c r="T3126" s="149" t="str">
        <f t="shared" si="524"/>
        <v/>
      </c>
      <c r="U3126" s="149" t="str">
        <f t="shared" si="525"/>
        <v/>
      </c>
      <c r="V3126" s="76"/>
      <c r="W3126" s="149" t="str">
        <f t="shared" si="526"/>
        <v/>
      </c>
      <c r="X3126" s="149" t="str">
        <f t="shared" si="527"/>
        <v/>
      </c>
      <c r="Y3126" s="149" t="str">
        <f t="shared" ca="1" si="528"/>
        <v/>
      </c>
      <c r="Z3126" s="149" t="str">
        <f>IFERROR(VLOOKUP(R3126,FVU!B:F,5,FALSE),"")</f>
        <v/>
      </c>
      <c r="AA3126" t="str">
        <f t="shared" si="529"/>
        <v/>
      </c>
    </row>
    <row r="3127" spans="1:27" ht="15.75" customHeight="1">
      <c r="A3127" s="150" t="str">
        <f t="shared" si="522"/>
        <v/>
      </c>
      <c r="B3127" s="75"/>
      <c r="C3127" s="60"/>
      <c r="D3127" s="59" t="str">
        <f t="shared" si="530"/>
        <v/>
      </c>
      <c r="E3127" s="61"/>
      <c r="F3127" s="75"/>
      <c r="G3127" s="75"/>
      <c r="H3127" s="150" t="str">
        <f t="shared" si="531"/>
        <v/>
      </c>
      <c r="I3127" s="75"/>
      <c r="J3127" s="75"/>
      <c r="K3127" s="75"/>
      <c r="L3127" s="75"/>
      <c r="M3127" s="75"/>
      <c r="N3127" s="150" t="str">
        <f t="shared" si="532"/>
        <v/>
      </c>
      <c r="O3127" s="66" t="str">
        <f t="shared" ca="1" si="533"/>
        <v/>
      </c>
      <c r="P3127" s="75"/>
      <c r="Q3127" s="75"/>
      <c r="R3127" s="75"/>
      <c r="S3127" s="150" t="str">
        <f t="shared" si="523"/>
        <v/>
      </c>
      <c r="T3127" s="150" t="str">
        <f t="shared" si="524"/>
        <v/>
      </c>
      <c r="U3127" s="150" t="str">
        <f t="shared" si="525"/>
        <v/>
      </c>
      <c r="V3127" s="75"/>
      <c r="W3127" s="150" t="str">
        <f t="shared" si="526"/>
        <v/>
      </c>
      <c r="X3127" s="150" t="str">
        <f t="shared" si="527"/>
        <v/>
      </c>
      <c r="Y3127" s="150" t="str">
        <f t="shared" ca="1" si="528"/>
        <v/>
      </c>
      <c r="Z3127" s="150" t="str">
        <f>IFERROR(VLOOKUP(R3127,FVU!B:F,5,FALSE),"")</f>
        <v/>
      </c>
      <c r="AA3127" t="str">
        <f t="shared" si="529"/>
        <v/>
      </c>
    </row>
    <row r="3128" spans="1:27" ht="15.75" customHeight="1">
      <c r="A3128" s="149" t="str">
        <f t="shared" si="522"/>
        <v/>
      </c>
      <c r="B3128" s="76"/>
      <c r="C3128" s="68"/>
      <c r="D3128" s="67" t="str">
        <f t="shared" si="530"/>
        <v/>
      </c>
      <c r="E3128" s="69"/>
      <c r="F3128" s="76"/>
      <c r="G3128" s="76"/>
      <c r="H3128" s="149" t="str">
        <f t="shared" si="531"/>
        <v/>
      </c>
      <c r="I3128" s="76"/>
      <c r="J3128" s="76"/>
      <c r="K3128" s="76"/>
      <c r="L3128" s="76"/>
      <c r="M3128" s="76"/>
      <c r="N3128" s="149" t="str">
        <f t="shared" si="532"/>
        <v/>
      </c>
      <c r="O3128" s="74" t="str">
        <f t="shared" ca="1" si="533"/>
        <v/>
      </c>
      <c r="P3128" s="76"/>
      <c r="Q3128" s="76"/>
      <c r="R3128" s="76"/>
      <c r="S3128" s="149" t="str">
        <f t="shared" si="523"/>
        <v/>
      </c>
      <c r="T3128" s="149" t="str">
        <f t="shared" si="524"/>
        <v/>
      </c>
      <c r="U3128" s="149" t="str">
        <f t="shared" si="525"/>
        <v/>
      </c>
      <c r="V3128" s="76"/>
      <c r="W3128" s="149" t="str">
        <f t="shared" si="526"/>
        <v/>
      </c>
      <c r="X3128" s="149" t="str">
        <f t="shared" si="527"/>
        <v/>
      </c>
      <c r="Y3128" s="149" t="str">
        <f t="shared" ca="1" si="528"/>
        <v/>
      </c>
      <c r="Z3128" s="149" t="str">
        <f>IFERROR(VLOOKUP(R3128,FVU!B:F,5,FALSE),"")</f>
        <v/>
      </c>
      <c r="AA3128" t="str">
        <f t="shared" si="529"/>
        <v/>
      </c>
    </row>
    <row r="3129" spans="1:27" ht="15.75" customHeight="1">
      <c r="A3129" s="150" t="str">
        <f t="shared" si="522"/>
        <v/>
      </c>
      <c r="B3129" s="75"/>
      <c r="C3129" s="60"/>
      <c r="D3129" s="59" t="str">
        <f t="shared" si="530"/>
        <v/>
      </c>
      <c r="E3129" s="61"/>
      <c r="F3129" s="75"/>
      <c r="G3129" s="75"/>
      <c r="H3129" s="150" t="str">
        <f t="shared" si="531"/>
        <v/>
      </c>
      <c r="I3129" s="75"/>
      <c r="J3129" s="75"/>
      <c r="K3129" s="75"/>
      <c r="L3129" s="75"/>
      <c r="M3129" s="75"/>
      <c r="N3129" s="150" t="str">
        <f t="shared" si="532"/>
        <v/>
      </c>
      <c r="O3129" s="66" t="str">
        <f t="shared" ca="1" si="533"/>
        <v/>
      </c>
      <c r="P3129" s="75"/>
      <c r="Q3129" s="75"/>
      <c r="R3129" s="75"/>
      <c r="S3129" s="150" t="str">
        <f t="shared" si="523"/>
        <v/>
      </c>
      <c r="T3129" s="150" t="str">
        <f t="shared" si="524"/>
        <v/>
      </c>
      <c r="U3129" s="150" t="str">
        <f t="shared" si="525"/>
        <v/>
      </c>
      <c r="V3129" s="75"/>
      <c r="W3129" s="150" t="str">
        <f t="shared" si="526"/>
        <v/>
      </c>
      <c r="X3129" s="150" t="str">
        <f t="shared" si="527"/>
        <v/>
      </c>
      <c r="Y3129" s="150" t="str">
        <f t="shared" ca="1" si="528"/>
        <v/>
      </c>
      <c r="Z3129" s="150" t="str">
        <f>IFERROR(VLOOKUP(R3129,FVU!B:F,5,FALSE),"")</f>
        <v/>
      </c>
      <c r="AA3129" t="str">
        <f t="shared" si="529"/>
        <v/>
      </c>
    </row>
    <row r="3130" spans="1:27" ht="15.75" customHeight="1">
      <c r="A3130" s="149" t="str">
        <f t="shared" si="522"/>
        <v/>
      </c>
      <c r="B3130" s="76"/>
      <c r="C3130" s="68"/>
      <c r="D3130" s="67" t="str">
        <f t="shared" si="530"/>
        <v/>
      </c>
      <c r="E3130" s="69"/>
      <c r="F3130" s="76"/>
      <c r="G3130" s="76"/>
      <c r="H3130" s="149" t="str">
        <f t="shared" si="531"/>
        <v/>
      </c>
      <c r="I3130" s="76"/>
      <c r="J3130" s="76"/>
      <c r="K3130" s="76"/>
      <c r="L3130" s="76"/>
      <c r="M3130" s="76"/>
      <c r="N3130" s="149" t="str">
        <f t="shared" si="532"/>
        <v/>
      </c>
      <c r="O3130" s="74" t="str">
        <f t="shared" ca="1" si="533"/>
        <v/>
      </c>
      <c r="P3130" s="76"/>
      <c r="Q3130" s="76"/>
      <c r="R3130" s="76"/>
      <c r="S3130" s="149" t="str">
        <f t="shared" si="523"/>
        <v/>
      </c>
      <c r="T3130" s="149" t="str">
        <f t="shared" si="524"/>
        <v/>
      </c>
      <c r="U3130" s="149" t="str">
        <f t="shared" si="525"/>
        <v/>
      </c>
      <c r="V3130" s="76"/>
      <c r="W3130" s="149" t="str">
        <f t="shared" si="526"/>
        <v/>
      </c>
      <c r="X3130" s="149" t="str">
        <f t="shared" si="527"/>
        <v/>
      </c>
      <c r="Y3130" s="149" t="str">
        <f t="shared" ca="1" si="528"/>
        <v/>
      </c>
      <c r="Z3130" s="149" t="str">
        <f>IFERROR(VLOOKUP(R3130,FVU!B:F,5,FALSE),"")</f>
        <v/>
      </c>
      <c r="AA3130" t="str">
        <f t="shared" si="529"/>
        <v/>
      </c>
    </row>
    <row r="3131" spans="1:27" ht="15.75" customHeight="1">
      <c r="A3131" s="150" t="str">
        <f t="shared" si="522"/>
        <v/>
      </c>
      <c r="B3131" s="75"/>
      <c r="C3131" s="60"/>
      <c r="D3131" s="59" t="str">
        <f t="shared" si="530"/>
        <v/>
      </c>
      <c r="E3131" s="61"/>
      <c r="F3131" s="75"/>
      <c r="G3131" s="75"/>
      <c r="H3131" s="150" t="str">
        <f t="shared" si="531"/>
        <v/>
      </c>
      <c r="I3131" s="75"/>
      <c r="J3131" s="75"/>
      <c r="K3131" s="75"/>
      <c r="L3131" s="75"/>
      <c r="M3131" s="75"/>
      <c r="N3131" s="150" t="str">
        <f t="shared" si="532"/>
        <v/>
      </c>
      <c r="O3131" s="66" t="str">
        <f t="shared" ca="1" si="533"/>
        <v/>
      </c>
      <c r="P3131" s="75"/>
      <c r="Q3131" s="75"/>
      <c r="R3131" s="75"/>
      <c r="S3131" s="150" t="str">
        <f t="shared" si="523"/>
        <v/>
      </c>
      <c r="T3131" s="150" t="str">
        <f t="shared" si="524"/>
        <v/>
      </c>
      <c r="U3131" s="150" t="str">
        <f t="shared" si="525"/>
        <v/>
      </c>
      <c r="V3131" s="75"/>
      <c r="W3131" s="150" t="str">
        <f t="shared" si="526"/>
        <v/>
      </c>
      <c r="X3131" s="150" t="str">
        <f t="shared" si="527"/>
        <v/>
      </c>
      <c r="Y3131" s="150" t="str">
        <f t="shared" ca="1" si="528"/>
        <v/>
      </c>
      <c r="Z3131" s="150" t="str">
        <f>IFERROR(VLOOKUP(R3131,FVU!B:F,5,FALSE),"")</f>
        <v/>
      </c>
      <c r="AA3131" t="str">
        <f t="shared" si="529"/>
        <v/>
      </c>
    </row>
    <row r="3132" spans="1:27" ht="15.75" customHeight="1">
      <c r="A3132" s="149" t="str">
        <f t="shared" si="522"/>
        <v/>
      </c>
      <c r="B3132" s="76"/>
      <c r="C3132" s="68"/>
      <c r="D3132" s="67" t="str">
        <f t="shared" si="530"/>
        <v/>
      </c>
      <c r="E3132" s="69"/>
      <c r="F3132" s="76"/>
      <c r="G3132" s="76"/>
      <c r="H3132" s="149" t="str">
        <f t="shared" si="531"/>
        <v/>
      </c>
      <c r="I3132" s="76"/>
      <c r="J3132" s="76"/>
      <c r="K3132" s="76"/>
      <c r="L3132" s="76"/>
      <c r="M3132" s="76"/>
      <c r="N3132" s="149" t="str">
        <f t="shared" si="532"/>
        <v/>
      </c>
      <c r="O3132" s="74" t="str">
        <f t="shared" ca="1" si="533"/>
        <v/>
      </c>
      <c r="P3132" s="76"/>
      <c r="Q3132" s="76"/>
      <c r="R3132" s="76"/>
      <c r="S3132" s="149" t="str">
        <f t="shared" si="523"/>
        <v/>
      </c>
      <c r="T3132" s="149" t="str">
        <f t="shared" si="524"/>
        <v/>
      </c>
      <c r="U3132" s="149" t="str">
        <f t="shared" si="525"/>
        <v/>
      </c>
      <c r="V3132" s="76"/>
      <c r="W3132" s="149" t="str">
        <f t="shared" si="526"/>
        <v/>
      </c>
      <c r="X3132" s="149" t="str">
        <f t="shared" si="527"/>
        <v/>
      </c>
      <c r="Y3132" s="149" t="str">
        <f t="shared" ca="1" si="528"/>
        <v/>
      </c>
      <c r="Z3132" s="149" t="str">
        <f>IFERROR(VLOOKUP(R3132,FVU!B:F,5,FALSE),"")</f>
        <v/>
      </c>
      <c r="AA3132" t="str">
        <f t="shared" si="529"/>
        <v/>
      </c>
    </row>
    <row r="3133" spans="1:27" ht="15.75" customHeight="1">
      <c r="A3133" s="150" t="str">
        <f t="shared" si="522"/>
        <v/>
      </c>
      <c r="B3133" s="75"/>
      <c r="C3133" s="60"/>
      <c r="D3133" s="59" t="str">
        <f t="shared" si="530"/>
        <v/>
      </c>
      <c r="E3133" s="61"/>
      <c r="F3133" s="75"/>
      <c r="G3133" s="75"/>
      <c r="H3133" s="150" t="str">
        <f t="shared" si="531"/>
        <v/>
      </c>
      <c r="I3133" s="75"/>
      <c r="J3133" s="75"/>
      <c r="K3133" s="75"/>
      <c r="L3133" s="75"/>
      <c r="M3133" s="75"/>
      <c r="N3133" s="150" t="str">
        <f t="shared" si="532"/>
        <v/>
      </c>
      <c r="O3133" s="66" t="str">
        <f t="shared" ca="1" si="533"/>
        <v/>
      </c>
      <c r="P3133" s="75"/>
      <c r="Q3133" s="75"/>
      <c r="R3133" s="75"/>
      <c r="S3133" s="150" t="str">
        <f t="shared" si="523"/>
        <v/>
      </c>
      <c r="T3133" s="150" t="str">
        <f t="shared" si="524"/>
        <v/>
      </c>
      <c r="U3133" s="150" t="str">
        <f t="shared" si="525"/>
        <v/>
      </c>
      <c r="V3133" s="75"/>
      <c r="W3133" s="150" t="str">
        <f t="shared" si="526"/>
        <v/>
      </c>
      <c r="X3133" s="150" t="str">
        <f t="shared" si="527"/>
        <v/>
      </c>
      <c r="Y3133" s="150" t="str">
        <f t="shared" ca="1" si="528"/>
        <v/>
      </c>
      <c r="Z3133" s="150" t="str">
        <f>IFERROR(VLOOKUP(R3133,FVU!B:F,5,FALSE),"")</f>
        <v/>
      </c>
      <c r="AA3133" t="str">
        <f t="shared" si="529"/>
        <v/>
      </c>
    </row>
    <row r="3134" spans="1:27" ht="15.75" customHeight="1">
      <c r="A3134" s="149" t="str">
        <f t="shared" si="522"/>
        <v/>
      </c>
      <c r="B3134" s="76"/>
      <c r="C3134" s="68"/>
      <c r="D3134" s="67" t="str">
        <f t="shared" si="530"/>
        <v/>
      </c>
      <c r="E3134" s="69"/>
      <c r="F3134" s="76"/>
      <c r="G3134" s="76"/>
      <c r="H3134" s="149" t="str">
        <f t="shared" si="531"/>
        <v/>
      </c>
      <c r="I3134" s="76"/>
      <c r="J3134" s="76"/>
      <c r="K3134" s="76"/>
      <c r="L3134" s="76"/>
      <c r="M3134" s="76"/>
      <c r="N3134" s="149" t="str">
        <f t="shared" si="532"/>
        <v/>
      </c>
      <c r="O3134" s="74" t="str">
        <f t="shared" ca="1" si="533"/>
        <v/>
      </c>
      <c r="P3134" s="76"/>
      <c r="Q3134" s="76"/>
      <c r="R3134" s="76"/>
      <c r="S3134" s="149" t="str">
        <f t="shared" si="523"/>
        <v/>
      </c>
      <c r="T3134" s="149" t="str">
        <f t="shared" si="524"/>
        <v/>
      </c>
      <c r="U3134" s="149" t="str">
        <f t="shared" si="525"/>
        <v/>
      </c>
      <c r="V3134" s="76"/>
      <c r="W3134" s="149" t="str">
        <f t="shared" si="526"/>
        <v/>
      </c>
      <c r="X3134" s="149" t="str">
        <f t="shared" si="527"/>
        <v/>
      </c>
      <c r="Y3134" s="149" t="str">
        <f t="shared" ca="1" si="528"/>
        <v/>
      </c>
      <c r="Z3134" s="149" t="str">
        <f>IFERROR(VLOOKUP(R3134,FVU!B:F,5,FALSE),"")</f>
        <v/>
      </c>
      <c r="AA3134" t="str">
        <f t="shared" si="529"/>
        <v/>
      </c>
    </row>
    <row r="3135" spans="1:27" ht="15.75" customHeight="1">
      <c r="A3135" s="150" t="str">
        <f t="shared" si="522"/>
        <v/>
      </c>
      <c r="B3135" s="75"/>
      <c r="C3135" s="60"/>
      <c r="D3135" s="59" t="str">
        <f t="shared" si="530"/>
        <v/>
      </c>
      <c r="E3135" s="61"/>
      <c r="F3135" s="75"/>
      <c r="G3135" s="75"/>
      <c r="H3135" s="150" t="str">
        <f t="shared" si="531"/>
        <v/>
      </c>
      <c r="I3135" s="75"/>
      <c r="J3135" s="75"/>
      <c r="K3135" s="75"/>
      <c r="L3135" s="75"/>
      <c r="M3135" s="75"/>
      <c r="N3135" s="150" t="str">
        <f t="shared" si="532"/>
        <v/>
      </c>
      <c r="O3135" s="66" t="str">
        <f t="shared" ca="1" si="533"/>
        <v/>
      </c>
      <c r="P3135" s="75"/>
      <c r="Q3135" s="75"/>
      <c r="R3135" s="75"/>
      <c r="S3135" s="150" t="str">
        <f t="shared" si="523"/>
        <v/>
      </c>
      <c r="T3135" s="150" t="str">
        <f t="shared" si="524"/>
        <v/>
      </c>
      <c r="U3135" s="150" t="str">
        <f t="shared" si="525"/>
        <v/>
      </c>
      <c r="V3135" s="75"/>
      <c r="W3135" s="150" t="str">
        <f t="shared" si="526"/>
        <v/>
      </c>
      <c r="X3135" s="150" t="str">
        <f t="shared" si="527"/>
        <v/>
      </c>
      <c r="Y3135" s="150" t="str">
        <f t="shared" ca="1" si="528"/>
        <v/>
      </c>
      <c r="Z3135" s="150" t="str">
        <f>IFERROR(VLOOKUP(R3135,FVU!B:F,5,FALSE),"")</f>
        <v/>
      </c>
      <c r="AA3135" t="str">
        <f t="shared" si="529"/>
        <v/>
      </c>
    </row>
    <row r="3136" spans="1:27" ht="15.75" customHeight="1">
      <c r="A3136" s="149" t="str">
        <f t="shared" si="522"/>
        <v/>
      </c>
      <c r="B3136" s="76"/>
      <c r="C3136" s="68"/>
      <c r="D3136" s="67" t="str">
        <f t="shared" si="530"/>
        <v/>
      </c>
      <c r="E3136" s="69"/>
      <c r="F3136" s="76"/>
      <c r="G3136" s="76"/>
      <c r="H3136" s="149" t="str">
        <f t="shared" si="531"/>
        <v/>
      </c>
      <c r="I3136" s="76"/>
      <c r="J3136" s="76"/>
      <c r="K3136" s="76"/>
      <c r="L3136" s="76"/>
      <c r="M3136" s="76"/>
      <c r="N3136" s="149" t="str">
        <f t="shared" si="532"/>
        <v/>
      </c>
      <c r="O3136" s="74" t="str">
        <f t="shared" ca="1" si="533"/>
        <v/>
      </c>
      <c r="P3136" s="76"/>
      <c r="Q3136" s="76"/>
      <c r="R3136" s="76"/>
      <c r="S3136" s="149" t="str">
        <f t="shared" si="523"/>
        <v/>
      </c>
      <c r="T3136" s="149" t="str">
        <f t="shared" si="524"/>
        <v/>
      </c>
      <c r="U3136" s="149" t="str">
        <f t="shared" si="525"/>
        <v/>
      </c>
      <c r="V3136" s="76"/>
      <c r="W3136" s="149" t="str">
        <f t="shared" si="526"/>
        <v/>
      </c>
      <c r="X3136" s="149" t="str">
        <f t="shared" si="527"/>
        <v/>
      </c>
      <c r="Y3136" s="149" t="str">
        <f t="shared" ca="1" si="528"/>
        <v/>
      </c>
      <c r="Z3136" s="149" t="str">
        <f>IFERROR(VLOOKUP(R3136,FVU!B:F,5,FALSE),"")</f>
        <v/>
      </c>
      <c r="AA3136" t="str">
        <f t="shared" si="529"/>
        <v/>
      </c>
    </row>
    <row r="3137" spans="1:27" ht="15.75" customHeight="1">
      <c r="A3137" s="150" t="str">
        <f t="shared" si="522"/>
        <v/>
      </c>
      <c r="B3137" s="75"/>
      <c r="C3137" s="60"/>
      <c r="D3137" s="59" t="str">
        <f t="shared" si="530"/>
        <v/>
      </c>
      <c r="E3137" s="61"/>
      <c r="F3137" s="75"/>
      <c r="G3137" s="75"/>
      <c r="H3137" s="150" t="str">
        <f t="shared" si="531"/>
        <v/>
      </c>
      <c r="I3137" s="75"/>
      <c r="J3137" s="75"/>
      <c r="K3137" s="75"/>
      <c r="L3137" s="75"/>
      <c r="M3137" s="75"/>
      <c r="N3137" s="150" t="str">
        <f t="shared" si="532"/>
        <v/>
      </c>
      <c r="O3137" s="66" t="str">
        <f t="shared" ca="1" si="533"/>
        <v/>
      </c>
      <c r="P3137" s="75"/>
      <c r="Q3137" s="75"/>
      <c r="R3137" s="75"/>
      <c r="S3137" s="150" t="str">
        <f t="shared" si="523"/>
        <v/>
      </c>
      <c r="T3137" s="150" t="str">
        <f t="shared" si="524"/>
        <v/>
      </c>
      <c r="U3137" s="150" t="str">
        <f t="shared" si="525"/>
        <v/>
      </c>
      <c r="V3137" s="75"/>
      <c r="W3137" s="150" t="str">
        <f t="shared" si="526"/>
        <v/>
      </c>
      <c r="X3137" s="150" t="str">
        <f t="shared" si="527"/>
        <v/>
      </c>
      <c r="Y3137" s="150" t="str">
        <f t="shared" ca="1" si="528"/>
        <v/>
      </c>
      <c r="Z3137" s="150" t="str">
        <f>IFERROR(VLOOKUP(R3137,FVU!B:F,5,FALSE),"")</f>
        <v/>
      </c>
      <c r="AA3137" t="str">
        <f t="shared" si="529"/>
        <v/>
      </c>
    </row>
    <row r="3138" spans="1:27" ht="15.75" customHeight="1">
      <c r="A3138" s="149" t="str">
        <f t="shared" si="522"/>
        <v/>
      </c>
      <c r="B3138" s="76"/>
      <c r="C3138" s="68"/>
      <c r="D3138" s="67" t="str">
        <f t="shared" si="530"/>
        <v/>
      </c>
      <c r="E3138" s="69"/>
      <c r="F3138" s="76"/>
      <c r="G3138" s="76"/>
      <c r="H3138" s="149" t="str">
        <f t="shared" si="531"/>
        <v/>
      </c>
      <c r="I3138" s="76"/>
      <c r="J3138" s="76"/>
      <c r="K3138" s="76"/>
      <c r="L3138" s="76"/>
      <c r="M3138" s="76"/>
      <c r="N3138" s="149" t="str">
        <f t="shared" si="532"/>
        <v/>
      </c>
      <c r="O3138" s="74" t="str">
        <f t="shared" ca="1" si="533"/>
        <v/>
      </c>
      <c r="P3138" s="76"/>
      <c r="Q3138" s="76"/>
      <c r="R3138" s="76"/>
      <c r="S3138" s="149" t="str">
        <f t="shared" si="523"/>
        <v/>
      </c>
      <c r="T3138" s="149" t="str">
        <f t="shared" si="524"/>
        <v/>
      </c>
      <c r="U3138" s="149" t="str">
        <f t="shared" si="525"/>
        <v/>
      </c>
      <c r="V3138" s="76"/>
      <c r="W3138" s="149" t="str">
        <f t="shared" si="526"/>
        <v/>
      </c>
      <c r="X3138" s="149" t="str">
        <f t="shared" si="527"/>
        <v/>
      </c>
      <c r="Y3138" s="149" t="str">
        <f t="shared" ca="1" si="528"/>
        <v/>
      </c>
      <c r="Z3138" s="149" t="str">
        <f>IFERROR(VLOOKUP(R3138,FVU!B:F,5,FALSE),"")</f>
        <v/>
      </c>
      <c r="AA3138" t="str">
        <f t="shared" si="529"/>
        <v/>
      </c>
    </row>
    <row r="3139" spans="1:27" ht="15.75" customHeight="1">
      <c r="A3139" s="150" t="str">
        <f t="shared" si="522"/>
        <v/>
      </c>
      <c r="B3139" s="75"/>
      <c r="C3139" s="60"/>
      <c r="D3139" s="59" t="str">
        <f t="shared" si="530"/>
        <v/>
      </c>
      <c r="E3139" s="61"/>
      <c r="F3139" s="75"/>
      <c r="G3139" s="75"/>
      <c r="H3139" s="150" t="str">
        <f t="shared" si="531"/>
        <v/>
      </c>
      <c r="I3139" s="75"/>
      <c r="J3139" s="75"/>
      <c r="K3139" s="75"/>
      <c r="L3139" s="75"/>
      <c r="M3139" s="75"/>
      <c r="N3139" s="150" t="str">
        <f t="shared" si="532"/>
        <v/>
      </c>
      <c r="O3139" s="66" t="str">
        <f t="shared" ca="1" si="533"/>
        <v/>
      </c>
      <c r="P3139" s="75"/>
      <c r="Q3139" s="75"/>
      <c r="R3139" s="75"/>
      <c r="S3139" s="150" t="str">
        <f t="shared" si="523"/>
        <v/>
      </c>
      <c r="T3139" s="150" t="str">
        <f t="shared" si="524"/>
        <v/>
      </c>
      <c r="U3139" s="150" t="str">
        <f t="shared" si="525"/>
        <v/>
      </c>
      <c r="V3139" s="75"/>
      <c r="W3139" s="150" t="str">
        <f t="shared" si="526"/>
        <v/>
      </c>
      <c r="X3139" s="150" t="str">
        <f t="shared" si="527"/>
        <v/>
      </c>
      <c r="Y3139" s="150" t="str">
        <f t="shared" ca="1" si="528"/>
        <v/>
      </c>
      <c r="Z3139" s="150" t="str">
        <f>IFERROR(VLOOKUP(R3139,FVU!B:F,5,FALSE),"")</f>
        <v/>
      </c>
      <c r="AA3139" t="str">
        <f t="shared" si="529"/>
        <v/>
      </c>
    </row>
    <row r="3140" spans="1:27" ht="15.75" customHeight="1">
      <c r="A3140" s="149" t="str">
        <f t="shared" ref="A3140:A3203" si="534">IF(B3140&gt;0,A3139+1,"")</f>
        <v/>
      </c>
      <c r="B3140" s="76"/>
      <c r="C3140" s="68"/>
      <c r="D3140" s="67" t="str">
        <f t="shared" si="530"/>
        <v/>
      </c>
      <c r="E3140" s="69"/>
      <c r="F3140" s="76"/>
      <c r="G3140" s="76"/>
      <c r="H3140" s="149" t="str">
        <f t="shared" si="531"/>
        <v/>
      </c>
      <c r="I3140" s="76"/>
      <c r="J3140" s="76"/>
      <c r="K3140" s="76"/>
      <c r="L3140" s="76"/>
      <c r="M3140" s="76"/>
      <c r="N3140" s="149" t="str">
        <f t="shared" si="532"/>
        <v/>
      </c>
      <c r="O3140" s="74" t="str">
        <f t="shared" ca="1" si="533"/>
        <v/>
      </c>
      <c r="P3140" s="76"/>
      <c r="Q3140" s="76"/>
      <c r="R3140" s="76"/>
      <c r="S3140" s="149" t="str">
        <f t="shared" si="523"/>
        <v/>
      </c>
      <c r="T3140" s="149" t="str">
        <f t="shared" si="524"/>
        <v/>
      </c>
      <c r="U3140" s="149" t="str">
        <f t="shared" si="525"/>
        <v/>
      </c>
      <c r="V3140" s="76"/>
      <c r="W3140" s="149" t="str">
        <f t="shared" si="526"/>
        <v/>
      </c>
      <c r="X3140" s="149" t="str">
        <f t="shared" si="527"/>
        <v/>
      </c>
      <c r="Y3140" s="149" t="str">
        <f t="shared" ca="1" si="528"/>
        <v/>
      </c>
      <c r="Z3140" s="149" t="str">
        <f>IFERROR(VLOOKUP(R3140,FVU!B:F,5,FALSE),"")</f>
        <v/>
      </c>
      <c r="AA3140" t="str">
        <f t="shared" si="529"/>
        <v/>
      </c>
    </row>
    <row r="3141" spans="1:27" ht="15.75" customHeight="1">
      <c r="A3141" s="150" t="str">
        <f t="shared" si="534"/>
        <v/>
      </c>
      <c r="B3141" s="75"/>
      <c r="C3141" s="60"/>
      <c r="D3141" s="59" t="str">
        <f t="shared" si="530"/>
        <v/>
      </c>
      <c r="E3141" s="61"/>
      <c r="F3141" s="75"/>
      <c r="G3141" s="75"/>
      <c r="H3141" s="150" t="str">
        <f t="shared" si="531"/>
        <v/>
      </c>
      <c r="I3141" s="75"/>
      <c r="J3141" s="75"/>
      <c r="K3141" s="75"/>
      <c r="L3141" s="75"/>
      <c r="M3141" s="75"/>
      <c r="N3141" s="150" t="str">
        <f t="shared" si="532"/>
        <v/>
      </c>
      <c r="O3141" s="66" t="str">
        <f t="shared" ca="1" si="533"/>
        <v/>
      </c>
      <c r="P3141" s="75"/>
      <c r="Q3141" s="75"/>
      <c r="R3141" s="75"/>
      <c r="S3141" s="150" t="str">
        <f t="shared" si="523"/>
        <v/>
      </c>
      <c r="T3141" s="150" t="str">
        <f t="shared" si="524"/>
        <v/>
      </c>
      <c r="U3141" s="150" t="str">
        <f t="shared" si="525"/>
        <v/>
      </c>
      <c r="V3141" s="75"/>
      <c r="W3141" s="150" t="str">
        <f t="shared" si="526"/>
        <v/>
      </c>
      <c r="X3141" s="150" t="str">
        <f t="shared" si="527"/>
        <v/>
      </c>
      <c r="Y3141" s="150" t="str">
        <f t="shared" ca="1" si="528"/>
        <v/>
      </c>
      <c r="Z3141" s="150" t="str">
        <f>IFERROR(VLOOKUP(R3141,FVU!B:F,5,FALSE),"")</f>
        <v/>
      </c>
      <c r="AA3141" t="str">
        <f t="shared" si="529"/>
        <v/>
      </c>
    </row>
    <row r="3142" spans="1:27" ht="15.75" customHeight="1">
      <c r="A3142" s="149" t="str">
        <f t="shared" si="534"/>
        <v/>
      </c>
      <c r="B3142" s="76"/>
      <c r="C3142" s="68"/>
      <c r="D3142" s="67" t="str">
        <f t="shared" si="530"/>
        <v/>
      </c>
      <c r="E3142" s="69"/>
      <c r="F3142" s="76"/>
      <c r="G3142" s="76"/>
      <c r="H3142" s="149" t="str">
        <f t="shared" si="531"/>
        <v/>
      </c>
      <c r="I3142" s="76"/>
      <c r="J3142" s="76"/>
      <c r="K3142" s="76"/>
      <c r="L3142" s="76"/>
      <c r="M3142" s="76"/>
      <c r="N3142" s="149" t="str">
        <f t="shared" si="532"/>
        <v/>
      </c>
      <c r="O3142" s="74" t="str">
        <f t="shared" ca="1" si="533"/>
        <v/>
      </c>
      <c r="P3142" s="76"/>
      <c r="Q3142" s="76"/>
      <c r="R3142" s="76"/>
      <c r="S3142" s="149" t="str">
        <f t="shared" si="523"/>
        <v/>
      </c>
      <c r="T3142" s="149" t="str">
        <f t="shared" si="524"/>
        <v/>
      </c>
      <c r="U3142" s="149" t="str">
        <f t="shared" si="525"/>
        <v/>
      </c>
      <c r="V3142" s="76"/>
      <c r="W3142" s="149" t="str">
        <f t="shared" si="526"/>
        <v/>
      </c>
      <c r="X3142" s="149" t="str">
        <f t="shared" si="527"/>
        <v/>
      </c>
      <c r="Y3142" s="149" t="str">
        <f t="shared" ca="1" si="528"/>
        <v/>
      </c>
      <c r="Z3142" s="149" t="str">
        <f>IFERROR(VLOOKUP(R3142,FVU!B:F,5,FALSE),"")</f>
        <v/>
      </c>
      <c r="AA3142" t="str">
        <f t="shared" si="529"/>
        <v/>
      </c>
    </row>
    <row r="3143" spans="1:27" ht="15.75" customHeight="1">
      <c r="A3143" s="150" t="str">
        <f t="shared" si="534"/>
        <v/>
      </c>
      <c r="B3143" s="75"/>
      <c r="C3143" s="60"/>
      <c r="D3143" s="59" t="str">
        <f t="shared" si="530"/>
        <v/>
      </c>
      <c r="E3143" s="61"/>
      <c r="F3143" s="75"/>
      <c r="G3143" s="75"/>
      <c r="H3143" s="150" t="str">
        <f t="shared" si="531"/>
        <v/>
      </c>
      <c r="I3143" s="75"/>
      <c r="J3143" s="75"/>
      <c r="K3143" s="75"/>
      <c r="L3143" s="75"/>
      <c r="M3143" s="75"/>
      <c r="N3143" s="150" t="str">
        <f t="shared" si="532"/>
        <v/>
      </c>
      <c r="O3143" s="66" t="str">
        <f t="shared" ca="1" si="533"/>
        <v/>
      </c>
      <c r="P3143" s="75"/>
      <c r="Q3143" s="75"/>
      <c r="R3143" s="75"/>
      <c r="S3143" s="150" t="str">
        <f t="shared" si="523"/>
        <v/>
      </c>
      <c r="T3143" s="150" t="str">
        <f t="shared" si="524"/>
        <v/>
      </c>
      <c r="U3143" s="150" t="str">
        <f t="shared" si="525"/>
        <v/>
      </c>
      <c r="V3143" s="75"/>
      <c r="W3143" s="150" t="str">
        <f t="shared" si="526"/>
        <v/>
      </c>
      <c r="X3143" s="150" t="str">
        <f t="shared" si="527"/>
        <v/>
      </c>
      <c r="Y3143" s="150" t="str">
        <f t="shared" ca="1" si="528"/>
        <v/>
      </c>
      <c r="Z3143" s="150" t="str">
        <f>IFERROR(VLOOKUP(R3143,FVU!B:F,5,FALSE),"")</f>
        <v/>
      </c>
      <c r="AA3143" t="str">
        <f t="shared" si="529"/>
        <v/>
      </c>
    </row>
    <row r="3144" spans="1:27" ht="15.75" customHeight="1">
      <c r="A3144" s="149" t="str">
        <f t="shared" si="534"/>
        <v/>
      </c>
      <c r="B3144" s="76"/>
      <c r="C3144" s="68"/>
      <c r="D3144" s="67" t="str">
        <f t="shared" si="530"/>
        <v/>
      </c>
      <c r="E3144" s="69"/>
      <c r="F3144" s="76"/>
      <c r="G3144" s="76"/>
      <c r="H3144" s="149" t="str">
        <f t="shared" si="531"/>
        <v/>
      </c>
      <c r="I3144" s="76"/>
      <c r="J3144" s="76"/>
      <c r="K3144" s="76"/>
      <c r="L3144" s="76"/>
      <c r="M3144" s="76"/>
      <c r="N3144" s="149" t="str">
        <f t="shared" si="532"/>
        <v/>
      </c>
      <c r="O3144" s="74" t="str">
        <f t="shared" ca="1" si="533"/>
        <v/>
      </c>
      <c r="P3144" s="76"/>
      <c r="Q3144" s="76"/>
      <c r="R3144" s="76"/>
      <c r="S3144" s="149" t="str">
        <f t="shared" si="523"/>
        <v/>
      </c>
      <c r="T3144" s="149" t="str">
        <f t="shared" si="524"/>
        <v/>
      </c>
      <c r="U3144" s="149" t="str">
        <f t="shared" si="525"/>
        <v/>
      </c>
      <c r="V3144" s="76"/>
      <c r="W3144" s="149" t="str">
        <f t="shared" si="526"/>
        <v/>
      </c>
      <c r="X3144" s="149" t="str">
        <f t="shared" si="527"/>
        <v/>
      </c>
      <c r="Y3144" s="149" t="str">
        <f t="shared" ca="1" si="528"/>
        <v/>
      </c>
      <c r="Z3144" s="149" t="str">
        <f>IFERROR(VLOOKUP(R3144,FVU!B:F,5,FALSE),"")</f>
        <v/>
      </c>
      <c r="AA3144" t="str">
        <f t="shared" si="529"/>
        <v/>
      </c>
    </row>
    <row r="3145" spans="1:27" ht="15.75" customHeight="1">
      <c r="A3145" s="150" t="str">
        <f t="shared" si="534"/>
        <v/>
      </c>
      <c r="B3145" s="75"/>
      <c r="C3145" s="60"/>
      <c r="D3145" s="59" t="str">
        <f t="shared" si="530"/>
        <v/>
      </c>
      <c r="E3145" s="61"/>
      <c r="F3145" s="75"/>
      <c r="G3145" s="75"/>
      <c r="H3145" s="150" t="str">
        <f t="shared" si="531"/>
        <v/>
      </c>
      <c r="I3145" s="75"/>
      <c r="J3145" s="75"/>
      <c r="K3145" s="75"/>
      <c r="L3145" s="75"/>
      <c r="M3145" s="75"/>
      <c r="N3145" s="150" t="str">
        <f t="shared" si="532"/>
        <v/>
      </c>
      <c r="O3145" s="66" t="str">
        <f t="shared" ca="1" si="533"/>
        <v/>
      </c>
      <c r="P3145" s="75"/>
      <c r="Q3145" s="75"/>
      <c r="R3145" s="75"/>
      <c r="S3145" s="150" t="str">
        <f t="shared" si="523"/>
        <v/>
      </c>
      <c r="T3145" s="150" t="str">
        <f t="shared" si="524"/>
        <v/>
      </c>
      <c r="U3145" s="150" t="str">
        <f t="shared" si="525"/>
        <v/>
      </c>
      <c r="V3145" s="75"/>
      <c r="W3145" s="150" t="str">
        <f t="shared" si="526"/>
        <v/>
      </c>
      <c r="X3145" s="150" t="str">
        <f t="shared" si="527"/>
        <v/>
      </c>
      <c r="Y3145" s="150" t="str">
        <f t="shared" ca="1" si="528"/>
        <v/>
      </c>
      <c r="Z3145" s="150" t="str">
        <f>IFERROR(VLOOKUP(R3145,FVU!B:F,5,FALSE),"")</f>
        <v/>
      </c>
      <c r="AA3145" t="str">
        <f t="shared" si="529"/>
        <v/>
      </c>
    </row>
    <row r="3146" spans="1:27" ht="15.75" customHeight="1">
      <c r="A3146" s="149" t="str">
        <f t="shared" si="534"/>
        <v/>
      </c>
      <c r="B3146" s="76"/>
      <c r="C3146" s="68"/>
      <c r="D3146" s="67" t="str">
        <f t="shared" si="530"/>
        <v/>
      </c>
      <c r="E3146" s="69"/>
      <c r="F3146" s="76"/>
      <c r="G3146" s="76"/>
      <c r="H3146" s="149" t="str">
        <f t="shared" si="531"/>
        <v/>
      </c>
      <c r="I3146" s="76"/>
      <c r="J3146" s="76"/>
      <c r="K3146" s="76"/>
      <c r="L3146" s="76"/>
      <c r="M3146" s="76"/>
      <c r="N3146" s="149" t="str">
        <f t="shared" si="532"/>
        <v/>
      </c>
      <c r="O3146" s="74" t="str">
        <f t="shared" ca="1" si="533"/>
        <v/>
      </c>
      <c r="P3146" s="76"/>
      <c r="Q3146" s="76"/>
      <c r="R3146" s="76"/>
      <c r="S3146" s="149" t="str">
        <f t="shared" si="523"/>
        <v/>
      </c>
      <c r="T3146" s="149" t="str">
        <f t="shared" si="524"/>
        <v/>
      </c>
      <c r="U3146" s="149" t="str">
        <f t="shared" si="525"/>
        <v/>
      </c>
      <c r="V3146" s="76"/>
      <c r="W3146" s="149" t="str">
        <f t="shared" si="526"/>
        <v/>
      </c>
      <c r="X3146" s="149" t="str">
        <f t="shared" si="527"/>
        <v/>
      </c>
      <c r="Y3146" s="149" t="str">
        <f t="shared" ca="1" si="528"/>
        <v/>
      </c>
      <c r="Z3146" s="149" t="str">
        <f>IFERROR(VLOOKUP(R3146,FVU!B:F,5,FALSE),"")</f>
        <v/>
      </c>
      <c r="AA3146" t="str">
        <f t="shared" si="529"/>
        <v/>
      </c>
    </row>
    <row r="3147" spans="1:27" ht="15.75" customHeight="1">
      <c r="A3147" s="150" t="str">
        <f t="shared" si="534"/>
        <v/>
      </c>
      <c r="B3147" s="75"/>
      <c r="C3147" s="60"/>
      <c r="D3147" s="59" t="str">
        <f t="shared" si="530"/>
        <v/>
      </c>
      <c r="E3147" s="61"/>
      <c r="F3147" s="75"/>
      <c r="G3147" s="75"/>
      <c r="H3147" s="150" t="str">
        <f t="shared" si="531"/>
        <v/>
      </c>
      <c r="I3147" s="75"/>
      <c r="J3147" s="75"/>
      <c r="K3147" s="75"/>
      <c r="L3147" s="75"/>
      <c r="M3147" s="75"/>
      <c r="N3147" s="150" t="str">
        <f t="shared" si="532"/>
        <v/>
      </c>
      <c r="O3147" s="66" t="str">
        <f t="shared" ca="1" si="533"/>
        <v/>
      </c>
      <c r="P3147" s="75"/>
      <c r="Q3147" s="75"/>
      <c r="R3147" s="75"/>
      <c r="S3147" s="150" t="str">
        <f t="shared" si="523"/>
        <v/>
      </c>
      <c r="T3147" s="150" t="str">
        <f t="shared" si="524"/>
        <v/>
      </c>
      <c r="U3147" s="150" t="str">
        <f t="shared" si="525"/>
        <v/>
      </c>
      <c r="V3147" s="75"/>
      <c r="W3147" s="150" t="str">
        <f t="shared" si="526"/>
        <v/>
      </c>
      <c r="X3147" s="150" t="str">
        <f t="shared" si="527"/>
        <v/>
      </c>
      <c r="Y3147" s="150" t="str">
        <f t="shared" ca="1" si="528"/>
        <v/>
      </c>
      <c r="Z3147" s="150" t="str">
        <f>IFERROR(VLOOKUP(R3147,FVU!B:F,5,FALSE),"")</f>
        <v/>
      </c>
      <c r="AA3147" t="str">
        <f t="shared" si="529"/>
        <v/>
      </c>
    </row>
    <row r="3148" spans="1:27" ht="15.75" customHeight="1">
      <c r="A3148" s="149" t="str">
        <f t="shared" si="534"/>
        <v/>
      </c>
      <c r="B3148" s="76"/>
      <c r="C3148" s="68"/>
      <c r="D3148" s="67" t="str">
        <f t="shared" si="530"/>
        <v/>
      </c>
      <c r="E3148" s="69"/>
      <c r="F3148" s="76"/>
      <c r="G3148" s="76"/>
      <c r="H3148" s="149" t="str">
        <f t="shared" si="531"/>
        <v/>
      </c>
      <c r="I3148" s="76"/>
      <c r="J3148" s="76"/>
      <c r="K3148" s="76"/>
      <c r="L3148" s="76"/>
      <c r="M3148" s="76"/>
      <c r="N3148" s="149" t="str">
        <f t="shared" si="532"/>
        <v/>
      </c>
      <c r="O3148" s="74" t="str">
        <f t="shared" ca="1" si="533"/>
        <v/>
      </c>
      <c r="P3148" s="76"/>
      <c r="Q3148" s="76"/>
      <c r="R3148" s="76"/>
      <c r="S3148" s="149" t="str">
        <f t="shared" si="523"/>
        <v/>
      </c>
      <c r="T3148" s="149" t="str">
        <f t="shared" si="524"/>
        <v/>
      </c>
      <c r="U3148" s="149" t="str">
        <f t="shared" si="525"/>
        <v/>
      </c>
      <c r="V3148" s="76"/>
      <c r="W3148" s="149" t="str">
        <f t="shared" si="526"/>
        <v/>
      </c>
      <c r="X3148" s="149" t="str">
        <f t="shared" si="527"/>
        <v/>
      </c>
      <c r="Y3148" s="149" t="str">
        <f t="shared" ca="1" si="528"/>
        <v/>
      </c>
      <c r="Z3148" s="149" t="str">
        <f>IFERROR(VLOOKUP(R3148,FVU!B:F,5,FALSE),"")</f>
        <v/>
      </c>
      <c r="AA3148" t="str">
        <f t="shared" si="529"/>
        <v/>
      </c>
    </row>
    <row r="3149" spans="1:27" ht="15.75" customHeight="1">
      <c r="A3149" s="150" t="str">
        <f t="shared" si="534"/>
        <v/>
      </c>
      <c r="B3149" s="75"/>
      <c r="C3149" s="60"/>
      <c r="D3149" s="59" t="str">
        <f t="shared" si="530"/>
        <v/>
      </c>
      <c r="E3149" s="61"/>
      <c r="F3149" s="75"/>
      <c r="G3149" s="75"/>
      <c r="H3149" s="150" t="str">
        <f t="shared" si="531"/>
        <v/>
      </c>
      <c r="I3149" s="75"/>
      <c r="J3149" s="75"/>
      <c r="K3149" s="75"/>
      <c r="L3149" s="75"/>
      <c r="M3149" s="75"/>
      <c r="N3149" s="150" t="str">
        <f t="shared" si="532"/>
        <v/>
      </c>
      <c r="O3149" s="66" t="str">
        <f t="shared" ca="1" si="533"/>
        <v/>
      </c>
      <c r="P3149" s="75"/>
      <c r="Q3149" s="75"/>
      <c r="R3149" s="75"/>
      <c r="S3149" s="150" t="str">
        <f t="shared" si="523"/>
        <v/>
      </c>
      <c r="T3149" s="150" t="str">
        <f t="shared" si="524"/>
        <v/>
      </c>
      <c r="U3149" s="150" t="str">
        <f t="shared" si="525"/>
        <v/>
      </c>
      <c r="V3149" s="75"/>
      <c r="W3149" s="150" t="str">
        <f t="shared" si="526"/>
        <v/>
      </c>
      <c r="X3149" s="150" t="str">
        <f t="shared" si="527"/>
        <v/>
      </c>
      <c r="Y3149" s="150" t="str">
        <f t="shared" ca="1" si="528"/>
        <v/>
      </c>
      <c r="Z3149" s="150" t="str">
        <f>IFERROR(VLOOKUP(R3149,FVU!B:F,5,FALSE),"")</f>
        <v/>
      </c>
      <c r="AA3149" t="str">
        <f t="shared" si="529"/>
        <v/>
      </c>
    </row>
    <row r="3150" spans="1:27" ht="15.75" customHeight="1">
      <c r="A3150" s="149" t="str">
        <f t="shared" si="534"/>
        <v/>
      </c>
      <c r="B3150" s="76"/>
      <c r="C3150" s="68"/>
      <c r="D3150" s="67" t="str">
        <f t="shared" si="530"/>
        <v/>
      </c>
      <c r="E3150" s="69"/>
      <c r="F3150" s="76"/>
      <c r="G3150" s="76"/>
      <c r="H3150" s="149" t="str">
        <f t="shared" si="531"/>
        <v/>
      </c>
      <c r="I3150" s="76"/>
      <c r="J3150" s="76"/>
      <c r="K3150" s="76"/>
      <c r="L3150" s="76"/>
      <c r="M3150" s="76"/>
      <c r="N3150" s="149" t="str">
        <f t="shared" si="532"/>
        <v/>
      </c>
      <c r="O3150" s="74" t="str">
        <f t="shared" ca="1" si="533"/>
        <v/>
      </c>
      <c r="P3150" s="76"/>
      <c r="Q3150" s="76"/>
      <c r="R3150" s="76"/>
      <c r="S3150" s="149" t="str">
        <f t="shared" si="523"/>
        <v/>
      </c>
      <c r="T3150" s="149" t="str">
        <f t="shared" si="524"/>
        <v/>
      </c>
      <c r="U3150" s="149" t="str">
        <f t="shared" si="525"/>
        <v/>
      </c>
      <c r="V3150" s="76"/>
      <c r="W3150" s="149" t="str">
        <f t="shared" si="526"/>
        <v/>
      </c>
      <c r="X3150" s="149" t="str">
        <f t="shared" si="527"/>
        <v/>
      </c>
      <c r="Y3150" s="149" t="str">
        <f t="shared" ca="1" si="528"/>
        <v/>
      </c>
      <c r="Z3150" s="149" t="str">
        <f>IFERROR(VLOOKUP(R3150,FVU!B:F,5,FALSE),"")</f>
        <v/>
      </c>
      <c r="AA3150" t="str">
        <f t="shared" si="529"/>
        <v/>
      </c>
    </row>
    <row r="3151" spans="1:27" ht="15.75" customHeight="1">
      <c r="A3151" s="150" t="str">
        <f t="shared" si="534"/>
        <v/>
      </c>
      <c r="B3151" s="75"/>
      <c r="C3151" s="60"/>
      <c r="D3151" s="59" t="str">
        <f t="shared" si="530"/>
        <v/>
      </c>
      <c r="E3151" s="61"/>
      <c r="F3151" s="75"/>
      <c r="G3151" s="75"/>
      <c r="H3151" s="150" t="str">
        <f t="shared" si="531"/>
        <v/>
      </c>
      <c r="I3151" s="75"/>
      <c r="J3151" s="75"/>
      <c r="K3151" s="75"/>
      <c r="L3151" s="75"/>
      <c r="M3151" s="75"/>
      <c r="N3151" s="150" t="str">
        <f t="shared" si="532"/>
        <v/>
      </c>
      <c r="O3151" s="66" t="str">
        <f t="shared" ca="1" si="533"/>
        <v/>
      </c>
      <c r="P3151" s="75"/>
      <c r="Q3151" s="75"/>
      <c r="R3151" s="75"/>
      <c r="S3151" s="150" t="str">
        <f t="shared" si="523"/>
        <v/>
      </c>
      <c r="T3151" s="150" t="str">
        <f t="shared" si="524"/>
        <v/>
      </c>
      <c r="U3151" s="150" t="str">
        <f t="shared" si="525"/>
        <v/>
      </c>
      <c r="V3151" s="75"/>
      <c r="W3151" s="150" t="str">
        <f t="shared" si="526"/>
        <v/>
      </c>
      <c r="X3151" s="150" t="str">
        <f t="shared" si="527"/>
        <v/>
      </c>
      <c r="Y3151" s="150" t="str">
        <f t="shared" ca="1" si="528"/>
        <v/>
      </c>
      <c r="Z3151" s="150" t="str">
        <f>IFERROR(VLOOKUP(R3151,FVU!B:F,5,FALSE),"")</f>
        <v/>
      </c>
      <c r="AA3151" t="str">
        <f t="shared" si="529"/>
        <v/>
      </c>
    </row>
    <row r="3152" spans="1:27" ht="15.75" customHeight="1">
      <c r="A3152" s="149" t="str">
        <f t="shared" si="534"/>
        <v/>
      </c>
      <c r="B3152" s="76"/>
      <c r="C3152" s="68"/>
      <c r="D3152" s="67" t="str">
        <f t="shared" si="530"/>
        <v/>
      </c>
      <c r="E3152" s="69"/>
      <c r="F3152" s="76"/>
      <c r="G3152" s="76"/>
      <c r="H3152" s="149" t="str">
        <f t="shared" si="531"/>
        <v/>
      </c>
      <c r="I3152" s="76"/>
      <c r="J3152" s="76"/>
      <c r="K3152" s="76"/>
      <c r="L3152" s="76"/>
      <c r="M3152" s="76"/>
      <c r="N3152" s="149" t="str">
        <f t="shared" si="532"/>
        <v/>
      </c>
      <c r="O3152" s="74" t="str">
        <f t="shared" ca="1" si="533"/>
        <v/>
      </c>
      <c r="P3152" s="76"/>
      <c r="Q3152" s="76"/>
      <c r="R3152" s="76"/>
      <c r="S3152" s="149" t="str">
        <f t="shared" si="523"/>
        <v/>
      </c>
      <c r="T3152" s="149" t="str">
        <f t="shared" si="524"/>
        <v/>
      </c>
      <c r="U3152" s="149" t="str">
        <f t="shared" si="525"/>
        <v/>
      </c>
      <c r="V3152" s="76"/>
      <c r="W3152" s="149" t="str">
        <f t="shared" si="526"/>
        <v/>
      </c>
      <c r="X3152" s="149" t="str">
        <f t="shared" si="527"/>
        <v/>
      </c>
      <c r="Y3152" s="149" t="str">
        <f t="shared" ca="1" si="528"/>
        <v/>
      </c>
      <c r="Z3152" s="149" t="str">
        <f>IFERROR(VLOOKUP(R3152,FVU!B:F,5,FALSE),"")</f>
        <v/>
      </c>
      <c r="AA3152" t="str">
        <f t="shared" si="529"/>
        <v/>
      </c>
    </row>
    <row r="3153" spans="1:27" ht="15.75" customHeight="1">
      <c r="A3153" s="150" t="str">
        <f t="shared" si="534"/>
        <v/>
      </c>
      <c r="B3153" s="75"/>
      <c r="C3153" s="60"/>
      <c r="D3153" s="59" t="str">
        <f t="shared" si="530"/>
        <v/>
      </c>
      <c r="E3153" s="61"/>
      <c r="F3153" s="75"/>
      <c r="G3153" s="75"/>
      <c r="H3153" s="150" t="str">
        <f t="shared" si="531"/>
        <v/>
      </c>
      <c r="I3153" s="75"/>
      <c r="J3153" s="75"/>
      <c r="K3153" s="75"/>
      <c r="L3153" s="75"/>
      <c r="M3153" s="75"/>
      <c r="N3153" s="150" t="str">
        <f t="shared" si="532"/>
        <v/>
      </c>
      <c r="O3153" s="66" t="str">
        <f t="shared" ca="1" si="533"/>
        <v/>
      </c>
      <c r="P3153" s="75"/>
      <c r="Q3153" s="75"/>
      <c r="R3153" s="75"/>
      <c r="S3153" s="150" t="str">
        <f t="shared" ref="S3153:S3216" si="535">IFERROR(VLOOKUP(R3153,FVU,2,FALSE),"")</f>
        <v/>
      </c>
      <c r="T3153" s="150" t="str">
        <f t="shared" ref="T3153:T3216" si="536">IFERROR(VLOOKUP(R3153,FVU,3,FALSE),"")</f>
        <v/>
      </c>
      <c r="U3153" s="150" t="str">
        <f t="shared" ref="U3153:U3216" si="537">IFERROR(VLOOKUP(R3153,FVU,4,FALSE),"")</f>
        <v/>
      </c>
      <c r="V3153" s="75"/>
      <c r="W3153" s="150" t="str">
        <f t="shared" ref="W3153:W3216" si="538">IFERROR(VLOOKUP(V3153,RELATOR,2,FALSE),"")</f>
        <v/>
      </c>
      <c r="X3153" s="150" t="str">
        <f t="shared" ref="X3153:X3216" si="539">IF(J3153=0,"",MONTH(J3153))</f>
        <v/>
      </c>
      <c r="Y3153" s="150" t="str">
        <f t="shared" ref="Y3153:Y3216" ca="1" si="540">IF(J3153=0,"",IF(P3153=0,TODAY()-J3153,P3153-J3153))</f>
        <v/>
      </c>
      <c r="Z3153" s="150" t="str">
        <f>IFERROR(VLOOKUP(R3153,FVU!B:F,5,FALSE),"")</f>
        <v/>
      </c>
      <c r="AA3153" t="str">
        <f t="shared" ref="AA3153:AA3216" si="541">IF(J3153=0,"",YEAR(J3153))</f>
        <v/>
      </c>
    </row>
    <row r="3154" spans="1:27" ht="15.75" customHeight="1">
      <c r="A3154" s="149" t="str">
        <f t="shared" si="534"/>
        <v/>
      </c>
      <c r="B3154" s="76"/>
      <c r="C3154" s="68"/>
      <c r="D3154" s="67" t="str">
        <f t="shared" si="530"/>
        <v/>
      </c>
      <c r="E3154" s="69"/>
      <c r="F3154" s="76"/>
      <c r="G3154" s="76"/>
      <c r="H3154" s="149" t="str">
        <f t="shared" si="531"/>
        <v/>
      </c>
      <c r="I3154" s="76"/>
      <c r="J3154" s="76"/>
      <c r="K3154" s="76"/>
      <c r="L3154" s="76"/>
      <c r="M3154" s="76"/>
      <c r="N3154" s="149" t="str">
        <f t="shared" si="532"/>
        <v/>
      </c>
      <c r="O3154" s="74" t="str">
        <f t="shared" ca="1" si="533"/>
        <v/>
      </c>
      <c r="P3154" s="76"/>
      <c r="Q3154" s="76"/>
      <c r="R3154" s="76"/>
      <c r="S3154" s="149" t="str">
        <f t="shared" si="535"/>
        <v/>
      </c>
      <c r="T3154" s="149" t="str">
        <f t="shared" si="536"/>
        <v/>
      </c>
      <c r="U3154" s="149" t="str">
        <f t="shared" si="537"/>
        <v/>
      </c>
      <c r="V3154" s="76"/>
      <c r="W3154" s="149" t="str">
        <f t="shared" si="538"/>
        <v/>
      </c>
      <c r="X3154" s="149" t="str">
        <f t="shared" si="539"/>
        <v/>
      </c>
      <c r="Y3154" s="149" t="str">
        <f t="shared" ca="1" si="540"/>
        <v/>
      </c>
      <c r="Z3154" s="149" t="str">
        <f>IFERROR(VLOOKUP(R3154,FVU!B:F,5,FALSE),"")</f>
        <v/>
      </c>
      <c r="AA3154" t="str">
        <f t="shared" si="541"/>
        <v/>
      </c>
    </row>
    <row r="3155" spans="1:27" ht="15.75" customHeight="1">
      <c r="A3155" s="150" t="str">
        <f t="shared" si="534"/>
        <v/>
      </c>
      <c r="B3155" s="75"/>
      <c r="C3155" s="60"/>
      <c r="D3155" s="59" t="str">
        <f t="shared" si="530"/>
        <v/>
      </c>
      <c r="E3155" s="61"/>
      <c r="F3155" s="75"/>
      <c r="G3155" s="75"/>
      <c r="H3155" s="150" t="str">
        <f t="shared" si="531"/>
        <v/>
      </c>
      <c r="I3155" s="75"/>
      <c r="J3155" s="75"/>
      <c r="K3155" s="75"/>
      <c r="L3155" s="75"/>
      <c r="M3155" s="75"/>
      <c r="N3155" s="150" t="str">
        <f t="shared" si="532"/>
        <v/>
      </c>
      <c r="O3155" s="66" t="str">
        <f t="shared" ca="1" si="533"/>
        <v/>
      </c>
      <c r="P3155" s="75"/>
      <c r="Q3155" s="75"/>
      <c r="R3155" s="75"/>
      <c r="S3155" s="150" t="str">
        <f t="shared" si="535"/>
        <v/>
      </c>
      <c r="T3155" s="150" t="str">
        <f t="shared" si="536"/>
        <v/>
      </c>
      <c r="U3155" s="150" t="str">
        <f t="shared" si="537"/>
        <v/>
      </c>
      <c r="V3155" s="75"/>
      <c r="W3155" s="150" t="str">
        <f t="shared" si="538"/>
        <v/>
      </c>
      <c r="X3155" s="150" t="str">
        <f t="shared" si="539"/>
        <v/>
      </c>
      <c r="Y3155" s="150" t="str">
        <f t="shared" ca="1" si="540"/>
        <v/>
      </c>
      <c r="Z3155" s="150" t="str">
        <f>IFERROR(VLOOKUP(R3155,FVU!B:F,5,FALSE),"")</f>
        <v/>
      </c>
      <c r="AA3155" t="str">
        <f t="shared" si="541"/>
        <v/>
      </c>
    </row>
    <row r="3156" spans="1:27" ht="15.75" customHeight="1">
      <c r="A3156" s="149" t="str">
        <f t="shared" si="534"/>
        <v/>
      </c>
      <c r="B3156" s="76"/>
      <c r="C3156" s="68"/>
      <c r="D3156" s="67" t="str">
        <f t="shared" si="530"/>
        <v/>
      </c>
      <c r="E3156" s="69"/>
      <c r="F3156" s="76"/>
      <c r="G3156" s="76"/>
      <c r="H3156" s="149" t="str">
        <f t="shared" si="531"/>
        <v/>
      </c>
      <c r="I3156" s="76"/>
      <c r="J3156" s="76"/>
      <c r="K3156" s="76"/>
      <c r="L3156" s="76"/>
      <c r="M3156" s="76"/>
      <c r="N3156" s="149" t="str">
        <f t="shared" si="532"/>
        <v/>
      </c>
      <c r="O3156" s="74" t="str">
        <f t="shared" ca="1" si="533"/>
        <v/>
      </c>
      <c r="P3156" s="76"/>
      <c r="Q3156" s="76"/>
      <c r="R3156" s="76"/>
      <c r="S3156" s="149" t="str">
        <f t="shared" si="535"/>
        <v/>
      </c>
      <c r="T3156" s="149" t="str">
        <f t="shared" si="536"/>
        <v/>
      </c>
      <c r="U3156" s="149" t="str">
        <f t="shared" si="537"/>
        <v/>
      </c>
      <c r="V3156" s="76"/>
      <c r="W3156" s="149" t="str">
        <f t="shared" si="538"/>
        <v/>
      </c>
      <c r="X3156" s="149" t="str">
        <f t="shared" si="539"/>
        <v/>
      </c>
      <c r="Y3156" s="149" t="str">
        <f t="shared" ca="1" si="540"/>
        <v/>
      </c>
      <c r="Z3156" s="149" t="str">
        <f>IFERROR(VLOOKUP(R3156,FVU!B:F,5,FALSE),"")</f>
        <v/>
      </c>
      <c r="AA3156" t="str">
        <f t="shared" si="541"/>
        <v/>
      </c>
    </row>
    <row r="3157" spans="1:27" ht="15.75" customHeight="1">
      <c r="A3157" s="150" t="str">
        <f t="shared" si="534"/>
        <v/>
      </c>
      <c r="B3157" s="75"/>
      <c r="C3157" s="60"/>
      <c r="D3157" s="59" t="str">
        <f t="shared" si="530"/>
        <v/>
      </c>
      <c r="E3157" s="61"/>
      <c r="F3157" s="75"/>
      <c r="G3157" s="75"/>
      <c r="H3157" s="150" t="str">
        <f t="shared" si="531"/>
        <v/>
      </c>
      <c r="I3157" s="75"/>
      <c r="J3157" s="75"/>
      <c r="K3157" s="75"/>
      <c r="L3157" s="75"/>
      <c r="M3157" s="75"/>
      <c r="N3157" s="150" t="str">
        <f t="shared" si="532"/>
        <v/>
      </c>
      <c r="O3157" s="66" t="str">
        <f t="shared" ca="1" si="533"/>
        <v/>
      </c>
      <c r="P3157" s="75"/>
      <c r="Q3157" s="75"/>
      <c r="R3157" s="75"/>
      <c r="S3157" s="150" t="str">
        <f t="shared" si="535"/>
        <v/>
      </c>
      <c r="T3157" s="150" t="str">
        <f t="shared" si="536"/>
        <v/>
      </c>
      <c r="U3157" s="150" t="str">
        <f t="shared" si="537"/>
        <v/>
      </c>
      <c r="V3157" s="75"/>
      <c r="W3157" s="150" t="str">
        <f t="shared" si="538"/>
        <v/>
      </c>
      <c r="X3157" s="150" t="str">
        <f t="shared" si="539"/>
        <v/>
      </c>
      <c r="Y3157" s="150" t="str">
        <f t="shared" ca="1" si="540"/>
        <v/>
      </c>
      <c r="Z3157" s="150" t="str">
        <f>IFERROR(VLOOKUP(R3157,FVU!B:F,5,FALSE),"")</f>
        <v/>
      </c>
      <c r="AA3157" t="str">
        <f t="shared" si="541"/>
        <v/>
      </c>
    </row>
    <row r="3158" spans="1:27" ht="15.75" customHeight="1">
      <c r="A3158" s="149" t="str">
        <f t="shared" si="534"/>
        <v/>
      </c>
      <c r="B3158" s="76"/>
      <c r="C3158" s="68"/>
      <c r="D3158" s="67" t="str">
        <f t="shared" si="530"/>
        <v/>
      </c>
      <c r="E3158" s="69"/>
      <c r="F3158" s="76"/>
      <c r="G3158" s="76"/>
      <c r="H3158" s="149" t="str">
        <f t="shared" si="531"/>
        <v/>
      </c>
      <c r="I3158" s="76"/>
      <c r="J3158" s="76"/>
      <c r="K3158" s="76"/>
      <c r="L3158" s="76"/>
      <c r="M3158" s="76"/>
      <c r="N3158" s="149" t="str">
        <f t="shared" si="532"/>
        <v/>
      </c>
      <c r="O3158" s="74" t="str">
        <f t="shared" ca="1" si="533"/>
        <v/>
      </c>
      <c r="P3158" s="76"/>
      <c r="Q3158" s="76"/>
      <c r="R3158" s="76"/>
      <c r="S3158" s="149" t="str">
        <f t="shared" si="535"/>
        <v/>
      </c>
      <c r="T3158" s="149" t="str">
        <f t="shared" si="536"/>
        <v/>
      </c>
      <c r="U3158" s="149" t="str">
        <f t="shared" si="537"/>
        <v/>
      </c>
      <c r="V3158" s="76"/>
      <c r="W3158" s="149" t="str">
        <f t="shared" si="538"/>
        <v/>
      </c>
      <c r="X3158" s="149" t="str">
        <f t="shared" si="539"/>
        <v/>
      </c>
      <c r="Y3158" s="149" t="str">
        <f t="shared" ca="1" si="540"/>
        <v/>
      </c>
      <c r="Z3158" s="149" t="str">
        <f>IFERROR(VLOOKUP(R3158,FVU!B:F,5,FALSE),"")</f>
        <v/>
      </c>
      <c r="AA3158" t="str">
        <f t="shared" si="541"/>
        <v/>
      </c>
    </row>
    <row r="3159" spans="1:27" ht="15.75" customHeight="1">
      <c r="A3159" s="150" t="str">
        <f t="shared" si="534"/>
        <v/>
      </c>
      <c r="B3159" s="75"/>
      <c r="C3159" s="60"/>
      <c r="D3159" s="59" t="str">
        <f t="shared" ref="D3159:D3222" si="542">IFERROR(VLOOKUP(C3159,MEDIDA,2,FALSE),"")</f>
        <v/>
      </c>
      <c r="E3159" s="61"/>
      <c r="F3159" s="75"/>
      <c r="G3159" s="75"/>
      <c r="H3159" s="150" t="str">
        <f t="shared" ref="H3159:H3222" si="543">IFERROR(VLOOKUP(G3159,LOCAL,2,FALSE),"")</f>
        <v/>
      </c>
      <c r="I3159" s="75"/>
      <c r="J3159" s="75"/>
      <c r="K3159" s="75"/>
      <c r="L3159" s="75"/>
      <c r="M3159" s="75"/>
      <c r="N3159" s="150" t="str">
        <f t="shared" ref="N3159:N3222" si="544">IFERROR(VLOOKUP(C3159,MEDIDA,3,FALSE),"")</f>
        <v/>
      </c>
      <c r="O3159" s="66" t="str">
        <f t="shared" ref="O3159:O3222" ca="1" si="545">IF(B3159="","",IF(P3159="",IF(TODAY()-J3159&gt;=7,"PENDENTE","AGUARDANDO"),"OK"))</f>
        <v/>
      </c>
      <c r="P3159" s="75"/>
      <c r="Q3159" s="75"/>
      <c r="R3159" s="75"/>
      <c r="S3159" s="150" t="str">
        <f t="shared" si="535"/>
        <v/>
      </c>
      <c r="T3159" s="150" t="str">
        <f t="shared" si="536"/>
        <v/>
      </c>
      <c r="U3159" s="150" t="str">
        <f t="shared" si="537"/>
        <v/>
      </c>
      <c r="V3159" s="75"/>
      <c r="W3159" s="150" t="str">
        <f t="shared" si="538"/>
        <v/>
      </c>
      <c r="X3159" s="150" t="str">
        <f t="shared" si="539"/>
        <v/>
      </c>
      <c r="Y3159" s="150" t="str">
        <f t="shared" ca="1" si="540"/>
        <v/>
      </c>
      <c r="Z3159" s="150" t="str">
        <f>IFERROR(VLOOKUP(R3159,FVU!B:F,5,FALSE),"")</f>
        <v/>
      </c>
      <c r="AA3159" t="str">
        <f t="shared" si="541"/>
        <v/>
      </c>
    </row>
    <row r="3160" spans="1:27" ht="15.75" customHeight="1">
      <c r="A3160" s="149" t="str">
        <f t="shared" si="534"/>
        <v/>
      </c>
      <c r="B3160" s="76"/>
      <c r="C3160" s="68"/>
      <c r="D3160" s="67" t="str">
        <f t="shared" si="542"/>
        <v/>
      </c>
      <c r="E3160" s="69"/>
      <c r="F3160" s="76"/>
      <c r="G3160" s="76"/>
      <c r="H3160" s="149" t="str">
        <f t="shared" si="543"/>
        <v/>
      </c>
      <c r="I3160" s="76"/>
      <c r="J3160" s="76"/>
      <c r="K3160" s="76"/>
      <c r="L3160" s="76"/>
      <c r="M3160" s="76"/>
      <c r="N3160" s="149" t="str">
        <f t="shared" si="544"/>
        <v/>
      </c>
      <c r="O3160" s="74" t="str">
        <f t="shared" ca="1" si="545"/>
        <v/>
      </c>
      <c r="P3160" s="76"/>
      <c r="Q3160" s="76"/>
      <c r="R3160" s="76"/>
      <c r="S3160" s="149" t="str">
        <f t="shared" si="535"/>
        <v/>
      </c>
      <c r="T3160" s="149" t="str">
        <f t="shared" si="536"/>
        <v/>
      </c>
      <c r="U3160" s="149" t="str">
        <f t="shared" si="537"/>
        <v/>
      </c>
      <c r="V3160" s="76"/>
      <c r="W3160" s="149" t="str">
        <f t="shared" si="538"/>
        <v/>
      </c>
      <c r="X3160" s="149" t="str">
        <f t="shared" si="539"/>
        <v/>
      </c>
      <c r="Y3160" s="149" t="str">
        <f t="shared" ca="1" si="540"/>
        <v/>
      </c>
      <c r="Z3160" s="149" t="str">
        <f>IFERROR(VLOOKUP(R3160,FVU!B:F,5,FALSE),"")</f>
        <v/>
      </c>
      <c r="AA3160" t="str">
        <f t="shared" si="541"/>
        <v/>
      </c>
    </row>
    <row r="3161" spans="1:27" ht="15.75" customHeight="1">
      <c r="A3161" s="150" t="str">
        <f t="shared" si="534"/>
        <v/>
      </c>
      <c r="B3161" s="75"/>
      <c r="C3161" s="60"/>
      <c r="D3161" s="59" t="str">
        <f t="shared" si="542"/>
        <v/>
      </c>
      <c r="E3161" s="61"/>
      <c r="F3161" s="75"/>
      <c r="G3161" s="75"/>
      <c r="H3161" s="150" t="str">
        <f t="shared" si="543"/>
        <v/>
      </c>
      <c r="I3161" s="75"/>
      <c r="J3161" s="75"/>
      <c r="K3161" s="75"/>
      <c r="L3161" s="75"/>
      <c r="M3161" s="75"/>
      <c r="N3161" s="150" t="str">
        <f t="shared" si="544"/>
        <v/>
      </c>
      <c r="O3161" s="66" t="str">
        <f t="shared" ca="1" si="545"/>
        <v/>
      </c>
      <c r="P3161" s="75"/>
      <c r="Q3161" s="75"/>
      <c r="R3161" s="75"/>
      <c r="S3161" s="150" t="str">
        <f t="shared" si="535"/>
        <v/>
      </c>
      <c r="T3161" s="150" t="str">
        <f t="shared" si="536"/>
        <v/>
      </c>
      <c r="U3161" s="150" t="str">
        <f t="shared" si="537"/>
        <v/>
      </c>
      <c r="V3161" s="75"/>
      <c r="W3161" s="150" t="str">
        <f t="shared" si="538"/>
        <v/>
      </c>
      <c r="X3161" s="150" t="str">
        <f t="shared" si="539"/>
        <v/>
      </c>
      <c r="Y3161" s="150" t="str">
        <f t="shared" ca="1" si="540"/>
        <v/>
      </c>
      <c r="Z3161" s="150" t="str">
        <f>IFERROR(VLOOKUP(R3161,FVU!B:F,5,FALSE),"")</f>
        <v/>
      </c>
      <c r="AA3161" t="str">
        <f t="shared" si="541"/>
        <v/>
      </c>
    </row>
    <row r="3162" spans="1:27" ht="15.75" customHeight="1">
      <c r="A3162" s="149" t="str">
        <f t="shared" si="534"/>
        <v/>
      </c>
      <c r="B3162" s="76"/>
      <c r="C3162" s="68"/>
      <c r="D3162" s="67" t="str">
        <f t="shared" si="542"/>
        <v/>
      </c>
      <c r="E3162" s="69"/>
      <c r="F3162" s="76"/>
      <c r="G3162" s="76"/>
      <c r="H3162" s="149" t="str">
        <f t="shared" si="543"/>
        <v/>
      </c>
      <c r="I3162" s="76"/>
      <c r="J3162" s="76"/>
      <c r="K3162" s="76"/>
      <c r="L3162" s="76"/>
      <c r="M3162" s="76"/>
      <c r="N3162" s="149" t="str">
        <f t="shared" si="544"/>
        <v/>
      </c>
      <c r="O3162" s="74" t="str">
        <f t="shared" ca="1" si="545"/>
        <v/>
      </c>
      <c r="P3162" s="76"/>
      <c r="Q3162" s="76"/>
      <c r="R3162" s="76"/>
      <c r="S3162" s="149" t="str">
        <f t="shared" si="535"/>
        <v/>
      </c>
      <c r="T3162" s="149" t="str">
        <f t="shared" si="536"/>
        <v/>
      </c>
      <c r="U3162" s="149" t="str">
        <f t="shared" si="537"/>
        <v/>
      </c>
      <c r="V3162" s="76"/>
      <c r="W3162" s="149" t="str">
        <f t="shared" si="538"/>
        <v/>
      </c>
      <c r="X3162" s="149" t="str">
        <f t="shared" si="539"/>
        <v/>
      </c>
      <c r="Y3162" s="149" t="str">
        <f t="shared" ca="1" si="540"/>
        <v/>
      </c>
      <c r="Z3162" s="149" t="str">
        <f>IFERROR(VLOOKUP(R3162,FVU!B:F,5,FALSE),"")</f>
        <v/>
      </c>
      <c r="AA3162" t="str">
        <f t="shared" si="541"/>
        <v/>
      </c>
    </row>
    <row r="3163" spans="1:27" ht="15.75" customHeight="1">
      <c r="A3163" s="150" t="str">
        <f t="shared" si="534"/>
        <v/>
      </c>
      <c r="B3163" s="75"/>
      <c r="C3163" s="60"/>
      <c r="D3163" s="59" t="str">
        <f t="shared" si="542"/>
        <v/>
      </c>
      <c r="E3163" s="61"/>
      <c r="F3163" s="75"/>
      <c r="G3163" s="75"/>
      <c r="H3163" s="150" t="str">
        <f t="shared" si="543"/>
        <v/>
      </c>
      <c r="I3163" s="75"/>
      <c r="J3163" s="75"/>
      <c r="K3163" s="75"/>
      <c r="L3163" s="75"/>
      <c r="M3163" s="75"/>
      <c r="N3163" s="150" t="str">
        <f t="shared" si="544"/>
        <v/>
      </c>
      <c r="O3163" s="66" t="str">
        <f t="shared" ca="1" si="545"/>
        <v/>
      </c>
      <c r="P3163" s="75"/>
      <c r="Q3163" s="75"/>
      <c r="R3163" s="75"/>
      <c r="S3163" s="150" t="str">
        <f t="shared" si="535"/>
        <v/>
      </c>
      <c r="T3163" s="150" t="str">
        <f t="shared" si="536"/>
        <v/>
      </c>
      <c r="U3163" s="150" t="str">
        <f t="shared" si="537"/>
        <v/>
      </c>
      <c r="V3163" s="75"/>
      <c r="W3163" s="150" t="str">
        <f t="shared" si="538"/>
        <v/>
      </c>
      <c r="X3163" s="150" t="str">
        <f t="shared" si="539"/>
        <v/>
      </c>
      <c r="Y3163" s="150" t="str">
        <f t="shared" ca="1" si="540"/>
        <v/>
      </c>
      <c r="Z3163" s="150" t="str">
        <f>IFERROR(VLOOKUP(R3163,FVU!B:F,5,FALSE),"")</f>
        <v/>
      </c>
      <c r="AA3163" t="str">
        <f t="shared" si="541"/>
        <v/>
      </c>
    </row>
    <row r="3164" spans="1:27" ht="15.75" customHeight="1">
      <c r="A3164" s="149" t="str">
        <f t="shared" si="534"/>
        <v/>
      </c>
      <c r="B3164" s="76"/>
      <c r="C3164" s="68"/>
      <c r="D3164" s="67" t="str">
        <f t="shared" si="542"/>
        <v/>
      </c>
      <c r="E3164" s="69"/>
      <c r="F3164" s="76"/>
      <c r="G3164" s="76"/>
      <c r="H3164" s="149" t="str">
        <f t="shared" si="543"/>
        <v/>
      </c>
      <c r="I3164" s="76"/>
      <c r="J3164" s="76"/>
      <c r="K3164" s="76"/>
      <c r="L3164" s="76"/>
      <c r="M3164" s="76"/>
      <c r="N3164" s="149" t="str">
        <f t="shared" si="544"/>
        <v/>
      </c>
      <c r="O3164" s="74" t="str">
        <f t="shared" ca="1" si="545"/>
        <v/>
      </c>
      <c r="P3164" s="76"/>
      <c r="Q3164" s="76"/>
      <c r="R3164" s="76"/>
      <c r="S3164" s="149" t="str">
        <f t="shared" si="535"/>
        <v/>
      </c>
      <c r="T3164" s="149" t="str">
        <f t="shared" si="536"/>
        <v/>
      </c>
      <c r="U3164" s="149" t="str">
        <f t="shared" si="537"/>
        <v/>
      </c>
      <c r="V3164" s="76"/>
      <c r="W3164" s="149" t="str">
        <f t="shared" si="538"/>
        <v/>
      </c>
      <c r="X3164" s="149" t="str">
        <f t="shared" si="539"/>
        <v/>
      </c>
      <c r="Y3164" s="149" t="str">
        <f t="shared" ca="1" si="540"/>
        <v/>
      </c>
      <c r="Z3164" s="149" t="str">
        <f>IFERROR(VLOOKUP(R3164,FVU!B:F,5,FALSE),"")</f>
        <v/>
      </c>
      <c r="AA3164" t="str">
        <f t="shared" si="541"/>
        <v/>
      </c>
    </row>
    <row r="3165" spans="1:27" ht="15.75" customHeight="1">
      <c r="A3165" s="150" t="str">
        <f t="shared" si="534"/>
        <v/>
      </c>
      <c r="B3165" s="75"/>
      <c r="C3165" s="60"/>
      <c r="D3165" s="59" t="str">
        <f t="shared" si="542"/>
        <v/>
      </c>
      <c r="E3165" s="61"/>
      <c r="F3165" s="75"/>
      <c r="G3165" s="75"/>
      <c r="H3165" s="150" t="str">
        <f t="shared" si="543"/>
        <v/>
      </c>
      <c r="I3165" s="75"/>
      <c r="J3165" s="75"/>
      <c r="K3165" s="75"/>
      <c r="L3165" s="75"/>
      <c r="M3165" s="75"/>
      <c r="N3165" s="150" t="str">
        <f t="shared" si="544"/>
        <v/>
      </c>
      <c r="O3165" s="66" t="str">
        <f t="shared" ca="1" si="545"/>
        <v/>
      </c>
      <c r="P3165" s="75"/>
      <c r="Q3165" s="75"/>
      <c r="R3165" s="75"/>
      <c r="S3165" s="150" t="str">
        <f t="shared" si="535"/>
        <v/>
      </c>
      <c r="T3165" s="150" t="str">
        <f t="shared" si="536"/>
        <v/>
      </c>
      <c r="U3165" s="150" t="str">
        <f t="shared" si="537"/>
        <v/>
      </c>
      <c r="V3165" s="75"/>
      <c r="W3165" s="150" t="str">
        <f t="shared" si="538"/>
        <v/>
      </c>
      <c r="X3165" s="150" t="str">
        <f t="shared" si="539"/>
        <v/>
      </c>
      <c r="Y3165" s="150" t="str">
        <f t="shared" ca="1" si="540"/>
        <v/>
      </c>
      <c r="Z3165" s="150" t="str">
        <f>IFERROR(VLOOKUP(R3165,FVU!B:F,5,FALSE),"")</f>
        <v/>
      </c>
      <c r="AA3165" t="str">
        <f t="shared" si="541"/>
        <v/>
      </c>
    </row>
    <row r="3166" spans="1:27" ht="15.75" customHeight="1">
      <c r="A3166" s="149" t="str">
        <f t="shared" si="534"/>
        <v/>
      </c>
      <c r="B3166" s="76"/>
      <c r="C3166" s="68"/>
      <c r="D3166" s="67" t="str">
        <f t="shared" si="542"/>
        <v/>
      </c>
      <c r="E3166" s="69"/>
      <c r="F3166" s="76"/>
      <c r="G3166" s="76"/>
      <c r="H3166" s="149" t="str">
        <f t="shared" si="543"/>
        <v/>
      </c>
      <c r="I3166" s="76"/>
      <c r="J3166" s="76"/>
      <c r="K3166" s="76"/>
      <c r="L3166" s="76"/>
      <c r="M3166" s="76"/>
      <c r="N3166" s="149" t="str">
        <f t="shared" si="544"/>
        <v/>
      </c>
      <c r="O3166" s="74" t="str">
        <f t="shared" ca="1" si="545"/>
        <v/>
      </c>
      <c r="P3166" s="76"/>
      <c r="Q3166" s="76"/>
      <c r="R3166" s="76"/>
      <c r="S3166" s="149" t="str">
        <f t="shared" si="535"/>
        <v/>
      </c>
      <c r="T3166" s="149" t="str">
        <f t="shared" si="536"/>
        <v/>
      </c>
      <c r="U3166" s="149" t="str">
        <f t="shared" si="537"/>
        <v/>
      </c>
      <c r="V3166" s="76"/>
      <c r="W3166" s="149" t="str">
        <f t="shared" si="538"/>
        <v/>
      </c>
      <c r="X3166" s="149" t="str">
        <f t="shared" si="539"/>
        <v/>
      </c>
      <c r="Y3166" s="149" t="str">
        <f t="shared" ca="1" si="540"/>
        <v/>
      </c>
      <c r="Z3166" s="149" t="str">
        <f>IFERROR(VLOOKUP(R3166,FVU!B:F,5,FALSE),"")</f>
        <v/>
      </c>
      <c r="AA3166" t="str">
        <f t="shared" si="541"/>
        <v/>
      </c>
    </row>
    <row r="3167" spans="1:27" ht="15.75" customHeight="1">
      <c r="A3167" s="150" t="str">
        <f t="shared" si="534"/>
        <v/>
      </c>
      <c r="B3167" s="75"/>
      <c r="C3167" s="60"/>
      <c r="D3167" s="59" t="str">
        <f t="shared" si="542"/>
        <v/>
      </c>
      <c r="E3167" s="61"/>
      <c r="F3167" s="75"/>
      <c r="G3167" s="75"/>
      <c r="H3167" s="150" t="str">
        <f t="shared" si="543"/>
        <v/>
      </c>
      <c r="I3167" s="75"/>
      <c r="J3167" s="75"/>
      <c r="K3167" s="75"/>
      <c r="L3167" s="75"/>
      <c r="M3167" s="75"/>
      <c r="N3167" s="150" t="str">
        <f t="shared" si="544"/>
        <v/>
      </c>
      <c r="O3167" s="66" t="str">
        <f t="shared" ca="1" si="545"/>
        <v/>
      </c>
      <c r="P3167" s="75"/>
      <c r="Q3167" s="75"/>
      <c r="R3167" s="75"/>
      <c r="S3167" s="150" t="str">
        <f t="shared" si="535"/>
        <v/>
      </c>
      <c r="T3167" s="150" t="str">
        <f t="shared" si="536"/>
        <v/>
      </c>
      <c r="U3167" s="150" t="str">
        <f t="shared" si="537"/>
        <v/>
      </c>
      <c r="V3167" s="75"/>
      <c r="W3167" s="150" t="str">
        <f t="shared" si="538"/>
        <v/>
      </c>
      <c r="X3167" s="150" t="str">
        <f t="shared" si="539"/>
        <v/>
      </c>
      <c r="Y3167" s="150" t="str">
        <f t="shared" ca="1" si="540"/>
        <v/>
      </c>
      <c r="Z3167" s="150" t="str">
        <f>IFERROR(VLOOKUP(R3167,FVU!B:F,5,FALSE),"")</f>
        <v/>
      </c>
      <c r="AA3167" t="str">
        <f t="shared" si="541"/>
        <v/>
      </c>
    </row>
    <row r="3168" spans="1:27" ht="15.75" customHeight="1">
      <c r="A3168" s="149" t="str">
        <f t="shared" si="534"/>
        <v/>
      </c>
      <c r="B3168" s="76"/>
      <c r="C3168" s="68"/>
      <c r="D3168" s="67" t="str">
        <f t="shared" si="542"/>
        <v/>
      </c>
      <c r="E3168" s="69"/>
      <c r="F3168" s="76"/>
      <c r="G3168" s="76"/>
      <c r="H3168" s="149" t="str">
        <f t="shared" si="543"/>
        <v/>
      </c>
      <c r="I3168" s="76"/>
      <c r="J3168" s="76"/>
      <c r="K3168" s="76"/>
      <c r="L3168" s="76"/>
      <c r="M3168" s="76"/>
      <c r="N3168" s="149" t="str">
        <f t="shared" si="544"/>
        <v/>
      </c>
      <c r="O3168" s="74" t="str">
        <f t="shared" ca="1" si="545"/>
        <v/>
      </c>
      <c r="P3168" s="76"/>
      <c r="Q3168" s="76"/>
      <c r="R3168" s="76"/>
      <c r="S3168" s="149" t="str">
        <f t="shared" si="535"/>
        <v/>
      </c>
      <c r="T3168" s="149" t="str">
        <f t="shared" si="536"/>
        <v/>
      </c>
      <c r="U3168" s="149" t="str">
        <f t="shared" si="537"/>
        <v/>
      </c>
      <c r="V3168" s="76"/>
      <c r="W3168" s="149" t="str">
        <f t="shared" si="538"/>
        <v/>
      </c>
      <c r="X3168" s="149" t="str">
        <f t="shared" si="539"/>
        <v/>
      </c>
      <c r="Y3168" s="149" t="str">
        <f t="shared" ca="1" si="540"/>
        <v/>
      </c>
      <c r="Z3168" s="149" t="str">
        <f>IFERROR(VLOOKUP(R3168,FVU!B:F,5,FALSE),"")</f>
        <v/>
      </c>
      <c r="AA3168" t="str">
        <f t="shared" si="541"/>
        <v/>
      </c>
    </row>
    <row r="3169" spans="1:27" ht="15.75" customHeight="1">
      <c r="A3169" s="150" t="str">
        <f t="shared" si="534"/>
        <v/>
      </c>
      <c r="B3169" s="75"/>
      <c r="C3169" s="60"/>
      <c r="D3169" s="59" t="str">
        <f t="shared" si="542"/>
        <v/>
      </c>
      <c r="E3169" s="61"/>
      <c r="F3169" s="75"/>
      <c r="G3169" s="75"/>
      <c r="H3169" s="150" t="str">
        <f t="shared" si="543"/>
        <v/>
      </c>
      <c r="I3169" s="75"/>
      <c r="J3169" s="75"/>
      <c r="K3169" s="75"/>
      <c r="L3169" s="75"/>
      <c r="M3169" s="75"/>
      <c r="N3169" s="150" t="str">
        <f t="shared" si="544"/>
        <v/>
      </c>
      <c r="O3169" s="66" t="str">
        <f t="shared" ca="1" si="545"/>
        <v/>
      </c>
      <c r="P3169" s="75"/>
      <c r="Q3169" s="75"/>
      <c r="R3169" s="75"/>
      <c r="S3169" s="150" t="str">
        <f t="shared" si="535"/>
        <v/>
      </c>
      <c r="T3169" s="150" t="str">
        <f t="shared" si="536"/>
        <v/>
      </c>
      <c r="U3169" s="150" t="str">
        <f t="shared" si="537"/>
        <v/>
      </c>
      <c r="V3169" s="75"/>
      <c r="W3169" s="150" t="str">
        <f t="shared" si="538"/>
        <v/>
      </c>
      <c r="X3169" s="150" t="str">
        <f t="shared" si="539"/>
        <v/>
      </c>
      <c r="Y3169" s="150" t="str">
        <f t="shared" ca="1" si="540"/>
        <v/>
      </c>
      <c r="Z3169" s="150" t="str">
        <f>IFERROR(VLOOKUP(R3169,FVU!B:F,5,FALSE),"")</f>
        <v/>
      </c>
      <c r="AA3169" t="str">
        <f t="shared" si="541"/>
        <v/>
      </c>
    </row>
    <row r="3170" spans="1:27" ht="15.75" customHeight="1">
      <c r="A3170" s="149" t="str">
        <f t="shared" si="534"/>
        <v/>
      </c>
      <c r="B3170" s="76"/>
      <c r="C3170" s="68"/>
      <c r="D3170" s="67" t="str">
        <f t="shared" si="542"/>
        <v/>
      </c>
      <c r="E3170" s="69"/>
      <c r="F3170" s="76"/>
      <c r="G3170" s="76"/>
      <c r="H3170" s="149" t="str">
        <f t="shared" si="543"/>
        <v/>
      </c>
      <c r="I3170" s="76"/>
      <c r="J3170" s="76"/>
      <c r="K3170" s="76"/>
      <c r="L3170" s="76"/>
      <c r="M3170" s="76"/>
      <c r="N3170" s="149" t="str">
        <f t="shared" si="544"/>
        <v/>
      </c>
      <c r="O3170" s="74" t="str">
        <f t="shared" ca="1" si="545"/>
        <v/>
      </c>
      <c r="P3170" s="76"/>
      <c r="Q3170" s="76"/>
      <c r="R3170" s="76"/>
      <c r="S3170" s="149" t="str">
        <f t="shared" si="535"/>
        <v/>
      </c>
      <c r="T3170" s="149" t="str">
        <f t="shared" si="536"/>
        <v/>
      </c>
      <c r="U3170" s="149" t="str">
        <f t="shared" si="537"/>
        <v/>
      </c>
      <c r="V3170" s="76"/>
      <c r="W3170" s="149" t="str">
        <f t="shared" si="538"/>
        <v/>
      </c>
      <c r="X3170" s="149" t="str">
        <f t="shared" si="539"/>
        <v/>
      </c>
      <c r="Y3170" s="149" t="str">
        <f t="shared" ca="1" si="540"/>
        <v/>
      </c>
      <c r="Z3170" s="149" t="str">
        <f>IFERROR(VLOOKUP(R3170,FVU!B:F,5,FALSE),"")</f>
        <v/>
      </c>
      <c r="AA3170" t="str">
        <f t="shared" si="541"/>
        <v/>
      </c>
    </row>
    <row r="3171" spans="1:27" ht="15.75" customHeight="1">
      <c r="A3171" s="150" t="str">
        <f t="shared" si="534"/>
        <v/>
      </c>
      <c r="B3171" s="75"/>
      <c r="C3171" s="60"/>
      <c r="D3171" s="59" t="str">
        <f t="shared" si="542"/>
        <v/>
      </c>
      <c r="E3171" s="61"/>
      <c r="F3171" s="75"/>
      <c r="G3171" s="75"/>
      <c r="H3171" s="150" t="str">
        <f t="shared" si="543"/>
        <v/>
      </c>
      <c r="I3171" s="75"/>
      <c r="J3171" s="75"/>
      <c r="K3171" s="75"/>
      <c r="L3171" s="75"/>
      <c r="M3171" s="75"/>
      <c r="N3171" s="150" t="str">
        <f t="shared" si="544"/>
        <v/>
      </c>
      <c r="O3171" s="66" t="str">
        <f t="shared" ca="1" si="545"/>
        <v/>
      </c>
      <c r="P3171" s="75"/>
      <c r="Q3171" s="75"/>
      <c r="R3171" s="75"/>
      <c r="S3171" s="150" t="str">
        <f t="shared" si="535"/>
        <v/>
      </c>
      <c r="T3171" s="150" t="str">
        <f t="shared" si="536"/>
        <v/>
      </c>
      <c r="U3171" s="150" t="str">
        <f t="shared" si="537"/>
        <v/>
      </c>
      <c r="V3171" s="75"/>
      <c r="W3171" s="150" t="str">
        <f t="shared" si="538"/>
        <v/>
      </c>
      <c r="X3171" s="150" t="str">
        <f t="shared" si="539"/>
        <v/>
      </c>
      <c r="Y3171" s="150" t="str">
        <f t="shared" ca="1" si="540"/>
        <v/>
      </c>
      <c r="Z3171" s="150" t="str">
        <f>IFERROR(VLOOKUP(R3171,FVU!B:F,5,FALSE),"")</f>
        <v/>
      </c>
      <c r="AA3171" t="str">
        <f t="shared" si="541"/>
        <v/>
      </c>
    </row>
    <row r="3172" spans="1:27" ht="15.75" customHeight="1">
      <c r="A3172" s="149" t="str">
        <f t="shared" si="534"/>
        <v/>
      </c>
      <c r="B3172" s="76"/>
      <c r="C3172" s="68"/>
      <c r="D3172" s="67" t="str">
        <f t="shared" si="542"/>
        <v/>
      </c>
      <c r="E3172" s="69"/>
      <c r="F3172" s="76"/>
      <c r="G3172" s="76"/>
      <c r="H3172" s="149" t="str">
        <f t="shared" si="543"/>
        <v/>
      </c>
      <c r="I3172" s="76"/>
      <c r="J3172" s="76"/>
      <c r="K3172" s="76"/>
      <c r="L3172" s="76"/>
      <c r="M3172" s="76"/>
      <c r="N3172" s="149" t="str">
        <f t="shared" si="544"/>
        <v/>
      </c>
      <c r="O3172" s="74" t="str">
        <f t="shared" ca="1" si="545"/>
        <v/>
      </c>
      <c r="P3172" s="76"/>
      <c r="Q3172" s="76"/>
      <c r="R3172" s="76"/>
      <c r="S3172" s="149" t="str">
        <f t="shared" si="535"/>
        <v/>
      </c>
      <c r="T3172" s="149" t="str">
        <f t="shared" si="536"/>
        <v/>
      </c>
      <c r="U3172" s="149" t="str">
        <f t="shared" si="537"/>
        <v/>
      </c>
      <c r="V3172" s="76"/>
      <c r="W3172" s="149" t="str">
        <f t="shared" si="538"/>
        <v/>
      </c>
      <c r="X3172" s="149" t="str">
        <f t="shared" si="539"/>
        <v/>
      </c>
      <c r="Y3172" s="149" t="str">
        <f t="shared" ca="1" si="540"/>
        <v/>
      </c>
      <c r="Z3172" s="149" t="str">
        <f>IFERROR(VLOOKUP(R3172,FVU!B:F,5,FALSE),"")</f>
        <v/>
      </c>
      <c r="AA3172" t="str">
        <f t="shared" si="541"/>
        <v/>
      </c>
    </row>
    <row r="3173" spans="1:27" ht="15.75" customHeight="1">
      <c r="A3173" s="150" t="str">
        <f t="shared" si="534"/>
        <v/>
      </c>
      <c r="B3173" s="75"/>
      <c r="C3173" s="60"/>
      <c r="D3173" s="59" t="str">
        <f t="shared" si="542"/>
        <v/>
      </c>
      <c r="E3173" s="61"/>
      <c r="F3173" s="75"/>
      <c r="G3173" s="75"/>
      <c r="H3173" s="150" t="str">
        <f t="shared" si="543"/>
        <v/>
      </c>
      <c r="I3173" s="75"/>
      <c r="J3173" s="75"/>
      <c r="K3173" s="75"/>
      <c r="L3173" s="75"/>
      <c r="M3173" s="75"/>
      <c r="N3173" s="150" t="str">
        <f t="shared" si="544"/>
        <v/>
      </c>
      <c r="O3173" s="66" t="str">
        <f t="shared" ca="1" si="545"/>
        <v/>
      </c>
      <c r="P3173" s="75"/>
      <c r="Q3173" s="75"/>
      <c r="R3173" s="75"/>
      <c r="S3173" s="150" t="str">
        <f t="shared" si="535"/>
        <v/>
      </c>
      <c r="T3173" s="150" t="str">
        <f t="shared" si="536"/>
        <v/>
      </c>
      <c r="U3173" s="150" t="str">
        <f t="shared" si="537"/>
        <v/>
      </c>
      <c r="V3173" s="75"/>
      <c r="W3173" s="150" t="str">
        <f t="shared" si="538"/>
        <v/>
      </c>
      <c r="X3173" s="150" t="str">
        <f t="shared" si="539"/>
        <v/>
      </c>
      <c r="Y3173" s="150" t="str">
        <f t="shared" ca="1" si="540"/>
        <v/>
      </c>
      <c r="Z3173" s="150" t="str">
        <f>IFERROR(VLOOKUP(R3173,FVU!B:F,5,FALSE),"")</f>
        <v/>
      </c>
      <c r="AA3173" t="str">
        <f t="shared" si="541"/>
        <v/>
      </c>
    </row>
    <row r="3174" spans="1:27" ht="15.75" customHeight="1">
      <c r="A3174" s="149" t="str">
        <f t="shared" si="534"/>
        <v/>
      </c>
      <c r="B3174" s="76"/>
      <c r="C3174" s="68"/>
      <c r="D3174" s="67" t="str">
        <f t="shared" si="542"/>
        <v/>
      </c>
      <c r="E3174" s="69"/>
      <c r="F3174" s="76"/>
      <c r="G3174" s="76"/>
      <c r="H3174" s="149" t="str">
        <f t="shared" si="543"/>
        <v/>
      </c>
      <c r="I3174" s="76"/>
      <c r="J3174" s="76"/>
      <c r="K3174" s="76"/>
      <c r="L3174" s="76"/>
      <c r="M3174" s="76"/>
      <c r="N3174" s="149" t="str">
        <f t="shared" si="544"/>
        <v/>
      </c>
      <c r="O3174" s="74" t="str">
        <f t="shared" ca="1" si="545"/>
        <v/>
      </c>
      <c r="P3174" s="76"/>
      <c r="Q3174" s="76"/>
      <c r="R3174" s="76"/>
      <c r="S3174" s="149" t="str">
        <f t="shared" si="535"/>
        <v/>
      </c>
      <c r="T3174" s="149" t="str">
        <f t="shared" si="536"/>
        <v/>
      </c>
      <c r="U3174" s="149" t="str">
        <f t="shared" si="537"/>
        <v/>
      </c>
      <c r="V3174" s="76"/>
      <c r="W3174" s="149" t="str">
        <f t="shared" si="538"/>
        <v/>
      </c>
      <c r="X3174" s="149" t="str">
        <f t="shared" si="539"/>
        <v/>
      </c>
      <c r="Y3174" s="149" t="str">
        <f t="shared" ca="1" si="540"/>
        <v/>
      </c>
      <c r="Z3174" s="149" t="str">
        <f>IFERROR(VLOOKUP(R3174,FVU!B:F,5,FALSE),"")</f>
        <v/>
      </c>
      <c r="AA3174" t="str">
        <f t="shared" si="541"/>
        <v/>
      </c>
    </row>
    <row r="3175" spans="1:27" ht="15.75" customHeight="1">
      <c r="A3175" s="150" t="str">
        <f t="shared" si="534"/>
        <v/>
      </c>
      <c r="B3175" s="75"/>
      <c r="C3175" s="60"/>
      <c r="D3175" s="59" t="str">
        <f t="shared" si="542"/>
        <v/>
      </c>
      <c r="E3175" s="61"/>
      <c r="F3175" s="75"/>
      <c r="G3175" s="75"/>
      <c r="H3175" s="150" t="str">
        <f t="shared" si="543"/>
        <v/>
      </c>
      <c r="I3175" s="75"/>
      <c r="J3175" s="75"/>
      <c r="K3175" s="75"/>
      <c r="L3175" s="75"/>
      <c r="M3175" s="75"/>
      <c r="N3175" s="150" t="str">
        <f t="shared" si="544"/>
        <v/>
      </c>
      <c r="O3175" s="66" t="str">
        <f t="shared" ca="1" si="545"/>
        <v/>
      </c>
      <c r="P3175" s="75"/>
      <c r="Q3175" s="75"/>
      <c r="R3175" s="75"/>
      <c r="S3175" s="150" t="str">
        <f t="shared" si="535"/>
        <v/>
      </c>
      <c r="T3175" s="150" t="str">
        <f t="shared" si="536"/>
        <v/>
      </c>
      <c r="U3175" s="150" t="str">
        <f t="shared" si="537"/>
        <v/>
      </c>
      <c r="V3175" s="75"/>
      <c r="W3175" s="150" t="str">
        <f t="shared" si="538"/>
        <v/>
      </c>
      <c r="X3175" s="150" t="str">
        <f t="shared" si="539"/>
        <v/>
      </c>
      <c r="Y3175" s="150" t="str">
        <f t="shared" ca="1" si="540"/>
        <v/>
      </c>
      <c r="Z3175" s="150" t="str">
        <f>IFERROR(VLOOKUP(R3175,FVU!B:F,5,FALSE),"")</f>
        <v/>
      </c>
      <c r="AA3175" t="str">
        <f t="shared" si="541"/>
        <v/>
      </c>
    </row>
    <row r="3176" spans="1:27" ht="15.75" customHeight="1">
      <c r="A3176" s="149" t="str">
        <f t="shared" si="534"/>
        <v/>
      </c>
      <c r="B3176" s="76"/>
      <c r="C3176" s="68"/>
      <c r="D3176" s="67" t="str">
        <f t="shared" si="542"/>
        <v/>
      </c>
      <c r="E3176" s="69"/>
      <c r="F3176" s="76"/>
      <c r="G3176" s="76"/>
      <c r="H3176" s="149" t="str">
        <f t="shared" si="543"/>
        <v/>
      </c>
      <c r="I3176" s="76"/>
      <c r="J3176" s="76"/>
      <c r="K3176" s="76"/>
      <c r="L3176" s="76"/>
      <c r="M3176" s="76"/>
      <c r="N3176" s="149" t="str">
        <f t="shared" si="544"/>
        <v/>
      </c>
      <c r="O3176" s="74" t="str">
        <f t="shared" ca="1" si="545"/>
        <v/>
      </c>
      <c r="P3176" s="76"/>
      <c r="Q3176" s="76"/>
      <c r="R3176" s="76"/>
      <c r="S3176" s="149" t="str">
        <f t="shared" si="535"/>
        <v/>
      </c>
      <c r="T3176" s="149" t="str">
        <f t="shared" si="536"/>
        <v/>
      </c>
      <c r="U3176" s="149" t="str">
        <f t="shared" si="537"/>
        <v/>
      </c>
      <c r="V3176" s="76"/>
      <c r="W3176" s="149" t="str">
        <f t="shared" si="538"/>
        <v/>
      </c>
      <c r="X3176" s="149" t="str">
        <f t="shared" si="539"/>
        <v/>
      </c>
      <c r="Y3176" s="149" t="str">
        <f t="shared" ca="1" si="540"/>
        <v/>
      </c>
      <c r="Z3176" s="149" t="str">
        <f>IFERROR(VLOOKUP(R3176,FVU!B:F,5,FALSE),"")</f>
        <v/>
      </c>
      <c r="AA3176" t="str">
        <f t="shared" si="541"/>
        <v/>
      </c>
    </row>
    <row r="3177" spans="1:27" ht="15.75" customHeight="1">
      <c r="A3177" s="150" t="str">
        <f t="shared" si="534"/>
        <v/>
      </c>
      <c r="B3177" s="75"/>
      <c r="C3177" s="60"/>
      <c r="D3177" s="59" t="str">
        <f t="shared" si="542"/>
        <v/>
      </c>
      <c r="E3177" s="61"/>
      <c r="F3177" s="75"/>
      <c r="G3177" s="75"/>
      <c r="H3177" s="150" t="str">
        <f t="shared" si="543"/>
        <v/>
      </c>
      <c r="I3177" s="75"/>
      <c r="J3177" s="75"/>
      <c r="K3177" s="75"/>
      <c r="L3177" s="75"/>
      <c r="M3177" s="75"/>
      <c r="N3177" s="150" t="str">
        <f t="shared" si="544"/>
        <v/>
      </c>
      <c r="O3177" s="66" t="str">
        <f t="shared" ca="1" si="545"/>
        <v/>
      </c>
      <c r="P3177" s="75"/>
      <c r="Q3177" s="75"/>
      <c r="R3177" s="75"/>
      <c r="S3177" s="150" t="str">
        <f t="shared" si="535"/>
        <v/>
      </c>
      <c r="T3177" s="150" t="str">
        <f t="shared" si="536"/>
        <v/>
      </c>
      <c r="U3177" s="150" t="str">
        <f t="shared" si="537"/>
        <v/>
      </c>
      <c r="V3177" s="75"/>
      <c r="W3177" s="150" t="str">
        <f t="shared" si="538"/>
        <v/>
      </c>
      <c r="X3177" s="150" t="str">
        <f t="shared" si="539"/>
        <v/>
      </c>
      <c r="Y3177" s="150" t="str">
        <f t="shared" ca="1" si="540"/>
        <v/>
      </c>
      <c r="Z3177" s="150" t="str">
        <f>IFERROR(VLOOKUP(R3177,FVU!B:F,5,FALSE),"")</f>
        <v/>
      </c>
      <c r="AA3177" t="str">
        <f t="shared" si="541"/>
        <v/>
      </c>
    </row>
    <row r="3178" spans="1:27" ht="15.75" customHeight="1">
      <c r="A3178" s="149" t="str">
        <f t="shared" si="534"/>
        <v/>
      </c>
      <c r="B3178" s="76"/>
      <c r="C3178" s="68"/>
      <c r="D3178" s="67" t="str">
        <f t="shared" si="542"/>
        <v/>
      </c>
      <c r="E3178" s="69"/>
      <c r="F3178" s="76"/>
      <c r="G3178" s="76"/>
      <c r="H3178" s="149" t="str">
        <f t="shared" si="543"/>
        <v/>
      </c>
      <c r="I3178" s="76"/>
      <c r="J3178" s="76"/>
      <c r="K3178" s="76"/>
      <c r="L3178" s="76"/>
      <c r="M3178" s="76"/>
      <c r="N3178" s="149" t="str">
        <f t="shared" si="544"/>
        <v/>
      </c>
      <c r="O3178" s="74" t="str">
        <f t="shared" ca="1" si="545"/>
        <v/>
      </c>
      <c r="P3178" s="76"/>
      <c r="Q3178" s="76"/>
      <c r="R3178" s="76"/>
      <c r="S3178" s="149" t="str">
        <f t="shared" si="535"/>
        <v/>
      </c>
      <c r="T3178" s="149" t="str">
        <f t="shared" si="536"/>
        <v/>
      </c>
      <c r="U3178" s="149" t="str">
        <f t="shared" si="537"/>
        <v/>
      </c>
      <c r="V3178" s="76"/>
      <c r="W3178" s="149" t="str">
        <f t="shared" si="538"/>
        <v/>
      </c>
      <c r="X3178" s="149" t="str">
        <f t="shared" si="539"/>
        <v/>
      </c>
      <c r="Y3178" s="149" t="str">
        <f t="shared" ca="1" si="540"/>
        <v/>
      </c>
      <c r="Z3178" s="149" t="str">
        <f>IFERROR(VLOOKUP(R3178,FVU!B:F,5,FALSE),"")</f>
        <v/>
      </c>
      <c r="AA3178" t="str">
        <f t="shared" si="541"/>
        <v/>
      </c>
    </row>
    <row r="3179" spans="1:27" ht="15.75" customHeight="1">
      <c r="A3179" s="150" t="str">
        <f t="shared" si="534"/>
        <v/>
      </c>
      <c r="B3179" s="75"/>
      <c r="C3179" s="60"/>
      <c r="D3179" s="59" t="str">
        <f t="shared" si="542"/>
        <v/>
      </c>
      <c r="E3179" s="61"/>
      <c r="F3179" s="75"/>
      <c r="G3179" s="75"/>
      <c r="H3179" s="150" t="str">
        <f t="shared" si="543"/>
        <v/>
      </c>
      <c r="I3179" s="75"/>
      <c r="J3179" s="75"/>
      <c r="K3179" s="75"/>
      <c r="L3179" s="75"/>
      <c r="M3179" s="75"/>
      <c r="N3179" s="150" t="str">
        <f t="shared" si="544"/>
        <v/>
      </c>
      <c r="O3179" s="66" t="str">
        <f t="shared" ca="1" si="545"/>
        <v/>
      </c>
      <c r="P3179" s="75"/>
      <c r="Q3179" s="75"/>
      <c r="R3179" s="75"/>
      <c r="S3179" s="150" t="str">
        <f t="shared" si="535"/>
        <v/>
      </c>
      <c r="T3179" s="150" t="str">
        <f t="shared" si="536"/>
        <v/>
      </c>
      <c r="U3179" s="150" t="str">
        <f t="shared" si="537"/>
        <v/>
      </c>
      <c r="V3179" s="75"/>
      <c r="W3179" s="150" t="str">
        <f t="shared" si="538"/>
        <v/>
      </c>
      <c r="X3179" s="150" t="str">
        <f t="shared" si="539"/>
        <v/>
      </c>
      <c r="Y3179" s="150" t="str">
        <f t="shared" ca="1" si="540"/>
        <v/>
      </c>
      <c r="Z3179" s="150" t="str">
        <f>IFERROR(VLOOKUP(R3179,FVU!B:F,5,FALSE),"")</f>
        <v/>
      </c>
      <c r="AA3179" t="str">
        <f t="shared" si="541"/>
        <v/>
      </c>
    </row>
    <row r="3180" spans="1:27" ht="15.75" customHeight="1">
      <c r="A3180" s="149" t="str">
        <f t="shared" si="534"/>
        <v/>
      </c>
      <c r="B3180" s="76"/>
      <c r="C3180" s="68"/>
      <c r="D3180" s="67" t="str">
        <f t="shared" si="542"/>
        <v/>
      </c>
      <c r="E3180" s="69"/>
      <c r="F3180" s="76"/>
      <c r="G3180" s="76"/>
      <c r="H3180" s="149" t="str">
        <f t="shared" si="543"/>
        <v/>
      </c>
      <c r="I3180" s="76"/>
      <c r="J3180" s="76"/>
      <c r="K3180" s="76"/>
      <c r="L3180" s="76"/>
      <c r="M3180" s="76"/>
      <c r="N3180" s="149" t="str">
        <f t="shared" si="544"/>
        <v/>
      </c>
      <c r="O3180" s="74" t="str">
        <f t="shared" ca="1" si="545"/>
        <v/>
      </c>
      <c r="P3180" s="76"/>
      <c r="Q3180" s="76"/>
      <c r="R3180" s="76"/>
      <c r="S3180" s="149" t="str">
        <f t="shared" si="535"/>
        <v/>
      </c>
      <c r="T3180" s="149" t="str">
        <f t="shared" si="536"/>
        <v/>
      </c>
      <c r="U3180" s="149" t="str">
        <f t="shared" si="537"/>
        <v/>
      </c>
      <c r="V3180" s="76"/>
      <c r="W3180" s="149" t="str">
        <f t="shared" si="538"/>
        <v/>
      </c>
      <c r="X3180" s="149" t="str">
        <f t="shared" si="539"/>
        <v/>
      </c>
      <c r="Y3180" s="149" t="str">
        <f t="shared" ca="1" si="540"/>
        <v/>
      </c>
      <c r="Z3180" s="149" t="str">
        <f>IFERROR(VLOOKUP(R3180,FVU!B:F,5,FALSE),"")</f>
        <v/>
      </c>
      <c r="AA3180" t="str">
        <f t="shared" si="541"/>
        <v/>
      </c>
    </row>
    <row r="3181" spans="1:27" ht="15.75" customHeight="1">
      <c r="A3181" s="150" t="str">
        <f t="shared" si="534"/>
        <v/>
      </c>
      <c r="B3181" s="75"/>
      <c r="C3181" s="60"/>
      <c r="D3181" s="59" t="str">
        <f t="shared" si="542"/>
        <v/>
      </c>
      <c r="E3181" s="61"/>
      <c r="F3181" s="75"/>
      <c r="G3181" s="75"/>
      <c r="H3181" s="150" t="str">
        <f t="shared" si="543"/>
        <v/>
      </c>
      <c r="I3181" s="75"/>
      <c r="J3181" s="75"/>
      <c r="K3181" s="75"/>
      <c r="L3181" s="75"/>
      <c r="M3181" s="75"/>
      <c r="N3181" s="150" t="str">
        <f t="shared" si="544"/>
        <v/>
      </c>
      <c r="O3181" s="66" t="str">
        <f t="shared" ca="1" si="545"/>
        <v/>
      </c>
      <c r="P3181" s="75"/>
      <c r="Q3181" s="75"/>
      <c r="R3181" s="75"/>
      <c r="S3181" s="150" t="str">
        <f t="shared" si="535"/>
        <v/>
      </c>
      <c r="T3181" s="150" t="str">
        <f t="shared" si="536"/>
        <v/>
      </c>
      <c r="U3181" s="150" t="str">
        <f t="shared" si="537"/>
        <v/>
      </c>
      <c r="V3181" s="75"/>
      <c r="W3181" s="150" t="str">
        <f t="shared" si="538"/>
        <v/>
      </c>
      <c r="X3181" s="150" t="str">
        <f t="shared" si="539"/>
        <v/>
      </c>
      <c r="Y3181" s="150" t="str">
        <f t="shared" ca="1" si="540"/>
        <v/>
      </c>
      <c r="Z3181" s="150" t="str">
        <f>IFERROR(VLOOKUP(R3181,FVU!B:F,5,FALSE),"")</f>
        <v/>
      </c>
      <c r="AA3181" t="str">
        <f t="shared" si="541"/>
        <v/>
      </c>
    </row>
    <row r="3182" spans="1:27" ht="15.75" customHeight="1">
      <c r="A3182" s="149" t="str">
        <f t="shared" si="534"/>
        <v/>
      </c>
      <c r="B3182" s="76"/>
      <c r="C3182" s="68"/>
      <c r="D3182" s="67" t="str">
        <f t="shared" si="542"/>
        <v/>
      </c>
      <c r="E3182" s="69"/>
      <c r="F3182" s="76"/>
      <c r="G3182" s="76"/>
      <c r="H3182" s="149" t="str">
        <f t="shared" si="543"/>
        <v/>
      </c>
      <c r="I3182" s="76"/>
      <c r="J3182" s="76"/>
      <c r="K3182" s="76"/>
      <c r="L3182" s="76"/>
      <c r="M3182" s="76"/>
      <c r="N3182" s="149" t="str">
        <f t="shared" si="544"/>
        <v/>
      </c>
      <c r="O3182" s="74" t="str">
        <f t="shared" ca="1" si="545"/>
        <v/>
      </c>
      <c r="P3182" s="76"/>
      <c r="Q3182" s="76"/>
      <c r="R3182" s="76"/>
      <c r="S3182" s="149" t="str">
        <f t="shared" si="535"/>
        <v/>
      </c>
      <c r="T3182" s="149" t="str">
        <f t="shared" si="536"/>
        <v/>
      </c>
      <c r="U3182" s="149" t="str">
        <f t="shared" si="537"/>
        <v/>
      </c>
      <c r="V3182" s="76"/>
      <c r="W3182" s="149" t="str">
        <f t="shared" si="538"/>
        <v/>
      </c>
      <c r="X3182" s="149" t="str">
        <f t="shared" si="539"/>
        <v/>
      </c>
      <c r="Y3182" s="149" t="str">
        <f t="shared" ca="1" si="540"/>
        <v/>
      </c>
      <c r="Z3182" s="149" t="str">
        <f>IFERROR(VLOOKUP(R3182,FVU!B:F,5,FALSE),"")</f>
        <v/>
      </c>
      <c r="AA3182" t="str">
        <f t="shared" si="541"/>
        <v/>
      </c>
    </row>
    <row r="3183" spans="1:27" ht="15.75" customHeight="1">
      <c r="A3183" s="150" t="str">
        <f t="shared" si="534"/>
        <v/>
      </c>
      <c r="B3183" s="75"/>
      <c r="C3183" s="60"/>
      <c r="D3183" s="59" t="str">
        <f t="shared" si="542"/>
        <v/>
      </c>
      <c r="E3183" s="61"/>
      <c r="F3183" s="75"/>
      <c r="G3183" s="75"/>
      <c r="H3183" s="150" t="str">
        <f t="shared" si="543"/>
        <v/>
      </c>
      <c r="I3183" s="75"/>
      <c r="J3183" s="75"/>
      <c r="K3183" s="75"/>
      <c r="L3183" s="75"/>
      <c r="M3183" s="75"/>
      <c r="N3183" s="150" t="str">
        <f t="shared" si="544"/>
        <v/>
      </c>
      <c r="O3183" s="66" t="str">
        <f t="shared" ca="1" si="545"/>
        <v/>
      </c>
      <c r="P3183" s="75"/>
      <c r="Q3183" s="75"/>
      <c r="R3183" s="75"/>
      <c r="S3183" s="150" t="str">
        <f t="shared" si="535"/>
        <v/>
      </c>
      <c r="T3183" s="150" t="str">
        <f t="shared" si="536"/>
        <v/>
      </c>
      <c r="U3183" s="150" t="str">
        <f t="shared" si="537"/>
        <v/>
      </c>
      <c r="V3183" s="75"/>
      <c r="W3183" s="150" t="str">
        <f t="shared" si="538"/>
        <v/>
      </c>
      <c r="X3183" s="150" t="str">
        <f t="shared" si="539"/>
        <v/>
      </c>
      <c r="Y3183" s="150" t="str">
        <f t="shared" ca="1" si="540"/>
        <v/>
      </c>
      <c r="Z3183" s="150" t="str">
        <f>IFERROR(VLOOKUP(R3183,FVU!B:F,5,FALSE),"")</f>
        <v/>
      </c>
      <c r="AA3183" t="str">
        <f t="shared" si="541"/>
        <v/>
      </c>
    </row>
    <row r="3184" spans="1:27" ht="15.75" customHeight="1">
      <c r="A3184" s="149" t="str">
        <f t="shared" si="534"/>
        <v/>
      </c>
      <c r="B3184" s="76"/>
      <c r="C3184" s="68"/>
      <c r="D3184" s="67" t="str">
        <f t="shared" si="542"/>
        <v/>
      </c>
      <c r="E3184" s="69"/>
      <c r="F3184" s="76"/>
      <c r="G3184" s="76"/>
      <c r="H3184" s="149" t="str">
        <f t="shared" si="543"/>
        <v/>
      </c>
      <c r="I3184" s="76"/>
      <c r="J3184" s="76"/>
      <c r="K3184" s="76"/>
      <c r="L3184" s="76"/>
      <c r="M3184" s="76"/>
      <c r="N3184" s="149" t="str">
        <f t="shared" si="544"/>
        <v/>
      </c>
      <c r="O3184" s="74" t="str">
        <f t="shared" ca="1" si="545"/>
        <v/>
      </c>
      <c r="P3184" s="76"/>
      <c r="Q3184" s="76"/>
      <c r="R3184" s="76"/>
      <c r="S3184" s="149" t="str">
        <f t="shared" si="535"/>
        <v/>
      </c>
      <c r="T3184" s="149" t="str">
        <f t="shared" si="536"/>
        <v/>
      </c>
      <c r="U3184" s="149" t="str">
        <f t="shared" si="537"/>
        <v/>
      </c>
      <c r="V3184" s="76"/>
      <c r="W3184" s="149" t="str">
        <f t="shared" si="538"/>
        <v/>
      </c>
      <c r="X3184" s="149" t="str">
        <f t="shared" si="539"/>
        <v/>
      </c>
      <c r="Y3184" s="149" t="str">
        <f t="shared" ca="1" si="540"/>
        <v/>
      </c>
      <c r="Z3184" s="149" t="str">
        <f>IFERROR(VLOOKUP(R3184,FVU!B:F,5,FALSE),"")</f>
        <v/>
      </c>
      <c r="AA3184" t="str">
        <f t="shared" si="541"/>
        <v/>
      </c>
    </row>
    <row r="3185" spans="1:27" ht="15.75" customHeight="1">
      <c r="A3185" s="150" t="str">
        <f t="shared" si="534"/>
        <v/>
      </c>
      <c r="B3185" s="75"/>
      <c r="C3185" s="60"/>
      <c r="D3185" s="59" t="str">
        <f t="shared" si="542"/>
        <v/>
      </c>
      <c r="E3185" s="61"/>
      <c r="F3185" s="75"/>
      <c r="G3185" s="75"/>
      <c r="H3185" s="150" t="str">
        <f t="shared" si="543"/>
        <v/>
      </c>
      <c r="I3185" s="75"/>
      <c r="J3185" s="75"/>
      <c r="K3185" s="75"/>
      <c r="L3185" s="75"/>
      <c r="M3185" s="75"/>
      <c r="N3185" s="150" t="str">
        <f t="shared" si="544"/>
        <v/>
      </c>
      <c r="O3185" s="66" t="str">
        <f t="shared" ca="1" si="545"/>
        <v/>
      </c>
      <c r="P3185" s="75"/>
      <c r="Q3185" s="75"/>
      <c r="R3185" s="75"/>
      <c r="S3185" s="150" t="str">
        <f t="shared" si="535"/>
        <v/>
      </c>
      <c r="T3185" s="150" t="str">
        <f t="shared" si="536"/>
        <v/>
      </c>
      <c r="U3185" s="150" t="str">
        <f t="shared" si="537"/>
        <v/>
      </c>
      <c r="V3185" s="75"/>
      <c r="W3185" s="150" t="str">
        <f t="shared" si="538"/>
        <v/>
      </c>
      <c r="X3185" s="150" t="str">
        <f t="shared" si="539"/>
        <v/>
      </c>
      <c r="Y3185" s="150" t="str">
        <f t="shared" ca="1" si="540"/>
        <v/>
      </c>
      <c r="Z3185" s="150" t="str">
        <f>IFERROR(VLOOKUP(R3185,FVU!B:F,5,FALSE),"")</f>
        <v/>
      </c>
      <c r="AA3185" t="str">
        <f t="shared" si="541"/>
        <v/>
      </c>
    </row>
    <row r="3186" spans="1:27" ht="15.75" customHeight="1">
      <c r="A3186" s="149" t="str">
        <f t="shared" si="534"/>
        <v/>
      </c>
      <c r="B3186" s="76"/>
      <c r="C3186" s="68"/>
      <c r="D3186" s="67" t="str">
        <f t="shared" si="542"/>
        <v/>
      </c>
      <c r="E3186" s="69"/>
      <c r="F3186" s="76"/>
      <c r="G3186" s="76"/>
      <c r="H3186" s="149" t="str">
        <f t="shared" si="543"/>
        <v/>
      </c>
      <c r="I3186" s="76"/>
      <c r="J3186" s="76"/>
      <c r="K3186" s="76"/>
      <c r="L3186" s="76"/>
      <c r="M3186" s="76"/>
      <c r="N3186" s="149" t="str">
        <f t="shared" si="544"/>
        <v/>
      </c>
      <c r="O3186" s="74" t="str">
        <f t="shared" ca="1" si="545"/>
        <v/>
      </c>
      <c r="P3186" s="76"/>
      <c r="Q3186" s="76"/>
      <c r="R3186" s="76"/>
      <c r="S3186" s="149" t="str">
        <f t="shared" si="535"/>
        <v/>
      </c>
      <c r="T3186" s="149" t="str">
        <f t="shared" si="536"/>
        <v/>
      </c>
      <c r="U3186" s="149" t="str">
        <f t="shared" si="537"/>
        <v/>
      </c>
      <c r="V3186" s="76"/>
      <c r="W3186" s="149" t="str">
        <f t="shared" si="538"/>
        <v/>
      </c>
      <c r="X3186" s="149" t="str">
        <f t="shared" si="539"/>
        <v/>
      </c>
      <c r="Y3186" s="149" t="str">
        <f t="shared" ca="1" si="540"/>
        <v/>
      </c>
      <c r="Z3186" s="149" t="str">
        <f>IFERROR(VLOOKUP(R3186,FVU!B:F,5,FALSE),"")</f>
        <v/>
      </c>
      <c r="AA3186" t="str">
        <f t="shared" si="541"/>
        <v/>
      </c>
    </row>
    <row r="3187" spans="1:27" ht="15.75" customHeight="1">
      <c r="A3187" s="150" t="str">
        <f t="shared" si="534"/>
        <v/>
      </c>
      <c r="B3187" s="75"/>
      <c r="C3187" s="60"/>
      <c r="D3187" s="59" t="str">
        <f t="shared" si="542"/>
        <v/>
      </c>
      <c r="E3187" s="61"/>
      <c r="F3187" s="75"/>
      <c r="G3187" s="75"/>
      <c r="H3187" s="150" t="str">
        <f t="shared" si="543"/>
        <v/>
      </c>
      <c r="I3187" s="75"/>
      <c r="J3187" s="75"/>
      <c r="K3187" s="75"/>
      <c r="L3187" s="75"/>
      <c r="M3187" s="75"/>
      <c r="N3187" s="150" t="str">
        <f t="shared" si="544"/>
        <v/>
      </c>
      <c r="O3187" s="66" t="str">
        <f t="shared" ca="1" si="545"/>
        <v/>
      </c>
      <c r="P3187" s="75"/>
      <c r="Q3187" s="75"/>
      <c r="R3187" s="75"/>
      <c r="S3187" s="150" t="str">
        <f t="shared" si="535"/>
        <v/>
      </c>
      <c r="T3187" s="150" t="str">
        <f t="shared" si="536"/>
        <v/>
      </c>
      <c r="U3187" s="150" t="str">
        <f t="shared" si="537"/>
        <v/>
      </c>
      <c r="V3187" s="75"/>
      <c r="W3187" s="150" t="str">
        <f t="shared" si="538"/>
        <v/>
      </c>
      <c r="X3187" s="150" t="str">
        <f t="shared" si="539"/>
        <v/>
      </c>
      <c r="Y3187" s="150" t="str">
        <f t="shared" ca="1" si="540"/>
        <v/>
      </c>
      <c r="Z3187" s="150" t="str">
        <f>IFERROR(VLOOKUP(R3187,FVU!B:F,5,FALSE),"")</f>
        <v/>
      </c>
      <c r="AA3187" t="str">
        <f t="shared" si="541"/>
        <v/>
      </c>
    </row>
    <row r="3188" spans="1:27" ht="15.75" customHeight="1">
      <c r="A3188" s="149" t="str">
        <f t="shared" si="534"/>
        <v/>
      </c>
      <c r="B3188" s="76"/>
      <c r="C3188" s="68"/>
      <c r="D3188" s="67" t="str">
        <f t="shared" si="542"/>
        <v/>
      </c>
      <c r="E3188" s="69"/>
      <c r="F3188" s="76"/>
      <c r="G3188" s="76"/>
      <c r="H3188" s="149" t="str">
        <f t="shared" si="543"/>
        <v/>
      </c>
      <c r="I3188" s="76"/>
      <c r="J3188" s="76"/>
      <c r="K3188" s="76"/>
      <c r="L3188" s="76"/>
      <c r="M3188" s="76"/>
      <c r="N3188" s="149" t="str">
        <f t="shared" si="544"/>
        <v/>
      </c>
      <c r="O3188" s="74" t="str">
        <f t="shared" ca="1" si="545"/>
        <v/>
      </c>
      <c r="P3188" s="76"/>
      <c r="Q3188" s="76"/>
      <c r="R3188" s="76"/>
      <c r="S3188" s="149" t="str">
        <f t="shared" si="535"/>
        <v/>
      </c>
      <c r="T3188" s="149" t="str">
        <f t="shared" si="536"/>
        <v/>
      </c>
      <c r="U3188" s="149" t="str">
        <f t="shared" si="537"/>
        <v/>
      </c>
      <c r="V3188" s="76"/>
      <c r="W3188" s="149" t="str">
        <f t="shared" si="538"/>
        <v/>
      </c>
      <c r="X3188" s="149" t="str">
        <f t="shared" si="539"/>
        <v/>
      </c>
      <c r="Y3188" s="149" t="str">
        <f t="shared" ca="1" si="540"/>
        <v/>
      </c>
      <c r="Z3188" s="149" t="str">
        <f>IFERROR(VLOOKUP(R3188,FVU!B:F,5,FALSE),"")</f>
        <v/>
      </c>
      <c r="AA3188" t="str">
        <f t="shared" si="541"/>
        <v/>
      </c>
    </row>
    <row r="3189" spans="1:27" ht="15.75" customHeight="1">
      <c r="A3189" s="150" t="str">
        <f t="shared" si="534"/>
        <v/>
      </c>
      <c r="B3189" s="75"/>
      <c r="C3189" s="60"/>
      <c r="D3189" s="59" t="str">
        <f t="shared" si="542"/>
        <v/>
      </c>
      <c r="E3189" s="61"/>
      <c r="F3189" s="75"/>
      <c r="G3189" s="75"/>
      <c r="H3189" s="150" t="str">
        <f t="shared" si="543"/>
        <v/>
      </c>
      <c r="I3189" s="75"/>
      <c r="J3189" s="75"/>
      <c r="K3189" s="75"/>
      <c r="L3189" s="75"/>
      <c r="M3189" s="75"/>
      <c r="N3189" s="150" t="str">
        <f t="shared" si="544"/>
        <v/>
      </c>
      <c r="O3189" s="66" t="str">
        <f t="shared" ca="1" si="545"/>
        <v/>
      </c>
      <c r="P3189" s="75"/>
      <c r="Q3189" s="75"/>
      <c r="R3189" s="75"/>
      <c r="S3189" s="150" t="str">
        <f t="shared" si="535"/>
        <v/>
      </c>
      <c r="T3189" s="150" t="str">
        <f t="shared" si="536"/>
        <v/>
      </c>
      <c r="U3189" s="150" t="str">
        <f t="shared" si="537"/>
        <v/>
      </c>
      <c r="V3189" s="75"/>
      <c r="W3189" s="150" t="str">
        <f t="shared" si="538"/>
        <v/>
      </c>
      <c r="X3189" s="150" t="str">
        <f t="shared" si="539"/>
        <v/>
      </c>
      <c r="Y3189" s="150" t="str">
        <f t="shared" ca="1" si="540"/>
        <v/>
      </c>
      <c r="Z3189" s="150" t="str">
        <f>IFERROR(VLOOKUP(R3189,FVU!B:F,5,FALSE),"")</f>
        <v/>
      </c>
      <c r="AA3189" t="str">
        <f t="shared" si="541"/>
        <v/>
      </c>
    </row>
    <row r="3190" spans="1:27" ht="15.75" customHeight="1">
      <c r="A3190" s="149" t="str">
        <f t="shared" si="534"/>
        <v/>
      </c>
      <c r="B3190" s="76"/>
      <c r="C3190" s="68"/>
      <c r="D3190" s="67" t="str">
        <f t="shared" si="542"/>
        <v/>
      </c>
      <c r="E3190" s="69"/>
      <c r="F3190" s="76"/>
      <c r="G3190" s="76"/>
      <c r="H3190" s="149" t="str">
        <f t="shared" si="543"/>
        <v/>
      </c>
      <c r="I3190" s="76"/>
      <c r="J3190" s="76"/>
      <c r="K3190" s="76"/>
      <c r="L3190" s="76"/>
      <c r="M3190" s="76"/>
      <c r="N3190" s="149" t="str">
        <f t="shared" si="544"/>
        <v/>
      </c>
      <c r="O3190" s="74" t="str">
        <f t="shared" ca="1" si="545"/>
        <v/>
      </c>
      <c r="P3190" s="76"/>
      <c r="Q3190" s="76"/>
      <c r="R3190" s="76"/>
      <c r="S3190" s="149" t="str">
        <f t="shared" si="535"/>
        <v/>
      </c>
      <c r="T3190" s="149" t="str">
        <f t="shared" si="536"/>
        <v/>
      </c>
      <c r="U3190" s="149" t="str">
        <f t="shared" si="537"/>
        <v/>
      </c>
      <c r="V3190" s="76"/>
      <c r="W3190" s="149" t="str">
        <f t="shared" si="538"/>
        <v/>
      </c>
      <c r="X3190" s="149" t="str">
        <f t="shared" si="539"/>
        <v/>
      </c>
      <c r="Y3190" s="149" t="str">
        <f t="shared" ca="1" si="540"/>
        <v/>
      </c>
      <c r="Z3190" s="149" t="str">
        <f>IFERROR(VLOOKUP(R3190,FVU!B:F,5,FALSE),"")</f>
        <v/>
      </c>
      <c r="AA3190" t="str">
        <f t="shared" si="541"/>
        <v/>
      </c>
    </row>
    <row r="3191" spans="1:27" ht="15.75" customHeight="1">
      <c r="A3191" s="150" t="str">
        <f t="shared" si="534"/>
        <v/>
      </c>
      <c r="B3191" s="75"/>
      <c r="C3191" s="60"/>
      <c r="D3191" s="59" t="str">
        <f t="shared" si="542"/>
        <v/>
      </c>
      <c r="E3191" s="61"/>
      <c r="F3191" s="75"/>
      <c r="G3191" s="75"/>
      <c r="H3191" s="150" t="str">
        <f t="shared" si="543"/>
        <v/>
      </c>
      <c r="I3191" s="75"/>
      <c r="J3191" s="75"/>
      <c r="K3191" s="75"/>
      <c r="L3191" s="75"/>
      <c r="M3191" s="75"/>
      <c r="N3191" s="150" t="str">
        <f t="shared" si="544"/>
        <v/>
      </c>
      <c r="O3191" s="66" t="str">
        <f t="shared" ca="1" si="545"/>
        <v/>
      </c>
      <c r="P3191" s="75"/>
      <c r="Q3191" s="75"/>
      <c r="R3191" s="75"/>
      <c r="S3191" s="150" t="str">
        <f t="shared" si="535"/>
        <v/>
      </c>
      <c r="T3191" s="150" t="str">
        <f t="shared" si="536"/>
        <v/>
      </c>
      <c r="U3191" s="150" t="str">
        <f t="shared" si="537"/>
        <v/>
      </c>
      <c r="V3191" s="75"/>
      <c r="W3191" s="150" t="str">
        <f t="shared" si="538"/>
        <v/>
      </c>
      <c r="X3191" s="150" t="str">
        <f t="shared" si="539"/>
        <v/>
      </c>
      <c r="Y3191" s="150" t="str">
        <f t="shared" ca="1" si="540"/>
        <v/>
      </c>
      <c r="Z3191" s="150" t="str">
        <f>IFERROR(VLOOKUP(R3191,FVU!B:F,5,FALSE),"")</f>
        <v/>
      </c>
      <c r="AA3191" t="str">
        <f t="shared" si="541"/>
        <v/>
      </c>
    </row>
    <row r="3192" spans="1:27" ht="15.75" customHeight="1">
      <c r="A3192" s="149" t="str">
        <f t="shared" si="534"/>
        <v/>
      </c>
      <c r="B3192" s="76"/>
      <c r="C3192" s="68"/>
      <c r="D3192" s="67" t="str">
        <f t="shared" si="542"/>
        <v/>
      </c>
      <c r="E3192" s="69"/>
      <c r="F3192" s="76"/>
      <c r="G3192" s="76"/>
      <c r="H3192" s="149" t="str">
        <f t="shared" si="543"/>
        <v/>
      </c>
      <c r="I3192" s="76"/>
      <c r="J3192" s="76"/>
      <c r="K3192" s="76"/>
      <c r="L3192" s="76"/>
      <c r="M3192" s="76"/>
      <c r="N3192" s="149" t="str">
        <f t="shared" si="544"/>
        <v/>
      </c>
      <c r="O3192" s="74" t="str">
        <f t="shared" ca="1" si="545"/>
        <v/>
      </c>
      <c r="P3192" s="76"/>
      <c r="Q3192" s="76"/>
      <c r="R3192" s="76"/>
      <c r="S3192" s="149" t="str">
        <f t="shared" si="535"/>
        <v/>
      </c>
      <c r="T3192" s="149" t="str">
        <f t="shared" si="536"/>
        <v/>
      </c>
      <c r="U3192" s="149" t="str">
        <f t="shared" si="537"/>
        <v/>
      </c>
      <c r="V3192" s="76"/>
      <c r="W3192" s="149" t="str">
        <f t="shared" si="538"/>
        <v/>
      </c>
      <c r="X3192" s="149" t="str">
        <f t="shared" si="539"/>
        <v/>
      </c>
      <c r="Y3192" s="149" t="str">
        <f t="shared" ca="1" si="540"/>
        <v/>
      </c>
      <c r="Z3192" s="149" t="str">
        <f>IFERROR(VLOOKUP(R3192,FVU!B:F,5,FALSE),"")</f>
        <v/>
      </c>
      <c r="AA3192" t="str">
        <f t="shared" si="541"/>
        <v/>
      </c>
    </row>
    <row r="3193" spans="1:27" ht="15.75" customHeight="1">
      <c r="A3193" s="150" t="str">
        <f t="shared" si="534"/>
        <v/>
      </c>
      <c r="B3193" s="75"/>
      <c r="C3193" s="60"/>
      <c r="D3193" s="59" t="str">
        <f t="shared" si="542"/>
        <v/>
      </c>
      <c r="E3193" s="61"/>
      <c r="F3193" s="75"/>
      <c r="G3193" s="75"/>
      <c r="H3193" s="150" t="str">
        <f t="shared" si="543"/>
        <v/>
      </c>
      <c r="I3193" s="75"/>
      <c r="J3193" s="75"/>
      <c r="K3193" s="75"/>
      <c r="L3193" s="75"/>
      <c r="M3193" s="75"/>
      <c r="N3193" s="150" t="str">
        <f t="shared" si="544"/>
        <v/>
      </c>
      <c r="O3193" s="66" t="str">
        <f t="shared" ca="1" si="545"/>
        <v/>
      </c>
      <c r="P3193" s="75"/>
      <c r="Q3193" s="75"/>
      <c r="R3193" s="75"/>
      <c r="S3193" s="150" t="str">
        <f t="shared" si="535"/>
        <v/>
      </c>
      <c r="T3193" s="150" t="str">
        <f t="shared" si="536"/>
        <v/>
      </c>
      <c r="U3193" s="150" t="str">
        <f t="shared" si="537"/>
        <v/>
      </c>
      <c r="V3193" s="75"/>
      <c r="W3193" s="150" t="str">
        <f t="shared" si="538"/>
        <v/>
      </c>
      <c r="X3193" s="150" t="str">
        <f t="shared" si="539"/>
        <v/>
      </c>
      <c r="Y3193" s="150" t="str">
        <f t="shared" ca="1" si="540"/>
        <v/>
      </c>
      <c r="Z3193" s="150" t="str">
        <f>IFERROR(VLOOKUP(R3193,FVU!B:F,5,FALSE),"")</f>
        <v/>
      </c>
      <c r="AA3193" t="str">
        <f t="shared" si="541"/>
        <v/>
      </c>
    </row>
    <row r="3194" spans="1:27" ht="15.75" customHeight="1">
      <c r="A3194" s="149" t="str">
        <f t="shared" si="534"/>
        <v/>
      </c>
      <c r="B3194" s="76"/>
      <c r="C3194" s="68"/>
      <c r="D3194" s="67" t="str">
        <f t="shared" si="542"/>
        <v/>
      </c>
      <c r="E3194" s="69"/>
      <c r="F3194" s="76"/>
      <c r="G3194" s="76"/>
      <c r="H3194" s="149" t="str">
        <f t="shared" si="543"/>
        <v/>
      </c>
      <c r="I3194" s="76"/>
      <c r="J3194" s="76"/>
      <c r="K3194" s="76"/>
      <c r="L3194" s="76"/>
      <c r="M3194" s="76"/>
      <c r="N3194" s="149" t="str">
        <f t="shared" si="544"/>
        <v/>
      </c>
      <c r="O3194" s="74" t="str">
        <f t="shared" ca="1" si="545"/>
        <v/>
      </c>
      <c r="P3194" s="76"/>
      <c r="Q3194" s="76"/>
      <c r="R3194" s="76"/>
      <c r="S3194" s="149" t="str">
        <f t="shared" si="535"/>
        <v/>
      </c>
      <c r="T3194" s="149" t="str">
        <f t="shared" si="536"/>
        <v/>
      </c>
      <c r="U3194" s="149" t="str">
        <f t="shared" si="537"/>
        <v/>
      </c>
      <c r="V3194" s="76"/>
      <c r="W3194" s="149" t="str">
        <f t="shared" si="538"/>
        <v/>
      </c>
      <c r="X3194" s="149" t="str">
        <f t="shared" si="539"/>
        <v/>
      </c>
      <c r="Y3194" s="149" t="str">
        <f t="shared" ca="1" si="540"/>
        <v/>
      </c>
      <c r="Z3194" s="149" t="str">
        <f>IFERROR(VLOOKUP(R3194,FVU!B:F,5,FALSE),"")</f>
        <v/>
      </c>
      <c r="AA3194" t="str">
        <f t="shared" si="541"/>
        <v/>
      </c>
    </row>
    <row r="3195" spans="1:27" ht="15.75" customHeight="1">
      <c r="A3195" s="150" t="str">
        <f t="shared" si="534"/>
        <v/>
      </c>
      <c r="B3195" s="75"/>
      <c r="C3195" s="60"/>
      <c r="D3195" s="59" t="str">
        <f t="shared" si="542"/>
        <v/>
      </c>
      <c r="E3195" s="61"/>
      <c r="F3195" s="75"/>
      <c r="G3195" s="75"/>
      <c r="H3195" s="150" t="str">
        <f t="shared" si="543"/>
        <v/>
      </c>
      <c r="I3195" s="75"/>
      <c r="J3195" s="75"/>
      <c r="K3195" s="75"/>
      <c r="L3195" s="75"/>
      <c r="M3195" s="75"/>
      <c r="N3195" s="150" t="str">
        <f t="shared" si="544"/>
        <v/>
      </c>
      <c r="O3195" s="66" t="str">
        <f t="shared" ca="1" si="545"/>
        <v/>
      </c>
      <c r="P3195" s="75"/>
      <c r="Q3195" s="75"/>
      <c r="R3195" s="75"/>
      <c r="S3195" s="150" t="str">
        <f t="shared" si="535"/>
        <v/>
      </c>
      <c r="T3195" s="150" t="str">
        <f t="shared" si="536"/>
        <v/>
      </c>
      <c r="U3195" s="150" t="str">
        <f t="shared" si="537"/>
        <v/>
      </c>
      <c r="V3195" s="75"/>
      <c r="W3195" s="150" t="str">
        <f t="shared" si="538"/>
        <v/>
      </c>
      <c r="X3195" s="150" t="str">
        <f t="shared" si="539"/>
        <v/>
      </c>
      <c r="Y3195" s="150" t="str">
        <f t="shared" ca="1" si="540"/>
        <v/>
      </c>
      <c r="Z3195" s="150" t="str">
        <f>IFERROR(VLOOKUP(R3195,FVU!B:F,5,FALSE),"")</f>
        <v/>
      </c>
      <c r="AA3195" t="str">
        <f t="shared" si="541"/>
        <v/>
      </c>
    </row>
    <row r="3196" spans="1:27" ht="15.75" customHeight="1">
      <c r="A3196" s="149" t="str">
        <f t="shared" si="534"/>
        <v/>
      </c>
      <c r="B3196" s="76"/>
      <c r="C3196" s="68"/>
      <c r="D3196" s="67" t="str">
        <f t="shared" si="542"/>
        <v/>
      </c>
      <c r="E3196" s="69"/>
      <c r="F3196" s="76"/>
      <c r="G3196" s="76"/>
      <c r="H3196" s="149" t="str">
        <f t="shared" si="543"/>
        <v/>
      </c>
      <c r="I3196" s="76"/>
      <c r="J3196" s="76"/>
      <c r="K3196" s="76"/>
      <c r="L3196" s="76"/>
      <c r="M3196" s="76"/>
      <c r="N3196" s="149" t="str">
        <f t="shared" si="544"/>
        <v/>
      </c>
      <c r="O3196" s="74" t="str">
        <f t="shared" ca="1" si="545"/>
        <v/>
      </c>
      <c r="P3196" s="76"/>
      <c r="Q3196" s="76"/>
      <c r="R3196" s="76"/>
      <c r="S3196" s="149" t="str">
        <f t="shared" si="535"/>
        <v/>
      </c>
      <c r="T3196" s="149" t="str">
        <f t="shared" si="536"/>
        <v/>
      </c>
      <c r="U3196" s="149" t="str">
        <f t="shared" si="537"/>
        <v/>
      </c>
      <c r="V3196" s="76"/>
      <c r="W3196" s="149" t="str">
        <f t="shared" si="538"/>
        <v/>
      </c>
      <c r="X3196" s="149" t="str">
        <f t="shared" si="539"/>
        <v/>
      </c>
      <c r="Y3196" s="149" t="str">
        <f t="shared" ca="1" si="540"/>
        <v/>
      </c>
      <c r="Z3196" s="149" t="str">
        <f>IFERROR(VLOOKUP(R3196,FVU!B:F,5,FALSE),"")</f>
        <v/>
      </c>
      <c r="AA3196" t="str">
        <f t="shared" si="541"/>
        <v/>
      </c>
    </row>
    <row r="3197" spans="1:27" ht="15.75" customHeight="1">
      <c r="A3197" s="150" t="str">
        <f t="shared" si="534"/>
        <v/>
      </c>
      <c r="B3197" s="75"/>
      <c r="C3197" s="60"/>
      <c r="D3197" s="59" t="str">
        <f t="shared" si="542"/>
        <v/>
      </c>
      <c r="E3197" s="61"/>
      <c r="F3197" s="75"/>
      <c r="G3197" s="75"/>
      <c r="H3197" s="150" t="str">
        <f t="shared" si="543"/>
        <v/>
      </c>
      <c r="I3197" s="75"/>
      <c r="J3197" s="75"/>
      <c r="K3197" s="75"/>
      <c r="L3197" s="75"/>
      <c r="M3197" s="75"/>
      <c r="N3197" s="150" t="str">
        <f t="shared" si="544"/>
        <v/>
      </c>
      <c r="O3197" s="66" t="str">
        <f t="shared" ca="1" si="545"/>
        <v/>
      </c>
      <c r="P3197" s="75"/>
      <c r="Q3197" s="75"/>
      <c r="R3197" s="75"/>
      <c r="S3197" s="150" t="str">
        <f t="shared" si="535"/>
        <v/>
      </c>
      <c r="T3197" s="150" t="str">
        <f t="shared" si="536"/>
        <v/>
      </c>
      <c r="U3197" s="150" t="str">
        <f t="shared" si="537"/>
        <v/>
      </c>
      <c r="V3197" s="75"/>
      <c r="W3197" s="150" t="str">
        <f t="shared" si="538"/>
        <v/>
      </c>
      <c r="X3197" s="150" t="str">
        <f t="shared" si="539"/>
        <v/>
      </c>
      <c r="Y3197" s="150" t="str">
        <f t="shared" ca="1" si="540"/>
        <v/>
      </c>
      <c r="Z3197" s="150" t="str">
        <f>IFERROR(VLOOKUP(R3197,FVU!B:F,5,FALSE),"")</f>
        <v/>
      </c>
      <c r="AA3197" t="str">
        <f t="shared" si="541"/>
        <v/>
      </c>
    </row>
    <row r="3198" spans="1:27" ht="15.75" customHeight="1">
      <c r="A3198" s="149" t="str">
        <f t="shared" si="534"/>
        <v/>
      </c>
      <c r="B3198" s="76"/>
      <c r="C3198" s="68"/>
      <c r="D3198" s="67" t="str">
        <f t="shared" si="542"/>
        <v/>
      </c>
      <c r="E3198" s="69"/>
      <c r="F3198" s="76"/>
      <c r="G3198" s="76"/>
      <c r="H3198" s="149" t="str">
        <f t="shared" si="543"/>
        <v/>
      </c>
      <c r="I3198" s="76"/>
      <c r="J3198" s="76"/>
      <c r="K3198" s="76"/>
      <c r="L3198" s="76"/>
      <c r="M3198" s="76"/>
      <c r="N3198" s="149" t="str">
        <f t="shared" si="544"/>
        <v/>
      </c>
      <c r="O3198" s="74" t="str">
        <f t="shared" ca="1" si="545"/>
        <v/>
      </c>
      <c r="P3198" s="76"/>
      <c r="Q3198" s="76"/>
      <c r="R3198" s="76"/>
      <c r="S3198" s="149" t="str">
        <f t="shared" si="535"/>
        <v/>
      </c>
      <c r="T3198" s="149" t="str">
        <f t="shared" si="536"/>
        <v/>
      </c>
      <c r="U3198" s="149" t="str">
        <f t="shared" si="537"/>
        <v/>
      </c>
      <c r="V3198" s="76"/>
      <c r="W3198" s="149" t="str">
        <f t="shared" si="538"/>
        <v/>
      </c>
      <c r="X3198" s="149" t="str">
        <f t="shared" si="539"/>
        <v/>
      </c>
      <c r="Y3198" s="149" t="str">
        <f t="shared" ca="1" si="540"/>
        <v/>
      </c>
      <c r="Z3198" s="149" t="str">
        <f>IFERROR(VLOOKUP(R3198,FVU!B:F,5,FALSE),"")</f>
        <v/>
      </c>
      <c r="AA3198" t="str">
        <f t="shared" si="541"/>
        <v/>
      </c>
    </row>
    <row r="3199" spans="1:27" ht="15.75" customHeight="1">
      <c r="A3199" s="150" t="str">
        <f t="shared" si="534"/>
        <v/>
      </c>
      <c r="B3199" s="75"/>
      <c r="C3199" s="60"/>
      <c r="D3199" s="59" t="str">
        <f t="shared" si="542"/>
        <v/>
      </c>
      <c r="E3199" s="61"/>
      <c r="F3199" s="75"/>
      <c r="G3199" s="75"/>
      <c r="H3199" s="150" t="str">
        <f t="shared" si="543"/>
        <v/>
      </c>
      <c r="I3199" s="75"/>
      <c r="J3199" s="75"/>
      <c r="K3199" s="75"/>
      <c r="L3199" s="75"/>
      <c r="M3199" s="75"/>
      <c r="N3199" s="150" t="str">
        <f t="shared" si="544"/>
        <v/>
      </c>
      <c r="O3199" s="66" t="str">
        <f t="shared" ca="1" si="545"/>
        <v/>
      </c>
      <c r="P3199" s="75"/>
      <c r="Q3199" s="75"/>
      <c r="R3199" s="75"/>
      <c r="S3199" s="150" t="str">
        <f t="shared" si="535"/>
        <v/>
      </c>
      <c r="T3199" s="150" t="str">
        <f t="shared" si="536"/>
        <v/>
      </c>
      <c r="U3199" s="150" t="str">
        <f t="shared" si="537"/>
        <v/>
      </c>
      <c r="V3199" s="75"/>
      <c r="W3199" s="150" t="str">
        <f t="shared" si="538"/>
        <v/>
      </c>
      <c r="X3199" s="150" t="str">
        <f t="shared" si="539"/>
        <v/>
      </c>
      <c r="Y3199" s="150" t="str">
        <f t="shared" ca="1" si="540"/>
        <v/>
      </c>
      <c r="Z3199" s="150" t="str">
        <f>IFERROR(VLOOKUP(R3199,FVU!B:F,5,FALSE),"")</f>
        <v/>
      </c>
      <c r="AA3199" t="str">
        <f t="shared" si="541"/>
        <v/>
      </c>
    </row>
    <row r="3200" spans="1:27" ht="15.75" customHeight="1">
      <c r="A3200" s="149" t="str">
        <f t="shared" si="534"/>
        <v/>
      </c>
      <c r="B3200" s="76"/>
      <c r="C3200" s="68"/>
      <c r="D3200" s="67" t="str">
        <f t="shared" si="542"/>
        <v/>
      </c>
      <c r="E3200" s="69"/>
      <c r="F3200" s="76"/>
      <c r="G3200" s="76"/>
      <c r="H3200" s="149" t="str">
        <f t="shared" si="543"/>
        <v/>
      </c>
      <c r="I3200" s="76"/>
      <c r="J3200" s="76"/>
      <c r="K3200" s="76"/>
      <c r="L3200" s="76"/>
      <c r="M3200" s="76"/>
      <c r="N3200" s="149" t="str">
        <f t="shared" si="544"/>
        <v/>
      </c>
      <c r="O3200" s="74" t="str">
        <f t="shared" ca="1" si="545"/>
        <v/>
      </c>
      <c r="P3200" s="76"/>
      <c r="Q3200" s="76"/>
      <c r="R3200" s="76"/>
      <c r="S3200" s="149" t="str">
        <f t="shared" si="535"/>
        <v/>
      </c>
      <c r="T3200" s="149" t="str">
        <f t="shared" si="536"/>
        <v/>
      </c>
      <c r="U3200" s="149" t="str">
        <f t="shared" si="537"/>
        <v/>
      </c>
      <c r="V3200" s="76"/>
      <c r="W3200" s="149" t="str">
        <f t="shared" si="538"/>
        <v/>
      </c>
      <c r="X3200" s="149" t="str">
        <f t="shared" si="539"/>
        <v/>
      </c>
      <c r="Y3200" s="149" t="str">
        <f t="shared" ca="1" si="540"/>
        <v/>
      </c>
      <c r="Z3200" s="149" t="str">
        <f>IFERROR(VLOOKUP(R3200,FVU!B:F,5,FALSE),"")</f>
        <v/>
      </c>
      <c r="AA3200" t="str">
        <f t="shared" si="541"/>
        <v/>
      </c>
    </row>
    <row r="3201" spans="1:27" ht="15.75" customHeight="1">
      <c r="A3201" s="150" t="str">
        <f t="shared" si="534"/>
        <v/>
      </c>
      <c r="B3201" s="75"/>
      <c r="C3201" s="60"/>
      <c r="D3201" s="59" t="str">
        <f t="shared" si="542"/>
        <v/>
      </c>
      <c r="E3201" s="61"/>
      <c r="F3201" s="75"/>
      <c r="G3201" s="75"/>
      <c r="H3201" s="150" t="str">
        <f t="shared" si="543"/>
        <v/>
      </c>
      <c r="I3201" s="75"/>
      <c r="J3201" s="75"/>
      <c r="K3201" s="75"/>
      <c r="L3201" s="75"/>
      <c r="M3201" s="75"/>
      <c r="N3201" s="150" t="str">
        <f t="shared" si="544"/>
        <v/>
      </c>
      <c r="O3201" s="66" t="str">
        <f t="shared" ca="1" si="545"/>
        <v/>
      </c>
      <c r="P3201" s="75"/>
      <c r="Q3201" s="75"/>
      <c r="R3201" s="75"/>
      <c r="S3201" s="150" t="str">
        <f t="shared" si="535"/>
        <v/>
      </c>
      <c r="T3201" s="150" t="str">
        <f t="shared" si="536"/>
        <v/>
      </c>
      <c r="U3201" s="150" t="str">
        <f t="shared" si="537"/>
        <v/>
      </c>
      <c r="V3201" s="75"/>
      <c r="W3201" s="150" t="str">
        <f t="shared" si="538"/>
        <v/>
      </c>
      <c r="X3201" s="150" t="str">
        <f t="shared" si="539"/>
        <v/>
      </c>
      <c r="Y3201" s="150" t="str">
        <f t="shared" ca="1" si="540"/>
        <v/>
      </c>
      <c r="Z3201" s="150" t="str">
        <f>IFERROR(VLOOKUP(R3201,FVU!B:F,5,FALSE),"")</f>
        <v/>
      </c>
      <c r="AA3201" t="str">
        <f t="shared" si="541"/>
        <v/>
      </c>
    </row>
    <row r="3202" spans="1:27" ht="15.75" customHeight="1">
      <c r="A3202" s="149" t="str">
        <f t="shared" si="534"/>
        <v/>
      </c>
      <c r="B3202" s="76"/>
      <c r="C3202" s="68"/>
      <c r="D3202" s="67" t="str">
        <f t="shared" si="542"/>
        <v/>
      </c>
      <c r="E3202" s="69"/>
      <c r="F3202" s="76"/>
      <c r="G3202" s="76"/>
      <c r="H3202" s="149" t="str">
        <f t="shared" si="543"/>
        <v/>
      </c>
      <c r="I3202" s="76"/>
      <c r="J3202" s="76"/>
      <c r="K3202" s="76"/>
      <c r="L3202" s="76"/>
      <c r="M3202" s="76"/>
      <c r="N3202" s="149" t="str">
        <f t="shared" si="544"/>
        <v/>
      </c>
      <c r="O3202" s="74" t="str">
        <f t="shared" ca="1" si="545"/>
        <v/>
      </c>
      <c r="P3202" s="76"/>
      <c r="Q3202" s="76"/>
      <c r="R3202" s="76"/>
      <c r="S3202" s="149" t="str">
        <f t="shared" si="535"/>
        <v/>
      </c>
      <c r="T3202" s="149" t="str">
        <f t="shared" si="536"/>
        <v/>
      </c>
      <c r="U3202" s="149" t="str">
        <f t="shared" si="537"/>
        <v/>
      </c>
      <c r="V3202" s="76"/>
      <c r="W3202" s="149" t="str">
        <f t="shared" si="538"/>
        <v/>
      </c>
      <c r="X3202" s="149" t="str">
        <f t="shared" si="539"/>
        <v/>
      </c>
      <c r="Y3202" s="149" t="str">
        <f t="shared" ca="1" si="540"/>
        <v/>
      </c>
      <c r="Z3202" s="149" t="str">
        <f>IFERROR(VLOOKUP(R3202,FVU!B:F,5,FALSE),"")</f>
        <v/>
      </c>
      <c r="AA3202" t="str">
        <f t="shared" si="541"/>
        <v/>
      </c>
    </row>
    <row r="3203" spans="1:27" ht="15.75" customHeight="1">
      <c r="A3203" s="150" t="str">
        <f t="shared" si="534"/>
        <v/>
      </c>
      <c r="B3203" s="75"/>
      <c r="C3203" s="60"/>
      <c r="D3203" s="59" t="str">
        <f t="shared" si="542"/>
        <v/>
      </c>
      <c r="E3203" s="61"/>
      <c r="F3203" s="75"/>
      <c r="G3203" s="75"/>
      <c r="H3203" s="150" t="str">
        <f t="shared" si="543"/>
        <v/>
      </c>
      <c r="I3203" s="75"/>
      <c r="J3203" s="75"/>
      <c r="K3203" s="75"/>
      <c r="L3203" s="75"/>
      <c r="M3203" s="75"/>
      <c r="N3203" s="150" t="str">
        <f t="shared" si="544"/>
        <v/>
      </c>
      <c r="O3203" s="66" t="str">
        <f t="shared" ca="1" si="545"/>
        <v/>
      </c>
      <c r="P3203" s="75"/>
      <c r="Q3203" s="75"/>
      <c r="R3203" s="75"/>
      <c r="S3203" s="150" t="str">
        <f t="shared" si="535"/>
        <v/>
      </c>
      <c r="T3203" s="150" t="str">
        <f t="shared" si="536"/>
        <v/>
      </c>
      <c r="U3203" s="150" t="str">
        <f t="shared" si="537"/>
        <v/>
      </c>
      <c r="V3203" s="75"/>
      <c r="W3203" s="150" t="str">
        <f t="shared" si="538"/>
        <v/>
      </c>
      <c r="X3203" s="150" t="str">
        <f t="shared" si="539"/>
        <v/>
      </c>
      <c r="Y3203" s="150" t="str">
        <f t="shared" ca="1" si="540"/>
        <v/>
      </c>
      <c r="Z3203" s="150" t="str">
        <f>IFERROR(VLOOKUP(R3203,FVU!B:F,5,FALSE),"")</f>
        <v/>
      </c>
      <c r="AA3203" t="str">
        <f t="shared" si="541"/>
        <v/>
      </c>
    </row>
    <row r="3204" spans="1:27" ht="15.75" customHeight="1">
      <c r="A3204" s="149" t="str">
        <f t="shared" ref="A3204:A3243" si="546">IF(B3204&gt;0,A3203+1,"")</f>
        <v/>
      </c>
      <c r="B3204" s="76"/>
      <c r="C3204" s="68"/>
      <c r="D3204" s="67" t="str">
        <f t="shared" si="542"/>
        <v/>
      </c>
      <c r="E3204" s="69"/>
      <c r="F3204" s="76"/>
      <c r="G3204" s="76"/>
      <c r="H3204" s="149" t="str">
        <f t="shared" si="543"/>
        <v/>
      </c>
      <c r="I3204" s="76"/>
      <c r="J3204" s="76"/>
      <c r="K3204" s="76"/>
      <c r="L3204" s="76"/>
      <c r="M3204" s="76"/>
      <c r="N3204" s="149" t="str">
        <f t="shared" si="544"/>
        <v/>
      </c>
      <c r="O3204" s="74" t="str">
        <f t="shared" ca="1" si="545"/>
        <v/>
      </c>
      <c r="P3204" s="76"/>
      <c r="Q3204" s="76"/>
      <c r="R3204" s="76"/>
      <c r="S3204" s="149" t="str">
        <f t="shared" si="535"/>
        <v/>
      </c>
      <c r="T3204" s="149" t="str">
        <f t="shared" si="536"/>
        <v/>
      </c>
      <c r="U3204" s="149" t="str">
        <f t="shared" si="537"/>
        <v/>
      </c>
      <c r="V3204" s="76"/>
      <c r="W3204" s="149" t="str">
        <f t="shared" si="538"/>
        <v/>
      </c>
      <c r="X3204" s="149" t="str">
        <f t="shared" si="539"/>
        <v/>
      </c>
      <c r="Y3204" s="149" t="str">
        <f t="shared" ca="1" si="540"/>
        <v/>
      </c>
      <c r="Z3204" s="149" t="str">
        <f>IFERROR(VLOOKUP(R3204,FVU!B:F,5,FALSE),"")</f>
        <v/>
      </c>
      <c r="AA3204" t="str">
        <f t="shared" si="541"/>
        <v/>
      </c>
    </row>
    <row r="3205" spans="1:27" ht="15.75" customHeight="1">
      <c r="A3205" s="150" t="str">
        <f t="shared" si="546"/>
        <v/>
      </c>
      <c r="B3205" s="75"/>
      <c r="C3205" s="60"/>
      <c r="D3205" s="59" t="str">
        <f t="shared" si="542"/>
        <v/>
      </c>
      <c r="E3205" s="61"/>
      <c r="F3205" s="75"/>
      <c r="G3205" s="75"/>
      <c r="H3205" s="150" t="str">
        <f t="shared" si="543"/>
        <v/>
      </c>
      <c r="I3205" s="75"/>
      <c r="J3205" s="75"/>
      <c r="K3205" s="75"/>
      <c r="L3205" s="75"/>
      <c r="M3205" s="75"/>
      <c r="N3205" s="150" t="str">
        <f t="shared" si="544"/>
        <v/>
      </c>
      <c r="O3205" s="66" t="str">
        <f t="shared" ca="1" si="545"/>
        <v/>
      </c>
      <c r="P3205" s="75"/>
      <c r="Q3205" s="75"/>
      <c r="R3205" s="75"/>
      <c r="S3205" s="150" t="str">
        <f t="shared" si="535"/>
        <v/>
      </c>
      <c r="T3205" s="150" t="str">
        <f t="shared" si="536"/>
        <v/>
      </c>
      <c r="U3205" s="150" t="str">
        <f t="shared" si="537"/>
        <v/>
      </c>
      <c r="V3205" s="75"/>
      <c r="W3205" s="150" t="str">
        <f t="shared" si="538"/>
        <v/>
      </c>
      <c r="X3205" s="150" t="str">
        <f t="shared" si="539"/>
        <v/>
      </c>
      <c r="Y3205" s="150" t="str">
        <f t="shared" ca="1" si="540"/>
        <v/>
      </c>
      <c r="Z3205" s="150" t="str">
        <f>IFERROR(VLOOKUP(R3205,FVU!B:F,5,FALSE),"")</f>
        <v/>
      </c>
      <c r="AA3205" t="str">
        <f t="shared" si="541"/>
        <v/>
      </c>
    </row>
    <row r="3206" spans="1:27" ht="15.75" customHeight="1">
      <c r="A3206" s="149" t="str">
        <f t="shared" si="546"/>
        <v/>
      </c>
      <c r="B3206" s="76"/>
      <c r="C3206" s="68"/>
      <c r="D3206" s="67" t="str">
        <f t="shared" si="542"/>
        <v/>
      </c>
      <c r="E3206" s="69"/>
      <c r="F3206" s="76"/>
      <c r="G3206" s="76"/>
      <c r="H3206" s="149" t="str">
        <f t="shared" si="543"/>
        <v/>
      </c>
      <c r="I3206" s="76"/>
      <c r="J3206" s="76"/>
      <c r="K3206" s="76"/>
      <c r="L3206" s="76"/>
      <c r="M3206" s="76"/>
      <c r="N3206" s="149" t="str">
        <f t="shared" si="544"/>
        <v/>
      </c>
      <c r="O3206" s="74" t="str">
        <f t="shared" ca="1" si="545"/>
        <v/>
      </c>
      <c r="P3206" s="76"/>
      <c r="Q3206" s="76"/>
      <c r="R3206" s="76"/>
      <c r="S3206" s="149" t="str">
        <f t="shared" si="535"/>
        <v/>
      </c>
      <c r="T3206" s="149" t="str">
        <f t="shared" si="536"/>
        <v/>
      </c>
      <c r="U3206" s="149" t="str">
        <f t="shared" si="537"/>
        <v/>
      </c>
      <c r="V3206" s="76"/>
      <c r="W3206" s="149" t="str">
        <f t="shared" si="538"/>
        <v/>
      </c>
      <c r="X3206" s="149" t="str">
        <f t="shared" si="539"/>
        <v/>
      </c>
      <c r="Y3206" s="149" t="str">
        <f t="shared" ca="1" si="540"/>
        <v/>
      </c>
      <c r="Z3206" s="149" t="str">
        <f>IFERROR(VLOOKUP(R3206,FVU!B:F,5,FALSE),"")</f>
        <v/>
      </c>
      <c r="AA3206" t="str">
        <f t="shared" si="541"/>
        <v/>
      </c>
    </row>
    <row r="3207" spans="1:27" ht="15.75" customHeight="1">
      <c r="A3207" s="150" t="str">
        <f t="shared" si="546"/>
        <v/>
      </c>
      <c r="B3207" s="75"/>
      <c r="C3207" s="60"/>
      <c r="D3207" s="59" t="str">
        <f t="shared" si="542"/>
        <v/>
      </c>
      <c r="E3207" s="61"/>
      <c r="F3207" s="75"/>
      <c r="G3207" s="75"/>
      <c r="H3207" s="150" t="str">
        <f t="shared" si="543"/>
        <v/>
      </c>
      <c r="I3207" s="75"/>
      <c r="J3207" s="75"/>
      <c r="K3207" s="75"/>
      <c r="L3207" s="75"/>
      <c r="M3207" s="75"/>
      <c r="N3207" s="150" t="str">
        <f t="shared" si="544"/>
        <v/>
      </c>
      <c r="O3207" s="66" t="str">
        <f t="shared" ca="1" si="545"/>
        <v/>
      </c>
      <c r="P3207" s="75"/>
      <c r="Q3207" s="75"/>
      <c r="R3207" s="75"/>
      <c r="S3207" s="150" t="str">
        <f t="shared" si="535"/>
        <v/>
      </c>
      <c r="T3207" s="150" t="str">
        <f t="shared" si="536"/>
        <v/>
      </c>
      <c r="U3207" s="150" t="str">
        <f t="shared" si="537"/>
        <v/>
      </c>
      <c r="V3207" s="75"/>
      <c r="W3207" s="150" t="str">
        <f t="shared" si="538"/>
        <v/>
      </c>
      <c r="X3207" s="150" t="str">
        <f t="shared" si="539"/>
        <v/>
      </c>
      <c r="Y3207" s="150" t="str">
        <f t="shared" ca="1" si="540"/>
        <v/>
      </c>
      <c r="Z3207" s="150" t="str">
        <f>IFERROR(VLOOKUP(R3207,FVU!B:F,5,FALSE),"")</f>
        <v/>
      </c>
      <c r="AA3207" t="str">
        <f t="shared" si="541"/>
        <v/>
      </c>
    </row>
    <row r="3208" spans="1:27" ht="15.75" customHeight="1">
      <c r="A3208" s="149" t="str">
        <f t="shared" si="546"/>
        <v/>
      </c>
      <c r="B3208" s="76"/>
      <c r="C3208" s="68"/>
      <c r="D3208" s="67" t="str">
        <f t="shared" si="542"/>
        <v/>
      </c>
      <c r="E3208" s="69"/>
      <c r="F3208" s="76"/>
      <c r="G3208" s="76"/>
      <c r="H3208" s="149" t="str">
        <f t="shared" si="543"/>
        <v/>
      </c>
      <c r="I3208" s="76"/>
      <c r="J3208" s="76"/>
      <c r="K3208" s="76"/>
      <c r="L3208" s="76"/>
      <c r="M3208" s="76"/>
      <c r="N3208" s="149" t="str">
        <f t="shared" si="544"/>
        <v/>
      </c>
      <c r="O3208" s="74" t="str">
        <f t="shared" ca="1" si="545"/>
        <v/>
      </c>
      <c r="P3208" s="76"/>
      <c r="Q3208" s="76"/>
      <c r="R3208" s="76"/>
      <c r="S3208" s="149" t="str">
        <f t="shared" si="535"/>
        <v/>
      </c>
      <c r="T3208" s="149" t="str">
        <f t="shared" si="536"/>
        <v/>
      </c>
      <c r="U3208" s="149" t="str">
        <f t="shared" si="537"/>
        <v/>
      </c>
      <c r="V3208" s="76"/>
      <c r="W3208" s="149" t="str">
        <f t="shared" si="538"/>
        <v/>
      </c>
      <c r="X3208" s="149" t="str">
        <f t="shared" si="539"/>
        <v/>
      </c>
      <c r="Y3208" s="149" t="str">
        <f t="shared" ca="1" si="540"/>
        <v/>
      </c>
      <c r="Z3208" s="149" t="str">
        <f>IFERROR(VLOOKUP(R3208,FVU!B:F,5,FALSE),"")</f>
        <v/>
      </c>
      <c r="AA3208" t="str">
        <f t="shared" si="541"/>
        <v/>
      </c>
    </row>
    <row r="3209" spans="1:27" ht="15.75" customHeight="1">
      <c r="A3209" s="150" t="str">
        <f t="shared" si="546"/>
        <v/>
      </c>
      <c r="B3209" s="75"/>
      <c r="C3209" s="60"/>
      <c r="D3209" s="59" t="str">
        <f t="shared" si="542"/>
        <v/>
      </c>
      <c r="E3209" s="61"/>
      <c r="F3209" s="75"/>
      <c r="G3209" s="75"/>
      <c r="H3209" s="150" t="str">
        <f t="shared" si="543"/>
        <v/>
      </c>
      <c r="I3209" s="75"/>
      <c r="J3209" s="75"/>
      <c r="K3209" s="75"/>
      <c r="L3209" s="75"/>
      <c r="M3209" s="75"/>
      <c r="N3209" s="150" t="str">
        <f t="shared" si="544"/>
        <v/>
      </c>
      <c r="O3209" s="66" t="str">
        <f t="shared" ca="1" si="545"/>
        <v/>
      </c>
      <c r="P3209" s="75"/>
      <c r="Q3209" s="75"/>
      <c r="R3209" s="75"/>
      <c r="S3209" s="150" t="str">
        <f t="shared" si="535"/>
        <v/>
      </c>
      <c r="T3209" s="150" t="str">
        <f t="shared" si="536"/>
        <v/>
      </c>
      <c r="U3209" s="150" t="str">
        <f t="shared" si="537"/>
        <v/>
      </c>
      <c r="V3209" s="75"/>
      <c r="W3209" s="150" t="str">
        <f t="shared" si="538"/>
        <v/>
      </c>
      <c r="X3209" s="150" t="str">
        <f t="shared" si="539"/>
        <v/>
      </c>
      <c r="Y3209" s="150" t="str">
        <f t="shared" ca="1" si="540"/>
        <v/>
      </c>
      <c r="Z3209" s="150" t="str">
        <f>IFERROR(VLOOKUP(R3209,FVU!B:F,5,FALSE),"")</f>
        <v/>
      </c>
      <c r="AA3209" t="str">
        <f t="shared" si="541"/>
        <v/>
      </c>
    </row>
    <row r="3210" spans="1:27" ht="15.75" customHeight="1">
      <c r="A3210" s="149" t="str">
        <f t="shared" si="546"/>
        <v/>
      </c>
      <c r="B3210" s="76"/>
      <c r="C3210" s="68"/>
      <c r="D3210" s="67" t="str">
        <f t="shared" si="542"/>
        <v/>
      </c>
      <c r="E3210" s="69"/>
      <c r="F3210" s="76"/>
      <c r="G3210" s="76"/>
      <c r="H3210" s="149" t="str">
        <f t="shared" si="543"/>
        <v/>
      </c>
      <c r="I3210" s="76"/>
      <c r="J3210" s="76"/>
      <c r="K3210" s="76"/>
      <c r="L3210" s="76"/>
      <c r="M3210" s="76"/>
      <c r="N3210" s="149" t="str">
        <f t="shared" si="544"/>
        <v/>
      </c>
      <c r="O3210" s="74" t="str">
        <f t="shared" ca="1" si="545"/>
        <v/>
      </c>
      <c r="P3210" s="76"/>
      <c r="Q3210" s="76"/>
      <c r="R3210" s="76"/>
      <c r="S3210" s="149" t="str">
        <f t="shared" si="535"/>
        <v/>
      </c>
      <c r="T3210" s="149" t="str">
        <f t="shared" si="536"/>
        <v/>
      </c>
      <c r="U3210" s="149" t="str">
        <f t="shared" si="537"/>
        <v/>
      </c>
      <c r="V3210" s="76"/>
      <c r="W3210" s="149" t="str">
        <f t="shared" si="538"/>
        <v/>
      </c>
      <c r="X3210" s="149" t="str">
        <f t="shared" si="539"/>
        <v/>
      </c>
      <c r="Y3210" s="149" t="str">
        <f t="shared" ca="1" si="540"/>
        <v/>
      </c>
      <c r="Z3210" s="149" t="str">
        <f>IFERROR(VLOOKUP(R3210,FVU!B:F,5,FALSE),"")</f>
        <v/>
      </c>
      <c r="AA3210" t="str">
        <f t="shared" si="541"/>
        <v/>
      </c>
    </row>
    <row r="3211" spans="1:27" ht="15.75" customHeight="1">
      <c r="A3211" s="150" t="str">
        <f t="shared" si="546"/>
        <v/>
      </c>
      <c r="B3211" s="75"/>
      <c r="C3211" s="60"/>
      <c r="D3211" s="59" t="str">
        <f t="shared" si="542"/>
        <v/>
      </c>
      <c r="E3211" s="61"/>
      <c r="F3211" s="75"/>
      <c r="G3211" s="75"/>
      <c r="H3211" s="150" t="str">
        <f t="shared" si="543"/>
        <v/>
      </c>
      <c r="I3211" s="75"/>
      <c r="J3211" s="75"/>
      <c r="K3211" s="75"/>
      <c r="L3211" s="75"/>
      <c r="M3211" s="75"/>
      <c r="N3211" s="150" t="str">
        <f t="shared" si="544"/>
        <v/>
      </c>
      <c r="O3211" s="66" t="str">
        <f t="shared" ca="1" si="545"/>
        <v/>
      </c>
      <c r="P3211" s="75"/>
      <c r="Q3211" s="75"/>
      <c r="R3211" s="75"/>
      <c r="S3211" s="150" t="str">
        <f t="shared" si="535"/>
        <v/>
      </c>
      <c r="T3211" s="150" t="str">
        <f t="shared" si="536"/>
        <v/>
      </c>
      <c r="U3211" s="150" t="str">
        <f t="shared" si="537"/>
        <v/>
      </c>
      <c r="V3211" s="75"/>
      <c r="W3211" s="150" t="str">
        <f t="shared" si="538"/>
        <v/>
      </c>
      <c r="X3211" s="150" t="str">
        <f t="shared" si="539"/>
        <v/>
      </c>
      <c r="Y3211" s="150" t="str">
        <f t="shared" ca="1" si="540"/>
        <v/>
      </c>
      <c r="Z3211" s="150" t="str">
        <f>IFERROR(VLOOKUP(R3211,FVU!B:F,5,FALSE),"")</f>
        <v/>
      </c>
      <c r="AA3211" t="str">
        <f t="shared" si="541"/>
        <v/>
      </c>
    </row>
    <row r="3212" spans="1:27" ht="15.75" customHeight="1">
      <c r="A3212" s="149" t="str">
        <f t="shared" si="546"/>
        <v/>
      </c>
      <c r="B3212" s="76"/>
      <c r="C3212" s="68"/>
      <c r="D3212" s="67" t="str">
        <f t="shared" si="542"/>
        <v/>
      </c>
      <c r="E3212" s="69"/>
      <c r="F3212" s="76"/>
      <c r="G3212" s="76"/>
      <c r="H3212" s="149" t="str">
        <f t="shared" si="543"/>
        <v/>
      </c>
      <c r="I3212" s="76"/>
      <c r="J3212" s="76"/>
      <c r="K3212" s="76"/>
      <c r="L3212" s="76"/>
      <c r="M3212" s="76"/>
      <c r="N3212" s="149" t="str">
        <f t="shared" si="544"/>
        <v/>
      </c>
      <c r="O3212" s="74" t="str">
        <f t="shared" ca="1" si="545"/>
        <v/>
      </c>
      <c r="P3212" s="76"/>
      <c r="Q3212" s="76"/>
      <c r="R3212" s="76"/>
      <c r="S3212" s="149" t="str">
        <f t="shared" si="535"/>
        <v/>
      </c>
      <c r="T3212" s="149" t="str">
        <f t="shared" si="536"/>
        <v/>
      </c>
      <c r="U3212" s="149" t="str">
        <f t="shared" si="537"/>
        <v/>
      </c>
      <c r="V3212" s="76"/>
      <c r="W3212" s="149" t="str">
        <f t="shared" si="538"/>
        <v/>
      </c>
      <c r="X3212" s="149" t="str">
        <f t="shared" si="539"/>
        <v/>
      </c>
      <c r="Y3212" s="149" t="str">
        <f t="shared" ca="1" si="540"/>
        <v/>
      </c>
      <c r="Z3212" s="149" t="str">
        <f>IFERROR(VLOOKUP(R3212,FVU!B:F,5,FALSE),"")</f>
        <v/>
      </c>
      <c r="AA3212" t="str">
        <f t="shared" si="541"/>
        <v/>
      </c>
    </row>
    <row r="3213" spans="1:27" ht="15.75" customHeight="1">
      <c r="A3213" s="150" t="str">
        <f t="shared" si="546"/>
        <v/>
      </c>
      <c r="B3213" s="75"/>
      <c r="C3213" s="60"/>
      <c r="D3213" s="59" t="str">
        <f t="shared" si="542"/>
        <v/>
      </c>
      <c r="E3213" s="61"/>
      <c r="F3213" s="75"/>
      <c r="G3213" s="75"/>
      <c r="H3213" s="150" t="str">
        <f t="shared" si="543"/>
        <v/>
      </c>
      <c r="I3213" s="75"/>
      <c r="J3213" s="75"/>
      <c r="K3213" s="75"/>
      <c r="L3213" s="75"/>
      <c r="M3213" s="75"/>
      <c r="N3213" s="150" t="str">
        <f t="shared" si="544"/>
        <v/>
      </c>
      <c r="O3213" s="66" t="str">
        <f t="shared" ca="1" si="545"/>
        <v/>
      </c>
      <c r="P3213" s="75"/>
      <c r="Q3213" s="75"/>
      <c r="R3213" s="75"/>
      <c r="S3213" s="150" t="str">
        <f t="shared" si="535"/>
        <v/>
      </c>
      <c r="T3213" s="150" t="str">
        <f t="shared" si="536"/>
        <v/>
      </c>
      <c r="U3213" s="150" t="str">
        <f t="shared" si="537"/>
        <v/>
      </c>
      <c r="V3213" s="75"/>
      <c r="W3213" s="150" t="str">
        <f t="shared" si="538"/>
        <v/>
      </c>
      <c r="X3213" s="150" t="str">
        <f t="shared" si="539"/>
        <v/>
      </c>
      <c r="Y3213" s="150" t="str">
        <f t="shared" ca="1" si="540"/>
        <v/>
      </c>
      <c r="Z3213" s="150" t="str">
        <f>IFERROR(VLOOKUP(R3213,FVU!B:F,5,FALSE),"")</f>
        <v/>
      </c>
      <c r="AA3213" t="str">
        <f t="shared" si="541"/>
        <v/>
      </c>
    </row>
    <row r="3214" spans="1:27" ht="15.75" customHeight="1">
      <c r="A3214" s="149" t="str">
        <f t="shared" si="546"/>
        <v/>
      </c>
      <c r="B3214" s="76"/>
      <c r="C3214" s="68"/>
      <c r="D3214" s="67" t="str">
        <f t="shared" si="542"/>
        <v/>
      </c>
      <c r="E3214" s="69"/>
      <c r="F3214" s="76"/>
      <c r="G3214" s="76"/>
      <c r="H3214" s="149" t="str">
        <f t="shared" si="543"/>
        <v/>
      </c>
      <c r="I3214" s="76"/>
      <c r="J3214" s="76"/>
      <c r="K3214" s="76"/>
      <c r="L3214" s="76"/>
      <c r="M3214" s="76"/>
      <c r="N3214" s="149" t="str">
        <f t="shared" si="544"/>
        <v/>
      </c>
      <c r="O3214" s="74" t="str">
        <f t="shared" ca="1" si="545"/>
        <v/>
      </c>
      <c r="P3214" s="76"/>
      <c r="Q3214" s="76"/>
      <c r="R3214" s="76"/>
      <c r="S3214" s="149" t="str">
        <f t="shared" si="535"/>
        <v/>
      </c>
      <c r="T3214" s="149" t="str">
        <f t="shared" si="536"/>
        <v/>
      </c>
      <c r="U3214" s="149" t="str">
        <f t="shared" si="537"/>
        <v/>
      </c>
      <c r="V3214" s="76"/>
      <c r="W3214" s="149" t="str">
        <f t="shared" si="538"/>
        <v/>
      </c>
      <c r="X3214" s="149" t="str">
        <f t="shared" si="539"/>
        <v/>
      </c>
      <c r="Y3214" s="149" t="str">
        <f t="shared" ca="1" si="540"/>
        <v/>
      </c>
      <c r="Z3214" s="149" t="str">
        <f>IFERROR(VLOOKUP(R3214,FVU!B:F,5,FALSE),"")</f>
        <v/>
      </c>
      <c r="AA3214" t="str">
        <f t="shared" si="541"/>
        <v/>
      </c>
    </row>
    <row r="3215" spans="1:27" ht="15.75" customHeight="1">
      <c r="A3215" s="150" t="str">
        <f t="shared" si="546"/>
        <v/>
      </c>
      <c r="B3215" s="75"/>
      <c r="C3215" s="60"/>
      <c r="D3215" s="59" t="str">
        <f t="shared" si="542"/>
        <v/>
      </c>
      <c r="E3215" s="61"/>
      <c r="F3215" s="75"/>
      <c r="G3215" s="75"/>
      <c r="H3215" s="150" t="str">
        <f t="shared" si="543"/>
        <v/>
      </c>
      <c r="I3215" s="75"/>
      <c r="J3215" s="75"/>
      <c r="K3215" s="75"/>
      <c r="L3215" s="75"/>
      <c r="M3215" s="75"/>
      <c r="N3215" s="150" t="str">
        <f t="shared" si="544"/>
        <v/>
      </c>
      <c r="O3215" s="66" t="str">
        <f t="shared" ca="1" si="545"/>
        <v/>
      </c>
      <c r="P3215" s="75"/>
      <c r="Q3215" s="75"/>
      <c r="R3215" s="75"/>
      <c r="S3215" s="150" t="str">
        <f t="shared" si="535"/>
        <v/>
      </c>
      <c r="T3215" s="150" t="str">
        <f t="shared" si="536"/>
        <v/>
      </c>
      <c r="U3215" s="150" t="str">
        <f t="shared" si="537"/>
        <v/>
      </c>
      <c r="V3215" s="75"/>
      <c r="W3215" s="150" t="str">
        <f t="shared" si="538"/>
        <v/>
      </c>
      <c r="X3215" s="150" t="str">
        <f t="shared" si="539"/>
        <v/>
      </c>
      <c r="Y3215" s="150" t="str">
        <f t="shared" ca="1" si="540"/>
        <v/>
      </c>
      <c r="Z3215" s="150" t="str">
        <f>IFERROR(VLOOKUP(R3215,FVU!B:F,5,FALSE),"")</f>
        <v/>
      </c>
      <c r="AA3215" t="str">
        <f t="shared" si="541"/>
        <v/>
      </c>
    </row>
    <row r="3216" spans="1:27" ht="15.75" customHeight="1">
      <c r="A3216" s="149" t="str">
        <f t="shared" si="546"/>
        <v/>
      </c>
      <c r="B3216" s="76"/>
      <c r="C3216" s="68"/>
      <c r="D3216" s="67" t="str">
        <f t="shared" si="542"/>
        <v/>
      </c>
      <c r="E3216" s="69"/>
      <c r="F3216" s="76"/>
      <c r="G3216" s="76"/>
      <c r="H3216" s="149" t="str">
        <f t="shared" si="543"/>
        <v/>
      </c>
      <c r="I3216" s="76"/>
      <c r="J3216" s="76"/>
      <c r="K3216" s="76"/>
      <c r="L3216" s="76"/>
      <c r="M3216" s="76"/>
      <c r="N3216" s="149" t="str">
        <f t="shared" si="544"/>
        <v/>
      </c>
      <c r="O3216" s="74" t="str">
        <f t="shared" ca="1" si="545"/>
        <v/>
      </c>
      <c r="P3216" s="76"/>
      <c r="Q3216" s="76"/>
      <c r="R3216" s="76"/>
      <c r="S3216" s="149" t="str">
        <f t="shared" si="535"/>
        <v/>
      </c>
      <c r="T3216" s="149" t="str">
        <f t="shared" si="536"/>
        <v/>
      </c>
      <c r="U3216" s="149" t="str">
        <f t="shared" si="537"/>
        <v/>
      </c>
      <c r="V3216" s="76"/>
      <c r="W3216" s="149" t="str">
        <f t="shared" si="538"/>
        <v/>
      </c>
      <c r="X3216" s="149" t="str">
        <f t="shared" si="539"/>
        <v/>
      </c>
      <c r="Y3216" s="149" t="str">
        <f t="shared" ca="1" si="540"/>
        <v/>
      </c>
      <c r="Z3216" s="149" t="str">
        <f>IFERROR(VLOOKUP(R3216,FVU!B:F,5,FALSE),"")</f>
        <v/>
      </c>
      <c r="AA3216" t="str">
        <f t="shared" si="541"/>
        <v/>
      </c>
    </row>
    <row r="3217" spans="1:27" ht="15.75" customHeight="1">
      <c r="A3217" s="150" t="str">
        <f t="shared" si="546"/>
        <v/>
      </c>
      <c r="B3217" s="75"/>
      <c r="C3217" s="60"/>
      <c r="D3217" s="59" t="str">
        <f t="shared" si="542"/>
        <v/>
      </c>
      <c r="E3217" s="61"/>
      <c r="F3217" s="75"/>
      <c r="G3217" s="75"/>
      <c r="H3217" s="150" t="str">
        <f t="shared" si="543"/>
        <v/>
      </c>
      <c r="I3217" s="75"/>
      <c r="J3217" s="75"/>
      <c r="K3217" s="75"/>
      <c r="L3217" s="75"/>
      <c r="M3217" s="75"/>
      <c r="N3217" s="150" t="str">
        <f t="shared" si="544"/>
        <v/>
      </c>
      <c r="O3217" s="66" t="str">
        <f t="shared" ca="1" si="545"/>
        <v/>
      </c>
      <c r="P3217" s="75"/>
      <c r="Q3217" s="75"/>
      <c r="R3217" s="75"/>
      <c r="S3217" s="150" t="str">
        <f t="shared" ref="S3217:S3243" si="547">IFERROR(VLOOKUP(R3217,FVU,2,FALSE),"")</f>
        <v/>
      </c>
      <c r="T3217" s="150" t="str">
        <f t="shared" ref="T3217:T3243" si="548">IFERROR(VLOOKUP(R3217,FVU,3,FALSE),"")</f>
        <v/>
      </c>
      <c r="U3217" s="150" t="str">
        <f t="shared" ref="U3217:U3243" si="549">IFERROR(VLOOKUP(R3217,FVU,4,FALSE),"")</f>
        <v/>
      </c>
      <c r="V3217" s="75"/>
      <c r="W3217" s="150" t="str">
        <f t="shared" ref="W3217:W3243" si="550">IFERROR(VLOOKUP(V3217,RELATOR,2,FALSE),"")</f>
        <v/>
      </c>
      <c r="X3217" s="150" t="str">
        <f t="shared" ref="X3217:X3243" si="551">IF(J3217=0,"",MONTH(J3217))</f>
        <v/>
      </c>
      <c r="Y3217" s="150" t="str">
        <f t="shared" ref="Y3217:Y3243" ca="1" si="552">IF(J3217=0,"",IF(P3217=0,TODAY()-J3217,P3217-J3217))</f>
        <v/>
      </c>
      <c r="Z3217" s="150" t="str">
        <f>IFERROR(VLOOKUP(R3217,FVU!B:F,5,FALSE),"")</f>
        <v/>
      </c>
      <c r="AA3217" t="str">
        <f t="shared" ref="AA3217:AA3243" si="553">IF(J3217=0,"",YEAR(J3217))</f>
        <v/>
      </c>
    </row>
    <row r="3218" spans="1:27" ht="15.75" customHeight="1">
      <c r="A3218" s="149" t="str">
        <f t="shared" si="546"/>
        <v/>
      </c>
      <c r="B3218" s="76"/>
      <c r="C3218" s="68"/>
      <c r="D3218" s="67" t="str">
        <f t="shared" si="542"/>
        <v/>
      </c>
      <c r="E3218" s="69"/>
      <c r="F3218" s="76"/>
      <c r="G3218" s="76"/>
      <c r="H3218" s="149" t="str">
        <f t="shared" si="543"/>
        <v/>
      </c>
      <c r="I3218" s="76"/>
      <c r="J3218" s="76"/>
      <c r="K3218" s="76"/>
      <c r="L3218" s="76"/>
      <c r="M3218" s="76"/>
      <c r="N3218" s="149" t="str">
        <f t="shared" si="544"/>
        <v/>
      </c>
      <c r="O3218" s="74" t="str">
        <f t="shared" ca="1" si="545"/>
        <v/>
      </c>
      <c r="P3218" s="76"/>
      <c r="Q3218" s="76"/>
      <c r="R3218" s="76"/>
      <c r="S3218" s="149" t="str">
        <f t="shared" si="547"/>
        <v/>
      </c>
      <c r="T3218" s="149" t="str">
        <f t="shared" si="548"/>
        <v/>
      </c>
      <c r="U3218" s="149" t="str">
        <f t="shared" si="549"/>
        <v/>
      </c>
      <c r="V3218" s="76"/>
      <c r="W3218" s="149" t="str">
        <f t="shared" si="550"/>
        <v/>
      </c>
      <c r="X3218" s="149" t="str">
        <f t="shared" si="551"/>
        <v/>
      </c>
      <c r="Y3218" s="149" t="str">
        <f t="shared" ca="1" si="552"/>
        <v/>
      </c>
      <c r="Z3218" s="149" t="str">
        <f>IFERROR(VLOOKUP(R3218,FVU!B:F,5,FALSE),"")</f>
        <v/>
      </c>
      <c r="AA3218" t="str">
        <f t="shared" si="553"/>
        <v/>
      </c>
    </row>
    <row r="3219" spans="1:27" ht="15.75" customHeight="1">
      <c r="A3219" s="150" t="str">
        <f t="shared" si="546"/>
        <v/>
      </c>
      <c r="B3219" s="75"/>
      <c r="C3219" s="60"/>
      <c r="D3219" s="59" t="str">
        <f t="shared" si="542"/>
        <v/>
      </c>
      <c r="E3219" s="61"/>
      <c r="F3219" s="75"/>
      <c r="G3219" s="75"/>
      <c r="H3219" s="150" t="str">
        <f t="shared" si="543"/>
        <v/>
      </c>
      <c r="I3219" s="75"/>
      <c r="J3219" s="75"/>
      <c r="K3219" s="75"/>
      <c r="L3219" s="75"/>
      <c r="M3219" s="75"/>
      <c r="N3219" s="150" t="str">
        <f t="shared" si="544"/>
        <v/>
      </c>
      <c r="O3219" s="66" t="str">
        <f t="shared" ca="1" si="545"/>
        <v/>
      </c>
      <c r="P3219" s="75"/>
      <c r="Q3219" s="75"/>
      <c r="R3219" s="75"/>
      <c r="S3219" s="150" t="str">
        <f t="shared" si="547"/>
        <v/>
      </c>
      <c r="T3219" s="150" t="str">
        <f t="shared" si="548"/>
        <v/>
      </c>
      <c r="U3219" s="150" t="str">
        <f t="shared" si="549"/>
        <v/>
      </c>
      <c r="V3219" s="75"/>
      <c r="W3219" s="150" t="str">
        <f t="shared" si="550"/>
        <v/>
      </c>
      <c r="X3219" s="150" t="str">
        <f t="shared" si="551"/>
        <v/>
      </c>
      <c r="Y3219" s="150" t="str">
        <f t="shared" ca="1" si="552"/>
        <v/>
      </c>
      <c r="Z3219" s="150" t="str">
        <f>IFERROR(VLOOKUP(R3219,FVU!B:F,5,FALSE),"")</f>
        <v/>
      </c>
      <c r="AA3219" t="str">
        <f t="shared" si="553"/>
        <v/>
      </c>
    </row>
    <row r="3220" spans="1:27" ht="15.75" customHeight="1">
      <c r="A3220" s="149" t="str">
        <f t="shared" si="546"/>
        <v/>
      </c>
      <c r="B3220" s="76"/>
      <c r="C3220" s="68"/>
      <c r="D3220" s="67" t="str">
        <f t="shared" si="542"/>
        <v/>
      </c>
      <c r="E3220" s="69"/>
      <c r="F3220" s="76"/>
      <c r="G3220" s="76"/>
      <c r="H3220" s="149" t="str">
        <f t="shared" si="543"/>
        <v/>
      </c>
      <c r="I3220" s="76"/>
      <c r="J3220" s="76"/>
      <c r="K3220" s="76"/>
      <c r="L3220" s="76"/>
      <c r="M3220" s="76"/>
      <c r="N3220" s="149" t="str">
        <f t="shared" si="544"/>
        <v/>
      </c>
      <c r="O3220" s="74" t="str">
        <f t="shared" ca="1" si="545"/>
        <v/>
      </c>
      <c r="P3220" s="76"/>
      <c r="Q3220" s="76"/>
      <c r="R3220" s="76"/>
      <c r="S3220" s="149" t="str">
        <f t="shared" si="547"/>
        <v/>
      </c>
      <c r="T3220" s="149" t="str">
        <f t="shared" si="548"/>
        <v/>
      </c>
      <c r="U3220" s="149" t="str">
        <f t="shared" si="549"/>
        <v/>
      </c>
      <c r="V3220" s="76"/>
      <c r="W3220" s="149" t="str">
        <f t="shared" si="550"/>
        <v/>
      </c>
      <c r="X3220" s="149" t="str">
        <f t="shared" si="551"/>
        <v/>
      </c>
      <c r="Y3220" s="149" t="str">
        <f t="shared" ca="1" si="552"/>
        <v/>
      </c>
      <c r="Z3220" s="149" t="str">
        <f>IFERROR(VLOOKUP(R3220,FVU!B:F,5,FALSE),"")</f>
        <v/>
      </c>
      <c r="AA3220" t="str">
        <f t="shared" si="553"/>
        <v/>
      </c>
    </row>
    <row r="3221" spans="1:27" ht="15.75" customHeight="1">
      <c r="A3221" s="150" t="str">
        <f t="shared" si="546"/>
        <v/>
      </c>
      <c r="B3221" s="75"/>
      <c r="C3221" s="60"/>
      <c r="D3221" s="59" t="str">
        <f t="shared" si="542"/>
        <v/>
      </c>
      <c r="E3221" s="61"/>
      <c r="F3221" s="75"/>
      <c r="G3221" s="75"/>
      <c r="H3221" s="150" t="str">
        <f t="shared" si="543"/>
        <v/>
      </c>
      <c r="I3221" s="75"/>
      <c r="J3221" s="75"/>
      <c r="K3221" s="75"/>
      <c r="L3221" s="75"/>
      <c r="M3221" s="75"/>
      <c r="N3221" s="150" t="str">
        <f t="shared" si="544"/>
        <v/>
      </c>
      <c r="O3221" s="66" t="str">
        <f t="shared" ca="1" si="545"/>
        <v/>
      </c>
      <c r="P3221" s="75"/>
      <c r="Q3221" s="75"/>
      <c r="R3221" s="75"/>
      <c r="S3221" s="150" t="str">
        <f t="shared" si="547"/>
        <v/>
      </c>
      <c r="T3221" s="150" t="str">
        <f t="shared" si="548"/>
        <v/>
      </c>
      <c r="U3221" s="150" t="str">
        <f t="shared" si="549"/>
        <v/>
      </c>
      <c r="V3221" s="75"/>
      <c r="W3221" s="150" t="str">
        <f t="shared" si="550"/>
        <v/>
      </c>
      <c r="X3221" s="150" t="str">
        <f t="shared" si="551"/>
        <v/>
      </c>
      <c r="Y3221" s="150" t="str">
        <f t="shared" ca="1" si="552"/>
        <v/>
      </c>
      <c r="Z3221" s="150" t="str">
        <f>IFERROR(VLOOKUP(R3221,FVU!B:F,5,FALSE),"")</f>
        <v/>
      </c>
      <c r="AA3221" t="str">
        <f t="shared" si="553"/>
        <v/>
      </c>
    </row>
    <row r="3222" spans="1:27" ht="15.75" customHeight="1">
      <c r="A3222" s="149" t="str">
        <f t="shared" si="546"/>
        <v/>
      </c>
      <c r="B3222" s="76"/>
      <c r="C3222" s="68"/>
      <c r="D3222" s="67" t="str">
        <f t="shared" si="542"/>
        <v/>
      </c>
      <c r="E3222" s="69"/>
      <c r="F3222" s="76"/>
      <c r="G3222" s="76"/>
      <c r="H3222" s="149" t="str">
        <f t="shared" si="543"/>
        <v/>
      </c>
      <c r="I3222" s="76"/>
      <c r="J3222" s="76"/>
      <c r="K3222" s="76"/>
      <c r="L3222" s="76"/>
      <c r="M3222" s="76"/>
      <c r="N3222" s="149" t="str">
        <f t="shared" si="544"/>
        <v/>
      </c>
      <c r="O3222" s="74" t="str">
        <f t="shared" ca="1" si="545"/>
        <v/>
      </c>
      <c r="P3222" s="76"/>
      <c r="Q3222" s="76"/>
      <c r="R3222" s="76"/>
      <c r="S3222" s="149" t="str">
        <f t="shared" si="547"/>
        <v/>
      </c>
      <c r="T3222" s="149" t="str">
        <f t="shared" si="548"/>
        <v/>
      </c>
      <c r="U3222" s="149" t="str">
        <f t="shared" si="549"/>
        <v/>
      </c>
      <c r="V3222" s="76"/>
      <c r="W3222" s="149" t="str">
        <f t="shared" si="550"/>
        <v/>
      </c>
      <c r="X3222" s="149" t="str">
        <f t="shared" si="551"/>
        <v/>
      </c>
      <c r="Y3222" s="149" t="str">
        <f t="shared" ca="1" si="552"/>
        <v/>
      </c>
      <c r="Z3222" s="149" t="str">
        <f>IFERROR(VLOOKUP(R3222,FVU!B:F,5,FALSE),"")</f>
        <v/>
      </c>
      <c r="AA3222" t="str">
        <f t="shared" si="553"/>
        <v/>
      </c>
    </row>
    <row r="3223" spans="1:27" ht="15.75" customHeight="1">
      <c r="A3223" s="150" t="str">
        <f t="shared" si="546"/>
        <v/>
      </c>
      <c r="B3223" s="75"/>
      <c r="C3223" s="60"/>
      <c r="D3223" s="59" t="str">
        <f t="shared" ref="D3223:D3243" si="554">IFERROR(VLOOKUP(C3223,MEDIDA,2,FALSE),"")</f>
        <v/>
      </c>
      <c r="E3223" s="61"/>
      <c r="F3223" s="75"/>
      <c r="G3223" s="75"/>
      <c r="H3223" s="150" t="str">
        <f t="shared" ref="H3223:H3243" si="555">IFERROR(VLOOKUP(G3223,LOCAL,2,FALSE),"")</f>
        <v/>
      </c>
      <c r="I3223" s="75"/>
      <c r="J3223" s="75"/>
      <c r="K3223" s="75"/>
      <c r="L3223" s="75"/>
      <c r="M3223" s="75"/>
      <c r="N3223" s="150" t="str">
        <f t="shared" ref="N3223:N3243" si="556">IFERROR(VLOOKUP(C3223,MEDIDA,3,FALSE),"")</f>
        <v/>
      </c>
      <c r="O3223" s="66" t="str">
        <f t="shared" ref="O3223:O3243" ca="1" si="557">IF(B3223="","",IF(P3223="",IF(TODAY()-J3223&gt;=7,"PENDENTE","AGUARDANDO"),"OK"))</f>
        <v/>
      </c>
      <c r="P3223" s="75"/>
      <c r="Q3223" s="75"/>
      <c r="R3223" s="75"/>
      <c r="S3223" s="150" t="str">
        <f t="shared" si="547"/>
        <v/>
      </c>
      <c r="T3223" s="150" t="str">
        <f t="shared" si="548"/>
        <v/>
      </c>
      <c r="U3223" s="150" t="str">
        <f t="shared" si="549"/>
        <v/>
      </c>
      <c r="V3223" s="75"/>
      <c r="W3223" s="150" t="str">
        <f t="shared" si="550"/>
        <v/>
      </c>
      <c r="X3223" s="150" t="str">
        <f t="shared" si="551"/>
        <v/>
      </c>
      <c r="Y3223" s="150" t="str">
        <f t="shared" ca="1" si="552"/>
        <v/>
      </c>
      <c r="Z3223" s="150" t="str">
        <f>IFERROR(VLOOKUP(R3223,FVU!B:F,5,FALSE),"")</f>
        <v/>
      </c>
      <c r="AA3223" t="str">
        <f t="shared" si="553"/>
        <v/>
      </c>
    </row>
    <row r="3224" spans="1:27" ht="15.75" customHeight="1">
      <c r="A3224" s="149" t="str">
        <f t="shared" si="546"/>
        <v/>
      </c>
      <c r="B3224" s="76"/>
      <c r="C3224" s="68"/>
      <c r="D3224" s="67" t="str">
        <f t="shared" si="554"/>
        <v/>
      </c>
      <c r="E3224" s="69"/>
      <c r="F3224" s="76"/>
      <c r="G3224" s="76"/>
      <c r="H3224" s="149" t="str">
        <f t="shared" si="555"/>
        <v/>
      </c>
      <c r="I3224" s="76"/>
      <c r="J3224" s="76"/>
      <c r="K3224" s="76"/>
      <c r="L3224" s="76"/>
      <c r="M3224" s="76"/>
      <c r="N3224" s="149" t="str">
        <f t="shared" si="556"/>
        <v/>
      </c>
      <c r="O3224" s="74" t="str">
        <f t="shared" ca="1" si="557"/>
        <v/>
      </c>
      <c r="P3224" s="76"/>
      <c r="Q3224" s="76"/>
      <c r="R3224" s="76"/>
      <c r="S3224" s="149" t="str">
        <f t="shared" si="547"/>
        <v/>
      </c>
      <c r="T3224" s="149" t="str">
        <f t="shared" si="548"/>
        <v/>
      </c>
      <c r="U3224" s="149" t="str">
        <f t="shared" si="549"/>
        <v/>
      </c>
      <c r="V3224" s="76"/>
      <c r="W3224" s="149" t="str">
        <f t="shared" si="550"/>
        <v/>
      </c>
      <c r="X3224" s="149" t="str">
        <f t="shared" si="551"/>
        <v/>
      </c>
      <c r="Y3224" s="149" t="str">
        <f t="shared" ca="1" si="552"/>
        <v/>
      </c>
      <c r="Z3224" s="149" t="str">
        <f>IFERROR(VLOOKUP(R3224,FVU!B:F,5,FALSE),"")</f>
        <v/>
      </c>
      <c r="AA3224" t="str">
        <f t="shared" si="553"/>
        <v/>
      </c>
    </row>
    <row r="3225" spans="1:27" ht="15.75" customHeight="1">
      <c r="A3225" s="150" t="str">
        <f t="shared" si="546"/>
        <v/>
      </c>
      <c r="B3225" s="75"/>
      <c r="C3225" s="60"/>
      <c r="D3225" s="59" t="str">
        <f t="shared" si="554"/>
        <v/>
      </c>
      <c r="E3225" s="61"/>
      <c r="F3225" s="75"/>
      <c r="G3225" s="75"/>
      <c r="H3225" s="150" t="str">
        <f t="shared" si="555"/>
        <v/>
      </c>
      <c r="I3225" s="75"/>
      <c r="J3225" s="75"/>
      <c r="K3225" s="75"/>
      <c r="L3225" s="75"/>
      <c r="M3225" s="75"/>
      <c r="N3225" s="150" t="str">
        <f t="shared" si="556"/>
        <v/>
      </c>
      <c r="O3225" s="66" t="str">
        <f t="shared" ca="1" si="557"/>
        <v/>
      </c>
      <c r="P3225" s="75"/>
      <c r="Q3225" s="75"/>
      <c r="R3225" s="75"/>
      <c r="S3225" s="150" t="str">
        <f t="shared" si="547"/>
        <v/>
      </c>
      <c r="T3225" s="150" t="str">
        <f t="shared" si="548"/>
        <v/>
      </c>
      <c r="U3225" s="150" t="str">
        <f t="shared" si="549"/>
        <v/>
      </c>
      <c r="V3225" s="75"/>
      <c r="W3225" s="150" t="str">
        <f t="shared" si="550"/>
        <v/>
      </c>
      <c r="X3225" s="150" t="str">
        <f t="shared" si="551"/>
        <v/>
      </c>
      <c r="Y3225" s="150" t="str">
        <f t="shared" ca="1" si="552"/>
        <v/>
      </c>
      <c r="Z3225" s="150" t="str">
        <f>IFERROR(VLOOKUP(R3225,FVU!B:F,5,FALSE),"")</f>
        <v/>
      </c>
      <c r="AA3225" t="str">
        <f t="shared" si="553"/>
        <v/>
      </c>
    </row>
    <row r="3226" spans="1:27" ht="15.75" customHeight="1">
      <c r="A3226" s="149" t="str">
        <f t="shared" si="546"/>
        <v/>
      </c>
      <c r="B3226" s="76"/>
      <c r="C3226" s="68"/>
      <c r="D3226" s="67" t="str">
        <f t="shared" si="554"/>
        <v/>
      </c>
      <c r="E3226" s="69"/>
      <c r="F3226" s="76"/>
      <c r="G3226" s="76"/>
      <c r="H3226" s="149" t="str">
        <f t="shared" si="555"/>
        <v/>
      </c>
      <c r="I3226" s="76"/>
      <c r="J3226" s="76"/>
      <c r="K3226" s="76"/>
      <c r="L3226" s="76"/>
      <c r="M3226" s="76"/>
      <c r="N3226" s="149" t="str">
        <f t="shared" si="556"/>
        <v/>
      </c>
      <c r="O3226" s="74" t="str">
        <f t="shared" ca="1" si="557"/>
        <v/>
      </c>
      <c r="P3226" s="76"/>
      <c r="Q3226" s="76"/>
      <c r="R3226" s="76"/>
      <c r="S3226" s="149" t="str">
        <f t="shared" si="547"/>
        <v/>
      </c>
      <c r="T3226" s="149" t="str">
        <f t="shared" si="548"/>
        <v/>
      </c>
      <c r="U3226" s="149" t="str">
        <f t="shared" si="549"/>
        <v/>
      </c>
      <c r="V3226" s="76"/>
      <c r="W3226" s="149" t="str">
        <f t="shared" si="550"/>
        <v/>
      </c>
      <c r="X3226" s="149" t="str">
        <f t="shared" si="551"/>
        <v/>
      </c>
      <c r="Y3226" s="149" t="str">
        <f t="shared" ca="1" si="552"/>
        <v/>
      </c>
      <c r="Z3226" s="149" t="str">
        <f>IFERROR(VLOOKUP(R3226,FVU!B:F,5,FALSE),"")</f>
        <v/>
      </c>
      <c r="AA3226" t="str">
        <f t="shared" si="553"/>
        <v/>
      </c>
    </row>
    <row r="3227" spans="1:27" ht="15.75" customHeight="1">
      <c r="A3227" s="150" t="str">
        <f t="shared" si="546"/>
        <v/>
      </c>
      <c r="B3227" s="75"/>
      <c r="C3227" s="60"/>
      <c r="D3227" s="59" t="str">
        <f t="shared" si="554"/>
        <v/>
      </c>
      <c r="E3227" s="61"/>
      <c r="F3227" s="75"/>
      <c r="G3227" s="75"/>
      <c r="H3227" s="150" t="str">
        <f t="shared" si="555"/>
        <v/>
      </c>
      <c r="I3227" s="75"/>
      <c r="J3227" s="75"/>
      <c r="K3227" s="75"/>
      <c r="L3227" s="75"/>
      <c r="M3227" s="75"/>
      <c r="N3227" s="150" t="str">
        <f t="shared" si="556"/>
        <v/>
      </c>
      <c r="O3227" s="66" t="str">
        <f t="shared" ca="1" si="557"/>
        <v/>
      </c>
      <c r="P3227" s="75"/>
      <c r="Q3227" s="75"/>
      <c r="R3227" s="75"/>
      <c r="S3227" s="150" t="str">
        <f t="shared" si="547"/>
        <v/>
      </c>
      <c r="T3227" s="150" t="str">
        <f t="shared" si="548"/>
        <v/>
      </c>
      <c r="U3227" s="150" t="str">
        <f t="shared" si="549"/>
        <v/>
      </c>
      <c r="V3227" s="75"/>
      <c r="W3227" s="150" t="str">
        <f t="shared" si="550"/>
        <v/>
      </c>
      <c r="X3227" s="150" t="str">
        <f t="shared" si="551"/>
        <v/>
      </c>
      <c r="Y3227" s="150" t="str">
        <f t="shared" ca="1" si="552"/>
        <v/>
      </c>
      <c r="Z3227" s="150" t="str">
        <f>IFERROR(VLOOKUP(R3227,FVU!B:F,5,FALSE),"")</f>
        <v/>
      </c>
      <c r="AA3227" t="str">
        <f t="shared" si="553"/>
        <v/>
      </c>
    </row>
    <row r="3228" spans="1:27" ht="15.75" customHeight="1">
      <c r="A3228" s="149" t="str">
        <f t="shared" si="546"/>
        <v/>
      </c>
      <c r="B3228" s="76"/>
      <c r="C3228" s="68"/>
      <c r="D3228" s="67" t="str">
        <f t="shared" si="554"/>
        <v/>
      </c>
      <c r="E3228" s="69"/>
      <c r="F3228" s="76"/>
      <c r="G3228" s="76"/>
      <c r="H3228" s="149" t="str">
        <f t="shared" si="555"/>
        <v/>
      </c>
      <c r="I3228" s="76"/>
      <c r="J3228" s="76"/>
      <c r="K3228" s="76"/>
      <c r="L3228" s="76"/>
      <c r="M3228" s="76"/>
      <c r="N3228" s="149" t="str">
        <f t="shared" si="556"/>
        <v/>
      </c>
      <c r="O3228" s="74" t="str">
        <f t="shared" ca="1" si="557"/>
        <v/>
      </c>
      <c r="P3228" s="76"/>
      <c r="Q3228" s="76"/>
      <c r="R3228" s="76"/>
      <c r="S3228" s="149" t="str">
        <f t="shared" si="547"/>
        <v/>
      </c>
      <c r="T3228" s="149" t="str">
        <f t="shared" si="548"/>
        <v/>
      </c>
      <c r="U3228" s="149" t="str">
        <f t="shared" si="549"/>
        <v/>
      </c>
      <c r="V3228" s="76"/>
      <c r="W3228" s="149" t="str">
        <f t="shared" si="550"/>
        <v/>
      </c>
      <c r="X3228" s="149" t="str">
        <f t="shared" si="551"/>
        <v/>
      </c>
      <c r="Y3228" s="149" t="str">
        <f t="shared" ca="1" si="552"/>
        <v/>
      </c>
      <c r="Z3228" s="149" t="str">
        <f>IFERROR(VLOOKUP(R3228,FVU!B:F,5,FALSE),"")</f>
        <v/>
      </c>
      <c r="AA3228" t="str">
        <f t="shared" si="553"/>
        <v/>
      </c>
    </row>
    <row r="3229" spans="1:27" ht="15.75" customHeight="1">
      <c r="A3229" s="150" t="str">
        <f t="shared" si="546"/>
        <v/>
      </c>
      <c r="B3229" s="75"/>
      <c r="C3229" s="60"/>
      <c r="D3229" s="59" t="str">
        <f t="shared" si="554"/>
        <v/>
      </c>
      <c r="E3229" s="61"/>
      <c r="F3229" s="75"/>
      <c r="G3229" s="75"/>
      <c r="H3229" s="150" t="str">
        <f t="shared" si="555"/>
        <v/>
      </c>
      <c r="I3229" s="75"/>
      <c r="J3229" s="75"/>
      <c r="K3229" s="75"/>
      <c r="L3229" s="75"/>
      <c r="M3229" s="75"/>
      <c r="N3229" s="150" t="str">
        <f t="shared" si="556"/>
        <v/>
      </c>
      <c r="O3229" s="66" t="str">
        <f t="shared" ca="1" si="557"/>
        <v/>
      </c>
      <c r="P3229" s="75"/>
      <c r="Q3229" s="75"/>
      <c r="R3229" s="75"/>
      <c r="S3229" s="150" t="str">
        <f t="shared" si="547"/>
        <v/>
      </c>
      <c r="T3229" s="150" t="str">
        <f t="shared" si="548"/>
        <v/>
      </c>
      <c r="U3229" s="150" t="str">
        <f t="shared" si="549"/>
        <v/>
      </c>
      <c r="V3229" s="75"/>
      <c r="W3229" s="150" t="str">
        <f t="shared" si="550"/>
        <v/>
      </c>
      <c r="X3229" s="150" t="str">
        <f t="shared" si="551"/>
        <v/>
      </c>
      <c r="Y3229" s="150" t="str">
        <f t="shared" ca="1" si="552"/>
        <v/>
      </c>
      <c r="Z3229" s="150" t="str">
        <f>IFERROR(VLOOKUP(R3229,FVU!B:F,5,FALSE),"")</f>
        <v/>
      </c>
      <c r="AA3229" t="str">
        <f t="shared" si="553"/>
        <v/>
      </c>
    </row>
    <row r="3230" spans="1:27" ht="15.75" customHeight="1">
      <c r="A3230" s="149" t="str">
        <f t="shared" si="546"/>
        <v/>
      </c>
      <c r="B3230" s="76"/>
      <c r="C3230" s="68"/>
      <c r="D3230" s="67" t="str">
        <f t="shared" si="554"/>
        <v/>
      </c>
      <c r="E3230" s="69"/>
      <c r="F3230" s="76"/>
      <c r="G3230" s="76"/>
      <c r="H3230" s="149" t="str">
        <f t="shared" si="555"/>
        <v/>
      </c>
      <c r="I3230" s="76"/>
      <c r="J3230" s="76"/>
      <c r="K3230" s="76"/>
      <c r="L3230" s="76"/>
      <c r="M3230" s="76"/>
      <c r="N3230" s="149" t="str">
        <f t="shared" si="556"/>
        <v/>
      </c>
      <c r="O3230" s="74" t="str">
        <f t="shared" ca="1" si="557"/>
        <v/>
      </c>
      <c r="P3230" s="76"/>
      <c r="Q3230" s="76"/>
      <c r="R3230" s="76"/>
      <c r="S3230" s="149" t="str">
        <f t="shared" si="547"/>
        <v/>
      </c>
      <c r="T3230" s="149" t="str">
        <f t="shared" si="548"/>
        <v/>
      </c>
      <c r="U3230" s="149" t="str">
        <f t="shared" si="549"/>
        <v/>
      </c>
      <c r="V3230" s="76"/>
      <c r="W3230" s="149" t="str">
        <f t="shared" si="550"/>
        <v/>
      </c>
      <c r="X3230" s="149" t="str">
        <f t="shared" si="551"/>
        <v/>
      </c>
      <c r="Y3230" s="149" t="str">
        <f t="shared" ca="1" si="552"/>
        <v/>
      </c>
      <c r="Z3230" s="149" t="str">
        <f>IFERROR(VLOOKUP(R3230,FVU!B:F,5,FALSE),"")</f>
        <v/>
      </c>
      <c r="AA3230" t="str">
        <f t="shared" si="553"/>
        <v/>
      </c>
    </row>
    <row r="3231" spans="1:27" ht="15.75" customHeight="1">
      <c r="A3231" s="150" t="str">
        <f t="shared" si="546"/>
        <v/>
      </c>
      <c r="B3231" s="75"/>
      <c r="C3231" s="60"/>
      <c r="D3231" s="59" t="str">
        <f t="shared" si="554"/>
        <v/>
      </c>
      <c r="E3231" s="61"/>
      <c r="F3231" s="75"/>
      <c r="G3231" s="75"/>
      <c r="H3231" s="150" t="str">
        <f t="shared" si="555"/>
        <v/>
      </c>
      <c r="I3231" s="75"/>
      <c r="J3231" s="75"/>
      <c r="K3231" s="75"/>
      <c r="L3231" s="75"/>
      <c r="M3231" s="75"/>
      <c r="N3231" s="150" t="str">
        <f t="shared" si="556"/>
        <v/>
      </c>
      <c r="O3231" s="66" t="str">
        <f t="shared" ca="1" si="557"/>
        <v/>
      </c>
      <c r="P3231" s="75"/>
      <c r="Q3231" s="75"/>
      <c r="R3231" s="75"/>
      <c r="S3231" s="150" t="str">
        <f t="shared" si="547"/>
        <v/>
      </c>
      <c r="T3231" s="150" t="str">
        <f t="shared" si="548"/>
        <v/>
      </c>
      <c r="U3231" s="150" t="str">
        <f t="shared" si="549"/>
        <v/>
      </c>
      <c r="V3231" s="75"/>
      <c r="W3231" s="150" t="str">
        <f t="shared" si="550"/>
        <v/>
      </c>
      <c r="X3231" s="150" t="str">
        <f t="shared" si="551"/>
        <v/>
      </c>
      <c r="Y3231" s="150" t="str">
        <f t="shared" ca="1" si="552"/>
        <v/>
      </c>
      <c r="Z3231" s="150" t="str">
        <f>IFERROR(VLOOKUP(R3231,FVU!B:F,5,FALSE),"")</f>
        <v/>
      </c>
      <c r="AA3231" t="str">
        <f t="shared" si="553"/>
        <v/>
      </c>
    </row>
    <row r="3232" spans="1:27" ht="15.75" customHeight="1">
      <c r="A3232" s="149" t="str">
        <f t="shared" si="546"/>
        <v/>
      </c>
      <c r="B3232" s="76"/>
      <c r="C3232" s="68"/>
      <c r="D3232" s="67" t="str">
        <f t="shared" si="554"/>
        <v/>
      </c>
      <c r="E3232" s="69"/>
      <c r="F3232" s="76"/>
      <c r="G3232" s="76"/>
      <c r="H3232" s="149" t="str">
        <f t="shared" si="555"/>
        <v/>
      </c>
      <c r="I3232" s="76"/>
      <c r="J3232" s="76"/>
      <c r="K3232" s="76"/>
      <c r="L3232" s="76"/>
      <c r="M3232" s="76"/>
      <c r="N3232" s="149" t="str">
        <f t="shared" si="556"/>
        <v/>
      </c>
      <c r="O3232" s="74" t="str">
        <f t="shared" ca="1" si="557"/>
        <v/>
      </c>
      <c r="P3232" s="76"/>
      <c r="Q3232" s="76"/>
      <c r="R3232" s="76"/>
      <c r="S3232" s="149" t="str">
        <f t="shared" si="547"/>
        <v/>
      </c>
      <c r="T3232" s="149" t="str">
        <f t="shared" si="548"/>
        <v/>
      </c>
      <c r="U3232" s="149" t="str">
        <f t="shared" si="549"/>
        <v/>
      </c>
      <c r="V3232" s="76"/>
      <c r="W3232" s="149" t="str">
        <f t="shared" si="550"/>
        <v/>
      </c>
      <c r="X3232" s="149" t="str">
        <f t="shared" si="551"/>
        <v/>
      </c>
      <c r="Y3232" s="149" t="str">
        <f t="shared" ca="1" si="552"/>
        <v/>
      </c>
      <c r="Z3232" s="149" t="str">
        <f>IFERROR(VLOOKUP(R3232,FVU!B:F,5,FALSE),"")</f>
        <v/>
      </c>
      <c r="AA3232" t="str">
        <f t="shared" si="553"/>
        <v/>
      </c>
    </row>
    <row r="3233" spans="1:27" ht="15.75" customHeight="1">
      <c r="A3233" s="150" t="str">
        <f t="shared" si="546"/>
        <v/>
      </c>
      <c r="B3233" s="75"/>
      <c r="C3233" s="60"/>
      <c r="D3233" s="59" t="str">
        <f t="shared" si="554"/>
        <v/>
      </c>
      <c r="E3233" s="61"/>
      <c r="F3233" s="75"/>
      <c r="G3233" s="75"/>
      <c r="H3233" s="150" t="str">
        <f t="shared" si="555"/>
        <v/>
      </c>
      <c r="I3233" s="75"/>
      <c r="J3233" s="75"/>
      <c r="K3233" s="75"/>
      <c r="L3233" s="75"/>
      <c r="M3233" s="75"/>
      <c r="N3233" s="150" t="str">
        <f t="shared" si="556"/>
        <v/>
      </c>
      <c r="O3233" s="66" t="str">
        <f t="shared" ca="1" si="557"/>
        <v/>
      </c>
      <c r="P3233" s="75"/>
      <c r="Q3233" s="75"/>
      <c r="R3233" s="75"/>
      <c r="S3233" s="150" t="str">
        <f t="shared" si="547"/>
        <v/>
      </c>
      <c r="T3233" s="150" t="str">
        <f t="shared" si="548"/>
        <v/>
      </c>
      <c r="U3233" s="150" t="str">
        <f t="shared" si="549"/>
        <v/>
      </c>
      <c r="V3233" s="75"/>
      <c r="W3233" s="150" t="str">
        <f t="shared" si="550"/>
        <v/>
      </c>
      <c r="X3233" s="150" t="str">
        <f t="shared" si="551"/>
        <v/>
      </c>
      <c r="Y3233" s="150" t="str">
        <f t="shared" ca="1" si="552"/>
        <v/>
      </c>
      <c r="Z3233" s="150" t="str">
        <f>IFERROR(VLOOKUP(R3233,FVU!B:F,5,FALSE),"")</f>
        <v/>
      </c>
      <c r="AA3233" t="str">
        <f t="shared" si="553"/>
        <v/>
      </c>
    </row>
    <row r="3234" spans="1:27" ht="15.75" customHeight="1">
      <c r="A3234" s="149" t="str">
        <f t="shared" si="546"/>
        <v/>
      </c>
      <c r="B3234" s="76"/>
      <c r="C3234" s="68"/>
      <c r="D3234" s="67" t="str">
        <f t="shared" si="554"/>
        <v/>
      </c>
      <c r="E3234" s="69"/>
      <c r="F3234" s="76"/>
      <c r="G3234" s="76"/>
      <c r="H3234" s="149" t="str">
        <f t="shared" si="555"/>
        <v/>
      </c>
      <c r="I3234" s="76"/>
      <c r="J3234" s="76"/>
      <c r="K3234" s="76"/>
      <c r="L3234" s="76"/>
      <c r="M3234" s="76"/>
      <c r="N3234" s="149" t="str">
        <f t="shared" si="556"/>
        <v/>
      </c>
      <c r="O3234" s="74" t="str">
        <f t="shared" ca="1" si="557"/>
        <v/>
      </c>
      <c r="P3234" s="76"/>
      <c r="Q3234" s="76"/>
      <c r="R3234" s="76"/>
      <c r="S3234" s="149" t="str">
        <f t="shared" si="547"/>
        <v/>
      </c>
      <c r="T3234" s="149" t="str">
        <f t="shared" si="548"/>
        <v/>
      </c>
      <c r="U3234" s="149" t="str">
        <f t="shared" si="549"/>
        <v/>
      </c>
      <c r="V3234" s="76"/>
      <c r="W3234" s="149" t="str">
        <f t="shared" si="550"/>
        <v/>
      </c>
      <c r="X3234" s="149" t="str">
        <f t="shared" si="551"/>
        <v/>
      </c>
      <c r="Y3234" s="149" t="str">
        <f t="shared" ca="1" si="552"/>
        <v/>
      </c>
      <c r="Z3234" s="149" t="str">
        <f>IFERROR(VLOOKUP(R3234,FVU!B:F,5,FALSE),"")</f>
        <v/>
      </c>
      <c r="AA3234" t="str">
        <f t="shared" si="553"/>
        <v/>
      </c>
    </row>
    <row r="3235" spans="1:27" ht="15.75" customHeight="1">
      <c r="A3235" s="150" t="str">
        <f t="shared" si="546"/>
        <v/>
      </c>
      <c r="B3235" s="75"/>
      <c r="C3235" s="60"/>
      <c r="D3235" s="59" t="str">
        <f t="shared" si="554"/>
        <v/>
      </c>
      <c r="E3235" s="61"/>
      <c r="F3235" s="75"/>
      <c r="G3235" s="75"/>
      <c r="H3235" s="150" t="str">
        <f t="shared" si="555"/>
        <v/>
      </c>
      <c r="I3235" s="75"/>
      <c r="J3235" s="75"/>
      <c r="K3235" s="75"/>
      <c r="L3235" s="75"/>
      <c r="M3235" s="75"/>
      <c r="N3235" s="150" t="str">
        <f t="shared" si="556"/>
        <v/>
      </c>
      <c r="O3235" s="66" t="str">
        <f t="shared" ca="1" si="557"/>
        <v/>
      </c>
      <c r="P3235" s="75"/>
      <c r="Q3235" s="75"/>
      <c r="R3235" s="75"/>
      <c r="S3235" s="150" t="str">
        <f t="shared" si="547"/>
        <v/>
      </c>
      <c r="T3235" s="150" t="str">
        <f t="shared" si="548"/>
        <v/>
      </c>
      <c r="U3235" s="150" t="str">
        <f t="shared" si="549"/>
        <v/>
      </c>
      <c r="V3235" s="75"/>
      <c r="W3235" s="150" t="str">
        <f t="shared" si="550"/>
        <v/>
      </c>
      <c r="X3235" s="150" t="str">
        <f t="shared" si="551"/>
        <v/>
      </c>
      <c r="Y3235" s="150" t="str">
        <f t="shared" ca="1" si="552"/>
        <v/>
      </c>
      <c r="Z3235" s="150" t="str">
        <f>IFERROR(VLOOKUP(R3235,FVU!B:F,5,FALSE),"")</f>
        <v/>
      </c>
      <c r="AA3235" t="str">
        <f t="shared" si="553"/>
        <v/>
      </c>
    </row>
    <row r="3236" spans="1:27" ht="15.75" customHeight="1">
      <c r="A3236" s="149" t="str">
        <f t="shared" si="546"/>
        <v/>
      </c>
      <c r="B3236" s="76"/>
      <c r="C3236" s="68"/>
      <c r="D3236" s="67" t="str">
        <f t="shared" si="554"/>
        <v/>
      </c>
      <c r="E3236" s="69"/>
      <c r="F3236" s="76"/>
      <c r="G3236" s="76"/>
      <c r="H3236" s="149" t="str">
        <f t="shared" si="555"/>
        <v/>
      </c>
      <c r="I3236" s="76"/>
      <c r="J3236" s="76"/>
      <c r="K3236" s="76"/>
      <c r="L3236" s="76"/>
      <c r="M3236" s="76"/>
      <c r="N3236" s="149" t="str">
        <f t="shared" si="556"/>
        <v/>
      </c>
      <c r="O3236" s="74" t="str">
        <f t="shared" ca="1" si="557"/>
        <v/>
      </c>
      <c r="P3236" s="76"/>
      <c r="Q3236" s="76"/>
      <c r="R3236" s="76"/>
      <c r="S3236" s="149" t="str">
        <f t="shared" si="547"/>
        <v/>
      </c>
      <c r="T3236" s="149" t="str">
        <f t="shared" si="548"/>
        <v/>
      </c>
      <c r="U3236" s="149" t="str">
        <f t="shared" si="549"/>
        <v/>
      </c>
      <c r="V3236" s="76"/>
      <c r="W3236" s="149" t="str">
        <f t="shared" si="550"/>
        <v/>
      </c>
      <c r="X3236" s="149" t="str">
        <f t="shared" si="551"/>
        <v/>
      </c>
      <c r="Y3236" s="149" t="str">
        <f t="shared" ca="1" si="552"/>
        <v/>
      </c>
      <c r="Z3236" s="149" t="str">
        <f>IFERROR(VLOOKUP(R3236,FVU!B:F,5,FALSE),"")</f>
        <v/>
      </c>
      <c r="AA3236" t="str">
        <f t="shared" si="553"/>
        <v/>
      </c>
    </row>
    <row r="3237" spans="1:27" ht="15.75" customHeight="1">
      <c r="A3237" s="150" t="str">
        <f t="shared" si="546"/>
        <v/>
      </c>
      <c r="B3237" s="75"/>
      <c r="C3237" s="60"/>
      <c r="D3237" s="59" t="str">
        <f t="shared" si="554"/>
        <v/>
      </c>
      <c r="E3237" s="61"/>
      <c r="F3237" s="75"/>
      <c r="G3237" s="75"/>
      <c r="H3237" s="150" t="str">
        <f t="shared" si="555"/>
        <v/>
      </c>
      <c r="I3237" s="75"/>
      <c r="J3237" s="75"/>
      <c r="K3237" s="75"/>
      <c r="L3237" s="75"/>
      <c r="M3237" s="75"/>
      <c r="N3237" s="150" t="str">
        <f t="shared" si="556"/>
        <v/>
      </c>
      <c r="O3237" s="66" t="str">
        <f t="shared" ca="1" si="557"/>
        <v/>
      </c>
      <c r="P3237" s="75"/>
      <c r="Q3237" s="75"/>
      <c r="R3237" s="75"/>
      <c r="S3237" s="150" t="str">
        <f t="shared" si="547"/>
        <v/>
      </c>
      <c r="T3237" s="150" t="str">
        <f t="shared" si="548"/>
        <v/>
      </c>
      <c r="U3237" s="150" t="str">
        <f t="shared" si="549"/>
        <v/>
      </c>
      <c r="V3237" s="75"/>
      <c r="W3237" s="150" t="str">
        <f t="shared" si="550"/>
        <v/>
      </c>
      <c r="X3237" s="150" t="str">
        <f t="shared" si="551"/>
        <v/>
      </c>
      <c r="Y3237" s="150" t="str">
        <f t="shared" ca="1" si="552"/>
        <v/>
      </c>
      <c r="Z3237" s="150" t="str">
        <f>IFERROR(VLOOKUP(R3237,FVU!B:F,5,FALSE),"")</f>
        <v/>
      </c>
      <c r="AA3237" t="str">
        <f t="shared" si="553"/>
        <v/>
      </c>
    </row>
    <row r="3238" spans="1:27" ht="15.75" customHeight="1">
      <c r="A3238" s="149" t="str">
        <f t="shared" si="546"/>
        <v/>
      </c>
      <c r="B3238" s="76"/>
      <c r="C3238" s="68"/>
      <c r="D3238" s="67" t="str">
        <f t="shared" si="554"/>
        <v/>
      </c>
      <c r="E3238" s="69"/>
      <c r="F3238" s="76"/>
      <c r="G3238" s="76"/>
      <c r="H3238" s="149" t="str">
        <f t="shared" si="555"/>
        <v/>
      </c>
      <c r="I3238" s="76"/>
      <c r="J3238" s="76"/>
      <c r="K3238" s="76"/>
      <c r="L3238" s="76"/>
      <c r="M3238" s="76"/>
      <c r="N3238" s="149" t="str">
        <f t="shared" si="556"/>
        <v/>
      </c>
      <c r="O3238" s="74" t="str">
        <f t="shared" ca="1" si="557"/>
        <v/>
      </c>
      <c r="P3238" s="76"/>
      <c r="Q3238" s="76"/>
      <c r="R3238" s="76"/>
      <c r="S3238" s="149" t="str">
        <f t="shared" si="547"/>
        <v/>
      </c>
      <c r="T3238" s="149" t="str">
        <f t="shared" si="548"/>
        <v/>
      </c>
      <c r="U3238" s="149" t="str">
        <f t="shared" si="549"/>
        <v/>
      </c>
      <c r="V3238" s="76"/>
      <c r="W3238" s="149" t="str">
        <f t="shared" si="550"/>
        <v/>
      </c>
      <c r="X3238" s="149" t="str">
        <f t="shared" si="551"/>
        <v/>
      </c>
      <c r="Y3238" s="149" t="str">
        <f t="shared" ca="1" si="552"/>
        <v/>
      </c>
      <c r="Z3238" s="149" t="str">
        <f>IFERROR(VLOOKUP(R3238,FVU!B:F,5,FALSE),"")</f>
        <v/>
      </c>
      <c r="AA3238" t="str">
        <f t="shared" si="553"/>
        <v/>
      </c>
    </row>
    <row r="3239" spans="1:27" ht="15.75" customHeight="1">
      <c r="A3239" s="150" t="str">
        <f t="shared" si="546"/>
        <v/>
      </c>
      <c r="B3239" s="75"/>
      <c r="C3239" s="60"/>
      <c r="D3239" s="59" t="str">
        <f t="shared" si="554"/>
        <v/>
      </c>
      <c r="E3239" s="61"/>
      <c r="F3239" s="75"/>
      <c r="G3239" s="75"/>
      <c r="H3239" s="150" t="str">
        <f t="shared" si="555"/>
        <v/>
      </c>
      <c r="I3239" s="75"/>
      <c r="J3239" s="75"/>
      <c r="K3239" s="75"/>
      <c r="L3239" s="75"/>
      <c r="M3239" s="75"/>
      <c r="N3239" s="150" t="str">
        <f t="shared" si="556"/>
        <v/>
      </c>
      <c r="O3239" s="66" t="str">
        <f t="shared" ca="1" si="557"/>
        <v/>
      </c>
      <c r="P3239" s="75"/>
      <c r="Q3239" s="75"/>
      <c r="R3239" s="75"/>
      <c r="S3239" s="150" t="str">
        <f t="shared" si="547"/>
        <v/>
      </c>
      <c r="T3239" s="150" t="str">
        <f t="shared" si="548"/>
        <v/>
      </c>
      <c r="U3239" s="150" t="str">
        <f t="shared" si="549"/>
        <v/>
      </c>
      <c r="V3239" s="75"/>
      <c r="W3239" s="150" t="str">
        <f t="shared" si="550"/>
        <v/>
      </c>
      <c r="X3239" s="150" t="str">
        <f t="shared" si="551"/>
        <v/>
      </c>
      <c r="Y3239" s="150" t="str">
        <f t="shared" ca="1" si="552"/>
        <v/>
      </c>
      <c r="Z3239" s="150" t="str">
        <f>IFERROR(VLOOKUP(R3239,FVU!B:F,5,FALSE),"")</f>
        <v/>
      </c>
      <c r="AA3239" t="str">
        <f t="shared" si="553"/>
        <v/>
      </c>
    </row>
    <row r="3240" spans="1:27" ht="15.75" customHeight="1">
      <c r="A3240" s="149" t="str">
        <f t="shared" si="546"/>
        <v/>
      </c>
      <c r="B3240" s="76"/>
      <c r="C3240" s="68"/>
      <c r="D3240" s="67" t="str">
        <f t="shared" si="554"/>
        <v/>
      </c>
      <c r="E3240" s="69"/>
      <c r="F3240" s="76"/>
      <c r="G3240" s="76"/>
      <c r="H3240" s="149" t="str">
        <f t="shared" si="555"/>
        <v/>
      </c>
      <c r="I3240" s="76"/>
      <c r="J3240" s="76"/>
      <c r="K3240" s="76"/>
      <c r="L3240" s="76"/>
      <c r="M3240" s="76"/>
      <c r="N3240" s="149" t="str">
        <f t="shared" si="556"/>
        <v/>
      </c>
      <c r="O3240" s="74" t="str">
        <f t="shared" ca="1" si="557"/>
        <v/>
      </c>
      <c r="P3240" s="76"/>
      <c r="Q3240" s="76"/>
      <c r="R3240" s="76"/>
      <c r="S3240" s="149" t="str">
        <f t="shared" si="547"/>
        <v/>
      </c>
      <c r="T3240" s="149" t="str">
        <f t="shared" si="548"/>
        <v/>
      </c>
      <c r="U3240" s="149" t="str">
        <f t="shared" si="549"/>
        <v/>
      </c>
      <c r="V3240" s="76"/>
      <c r="W3240" s="149" t="str">
        <f t="shared" si="550"/>
        <v/>
      </c>
      <c r="X3240" s="149" t="str">
        <f t="shared" si="551"/>
        <v/>
      </c>
      <c r="Y3240" s="149" t="str">
        <f t="shared" ca="1" si="552"/>
        <v/>
      </c>
      <c r="Z3240" s="149" t="str">
        <f>IFERROR(VLOOKUP(R3240,FVU!B:F,5,FALSE),"")</f>
        <v/>
      </c>
      <c r="AA3240" t="str">
        <f t="shared" si="553"/>
        <v/>
      </c>
    </row>
    <row r="3241" spans="1:27" ht="15.75" customHeight="1">
      <c r="A3241" s="150" t="str">
        <f t="shared" si="546"/>
        <v/>
      </c>
      <c r="B3241" s="75"/>
      <c r="C3241" s="60"/>
      <c r="D3241" s="59" t="str">
        <f t="shared" si="554"/>
        <v/>
      </c>
      <c r="E3241" s="61"/>
      <c r="F3241" s="75"/>
      <c r="G3241" s="75"/>
      <c r="H3241" s="150" t="str">
        <f t="shared" si="555"/>
        <v/>
      </c>
      <c r="I3241" s="75"/>
      <c r="J3241" s="75"/>
      <c r="K3241" s="75"/>
      <c r="L3241" s="75"/>
      <c r="M3241" s="75"/>
      <c r="N3241" s="150" t="str">
        <f t="shared" si="556"/>
        <v/>
      </c>
      <c r="O3241" s="66" t="str">
        <f t="shared" ca="1" si="557"/>
        <v/>
      </c>
      <c r="P3241" s="75"/>
      <c r="Q3241" s="75"/>
      <c r="R3241" s="75"/>
      <c r="S3241" s="150" t="str">
        <f t="shared" si="547"/>
        <v/>
      </c>
      <c r="T3241" s="150" t="str">
        <f t="shared" si="548"/>
        <v/>
      </c>
      <c r="U3241" s="150" t="str">
        <f t="shared" si="549"/>
        <v/>
      </c>
      <c r="V3241" s="75"/>
      <c r="W3241" s="150" t="str">
        <f t="shared" si="550"/>
        <v/>
      </c>
      <c r="X3241" s="150" t="str">
        <f t="shared" si="551"/>
        <v/>
      </c>
      <c r="Y3241" s="150" t="str">
        <f t="shared" ca="1" si="552"/>
        <v/>
      </c>
      <c r="Z3241" s="150" t="str">
        <f>IFERROR(VLOOKUP(R3241,FVU!B:F,5,FALSE),"")</f>
        <v/>
      </c>
      <c r="AA3241" t="str">
        <f t="shared" si="553"/>
        <v/>
      </c>
    </row>
    <row r="3242" spans="1:27" ht="15.75" customHeight="1">
      <c r="A3242" s="149" t="str">
        <f t="shared" si="546"/>
        <v/>
      </c>
      <c r="B3242" s="76"/>
      <c r="C3242" s="68"/>
      <c r="D3242" s="67" t="str">
        <f t="shared" si="554"/>
        <v/>
      </c>
      <c r="E3242" s="69"/>
      <c r="F3242" s="76"/>
      <c r="G3242" s="76"/>
      <c r="H3242" s="149" t="str">
        <f t="shared" si="555"/>
        <v/>
      </c>
      <c r="I3242" s="76"/>
      <c r="J3242" s="76"/>
      <c r="K3242" s="76"/>
      <c r="L3242" s="76"/>
      <c r="M3242" s="76"/>
      <c r="N3242" s="149" t="str">
        <f t="shared" si="556"/>
        <v/>
      </c>
      <c r="O3242" s="74" t="str">
        <f t="shared" ca="1" si="557"/>
        <v/>
      </c>
      <c r="P3242" s="76"/>
      <c r="Q3242" s="76"/>
      <c r="R3242" s="76"/>
      <c r="S3242" s="149" t="str">
        <f t="shared" si="547"/>
        <v/>
      </c>
      <c r="T3242" s="149" t="str">
        <f t="shared" si="548"/>
        <v/>
      </c>
      <c r="U3242" s="149" t="str">
        <f t="shared" si="549"/>
        <v/>
      </c>
      <c r="V3242" s="76"/>
      <c r="W3242" s="149" t="str">
        <f t="shared" si="550"/>
        <v/>
      </c>
      <c r="X3242" s="149" t="str">
        <f t="shared" si="551"/>
        <v/>
      </c>
      <c r="Y3242" s="149" t="str">
        <f t="shared" ca="1" si="552"/>
        <v/>
      </c>
      <c r="Z3242" s="149" t="str">
        <f>IFERROR(VLOOKUP(R3242,FVU!B:F,5,FALSE),"")</f>
        <v/>
      </c>
      <c r="AA3242" t="str">
        <f t="shared" si="553"/>
        <v/>
      </c>
    </row>
    <row r="3243" spans="1:27" ht="15.75" customHeight="1">
      <c r="A3243" s="150" t="str">
        <f t="shared" si="546"/>
        <v/>
      </c>
      <c r="B3243" s="75"/>
      <c r="C3243" s="60"/>
      <c r="D3243" s="59" t="str">
        <f t="shared" si="554"/>
        <v/>
      </c>
      <c r="E3243" s="61"/>
      <c r="F3243" s="75"/>
      <c r="G3243" s="75"/>
      <c r="H3243" s="150" t="str">
        <f t="shared" si="555"/>
        <v/>
      </c>
      <c r="I3243" s="75"/>
      <c r="J3243" s="75"/>
      <c r="K3243" s="75"/>
      <c r="L3243" s="75"/>
      <c r="M3243" s="75"/>
      <c r="N3243" s="150" t="str">
        <f t="shared" si="556"/>
        <v/>
      </c>
      <c r="O3243" s="66" t="str">
        <f t="shared" ca="1" si="557"/>
        <v/>
      </c>
      <c r="P3243" s="75"/>
      <c r="Q3243" s="75"/>
      <c r="R3243" s="75"/>
      <c r="S3243" s="150" t="str">
        <f t="shared" si="547"/>
        <v/>
      </c>
      <c r="T3243" s="150" t="str">
        <f t="shared" si="548"/>
        <v/>
      </c>
      <c r="U3243" s="150" t="str">
        <f t="shared" si="549"/>
        <v/>
      </c>
      <c r="V3243" s="75"/>
      <c r="W3243" s="150" t="str">
        <f t="shared" si="550"/>
        <v/>
      </c>
      <c r="X3243" s="150" t="str">
        <f t="shared" si="551"/>
        <v/>
      </c>
      <c r="Y3243" s="150" t="str">
        <f t="shared" ca="1" si="552"/>
        <v/>
      </c>
      <c r="Z3243" s="150" t="str">
        <f>IFERROR(VLOOKUP(R3243,FVU!B:F,5,FALSE),"")</f>
        <v/>
      </c>
      <c r="AA3243" t="str">
        <f t="shared" si="553"/>
        <v/>
      </c>
    </row>
    <row r="3244" spans="1:27" ht="15.75" customHeight="1"/>
    <row r="3245" spans="1:27" ht="15.75" customHeight="1"/>
    <row r="3246" spans="1:27" ht="15.75" customHeight="1"/>
    <row r="3247" spans="1:27" ht="15.75" customHeight="1"/>
    <row r="3248" spans="1:27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</sheetData>
  <sheetProtection sheet="1" objects="1" scenarios="1" selectLockedCells="1" autoFilter="0"/>
  <autoFilter ref="A1:Z3243">
    <filterColumn colId="2" showButton="0"/>
    <filterColumn colId="6" showButton="0"/>
    <filterColumn colId="21" showButton="0"/>
  </autoFilter>
  <mergeCells count="3">
    <mergeCell ref="C1:D1"/>
    <mergeCell ref="G1:H1"/>
    <mergeCell ref="V1:W1"/>
  </mergeCells>
  <conditionalFormatting sqref="E1:E1048576">
    <cfRule type="expression" dxfId="4" priority="10" stopIfTrue="1">
      <formula>AND(COUNTIF($E:$E,E1)&gt;1,NOT(ISBLANK(E1)))</formula>
    </cfRule>
  </conditionalFormatting>
  <conditionalFormatting sqref="O1:O2704 O3244:O1048576">
    <cfRule type="cellIs" dxfId="3" priority="11" stopIfTrue="1" operator="equal">
      <formula>"PENDENTE"</formula>
    </cfRule>
  </conditionalFormatting>
  <conditionalFormatting sqref="B1:B1048576">
    <cfRule type="duplicateValues" dxfId="2" priority="2"/>
  </conditionalFormatting>
  <conditionalFormatting sqref="O2705:O3243">
    <cfRule type="cellIs" dxfId="1" priority="1" stopIfTrue="1" operator="equal">
      <formula>"PENDENTE"</formula>
    </cfRule>
  </conditionalFormatting>
  <pageMargins left="0.50972222222222219" right="0.50972222222222219" top="0.79027777777777775" bottom="0.79027777777777775" header="0.51180555555555551" footer="0.51180555555555551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Plan3">
    <tabColor indexed="54"/>
  </sheetPr>
  <dimension ref="A1:HS65536"/>
  <sheetViews>
    <sheetView showGridLines="0" tabSelected="1" zoomScaleNormal="100" zoomScaleSheetLayoutView="106" workbookViewId="0">
      <selection activeCell="F2" sqref="F2:S2"/>
    </sheetView>
  </sheetViews>
  <sheetFormatPr defaultColWidth="0" defaultRowHeight="16.5" customHeight="1" zeroHeight="1"/>
  <cols>
    <col min="1" max="1" width="0.140625" customWidth="1"/>
    <col min="2" max="2" width="11.7109375" style="78" customWidth="1"/>
    <col min="3" max="3" width="0.42578125" style="78" customWidth="1"/>
    <col min="4" max="4" width="10.7109375" style="78" customWidth="1"/>
    <col min="5" max="5" width="1.42578125" style="78" hidden="1" customWidth="1"/>
    <col min="6" max="6" width="0.42578125" style="78" customWidth="1"/>
    <col min="7" max="7" width="12.5703125" style="78" customWidth="1"/>
    <col min="8" max="8" width="0.5703125" style="78" customWidth="1"/>
    <col min="9" max="9" width="7.140625" style="78" customWidth="1"/>
    <col min="10" max="10" width="0.28515625" style="78" customWidth="1"/>
    <col min="11" max="11" width="2.7109375" style="78" hidden="1" customWidth="1"/>
    <col min="12" max="12" width="9" style="78" customWidth="1"/>
    <col min="13" max="14" width="0.42578125" style="78" customWidth="1"/>
    <col min="15" max="15" width="15" style="78" customWidth="1"/>
    <col min="16" max="16" width="8.42578125" style="78" customWidth="1"/>
    <col min="17" max="17" width="0.85546875" style="78" customWidth="1"/>
    <col min="18" max="18" width="8.42578125" style="78" customWidth="1"/>
    <col min="19" max="19" width="1.28515625" style="78" customWidth="1"/>
    <col min="20" max="20" width="1" style="78" customWidth="1"/>
    <col min="21" max="21" width="1.7109375" style="78" customWidth="1"/>
    <col min="22" max="64" width="1.7109375" style="78" hidden="1" customWidth="1"/>
    <col min="65" max="227" width="1.7109375" hidden="1" customWidth="1"/>
    <col min="228" max="16384" width="1.5703125" hidden="1"/>
  </cols>
  <sheetData>
    <row r="1" spans="2:19" ht="18.75" customHeight="1" thickBot="1">
      <c r="B1" s="236"/>
      <c r="C1" s="236"/>
      <c r="D1" s="236"/>
      <c r="E1" s="236"/>
      <c r="F1" s="79"/>
      <c r="G1" s="237" t="s">
        <v>122</v>
      </c>
      <c r="H1" s="237"/>
      <c r="I1" s="237"/>
      <c r="J1" s="237"/>
      <c r="K1" s="237"/>
      <c r="L1" s="237"/>
      <c r="M1" s="237"/>
      <c r="N1" s="237"/>
      <c r="O1" s="237"/>
      <c r="P1" s="79"/>
      <c r="Q1" s="79"/>
      <c r="R1" s="80">
        <v>5092</v>
      </c>
      <c r="S1" s="81"/>
    </row>
    <row r="2" spans="2:19" ht="13.35" customHeight="1" thickBot="1">
      <c r="B2" s="236"/>
      <c r="C2" s="236"/>
      <c r="D2" s="236"/>
      <c r="E2" s="236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</row>
    <row r="3" spans="2:19" ht="15.75" customHeight="1">
      <c r="B3" s="136" t="s">
        <v>123</v>
      </c>
      <c r="C3" s="239" t="str">
        <f>VLOOKUP(LAUDO,DADOS,8,FALSE)</f>
        <v xml:space="preserve">UBERLANDIA </v>
      </c>
      <c r="D3" s="239"/>
      <c r="E3" s="239"/>
      <c r="F3" s="83"/>
      <c r="G3" s="82" t="s">
        <v>124</v>
      </c>
      <c r="H3" s="239">
        <f>VLOOKUP(LAUDO,DADOS,2,FALSE)</f>
        <v>33828</v>
      </c>
      <c r="I3" s="239"/>
      <c r="J3" s="239"/>
      <c r="K3" s="239"/>
      <c r="L3" s="239"/>
      <c r="M3" s="84"/>
      <c r="N3" s="85"/>
      <c r="O3" s="82" t="s">
        <v>125</v>
      </c>
      <c r="P3" s="240">
        <f>VLOOKUP(LAUDO,DADOS,10,FALSE)</f>
        <v>46170</v>
      </c>
      <c r="Q3" s="240"/>
      <c r="R3" s="240"/>
      <c r="S3" s="86"/>
    </row>
    <row r="4" spans="2:19" ht="22.35" customHeight="1">
      <c r="B4" s="137" t="s">
        <v>126</v>
      </c>
      <c r="C4" s="231">
        <f>VLOOKUP(LAUDO,DADOS,5,FALSE)</f>
        <v>7328</v>
      </c>
      <c r="D4" s="231"/>
      <c r="E4" s="231"/>
      <c r="F4" s="88"/>
      <c r="G4" s="89" t="s">
        <v>127</v>
      </c>
      <c r="H4" s="231" t="str">
        <f>VLOOKUP(LAUDO,DADOS,4,FALSE)</f>
        <v>275/80R22.5</v>
      </c>
      <c r="I4" s="231"/>
      <c r="J4" s="231"/>
      <c r="K4" s="231"/>
      <c r="L4" s="231"/>
      <c r="M4" s="90"/>
      <c r="N4" s="91"/>
      <c r="O4" s="89" t="s">
        <v>128</v>
      </c>
      <c r="P4" s="232">
        <f>VLOOKUP(LAUDO,DADOS,14,FALSE)</f>
        <v>600</v>
      </c>
      <c r="Q4" s="232"/>
      <c r="R4" s="232"/>
      <c r="S4" s="96"/>
    </row>
    <row r="5" spans="2:19" ht="21.6" customHeight="1">
      <c r="B5" s="138" t="s">
        <v>85</v>
      </c>
      <c r="C5" s="233" t="str">
        <f>VLOOKUP(LAUDO,DADOS,6,FALSE)</f>
        <v>DE</v>
      </c>
      <c r="D5" s="233"/>
      <c r="E5" s="233"/>
      <c r="F5" s="93"/>
      <c r="G5" s="92" t="s">
        <v>129</v>
      </c>
      <c r="H5" s="234">
        <f>VLOOKUP(LAUDO,DADOS,12,FALSE)</f>
        <v>13813</v>
      </c>
      <c r="I5" s="234"/>
      <c r="J5" s="234"/>
      <c r="K5" s="234"/>
      <c r="L5" s="234"/>
      <c r="M5" s="94"/>
      <c r="N5" s="95"/>
      <c r="O5" s="89" t="s">
        <v>130</v>
      </c>
      <c r="P5" s="235"/>
      <c r="Q5" s="235"/>
      <c r="R5" s="235"/>
      <c r="S5" s="96"/>
    </row>
    <row r="6" spans="2:19" ht="19.350000000000001" customHeight="1">
      <c r="B6" s="139" t="s">
        <v>131</v>
      </c>
      <c r="C6" s="228">
        <f>VLOOKUP(LAUDO,DADOS,9,FALSE)</f>
        <v>46167</v>
      </c>
      <c r="D6" s="228"/>
      <c r="E6" s="228"/>
      <c r="F6" s="98"/>
      <c r="G6" s="97" t="s">
        <v>132</v>
      </c>
      <c r="H6" s="229">
        <f>VLOOKUP(LAUDO,DADOS,13,FALSE)</f>
        <v>13813</v>
      </c>
      <c r="I6" s="229"/>
      <c r="J6" s="229"/>
      <c r="K6" s="229"/>
      <c r="L6" s="229"/>
      <c r="M6" s="99"/>
      <c r="N6" s="100"/>
      <c r="O6" s="97" t="s">
        <v>133</v>
      </c>
      <c r="P6" s="230">
        <f>VLOOKUP(LAUDO,DADOS,11,FALSE)</f>
        <v>0</v>
      </c>
      <c r="Q6" s="230"/>
      <c r="R6" s="230"/>
      <c r="S6" s="96"/>
    </row>
    <row r="7" spans="2:19" ht="11.1" customHeight="1">
      <c r="B7" s="215"/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</row>
    <row r="8" spans="2:19" ht="38.1" customHeight="1">
      <c r="B8" s="224" t="str">
        <f>VLOOKUP(LAUDO,DADOS,19,FALSE)</f>
        <v>Desgaste irregular da Banda de Rodagem.</v>
      </c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101"/>
    </row>
    <row r="9" spans="2:19" ht="19.7" customHeight="1">
      <c r="B9" s="224" t="str">
        <f>"Causas prováveis: "&amp;IF(VLOOKUP(LAUDO,DADOS,19,FALSE)="","",VLOOKUP(LAUDO,DADOS,20,FALSE))</f>
        <v>Causas prováveis: Folgas nas mangas, cubos, buchas estouradas, veículo desalinhado.</v>
      </c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101"/>
    </row>
    <row r="10" spans="2:19" ht="22.35" customHeight="1">
      <c r="B10" s="224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101"/>
    </row>
    <row r="11" spans="2:19" ht="3.75" customHeight="1">
      <c r="B11" s="140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1"/>
    </row>
    <row r="12" spans="2:19" ht="19.7" customHeight="1">
      <c r="B12" s="224" t="str">
        <f>"Observações: "&amp;IF(VLOOKUP(LAUDO,DADOS,20,FALSE)="","",VLOOKUP(LAUDO,DADOS,21,FALSE))</f>
        <v>Observações: Verificar folgas nas mangas, cubos e eixos, verificar buchas das barras, amortecedores e suspensão em geral, verificar alinhamento do veículo. Orientar o colaborador a efetuar rodízios e "viradas na roda" quando necessário, além de fazer o acompanhamento das profundidades dos sulcos no pneu.</v>
      </c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101"/>
    </row>
    <row r="13" spans="2:19" ht="35.1" customHeight="1">
      <c r="B13" s="224"/>
      <c r="C13" s="225"/>
      <c r="D13" s="225"/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5"/>
      <c r="P13" s="225"/>
      <c r="Q13" s="225"/>
      <c r="R13" s="225"/>
      <c r="S13" s="101"/>
    </row>
    <row r="14" spans="2:19" ht="7.5" customHeight="1"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</row>
    <row r="15" spans="2:19" ht="16.5" customHeight="1">
      <c r="B15" s="87" t="s">
        <v>134</v>
      </c>
      <c r="C15" s="103"/>
      <c r="D15" s="226" t="str">
        <f>VLOOKUP(LAUDO,DADOS,23,FALSE)</f>
        <v xml:space="preserve">Everson Veloso </v>
      </c>
      <c r="E15" s="226"/>
      <c r="F15" s="226"/>
      <c r="G15" s="226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5"/>
    </row>
    <row r="16" spans="2:19" ht="10.35" customHeight="1">
      <c r="B16" s="87"/>
      <c r="C16" s="103"/>
      <c r="D16" s="227" t="s">
        <v>135</v>
      </c>
      <c r="E16" s="227"/>
      <c r="F16" s="227"/>
      <c r="G16" s="227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7"/>
    </row>
    <row r="17" spans="2:20" ht="10.5" customHeight="1">
      <c r="B17" s="215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</row>
    <row r="18" spans="2:20" ht="19.7" customHeight="1">
      <c r="B18" s="216"/>
      <c r="C18" s="217"/>
      <c r="D18" s="217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108"/>
    </row>
    <row r="19" spans="2:20" ht="19.7" customHeight="1">
      <c r="B19" s="216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101"/>
    </row>
    <row r="20" spans="2:20" ht="19.7" customHeight="1">
      <c r="B20" s="216"/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101"/>
    </row>
    <row r="21" spans="2:20" ht="19.7" customHeight="1">
      <c r="B21" s="216"/>
      <c r="C21" s="217"/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101"/>
    </row>
    <row r="22" spans="2:20" ht="19.7" customHeight="1">
      <c r="B22" s="216"/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101"/>
    </row>
    <row r="23" spans="2:20" ht="19.7" customHeight="1">
      <c r="B23" s="216"/>
      <c r="C23" s="217"/>
      <c r="D23" s="217"/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101"/>
    </row>
    <row r="24" spans="2:20" ht="17.25" customHeight="1">
      <c r="B24" s="220"/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0"/>
      <c r="P24" s="220"/>
      <c r="Q24" s="220"/>
      <c r="R24" s="220"/>
      <c r="S24" s="220"/>
    </row>
    <row r="25" spans="2:20" ht="11.25" customHeight="1">
      <c r="B25" s="87" t="s">
        <v>136</v>
      </c>
      <c r="C25" s="103"/>
      <c r="D25" s="103"/>
      <c r="E25" s="221"/>
      <c r="F25" s="221"/>
      <c r="G25" s="221"/>
      <c r="H25" s="103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</row>
    <row r="26" spans="2:20" ht="6.75" customHeight="1">
      <c r="B26" s="87"/>
      <c r="C26" s="103"/>
      <c r="D26" s="103"/>
      <c r="E26" s="109"/>
      <c r="F26" s="103"/>
      <c r="G26" s="103"/>
      <c r="H26" s="103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</row>
    <row r="27" spans="2:20" ht="9.75" customHeight="1">
      <c r="B27" s="215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</row>
    <row r="28" spans="2:20" ht="19.7" customHeight="1">
      <c r="B28" s="223"/>
      <c r="C28" s="223"/>
      <c r="D28" s="223"/>
      <c r="E28" s="223"/>
      <c r="F28" s="223"/>
      <c r="G28" s="223"/>
      <c r="H28" s="223"/>
      <c r="I28" s="223"/>
      <c r="J28" s="219"/>
      <c r="K28" s="219"/>
      <c r="L28" s="219"/>
      <c r="M28" s="219"/>
      <c r="N28" s="219"/>
      <c r="O28" s="219"/>
      <c r="P28" s="219"/>
      <c r="Q28" s="219"/>
      <c r="R28" s="219"/>
      <c r="S28" s="219"/>
      <c r="T28" s="135"/>
    </row>
    <row r="29" spans="2:20" ht="19.7" customHeight="1">
      <c r="B29" s="223"/>
      <c r="C29" s="223"/>
      <c r="D29" s="223"/>
      <c r="E29" s="223"/>
      <c r="F29" s="223"/>
      <c r="G29" s="223"/>
      <c r="H29" s="223"/>
      <c r="I29" s="223"/>
      <c r="J29" s="219"/>
      <c r="K29" s="219"/>
      <c r="L29" s="219"/>
      <c r="M29" s="219"/>
      <c r="N29" s="219"/>
      <c r="O29" s="219"/>
      <c r="P29" s="219"/>
      <c r="Q29" s="219"/>
      <c r="R29" s="219"/>
      <c r="S29" s="219"/>
      <c r="T29" s="135"/>
    </row>
    <row r="30" spans="2:20" ht="19.7" customHeight="1">
      <c r="B30" s="223"/>
      <c r="C30" s="223"/>
      <c r="D30" s="223"/>
      <c r="E30" s="223"/>
      <c r="F30" s="223"/>
      <c r="G30" s="223"/>
      <c r="H30" s="223"/>
      <c r="I30" s="223"/>
      <c r="J30" s="219"/>
      <c r="K30" s="219"/>
      <c r="L30" s="219"/>
      <c r="M30" s="219"/>
      <c r="N30" s="219"/>
      <c r="O30" s="219"/>
      <c r="P30" s="219"/>
      <c r="Q30" s="219"/>
      <c r="R30" s="219"/>
      <c r="S30" s="219"/>
      <c r="T30" s="135"/>
    </row>
    <row r="31" spans="2:20" ht="19.7" customHeight="1">
      <c r="B31" s="223"/>
      <c r="C31" s="223"/>
      <c r="D31" s="223"/>
      <c r="E31" s="223"/>
      <c r="F31" s="223"/>
      <c r="G31" s="223"/>
      <c r="H31" s="223"/>
      <c r="I31" s="223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135"/>
    </row>
    <row r="32" spans="2:20" ht="19.7" customHeight="1">
      <c r="B32" s="223"/>
      <c r="C32" s="223"/>
      <c r="D32" s="223"/>
      <c r="E32" s="223"/>
      <c r="F32" s="223"/>
      <c r="G32" s="223"/>
      <c r="H32" s="223"/>
      <c r="I32" s="223"/>
      <c r="J32" s="219"/>
      <c r="K32" s="219"/>
      <c r="L32" s="219"/>
      <c r="M32" s="219"/>
      <c r="N32" s="219"/>
      <c r="O32" s="219"/>
      <c r="P32" s="219"/>
      <c r="Q32" s="219"/>
      <c r="R32" s="219"/>
      <c r="S32" s="219"/>
      <c r="T32" s="135"/>
    </row>
    <row r="33" spans="2:20" ht="19.7" customHeight="1">
      <c r="B33" s="223"/>
      <c r="C33" s="223"/>
      <c r="D33" s="223"/>
      <c r="E33" s="223"/>
      <c r="F33" s="223"/>
      <c r="G33" s="223"/>
      <c r="H33" s="223"/>
      <c r="I33" s="223"/>
      <c r="J33" s="219"/>
      <c r="K33" s="219"/>
      <c r="L33" s="219"/>
      <c r="M33" s="219"/>
      <c r="N33" s="219"/>
      <c r="O33" s="219"/>
      <c r="P33" s="219"/>
      <c r="Q33" s="219"/>
      <c r="R33" s="219"/>
      <c r="S33" s="219"/>
      <c r="T33" s="135"/>
    </row>
    <row r="34" spans="2:20" ht="19.7" customHeight="1">
      <c r="B34" s="223"/>
      <c r="C34" s="223"/>
      <c r="D34" s="223"/>
      <c r="E34" s="223"/>
      <c r="F34" s="223"/>
      <c r="G34" s="223"/>
      <c r="H34" s="223"/>
      <c r="I34" s="223"/>
      <c r="J34" s="219"/>
      <c r="K34" s="219"/>
      <c r="L34" s="219"/>
      <c r="M34" s="219"/>
      <c r="N34" s="219"/>
      <c r="O34" s="219"/>
      <c r="P34" s="219"/>
      <c r="Q34" s="219"/>
      <c r="R34" s="219"/>
      <c r="S34" s="219"/>
      <c r="T34" s="135"/>
    </row>
    <row r="35" spans="2:20" ht="19.7" customHeight="1">
      <c r="B35" s="223"/>
      <c r="C35" s="223"/>
      <c r="D35" s="223"/>
      <c r="E35" s="223"/>
      <c r="F35" s="223"/>
      <c r="G35" s="223"/>
      <c r="H35" s="223"/>
      <c r="I35" s="223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135"/>
    </row>
    <row r="36" spans="2:20" ht="19.7" customHeight="1">
      <c r="B36" s="218"/>
      <c r="C36" s="218"/>
      <c r="D36" s="218"/>
      <c r="E36" s="218"/>
      <c r="F36" s="218"/>
      <c r="G36" s="218"/>
      <c r="H36" s="218"/>
      <c r="I36" s="218"/>
      <c r="J36" s="219"/>
      <c r="K36" s="219"/>
      <c r="L36" s="219"/>
      <c r="M36" s="219"/>
      <c r="N36" s="219"/>
      <c r="O36" s="219"/>
      <c r="P36" s="219"/>
      <c r="Q36" s="219"/>
      <c r="R36" s="219"/>
      <c r="S36" s="219"/>
      <c r="T36" s="135"/>
    </row>
    <row r="37" spans="2:20" ht="19.7" customHeight="1">
      <c r="B37" s="218"/>
      <c r="C37" s="218"/>
      <c r="D37" s="218"/>
      <c r="E37" s="218"/>
      <c r="F37" s="218"/>
      <c r="G37" s="218"/>
      <c r="H37" s="218"/>
      <c r="I37" s="218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135"/>
    </row>
    <row r="38" spans="2:20" ht="19.7" customHeight="1">
      <c r="B38" s="218"/>
      <c r="C38" s="218"/>
      <c r="D38" s="218"/>
      <c r="E38" s="218"/>
      <c r="F38" s="218"/>
      <c r="G38" s="218"/>
      <c r="H38" s="218"/>
      <c r="I38" s="218"/>
      <c r="J38" s="219"/>
      <c r="K38" s="219"/>
      <c r="L38" s="219"/>
      <c r="M38" s="219"/>
      <c r="N38" s="219"/>
      <c r="O38" s="219"/>
      <c r="P38" s="219"/>
      <c r="Q38" s="219"/>
      <c r="R38" s="219"/>
      <c r="S38" s="219"/>
      <c r="T38" s="135"/>
    </row>
    <row r="39" spans="2:20" ht="19.7" customHeight="1">
      <c r="B39" s="218"/>
      <c r="C39" s="218"/>
      <c r="D39" s="218"/>
      <c r="E39" s="218"/>
      <c r="F39" s="218"/>
      <c r="G39" s="218"/>
      <c r="H39" s="218"/>
      <c r="I39" s="218"/>
      <c r="J39" s="219"/>
      <c r="K39" s="219"/>
      <c r="L39" s="219"/>
      <c r="M39" s="219"/>
      <c r="N39" s="219"/>
      <c r="O39" s="219"/>
      <c r="P39" s="219"/>
      <c r="Q39" s="219"/>
      <c r="R39" s="219"/>
      <c r="S39" s="219"/>
      <c r="T39" s="135"/>
    </row>
    <row r="40" spans="2:20" ht="19.7" customHeight="1">
      <c r="B40" s="218"/>
      <c r="C40" s="218"/>
      <c r="D40" s="218"/>
      <c r="E40" s="218"/>
      <c r="F40" s="218"/>
      <c r="G40" s="218"/>
      <c r="H40" s="218"/>
      <c r="I40" s="218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135"/>
    </row>
    <row r="41" spans="2:20" ht="17.25" customHeight="1">
      <c r="B41" s="218"/>
      <c r="C41" s="218"/>
      <c r="D41" s="218"/>
      <c r="E41" s="218"/>
      <c r="F41" s="218"/>
      <c r="G41" s="218"/>
      <c r="H41" s="218"/>
      <c r="I41" s="218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135"/>
    </row>
    <row r="42" spans="2:20" ht="19.7" customHeight="1">
      <c r="B42" s="218"/>
      <c r="C42" s="218"/>
      <c r="D42" s="218"/>
      <c r="E42" s="218"/>
      <c r="F42" s="218"/>
      <c r="G42" s="218"/>
      <c r="H42" s="218"/>
      <c r="I42" s="218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135"/>
    </row>
    <row r="43" spans="2:20" ht="15.75" hidden="1" customHeight="1">
      <c r="B43" s="218"/>
      <c r="C43" s="218"/>
      <c r="D43" s="218"/>
      <c r="E43" s="218"/>
      <c r="F43" s="218"/>
      <c r="G43" s="218"/>
      <c r="H43" s="218"/>
      <c r="I43" s="218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135"/>
    </row>
    <row r="44" spans="2:20" ht="8.25" customHeight="1">
      <c r="B44" s="210"/>
      <c r="C44" s="210"/>
      <c r="D44" s="210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</row>
    <row r="45" spans="2:20" ht="12" customHeight="1" thickBot="1">
      <c r="B45" s="141" t="s">
        <v>137</v>
      </c>
      <c r="C45" s="109"/>
      <c r="D45" s="211"/>
      <c r="E45" s="211"/>
      <c r="F45" s="211"/>
      <c r="G45" s="211"/>
      <c r="H45" s="211"/>
      <c r="I45" s="211"/>
      <c r="J45" s="110"/>
      <c r="K45" s="110" t="s">
        <v>138</v>
      </c>
      <c r="L45" s="110"/>
      <c r="M45" s="103"/>
      <c r="N45" s="103"/>
      <c r="O45" s="212"/>
      <c r="P45" s="212"/>
      <c r="Q45" s="212"/>
      <c r="R45" s="212"/>
      <c r="S45" s="212"/>
    </row>
    <row r="46" spans="2:20" ht="10.35" customHeight="1">
      <c r="B46" s="213"/>
      <c r="C46" s="213"/>
      <c r="D46" s="211"/>
      <c r="E46" s="211"/>
      <c r="F46" s="211"/>
      <c r="G46" s="211"/>
      <c r="H46" s="211"/>
      <c r="I46" s="211"/>
      <c r="J46" s="214"/>
      <c r="K46" s="214"/>
      <c r="L46" s="214"/>
      <c r="M46" s="214"/>
      <c r="N46" s="111"/>
      <c r="O46" s="212"/>
      <c r="P46" s="212"/>
      <c r="Q46" s="212"/>
      <c r="R46" s="212"/>
      <c r="S46" s="212"/>
    </row>
    <row r="47" spans="2:20" ht="16.5" customHeight="1"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</row>
    <row r="48" spans="2:20" ht="16.5" hidden="1" customHeight="1"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</row>
    <row r="49" spans="2:18" ht="16.5" hidden="1" customHeight="1"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</row>
    <row r="50" spans="2:18" ht="16.5" hidden="1" customHeight="1"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</row>
    <row r="51" spans="2:18" ht="16.5" hidden="1" customHeight="1"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</row>
    <row r="52" spans="2:18" ht="16.5" hidden="1" customHeight="1"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</row>
    <row r="53" spans="2:18" ht="16.5" hidden="1" customHeight="1"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</row>
    <row r="54" spans="2:18" ht="16.5" hidden="1" customHeight="1"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</row>
    <row r="55" spans="2:18" ht="16.5" hidden="1" customHeight="1"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</row>
    <row r="56" spans="2:18" ht="16.5" hidden="1" customHeight="1"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</row>
    <row r="57" spans="2:18" ht="16.5" hidden="1" customHeight="1"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</row>
    <row r="58" spans="2:18" ht="16.5" hidden="1" customHeight="1"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</row>
    <row r="59" spans="2:18" ht="16.5" hidden="1" customHeight="1"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</row>
    <row r="60" spans="2:18" ht="16.5" hidden="1" customHeight="1"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</row>
    <row r="61" spans="2:18" ht="16.5" hidden="1" customHeight="1"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</row>
    <row r="62" spans="2:18" ht="16.5" hidden="1" customHeight="1"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</row>
    <row r="63" spans="2:18" ht="16.5" hidden="1" customHeight="1"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</row>
    <row r="64" spans="2:18" ht="16.5" hidden="1" customHeight="1"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</row>
    <row r="65" spans="2:18" ht="16.5" hidden="1" customHeight="1"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</row>
    <row r="66" spans="2:18" ht="16.5" hidden="1" customHeight="1"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</row>
    <row r="67" spans="2:18" ht="16.5" hidden="1" customHeight="1"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</row>
    <row r="68" spans="2:18" ht="16.5" hidden="1" customHeight="1"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</row>
    <row r="69" spans="2:18" ht="16.5" hidden="1" customHeight="1"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</row>
    <row r="70" spans="2:18" ht="16.5" hidden="1" customHeight="1"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</row>
    <row r="71" spans="2:18" ht="16.5" hidden="1" customHeight="1"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</row>
    <row r="72" spans="2:18" ht="16.5" hidden="1" customHeight="1"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</row>
    <row r="73" spans="2:18" ht="16.5" hidden="1" customHeight="1"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</row>
    <row r="74" spans="2:18" ht="16.5" hidden="1" customHeight="1"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</row>
    <row r="75" spans="2:18" ht="16.5" hidden="1" customHeight="1"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</row>
    <row r="76" spans="2:18" ht="16.5" hidden="1" customHeight="1"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</row>
    <row r="77" spans="2:18" ht="16.5" hidden="1" customHeight="1"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</row>
    <row r="78" spans="2:18" ht="16.5" hidden="1" customHeight="1"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</row>
    <row r="79" spans="2:18" ht="16.5" hidden="1" customHeight="1"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</row>
    <row r="80" spans="2:18" ht="16.5" hidden="1" customHeight="1"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</row>
    <row r="81" spans="2:18" ht="16.5" hidden="1" customHeight="1"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</row>
    <row r="82" spans="2:18" ht="16.5" hidden="1" customHeight="1"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</row>
    <row r="83" spans="2:18" ht="16.5" hidden="1" customHeight="1"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</row>
    <row r="84" spans="2:18" ht="16.5" hidden="1" customHeight="1"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</row>
    <row r="85" spans="2:18" ht="16.5" hidden="1" customHeight="1"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</row>
    <row r="86" spans="2:18" ht="16.5" hidden="1" customHeight="1"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</row>
    <row r="87" spans="2:18" ht="16.5" hidden="1" customHeight="1"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</row>
    <row r="88" spans="2:18" ht="16.5" hidden="1" customHeight="1"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</row>
    <row r="89" spans="2:18" ht="16.5" hidden="1" customHeight="1"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</row>
    <row r="90" spans="2:18" ht="16.5" hidden="1" customHeight="1"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</row>
    <row r="91" spans="2:18" ht="16.5" hidden="1" customHeight="1"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</row>
    <row r="92" spans="2:18" ht="16.5" hidden="1" customHeight="1"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</row>
    <row r="93" spans="2:18" ht="103.7" hidden="1" customHeight="1"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</row>
    <row r="94" spans="2:18" ht="0.75" hidden="1" customHeight="1"/>
    <row r="95" spans="2:18" ht="16.5" hidden="1" customHeight="1"/>
    <row r="96" spans="2:18" ht="16.5" hidden="1" customHeight="1"/>
    <row r="97" ht="16.5" hidden="1" customHeight="1"/>
    <row r="98" ht="16.5" hidden="1" customHeight="1"/>
    <row r="99" ht="16.5" hidden="1" customHeight="1"/>
    <row r="100" ht="16.5" hidden="1" customHeight="1"/>
    <row r="101" ht="16.5" hidden="1" customHeight="1"/>
    <row r="102" ht="16.5" hidden="1" customHeight="1"/>
    <row r="103" ht="16.5" hidden="1" customHeight="1"/>
    <row r="104" ht="16.5" hidden="1" customHeight="1"/>
    <row r="105" ht="16.5" hidden="1" customHeight="1"/>
    <row r="106" ht="16.5" hidden="1" customHeight="1"/>
    <row r="107" ht="16.5" hidden="1" customHeight="1"/>
    <row r="108" ht="16.5" hidden="1" customHeight="1"/>
    <row r="109" ht="16.5" hidden="1" customHeight="1"/>
    <row r="110" ht="16.5" hidden="1" customHeight="1"/>
    <row r="111" ht="16.5" hidden="1" customHeight="1"/>
    <row r="112" ht="16.5" hidden="1" customHeight="1"/>
    <row r="113" ht="16.5" hidden="1" customHeight="1"/>
    <row r="114" ht="16.5" hidden="1" customHeight="1"/>
    <row r="115" ht="16.5" hidden="1" customHeight="1"/>
    <row r="116" ht="16.5" hidden="1" customHeight="1"/>
    <row r="117" ht="16.5" hidden="1" customHeight="1"/>
    <row r="118" ht="16.5" hidden="1" customHeight="1"/>
    <row r="119" ht="16.5" hidden="1" customHeight="1"/>
    <row r="120" ht="16.5" hidden="1" customHeight="1"/>
    <row r="121" ht="16.5" hidden="1" customHeight="1"/>
    <row r="122" ht="16.5" hidden="1" customHeight="1"/>
    <row r="123" ht="16.5" hidden="1" customHeight="1"/>
    <row r="124" ht="16.5" hidden="1" customHeight="1"/>
    <row r="125" ht="16.5" hidden="1" customHeight="1"/>
    <row r="126" ht="16.5" hidden="1" customHeight="1"/>
    <row r="127" ht="16.5" hidden="1" customHeight="1"/>
    <row r="128" ht="16.5" hidden="1" customHeight="1"/>
    <row r="129" ht="16.5" hidden="1" customHeight="1"/>
    <row r="130" ht="16.5" hidden="1" customHeight="1"/>
    <row r="131" ht="16.5" hidden="1" customHeight="1"/>
    <row r="132" ht="16.5" hidden="1" customHeight="1"/>
    <row r="133" ht="16.5" hidden="1" customHeight="1"/>
    <row r="134" ht="16.5" hidden="1" customHeight="1"/>
    <row r="135" ht="16.5" hidden="1" customHeight="1"/>
    <row r="136" ht="16.5" hidden="1" customHeight="1"/>
    <row r="137" ht="16.5" hidden="1" customHeight="1"/>
    <row r="138" ht="16.5" hidden="1" customHeight="1"/>
    <row r="139" ht="16.5" hidden="1" customHeight="1"/>
    <row r="140" ht="16.5" hidden="1" customHeight="1"/>
    <row r="141" ht="16.5" hidden="1" customHeight="1"/>
    <row r="142" ht="16.5" hidden="1" customHeight="1"/>
    <row r="143" ht="16.5" hidden="1" customHeight="1"/>
    <row r="144" ht="16.5" hidden="1" customHeight="1"/>
    <row r="145" ht="16.5" hidden="1" customHeight="1"/>
    <row r="146" ht="16.5" hidden="1" customHeight="1"/>
    <row r="147" ht="16.5" hidden="1" customHeight="1"/>
    <row r="148" ht="16.5" hidden="1" customHeight="1"/>
    <row r="149" ht="16.5" hidden="1" customHeight="1"/>
    <row r="150" ht="16.5" hidden="1" customHeight="1"/>
    <row r="151" ht="16.5" hidden="1" customHeight="1"/>
    <row r="152" ht="16.5" hidden="1" customHeight="1"/>
    <row r="153" ht="16.5" hidden="1" customHeight="1"/>
    <row r="154" ht="16.5" hidden="1" customHeight="1"/>
    <row r="155" ht="16.5" hidden="1" customHeight="1"/>
    <row r="156" ht="16.5" hidden="1" customHeight="1"/>
    <row r="157" ht="16.5" hidden="1" customHeight="1"/>
    <row r="158" ht="16.5" hidden="1" customHeight="1"/>
    <row r="159" ht="16.5" hidden="1" customHeight="1"/>
    <row r="160" ht="16.5" hidden="1" customHeight="1"/>
    <row r="161" ht="16.5" hidden="1" customHeight="1"/>
    <row r="162" ht="16.5" hidden="1" customHeight="1"/>
    <row r="163" ht="16.5" hidden="1" customHeight="1"/>
    <row r="164" ht="16.5" hidden="1" customHeight="1"/>
    <row r="165" ht="16.5" hidden="1" customHeight="1"/>
    <row r="166" ht="16.5" hidden="1" customHeight="1"/>
    <row r="167" ht="16.5" hidden="1" customHeight="1"/>
    <row r="168" ht="16.5" hidden="1" customHeight="1"/>
    <row r="169" ht="16.5" hidden="1" customHeight="1"/>
    <row r="170" ht="16.5" hidden="1" customHeight="1"/>
    <row r="171" ht="16.5" hidden="1" customHeight="1"/>
    <row r="172" ht="16.5" hidden="1" customHeight="1"/>
    <row r="173" ht="16.5" hidden="1" customHeight="1"/>
    <row r="174" ht="16.5" hidden="1" customHeight="1"/>
    <row r="175" ht="16.5" hidden="1" customHeight="1"/>
    <row r="176" ht="16.5" hidden="1" customHeight="1"/>
    <row r="177" ht="16.5" hidden="1" customHeight="1"/>
    <row r="178" ht="16.5" hidden="1" customHeight="1"/>
    <row r="179" ht="16.5" hidden="1" customHeight="1"/>
    <row r="180" ht="16.5" hidden="1" customHeight="1"/>
    <row r="181" ht="16.5" hidden="1" customHeight="1"/>
    <row r="182" ht="16.5" hidden="1" customHeight="1"/>
    <row r="183" ht="16.5" hidden="1" customHeight="1"/>
    <row r="184" ht="16.5" hidden="1" customHeight="1"/>
    <row r="185" ht="16.5" hidden="1" customHeight="1"/>
    <row r="186" ht="16.5" hidden="1" customHeight="1"/>
    <row r="187" ht="16.5" hidden="1" customHeight="1"/>
    <row r="188" ht="16.5" hidden="1" customHeight="1"/>
    <row r="189" ht="16.5" hidden="1" customHeight="1"/>
    <row r="190" ht="16.5" hidden="1" customHeight="1"/>
    <row r="191" ht="16.5" hidden="1" customHeight="1"/>
    <row r="192" ht="16.5" hidden="1" customHeight="1"/>
    <row r="193" ht="16.5" hidden="1" customHeight="1"/>
    <row r="194" ht="16.5" hidden="1" customHeight="1"/>
    <row r="195" ht="16.5" hidden="1" customHeight="1"/>
    <row r="196" ht="16.5" hidden="1" customHeight="1"/>
    <row r="197" ht="16.5" hidden="1" customHeight="1"/>
    <row r="198" ht="16.5" hidden="1" customHeight="1"/>
    <row r="199" ht="16.5" hidden="1" customHeight="1"/>
    <row r="200" ht="16.5" hidden="1" customHeight="1"/>
    <row r="201" ht="16.5" hidden="1" customHeight="1"/>
    <row r="202" ht="16.5" hidden="1" customHeight="1"/>
    <row r="203" ht="16.5" hidden="1" customHeight="1"/>
    <row r="204" ht="16.5" hidden="1" customHeight="1"/>
    <row r="205" ht="16.5" hidden="1" customHeight="1"/>
    <row r="206" ht="16.5" hidden="1" customHeight="1"/>
    <row r="207" ht="16.5" hidden="1" customHeight="1"/>
    <row r="208" ht="16.5" hidden="1" customHeight="1"/>
    <row r="209" ht="16.5" hidden="1" customHeight="1"/>
    <row r="210" ht="16.5" hidden="1" customHeight="1"/>
    <row r="211" ht="16.5" hidden="1" customHeight="1"/>
    <row r="212" ht="16.5" hidden="1" customHeight="1"/>
    <row r="213" ht="16.5" hidden="1" customHeight="1"/>
    <row r="214" ht="16.5" hidden="1" customHeight="1"/>
    <row r="215" ht="16.5" hidden="1" customHeight="1"/>
    <row r="216" ht="16.5" hidden="1" customHeight="1"/>
    <row r="217" ht="16.5" hidden="1" customHeight="1"/>
    <row r="218" ht="16.5" hidden="1" customHeight="1"/>
    <row r="219" ht="16.5" hidden="1" customHeight="1"/>
    <row r="220" ht="16.5" hidden="1" customHeight="1"/>
    <row r="221" ht="16.5" hidden="1" customHeight="1"/>
    <row r="222" ht="16.5" hidden="1" customHeight="1"/>
    <row r="223" ht="16.5" hidden="1" customHeight="1"/>
    <row r="224" ht="16.5" hidden="1" customHeight="1"/>
    <row r="225" ht="16.5" hidden="1" customHeight="1"/>
    <row r="226" ht="16.5" hidden="1" customHeight="1"/>
    <row r="227" ht="16.5" hidden="1" customHeight="1"/>
    <row r="228" ht="16.5" hidden="1" customHeight="1"/>
    <row r="229" ht="16.5" hidden="1" customHeight="1"/>
    <row r="230" ht="16.5" hidden="1" customHeight="1"/>
    <row r="231" ht="16.5" hidden="1" customHeight="1"/>
    <row r="232" ht="16.5" hidden="1" customHeight="1"/>
    <row r="233" ht="16.5" hidden="1" customHeight="1"/>
    <row r="234" ht="16.5" hidden="1" customHeight="1"/>
    <row r="235" ht="16.5" hidden="1" customHeight="1"/>
    <row r="236" ht="16.5" hidden="1" customHeight="1"/>
    <row r="237" ht="16.5" hidden="1" customHeight="1"/>
    <row r="238" ht="16.5" hidden="1" customHeight="1"/>
    <row r="239" ht="16.5" hidden="1" customHeight="1"/>
    <row r="240" ht="16.5" hidden="1" customHeight="1"/>
    <row r="241" ht="16.5" hidden="1" customHeight="1"/>
    <row r="242" ht="16.5" hidden="1" customHeight="1"/>
    <row r="243" ht="16.5" hidden="1" customHeight="1"/>
    <row r="244" ht="16.5" hidden="1" customHeight="1"/>
    <row r="245" ht="16.5" hidden="1" customHeight="1"/>
    <row r="246" ht="16.5" hidden="1" customHeight="1"/>
    <row r="247" ht="16.5" hidden="1" customHeight="1"/>
    <row r="248" ht="16.5" hidden="1" customHeight="1"/>
    <row r="249" ht="16.5" hidden="1" customHeight="1"/>
    <row r="250" ht="16.5" hidden="1" customHeight="1"/>
    <row r="251" ht="16.5" hidden="1" customHeight="1"/>
    <row r="252" ht="16.5" hidden="1" customHeight="1"/>
    <row r="253" ht="16.5" hidden="1" customHeight="1"/>
    <row r="254" ht="16.5" hidden="1" customHeight="1"/>
    <row r="255" ht="16.5" hidden="1" customHeight="1"/>
    <row r="256" ht="16.5" hidden="1" customHeight="1"/>
    <row r="257" ht="16.5" hidden="1" customHeight="1"/>
    <row r="258" ht="16.5" hidden="1" customHeight="1"/>
    <row r="259" ht="16.5" hidden="1" customHeight="1"/>
    <row r="260" ht="16.5" hidden="1" customHeight="1"/>
    <row r="261" ht="16.5" hidden="1" customHeight="1"/>
    <row r="262" ht="16.5" hidden="1" customHeight="1"/>
    <row r="263" ht="16.5" hidden="1" customHeight="1"/>
    <row r="264" ht="16.5" hidden="1" customHeight="1"/>
    <row r="265" ht="16.5" hidden="1" customHeight="1"/>
    <row r="266" ht="16.5" hidden="1" customHeight="1"/>
    <row r="267" ht="16.5" hidden="1" customHeight="1"/>
    <row r="268" ht="16.5" hidden="1" customHeight="1"/>
    <row r="269" ht="16.5" hidden="1" customHeight="1"/>
    <row r="270" ht="16.5" hidden="1" customHeight="1"/>
    <row r="271" ht="16.5" hidden="1" customHeight="1"/>
    <row r="272" ht="16.5" hidden="1" customHeight="1"/>
    <row r="273" ht="16.5" hidden="1" customHeight="1"/>
    <row r="274" ht="16.5" hidden="1" customHeight="1"/>
    <row r="275" ht="16.5" hidden="1" customHeight="1"/>
    <row r="276" ht="16.5" hidden="1" customHeight="1"/>
    <row r="277" ht="16.5" hidden="1" customHeight="1"/>
    <row r="278" ht="16.5" hidden="1" customHeight="1"/>
    <row r="279" ht="16.5" hidden="1" customHeight="1"/>
    <row r="280" ht="16.5" hidden="1" customHeight="1"/>
    <row r="281" ht="16.5" hidden="1" customHeight="1"/>
    <row r="282" ht="16.5" hidden="1" customHeight="1"/>
    <row r="283" ht="16.5" hidden="1" customHeight="1"/>
    <row r="284" ht="16.5" hidden="1" customHeight="1"/>
    <row r="285" ht="16.5" hidden="1" customHeight="1"/>
    <row r="286" ht="16.5" hidden="1" customHeight="1"/>
    <row r="287" ht="16.5" hidden="1" customHeight="1"/>
    <row r="288" ht="16.5" hidden="1" customHeight="1"/>
    <row r="289" ht="16.5" hidden="1" customHeight="1"/>
    <row r="290" ht="16.5" hidden="1" customHeight="1"/>
    <row r="291" ht="16.5" hidden="1" customHeight="1"/>
    <row r="292" ht="16.5" hidden="1" customHeight="1"/>
    <row r="293" ht="16.5" hidden="1" customHeight="1"/>
    <row r="294" ht="16.5" hidden="1" customHeight="1"/>
    <row r="295" ht="16.5" hidden="1" customHeight="1"/>
    <row r="296" ht="16.5" hidden="1" customHeight="1"/>
    <row r="297" ht="16.5" hidden="1" customHeight="1"/>
    <row r="298" ht="16.5" hidden="1" customHeight="1"/>
    <row r="299" ht="16.5" hidden="1" customHeight="1"/>
    <row r="300" ht="16.5" hidden="1" customHeight="1"/>
    <row r="301" ht="16.5" hidden="1" customHeight="1"/>
    <row r="302" ht="16.5" hidden="1" customHeight="1"/>
    <row r="303" ht="16.5" hidden="1" customHeight="1"/>
    <row r="304" ht="16.5" hidden="1" customHeight="1"/>
    <row r="305" ht="16.5" hidden="1" customHeight="1"/>
    <row r="306" ht="16.5" hidden="1" customHeight="1"/>
    <row r="307" ht="16.5" hidden="1" customHeight="1"/>
    <row r="308" ht="16.5" hidden="1" customHeight="1"/>
    <row r="309" ht="16.5" hidden="1" customHeight="1"/>
    <row r="310" ht="16.5" hidden="1" customHeight="1"/>
    <row r="311" ht="16.5" hidden="1" customHeight="1"/>
    <row r="312" ht="16.5" hidden="1" customHeight="1"/>
    <row r="313" ht="16.5" hidden="1" customHeight="1"/>
    <row r="314" ht="16.5" hidden="1" customHeight="1"/>
    <row r="315" ht="16.5" hidden="1" customHeight="1"/>
    <row r="316" ht="16.5" hidden="1" customHeight="1"/>
    <row r="317" ht="16.5" hidden="1" customHeight="1"/>
    <row r="318" ht="16.5" hidden="1" customHeight="1"/>
    <row r="319" ht="16.5" hidden="1" customHeight="1"/>
    <row r="320" ht="16.5" hidden="1" customHeight="1"/>
    <row r="321" ht="16.5" hidden="1" customHeight="1"/>
    <row r="322" ht="16.5" hidden="1" customHeight="1"/>
    <row r="323" ht="16.5" hidden="1" customHeight="1"/>
    <row r="324" ht="16.5" hidden="1" customHeight="1"/>
    <row r="325" ht="16.5" hidden="1" customHeight="1"/>
    <row r="326" ht="16.5" hidden="1" customHeight="1"/>
    <row r="327" ht="16.5" hidden="1" customHeight="1"/>
    <row r="328" ht="16.5" hidden="1" customHeight="1"/>
    <row r="329" ht="16.5" hidden="1" customHeight="1"/>
    <row r="330" ht="16.5" hidden="1" customHeight="1"/>
    <row r="331" ht="16.5" hidden="1" customHeight="1"/>
    <row r="332" ht="16.5" hidden="1" customHeight="1"/>
    <row r="333" ht="16.5" hidden="1" customHeight="1"/>
    <row r="334" ht="16.5" hidden="1" customHeight="1"/>
    <row r="335" ht="16.5" hidden="1" customHeight="1"/>
    <row r="336" ht="16.5" hidden="1" customHeight="1"/>
    <row r="337" ht="16.5" hidden="1" customHeight="1"/>
    <row r="338" ht="16.5" hidden="1" customHeight="1"/>
    <row r="339" ht="16.5" hidden="1" customHeight="1"/>
    <row r="340" ht="16.5" hidden="1" customHeight="1"/>
    <row r="341" ht="16.5" hidden="1" customHeight="1"/>
    <row r="342" ht="16.5" hidden="1" customHeight="1"/>
    <row r="343" ht="16.5" hidden="1" customHeight="1"/>
    <row r="344" ht="16.5" hidden="1" customHeight="1"/>
    <row r="345" ht="16.5" hidden="1" customHeight="1"/>
    <row r="346" ht="16.5" hidden="1" customHeight="1"/>
    <row r="347" ht="16.5" hidden="1" customHeight="1"/>
    <row r="348" ht="16.5" hidden="1" customHeight="1"/>
    <row r="349" ht="16.5" hidden="1" customHeight="1"/>
    <row r="350" ht="16.5" hidden="1" customHeight="1"/>
    <row r="351" ht="16.5" hidden="1" customHeight="1"/>
    <row r="352" ht="16.5" hidden="1" customHeight="1"/>
    <row r="353" ht="16.5" hidden="1" customHeight="1"/>
    <row r="354" ht="16.5" hidden="1" customHeight="1"/>
    <row r="355" ht="16.5" hidden="1" customHeight="1"/>
    <row r="356" ht="16.5" hidden="1" customHeight="1"/>
    <row r="357" ht="16.5" hidden="1" customHeight="1"/>
    <row r="358" ht="16.5" hidden="1" customHeight="1"/>
    <row r="359" ht="16.5" hidden="1" customHeight="1"/>
    <row r="360" ht="16.5" hidden="1" customHeight="1"/>
    <row r="361" ht="16.5" hidden="1" customHeight="1"/>
    <row r="362" ht="16.5" hidden="1" customHeight="1"/>
    <row r="363" ht="16.5" hidden="1" customHeight="1"/>
    <row r="364" ht="16.5" hidden="1" customHeight="1"/>
    <row r="365" ht="16.5" hidden="1" customHeight="1"/>
    <row r="366" ht="16.5" hidden="1" customHeight="1"/>
    <row r="367" ht="16.5" hidden="1" customHeight="1"/>
    <row r="368" ht="16.5" hidden="1" customHeight="1"/>
    <row r="369" ht="16.5" hidden="1" customHeight="1"/>
    <row r="370" ht="16.5" hidden="1" customHeight="1"/>
    <row r="371" ht="16.5" hidden="1" customHeight="1"/>
    <row r="372" ht="16.5" hidden="1" customHeight="1"/>
    <row r="373" ht="16.5" hidden="1" customHeight="1"/>
    <row r="374" ht="16.5" hidden="1" customHeight="1"/>
    <row r="375" ht="16.5" hidden="1" customHeight="1"/>
    <row r="376" ht="16.5" hidden="1" customHeight="1"/>
    <row r="377" ht="16.5" hidden="1" customHeight="1"/>
    <row r="378" ht="16.5" hidden="1" customHeight="1"/>
    <row r="379" ht="16.5" hidden="1" customHeight="1"/>
    <row r="380" ht="16.5" hidden="1" customHeight="1"/>
    <row r="381" ht="16.5" hidden="1" customHeight="1"/>
    <row r="382" ht="16.5" hidden="1" customHeight="1"/>
    <row r="383" ht="16.5" hidden="1" customHeight="1"/>
    <row r="384" ht="16.5" hidden="1" customHeight="1"/>
    <row r="385" ht="16.5" hidden="1" customHeight="1"/>
    <row r="386" ht="16.5" hidden="1" customHeight="1"/>
    <row r="387" ht="16.5" hidden="1" customHeight="1"/>
    <row r="388" ht="16.5" hidden="1" customHeight="1"/>
    <row r="389" ht="16.5" hidden="1" customHeight="1"/>
    <row r="390" ht="16.5" hidden="1" customHeight="1"/>
    <row r="391" ht="16.5" hidden="1" customHeight="1"/>
    <row r="392" ht="16.5" hidden="1" customHeight="1"/>
    <row r="393" ht="16.5" hidden="1" customHeight="1"/>
    <row r="394" ht="16.5" hidden="1" customHeight="1"/>
    <row r="395" ht="16.5" hidden="1" customHeight="1"/>
    <row r="396" ht="16.5" hidden="1" customHeight="1"/>
    <row r="397" ht="16.5" hidden="1" customHeight="1"/>
    <row r="398" ht="16.5" hidden="1" customHeight="1"/>
    <row r="399" ht="16.5" hidden="1" customHeight="1"/>
    <row r="400" ht="16.5" hidden="1" customHeight="1"/>
    <row r="401" ht="16.5" hidden="1" customHeight="1"/>
    <row r="402" ht="16.5" hidden="1" customHeight="1"/>
    <row r="403" ht="16.5" hidden="1" customHeight="1"/>
    <row r="404" ht="16.5" hidden="1" customHeight="1"/>
    <row r="405" ht="16.5" hidden="1" customHeight="1"/>
    <row r="406" ht="16.5" hidden="1" customHeight="1"/>
    <row r="407" ht="16.5" hidden="1" customHeight="1"/>
    <row r="408" ht="16.5" hidden="1" customHeight="1"/>
    <row r="409" ht="16.5" hidden="1" customHeight="1"/>
    <row r="410" ht="16.5" hidden="1" customHeight="1"/>
    <row r="411" ht="16.5" hidden="1" customHeight="1"/>
    <row r="412" ht="16.5" hidden="1" customHeight="1"/>
    <row r="413" ht="16.5" hidden="1" customHeight="1"/>
    <row r="414" ht="16.5" hidden="1" customHeight="1"/>
    <row r="415" ht="16.5" hidden="1" customHeight="1"/>
    <row r="416" ht="16.5" hidden="1" customHeight="1"/>
    <row r="417" ht="16.5" hidden="1" customHeight="1"/>
    <row r="418" ht="16.5" hidden="1" customHeight="1"/>
    <row r="419" ht="16.5" hidden="1" customHeight="1"/>
    <row r="420" ht="16.5" hidden="1" customHeight="1"/>
    <row r="421" ht="16.5" hidden="1" customHeight="1"/>
    <row r="422" ht="16.5" hidden="1" customHeight="1"/>
    <row r="423" ht="16.5" hidden="1" customHeight="1"/>
    <row r="424" ht="16.5" hidden="1" customHeight="1"/>
    <row r="425" ht="16.5" hidden="1" customHeight="1"/>
    <row r="426" ht="16.5" hidden="1" customHeight="1"/>
    <row r="427" ht="16.5" hidden="1" customHeight="1"/>
    <row r="428" ht="16.5" hidden="1" customHeight="1"/>
    <row r="429" ht="16.5" hidden="1" customHeight="1"/>
    <row r="430" ht="16.5" hidden="1" customHeight="1"/>
    <row r="431" ht="16.5" hidden="1" customHeight="1"/>
    <row r="432" ht="16.5" hidden="1" customHeight="1"/>
    <row r="433" ht="16.5" hidden="1" customHeight="1"/>
    <row r="434" ht="16.5" hidden="1" customHeight="1"/>
    <row r="435" ht="16.5" hidden="1" customHeight="1"/>
    <row r="436" ht="16.5" hidden="1" customHeight="1"/>
    <row r="437" ht="16.5" hidden="1" customHeight="1"/>
    <row r="438" ht="16.5" hidden="1" customHeight="1"/>
    <row r="439" ht="16.5" hidden="1" customHeight="1"/>
    <row r="440" ht="16.5" hidden="1" customHeight="1"/>
    <row r="441" ht="16.5" hidden="1" customHeight="1"/>
    <row r="442" ht="16.5" hidden="1" customHeight="1"/>
    <row r="443" ht="16.5" hidden="1" customHeight="1"/>
    <row r="444" ht="16.5" hidden="1" customHeight="1"/>
    <row r="445" ht="16.5" hidden="1" customHeight="1"/>
    <row r="446" ht="16.5" hidden="1" customHeight="1"/>
    <row r="447" ht="16.5" hidden="1" customHeight="1"/>
    <row r="448" ht="16.5" hidden="1" customHeight="1"/>
    <row r="449" ht="16.5" hidden="1" customHeight="1"/>
    <row r="450" ht="16.5" hidden="1" customHeight="1"/>
    <row r="451" ht="16.5" hidden="1" customHeight="1"/>
    <row r="452" ht="16.5" hidden="1" customHeight="1"/>
    <row r="453" ht="16.5" hidden="1" customHeight="1"/>
    <row r="454" ht="16.5" hidden="1" customHeight="1"/>
    <row r="455" ht="16.5" hidden="1" customHeight="1"/>
    <row r="456" ht="16.5" hidden="1" customHeight="1"/>
    <row r="457" ht="16.5" hidden="1" customHeight="1"/>
    <row r="458" ht="16.5" hidden="1" customHeight="1"/>
    <row r="459" ht="16.5" hidden="1" customHeight="1"/>
    <row r="460" ht="16.5" hidden="1" customHeight="1"/>
    <row r="461" ht="16.5" hidden="1" customHeight="1"/>
    <row r="462" ht="16.5" hidden="1" customHeight="1"/>
    <row r="463" ht="16.5" hidden="1" customHeight="1"/>
    <row r="464" ht="16.5" hidden="1" customHeight="1"/>
    <row r="465" ht="16.5" hidden="1" customHeight="1"/>
    <row r="466" ht="16.5" hidden="1" customHeight="1"/>
    <row r="467" ht="16.5" hidden="1" customHeight="1"/>
    <row r="468" ht="16.5" hidden="1" customHeight="1"/>
    <row r="469" ht="16.5" hidden="1" customHeight="1"/>
    <row r="470" ht="16.5" hidden="1" customHeight="1"/>
    <row r="471" ht="16.5" hidden="1" customHeight="1"/>
    <row r="472" ht="16.5" hidden="1" customHeight="1"/>
    <row r="473" ht="16.5" hidden="1" customHeight="1"/>
    <row r="474" ht="16.5" hidden="1" customHeight="1"/>
    <row r="475" ht="16.5" hidden="1" customHeight="1"/>
    <row r="476" ht="16.5" hidden="1" customHeight="1"/>
    <row r="477" ht="16.5" hidden="1" customHeight="1"/>
    <row r="478" ht="16.5" hidden="1" customHeight="1"/>
    <row r="479" ht="16.5" hidden="1" customHeight="1"/>
    <row r="480" ht="16.5" hidden="1" customHeight="1"/>
    <row r="481" ht="16.5" hidden="1" customHeight="1"/>
    <row r="482" ht="16.5" hidden="1" customHeight="1"/>
    <row r="483" ht="16.5" hidden="1" customHeight="1"/>
    <row r="484" ht="16.5" hidden="1" customHeight="1"/>
    <row r="485" ht="16.5" hidden="1" customHeight="1"/>
    <row r="486" ht="16.5" hidden="1" customHeight="1"/>
    <row r="487" ht="16.5" hidden="1" customHeight="1"/>
    <row r="488" ht="16.5" hidden="1" customHeight="1"/>
    <row r="489" ht="16.5" hidden="1" customHeight="1"/>
    <row r="490" ht="16.5" hidden="1" customHeight="1"/>
    <row r="491" ht="16.5" hidden="1" customHeight="1"/>
    <row r="492" ht="16.5" hidden="1" customHeight="1"/>
    <row r="493" ht="16.5" hidden="1" customHeight="1"/>
    <row r="494" ht="16.5" hidden="1" customHeight="1"/>
    <row r="495" ht="16.5" hidden="1" customHeight="1"/>
    <row r="496" ht="16.5" hidden="1" customHeight="1"/>
    <row r="497" ht="16.5" hidden="1" customHeight="1"/>
    <row r="498" ht="16.5" hidden="1" customHeight="1"/>
    <row r="499" ht="16.5" hidden="1" customHeight="1"/>
    <row r="500" ht="16.5" hidden="1" customHeight="1"/>
    <row r="501" ht="16.5" hidden="1" customHeight="1"/>
    <row r="502" ht="16.5" hidden="1" customHeight="1"/>
    <row r="503" ht="16.5" hidden="1" customHeight="1"/>
    <row r="504" ht="16.5" hidden="1" customHeight="1"/>
    <row r="505" ht="16.5" hidden="1" customHeight="1"/>
    <row r="506" ht="16.5" hidden="1" customHeight="1"/>
    <row r="507" ht="16.5" hidden="1" customHeight="1"/>
    <row r="508" ht="16.5" hidden="1" customHeight="1"/>
    <row r="509" ht="16.5" hidden="1" customHeight="1"/>
    <row r="510" ht="16.5" hidden="1" customHeight="1"/>
    <row r="511" ht="16.5" hidden="1" customHeight="1"/>
    <row r="512" ht="16.5" hidden="1" customHeight="1"/>
    <row r="513" ht="16.5" hidden="1" customHeight="1"/>
    <row r="514" ht="16.5" hidden="1" customHeight="1"/>
    <row r="515" ht="16.5" hidden="1" customHeight="1"/>
    <row r="516" ht="16.5" hidden="1" customHeight="1"/>
    <row r="517" ht="16.5" hidden="1" customHeight="1"/>
    <row r="518" ht="16.5" hidden="1" customHeight="1"/>
    <row r="519" ht="16.5" hidden="1" customHeight="1"/>
    <row r="520" ht="16.5" hidden="1" customHeight="1"/>
    <row r="521" ht="16.5" hidden="1" customHeight="1"/>
    <row r="522" ht="16.5" hidden="1" customHeight="1"/>
    <row r="523" ht="16.5" hidden="1" customHeight="1"/>
    <row r="524" ht="16.5" hidden="1" customHeight="1"/>
    <row r="525" ht="16.5" hidden="1" customHeight="1"/>
    <row r="526" ht="16.5" hidden="1" customHeight="1"/>
    <row r="527" ht="16.5" hidden="1" customHeight="1"/>
    <row r="528" ht="16.5" hidden="1" customHeight="1"/>
    <row r="529" ht="16.5" hidden="1" customHeight="1"/>
    <row r="530" ht="16.5" hidden="1" customHeight="1"/>
    <row r="531" ht="16.5" hidden="1" customHeight="1"/>
    <row r="532" ht="16.5" hidden="1" customHeight="1"/>
    <row r="533" ht="16.5" hidden="1" customHeight="1"/>
    <row r="534" ht="16.5" hidden="1" customHeight="1"/>
    <row r="535" ht="16.5" hidden="1" customHeight="1"/>
    <row r="536" ht="16.5" hidden="1" customHeight="1"/>
    <row r="537" ht="16.5" hidden="1" customHeight="1"/>
    <row r="538" ht="16.5" hidden="1" customHeight="1"/>
    <row r="539" ht="16.5" hidden="1" customHeight="1"/>
    <row r="540" ht="16.5" hidden="1" customHeight="1"/>
    <row r="541" ht="16.5" hidden="1" customHeight="1"/>
    <row r="542" ht="16.5" hidden="1" customHeight="1"/>
    <row r="543" ht="16.5" hidden="1" customHeight="1"/>
    <row r="544" ht="16.5" hidden="1" customHeight="1"/>
    <row r="545" ht="16.5" hidden="1" customHeight="1"/>
    <row r="546" ht="16.5" hidden="1" customHeight="1"/>
    <row r="547" ht="16.5" hidden="1" customHeight="1"/>
    <row r="548" ht="16.5" hidden="1" customHeight="1"/>
    <row r="549" ht="16.5" hidden="1" customHeight="1"/>
    <row r="550" ht="16.5" hidden="1" customHeight="1"/>
    <row r="551" ht="16.5" hidden="1" customHeight="1"/>
    <row r="552" ht="16.5" hidden="1" customHeight="1"/>
    <row r="553" ht="16.5" hidden="1" customHeight="1"/>
    <row r="554" ht="16.5" hidden="1" customHeight="1"/>
    <row r="555" ht="16.5" hidden="1" customHeight="1"/>
    <row r="556" ht="16.5" hidden="1" customHeight="1"/>
    <row r="557" ht="16.5" hidden="1" customHeight="1"/>
    <row r="558" ht="16.5" hidden="1" customHeight="1"/>
    <row r="559" ht="16.5" hidden="1" customHeight="1"/>
    <row r="560" ht="16.5" hidden="1" customHeight="1"/>
    <row r="561" ht="16.5" hidden="1" customHeight="1"/>
    <row r="562" ht="16.5" hidden="1" customHeight="1"/>
    <row r="563" ht="16.5" hidden="1" customHeight="1"/>
    <row r="564" ht="16.5" hidden="1" customHeight="1"/>
    <row r="565" ht="16.5" hidden="1" customHeight="1"/>
    <row r="566" ht="16.5" hidden="1" customHeight="1"/>
    <row r="567" ht="16.5" hidden="1" customHeight="1"/>
    <row r="568" ht="16.5" hidden="1" customHeight="1"/>
    <row r="569" ht="16.5" hidden="1" customHeight="1"/>
    <row r="570" ht="16.5" hidden="1" customHeight="1"/>
    <row r="571" ht="16.5" hidden="1" customHeight="1"/>
    <row r="572" ht="16.5" hidden="1" customHeight="1"/>
    <row r="573" ht="16.5" hidden="1" customHeight="1"/>
    <row r="574" ht="16.5" hidden="1" customHeight="1"/>
    <row r="575" ht="16.5" hidden="1" customHeight="1"/>
    <row r="576" ht="16.5" hidden="1" customHeight="1"/>
    <row r="577" ht="16.5" hidden="1" customHeight="1"/>
    <row r="578" ht="16.5" hidden="1" customHeight="1"/>
    <row r="579" ht="16.5" hidden="1" customHeight="1"/>
    <row r="580" ht="16.5" hidden="1" customHeight="1"/>
    <row r="581" ht="16.5" hidden="1" customHeight="1"/>
    <row r="582" ht="16.5" hidden="1" customHeight="1"/>
    <row r="583" ht="16.5" hidden="1" customHeight="1"/>
    <row r="584" ht="16.5" hidden="1" customHeight="1"/>
    <row r="585" ht="16.5" hidden="1" customHeight="1"/>
    <row r="586" ht="16.5" hidden="1" customHeight="1"/>
    <row r="587" ht="16.5" hidden="1" customHeight="1"/>
    <row r="588" ht="16.5" hidden="1" customHeight="1"/>
    <row r="589" ht="16.5" hidden="1" customHeight="1"/>
    <row r="590" ht="16.5" hidden="1" customHeight="1"/>
    <row r="591" ht="16.5" hidden="1" customHeight="1"/>
    <row r="592" ht="16.5" hidden="1" customHeight="1"/>
    <row r="593" ht="16.5" hidden="1" customHeight="1"/>
    <row r="594" ht="16.5" hidden="1" customHeight="1"/>
    <row r="595" ht="16.5" hidden="1" customHeight="1"/>
    <row r="596" ht="16.5" hidden="1" customHeight="1"/>
    <row r="597" ht="16.5" hidden="1" customHeight="1"/>
    <row r="598" ht="16.5" hidden="1" customHeight="1"/>
    <row r="599" ht="16.5" hidden="1" customHeight="1"/>
    <row r="600" ht="16.5" hidden="1" customHeight="1"/>
    <row r="601" ht="16.5" hidden="1" customHeight="1"/>
    <row r="602" ht="16.5" hidden="1" customHeight="1"/>
    <row r="603" ht="16.5" hidden="1" customHeight="1"/>
    <row r="604" ht="16.5" hidden="1" customHeight="1"/>
    <row r="605" ht="16.5" hidden="1" customHeight="1"/>
    <row r="606" ht="16.5" hidden="1" customHeight="1"/>
    <row r="607" ht="16.5" hidden="1" customHeight="1"/>
    <row r="608" ht="16.5" hidden="1" customHeight="1"/>
    <row r="609" ht="16.5" hidden="1" customHeight="1"/>
    <row r="610" ht="16.5" hidden="1" customHeight="1"/>
    <row r="611" ht="16.5" hidden="1" customHeight="1"/>
    <row r="612" ht="16.5" hidden="1" customHeight="1"/>
    <row r="613" ht="16.5" hidden="1" customHeight="1"/>
    <row r="614" ht="16.5" hidden="1" customHeight="1"/>
    <row r="615" ht="16.5" hidden="1" customHeight="1"/>
    <row r="616" ht="16.5" hidden="1" customHeight="1"/>
    <row r="617" ht="16.5" hidden="1" customHeight="1"/>
    <row r="618" ht="16.5" hidden="1" customHeight="1"/>
    <row r="619" ht="16.5" hidden="1" customHeight="1"/>
    <row r="620" ht="16.5" hidden="1" customHeight="1"/>
    <row r="621" ht="16.5" hidden="1" customHeight="1"/>
    <row r="622" ht="16.5" hidden="1" customHeight="1"/>
    <row r="623" ht="16.5" hidden="1" customHeight="1"/>
    <row r="624" ht="16.5" hidden="1" customHeight="1"/>
    <row r="625" ht="16.5" hidden="1" customHeight="1"/>
    <row r="626" ht="16.5" hidden="1" customHeight="1"/>
    <row r="627" ht="16.5" hidden="1" customHeight="1"/>
    <row r="628" ht="16.5" hidden="1" customHeight="1"/>
    <row r="629" ht="16.5" hidden="1" customHeight="1"/>
    <row r="630" ht="16.5" hidden="1" customHeight="1"/>
    <row r="631" ht="16.5" hidden="1" customHeight="1"/>
    <row r="632" ht="16.5" hidden="1" customHeight="1"/>
    <row r="633" ht="16.5" hidden="1" customHeight="1"/>
    <row r="634" ht="16.5" hidden="1" customHeight="1"/>
    <row r="635" ht="16.5" hidden="1" customHeight="1"/>
    <row r="636" ht="16.5" hidden="1" customHeight="1"/>
    <row r="637" ht="16.5" hidden="1" customHeight="1"/>
    <row r="638" ht="16.5" hidden="1" customHeight="1"/>
    <row r="639" ht="16.5" hidden="1" customHeight="1"/>
    <row r="640" ht="16.5" hidden="1" customHeight="1"/>
    <row r="641" ht="16.5" hidden="1" customHeight="1"/>
    <row r="642" ht="16.5" hidden="1" customHeight="1"/>
    <row r="643" ht="16.5" hidden="1" customHeight="1"/>
    <row r="644" ht="16.5" hidden="1" customHeight="1"/>
    <row r="645" ht="16.5" hidden="1" customHeight="1"/>
    <row r="646" ht="16.5" hidden="1" customHeight="1"/>
    <row r="647" ht="16.5" hidden="1" customHeight="1"/>
    <row r="648" ht="16.5" hidden="1" customHeight="1"/>
    <row r="649" ht="16.5" hidden="1" customHeight="1"/>
    <row r="650" ht="16.5" hidden="1" customHeight="1"/>
    <row r="651" ht="16.5" hidden="1" customHeight="1"/>
    <row r="652" ht="16.5" hidden="1" customHeight="1"/>
    <row r="653" ht="16.5" hidden="1" customHeight="1"/>
    <row r="654" ht="16.5" hidden="1" customHeight="1"/>
    <row r="655" ht="16.5" hidden="1" customHeight="1"/>
    <row r="656" ht="16.5" hidden="1" customHeight="1"/>
    <row r="657" ht="16.5" hidden="1" customHeight="1"/>
    <row r="658" ht="16.5" hidden="1" customHeight="1"/>
    <row r="659" ht="16.5" hidden="1" customHeight="1"/>
    <row r="660" ht="16.5" hidden="1" customHeight="1"/>
    <row r="661" ht="16.5" hidden="1" customHeight="1"/>
    <row r="662" ht="16.5" hidden="1" customHeight="1"/>
    <row r="663" ht="16.5" hidden="1" customHeight="1"/>
    <row r="664" ht="16.5" hidden="1" customHeight="1"/>
    <row r="665" ht="16.5" hidden="1" customHeight="1"/>
    <row r="666" ht="16.5" hidden="1" customHeight="1"/>
    <row r="667" ht="16.5" hidden="1" customHeight="1"/>
    <row r="668" ht="16.5" hidden="1" customHeight="1"/>
    <row r="669" ht="16.5" hidden="1" customHeight="1"/>
    <row r="670" ht="16.5" hidden="1" customHeight="1"/>
    <row r="671" ht="16.5" hidden="1" customHeight="1"/>
    <row r="672" ht="16.5" hidden="1" customHeight="1"/>
    <row r="673" ht="16.5" hidden="1" customHeight="1"/>
    <row r="674" ht="16.5" hidden="1" customHeight="1"/>
    <row r="675" ht="16.5" hidden="1" customHeight="1"/>
    <row r="676" ht="16.5" hidden="1" customHeight="1"/>
    <row r="677" ht="16.5" hidden="1" customHeight="1"/>
    <row r="678" ht="16.5" hidden="1" customHeight="1"/>
    <row r="679" ht="16.5" hidden="1" customHeight="1"/>
    <row r="680" ht="16.5" hidden="1" customHeight="1"/>
    <row r="681" ht="16.5" hidden="1" customHeight="1"/>
    <row r="682" ht="16.5" hidden="1" customHeight="1"/>
    <row r="683" ht="16.5" hidden="1" customHeight="1"/>
    <row r="684" ht="16.5" hidden="1" customHeight="1"/>
    <row r="685" ht="16.5" hidden="1" customHeight="1"/>
    <row r="686" ht="16.5" hidden="1" customHeight="1"/>
    <row r="687" ht="16.5" hidden="1" customHeight="1"/>
    <row r="688" ht="16.5" hidden="1" customHeight="1"/>
    <row r="689" ht="16.5" hidden="1" customHeight="1"/>
    <row r="690" ht="16.5" hidden="1" customHeight="1"/>
    <row r="691" ht="16.5" hidden="1" customHeight="1"/>
    <row r="692" ht="16.5" hidden="1" customHeight="1"/>
    <row r="693" ht="16.5" hidden="1" customHeight="1"/>
    <row r="694" ht="16.5" hidden="1" customHeight="1"/>
    <row r="695" ht="16.5" hidden="1" customHeight="1"/>
    <row r="696" ht="16.5" hidden="1" customHeight="1"/>
    <row r="697" ht="16.5" hidden="1" customHeight="1"/>
    <row r="698" ht="16.5" hidden="1" customHeight="1"/>
    <row r="699" ht="16.5" hidden="1" customHeight="1"/>
    <row r="700" ht="16.5" hidden="1" customHeight="1"/>
    <row r="701" ht="16.5" hidden="1" customHeight="1"/>
    <row r="702" ht="16.5" hidden="1" customHeight="1"/>
    <row r="703" ht="16.5" hidden="1" customHeight="1"/>
    <row r="704" ht="16.5" hidden="1" customHeight="1"/>
    <row r="705" ht="16.5" hidden="1" customHeight="1"/>
    <row r="706" ht="16.5" hidden="1" customHeight="1"/>
    <row r="707" ht="16.5" hidden="1" customHeight="1"/>
    <row r="708" ht="16.5" hidden="1" customHeight="1"/>
    <row r="709" ht="16.5" hidden="1" customHeight="1"/>
    <row r="710" ht="16.5" hidden="1" customHeight="1"/>
    <row r="711" ht="16.5" hidden="1" customHeight="1"/>
    <row r="712" ht="16.5" hidden="1" customHeight="1"/>
    <row r="713" ht="16.5" hidden="1" customHeight="1"/>
    <row r="714" ht="16.5" hidden="1" customHeight="1"/>
    <row r="715" ht="16.5" hidden="1" customHeight="1"/>
    <row r="716" ht="16.5" hidden="1" customHeight="1"/>
    <row r="717" ht="16.5" hidden="1" customHeight="1"/>
    <row r="718" ht="16.5" hidden="1" customHeight="1"/>
    <row r="719" ht="16.5" hidden="1" customHeight="1"/>
    <row r="720" ht="16.5" hidden="1" customHeight="1"/>
    <row r="721" ht="16.5" hidden="1" customHeight="1"/>
    <row r="722" ht="16.5" hidden="1" customHeight="1"/>
    <row r="723" ht="16.5" hidden="1" customHeight="1"/>
    <row r="724" ht="16.5" hidden="1" customHeight="1"/>
    <row r="725" ht="16.5" hidden="1" customHeight="1"/>
    <row r="726" ht="16.5" hidden="1" customHeight="1"/>
    <row r="727" ht="16.5" hidden="1" customHeight="1"/>
    <row r="728" ht="16.5" hidden="1" customHeight="1"/>
    <row r="729" ht="16.5" hidden="1" customHeight="1"/>
    <row r="730" ht="16.5" hidden="1" customHeight="1"/>
    <row r="731" ht="16.5" hidden="1" customHeight="1"/>
    <row r="732" ht="16.5" hidden="1" customHeight="1"/>
    <row r="733" ht="16.5" hidden="1" customHeight="1"/>
    <row r="734" ht="16.5" hidden="1" customHeight="1"/>
    <row r="735" ht="16.5" hidden="1" customHeight="1"/>
    <row r="736" ht="16.5" hidden="1" customHeight="1"/>
    <row r="737" ht="16.5" hidden="1" customHeight="1"/>
    <row r="738" ht="16.5" hidden="1" customHeight="1"/>
    <row r="739" ht="16.5" hidden="1" customHeight="1"/>
    <row r="740" ht="16.5" hidden="1" customHeight="1"/>
    <row r="741" ht="16.5" hidden="1" customHeight="1"/>
    <row r="742" ht="16.5" hidden="1" customHeight="1"/>
    <row r="743" ht="16.5" hidden="1" customHeight="1"/>
    <row r="744" ht="16.5" hidden="1" customHeight="1"/>
    <row r="745" ht="16.5" hidden="1" customHeight="1"/>
    <row r="746" ht="16.5" hidden="1" customHeight="1"/>
    <row r="747" ht="16.5" hidden="1" customHeight="1"/>
    <row r="748" ht="16.5" hidden="1" customHeight="1"/>
    <row r="749" ht="16.5" hidden="1" customHeight="1"/>
    <row r="750" ht="16.5" hidden="1" customHeight="1"/>
    <row r="751" ht="16.5" hidden="1" customHeight="1"/>
    <row r="752" ht="16.5" hidden="1" customHeight="1"/>
    <row r="753" ht="16.5" hidden="1" customHeight="1"/>
    <row r="754" ht="16.5" hidden="1" customHeight="1"/>
    <row r="755" ht="16.5" hidden="1" customHeight="1"/>
    <row r="756" ht="16.5" hidden="1" customHeight="1"/>
    <row r="757" ht="16.5" hidden="1" customHeight="1"/>
    <row r="758" ht="16.5" hidden="1" customHeight="1"/>
    <row r="759" ht="16.5" hidden="1" customHeight="1"/>
    <row r="760" ht="16.5" hidden="1" customHeight="1"/>
    <row r="761" ht="16.5" hidden="1" customHeight="1"/>
    <row r="762" ht="16.5" hidden="1" customHeight="1"/>
    <row r="763" ht="16.5" hidden="1" customHeight="1"/>
    <row r="764" ht="16.5" hidden="1" customHeight="1"/>
    <row r="765" ht="16.5" hidden="1" customHeight="1"/>
    <row r="766" ht="16.5" hidden="1" customHeight="1"/>
    <row r="767" ht="16.5" hidden="1" customHeight="1"/>
    <row r="768" ht="16.5" hidden="1" customHeight="1"/>
    <row r="769" ht="16.5" hidden="1" customHeight="1"/>
    <row r="770" ht="16.5" hidden="1" customHeight="1"/>
    <row r="771" ht="16.5" hidden="1" customHeight="1"/>
    <row r="772" ht="16.5" hidden="1" customHeight="1"/>
    <row r="773" ht="16.5" hidden="1" customHeight="1"/>
    <row r="774" ht="16.5" hidden="1" customHeight="1"/>
    <row r="775" ht="16.5" hidden="1" customHeight="1"/>
    <row r="776" ht="16.5" hidden="1" customHeight="1"/>
    <row r="777" ht="16.5" hidden="1" customHeight="1"/>
    <row r="778" ht="16.5" hidden="1" customHeight="1"/>
    <row r="779" ht="16.5" hidden="1" customHeight="1"/>
    <row r="780" ht="16.5" hidden="1" customHeight="1"/>
    <row r="781" ht="16.5" hidden="1" customHeight="1"/>
    <row r="782" ht="16.5" hidden="1" customHeight="1"/>
    <row r="783" ht="16.5" hidden="1" customHeight="1"/>
    <row r="784" ht="16.5" hidden="1" customHeight="1"/>
    <row r="785" ht="16.5" hidden="1" customHeight="1"/>
    <row r="786" ht="16.5" hidden="1" customHeight="1"/>
    <row r="787" ht="16.5" hidden="1" customHeight="1"/>
    <row r="788" ht="16.5" hidden="1" customHeight="1"/>
    <row r="789" ht="16.5" hidden="1" customHeight="1"/>
    <row r="790" ht="16.5" hidden="1" customHeight="1"/>
    <row r="791" ht="16.5" hidden="1" customHeight="1"/>
    <row r="792" ht="16.5" hidden="1" customHeight="1"/>
    <row r="793" ht="16.5" hidden="1" customHeight="1"/>
    <row r="794" ht="16.5" hidden="1" customHeight="1"/>
    <row r="795" ht="16.5" hidden="1" customHeight="1"/>
    <row r="796" ht="16.5" hidden="1" customHeight="1"/>
    <row r="797" ht="16.5" hidden="1" customHeight="1"/>
    <row r="798" ht="16.5" hidden="1" customHeight="1"/>
    <row r="799" ht="16.5" hidden="1" customHeight="1"/>
    <row r="800" ht="16.5" hidden="1" customHeight="1"/>
    <row r="801" ht="16.5" hidden="1" customHeight="1"/>
    <row r="802" ht="16.5" hidden="1" customHeight="1"/>
    <row r="803" ht="16.5" hidden="1" customHeight="1"/>
    <row r="804" ht="16.5" hidden="1" customHeight="1"/>
    <row r="805" ht="16.5" hidden="1" customHeight="1"/>
    <row r="806" ht="16.5" hidden="1" customHeight="1"/>
    <row r="807" ht="16.5" hidden="1" customHeight="1"/>
    <row r="808" ht="16.5" hidden="1" customHeight="1"/>
    <row r="809" ht="16.5" hidden="1" customHeight="1"/>
    <row r="810" ht="16.5" hidden="1" customHeight="1"/>
    <row r="811" ht="16.5" hidden="1" customHeight="1"/>
    <row r="812" ht="16.5" hidden="1" customHeight="1"/>
    <row r="813" ht="16.5" hidden="1" customHeight="1"/>
    <row r="814" ht="16.5" hidden="1" customHeight="1"/>
    <row r="815" ht="16.5" hidden="1" customHeight="1"/>
    <row r="816" ht="16.5" hidden="1" customHeight="1"/>
    <row r="817" ht="16.5" hidden="1" customHeight="1"/>
    <row r="818" ht="16.5" hidden="1" customHeight="1"/>
    <row r="819" ht="16.5" hidden="1" customHeight="1"/>
    <row r="820" ht="16.5" hidden="1" customHeight="1"/>
    <row r="821" ht="16.5" hidden="1" customHeight="1"/>
    <row r="822" ht="16.5" hidden="1" customHeight="1"/>
    <row r="823" ht="16.5" hidden="1" customHeight="1"/>
    <row r="824" ht="16.5" hidden="1" customHeight="1"/>
    <row r="825" ht="16.5" hidden="1" customHeight="1"/>
    <row r="826" ht="16.5" hidden="1" customHeight="1"/>
    <row r="827" ht="16.5" hidden="1" customHeight="1"/>
    <row r="828" ht="16.5" hidden="1" customHeight="1"/>
    <row r="829" ht="16.5" hidden="1" customHeight="1"/>
    <row r="830" ht="16.5" hidden="1" customHeight="1"/>
    <row r="831" ht="16.5" hidden="1" customHeight="1"/>
    <row r="832" ht="16.5" hidden="1" customHeight="1"/>
    <row r="833" ht="16.5" hidden="1" customHeight="1"/>
    <row r="834" ht="16.5" hidden="1" customHeight="1"/>
    <row r="835" ht="16.5" hidden="1" customHeight="1"/>
    <row r="836" ht="16.5" hidden="1" customHeight="1"/>
    <row r="837" ht="16.5" hidden="1" customHeight="1"/>
    <row r="838" ht="16.5" hidden="1" customHeight="1"/>
    <row r="839" ht="16.5" hidden="1" customHeight="1"/>
    <row r="840" ht="16.5" hidden="1" customHeight="1"/>
    <row r="841" ht="16.5" hidden="1" customHeight="1"/>
    <row r="842" ht="16.5" hidden="1" customHeight="1"/>
    <row r="843" ht="16.5" hidden="1" customHeight="1"/>
    <row r="844" ht="16.5" hidden="1" customHeight="1"/>
    <row r="845" ht="16.5" hidden="1" customHeight="1"/>
    <row r="846" ht="16.5" hidden="1" customHeight="1"/>
    <row r="847" ht="16.5" hidden="1" customHeight="1"/>
    <row r="848" ht="16.5" hidden="1" customHeight="1"/>
    <row r="849" ht="16.5" hidden="1" customHeight="1"/>
    <row r="850" ht="16.5" hidden="1" customHeight="1"/>
    <row r="851" ht="16.5" hidden="1" customHeight="1"/>
    <row r="852" ht="16.5" hidden="1" customHeight="1"/>
    <row r="853" ht="16.5" hidden="1" customHeight="1"/>
    <row r="854" ht="16.5" hidden="1" customHeight="1"/>
    <row r="855" ht="16.5" hidden="1" customHeight="1"/>
    <row r="856" ht="16.5" hidden="1" customHeight="1"/>
    <row r="857" ht="16.5" hidden="1" customHeight="1"/>
    <row r="858" ht="16.5" hidden="1" customHeight="1"/>
    <row r="859" ht="16.5" hidden="1" customHeight="1"/>
    <row r="860" ht="16.5" hidden="1" customHeight="1"/>
    <row r="861" ht="16.5" hidden="1" customHeight="1"/>
    <row r="862" ht="16.5" hidden="1" customHeight="1"/>
    <row r="863" ht="16.5" hidden="1" customHeight="1"/>
    <row r="864" ht="16.5" hidden="1" customHeight="1"/>
    <row r="865" ht="16.5" hidden="1" customHeight="1"/>
    <row r="866" ht="16.5" hidden="1" customHeight="1"/>
    <row r="867" ht="16.5" hidden="1" customHeight="1"/>
    <row r="868" ht="16.5" hidden="1" customHeight="1"/>
    <row r="869" ht="16.5" hidden="1" customHeight="1"/>
    <row r="870" ht="16.5" hidden="1" customHeight="1"/>
    <row r="871" ht="16.5" hidden="1" customHeight="1"/>
    <row r="872" ht="16.5" hidden="1" customHeight="1"/>
    <row r="873" ht="16.5" hidden="1" customHeight="1"/>
    <row r="874" ht="16.5" hidden="1" customHeight="1"/>
    <row r="875" ht="16.5" hidden="1" customHeight="1"/>
    <row r="876" ht="16.5" hidden="1" customHeight="1"/>
    <row r="877" ht="16.5" hidden="1" customHeight="1"/>
    <row r="878" ht="16.5" hidden="1" customHeight="1"/>
    <row r="879" ht="16.5" hidden="1" customHeight="1"/>
    <row r="880" ht="16.5" hidden="1" customHeight="1"/>
    <row r="881" ht="16.5" hidden="1" customHeight="1"/>
    <row r="882" ht="16.5" hidden="1" customHeight="1"/>
    <row r="883" ht="16.5" hidden="1" customHeight="1"/>
    <row r="884" ht="16.5" hidden="1" customHeight="1"/>
    <row r="885" ht="16.5" hidden="1" customHeight="1"/>
    <row r="886" ht="16.5" hidden="1" customHeight="1"/>
    <row r="887" ht="16.5" hidden="1" customHeight="1"/>
    <row r="888" ht="16.5" hidden="1" customHeight="1"/>
    <row r="889" ht="16.5" hidden="1" customHeight="1"/>
    <row r="890" ht="16.5" hidden="1" customHeight="1"/>
    <row r="891" ht="16.5" hidden="1" customHeight="1"/>
    <row r="892" ht="16.5" hidden="1" customHeight="1"/>
    <row r="893" ht="16.5" hidden="1" customHeight="1"/>
    <row r="894" ht="16.5" hidden="1" customHeight="1"/>
    <row r="895" ht="16.5" hidden="1" customHeight="1"/>
    <row r="896" ht="16.5" hidden="1" customHeight="1"/>
    <row r="897" ht="16.5" hidden="1" customHeight="1"/>
    <row r="898" ht="16.5" hidden="1" customHeight="1"/>
    <row r="899" ht="16.5" hidden="1" customHeight="1"/>
    <row r="900" ht="16.5" hidden="1" customHeight="1"/>
    <row r="901" ht="16.5" hidden="1" customHeight="1"/>
    <row r="902" ht="16.5" hidden="1" customHeight="1"/>
    <row r="903" ht="16.5" hidden="1" customHeight="1"/>
    <row r="904" ht="16.5" hidden="1" customHeight="1"/>
    <row r="905" ht="16.5" hidden="1" customHeight="1"/>
    <row r="906" ht="16.5" hidden="1" customHeight="1"/>
    <row r="907" ht="16.5" hidden="1" customHeight="1"/>
    <row r="908" ht="16.5" hidden="1" customHeight="1"/>
    <row r="909" ht="16.5" hidden="1" customHeight="1"/>
    <row r="910" ht="16.5" hidden="1" customHeight="1"/>
    <row r="911" ht="16.5" hidden="1" customHeight="1"/>
    <row r="912" ht="16.5" hidden="1" customHeight="1"/>
    <row r="913" ht="16.5" hidden="1" customHeight="1"/>
    <row r="914" ht="16.5" hidden="1" customHeight="1"/>
    <row r="915" ht="16.5" hidden="1" customHeight="1"/>
    <row r="916" ht="16.5" hidden="1" customHeight="1"/>
    <row r="917" ht="16.5" hidden="1" customHeight="1"/>
    <row r="918" ht="16.5" hidden="1" customHeight="1"/>
    <row r="919" ht="16.5" hidden="1" customHeight="1"/>
    <row r="920" ht="16.5" hidden="1" customHeight="1"/>
    <row r="921" ht="16.5" hidden="1" customHeight="1"/>
    <row r="922" ht="16.5" hidden="1" customHeight="1"/>
    <row r="923" ht="16.5" hidden="1" customHeight="1"/>
    <row r="924" ht="16.5" hidden="1" customHeight="1"/>
    <row r="925" ht="16.5" hidden="1" customHeight="1"/>
    <row r="926" ht="16.5" hidden="1" customHeight="1"/>
    <row r="927" ht="16.5" hidden="1" customHeight="1"/>
    <row r="928" ht="16.5" hidden="1" customHeight="1"/>
    <row r="929" ht="16.5" hidden="1" customHeight="1"/>
    <row r="930" ht="16.5" hidden="1" customHeight="1"/>
    <row r="931" ht="16.5" hidden="1" customHeight="1"/>
    <row r="932" ht="16.5" hidden="1" customHeight="1"/>
    <row r="933" ht="16.5" hidden="1" customHeight="1"/>
    <row r="934" ht="16.5" hidden="1" customHeight="1"/>
    <row r="935" ht="16.5" hidden="1" customHeight="1"/>
    <row r="936" ht="16.5" hidden="1" customHeight="1"/>
    <row r="937" ht="16.5" hidden="1" customHeight="1"/>
    <row r="938" ht="16.5" hidden="1" customHeight="1"/>
    <row r="939" ht="16.5" hidden="1" customHeight="1"/>
    <row r="940" ht="16.5" hidden="1" customHeight="1"/>
    <row r="941" ht="16.5" hidden="1" customHeight="1"/>
    <row r="942" ht="16.5" hidden="1" customHeight="1"/>
    <row r="943" ht="16.5" hidden="1" customHeight="1"/>
    <row r="944" ht="16.5" hidden="1" customHeight="1"/>
    <row r="945" ht="16.5" hidden="1" customHeight="1"/>
    <row r="946" ht="16.5" hidden="1" customHeight="1"/>
    <row r="947" ht="16.5" hidden="1" customHeight="1"/>
    <row r="948" ht="16.5" hidden="1" customHeight="1"/>
    <row r="949" ht="16.5" hidden="1" customHeight="1"/>
    <row r="950" ht="16.5" hidden="1" customHeight="1"/>
    <row r="951" ht="16.5" hidden="1" customHeight="1"/>
    <row r="952" ht="16.5" hidden="1" customHeight="1"/>
    <row r="953" ht="16.5" hidden="1" customHeight="1"/>
    <row r="954" ht="16.5" hidden="1" customHeight="1"/>
    <row r="955" ht="16.5" hidden="1" customHeight="1"/>
    <row r="956" ht="16.5" hidden="1" customHeight="1"/>
    <row r="957" ht="16.5" hidden="1" customHeight="1"/>
    <row r="958" ht="16.5" hidden="1" customHeight="1"/>
    <row r="959" ht="16.5" hidden="1" customHeight="1"/>
    <row r="960" ht="16.5" hidden="1" customHeight="1"/>
    <row r="961" ht="16.5" hidden="1" customHeight="1"/>
    <row r="962" ht="16.5" hidden="1" customHeight="1"/>
    <row r="963" ht="16.5" hidden="1" customHeight="1"/>
    <row r="964" ht="16.5" hidden="1" customHeight="1"/>
    <row r="965" ht="16.5" hidden="1" customHeight="1"/>
    <row r="966" ht="16.5" hidden="1" customHeight="1"/>
    <row r="967" ht="16.5" hidden="1" customHeight="1"/>
    <row r="968" ht="16.5" hidden="1" customHeight="1"/>
    <row r="969" ht="16.5" hidden="1" customHeight="1"/>
    <row r="970" ht="16.5" hidden="1" customHeight="1"/>
    <row r="971" ht="16.5" hidden="1" customHeight="1"/>
    <row r="972" ht="16.5" hidden="1" customHeight="1"/>
    <row r="973" ht="16.5" hidden="1" customHeight="1"/>
    <row r="974" ht="16.5" hidden="1" customHeight="1"/>
    <row r="975" ht="16.5" hidden="1" customHeight="1"/>
    <row r="976" ht="16.5" hidden="1" customHeight="1"/>
    <row r="977" ht="16.5" hidden="1" customHeight="1"/>
    <row r="978" ht="16.5" hidden="1" customHeight="1"/>
    <row r="979" ht="16.5" hidden="1" customHeight="1"/>
    <row r="980" ht="16.5" hidden="1" customHeight="1"/>
    <row r="981" ht="16.5" hidden="1" customHeight="1"/>
    <row r="982" ht="16.5" hidden="1" customHeight="1"/>
    <row r="983" ht="16.5" hidden="1" customHeight="1"/>
    <row r="984" ht="16.5" hidden="1" customHeight="1"/>
    <row r="985" ht="16.5" hidden="1" customHeight="1"/>
    <row r="986" ht="16.5" hidden="1" customHeight="1"/>
    <row r="987" ht="16.5" hidden="1" customHeight="1"/>
    <row r="988" ht="16.5" hidden="1" customHeight="1"/>
    <row r="989" ht="16.5" hidden="1" customHeight="1"/>
    <row r="990" ht="16.5" hidden="1" customHeight="1"/>
    <row r="991" ht="16.5" hidden="1" customHeight="1"/>
    <row r="992" ht="16.5" hidden="1" customHeight="1"/>
    <row r="993" ht="16.5" hidden="1" customHeight="1"/>
    <row r="994" ht="16.5" hidden="1" customHeight="1"/>
    <row r="995" ht="16.5" hidden="1" customHeight="1"/>
    <row r="996" ht="16.5" hidden="1" customHeight="1"/>
    <row r="997" ht="16.5" hidden="1" customHeight="1"/>
    <row r="998" ht="16.5" hidden="1" customHeight="1"/>
    <row r="999" ht="16.5" hidden="1" customHeight="1"/>
    <row r="1000" ht="16.5" hidden="1" customHeight="1"/>
    <row r="1001" ht="16.5" hidden="1" customHeight="1"/>
    <row r="1002" ht="16.5" hidden="1" customHeight="1"/>
    <row r="1003" ht="16.5" hidden="1" customHeight="1"/>
    <row r="1004" ht="16.5" hidden="1" customHeight="1"/>
    <row r="1005" ht="16.5" hidden="1" customHeight="1"/>
    <row r="1006" ht="16.5" hidden="1" customHeight="1"/>
    <row r="1007" ht="16.5" hidden="1" customHeight="1"/>
    <row r="1008" ht="16.5" hidden="1" customHeight="1"/>
    <row r="1009" ht="16.5" hidden="1" customHeight="1"/>
    <row r="1010" ht="16.5" hidden="1" customHeight="1"/>
    <row r="1011" ht="16.5" hidden="1" customHeight="1"/>
    <row r="1012" ht="16.5" hidden="1" customHeight="1"/>
    <row r="1013" ht="16.5" hidden="1" customHeight="1"/>
    <row r="1014" ht="16.5" hidden="1" customHeight="1"/>
    <row r="1015" ht="16.5" hidden="1" customHeight="1"/>
    <row r="1016" ht="16.5" hidden="1" customHeight="1"/>
    <row r="1017" ht="16.5" hidden="1" customHeight="1"/>
    <row r="1018" ht="16.5" hidden="1" customHeight="1"/>
    <row r="1019" ht="16.5" hidden="1" customHeight="1"/>
    <row r="1020" ht="16.5" hidden="1" customHeight="1"/>
    <row r="1021" ht="16.5" hidden="1" customHeight="1"/>
    <row r="1022" ht="16.5" hidden="1" customHeight="1"/>
    <row r="1023" ht="16.5" hidden="1" customHeight="1"/>
    <row r="1024" ht="16.5" hidden="1" customHeight="1"/>
    <row r="1025" ht="16.5" hidden="1" customHeight="1"/>
    <row r="1026" ht="16.5" hidden="1" customHeight="1"/>
    <row r="1027" ht="16.5" hidden="1" customHeight="1"/>
    <row r="1028" ht="16.5" hidden="1" customHeight="1"/>
    <row r="1029" ht="16.5" hidden="1" customHeight="1"/>
    <row r="1030" ht="16.5" hidden="1" customHeight="1"/>
    <row r="1031" ht="16.5" hidden="1" customHeight="1"/>
    <row r="1032" ht="16.5" hidden="1" customHeight="1"/>
    <row r="1033" ht="16.5" hidden="1" customHeight="1"/>
    <row r="1034" ht="16.5" hidden="1" customHeight="1"/>
    <row r="1035" ht="16.5" hidden="1" customHeight="1"/>
    <row r="1036" ht="16.5" hidden="1" customHeight="1"/>
    <row r="1037" ht="16.5" hidden="1" customHeight="1"/>
    <row r="1038" ht="16.5" hidden="1" customHeight="1"/>
    <row r="1039" ht="16.5" hidden="1" customHeight="1"/>
    <row r="1040" ht="16.5" hidden="1" customHeight="1"/>
    <row r="1041" ht="16.5" hidden="1" customHeight="1"/>
    <row r="1042" ht="16.5" hidden="1" customHeight="1"/>
    <row r="1043" ht="16.5" hidden="1" customHeight="1"/>
    <row r="1044" ht="16.5" hidden="1" customHeight="1"/>
    <row r="1045" ht="16.5" hidden="1" customHeight="1"/>
    <row r="1046" ht="16.5" hidden="1" customHeight="1"/>
    <row r="1047" ht="16.5" hidden="1" customHeight="1"/>
    <row r="1048" ht="16.5" hidden="1" customHeight="1"/>
    <row r="1049" ht="16.5" hidden="1" customHeight="1"/>
    <row r="1050" ht="16.5" hidden="1" customHeight="1"/>
    <row r="1051" ht="16.5" hidden="1" customHeight="1"/>
    <row r="1052" ht="16.5" hidden="1" customHeight="1"/>
    <row r="1053" ht="16.5" hidden="1" customHeight="1"/>
    <row r="1054" ht="16.5" hidden="1" customHeight="1"/>
    <row r="1055" ht="16.5" hidden="1" customHeight="1"/>
    <row r="1056" ht="16.5" hidden="1" customHeight="1"/>
    <row r="1057" ht="16.5" hidden="1" customHeight="1"/>
    <row r="1058" ht="16.5" hidden="1" customHeight="1"/>
    <row r="1059" ht="16.5" hidden="1" customHeight="1"/>
    <row r="1060" ht="16.5" hidden="1" customHeight="1"/>
    <row r="1061" ht="16.5" hidden="1" customHeight="1"/>
    <row r="1062" ht="16.5" hidden="1" customHeight="1"/>
    <row r="1063" ht="16.5" hidden="1" customHeight="1"/>
    <row r="1064" ht="16.5" hidden="1" customHeight="1"/>
    <row r="1065" ht="16.5" hidden="1" customHeight="1"/>
    <row r="1066" ht="16.5" hidden="1" customHeight="1"/>
    <row r="1067" ht="16.5" hidden="1" customHeight="1"/>
    <row r="1068" ht="16.5" hidden="1" customHeight="1"/>
    <row r="1069" ht="16.5" hidden="1" customHeight="1"/>
    <row r="1070" ht="16.5" hidden="1" customHeight="1"/>
    <row r="1071" ht="16.5" hidden="1" customHeight="1"/>
    <row r="1072" ht="16.5" hidden="1" customHeight="1"/>
    <row r="1073" ht="16.5" hidden="1" customHeight="1"/>
    <row r="1074" ht="16.5" hidden="1" customHeight="1"/>
    <row r="1075" ht="16.5" hidden="1" customHeight="1"/>
    <row r="1076" ht="16.5" hidden="1" customHeight="1"/>
    <row r="1077" ht="16.5" hidden="1" customHeight="1"/>
    <row r="1078" ht="16.5" hidden="1" customHeight="1"/>
    <row r="1079" ht="16.5" hidden="1" customHeight="1"/>
    <row r="1080" ht="16.5" hidden="1" customHeight="1"/>
    <row r="1081" ht="16.5" hidden="1" customHeight="1"/>
    <row r="1082" ht="16.5" hidden="1" customHeight="1"/>
    <row r="1083" ht="16.5" hidden="1" customHeight="1"/>
    <row r="1084" ht="16.5" hidden="1" customHeight="1"/>
    <row r="1085" ht="16.5" hidden="1" customHeight="1"/>
    <row r="1086" ht="16.5" hidden="1" customHeight="1"/>
    <row r="1087" ht="16.5" hidden="1" customHeight="1"/>
    <row r="1088" ht="16.5" hidden="1" customHeight="1"/>
    <row r="1089" ht="16.5" hidden="1" customHeight="1"/>
    <row r="1090" ht="16.5" hidden="1" customHeight="1"/>
    <row r="1091" ht="16.5" hidden="1" customHeight="1"/>
    <row r="1092" ht="16.5" hidden="1" customHeight="1"/>
    <row r="1093" ht="16.5" hidden="1" customHeight="1"/>
    <row r="1094" ht="16.5" hidden="1" customHeight="1"/>
    <row r="1095" ht="16.5" hidden="1" customHeight="1"/>
    <row r="1096" ht="16.5" hidden="1" customHeight="1"/>
    <row r="1097" ht="16.5" hidden="1" customHeight="1"/>
    <row r="1098" ht="16.5" hidden="1" customHeight="1"/>
    <row r="1099" ht="16.5" hidden="1" customHeight="1"/>
    <row r="1100" ht="16.5" hidden="1" customHeight="1"/>
    <row r="1101" ht="16.5" hidden="1" customHeight="1"/>
    <row r="1102" ht="16.5" hidden="1" customHeight="1"/>
    <row r="1103" ht="16.5" hidden="1" customHeight="1"/>
    <row r="1104" ht="16.5" hidden="1" customHeight="1"/>
    <row r="1105" ht="16.5" hidden="1" customHeight="1"/>
    <row r="1106" ht="16.5" hidden="1" customHeight="1"/>
    <row r="1107" ht="16.5" hidden="1" customHeight="1"/>
    <row r="1108" ht="16.5" hidden="1" customHeight="1"/>
    <row r="1109" ht="16.5" hidden="1" customHeight="1"/>
    <row r="1110" ht="16.5" hidden="1" customHeight="1"/>
    <row r="1111" ht="16.5" hidden="1" customHeight="1"/>
    <row r="1112" ht="16.5" hidden="1" customHeight="1"/>
    <row r="1113" ht="16.5" hidden="1" customHeight="1"/>
    <row r="1114" ht="16.5" hidden="1" customHeight="1"/>
    <row r="1115" ht="16.5" hidden="1" customHeight="1"/>
    <row r="1116" ht="16.5" hidden="1" customHeight="1"/>
    <row r="1117" ht="16.5" hidden="1" customHeight="1"/>
    <row r="1118" ht="16.5" hidden="1" customHeight="1"/>
    <row r="1119" ht="16.5" hidden="1" customHeight="1"/>
    <row r="1120" ht="16.5" hidden="1" customHeight="1"/>
    <row r="1121" ht="16.5" hidden="1" customHeight="1"/>
    <row r="1122" ht="16.5" hidden="1" customHeight="1"/>
    <row r="1123" ht="16.5" hidden="1" customHeight="1"/>
    <row r="1124" ht="16.5" hidden="1" customHeight="1"/>
    <row r="1125" ht="16.5" hidden="1" customHeight="1"/>
    <row r="1126" ht="16.5" hidden="1" customHeight="1"/>
    <row r="1127" ht="16.5" hidden="1" customHeight="1"/>
    <row r="1128" ht="16.5" hidden="1" customHeight="1"/>
    <row r="1129" ht="16.5" hidden="1" customHeight="1"/>
    <row r="1130" ht="16.5" hidden="1" customHeight="1"/>
    <row r="1131" ht="16.5" hidden="1" customHeight="1"/>
    <row r="1132" ht="16.5" hidden="1" customHeight="1"/>
    <row r="1133" ht="16.5" hidden="1" customHeight="1"/>
    <row r="1134" ht="16.5" hidden="1" customHeight="1"/>
    <row r="1135" ht="16.5" hidden="1" customHeight="1"/>
    <row r="1136" ht="16.5" hidden="1" customHeight="1"/>
    <row r="1137" ht="16.5" hidden="1" customHeight="1"/>
    <row r="1138" ht="16.5" hidden="1" customHeight="1"/>
    <row r="1139" ht="16.5" hidden="1" customHeight="1"/>
    <row r="1140" ht="16.5" hidden="1" customHeight="1"/>
    <row r="1141" ht="16.5" hidden="1" customHeight="1"/>
    <row r="1142" ht="16.5" hidden="1" customHeight="1"/>
    <row r="1143" ht="16.5" hidden="1" customHeight="1"/>
    <row r="1144" ht="16.5" hidden="1" customHeight="1"/>
    <row r="1145" ht="16.5" hidden="1" customHeight="1"/>
    <row r="1146" ht="16.5" hidden="1" customHeight="1"/>
    <row r="1147" ht="16.5" hidden="1" customHeight="1"/>
    <row r="1148" ht="16.5" hidden="1" customHeight="1"/>
    <row r="1149" ht="16.5" hidden="1" customHeight="1"/>
    <row r="1150" ht="16.5" hidden="1" customHeight="1"/>
    <row r="1151" ht="16.5" hidden="1" customHeight="1"/>
    <row r="1152" ht="16.5" hidden="1" customHeight="1"/>
    <row r="1153" ht="16.5" hidden="1" customHeight="1"/>
    <row r="1154" ht="16.5" hidden="1" customHeight="1"/>
    <row r="1155" ht="16.5" hidden="1" customHeight="1"/>
    <row r="1156" ht="16.5" hidden="1" customHeight="1"/>
    <row r="1157" ht="16.5" hidden="1" customHeight="1"/>
    <row r="1158" ht="16.5" hidden="1" customHeight="1"/>
    <row r="1159" ht="16.5" hidden="1" customHeight="1"/>
    <row r="1160" ht="16.5" hidden="1" customHeight="1"/>
    <row r="1161" ht="16.5" hidden="1" customHeight="1"/>
    <row r="1162" ht="16.5" hidden="1" customHeight="1"/>
    <row r="1163" ht="16.5" hidden="1" customHeight="1"/>
    <row r="1164" ht="16.5" hidden="1" customHeight="1"/>
    <row r="1165" ht="16.5" hidden="1" customHeight="1"/>
    <row r="1166" ht="16.5" hidden="1" customHeight="1"/>
    <row r="1167" ht="16.5" hidden="1" customHeight="1"/>
    <row r="1168" ht="16.5" hidden="1" customHeight="1"/>
    <row r="1169" ht="16.5" hidden="1" customHeight="1"/>
    <row r="1170" ht="16.5" hidden="1" customHeight="1"/>
    <row r="1171" ht="16.5" hidden="1" customHeight="1"/>
    <row r="1172" ht="16.5" hidden="1" customHeight="1"/>
    <row r="1173" ht="16.5" hidden="1" customHeight="1"/>
    <row r="1174" ht="16.5" hidden="1" customHeight="1"/>
    <row r="1175" ht="16.5" hidden="1" customHeight="1"/>
    <row r="1176" ht="16.5" hidden="1" customHeight="1"/>
    <row r="1177" ht="16.5" hidden="1" customHeight="1"/>
    <row r="1178" ht="16.5" hidden="1" customHeight="1"/>
    <row r="1179" ht="16.5" hidden="1" customHeight="1"/>
    <row r="1180" ht="16.5" hidden="1" customHeight="1"/>
    <row r="1181" ht="16.5" hidden="1" customHeight="1"/>
    <row r="1182" ht="16.5" hidden="1" customHeight="1"/>
    <row r="1183" ht="16.5" hidden="1" customHeight="1"/>
    <row r="1184" ht="16.5" hidden="1" customHeight="1"/>
    <row r="1185" ht="16.5" hidden="1" customHeight="1"/>
    <row r="1186" ht="16.5" hidden="1" customHeight="1"/>
    <row r="1187" ht="16.5" hidden="1" customHeight="1"/>
    <row r="1188" ht="16.5" hidden="1" customHeight="1"/>
    <row r="1189" ht="16.5" hidden="1" customHeight="1"/>
    <row r="1190" ht="16.5" hidden="1" customHeight="1"/>
    <row r="1191" ht="16.5" hidden="1" customHeight="1"/>
    <row r="1192" ht="16.5" hidden="1" customHeight="1"/>
    <row r="1193" ht="16.5" hidden="1" customHeight="1"/>
    <row r="1194" ht="16.5" hidden="1" customHeight="1"/>
    <row r="1195" ht="16.5" hidden="1" customHeight="1"/>
    <row r="1196" ht="16.5" hidden="1" customHeight="1"/>
    <row r="1197" ht="16.5" hidden="1" customHeight="1"/>
    <row r="1198" ht="16.5" hidden="1" customHeight="1"/>
    <row r="1199" ht="16.5" hidden="1" customHeight="1"/>
    <row r="1200" ht="16.5" hidden="1" customHeight="1"/>
    <row r="1201" ht="16.5" hidden="1" customHeight="1"/>
    <row r="1202" ht="16.5" hidden="1" customHeight="1"/>
    <row r="1203" ht="16.5" hidden="1" customHeight="1"/>
    <row r="1204" ht="16.5" hidden="1" customHeight="1"/>
    <row r="1205" ht="16.5" hidden="1" customHeight="1"/>
    <row r="1206" ht="16.5" hidden="1" customHeight="1"/>
    <row r="1207" ht="16.5" hidden="1" customHeight="1"/>
    <row r="1208" ht="16.5" hidden="1" customHeight="1"/>
    <row r="1209" ht="16.5" hidden="1" customHeight="1"/>
    <row r="1210" ht="16.5" hidden="1" customHeight="1"/>
    <row r="1211" ht="16.5" hidden="1" customHeight="1"/>
    <row r="1212" ht="16.5" hidden="1" customHeight="1"/>
    <row r="1213" ht="16.5" hidden="1" customHeight="1"/>
    <row r="1214" ht="16.5" hidden="1" customHeight="1"/>
    <row r="1215" ht="16.5" hidden="1" customHeight="1"/>
    <row r="1216" ht="16.5" hidden="1" customHeight="1"/>
    <row r="1217" ht="16.5" hidden="1" customHeight="1"/>
    <row r="1218" ht="16.5" hidden="1" customHeight="1"/>
    <row r="1219" ht="16.5" hidden="1" customHeight="1"/>
    <row r="1220" ht="16.5" hidden="1" customHeight="1"/>
    <row r="1221" ht="16.5" hidden="1" customHeight="1"/>
    <row r="1222" ht="16.5" hidden="1" customHeight="1"/>
    <row r="1223" ht="16.5" hidden="1" customHeight="1"/>
    <row r="1224" ht="16.5" hidden="1" customHeight="1"/>
    <row r="1225" ht="16.5" hidden="1" customHeight="1"/>
    <row r="1226" ht="16.5" hidden="1" customHeight="1"/>
    <row r="1227" ht="16.5" hidden="1" customHeight="1"/>
    <row r="1228" ht="16.5" hidden="1" customHeight="1"/>
    <row r="1229" ht="16.5" hidden="1" customHeight="1"/>
    <row r="1230" ht="16.5" hidden="1" customHeight="1"/>
    <row r="1231" ht="16.5" hidden="1" customHeight="1"/>
    <row r="1232" ht="16.5" hidden="1" customHeight="1"/>
    <row r="1233" ht="16.5" hidden="1" customHeight="1"/>
    <row r="1234" ht="16.5" hidden="1" customHeight="1"/>
    <row r="1235" ht="16.5" hidden="1" customHeight="1"/>
    <row r="1236" ht="16.5" hidden="1" customHeight="1"/>
    <row r="1237" ht="16.5" hidden="1" customHeight="1"/>
    <row r="1238" ht="16.5" hidden="1" customHeight="1"/>
    <row r="1239" ht="16.5" hidden="1" customHeight="1"/>
    <row r="1240" ht="16.5" hidden="1" customHeight="1"/>
    <row r="1241" ht="16.5" hidden="1" customHeight="1"/>
    <row r="1242" ht="16.5" hidden="1" customHeight="1"/>
    <row r="1243" ht="16.5" hidden="1" customHeight="1"/>
    <row r="1244" ht="16.5" hidden="1" customHeight="1"/>
    <row r="1245" ht="16.5" hidden="1" customHeight="1"/>
    <row r="1246" ht="16.5" hidden="1" customHeight="1"/>
    <row r="1247" ht="16.5" hidden="1" customHeight="1"/>
    <row r="1248" ht="16.5" hidden="1" customHeight="1"/>
    <row r="1249" ht="16.5" hidden="1" customHeight="1"/>
    <row r="1250" ht="16.5" hidden="1" customHeight="1"/>
    <row r="1251" ht="16.5" hidden="1" customHeight="1"/>
    <row r="1252" ht="16.5" hidden="1" customHeight="1"/>
    <row r="1253" ht="16.5" hidden="1" customHeight="1"/>
    <row r="1254" ht="16.5" hidden="1" customHeight="1"/>
    <row r="1255" ht="16.5" hidden="1" customHeight="1"/>
    <row r="1256" ht="16.5" hidden="1" customHeight="1"/>
    <row r="1257" ht="16.5" hidden="1" customHeight="1"/>
    <row r="1258" ht="16.5" hidden="1" customHeight="1"/>
    <row r="1259" ht="16.5" hidden="1" customHeight="1"/>
    <row r="1260" ht="16.5" hidden="1" customHeight="1"/>
    <row r="1261" ht="16.5" hidden="1" customHeight="1"/>
    <row r="1262" ht="16.5" hidden="1" customHeight="1"/>
    <row r="1263" ht="16.5" hidden="1" customHeight="1"/>
    <row r="1264" ht="16.5" hidden="1" customHeight="1"/>
    <row r="1265" ht="16.5" hidden="1" customHeight="1"/>
    <row r="1266" ht="16.5" hidden="1" customHeight="1"/>
    <row r="1267" ht="16.5" hidden="1" customHeight="1"/>
    <row r="1268" ht="16.5" hidden="1" customHeight="1"/>
    <row r="1269" ht="16.5" hidden="1" customHeight="1"/>
    <row r="1270" ht="16.5" hidden="1" customHeight="1"/>
    <row r="1271" ht="16.5" hidden="1" customHeight="1"/>
    <row r="1272" ht="16.5" hidden="1" customHeight="1"/>
    <row r="1273" ht="16.5" hidden="1" customHeight="1"/>
    <row r="1274" ht="16.5" hidden="1" customHeight="1"/>
    <row r="1275" ht="16.5" hidden="1" customHeight="1"/>
    <row r="1276" ht="16.5" hidden="1" customHeight="1"/>
    <row r="1277" ht="16.5" hidden="1" customHeight="1"/>
    <row r="1278" ht="16.5" hidden="1" customHeight="1"/>
    <row r="1279" ht="16.5" hidden="1" customHeight="1"/>
    <row r="1280" ht="16.5" hidden="1" customHeight="1"/>
    <row r="1281" ht="16.5" hidden="1" customHeight="1"/>
    <row r="1282" ht="16.5" hidden="1" customHeight="1"/>
    <row r="1283" ht="16.5" hidden="1" customHeight="1"/>
    <row r="1284" ht="16.5" hidden="1" customHeight="1"/>
    <row r="1285" ht="16.5" hidden="1" customHeight="1"/>
    <row r="1286" ht="16.5" hidden="1" customHeight="1"/>
    <row r="1287" ht="16.5" hidden="1" customHeight="1"/>
    <row r="1288" ht="16.5" hidden="1" customHeight="1"/>
    <row r="1289" ht="16.5" hidden="1" customHeight="1"/>
    <row r="1290" ht="16.5" hidden="1" customHeight="1"/>
    <row r="1291" ht="16.5" hidden="1" customHeight="1"/>
    <row r="1292" ht="16.5" hidden="1" customHeight="1"/>
    <row r="1293" ht="16.5" hidden="1" customHeight="1"/>
    <row r="1294" ht="16.5" hidden="1" customHeight="1"/>
    <row r="1295" ht="16.5" hidden="1" customHeight="1"/>
    <row r="1296" ht="16.5" hidden="1" customHeight="1"/>
    <row r="1297" ht="16.5" hidden="1" customHeight="1"/>
    <row r="1298" ht="16.5" hidden="1" customHeight="1"/>
    <row r="1299" ht="16.5" hidden="1" customHeight="1"/>
    <row r="1300" ht="16.5" hidden="1" customHeight="1"/>
    <row r="1301" ht="16.5" hidden="1" customHeight="1"/>
    <row r="1302" ht="16.5" hidden="1" customHeight="1"/>
    <row r="1303" ht="16.5" hidden="1" customHeight="1"/>
    <row r="1304" ht="16.5" hidden="1" customHeight="1"/>
    <row r="1305" ht="16.5" hidden="1" customHeight="1"/>
    <row r="1306" ht="16.5" hidden="1" customHeight="1"/>
    <row r="1307" ht="16.5" hidden="1" customHeight="1"/>
    <row r="1308" ht="16.5" hidden="1" customHeight="1"/>
    <row r="1309" ht="16.5" hidden="1" customHeight="1"/>
    <row r="1310" ht="16.5" hidden="1" customHeight="1"/>
    <row r="1311" ht="16.5" hidden="1" customHeight="1"/>
    <row r="1312" ht="16.5" hidden="1" customHeight="1"/>
    <row r="1313" ht="16.5" hidden="1" customHeight="1"/>
    <row r="1314" ht="16.5" hidden="1" customHeight="1"/>
    <row r="1315" ht="16.5" hidden="1" customHeight="1"/>
    <row r="1316" ht="16.5" hidden="1" customHeight="1"/>
    <row r="1317" ht="16.5" hidden="1" customHeight="1"/>
    <row r="1318" ht="16.5" hidden="1" customHeight="1"/>
    <row r="1319" ht="16.5" hidden="1" customHeight="1"/>
    <row r="1320" ht="16.5" hidden="1" customHeight="1"/>
    <row r="1321" ht="16.5" hidden="1" customHeight="1"/>
    <row r="1322" ht="16.5" hidden="1" customHeight="1"/>
    <row r="1323" ht="16.5" hidden="1" customHeight="1"/>
    <row r="1324" ht="16.5" hidden="1" customHeight="1"/>
    <row r="1325" ht="16.5" hidden="1" customHeight="1"/>
    <row r="1326" ht="16.5" hidden="1" customHeight="1"/>
    <row r="1327" ht="16.5" hidden="1" customHeight="1"/>
    <row r="1328" ht="16.5" hidden="1" customHeight="1"/>
    <row r="1329" ht="16.5" hidden="1" customHeight="1"/>
    <row r="1330" ht="16.5" hidden="1" customHeight="1"/>
    <row r="1331" ht="16.5" hidden="1" customHeight="1"/>
    <row r="1332" ht="16.5" hidden="1" customHeight="1"/>
    <row r="1333" ht="16.5" hidden="1" customHeight="1"/>
    <row r="1334" ht="16.5" hidden="1" customHeight="1"/>
    <row r="1335" ht="16.5" hidden="1" customHeight="1"/>
    <row r="1336" ht="16.5" hidden="1" customHeight="1"/>
    <row r="1337" ht="16.5" hidden="1" customHeight="1"/>
    <row r="1338" ht="16.5" hidden="1" customHeight="1"/>
    <row r="1339" ht="16.5" hidden="1" customHeight="1"/>
    <row r="1340" ht="16.5" hidden="1" customHeight="1"/>
    <row r="1341" ht="16.5" hidden="1" customHeight="1"/>
    <row r="1342" ht="16.5" hidden="1" customHeight="1"/>
    <row r="1343" ht="16.5" hidden="1" customHeight="1"/>
    <row r="1344" ht="16.5" hidden="1" customHeight="1"/>
    <row r="1345" ht="16.5" hidden="1" customHeight="1"/>
    <row r="1346" ht="16.5" hidden="1" customHeight="1"/>
    <row r="1347" ht="16.5" hidden="1" customHeight="1"/>
    <row r="1348" ht="16.5" hidden="1" customHeight="1"/>
    <row r="1349" ht="16.5" hidden="1" customHeight="1"/>
    <row r="1350" ht="16.5" hidden="1" customHeight="1"/>
    <row r="1351" ht="16.5" hidden="1" customHeight="1"/>
    <row r="1352" ht="16.5" hidden="1" customHeight="1"/>
    <row r="1353" ht="16.5" hidden="1" customHeight="1"/>
    <row r="1354" ht="16.5" hidden="1" customHeight="1"/>
    <row r="1355" ht="16.5" hidden="1" customHeight="1"/>
    <row r="1356" ht="16.5" hidden="1" customHeight="1"/>
    <row r="1357" ht="16.5" hidden="1" customHeight="1"/>
    <row r="1358" ht="16.5" hidden="1" customHeight="1"/>
    <row r="1359" ht="16.5" hidden="1" customHeight="1"/>
    <row r="1360" ht="16.5" hidden="1" customHeight="1"/>
    <row r="1361" ht="16.5" hidden="1" customHeight="1"/>
    <row r="1362" ht="16.5" hidden="1" customHeight="1"/>
    <row r="1363" ht="16.5" hidden="1" customHeight="1"/>
    <row r="1364" ht="16.5" hidden="1" customHeight="1"/>
    <row r="1365" ht="16.5" hidden="1" customHeight="1"/>
    <row r="1366" ht="16.5" hidden="1" customHeight="1"/>
    <row r="1367" ht="16.5" hidden="1" customHeight="1"/>
    <row r="1368" ht="16.5" hidden="1" customHeight="1"/>
    <row r="1369" ht="16.5" hidden="1" customHeight="1"/>
    <row r="1370" ht="16.5" hidden="1" customHeight="1"/>
    <row r="1371" ht="16.5" hidden="1" customHeight="1"/>
    <row r="1372" ht="16.5" hidden="1" customHeight="1"/>
    <row r="1373" ht="16.5" hidden="1" customHeight="1"/>
    <row r="1374" ht="16.5" hidden="1" customHeight="1"/>
    <row r="1375" ht="16.5" hidden="1" customHeight="1"/>
    <row r="1376" ht="16.5" hidden="1" customHeight="1"/>
    <row r="1377" ht="16.5" hidden="1" customHeight="1"/>
    <row r="1378" ht="16.5" hidden="1" customHeight="1"/>
    <row r="1379" ht="16.5" hidden="1" customHeight="1"/>
    <row r="1380" ht="16.5" hidden="1" customHeight="1"/>
    <row r="1381" ht="16.5" hidden="1" customHeight="1"/>
    <row r="1382" ht="16.5" hidden="1" customHeight="1"/>
    <row r="1383" ht="16.5" hidden="1" customHeight="1"/>
    <row r="1384" ht="16.5" hidden="1" customHeight="1"/>
    <row r="1385" ht="16.5" hidden="1" customHeight="1"/>
    <row r="1386" ht="16.5" hidden="1" customHeight="1"/>
    <row r="1387" ht="16.5" hidden="1" customHeight="1"/>
    <row r="1388" ht="16.5" hidden="1" customHeight="1"/>
    <row r="1389" ht="16.5" hidden="1" customHeight="1"/>
    <row r="1390" ht="16.5" hidden="1" customHeight="1"/>
    <row r="1391" ht="16.5" hidden="1" customHeight="1"/>
    <row r="1392" ht="16.5" hidden="1" customHeight="1"/>
    <row r="1393" ht="16.5" hidden="1" customHeight="1"/>
    <row r="1394" ht="16.5" hidden="1" customHeight="1"/>
    <row r="1395" ht="16.5" hidden="1" customHeight="1"/>
    <row r="1396" ht="16.5" hidden="1" customHeight="1"/>
    <row r="1397" ht="16.5" hidden="1" customHeight="1"/>
    <row r="1398" ht="16.5" hidden="1" customHeight="1"/>
    <row r="1399" ht="16.5" hidden="1" customHeight="1"/>
    <row r="1400" ht="16.5" hidden="1" customHeight="1"/>
    <row r="1401" ht="16.5" hidden="1" customHeight="1"/>
    <row r="1402" ht="16.5" hidden="1" customHeight="1"/>
    <row r="1403" ht="16.5" hidden="1" customHeight="1"/>
    <row r="1404" ht="16.5" hidden="1" customHeight="1"/>
    <row r="1405" ht="16.5" hidden="1" customHeight="1"/>
    <row r="1406" ht="16.5" hidden="1" customHeight="1"/>
    <row r="1407" ht="16.5" hidden="1" customHeight="1"/>
    <row r="1408" ht="16.5" hidden="1" customHeight="1"/>
    <row r="1409" ht="16.5" hidden="1" customHeight="1"/>
    <row r="1410" ht="16.5" hidden="1" customHeight="1"/>
    <row r="1411" ht="16.5" hidden="1" customHeight="1"/>
    <row r="1412" ht="16.5" hidden="1" customHeight="1"/>
    <row r="1413" ht="16.5" hidden="1" customHeight="1"/>
    <row r="1414" ht="16.5" hidden="1" customHeight="1"/>
    <row r="1415" ht="16.5" hidden="1" customHeight="1"/>
    <row r="1416" ht="16.5" hidden="1" customHeight="1"/>
    <row r="1417" ht="16.5" hidden="1" customHeight="1"/>
    <row r="1418" ht="16.5" hidden="1" customHeight="1"/>
    <row r="1419" ht="16.5" hidden="1" customHeight="1"/>
    <row r="1420" ht="16.5" hidden="1" customHeight="1"/>
    <row r="1421" ht="16.5" hidden="1" customHeight="1"/>
    <row r="1422" ht="16.5" hidden="1" customHeight="1"/>
    <row r="1423" ht="16.5" hidden="1" customHeight="1"/>
    <row r="1424" ht="16.5" hidden="1" customHeight="1"/>
    <row r="1425" ht="16.5" hidden="1" customHeight="1"/>
    <row r="1426" ht="16.5" hidden="1" customHeight="1"/>
    <row r="1427" ht="16.5" hidden="1" customHeight="1"/>
    <row r="1428" ht="16.5" hidden="1" customHeight="1"/>
    <row r="1429" ht="16.5" hidden="1" customHeight="1"/>
    <row r="1430" ht="16.5" hidden="1" customHeight="1"/>
    <row r="1431" ht="16.5" hidden="1" customHeight="1"/>
    <row r="1432" ht="16.5" hidden="1" customHeight="1"/>
    <row r="1433" ht="16.5" hidden="1" customHeight="1"/>
    <row r="1434" ht="16.5" hidden="1" customHeight="1"/>
    <row r="1435" ht="16.5" hidden="1" customHeight="1"/>
    <row r="1436" ht="16.5" hidden="1" customHeight="1"/>
    <row r="1437" ht="16.5" hidden="1" customHeight="1"/>
    <row r="1438" ht="16.5" hidden="1" customHeight="1"/>
    <row r="1439" ht="16.5" hidden="1" customHeight="1"/>
    <row r="1440" ht="16.5" hidden="1" customHeight="1"/>
    <row r="1441" ht="16.5" hidden="1" customHeight="1"/>
    <row r="1442" ht="16.5" hidden="1" customHeight="1"/>
    <row r="1443" ht="16.5" hidden="1" customHeight="1"/>
    <row r="1444" ht="16.5" hidden="1" customHeight="1"/>
    <row r="1445" ht="16.5" hidden="1" customHeight="1"/>
    <row r="1446" ht="16.5" hidden="1" customHeight="1"/>
    <row r="1447" ht="16.5" hidden="1" customHeight="1"/>
    <row r="1448" ht="16.5" hidden="1" customHeight="1"/>
    <row r="1449" ht="16.5" hidden="1" customHeight="1"/>
    <row r="1450" ht="16.5" hidden="1" customHeight="1"/>
    <row r="1451" ht="16.5" hidden="1" customHeight="1"/>
    <row r="1452" ht="16.5" hidden="1" customHeight="1"/>
    <row r="1453" ht="16.5" hidden="1" customHeight="1"/>
    <row r="1454" ht="16.5" hidden="1" customHeight="1"/>
    <row r="1455" ht="16.5" hidden="1" customHeight="1"/>
    <row r="1456" ht="16.5" hidden="1" customHeight="1"/>
    <row r="1457" ht="16.5" hidden="1" customHeight="1"/>
    <row r="1458" ht="16.5" hidden="1" customHeight="1"/>
    <row r="1459" ht="16.5" hidden="1" customHeight="1"/>
    <row r="1460" ht="16.5" hidden="1" customHeight="1"/>
    <row r="1461" ht="16.5" hidden="1" customHeight="1"/>
    <row r="1462" ht="16.5" hidden="1" customHeight="1"/>
    <row r="1463" ht="16.5" hidden="1" customHeight="1"/>
    <row r="1464" ht="16.5" hidden="1" customHeight="1"/>
    <row r="1465" ht="16.5" hidden="1" customHeight="1"/>
    <row r="1466" ht="16.5" hidden="1" customHeight="1"/>
    <row r="1467" ht="16.5" hidden="1" customHeight="1"/>
    <row r="1468" ht="16.5" hidden="1" customHeight="1"/>
    <row r="1469" ht="16.5" hidden="1" customHeight="1"/>
    <row r="1470" ht="16.5" hidden="1" customHeight="1"/>
    <row r="1471" ht="16.5" hidden="1" customHeight="1"/>
    <row r="1472" ht="16.5" hidden="1" customHeight="1"/>
    <row r="1473" ht="16.5" hidden="1" customHeight="1"/>
    <row r="1474" ht="16.5" hidden="1" customHeight="1"/>
    <row r="1475" ht="16.5" hidden="1" customHeight="1"/>
    <row r="1476" ht="16.5" hidden="1" customHeight="1"/>
    <row r="1477" ht="16.5" hidden="1" customHeight="1"/>
    <row r="1478" ht="16.5" hidden="1" customHeight="1"/>
    <row r="1479" ht="16.5" hidden="1" customHeight="1"/>
    <row r="1480" ht="16.5" hidden="1" customHeight="1"/>
    <row r="1481" ht="16.5" hidden="1" customHeight="1"/>
    <row r="1482" ht="16.5" hidden="1" customHeight="1"/>
    <row r="1483" ht="16.5" hidden="1" customHeight="1"/>
    <row r="1484" ht="16.5" hidden="1" customHeight="1"/>
    <row r="1485" ht="16.5" hidden="1" customHeight="1"/>
    <row r="1486" ht="16.5" hidden="1" customHeight="1"/>
    <row r="1487" ht="16.5" hidden="1" customHeight="1"/>
    <row r="1488" ht="16.5" hidden="1" customHeight="1"/>
    <row r="1489" ht="16.5" hidden="1" customHeight="1"/>
    <row r="1490" ht="16.5" hidden="1" customHeight="1"/>
    <row r="1491" ht="16.5" hidden="1" customHeight="1"/>
    <row r="1492" ht="16.5" hidden="1" customHeight="1"/>
    <row r="1493" ht="16.5" hidden="1" customHeight="1"/>
    <row r="1494" ht="16.5" hidden="1" customHeight="1"/>
    <row r="1495" ht="16.5" hidden="1" customHeight="1"/>
    <row r="1496" ht="16.5" hidden="1" customHeight="1"/>
    <row r="1497" ht="16.5" hidden="1" customHeight="1"/>
    <row r="1498" ht="16.5" hidden="1" customHeight="1"/>
    <row r="1499" ht="16.5" hidden="1" customHeight="1"/>
    <row r="1500" ht="16.5" hidden="1" customHeight="1"/>
    <row r="1501" ht="16.5" hidden="1" customHeight="1"/>
    <row r="1502" ht="16.5" hidden="1" customHeight="1"/>
    <row r="1503" ht="16.5" hidden="1" customHeight="1"/>
    <row r="1504" ht="16.5" hidden="1" customHeight="1"/>
    <row r="1505" ht="16.5" hidden="1" customHeight="1"/>
    <row r="1506" ht="16.5" hidden="1" customHeight="1"/>
    <row r="1507" ht="16.5" hidden="1" customHeight="1"/>
    <row r="1508" ht="16.5" hidden="1" customHeight="1"/>
    <row r="1509" ht="16.5" hidden="1" customHeight="1"/>
    <row r="1510" ht="16.5" hidden="1" customHeight="1"/>
    <row r="1511" ht="16.5" hidden="1" customHeight="1"/>
    <row r="1512" ht="16.5" hidden="1" customHeight="1"/>
    <row r="1513" ht="16.5" hidden="1" customHeight="1"/>
    <row r="1514" ht="16.5" hidden="1" customHeight="1"/>
    <row r="1515" ht="16.5" hidden="1" customHeight="1"/>
    <row r="1516" ht="16.5" hidden="1" customHeight="1"/>
    <row r="1517" ht="16.5" hidden="1" customHeight="1"/>
    <row r="1518" ht="16.5" hidden="1" customHeight="1"/>
    <row r="1519" ht="16.5" hidden="1" customHeight="1"/>
    <row r="1520" ht="16.5" hidden="1" customHeight="1"/>
    <row r="1521" ht="16.5" hidden="1" customHeight="1"/>
    <row r="1522" ht="16.5" hidden="1" customHeight="1"/>
    <row r="1523" ht="16.5" hidden="1" customHeight="1"/>
    <row r="1524" ht="16.5" hidden="1" customHeight="1"/>
    <row r="1525" ht="16.5" hidden="1" customHeight="1"/>
    <row r="1526" ht="16.5" hidden="1" customHeight="1"/>
    <row r="1527" ht="16.5" hidden="1" customHeight="1"/>
    <row r="1528" ht="16.5" hidden="1" customHeight="1"/>
    <row r="1529" ht="16.5" hidden="1" customHeight="1"/>
    <row r="1530" ht="16.5" hidden="1" customHeight="1"/>
    <row r="1531" ht="16.5" hidden="1" customHeight="1"/>
    <row r="1532" ht="16.5" hidden="1" customHeight="1"/>
    <row r="1533" ht="16.5" hidden="1" customHeight="1"/>
    <row r="1534" ht="16.5" hidden="1" customHeight="1"/>
    <row r="1535" ht="16.5" hidden="1" customHeight="1"/>
    <row r="1536" ht="16.5" hidden="1" customHeight="1"/>
    <row r="1537" ht="16.5" hidden="1" customHeight="1"/>
    <row r="1538" ht="16.5" hidden="1" customHeight="1"/>
    <row r="1539" ht="16.5" hidden="1" customHeight="1"/>
    <row r="1540" ht="16.5" hidden="1" customHeight="1"/>
    <row r="1541" ht="16.5" hidden="1" customHeight="1"/>
    <row r="1542" ht="16.5" hidden="1" customHeight="1"/>
    <row r="1543" ht="16.5" hidden="1" customHeight="1"/>
    <row r="1544" ht="16.5" hidden="1" customHeight="1"/>
    <row r="1545" ht="16.5" hidden="1" customHeight="1"/>
    <row r="1546" ht="16.5" hidden="1" customHeight="1"/>
    <row r="1547" ht="16.5" hidden="1" customHeight="1"/>
    <row r="1548" ht="16.5" hidden="1" customHeight="1"/>
    <row r="1549" ht="16.5" hidden="1" customHeight="1"/>
    <row r="1550" ht="16.5" hidden="1" customHeight="1"/>
    <row r="1551" ht="16.5" hidden="1" customHeight="1"/>
    <row r="1552" ht="16.5" hidden="1" customHeight="1"/>
    <row r="1553" ht="16.5" hidden="1" customHeight="1"/>
    <row r="1554" ht="16.5" hidden="1" customHeight="1"/>
    <row r="1555" ht="16.5" hidden="1" customHeight="1"/>
    <row r="1556" ht="16.5" hidden="1" customHeight="1"/>
    <row r="1557" ht="16.5" hidden="1" customHeight="1"/>
    <row r="1558" ht="16.5" hidden="1" customHeight="1"/>
    <row r="1559" ht="16.5" hidden="1" customHeight="1"/>
    <row r="1560" ht="16.5" hidden="1" customHeight="1"/>
    <row r="1561" ht="16.5" hidden="1" customHeight="1"/>
    <row r="1562" ht="16.5" hidden="1" customHeight="1"/>
    <row r="1563" ht="16.5" hidden="1" customHeight="1"/>
    <row r="1564" ht="16.5" hidden="1" customHeight="1"/>
    <row r="1565" ht="16.5" hidden="1" customHeight="1"/>
    <row r="1566" ht="16.5" hidden="1" customHeight="1"/>
    <row r="1567" ht="16.5" hidden="1" customHeight="1"/>
    <row r="1568" ht="16.5" hidden="1" customHeight="1"/>
    <row r="1569" ht="16.5" hidden="1" customHeight="1"/>
    <row r="1570" ht="16.5" hidden="1" customHeight="1"/>
    <row r="1571" ht="16.5" hidden="1" customHeight="1"/>
    <row r="1572" ht="16.5" hidden="1" customHeight="1"/>
    <row r="1573" ht="16.5" hidden="1" customHeight="1"/>
    <row r="1574" ht="16.5" hidden="1" customHeight="1"/>
    <row r="1575" ht="16.5" hidden="1" customHeight="1"/>
    <row r="1576" ht="16.5" hidden="1" customHeight="1"/>
    <row r="1577" ht="16.5" hidden="1" customHeight="1"/>
    <row r="1578" ht="16.5" hidden="1" customHeight="1"/>
    <row r="1579" ht="16.5" hidden="1" customHeight="1"/>
    <row r="1580" ht="16.5" hidden="1" customHeight="1"/>
    <row r="1581" ht="16.5" hidden="1" customHeight="1"/>
    <row r="1582" ht="16.5" hidden="1" customHeight="1"/>
    <row r="1583" ht="16.5" hidden="1" customHeight="1"/>
    <row r="1584" ht="16.5" hidden="1" customHeight="1"/>
    <row r="1585" ht="16.5" hidden="1" customHeight="1"/>
    <row r="1586" ht="16.5" hidden="1" customHeight="1"/>
    <row r="1587" ht="16.5" hidden="1" customHeight="1"/>
    <row r="1588" ht="16.5" hidden="1" customHeight="1"/>
    <row r="1589" ht="16.5" hidden="1" customHeight="1"/>
    <row r="1590" ht="16.5" hidden="1" customHeight="1"/>
    <row r="1591" ht="16.5" hidden="1" customHeight="1"/>
    <row r="1592" ht="16.5" hidden="1" customHeight="1"/>
    <row r="1593" ht="16.5" hidden="1" customHeight="1"/>
    <row r="1594" ht="16.5" hidden="1" customHeight="1"/>
    <row r="1595" ht="16.5" hidden="1" customHeight="1"/>
    <row r="1596" ht="16.5" hidden="1" customHeight="1"/>
    <row r="1597" ht="16.5" hidden="1" customHeight="1"/>
    <row r="1598" ht="16.5" hidden="1" customHeight="1"/>
    <row r="1599" ht="16.5" hidden="1" customHeight="1"/>
    <row r="1600" ht="16.5" hidden="1" customHeight="1"/>
    <row r="1601" ht="16.5" hidden="1" customHeight="1"/>
    <row r="1602" ht="16.5" hidden="1" customHeight="1"/>
    <row r="1603" ht="16.5" hidden="1" customHeight="1"/>
    <row r="1604" ht="16.5" hidden="1" customHeight="1"/>
    <row r="1605" ht="16.5" hidden="1" customHeight="1"/>
    <row r="1606" ht="16.5" hidden="1" customHeight="1"/>
    <row r="1607" ht="16.5" hidden="1" customHeight="1"/>
    <row r="1608" ht="16.5" hidden="1" customHeight="1"/>
    <row r="1609" ht="16.5" hidden="1" customHeight="1"/>
    <row r="1610" ht="16.5" hidden="1" customHeight="1"/>
    <row r="1611" ht="16.5" hidden="1" customHeight="1"/>
    <row r="1612" ht="16.5" hidden="1" customHeight="1"/>
    <row r="1613" ht="16.5" hidden="1" customHeight="1"/>
    <row r="1614" ht="16.5" hidden="1" customHeight="1"/>
    <row r="1615" ht="16.5" hidden="1" customHeight="1"/>
    <row r="1616" ht="16.5" hidden="1" customHeight="1"/>
    <row r="1617" ht="16.5" hidden="1" customHeight="1"/>
    <row r="1618" ht="16.5" hidden="1" customHeight="1"/>
    <row r="1619" ht="16.5" hidden="1" customHeight="1"/>
    <row r="1620" ht="16.5" hidden="1" customHeight="1"/>
    <row r="1621" ht="16.5" hidden="1" customHeight="1"/>
    <row r="1622" ht="16.5" hidden="1" customHeight="1"/>
    <row r="1623" ht="16.5" hidden="1" customHeight="1"/>
    <row r="1624" ht="16.5" hidden="1" customHeight="1"/>
    <row r="1625" ht="16.5" hidden="1" customHeight="1"/>
    <row r="1626" ht="16.5" hidden="1" customHeight="1"/>
    <row r="1627" ht="16.5" hidden="1" customHeight="1"/>
    <row r="1628" ht="16.5" hidden="1" customHeight="1"/>
    <row r="1629" ht="16.5" hidden="1" customHeight="1"/>
    <row r="1630" ht="16.5" hidden="1" customHeight="1"/>
    <row r="1631" ht="16.5" hidden="1" customHeight="1"/>
    <row r="1632" ht="16.5" hidden="1" customHeight="1"/>
    <row r="1633" ht="16.5" hidden="1" customHeight="1"/>
    <row r="1634" ht="16.5" hidden="1" customHeight="1"/>
    <row r="1635" ht="16.5" hidden="1" customHeight="1"/>
    <row r="1636" ht="16.5" hidden="1" customHeight="1"/>
    <row r="1637" ht="16.5" hidden="1" customHeight="1"/>
    <row r="1638" ht="16.5" hidden="1" customHeight="1"/>
    <row r="1639" ht="16.5" hidden="1" customHeight="1"/>
    <row r="1640" ht="16.5" hidden="1" customHeight="1"/>
    <row r="1641" ht="16.5" hidden="1" customHeight="1"/>
    <row r="1642" ht="16.5" hidden="1" customHeight="1"/>
    <row r="1643" ht="16.5" hidden="1" customHeight="1"/>
    <row r="1644" ht="16.5" hidden="1" customHeight="1"/>
    <row r="1645" ht="16.5" hidden="1" customHeight="1"/>
    <row r="1646" ht="16.5" hidden="1" customHeight="1"/>
    <row r="1647" ht="16.5" hidden="1" customHeight="1"/>
    <row r="1648" ht="16.5" hidden="1" customHeight="1"/>
    <row r="1649" ht="16.5" hidden="1" customHeight="1"/>
    <row r="1650" ht="16.5" hidden="1" customHeight="1"/>
    <row r="1651" ht="16.5" hidden="1" customHeight="1"/>
    <row r="1652" ht="16.5" hidden="1" customHeight="1"/>
    <row r="1653" ht="16.5" hidden="1" customHeight="1"/>
    <row r="1654" ht="16.5" hidden="1" customHeight="1"/>
    <row r="1655" ht="16.5" hidden="1" customHeight="1"/>
    <row r="1656" ht="16.5" hidden="1" customHeight="1"/>
    <row r="1657" ht="16.5" hidden="1" customHeight="1"/>
    <row r="1658" ht="16.5" hidden="1" customHeight="1"/>
    <row r="1659" ht="16.5" hidden="1" customHeight="1"/>
    <row r="1660" ht="16.5" hidden="1" customHeight="1"/>
    <row r="1661" ht="16.5" hidden="1" customHeight="1"/>
    <row r="1662" ht="16.5" hidden="1" customHeight="1"/>
    <row r="1663" ht="16.5" hidden="1" customHeight="1"/>
    <row r="1664" ht="16.5" hidden="1" customHeight="1"/>
    <row r="1665" ht="16.5" hidden="1" customHeight="1"/>
    <row r="1666" ht="16.5" hidden="1" customHeight="1"/>
    <row r="1667" ht="16.5" hidden="1" customHeight="1"/>
    <row r="1668" ht="16.5" hidden="1" customHeight="1"/>
    <row r="1669" ht="16.5" hidden="1" customHeight="1"/>
    <row r="1670" ht="16.5" hidden="1" customHeight="1"/>
    <row r="1671" ht="16.5" hidden="1" customHeight="1"/>
    <row r="1672" ht="16.5" hidden="1" customHeight="1"/>
    <row r="1673" ht="16.5" hidden="1" customHeight="1"/>
    <row r="1674" ht="16.5" hidden="1" customHeight="1"/>
    <row r="1675" ht="16.5" hidden="1" customHeight="1"/>
    <row r="1676" ht="16.5" hidden="1" customHeight="1"/>
    <row r="1677" ht="16.5" hidden="1" customHeight="1"/>
    <row r="1678" ht="16.5" hidden="1" customHeight="1"/>
    <row r="1679" ht="16.5" hidden="1" customHeight="1"/>
    <row r="1680" ht="16.5" hidden="1" customHeight="1"/>
    <row r="1681" ht="16.5" hidden="1" customHeight="1"/>
    <row r="1682" ht="16.5" hidden="1" customHeight="1"/>
    <row r="1683" ht="16.5" hidden="1" customHeight="1"/>
    <row r="1684" ht="16.5" hidden="1" customHeight="1"/>
    <row r="1685" ht="16.5" hidden="1" customHeight="1"/>
    <row r="1686" ht="16.5" hidden="1" customHeight="1"/>
    <row r="1687" ht="16.5" hidden="1" customHeight="1"/>
    <row r="1688" ht="16.5" hidden="1" customHeight="1"/>
    <row r="1689" ht="16.5" hidden="1" customHeight="1"/>
    <row r="1690" ht="16.5" hidden="1" customHeight="1"/>
    <row r="1691" ht="16.5" hidden="1" customHeight="1"/>
    <row r="1692" ht="16.5" hidden="1" customHeight="1"/>
    <row r="1693" ht="16.5" hidden="1" customHeight="1"/>
    <row r="1694" ht="16.5" hidden="1" customHeight="1"/>
    <row r="1695" ht="16.5" hidden="1" customHeight="1"/>
    <row r="1696" ht="16.5" hidden="1" customHeight="1"/>
    <row r="1697" ht="16.5" hidden="1" customHeight="1"/>
    <row r="1698" ht="16.5" hidden="1" customHeight="1"/>
    <row r="1699" ht="16.5" hidden="1" customHeight="1"/>
    <row r="1700" ht="16.5" hidden="1" customHeight="1"/>
    <row r="1701" ht="16.5" hidden="1" customHeight="1"/>
    <row r="1702" ht="16.5" hidden="1" customHeight="1"/>
    <row r="1703" ht="16.5" hidden="1" customHeight="1"/>
    <row r="1704" ht="16.5" hidden="1" customHeight="1"/>
    <row r="1705" ht="16.5" hidden="1" customHeight="1"/>
    <row r="1706" ht="16.5" hidden="1" customHeight="1"/>
    <row r="1707" ht="16.5" hidden="1" customHeight="1"/>
    <row r="1708" ht="16.5" hidden="1" customHeight="1"/>
    <row r="1709" ht="16.5" hidden="1" customHeight="1"/>
    <row r="1710" ht="16.5" hidden="1" customHeight="1"/>
    <row r="1711" ht="16.5" hidden="1" customHeight="1"/>
    <row r="1712" ht="16.5" hidden="1" customHeight="1"/>
    <row r="1713" ht="16.5" hidden="1" customHeight="1"/>
    <row r="1714" ht="16.5" hidden="1" customHeight="1"/>
    <row r="1715" ht="16.5" hidden="1" customHeight="1"/>
    <row r="1716" ht="16.5" hidden="1" customHeight="1"/>
    <row r="1717" ht="16.5" hidden="1" customHeight="1"/>
    <row r="1718" ht="16.5" hidden="1" customHeight="1"/>
    <row r="1719" ht="16.5" hidden="1" customHeight="1"/>
    <row r="1720" ht="16.5" hidden="1" customHeight="1"/>
    <row r="1721" ht="16.5" hidden="1" customHeight="1"/>
    <row r="1722" ht="16.5" hidden="1" customHeight="1"/>
    <row r="1723" ht="16.5" hidden="1" customHeight="1"/>
    <row r="1724" ht="16.5" hidden="1" customHeight="1"/>
    <row r="1725" ht="16.5" hidden="1" customHeight="1"/>
    <row r="1726" ht="16.5" hidden="1" customHeight="1"/>
    <row r="1727" ht="16.5" hidden="1" customHeight="1"/>
    <row r="1728" ht="16.5" hidden="1" customHeight="1"/>
    <row r="1729" ht="16.5" hidden="1" customHeight="1"/>
    <row r="1730" ht="16.5" hidden="1" customHeight="1"/>
    <row r="1731" ht="16.5" hidden="1" customHeight="1"/>
    <row r="1732" ht="16.5" hidden="1" customHeight="1"/>
    <row r="1733" ht="16.5" hidden="1" customHeight="1"/>
    <row r="1734" ht="16.5" hidden="1" customHeight="1"/>
    <row r="1735" ht="16.5" hidden="1" customHeight="1"/>
    <row r="1736" ht="16.5" hidden="1" customHeight="1"/>
    <row r="1737" ht="16.5" hidden="1" customHeight="1"/>
    <row r="1738" ht="16.5" hidden="1" customHeight="1"/>
    <row r="1739" ht="16.5" hidden="1" customHeight="1"/>
    <row r="1740" ht="16.5" hidden="1" customHeight="1"/>
    <row r="1741" ht="16.5" hidden="1" customHeight="1"/>
    <row r="1742" ht="16.5" hidden="1" customHeight="1"/>
    <row r="1743" ht="16.5" hidden="1" customHeight="1"/>
    <row r="1744" ht="16.5" hidden="1" customHeight="1"/>
    <row r="1745" ht="16.5" hidden="1" customHeight="1"/>
    <row r="1746" ht="16.5" hidden="1" customHeight="1"/>
    <row r="1747" ht="16.5" hidden="1" customHeight="1"/>
    <row r="1748" ht="16.5" hidden="1" customHeight="1"/>
    <row r="1749" ht="16.5" hidden="1" customHeight="1"/>
    <row r="1750" ht="16.5" hidden="1" customHeight="1"/>
    <row r="1751" ht="16.5" hidden="1" customHeight="1"/>
    <row r="1752" ht="16.5" hidden="1" customHeight="1"/>
    <row r="1753" ht="16.5" hidden="1" customHeight="1"/>
    <row r="1754" ht="16.5" hidden="1" customHeight="1"/>
    <row r="1755" ht="16.5" hidden="1" customHeight="1"/>
    <row r="1756" ht="16.5" hidden="1" customHeight="1"/>
    <row r="1757" ht="16.5" hidden="1" customHeight="1"/>
    <row r="1758" ht="16.5" hidden="1" customHeight="1"/>
    <row r="1759" ht="16.5" hidden="1" customHeight="1"/>
    <row r="1760" ht="16.5" hidden="1" customHeight="1"/>
    <row r="1761" ht="16.5" hidden="1" customHeight="1"/>
    <row r="1762" ht="16.5" hidden="1" customHeight="1"/>
    <row r="1763" ht="16.5" hidden="1" customHeight="1"/>
    <row r="1764" ht="16.5" hidden="1" customHeight="1"/>
    <row r="1765" ht="16.5" hidden="1" customHeight="1"/>
    <row r="1766" ht="16.5" hidden="1" customHeight="1"/>
    <row r="1767" ht="16.5" hidden="1" customHeight="1"/>
    <row r="1768" ht="16.5" hidden="1" customHeight="1"/>
    <row r="1769" ht="16.5" hidden="1" customHeight="1"/>
    <row r="1770" ht="16.5" hidden="1" customHeight="1"/>
    <row r="1771" ht="16.5" hidden="1" customHeight="1"/>
    <row r="1772" ht="16.5" hidden="1" customHeight="1"/>
    <row r="1773" ht="16.5" hidden="1" customHeight="1"/>
    <row r="1774" ht="16.5" hidden="1" customHeight="1"/>
    <row r="1775" ht="16.5" hidden="1" customHeight="1"/>
    <row r="1776" ht="16.5" hidden="1" customHeight="1"/>
    <row r="1777" ht="16.5" hidden="1" customHeight="1"/>
    <row r="1778" ht="16.5" hidden="1" customHeight="1"/>
    <row r="1779" ht="16.5" hidden="1" customHeight="1"/>
    <row r="1780" ht="16.5" hidden="1" customHeight="1"/>
    <row r="1781" ht="16.5" hidden="1" customHeight="1"/>
    <row r="1782" ht="16.5" hidden="1" customHeight="1"/>
    <row r="1783" ht="16.5" hidden="1" customHeight="1"/>
    <row r="1784" ht="16.5" hidden="1" customHeight="1"/>
    <row r="1785" ht="16.5" hidden="1" customHeight="1"/>
    <row r="1786" ht="16.5" hidden="1" customHeight="1"/>
    <row r="1787" ht="16.5" hidden="1" customHeight="1"/>
    <row r="1788" ht="16.5" hidden="1" customHeight="1"/>
    <row r="1789" ht="16.5" hidden="1" customHeight="1"/>
    <row r="1790" ht="16.5" hidden="1" customHeight="1"/>
    <row r="1791" ht="16.5" hidden="1" customHeight="1"/>
    <row r="1792" ht="16.5" hidden="1" customHeight="1"/>
    <row r="1793" ht="16.5" hidden="1" customHeight="1"/>
    <row r="1794" ht="16.5" hidden="1" customHeight="1"/>
    <row r="1795" ht="16.5" hidden="1" customHeight="1"/>
    <row r="1796" ht="16.5" hidden="1" customHeight="1"/>
    <row r="1797" ht="16.5" hidden="1" customHeight="1"/>
    <row r="1798" ht="16.5" hidden="1" customHeight="1"/>
    <row r="1799" ht="16.5" hidden="1" customHeight="1"/>
    <row r="1800" ht="16.5" hidden="1" customHeight="1"/>
    <row r="1801" ht="16.5" hidden="1" customHeight="1"/>
    <row r="1802" ht="16.5" hidden="1" customHeight="1"/>
    <row r="1803" ht="16.5" hidden="1" customHeight="1"/>
    <row r="1804" ht="16.5" hidden="1" customHeight="1"/>
    <row r="1805" ht="16.5" hidden="1" customHeight="1"/>
    <row r="1806" ht="16.5" hidden="1" customHeight="1"/>
    <row r="1807" ht="16.5" hidden="1" customHeight="1"/>
    <row r="1808" ht="16.5" hidden="1" customHeight="1"/>
    <row r="1809" ht="16.5" hidden="1" customHeight="1"/>
    <row r="1810" ht="16.5" hidden="1" customHeight="1"/>
    <row r="1811" ht="16.5" hidden="1" customHeight="1"/>
    <row r="1812" ht="16.5" hidden="1" customHeight="1"/>
    <row r="1813" ht="16.5" hidden="1" customHeight="1"/>
    <row r="1814" ht="16.5" hidden="1" customHeight="1"/>
    <row r="1815" ht="16.5" hidden="1" customHeight="1"/>
    <row r="1816" ht="16.5" hidden="1" customHeight="1"/>
    <row r="1817" ht="16.5" hidden="1" customHeight="1"/>
    <row r="1818" ht="16.5" hidden="1" customHeight="1"/>
    <row r="1819" ht="16.5" hidden="1" customHeight="1"/>
    <row r="1820" ht="16.5" hidden="1" customHeight="1"/>
    <row r="1821" ht="16.5" hidden="1" customHeight="1"/>
    <row r="1822" ht="16.5" hidden="1" customHeight="1"/>
    <row r="1823" ht="16.5" hidden="1" customHeight="1"/>
    <row r="1824" ht="16.5" hidden="1" customHeight="1"/>
    <row r="1825" ht="16.5" hidden="1" customHeight="1"/>
    <row r="1826" ht="16.5" hidden="1" customHeight="1"/>
    <row r="1827" ht="16.5" hidden="1" customHeight="1"/>
    <row r="1828" ht="16.5" hidden="1" customHeight="1"/>
    <row r="1829" ht="16.5" hidden="1" customHeight="1"/>
    <row r="1830" ht="16.5" hidden="1" customHeight="1"/>
    <row r="1831" ht="16.5" hidden="1" customHeight="1"/>
    <row r="1832" ht="16.5" hidden="1" customHeight="1"/>
    <row r="1833" ht="16.5" hidden="1" customHeight="1"/>
    <row r="1834" ht="16.5" hidden="1" customHeight="1"/>
    <row r="1835" ht="16.5" hidden="1" customHeight="1"/>
    <row r="1836" ht="16.5" hidden="1" customHeight="1"/>
    <row r="1837" ht="16.5" hidden="1" customHeight="1"/>
    <row r="1838" ht="16.5" hidden="1" customHeight="1"/>
    <row r="1839" ht="16.5" hidden="1" customHeight="1"/>
    <row r="1840" ht="16.5" hidden="1" customHeight="1"/>
    <row r="1841" ht="16.5" hidden="1" customHeight="1"/>
    <row r="1842" ht="16.5" hidden="1" customHeight="1"/>
    <row r="1843" ht="16.5" hidden="1" customHeight="1"/>
    <row r="1844" ht="16.5" hidden="1" customHeight="1"/>
    <row r="1845" ht="16.5" hidden="1" customHeight="1"/>
    <row r="1846" ht="16.5" hidden="1" customHeight="1"/>
    <row r="1847" ht="16.5" hidden="1" customHeight="1"/>
    <row r="1848" ht="16.5" hidden="1" customHeight="1"/>
    <row r="1849" ht="16.5" hidden="1" customHeight="1"/>
    <row r="1850" ht="16.5" hidden="1" customHeight="1"/>
    <row r="1851" ht="16.5" hidden="1" customHeight="1"/>
    <row r="1852" ht="16.5" hidden="1" customHeight="1"/>
    <row r="1853" ht="16.5" hidden="1" customHeight="1"/>
    <row r="1854" ht="16.5" hidden="1" customHeight="1"/>
    <row r="1855" ht="16.5" hidden="1" customHeight="1"/>
    <row r="1856" ht="16.5" hidden="1" customHeight="1"/>
    <row r="1857" ht="16.5" hidden="1" customHeight="1"/>
    <row r="1858" ht="16.5" hidden="1" customHeight="1"/>
    <row r="1859" ht="16.5" hidden="1" customHeight="1"/>
    <row r="1860" ht="16.5" hidden="1" customHeight="1"/>
    <row r="1861" ht="16.5" hidden="1" customHeight="1"/>
    <row r="1862" ht="16.5" hidden="1" customHeight="1"/>
    <row r="1863" ht="16.5" hidden="1" customHeight="1"/>
    <row r="1864" ht="16.5" hidden="1" customHeight="1"/>
    <row r="1865" ht="16.5" hidden="1" customHeight="1"/>
    <row r="1866" ht="16.5" hidden="1" customHeight="1"/>
    <row r="1867" ht="16.5" hidden="1" customHeight="1"/>
    <row r="1868" ht="16.5" hidden="1" customHeight="1"/>
    <row r="1869" ht="16.5" hidden="1" customHeight="1"/>
    <row r="1870" ht="16.5" hidden="1" customHeight="1"/>
    <row r="1871" ht="16.5" hidden="1" customHeight="1"/>
    <row r="1872" ht="16.5" hidden="1" customHeight="1"/>
    <row r="1873" ht="16.5" hidden="1" customHeight="1"/>
    <row r="1874" ht="16.5" hidden="1" customHeight="1"/>
    <row r="1875" ht="16.5" hidden="1" customHeight="1"/>
    <row r="1876" ht="16.5" hidden="1" customHeight="1"/>
    <row r="1877" ht="16.5" hidden="1" customHeight="1"/>
    <row r="1878" ht="16.5" hidden="1" customHeight="1"/>
    <row r="1879" ht="16.5" hidden="1" customHeight="1"/>
    <row r="1880" ht="16.5" hidden="1" customHeight="1"/>
    <row r="1881" ht="16.5" hidden="1" customHeight="1"/>
    <row r="1882" ht="16.5" hidden="1" customHeight="1"/>
    <row r="1883" ht="16.5" hidden="1" customHeight="1"/>
    <row r="1884" ht="16.5" hidden="1" customHeight="1"/>
    <row r="1885" ht="16.5" hidden="1" customHeight="1"/>
    <row r="1886" ht="16.5" hidden="1" customHeight="1"/>
    <row r="1887" ht="16.5" hidden="1" customHeight="1"/>
    <row r="1888" ht="16.5" hidden="1" customHeight="1"/>
    <row r="1889" ht="16.5" hidden="1" customHeight="1"/>
    <row r="1890" ht="16.5" hidden="1" customHeight="1"/>
    <row r="1891" ht="16.5" hidden="1" customHeight="1"/>
    <row r="1892" ht="16.5" hidden="1" customHeight="1"/>
    <row r="1893" ht="16.5" hidden="1" customHeight="1"/>
    <row r="1894" ht="16.5" hidden="1" customHeight="1"/>
    <row r="1895" ht="16.5" hidden="1" customHeight="1"/>
    <row r="1896" ht="16.5" hidden="1" customHeight="1"/>
    <row r="1897" ht="16.5" hidden="1" customHeight="1"/>
    <row r="1898" ht="16.5" hidden="1" customHeight="1"/>
    <row r="1899" ht="16.5" hidden="1" customHeight="1"/>
    <row r="1900" ht="16.5" hidden="1" customHeight="1"/>
    <row r="1901" ht="16.5" hidden="1" customHeight="1"/>
    <row r="1902" ht="16.5" hidden="1" customHeight="1"/>
    <row r="1903" ht="16.5" hidden="1" customHeight="1"/>
    <row r="1904" ht="16.5" hidden="1" customHeight="1"/>
    <row r="1905" ht="16.5" hidden="1" customHeight="1"/>
    <row r="1906" ht="16.5" hidden="1" customHeight="1"/>
    <row r="1907" ht="16.5" hidden="1" customHeight="1"/>
    <row r="1908" ht="16.5" hidden="1" customHeight="1"/>
    <row r="1909" ht="16.5" hidden="1" customHeight="1"/>
    <row r="1910" ht="16.5" hidden="1" customHeight="1"/>
    <row r="1911" ht="16.5" hidden="1" customHeight="1"/>
    <row r="1912" ht="16.5" hidden="1" customHeight="1"/>
    <row r="1913" ht="16.5" hidden="1" customHeight="1"/>
    <row r="1914" ht="16.5" hidden="1" customHeight="1"/>
    <row r="1915" ht="16.5" hidden="1" customHeight="1"/>
    <row r="1916" ht="16.5" hidden="1" customHeight="1"/>
    <row r="1917" ht="16.5" hidden="1" customHeight="1"/>
    <row r="1918" ht="16.5" hidden="1" customHeight="1"/>
    <row r="1919" ht="16.5" hidden="1" customHeight="1"/>
    <row r="1920" ht="16.5" hidden="1" customHeight="1"/>
    <row r="1921" ht="16.5" hidden="1" customHeight="1"/>
    <row r="1922" ht="16.5" hidden="1" customHeight="1"/>
    <row r="1923" ht="16.5" hidden="1" customHeight="1"/>
    <row r="1924" ht="16.5" hidden="1" customHeight="1"/>
    <row r="1925" ht="16.5" hidden="1" customHeight="1"/>
    <row r="1926" ht="16.5" hidden="1" customHeight="1"/>
    <row r="1927" ht="16.5" hidden="1" customHeight="1"/>
    <row r="1928" ht="16.5" hidden="1" customHeight="1"/>
    <row r="1929" ht="16.5" hidden="1" customHeight="1"/>
    <row r="1930" ht="16.5" hidden="1" customHeight="1"/>
    <row r="1931" ht="16.5" hidden="1" customHeight="1"/>
    <row r="1932" ht="16.5" hidden="1" customHeight="1"/>
    <row r="1933" ht="16.5" hidden="1" customHeight="1"/>
    <row r="1934" ht="16.5" hidden="1" customHeight="1"/>
    <row r="1935" ht="16.5" hidden="1" customHeight="1"/>
    <row r="1936" ht="16.5" hidden="1" customHeight="1"/>
    <row r="1937" ht="16.5" hidden="1" customHeight="1"/>
    <row r="1938" ht="16.5" hidden="1" customHeight="1"/>
    <row r="1939" ht="16.5" hidden="1" customHeight="1"/>
    <row r="1940" ht="16.5" hidden="1" customHeight="1"/>
    <row r="1941" ht="16.5" hidden="1" customHeight="1"/>
    <row r="1942" ht="16.5" hidden="1" customHeight="1"/>
    <row r="1943" ht="16.5" hidden="1" customHeight="1"/>
    <row r="1944" ht="16.5" hidden="1" customHeight="1"/>
    <row r="1945" ht="16.5" hidden="1" customHeight="1"/>
    <row r="1946" ht="16.5" hidden="1" customHeight="1"/>
    <row r="1947" ht="16.5" hidden="1" customHeight="1"/>
    <row r="1948" ht="16.5" hidden="1" customHeight="1"/>
    <row r="1949" ht="16.5" hidden="1" customHeight="1"/>
    <row r="1950" ht="16.5" hidden="1" customHeight="1"/>
    <row r="1951" ht="16.5" hidden="1" customHeight="1"/>
    <row r="1952" ht="16.5" hidden="1" customHeight="1"/>
    <row r="1953" ht="16.5" hidden="1" customHeight="1"/>
    <row r="1954" ht="16.5" hidden="1" customHeight="1"/>
    <row r="1955" ht="16.5" hidden="1" customHeight="1"/>
    <row r="1956" ht="16.5" hidden="1" customHeight="1"/>
    <row r="1957" ht="16.5" hidden="1" customHeight="1"/>
    <row r="1958" ht="16.5" hidden="1" customHeight="1"/>
    <row r="1959" ht="16.5" hidden="1" customHeight="1"/>
    <row r="1960" ht="16.5" hidden="1" customHeight="1"/>
    <row r="1961" ht="16.5" hidden="1" customHeight="1"/>
    <row r="1962" ht="16.5" hidden="1" customHeight="1"/>
    <row r="1963" ht="16.5" hidden="1" customHeight="1"/>
    <row r="1964" ht="16.5" hidden="1" customHeight="1"/>
    <row r="1965" ht="16.5" hidden="1" customHeight="1"/>
    <row r="1966" ht="16.5" hidden="1" customHeight="1"/>
    <row r="1967" ht="16.5" hidden="1" customHeight="1"/>
    <row r="1968" ht="16.5" hidden="1" customHeight="1"/>
    <row r="1969" ht="16.5" hidden="1" customHeight="1"/>
    <row r="1970" ht="16.5" hidden="1" customHeight="1"/>
    <row r="1971" ht="16.5" hidden="1" customHeight="1"/>
    <row r="1972" ht="16.5" hidden="1" customHeight="1"/>
    <row r="1973" ht="16.5" hidden="1" customHeight="1"/>
    <row r="1974" ht="16.5" hidden="1" customHeight="1"/>
    <row r="1975" ht="16.5" hidden="1" customHeight="1"/>
    <row r="1976" ht="16.5" hidden="1" customHeight="1"/>
    <row r="1977" ht="16.5" hidden="1" customHeight="1"/>
    <row r="1978" ht="16.5" hidden="1" customHeight="1"/>
    <row r="1979" ht="16.5" hidden="1" customHeight="1"/>
    <row r="1980" ht="16.5" hidden="1" customHeight="1"/>
    <row r="1981" ht="16.5" hidden="1" customHeight="1"/>
    <row r="1982" ht="16.5" hidden="1" customHeight="1"/>
    <row r="1983" ht="16.5" hidden="1" customHeight="1"/>
    <row r="1984" ht="16.5" hidden="1" customHeight="1"/>
    <row r="1985" ht="16.5" hidden="1" customHeight="1"/>
    <row r="1986" ht="16.5" hidden="1" customHeight="1"/>
    <row r="1987" ht="16.5" hidden="1" customHeight="1"/>
    <row r="1988" ht="16.5" hidden="1" customHeight="1"/>
    <row r="1989" ht="16.5" hidden="1" customHeight="1"/>
    <row r="1990" ht="16.5" hidden="1" customHeight="1"/>
    <row r="1991" ht="16.5" hidden="1" customHeight="1"/>
    <row r="1992" ht="16.5" hidden="1" customHeight="1"/>
    <row r="1993" ht="16.5" hidden="1" customHeight="1"/>
    <row r="1994" ht="16.5" hidden="1" customHeight="1"/>
    <row r="1995" ht="16.5" hidden="1" customHeight="1"/>
    <row r="1996" ht="16.5" hidden="1" customHeight="1"/>
    <row r="1997" ht="16.5" hidden="1" customHeight="1"/>
    <row r="1998" ht="16.5" hidden="1" customHeight="1"/>
    <row r="1999" ht="16.5" hidden="1" customHeight="1"/>
    <row r="2000" ht="16.5" hidden="1" customHeight="1"/>
    <row r="2001" ht="16.5" hidden="1" customHeight="1"/>
    <row r="2002" ht="16.5" hidden="1" customHeight="1"/>
    <row r="2003" ht="16.5" hidden="1" customHeight="1"/>
    <row r="2004" ht="16.5" hidden="1" customHeight="1"/>
    <row r="2005" ht="16.5" hidden="1" customHeight="1"/>
    <row r="2006" ht="16.5" hidden="1" customHeight="1"/>
    <row r="2007" ht="16.5" hidden="1" customHeight="1"/>
    <row r="2008" ht="16.5" hidden="1" customHeight="1"/>
    <row r="2009" ht="16.5" hidden="1" customHeight="1"/>
    <row r="2010" ht="16.5" hidden="1" customHeight="1"/>
    <row r="2011" ht="16.5" hidden="1" customHeight="1"/>
    <row r="2012" ht="16.5" hidden="1" customHeight="1"/>
    <row r="2013" ht="16.5" hidden="1" customHeight="1"/>
    <row r="2014" ht="16.5" hidden="1" customHeight="1"/>
    <row r="2015" ht="16.5" hidden="1" customHeight="1"/>
    <row r="2016" ht="16.5" hidden="1" customHeight="1"/>
    <row r="2017" ht="16.5" hidden="1" customHeight="1"/>
    <row r="2018" ht="16.5" hidden="1" customHeight="1"/>
    <row r="2019" ht="16.5" hidden="1" customHeight="1"/>
    <row r="2020" ht="16.5" hidden="1" customHeight="1"/>
    <row r="2021" ht="16.5" hidden="1" customHeight="1"/>
    <row r="2022" ht="16.5" hidden="1" customHeight="1"/>
    <row r="2023" ht="16.5" hidden="1" customHeight="1"/>
    <row r="2024" ht="16.5" hidden="1" customHeight="1"/>
    <row r="2025" ht="16.5" hidden="1" customHeight="1"/>
    <row r="2026" ht="16.5" hidden="1" customHeight="1"/>
    <row r="2027" ht="16.5" hidden="1" customHeight="1"/>
    <row r="2028" ht="16.5" hidden="1" customHeight="1"/>
    <row r="2029" ht="16.5" hidden="1" customHeight="1"/>
    <row r="2030" ht="16.5" hidden="1" customHeight="1"/>
    <row r="2031" ht="16.5" hidden="1" customHeight="1"/>
    <row r="2032" ht="16.5" hidden="1" customHeight="1"/>
    <row r="2033" ht="16.5" hidden="1" customHeight="1"/>
    <row r="2034" ht="16.5" hidden="1" customHeight="1"/>
    <row r="2035" ht="16.5" hidden="1" customHeight="1"/>
    <row r="2036" ht="16.5" hidden="1" customHeight="1"/>
    <row r="2037" ht="16.5" hidden="1" customHeight="1"/>
    <row r="2038" ht="16.5" hidden="1" customHeight="1"/>
    <row r="2039" ht="16.5" hidden="1" customHeight="1"/>
    <row r="2040" ht="16.5" hidden="1" customHeight="1"/>
    <row r="2041" ht="16.5" hidden="1" customHeight="1"/>
    <row r="2042" ht="16.5" hidden="1" customHeight="1"/>
    <row r="2043" ht="16.5" hidden="1" customHeight="1"/>
    <row r="2044" ht="16.5" hidden="1" customHeight="1"/>
    <row r="2045" ht="16.5" hidden="1" customHeight="1"/>
    <row r="2046" ht="16.5" hidden="1" customHeight="1"/>
    <row r="2047" ht="16.5" hidden="1" customHeight="1"/>
    <row r="2048" ht="16.5" hidden="1" customHeight="1"/>
    <row r="2049" ht="16.5" hidden="1" customHeight="1"/>
    <row r="2050" ht="16.5" hidden="1" customHeight="1"/>
    <row r="2051" ht="16.5" hidden="1" customHeight="1"/>
    <row r="2052" ht="16.5" hidden="1" customHeight="1"/>
    <row r="2053" ht="16.5" hidden="1" customHeight="1"/>
    <row r="2054" ht="16.5" hidden="1" customHeight="1"/>
    <row r="2055" ht="16.5" hidden="1" customHeight="1"/>
    <row r="2056" ht="16.5" hidden="1" customHeight="1"/>
    <row r="2057" ht="16.5" hidden="1" customHeight="1"/>
    <row r="2058" ht="16.5" hidden="1" customHeight="1"/>
    <row r="2059" ht="16.5" hidden="1" customHeight="1"/>
    <row r="2060" ht="16.5" hidden="1" customHeight="1"/>
    <row r="2061" ht="16.5" hidden="1" customHeight="1"/>
    <row r="2062" ht="16.5" hidden="1" customHeight="1"/>
    <row r="2063" ht="16.5" hidden="1" customHeight="1"/>
    <row r="2064" ht="16.5" hidden="1" customHeight="1"/>
    <row r="2065" ht="16.5" hidden="1" customHeight="1"/>
    <row r="2066" ht="16.5" hidden="1" customHeight="1"/>
    <row r="2067" ht="16.5" hidden="1" customHeight="1"/>
    <row r="2068" ht="16.5" hidden="1" customHeight="1"/>
    <row r="2069" ht="16.5" hidden="1" customHeight="1"/>
    <row r="2070" ht="16.5" hidden="1" customHeight="1"/>
    <row r="2071" ht="16.5" hidden="1" customHeight="1"/>
    <row r="2072" ht="16.5" hidden="1" customHeight="1"/>
    <row r="2073" ht="16.5" hidden="1" customHeight="1"/>
    <row r="2074" ht="16.5" hidden="1" customHeight="1"/>
    <row r="2075" ht="16.5" hidden="1" customHeight="1"/>
    <row r="2076" ht="16.5" hidden="1" customHeight="1"/>
    <row r="2077" ht="16.5" hidden="1" customHeight="1"/>
    <row r="2078" ht="16.5" hidden="1" customHeight="1"/>
    <row r="2079" ht="16.5" hidden="1" customHeight="1"/>
    <row r="2080" ht="16.5" hidden="1" customHeight="1"/>
    <row r="2081" ht="16.5" hidden="1" customHeight="1"/>
    <row r="2082" ht="16.5" hidden="1" customHeight="1"/>
    <row r="2083" ht="16.5" hidden="1" customHeight="1"/>
    <row r="2084" ht="16.5" hidden="1" customHeight="1"/>
    <row r="2085" ht="16.5" hidden="1" customHeight="1"/>
    <row r="2086" ht="16.5" hidden="1" customHeight="1"/>
    <row r="2087" ht="16.5" hidden="1" customHeight="1"/>
    <row r="2088" ht="16.5" hidden="1" customHeight="1"/>
    <row r="2089" ht="16.5" hidden="1" customHeight="1"/>
    <row r="2090" ht="16.5" hidden="1" customHeight="1"/>
    <row r="2091" ht="16.5" hidden="1" customHeight="1"/>
    <row r="2092" ht="16.5" hidden="1" customHeight="1"/>
    <row r="2093" ht="16.5" hidden="1" customHeight="1"/>
    <row r="2094" ht="16.5" hidden="1" customHeight="1"/>
    <row r="2095" ht="16.5" hidden="1" customHeight="1"/>
    <row r="2096" ht="16.5" hidden="1" customHeight="1"/>
    <row r="2097" ht="16.5" hidden="1" customHeight="1"/>
    <row r="2098" ht="16.5" hidden="1" customHeight="1"/>
    <row r="2099" ht="16.5" hidden="1" customHeight="1"/>
    <row r="2100" ht="16.5" hidden="1" customHeight="1"/>
    <row r="2101" ht="16.5" hidden="1" customHeight="1"/>
    <row r="2102" ht="16.5" hidden="1" customHeight="1"/>
    <row r="2103" ht="16.5" hidden="1" customHeight="1"/>
    <row r="2104" ht="16.5" hidden="1" customHeight="1"/>
    <row r="2105" ht="16.5" hidden="1" customHeight="1"/>
    <row r="2106" ht="16.5" hidden="1" customHeight="1"/>
    <row r="2107" ht="16.5" hidden="1" customHeight="1"/>
    <row r="2108" ht="16.5" hidden="1" customHeight="1"/>
    <row r="2109" ht="16.5" hidden="1" customHeight="1"/>
    <row r="2110" ht="16.5" hidden="1" customHeight="1"/>
    <row r="2111" ht="16.5" hidden="1" customHeight="1"/>
    <row r="2112" ht="16.5" hidden="1" customHeight="1"/>
    <row r="2113" ht="16.5" hidden="1" customHeight="1"/>
    <row r="2114" ht="16.5" hidden="1" customHeight="1"/>
    <row r="2115" ht="16.5" hidden="1" customHeight="1"/>
    <row r="2116" ht="16.5" hidden="1" customHeight="1"/>
    <row r="2117" ht="16.5" hidden="1" customHeight="1"/>
    <row r="2118" ht="16.5" hidden="1" customHeight="1"/>
    <row r="2119" ht="16.5" hidden="1" customHeight="1"/>
    <row r="2120" ht="16.5" hidden="1" customHeight="1"/>
    <row r="2121" ht="16.5" hidden="1" customHeight="1"/>
    <row r="2122" ht="16.5" hidden="1" customHeight="1"/>
    <row r="2123" ht="16.5" hidden="1" customHeight="1"/>
    <row r="2124" ht="16.5" hidden="1" customHeight="1"/>
    <row r="2125" ht="16.5" hidden="1" customHeight="1"/>
    <row r="2126" ht="16.5" hidden="1" customHeight="1"/>
    <row r="2127" ht="16.5" hidden="1" customHeight="1"/>
    <row r="2128" ht="16.5" hidden="1" customHeight="1"/>
    <row r="2129" ht="16.5" hidden="1" customHeight="1"/>
    <row r="2130" ht="16.5" hidden="1" customHeight="1"/>
    <row r="2131" ht="16.5" hidden="1" customHeight="1"/>
    <row r="2132" ht="16.5" hidden="1" customHeight="1"/>
    <row r="2133" ht="16.5" hidden="1" customHeight="1"/>
    <row r="2134" ht="16.5" hidden="1" customHeight="1"/>
    <row r="2135" ht="16.5" hidden="1" customHeight="1"/>
    <row r="2136" ht="16.5" hidden="1" customHeight="1"/>
    <row r="2137" ht="16.5" hidden="1" customHeight="1"/>
    <row r="2138" ht="16.5" hidden="1" customHeight="1"/>
    <row r="2139" ht="16.5" hidden="1" customHeight="1"/>
    <row r="2140" ht="16.5" hidden="1" customHeight="1"/>
    <row r="2141" ht="16.5" hidden="1" customHeight="1"/>
    <row r="2142" ht="16.5" hidden="1" customHeight="1"/>
    <row r="2143" ht="16.5" hidden="1" customHeight="1"/>
    <row r="2144" ht="16.5" hidden="1" customHeight="1"/>
    <row r="2145" ht="16.5" hidden="1" customHeight="1"/>
    <row r="2146" ht="16.5" hidden="1" customHeight="1"/>
    <row r="2147" ht="16.5" hidden="1" customHeight="1"/>
    <row r="2148" ht="16.5" hidden="1" customHeight="1"/>
    <row r="2149" ht="16.5" hidden="1" customHeight="1"/>
    <row r="2150" ht="16.5" hidden="1" customHeight="1"/>
    <row r="2151" ht="16.5" hidden="1" customHeight="1"/>
    <row r="2152" ht="16.5" hidden="1" customHeight="1"/>
    <row r="2153" ht="16.5" hidden="1" customHeight="1"/>
    <row r="2154" ht="16.5" hidden="1" customHeight="1"/>
    <row r="2155" ht="16.5" hidden="1" customHeight="1"/>
    <row r="2156" ht="16.5" hidden="1" customHeight="1"/>
    <row r="2157" ht="16.5" hidden="1" customHeight="1"/>
    <row r="2158" ht="16.5" hidden="1" customHeight="1"/>
    <row r="2159" ht="16.5" hidden="1" customHeight="1"/>
    <row r="2160" ht="16.5" hidden="1" customHeight="1"/>
    <row r="2161" ht="16.5" hidden="1" customHeight="1"/>
    <row r="2162" ht="16.5" hidden="1" customHeight="1"/>
    <row r="2163" ht="16.5" hidden="1" customHeight="1"/>
    <row r="2164" ht="16.5" hidden="1" customHeight="1"/>
    <row r="2165" ht="16.5" hidden="1" customHeight="1"/>
    <row r="2166" ht="16.5" hidden="1" customHeight="1"/>
    <row r="2167" ht="16.5" hidden="1" customHeight="1"/>
    <row r="2168" ht="16.5" hidden="1" customHeight="1"/>
    <row r="2169" ht="16.5" hidden="1" customHeight="1"/>
    <row r="2170" ht="16.5" hidden="1" customHeight="1"/>
    <row r="2171" ht="16.5" hidden="1" customHeight="1"/>
    <row r="2172" ht="16.5" hidden="1" customHeight="1"/>
    <row r="2173" ht="16.5" hidden="1" customHeight="1"/>
    <row r="2174" ht="16.5" hidden="1" customHeight="1"/>
    <row r="2175" ht="16.5" hidden="1" customHeight="1"/>
    <row r="2176" ht="16.5" hidden="1" customHeight="1"/>
    <row r="2177" ht="16.5" hidden="1" customHeight="1"/>
    <row r="2178" ht="16.5" hidden="1" customHeight="1"/>
    <row r="2179" ht="16.5" hidden="1" customHeight="1"/>
    <row r="2180" ht="16.5" hidden="1" customHeight="1"/>
    <row r="2181" ht="16.5" hidden="1" customHeight="1"/>
    <row r="2182" ht="16.5" hidden="1" customHeight="1"/>
    <row r="2183" ht="16.5" hidden="1" customHeight="1"/>
    <row r="2184" ht="16.5" hidden="1" customHeight="1"/>
    <row r="2185" ht="16.5" hidden="1" customHeight="1"/>
    <row r="2186" ht="16.5" hidden="1" customHeight="1"/>
    <row r="2187" ht="16.5" hidden="1" customHeight="1"/>
    <row r="2188" ht="16.5" hidden="1" customHeight="1"/>
    <row r="2189" ht="16.5" hidden="1" customHeight="1"/>
    <row r="2190" ht="16.5" hidden="1" customHeight="1"/>
    <row r="2191" ht="16.5" hidden="1" customHeight="1"/>
    <row r="2192" ht="16.5" hidden="1" customHeight="1"/>
    <row r="2193" ht="16.5" hidden="1" customHeight="1"/>
    <row r="2194" ht="16.5" hidden="1" customHeight="1"/>
    <row r="2195" ht="16.5" hidden="1" customHeight="1"/>
    <row r="2196" ht="16.5" hidden="1" customHeight="1"/>
    <row r="2197" ht="16.5" hidden="1" customHeight="1"/>
    <row r="2198" ht="16.5" hidden="1" customHeight="1"/>
    <row r="2199" ht="16.5" hidden="1" customHeight="1"/>
    <row r="2200" ht="16.5" hidden="1" customHeight="1"/>
    <row r="2201" ht="16.5" hidden="1" customHeight="1"/>
    <row r="2202" ht="16.5" hidden="1" customHeight="1"/>
    <row r="2203" ht="16.5" hidden="1" customHeight="1"/>
    <row r="2204" ht="16.5" hidden="1" customHeight="1"/>
    <row r="2205" ht="16.5" hidden="1" customHeight="1"/>
    <row r="2206" ht="16.5" hidden="1" customHeight="1"/>
    <row r="2207" ht="16.5" hidden="1" customHeight="1"/>
    <row r="2208" ht="16.5" hidden="1" customHeight="1"/>
    <row r="2209" ht="16.5" hidden="1" customHeight="1"/>
    <row r="2210" ht="16.5" hidden="1" customHeight="1"/>
    <row r="2211" ht="16.5" hidden="1" customHeight="1"/>
    <row r="2212" ht="16.5" hidden="1" customHeight="1"/>
    <row r="2213" ht="16.5" hidden="1" customHeight="1"/>
    <row r="2214" ht="16.5" hidden="1" customHeight="1"/>
    <row r="2215" ht="16.5" hidden="1" customHeight="1"/>
    <row r="2216" ht="16.5" hidden="1" customHeight="1"/>
    <row r="2217" ht="16.5" hidden="1" customHeight="1"/>
    <row r="2218" ht="16.5" hidden="1" customHeight="1"/>
    <row r="2219" ht="16.5" hidden="1" customHeight="1"/>
    <row r="2220" ht="16.5" hidden="1" customHeight="1"/>
    <row r="2221" ht="16.5" hidden="1" customHeight="1"/>
    <row r="2222" ht="16.5" hidden="1" customHeight="1"/>
    <row r="2223" ht="16.5" hidden="1" customHeight="1"/>
    <row r="2224" ht="16.5" hidden="1" customHeight="1"/>
    <row r="2225" ht="16.5" hidden="1" customHeight="1"/>
    <row r="2226" ht="16.5" hidden="1" customHeight="1"/>
    <row r="2227" ht="16.5" hidden="1" customHeight="1"/>
    <row r="2228" ht="16.5" hidden="1" customHeight="1"/>
    <row r="2229" ht="16.5" hidden="1" customHeight="1"/>
    <row r="2230" ht="16.5" hidden="1" customHeight="1"/>
    <row r="2231" ht="16.5" hidden="1" customHeight="1"/>
    <row r="2232" ht="16.5" hidden="1" customHeight="1"/>
    <row r="2233" ht="16.5" hidden="1" customHeight="1"/>
    <row r="2234" ht="16.5" hidden="1" customHeight="1"/>
    <row r="2235" ht="16.5" hidden="1" customHeight="1"/>
    <row r="2236" ht="16.5" hidden="1" customHeight="1"/>
    <row r="2237" ht="16.5" hidden="1" customHeight="1"/>
    <row r="2238" ht="16.5" hidden="1" customHeight="1"/>
    <row r="2239" ht="16.5" hidden="1" customHeight="1"/>
    <row r="2240" ht="16.5" hidden="1" customHeight="1"/>
    <row r="2241" ht="16.5" hidden="1" customHeight="1"/>
    <row r="2242" ht="16.5" hidden="1" customHeight="1"/>
    <row r="2243" ht="16.5" hidden="1" customHeight="1"/>
    <row r="2244" ht="16.5" hidden="1" customHeight="1"/>
    <row r="2245" ht="16.5" hidden="1" customHeight="1"/>
    <row r="2246" ht="16.5" hidden="1" customHeight="1"/>
    <row r="2247" ht="16.5" hidden="1" customHeight="1"/>
    <row r="2248" ht="16.5" hidden="1" customHeight="1"/>
    <row r="2249" ht="16.5" hidden="1" customHeight="1"/>
    <row r="2250" ht="16.5" hidden="1" customHeight="1"/>
    <row r="2251" ht="16.5" hidden="1" customHeight="1"/>
    <row r="2252" ht="16.5" hidden="1" customHeight="1"/>
    <row r="2253" ht="16.5" hidden="1" customHeight="1"/>
    <row r="2254" ht="16.5" hidden="1" customHeight="1"/>
    <row r="2255" ht="16.5" hidden="1" customHeight="1"/>
    <row r="2256" ht="16.5" hidden="1" customHeight="1"/>
    <row r="2257" spans="2:21" ht="16.5" hidden="1" customHeight="1"/>
    <row r="2258" spans="2:21" ht="16.5" hidden="1" customHeight="1"/>
    <row r="2259" spans="2:21" ht="16.5" hidden="1" customHeight="1"/>
    <row r="2260" spans="2:21" ht="16.5" hidden="1" customHeight="1"/>
    <row r="2261" spans="2:21" ht="16.5" hidden="1" customHeight="1"/>
    <row r="2262" spans="2:21" ht="16.5" hidden="1" customHeight="1"/>
    <row r="2263" spans="2:21" ht="16.5" hidden="1" customHeight="1">
      <c r="B2263" s="113"/>
      <c r="C2263" s="78">
        <v>2</v>
      </c>
      <c r="E2263" s="78">
        <v>90048</v>
      </c>
      <c r="F2263" s="78" t="s">
        <v>105</v>
      </c>
      <c r="G2263" s="78">
        <v>520</v>
      </c>
      <c r="Q2263" s="78" t="s">
        <v>107</v>
      </c>
      <c r="U2263" s="78">
        <v>16196</v>
      </c>
    </row>
    <row r="2264" spans="2:21" ht="16.5" hidden="1" customHeight="1"/>
    <row r="2265" spans="2:21" ht="16.5" hidden="1" customHeight="1"/>
    <row r="2266" spans="2:21" ht="16.5" hidden="1" customHeight="1"/>
    <row r="2267" spans="2:21" ht="16.5" hidden="1" customHeight="1"/>
    <row r="2268" spans="2:21" ht="16.5" hidden="1" customHeight="1"/>
    <row r="2269" spans="2:21" ht="16.5" hidden="1" customHeight="1"/>
    <row r="2270" spans="2:21" ht="16.5" hidden="1" customHeight="1"/>
    <row r="2271" spans="2:21" ht="16.5" hidden="1" customHeight="1"/>
    <row r="2272" spans="2:21" ht="16.5" hidden="1" customHeight="1"/>
    <row r="2273" ht="16.5" hidden="1" customHeight="1"/>
    <row r="2274" ht="16.5" hidden="1" customHeight="1"/>
    <row r="2275" ht="16.5" hidden="1" customHeight="1"/>
    <row r="2276" ht="16.5" hidden="1" customHeight="1"/>
    <row r="2277" ht="16.5" hidden="1" customHeight="1"/>
    <row r="2278" ht="16.5" hidden="1" customHeight="1"/>
    <row r="2279" ht="16.5" hidden="1" customHeight="1"/>
    <row r="2280" ht="16.5" hidden="1" customHeight="1"/>
    <row r="2281" ht="16.5" hidden="1" customHeight="1"/>
    <row r="2282" ht="16.5" hidden="1" customHeight="1"/>
    <row r="2283" ht="16.5" hidden="1" customHeight="1"/>
    <row r="2284" ht="16.5" hidden="1" customHeight="1"/>
    <row r="2285" ht="16.5" hidden="1" customHeight="1"/>
    <row r="2286" ht="16.5" hidden="1" customHeight="1"/>
    <row r="2287" ht="16.5" hidden="1" customHeight="1"/>
    <row r="2288" ht="16.5" hidden="1" customHeight="1"/>
    <row r="2289" ht="16.5" hidden="1" customHeight="1"/>
    <row r="2290" ht="16.5" hidden="1" customHeight="1"/>
    <row r="2291" ht="16.5" hidden="1" customHeight="1"/>
    <row r="2292" ht="16.5" hidden="1" customHeight="1"/>
    <row r="2293" ht="16.5" hidden="1" customHeight="1"/>
    <row r="2294" ht="16.5" hidden="1" customHeight="1"/>
    <row r="2295" ht="16.5" hidden="1" customHeight="1"/>
    <row r="2296" ht="16.5" hidden="1" customHeight="1"/>
    <row r="2297" ht="16.5" hidden="1" customHeight="1"/>
    <row r="2298" ht="16.5" hidden="1" customHeight="1"/>
    <row r="2299" ht="16.5" hidden="1" customHeight="1"/>
    <row r="2300" ht="16.5" hidden="1" customHeight="1"/>
    <row r="2301" ht="16.5" hidden="1" customHeight="1"/>
    <row r="2302" ht="16.5" hidden="1" customHeight="1"/>
    <row r="2303" ht="16.5" hidden="1" customHeight="1"/>
    <row r="2304" ht="16.5" hidden="1" customHeight="1"/>
    <row r="2305" ht="16.5" hidden="1" customHeight="1"/>
    <row r="2306" ht="16.5" hidden="1" customHeight="1"/>
    <row r="2307" ht="16.5" hidden="1" customHeight="1"/>
    <row r="2308" ht="16.5" hidden="1" customHeight="1"/>
    <row r="2309" ht="16.5" hidden="1" customHeight="1"/>
    <row r="2310" ht="16.5" hidden="1" customHeight="1"/>
    <row r="2311" ht="16.5" hidden="1" customHeight="1"/>
    <row r="2312" ht="16.5" hidden="1" customHeight="1"/>
    <row r="2313" ht="16.5" hidden="1" customHeight="1"/>
    <row r="2314" ht="16.5" hidden="1" customHeight="1"/>
    <row r="2315" ht="16.5" hidden="1" customHeight="1"/>
    <row r="2316" ht="16.5" hidden="1" customHeight="1"/>
    <row r="2317" ht="16.5" hidden="1" customHeight="1"/>
    <row r="2318" ht="16.5" hidden="1" customHeight="1"/>
    <row r="2319" ht="16.5" hidden="1" customHeight="1"/>
    <row r="2320" ht="16.5" hidden="1" customHeight="1"/>
    <row r="2321" ht="16.5" hidden="1" customHeight="1"/>
    <row r="2322" ht="16.5" hidden="1" customHeight="1"/>
    <row r="2323" ht="16.5" hidden="1" customHeight="1"/>
    <row r="2324" ht="16.5" hidden="1" customHeight="1"/>
    <row r="2325" ht="16.5" hidden="1" customHeight="1"/>
    <row r="2326" ht="16.5" hidden="1" customHeight="1"/>
    <row r="2327" ht="16.5" hidden="1" customHeight="1"/>
    <row r="2328" ht="16.5" hidden="1" customHeight="1"/>
    <row r="2329" ht="16.5" hidden="1" customHeight="1"/>
    <row r="2330" ht="16.5" hidden="1" customHeight="1"/>
    <row r="2331" ht="16.5" hidden="1" customHeight="1"/>
    <row r="2332" ht="16.5" hidden="1" customHeight="1"/>
    <row r="2333" ht="16.5" hidden="1" customHeight="1"/>
    <row r="2334" ht="16.5" hidden="1" customHeight="1"/>
    <row r="2335" ht="16.5" hidden="1" customHeight="1"/>
    <row r="2336" ht="16.5" hidden="1" customHeight="1"/>
    <row r="2337" ht="16.5" hidden="1" customHeight="1"/>
    <row r="2338" ht="16.5" hidden="1" customHeight="1"/>
    <row r="2339" ht="16.5" hidden="1" customHeight="1"/>
    <row r="2340" ht="16.5" hidden="1" customHeight="1"/>
    <row r="2341" ht="16.5" hidden="1" customHeight="1"/>
    <row r="2342" ht="16.5" hidden="1" customHeight="1"/>
    <row r="2343" ht="16.5" hidden="1" customHeight="1"/>
    <row r="2344" ht="16.5" hidden="1" customHeight="1"/>
    <row r="2345" ht="16.5" hidden="1" customHeight="1"/>
    <row r="2346" ht="16.5" hidden="1" customHeight="1"/>
    <row r="2347" ht="16.5" hidden="1" customHeight="1"/>
    <row r="2348" ht="16.5" hidden="1" customHeight="1"/>
    <row r="2349" ht="16.5" hidden="1" customHeight="1"/>
    <row r="2350" ht="16.5" hidden="1" customHeight="1"/>
    <row r="2351" ht="16.5" hidden="1" customHeight="1"/>
    <row r="2352" ht="16.5" hidden="1" customHeight="1"/>
    <row r="2353" ht="16.5" hidden="1" customHeight="1"/>
    <row r="2354" ht="16.5" hidden="1" customHeight="1"/>
    <row r="2355" ht="16.5" hidden="1" customHeight="1"/>
    <row r="2356" ht="16.5" hidden="1" customHeight="1"/>
    <row r="2357" ht="16.5" hidden="1" customHeight="1"/>
    <row r="2358" ht="16.5" hidden="1" customHeight="1"/>
    <row r="2359" ht="16.5" hidden="1" customHeight="1"/>
    <row r="2360" ht="16.5" hidden="1" customHeight="1"/>
    <row r="2361" ht="16.5" hidden="1" customHeight="1"/>
    <row r="2362" ht="16.5" hidden="1" customHeight="1"/>
    <row r="2363" ht="16.5" hidden="1" customHeight="1"/>
    <row r="2364" ht="16.5" hidden="1" customHeight="1"/>
    <row r="2365" ht="16.5" hidden="1" customHeight="1"/>
    <row r="2366" ht="16.5" hidden="1" customHeight="1"/>
    <row r="2367" ht="16.5" hidden="1" customHeight="1"/>
    <row r="2368" ht="16.5" hidden="1" customHeight="1"/>
    <row r="2369" ht="16.5" hidden="1" customHeight="1"/>
    <row r="2370" ht="16.5" hidden="1" customHeight="1"/>
    <row r="2371" ht="16.5" hidden="1" customHeight="1"/>
    <row r="2372" ht="16.5" hidden="1" customHeight="1"/>
    <row r="2373" ht="16.5" hidden="1" customHeight="1"/>
    <row r="2374" ht="16.5" hidden="1" customHeight="1"/>
    <row r="2375" ht="16.5" hidden="1" customHeight="1"/>
    <row r="2376" ht="16.5" hidden="1" customHeight="1"/>
    <row r="2377" ht="16.5" hidden="1" customHeight="1"/>
    <row r="2378" ht="16.5" hidden="1" customHeight="1"/>
    <row r="2379" ht="16.5" hidden="1" customHeight="1"/>
    <row r="2380" ht="16.5" hidden="1" customHeight="1"/>
    <row r="2381" ht="16.5" hidden="1" customHeight="1"/>
    <row r="2382" ht="16.5" hidden="1" customHeight="1"/>
    <row r="2383" ht="16.5" hidden="1" customHeight="1"/>
    <row r="2384" ht="16.5" hidden="1" customHeight="1"/>
    <row r="2385" ht="16.5" hidden="1" customHeight="1"/>
    <row r="2386" ht="16.5" hidden="1" customHeight="1"/>
    <row r="2387" ht="16.5" hidden="1" customHeight="1"/>
    <row r="2388" ht="16.5" hidden="1" customHeight="1"/>
    <row r="2389" ht="16.5" hidden="1" customHeight="1"/>
    <row r="2390" ht="16.5" hidden="1" customHeight="1"/>
    <row r="2391" ht="16.5" hidden="1" customHeight="1"/>
    <row r="2392" ht="16.5" hidden="1" customHeight="1"/>
    <row r="2393" ht="16.5" hidden="1" customHeight="1"/>
    <row r="2394" ht="16.5" hidden="1" customHeight="1"/>
    <row r="2395" ht="16.5" hidden="1" customHeight="1"/>
    <row r="2396" ht="16.5" hidden="1" customHeight="1"/>
    <row r="2397" ht="16.5" hidden="1" customHeight="1"/>
    <row r="2398" ht="16.5" hidden="1" customHeight="1"/>
    <row r="2399" ht="16.5" hidden="1" customHeight="1"/>
    <row r="2400" ht="16.5" hidden="1" customHeight="1"/>
    <row r="2401" ht="16.5" hidden="1" customHeight="1"/>
    <row r="2402" ht="16.5" hidden="1" customHeight="1"/>
    <row r="2403" ht="16.5" hidden="1" customHeight="1"/>
    <row r="2404" ht="16.5" hidden="1" customHeight="1"/>
    <row r="2405" ht="16.5" hidden="1" customHeight="1"/>
    <row r="2406" ht="16.5" hidden="1" customHeight="1"/>
    <row r="2407" ht="16.5" hidden="1" customHeight="1"/>
    <row r="2408" ht="16.5" hidden="1" customHeight="1"/>
    <row r="2409" ht="16.5" hidden="1" customHeight="1"/>
    <row r="2410" ht="16.5" hidden="1" customHeight="1"/>
    <row r="2411" ht="16.5" hidden="1" customHeight="1"/>
    <row r="2412" ht="16.5" hidden="1" customHeight="1"/>
    <row r="2413" ht="16.5" hidden="1" customHeight="1"/>
    <row r="2414" ht="16.5" hidden="1" customHeight="1"/>
    <row r="2415" ht="16.5" hidden="1" customHeight="1"/>
    <row r="2416" ht="16.5" hidden="1" customHeight="1"/>
    <row r="2417" ht="16.5" hidden="1" customHeight="1"/>
    <row r="2418" ht="16.5" hidden="1" customHeight="1"/>
    <row r="2419" ht="16.5" hidden="1" customHeight="1"/>
    <row r="2420" ht="16.5" hidden="1" customHeight="1"/>
    <row r="2421" ht="16.5" hidden="1" customHeight="1"/>
    <row r="2422" ht="16.5" hidden="1" customHeight="1"/>
    <row r="2423" ht="16.5" hidden="1" customHeight="1"/>
    <row r="2424" ht="16.5" hidden="1" customHeight="1"/>
    <row r="2425" ht="16.5" hidden="1" customHeight="1"/>
    <row r="2426" ht="16.5" hidden="1" customHeight="1"/>
    <row r="2427" ht="16.5" hidden="1" customHeight="1"/>
    <row r="2428" ht="16.5" hidden="1" customHeight="1"/>
    <row r="2429" ht="16.5" hidden="1" customHeight="1"/>
    <row r="2430" ht="16.5" hidden="1" customHeight="1"/>
    <row r="2431" ht="16.5" hidden="1" customHeight="1"/>
    <row r="2432" ht="16.5" hidden="1" customHeight="1"/>
    <row r="2433" ht="16.5" hidden="1" customHeight="1"/>
    <row r="2434" ht="16.5" hidden="1" customHeight="1"/>
    <row r="2435" ht="16.5" hidden="1" customHeight="1"/>
    <row r="2436" ht="16.5" hidden="1" customHeight="1"/>
    <row r="2437" ht="16.5" hidden="1" customHeight="1"/>
    <row r="2438" ht="16.5" hidden="1" customHeight="1"/>
    <row r="2439" ht="16.5" hidden="1" customHeight="1"/>
    <row r="2440" ht="16.5" hidden="1" customHeight="1"/>
    <row r="2441" ht="16.5" hidden="1" customHeight="1"/>
    <row r="2442" ht="16.5" hidden="1" customHeight="1"/>
    <row r="2443" ht="16.5" hidden="1" customHeight="1"/>
    <row r="2444" ht="16.5" hidden="1" customHeight="1"/>
    <row r="2445" ht="16.5" hidden="1" customHeight="1"/>
    <row r="2446" ht="16.5" hidden="1" customHeight="1"/>
    <row r="2447" ht="16.5" hidden="1" customHeight="1"/>
    <row r="2448" ht="16.5" hidden="1" customHeight="1"/>
    <row r="2449" ht="16.5" hidden="1" customHeight="1"/>
    <row r="2450" ht="16.5" hidden="1" customHeight="1"/>
    <row r="2451" ht="16.5" hidden="1" customHeight="1"/>
    <row r="2452" ht="16.5" hidden="1" customHeight="1"/>
    <row r="2453" ht="16.5" hidden="1" customHeight="1"/>
    <row r="2454" ht="16.5" hidden="1" customHeight="1"/>
    <row r="2455" ht="16.5" hidden="1" customHeight="1"/>
    <row r="2456" ht="16.5" hidden="1" customHeight="1"/>
    <row r="2457" ht="16.5" hidden="1" customHeight="1"/>
    <row r="2458" ht="16.5" hidden="1" customHeight="1"/>
    <row r="2459" ht="16.5" hidden="1" customHeight="1"/>
    <row r="2460" ht="16.5" hidden="1" customHeight="1"/>
    <row r="2461" ht="16.5" hidden="1" customHeight="1"/>
    <row r="2462" ht="16.5" hidden="1" customHeight="1"/>
    <row r="2463" ht="16.5" hidden="1" customHeight="1"/>
    <row r="2464" ht="16.5" hidden="1" customHeight="1"/>
    <row r="2465" ht="16.5" hidden="1" customHeight="1"/>
    <row r="2466" ht="16.5" hidden="1" customHeight="1"/>
    <row r="2467" ht="16.5" hidden="1" customHeight="1"/>
    <row r="2468" ht="16.5" hidden="1" customHeight="1"/>
    <row r="2469" ht="16.5" hidden="1" customHeight="1"/>
    <row r="2470" ht="16.5" hidden="1" customHeight="1"/>
    <row r="2471" ht="16.5" hidden="1" customHeight="1"/>
    <row r="2472" ht="16.5" hidden="1" customHeight="1"/>
    <row r="2473" ht="16.5" hidden="1" customHeight="1"/>
    <row r="2474" ht="16.5" hidden="1" customHeight="1"/>
    <row r="2475" ht="16.5" hidden="1" customHeight="1"/>
    <row r="2476" ht="16.5" hidden="1" customHeight="1"/>
    <row r="2477" ht="16.5" hidden="1" customHeight="1"/>
    <row r="2478" ht="16.5" hidden="1" customHeight="1"/>
    <row r="2479" ht="16.5" hidden="1" customHeight="1"/>
    <row r="2480" ht="16.5" hidden="1" customHeight="1"/>
    <row r="2481" ht="16.5" hidden="1" customHeight="1"/>
    <row r="2482" ht="16.5" hidden="1" customHeight="1"/>
    <row r="2483" ht="16.5" hidden="1" customHeight="1"/>
    <row r="2484" ht="16.5" hidden="1" customHeight="1"/>
    <row r="2485" ht="16.5" hidden="1" customHeight="1"/>
    <row r="2486" ht="16.5" hidden="1" customHeight="1"/>
    <row r="2487" ht="16.5" hidden="1" customHeight="1"/>
    <row r="2488" ht="16.5" hidden="1" customHeight="1"/>
    <row r="2489" ht="16.5" hidden="1" customHeight="1"/>
    <row r="2490" ht="16.5" hidden="1" customHeight="1"/>
    <row r="2491" ht="16.5" hidden="1" customHeight="1"/>
    <row r="2492" ht="16.5" hidden="1" customHeight="1"/>
    <row r="2493" ht="16.5" hidden="1" customHeight="1"/>
    <row r="2494" ht="16.5" hidden="1" customHeight="1"/>
    <row r="2495" ht="16.5" hidden="1" customHeight="1"/>
    <row r="2496" ht="16.5" hidden="1" customHeight="1"/>
    <row r="2497" ht="16.5" hidden="1" customHeight="1"/>
    <row r="2498" ht="16.5" hidden="1" customHeight="1"/>
    <row r="2499" ht="16.5" hidden="1" customHeight="1"/>
    <row r="2500" ht="16.5" hidden="1" customHeight="1"/>
    <row r="2501" ht="16.5" hidden="1" customHeight="1"/>
    <row r="2502" ht="16.5" hidden="1" customHeight="1"/>
    <row r="2503" ht="16.5" hidden="1" customHeight="1"/>
    <row r="2504" ht="16.5" hidden="1" customHeight="1"/>
    <row r="2505" ht="16.5" hidden="1" customHeight="1"/>
    <row r="2506" ht="16.5" hidden="1" customHeight="1"/>
    <row r="2507" ht="16.5" hidden="1" customHeight="1"/>
    <row r="2508" ht="16.5" hidden="1" customHeight="1"/>
    <row r="2509" ht="16.5" hidden="1" customHeight="1"/>
    <row r="2510" ht="16.5" hidden="1" customHeight="1"/>
    <row r="2511" ht="16.5" hidden="1" customHeight="1"/>
    <row r="2512" ht="16.5" hidden="1" customHeight="1"/>
    <row r="2513" ht="16.5" hidden="1" customHeight="1"/>
    <row r="2514" ht="16.5" hidden="1" customHeight="1"/>
    <row r="2515" ht="16.5" hidden="1" customHeight="1"/>
    <row r="2516" ht="16.5" hidden="1" customHeight="1"/>
    <row r="2517" ht="16.5" hidden="1" customHeight="1"/>
    <row r="2518" ht="16.5" hidden="1" customHeight="1"/>
    <row r="2519" ht="16.5" hidden="1" customHeight="1"/>
    <row r="2520" ht="16.5" hidden="1" customHeight="1"/>
    <row r="2521" ht="16.5" hidden="1" customHeight="1"/>
    <row r="2522" ht="16.5" hidden="1" customHeight="1"/>
    <row r="2523" ht="16.5" hidden="1" customHeight="1"/>
    <row r="2524" ht="16.5" hidden="1" customHeight="1"/>
    <row r="2525" ht="16.5" hidden="1" customHeight="1"/>
    <row r="2526" ht="16.5" hidden="1" customHeight="1"/>
    <row r="2527" ht="16.5" hidden="1" customHeight="1"/>
    <row r="2528" ht="16.5" hidden="1" customHeight="1"/>
    <row r="2529" ht="16.5" hidden="1" customHeight="1"/>
    <row r="2530" ht="16.5" hidden="1" customHeight="1"/>
    <row r="2531" ht="16.5" hidden="1" customHeight="1"/>
    <row r="2532" ht="16.5" hidden="1" customHeight="1"/>
    <row r="2533" ht="16.5" hidden="1" customHeight="1"/>
    <row r="2534" ht="16.5" hidden="1" customHeight="1"/>
    <row r="2535" ht="16.5" hidden="1" customHeight="1"/>
    <row r="2536" ht="16.5" hidden="1" customHeight="1"/>
    <row r="2537" ht="16.5" hidden="1" customHeight="1"/>
    <row r="2538" ht="16.5" hidden="1" customHeight="1"/>
    <row r="2539" ht="16.5" hidden="1" customHeight="1"/>
    <row r="2540" ht="16.5" hidden="1" customHeight="1"/>
    <row r="2541" ht="16.5" hidden="1" customHeight="1"/>
    <row r="2542" ht="16.5" hidden="1" customHeight="1"/>
    <row r="2543" ht="16.5" hidden="1" customHeight="1"/>
    <row r="2544" ht="16.5" hidden="1" customHeight="1"/>
    <row r="2545" ht="16.5" hidden="1" customHeight="1"/>
    <row r="2546" ht="16.5" hidden="1" customHeight="1"/>
    <row r="2547" ht="16.5" hidden="1" customHeight="1"/>
    <row r="2548" ht="16.5" hidden="1" customHeight="1"/>
    <row r="2549" ht="16.5" hidden="1" customHeight="1"/>
    <row r="2550" ht="16.5" hidden="1" customHeight="1"/>
    <row r="2551" ht="16.5" hidden="1" customHeight="1"/>
    <row r="2552" ht="16.5" hidden="1" customHeight="1"/>
    <row r="2553" ht="16.5" hidden="1" customHeight="1"/>
    <row r="2554" ht="16.5" hidden="1" customHeight="1"/>
    <row r="2555" ht="16.5" hidden="1" customHeight="1"/>
    <row r="2556" ht="16.5" hidden="1" customHeight="1"/>
    <row r="2557" ht="16.5" hidden="1" customHeight="1"/>
    <row r="2558" ht="16.5" hidden="1" customHeight="1"/>
    <row r="2559" ht="16.5" hidden="1" customHeight="1"/>
    <row r="2560" ht="16.5" hidden="1" customHeight="1"/>
    <row r="2561" ht="16.5" hidden="1" customHeight="1"/>
    <row r="2562" ht="16.5" hidden="1" customHeight="1"/>
    <row r="2563" ht="16.5" hidden="1" customHeight="1"/>
    <row r="2564" ht="16.5" hidden="1" customHeight="1"/>
    <row r="2565" ht="16.5" hidden="1" customHeight="1"/>
    <row r="2566" ht="16.5" hidden="1" customHeight="1"/>
    <row r="2567" ht="16.5" hidden="1" customHeight="1"/>
    <row r="2568" ht="16.5" hidden="1" customHeight="1"/>
    <row r="2569" ht="16.5" hidden="1" customHeight="1"/>
    <row r="2570" ht="16.5" hidden="1" customHeight="1"/>
    <row r="2571" ht="16.5" hidden="1" customHeight="1"/>
    <row r="2572" ht="16.5" hidden="1" customHeight="1"/>
    <row r="2573" ht="16.5" hidden="1" customHeight="1"/>
    <row r="2574" ht="16.5" hidden="1" customHeight="1"/>
    <row r="2575" ht="16.5" hidden="1" customHeight="1"/>
    <row r="2576" ht="16.5" hidden="1" customHeight="1"/>
    <row r="2577" ht="16.5" hidden="1" customHeight="1"/>
    <row r="2578" ht="16.5" hidden="1" customHeight="1"/>
    <row r="2579" ht="16.5" hidden="1" customHeight="1"/>
    <row r="2580" ht="16.5" hidden="1" customHeight="1"/>
    <row r="2581" ht="16.5" hidden="1" customHeight="1"/>
    <row r="2582" ht="16.5" hidden="1" customHeight="1"/>
    <row r="2583" ht="16.5" hidden="1" customHeight="1"/>
    <row r="2584" ht="16.5" hidden="1" customHeight="1"/>
    <row r="2585" ht="16.5" hidden="1" customHeight="1"/>
    <row r="2586" ht="16.5" hidden="1" customHeight="1"/>
    <row r="2587" ht="16.5" hidden="1" customHeight="1"/>
    <row r="2588" ht="16.5" hidden="1" customHeight="1"/>
    <row r="2589" ht="16.5" hidden="1" customHeight="1"/>
    <row r="2590" ht="16.5" hidden="1" customHeight="1"/>
    <row r="2591" ht="16.5" hidden="1" customHeight="1"/>
    <row r="2592" ht="16.5" hidden="1" customHeight="1"/>
    <row r="2593" ht="16.5" hidden="1" customHeight="1"/>
    <row r="2594" ht="16.5" hidden="1" customHeight="1"/>
    <row r="2595" ht="16.5" hidden="1" customHeight="1"/>
    <row r="2596" ht="16.5" hidden="1" customHeight="1"/>
    <row r="2597" ht="16.5" hidden="1" customHeight="1"/>
    <row r="2598" ht="16.5" hidden="1" customHeight="1"/>
    <row r="2599" ht="16.5" hidden="1" customHeight="1"/>
    <row r="2600" ht="16.5" hidden="1" customHeight="1"/>
    <row r="2601" ht="16.5" hidden="1" customHeight="1"/>
    <row r="2602" ht="16.5" hidden="1" customHeight="1"/>
    <row r="2603" ht="16.5" hidden="1" customHeight="1"/>
    <row r="2604" ht="16.5" hidden="1" customHeight="1"/>
    <row r="2605" ht="16.5" hidden="1" customHeight="1"/>
    <row r="2606" ht="16.5" hidden="1" customHeight="1"/>
    <row r="2607" ht="16.5" hidden="1" customHeight="1"/>
    <row r="2608" ht="16.5" hidden="1" customHeight="1"/>
    <row r="2609" ht="16.5" hidden="1" customHeight="1"/>
    <row r="2610" ht="16.5" hidden="1" customHeight="1"/>
    <row r="2611" ht="16.5" hidden="1" customHeight="1"/>
    <row r="2612" ht="16.5" hidden="1" customHeight="1"/>
    <row r="2613" ht="16.5" hidden="1" customHeight="1"/>
    <row r="2614" ht="16.5" hidden="1" customHeight="1"/>
    <row r="2615" ht="16.5" hidden="1" customHeight="1"/>
    <row r="2616" ht="16.5" hidden="1" customHeight="1"/>
    <row r="2617" ht="16.5" hidden="1" customHeight="1"/>
    <row r="2618" ht="16.5" hidden="1" customHeight="1"/>
    <row r="2619" ht="16.5" hidden="1" customHeight="1"/>
    <row r="2620" ht="16.5" hidden="1" customHeight="1"/>
    <row r="2621" ht="16.5" hidden="1" customHeight="1"/>
    <row r="2622" ht="16.5" hidden="1" customHeight="1"/>
    <row r="2623" ht="16.5" hidden="1" customHeight="1"/>
    <row r="2624" ht="16.5" hidden="1" customHeight="1"/>
    <row r="2625" ht="16.5" hidden="1" customHeight="1"/>
    <row r="2626" ht="16.5" hidden="1" customHeight="1"/>
    <row r="2627" ht="16.5" hidden="1" customHeight="1"/>
    <row r="2628" ht="16.5" hidden="1" customHeight="1"/>
    <row r="2629" ht="16.5" hidden="1" customHeight="1"/>
    <row r="2630" ht="16.5" hidden="1" customHeight="1"/>
    <row r="2631" ht="16.5" hidden="1" customHeight="1"/>
    <row r="2632" ht="16.5" hidden="1" customHeight="1"/>
    <row r="2633" ht="16.5" hidden="1" customHeight="1"/>
    <row r="2634" ht="16.5" hidden="1" customHeight="1"/>
    <row r="2635" ht="16.5" hidden="1" customHeight="1"/>
    <row r="2636" ht="16.5" hidden="1" customHeight="1"/>
    <row r="2637" ht="16.5" hidden="1" customHeight="1"/>
    <row r="2638" ht="16.5" hidden="1" customHeight="1"/>
    <row r="2639" ht="16.5" hidden="1" customHeight="1"/>
    <row r="2640" ht="16.5" hidden="1" customHeight="1"/>
    <row r="2641" ht="16.5" hidden="1" customHeight="1"/>
    <row r="2642" ht="16.5" hidden="1" customHeight="1"/>
    <row r="2643" ht="16.5" hidden="1" customHeight="1"/>
    <row r="2644" ht="16.5" hidden="1" customHeight="1"/>
    <row r="2645" ht="16.5" hidden="1" customHeight="1"/>
    <row r="2646" ht="16.5" hidden="1" customHeight="1"/>
    <row r="2647" ht="16.5" hidden="1" customHeight="1"/>
    <row r="2648" ht="16.5" hidden="1" customHeight="1"/>
    <row r="2649" ht="16.5" hidden="1" customHeight="1"/>
    <row r="2650" ht="16.5" hidden="1" customHeight="1"/>
    <row r="2651" ht="16.5" hidden="1" customHeight="1"/>
    <row r="2652" ht="16.5" hidden="1" customHeight="1"/>
    <row r="2653" ht="16.5" hidden="1" customHeight="1"/>
    <row r="2654" ht="16.5" hidden="1" customHeight="1"/>
    <row r="2655" ht="16.5" hidden="1" customHeight="1"/>
    <row r="2656" ht="16.5" hidden="1" customHeight="1"/>
    <row r="2657" ht="16.5" hidden="1" customHeight="1"/>
    <row r="2658" ht="16.5" hidden="1" customHeight="1"/>
    <row r="2659" ht="16.5" hidden="1" customHeight="1"/>
    <row r="2660" ht="16.5" hidden="1" customHeight="1"/>
    <row r="2661" ht="16.5" hidden="1" customHeight="1"/>
    <row r="2662" ht="16.5" hidden="1" customHeight="1"/>
    <row r="2663" ht="16.5" hidden="1" customHeight="1"/>
    <row r="2664" ht="16.5" hidden="1" customHeight="1"/>
    <row r="2665" ht="16.5" hidden="1" customHeight="1"/>
    <row r="2666" ht="16.5" hidden="1" customHeight="1"/>
    <row r="2667" ht="16.5" hidden="1" customHeight="1"/>
    <row r="2668" ht="16.5" hidden="1" customHeight="1"/>
    <row r="2669" ht="16.5" hidden="1" customHeight="1"/>
    <row r="2670" ht="16.5" hidden="1" customHeight="1"/>
    <row r="2671" ht="16.5" hidden="1" customHeight="1"/>
    <row r="2672" ht="16.5" hidden="1" customHeight="1"/>
    <row r="2673" ht="16.5" hidden="1" customHeight="1"/>
    <row r="2674" ht="16.5" hidden="1" customHeight="1"/>
    <row r="2675" ht="16.5" hidden="1" customHeight="1"/>
    <row r="2676" ht="16.5" hidden="1" customHeight="1"/>
    <row r="2677" ht="16.5" hidden="1" customHeight="1"/>
    <row r="2678" ht="16.5" hidden="1" customHeight="1"/>
    <row r="2679" ht="16.5" hidden="1" customHeight="1"/>
    <row r="2680" ht="16.5" hidden="1" customHeight="1"/>
    <row r="2681" ht="16.5" hidden="1" customHeight="1"/>
    <row r="2682" ht="16.5" hidden="1" customHeight="1"/>
    <row r="2683" ht="16.5" hidden="1" customHeight="1"/>
    <row r="2684" ht="16.5" hidden="1" customHeight="1"/>
    <row r="2685" ht="16.5" hidden="1" customHeight="1"/>
    <row r="2686" ht="16.5" hidden="1" customHeight="1"/>
    <row r="2687" ht="16.5" hidden="1" customHeight="1"/>
    <row r="2688" ht="16.5" hidden="1" customHeight="1"/>
    <row r="2689" ht="16.5" hidden="1" customHeight="1"/>
    <row r="2690" ht="16.5" hidden="1" customHeight="1"/>
    <row r="2691" ht="16.5" hidden="1" customHeight="1"/>
    <row r="2692" ht="16.5" hidden="1" customHeight="1"/>
    <row r="2693" ht="16.5" hidden="1" customHeight="1"/>
    <row r="2694" ht="16.5" hidden="1" customHeight="1"/>
    <row r="2695" ht="16.5" hidden="1" customHeight="1"/>
    <row r="2696" ht="16.5" hidden="1" customHeight="1"/>
    <row r="2697" ht="16.5" hidden="1" customHeight="1"/>
    <row r="2698" ht="16.5" hidden="1" customHeight="1"/>
    <row r="2699" ht="16.5" hidden="1" customHeight="1"/>
    <row r="2700" ht="16.5" hidden="1" customHeight="1"/>
    <row r="2701" ht="16.5" hidden="1" customHeight="1"/>
    <row r="2702" ht="16.5" hidden="1" customHeight="1"/>
    <row r="2703" ht="16.5" hidden="1" customHeight="1"/>
    <row r="2704" ht="16.5" hidden="1" customHeight="1"/>
    <row r="2705" ht="16.5" hidden="1" customHeight="1"/>
    <row r="2706" ht="16.5" hidden="1" customHeight="1"/>
    <row r="2707" ht="16.5" hidden="1" customHeight="1"/>
    <row r="2708" ht="16.5" hidden="1" customHeight="1"/>
    <row r="2709" ht="16.5" hidden="1" customHeight="1"/>
    <row r="2710" ht="16.5" hidden="1" customHeight="1"/>
    <row r="2711" ht="16.5" hidden="1" customHeight="1"/>
    <row r="2712" ht="16.5" hidden="1" customHeight="1"/>
    <row r="2713" ht="16.5" hidden="1" customHeight="1"/>
    <row r="2714" ht="16.5" hidden="1" customHeight="1"/>
    <row r="2715" ht="16.5" hidden="1" customHeight="1"/>
    <row r="2716" ht="16.5" hidden="1" customHeight="1"/>
    <row r="2717" ht="16.5" hidden="1" customHeight="1"/>
    <row r="2718" ht="16.5" hidden="1" customHeight="1"/>
    <row r="2719" ht="16.5" hidden="1" customHeight="1"/>
    <row r="2720" ht="16.5" hidden="1" customHeight="1"/>
    <row r="2721" ht="16.5" hidden="1" customHeight="1"/>
    <row r="2722" ht="16.5" hidden="1" customHeight="1"/>
    <row r="2723" ht="16.5" hidden="1" customHeight="1"/>
    <row r="2724" ht="16.5" hidden="1" customHeight="1"/>
    <row r="2725" ht="16.5" hidden="1" customHeight="1"/>
    <row r="2726" ht="16.5" hidden="1" customHeight="1"/>
    <row r="2727" ht="16.5" hidden="1" customHeight="1"/>
    <row r="2728" ht="16.5" hidden="1" customHeight="1"/>
    <row r="2729" ht="16.5" hidden="1" customHeight="1"/>
    <row r="2730" ht="16.5" hidden="1" customHeight="1"/>
    <row r="2731" ht="16.5" hidden="1" customHeight="1"/>
    <row r="2732" ht="16.5" hidden="1" customHeight="1"/>
    <row r="2733" ht="16.5" hidden="1" customHeight="1"/>
    <row r="2734" ht="16.5" hidden="1" customHeight="1"/>
    <row r="2735" ht="16.5" hidden="1" customHeight="1"/>
    <row r="2736" ht="16.5" hidden="1" customHeight="1"/>
    <row r="2737" ht="16.5" hidden="1" customHeight="1"/>
    <row r="2738" ht="16.5" hidden="1" customHeight="1"/>
    <row r="2739" ht="16.5" hidden="1" customHeight="1"/>
    <row r="2740" ht="16.5" hidden="1" customHeight="1"/>
    <row r="2741" ht="16.5" hidden="1" customHeight="1"/>
    <row r="2742" ht="16.5" hidden="1" customHeight="1"/>
    <row r="2743" ht="16.5" hidden="1" customHeight="1"/>
    <row r="2744" ht="16.5" hidden="1" customHeight="1"/>
    <row r="2745" ht="16.5" hidden="1" customHeight="1"/>
    <row r="2746" ht="16.5" hidden="1" customHeight="1"/>
    <row r="2747" ht="16.5" hidden="1" customHeight="1"/>
    <row r="2748" ht="16.5" hidden="1" customHeight="1"/>
    <row r="2749" ht="16.5" hidden="1" customHeight="1"/>
    <row r="2750" ht="16.5" hidden="1" customHeight="1"/>
    <row r="2751" ht="16.5" hidden="1" customHeight="1"/>
    <row r="2752" ht="16.5" hidden="1" customHeight="1"/>
    <row r="2753" ht="16.5" hidden="1" customHeight="1"/>
    <row r="2754" ht="16.5" hidden="1" customHeight="1"/>
    <row r="2755" ht="16.5" hidden="1" customHeight="1"/>
    <row r="2756" ht="16.5" hidden="1" customHeight="1"/>
    <row r="2757" ht="16.5" hidden="1" customHeight="1"/>
    <row r="2758" ht="16.5" hidden="1" customHeight="1"/>
    <row r="2759" ht="16.5" hidden="1" customHeight="1"/>
    <row r="2760" ht="16.5" hidden="1" customHeight="1"/>
    <row r="2761" ht="16.5" hidden="1" customHeight="1"/>
    <row r="2762" ht="16.5" hidden="1" customHeight="1"/>
    <row r="2763" ht="16.5" hidden="1" customHeight="1"/>
    <row r="2764" ht="16.5" hidden="1" customHeight="1"/>
    <row r="2765" ht="16.5" hidden="1" customHeight="1"/>
    <row r="2766" ht="16.5" hidden="1" customHeight="1"/>
    <row r="2767" ht="16.5" hidden="1" customHeight="1"/>
    <row r="2768" ht="16.5" hidden="1" customHeight="1"/>
    <row r="2769" ht="16.5" hidden="1" customHeight="1"/>
    <row r="2770" ht="16.5" hidden="1" customHeight="1"/>
    <row r="2771" ht="16.5" hidden="1" customHeight="1"/>
    <row r="2772" ht="16.5" hidden="1" customHeight="1"/>
    <row r="2773" ht="16.5" hidden="1" customHeight="1"/>
    <row r="2774" ht="16.5" hidden="1" customHeight="1"/>
    <row r="2775" ht="16.5" hidden="1" customHeight="1"/>
    <row r="2776" ht="16.5" hidden="1" customHeight="1"/>
    <row r="2777" ht="16.5" hidden="1" customHeight="1"/>
    <row r="2778" ht="16.5" hidden="1" customHeight="1"/>
    <row r="2779" ht="16.5" hidden="1" customHeight="1"/>
    <row r="2780" ht="16.5" hidden="1" customHeight="1"/>
    <row r="2781" ht="16.5" hidden="1" customHeight="1"/>
    <row r="2782" ht="16.5" hidden="1" customHeight="1"/>
    <row r="2783" ht="16.5" hidden="1" customHeight="1"/>
    <row r="2784" ht="16.5" hidden="1" customHeight="1"/>
    <row r="2785" ht="16.5" hidden="1" customHeight="1"/>
    <row r="2786" ht="16.5" hidden="1" customHeight="1"/>
    <row r="2787" ht="16.5" hidden="1" customHeight="1"/>
    <row r="2788" ht="16.5" hidden="1" customHeight="1"/>
    <row r="2789" ht="16.5" hidden="1" customHeight="1"/>
    <row r="2790" ht="16.5" hidden="1" customHeight="1"/>
    <row r="2791" ht="16.5" hidden="1" customHeight="1"/>
    <row r="2792" ht="16.5" hidden="1" customHeight="1"/>
    <row r="2793" ht="16.5" hidden="1" customHeight="1"/>
    <row r="2794" ht="16.5" hidden="1" customHeight="1"/>
    <row r="2795" ht="16.5" hidden="1" customHeight="1"/>
    <row r="2796" ht="16.5" hidden="1" customHeight="1"/>
    <row r="2797" ht="16.5" hidden="1" customHeight="1"/>
    <row r="2798" ht="16.5" hidden="1" customHeight="1"/>
    <row r="2799" ht="16.5" hidden="1" customHeight="1"/>
    <row r="2800" ht="16.5" hidden="1" customHeight="1"/>
    <row r="2801" ht="16.5" hidden="1" customHeight="1"/>
    <row r="2802" ht="16.5" hidden="1" customHeight="1"/>
    <row r="2803" ht="16.5" hidden="1" customHeight="1"/>
    <row r="2804" ht="16.5" hidden="1" customHeight="1"/>
    <row r="2805" ht="16.5" hidden="1" customHeight="1"/>
    <row r="2806" ht="16.5" hidden="1" customHeight="1"/>
    <row r="2807" ht="16.5" hidden="1" customHeight="1"/>
    <row r="2808" ht="16.5" hidden="1" customHeight="1"/>
    <row r="2809" ht="16.5" hidden="1" customHeight="1"/>
    <row r="2810" ht="16.5" hidden="1" customHeight="1"/>
    <row r="2811" ht="16.5" hidden="1" customHeight="1"/>
    <row r="2812" ht="16.5" hidden="1" customHeight="1"/>
    <row r="2813" ht="16.5" hidden="1" customHeight="1"/>
    <row r="2814" ht="16.5" hidden="1" customHeight="1"/>
    <row r="2815" ht="16.5" hidden="1" customHeight="1"/>
    <row r="2816" ht="16.5" hidden="1" customHeight="1"/>
    <row r="2817" ht="16.5" hidden="1" customHeight="1"/>
    <row r="2818" ht="16.5" hidden="1" customHeight="1"/>
    <row r="2819" ht="16.5" hidden="1" customHeight="1"/>
    <row r="2820" ht="16.5" hidden="1" customHeight="1"/>
    <row r="2821" ht="16.5" hidden="1" customHeight="1"/>
    <row r="2822" ht="16.5" hidden="1" customHeight="1"/>
    <row r="2823" ht="16.5" hidden="1" customHeight="1"/>
    <row r="2824" ht="16.5" hidden="1" customHeight="1"/>
    <row r="2825" ht="16.5" hidden="1" customHeight="1"/>
    <row r="2826" ht="16.5" hidden="1" customHeight="1"/>
    <row r="2827" ht="16.5" hidden="1" customHeight="1"/>
    <row r="2828" ht="16.5" hidden="1" customHeight="1"/>
    <row r="2829" ht="16.5" hidden="1" customHeight="1"/>
    <row r="2830" ht="16.5" hidden="1" customHeight="1"/>
    <row r="2831" ht="16.5" hidden="1" customHeight="1"/>
    <row r="2832" ht="16.5" hidden="1" customHeight="1"/>
    <row r="2833" ht="16.5" hidden="1" customHeight="1"/>
    <row r="2834" ht="16.5" hidden="1" customHeight="1"/>
    <row r="2835" ht="16.5" hidden="1" customHeight="1"/>
    <row r="2836" ht="16.5" hidden="1" customHeight="1"/>
    <row r="2837" ht="16.5" hidden="1" customHeight="1"/>
    <row r="2838" ht="16.5" hidden="1" customHeight="1"/>
    <row r="2839" ht="16.5" hidden="1" customHeight="1"/>
    <row r="2840" ht="16.5" hidden="1" customHeight="1"/>
    <row r="2841" ht="16.5" hidden="1" customHeight="1"/>
    <row r="2842" ht="16.5" hidden="1" customHeight="1"/>
    <row r="2843" ht="16.5" hidden="1" customHeight="1"/>
    <row r="2844" ht="16.5" hidden="1" customHeight="1"/>
    <row r="2845" ht="16.5" hidden="1" customHeight="1"/>
    <row r="2846" ht="16.5" hidden="1" customHeight="1"/>
    <row r="2847" ht="16.5" hidden="1" customHeight="1"/>
    <row r="2848" ht="16.5" hidden="1" customHeight="1"/>
    <row r="2849" ht="16.5" hidden="1" customHeight="1"/>
    <row r="2850" ht="16.5" hidden="1" customHeight="1"/>
    <row r="2851" ht="16.5" hidden="1" customHeight="1"/>
    <row r="2852" ht="16.5" hidden="1" customHeight="1"/>
    <row r="2853" ht="16.5" hidden="1" customHeight="1"/>
    <row r="2854" ht="16.5" hidden="1" customHeight="1"/>
    <row r="2855" ht="16.5" hidden="1" customHeight="1"/>
    <row r="2856" ht="16.5" hidden="1" customHeight="1"/>
    <row r="2857" ht="16.5" hidden="1" customHeight="1"/>
    <row r="2858" ht="16.5" hidden="1" customHeight="1"/>
    <row r="2859" ht="16.5" hidden="1" customHeight="1"/>
    <row r="2860" ht="16.5" hidden="1" customHeight="1"/>
    <row r="2861" ht="16.5" hidden="1" customHeight="1"/>
    <row r="2862" ht="16.5" hidden="1" customHeight="1"/>
    <row r="2863" ht="16.5" hidden="1" customHeight="1"/>
    <row r="2864" ht="16.5" hidden="1" customHeight="1"/>
    <row r="2865" ht="16.5" hidden="1" customHeight="1"/>
    <row r="2866" ht="16.5" hidden="1" customHeight="1"/>
    <row r="2867" ht="16.5" hidden="1" customHeight="1"/>
    <row r="2868" ht="16.5" hidden="1" customHeight="1"/>
    <row r="2869" ht="16.5" hidden="1" customHeight="1"/>
    <row r="2870" ht="16.5" hidden="1" customHeight="1"/>
    <row r="2871" ht="16.5" hidden="1" customHeight="1"/>
    <row r="2872" ht="16.5" hidden="1" customHeight="1"/>
    <row r="2873" ht="16.5" hidden="1" customHeight="1"/>
    <row r="2874" ht="16.5" hidden="1" customHeight="1"/>
    <row r="2875" ht="16.5" hidden="1" customHeight="1"/>
    <row r="2876" ht="16.5" hidden="1" customHeight="1"/>
    <row r="2877" ht="16.5" hidden="1" customHeight="1"/>
    <row r="2878" ht="16.5" hidden="1" customHeight="1"/>
    <row r="2879" ht="16.5" hidden="1" customHeight="1"/>
    <row r="2880" ht="16.5" hidden="1" customHeight="1"/>
    <row r="2881" ht="16.5" hidden="1" customHeight="1"/>
    <row r="2882" ht="16.5" hidden="1" customHeight="1"/>
    <row r="2883" ht="16.5" hidden="1" customHeight="1"/>
    <row r="2884" ht="16.5" hidden="1" customHeight="1"/>
    <row r="2885" ht="16.5" hidden="1" customHeight="1"/>
    <row r="2886" ht="16.5" hidden="1" customHeight="1"/>
    <row r="2887" ht="16.5" hidden="1" customHeight="1"/>
    <row r="2888" ht="16.5" hidden="1" customHeight="1"/>
    <row r="2889" ht="16.5" hidden="1" customHeight="1"/>
    <row r="2890" ht="16.5" hidden="1" customHeight="1"/>
    <row r="2891" ht="16.5" hidden="1" customHeight="1"/>
    <row r="2892" ht="16.5" hidden="1" customHeight="1"/>
    <row r="2893" ht="16.5" hidden="1" customHeight="1"/>
    <row r="2894" ht="16.5" hidden="1" customHeight="1"/>
    <row r="2895" ht="16.5" hidden="1" customHeight="1"/>
    <row r="2896" ht="16.5" hidden="1" customHeight="1"/>
    <row r="2897" ht="16.5" hidden="1" customHeight="1"/>
    <row r="2898" ht="16.5" hidden="1" customHeight="1"/>
    <row r="2899" ht="16.5" hidden="1" customHeight="1"/>
    <row r="2900" ht="16.5" hidden="1" customHeight="1"/>
    <row r="2901" ht="16.5" hidden="1" customHeight="1"/>
    <row r="2902" ht="16.5" hidden="1" customHeight="1"/>
    <row r="2903" ht="16.5" hidden="1" customHeight="1"/>
    <row r="2904" ht="16.5" hidden="1" customHeight="1"/>
    <row r="2905" ht="16.5" hidden="1" customHeight="1"/>
    <row r="2906" ht="16.5" hidden="1" customHeight="1"/>
    <row r="2907" ht="16.5" hidden="1" customHeight="1"/>
    <row r="2908" ht="16.5" hidden="1" customHeight="1"/>
    <row r="2909" ht="16.5" hidden="1" customHeight="1"/>
    <row r="2910" ht="16.5" hidden="1" customHeight="1"/>
    <row r="2911" ht="16.5" hidden="1" customHeight="1"/>
    <row r="2912" ht="16.5" hidden="1" customHeight="1"/>
    <row r="2913" ht="16.5" hidden="1" customHeight="1"/>
    <row r="2914" ht="16.5" hidden="1" customHeight="1"/>
    <row r="2915" ht="16.5" hidden="1" customHeight="1"/>
    <row r="2916" ht="16.5" hidden="1" customHeight="1"/>
    <row r="2917" ht="16.5" hidden="1" customHeight="1"/>
    <row r="2918" ht="16.5" hidden="1" customHeight="1"/>
    <row r="2919" ht="16.5" hidden="1" customHeight="1"/>
    <row r="2920" ht="16.5" hidden="1" customHeight="1"/>
    <row r="2921" ht="16.5" hidden="1" customHeight="1"/>
    <row r="2922" ht="16.5" hidden="1" customHeight="1"/>
    <row r="2923" ht="16.5" hidden="1" customHeight="1"/>
    <row r="2924" ht="16.5" hidden="1" customHeight="1"/>
    <row r="2925" ht="16.5" hidden="1" customHeight="1"/>
    <row r="2926" ht="16.5" hidden="1" customHeight="1"/>
    <row r="2927" ht="16.5" hidden="1" customHeight="1"/>
    <row r="2928" ht="16.5" hidden="1" customHeight="1"/>
    <row r="2929" ht="16.5" hidden="1" customHeight="1"/>
    <row r="2930" ht="16.5" hidden="1" customHeight="1"/>
    <row r="2931" ht="16.5" hidden="1" customHeight="1"/>
    <row r="2932" ht="16.5" hidden="1" customHeight="1"/>
    <row r="2933" ht="16.5" hidden="1" customHeight="1"/>
    <row r="2934" ht="16.5" hidden="1" customHeight="1"/>
    <row r="2935" ht="16.5" hidden="1" customHeight="1"/>
    <row r="2936" ht="16.5" hidden="1" customHeight="1"/>
    <row r="2937" ht="16.5" hidden="1" customHeight="1"/>
    <row r="2938" ht="16.5" hidden="1" customHeight="1"/>
    <row r="2939" ht="16.5" hidden="1" customHeight="1"/>
    <row r="2940" ht="16.5" hidden="1" customHeight="1"/>
    <row r="2941" ht="16.5" hidden="1" customHeight="1"/>
    <row r="2942" ht="16.5" hidden="1" customHeight="1"/>
    <row r="2943" ht="16.5" hidden="1" customHeight="1"/>
    <row r="2944" ht="16.5" hidden="1" customHeight="1"/>
    <row r="2945" ht="16.5" hidden="1" customHeight="1"/>
    <row r="2946" ht="16.5" hidden="1" customHeight="1"/>
    <row r="2947" ht="16.5" hidden="1" customHeight="1"/>
    <row r="2948" ht="16.5" hidden="1" customHeight="1"/>
    <row r="2949" ht="16.5" hidden="1" customHeight="1"/>
    <row r="2950" ht="16.5" hidden="1" customHeight="1"/>
    <row r="2951" ht="16.5" hidden="1" customHeight="1"/>
    <row r="2952" ht="16.5" hidden="1" customHeight="1"/>
    <row r="2953" ht="16.5" hidden="1" customHeight="1"/>
    <row r="2954" ht="16.5" hidden="1" customHeight="1"/>
    <row r="2955" ht="16.5" hidden="1" customHeight="1"/>
    <row r="2956" ht="16.5" hidden="1" customHeight="1"/>
    <row r="2957" ht="16.5" hidden="1" customHeight="1"/>
    <row r="2958" ht="16.5" hidden="1" customHeight="1"/>
    <row r="2959" ht="16.5" hidden="1" customHeight="1"/>
    <row r="2960" ht="16.5" hidden="1" customHeight="1"/>
    <row r="2961" ht="16.5" hidden="1" customHeight="1"/>
    <row r="2962" ht="16.5" hidden="1" customHeight="1"/>
    <row r="2963" ht="16.5" hidden="1" customHeight="1"/>
    <row r="2964" ht="16.5" hidden="1" customHeight="1"/>
    <row r="2965" ht="16.5" hidden="1" customHeight="1"/>
    <row r="2966" ht="16.5" hidden="1" customHeight="1"/>
    <row r="2967" ht="16.5" hidden="1" customHeight="1"/>
    <row r="2968" ht="16.5" hidden="1" customHeight="1"/>
    <row r="2969" ht="16.5" hidden="1" customHeight="1"/>
    <row r="2970" ht="16.5" hidden="1" customHeight="1"/>
    <row r="2971" ht="16.5" hidden="1" customHeight="1"/>
    <row r="2972" ht="16.5" hidden="1" customHeight="1"/>
    <row r="2973" ht="16.5" hidden="1" customHeight="1"/>
    <row r="2974" ht="16.5" hidden="1" customHeight="1"/>
    <row r="2975" ht="16.5" hidden="1" customHeight="1"/>
    <row r="2976" ht="16.5" hidden="1" customHeight="1"/>
    <row r="2977" ht="16.5" hidden="1" customHeight="1"/>
    <row r="2978" ht="16.5" hidden="1" customHeight="1"/>
    <row r="2979" ht="16.5" hidden="1" customHeight="1"/>
    <row r="2980" ht="16.5" hidden="1" customHeight="1"/>
    <row r="2981" ht="16.5" hidden="1" customHeight="1"/>
    <row r="2982" ht="16.5" hidden="1" customHeight="1"/>
    <row r="2983" ht="16.5" hidden="1" customHeight="1"/>
    <row r="2984" ht="16.5" hidden="1" customHeight="1"/>
    <row r="2985" ht="16.5" hidden="1" customHeight="1"/>
    <row r="2986" ht="16.5" hidden="1" customHeight="1"/>
    <row r="2987" ht="16.5" hidden="1" customHeight="1"/>
    <row r="2988" ht="16.5" hidden="1" customHeight="1"/>
    <row r="2989" ht="16.5" hidden="1" customHeight="1"/>
    <row r="2990" ht="16.5" hidden="1" customHeight="1"/>
    <row r="2991" ht="16.5" hidden="1" customHeight="1"/>
    <row r="2992" ht="16.5" hidden="1" customHeight="1"/>
    <row r="2993" ht="16.5" hidden="1" customHeight="1"/>
    <row r="2994" ht="16.5" hidden="1" customHeight="1"/>
    <row r="2995" ht="16.5" hidden="1" customHeight="1"/>
    <row r="2996" ht="16.5" hidden="1" customHeight="1"/>
    <row r="2997" ht="16.5" hidden="1" customHeight="1"/>
    <row r="2998" ht="16.5" hidden="1" customHeight="1"/>
    <row r="2999" ht="16.5" hidden="1" customHeight="1"/>
    <row r="3000" ht="16.5" hidden="1" customHeight="1"/>
    <row r="3001" ht="16.5" hidden="1" customHeight="1"/>
    <row r="3002" ht="16.5" hidden="1" customHeight="1"/>
    <row r="3003" ht="16.5" hidden="1" customHeight="1"/>
    <row r="3004" ht="16.5" hidden="1" customHeight="1"/>
    <row r="3005" ht="16.5" hidden="1" customHeight="1"/>
    <row r="3006" ht="16.5" hidden="1" customHeight="1"/>
    <row r="3007" ht="16.5" hidden="1" customHeight="1"/>
    <row r="3008" ht="16.5" hidden="1" customHeight="1"/>
    <row r="3009" ht="16.5" hidden="1" customHeight="1"/>
    <row r="3010" ht="16.5" hidden="1" customHeight="1"/>
    <row r="3011" ht="16.5" hidden="1" customHeight="1"/>
    <row r="3012" ht="16.5" hidden="1" customHeight="1"/>
    <row r="3013" ht="16.5" hidden="1" customHeight="1"/>
    <row r="3014" ht="16.5" hidden="1" customHeight="1"/>
    <row r="3015" ht="16.5" hidden="1" customHeight="1"/>
    <row r="3016" ht="16.5" hidden="1" customHeight="1"/>
    <row r="3017" ht="16.5" hidden="1" customHeight="1"/>
    <row r="3018" ht="16.5" hidden="1" customHeight="1"/>
    <row r="3019" ht="16.5" hidden="1" customHeight="1"/>
    <row r="3020" ht="16.5" hidden="1" customHeight="1"/>
    <row r="3021" ht="16.5" hidden="1" customHeight="1"/>
    <row r="3022" ht="16.5" hidden="1" customHeight="1"/>
    <row r="3023" ht="16.5" hidden="1" customHeight="1"/>
    <row r="3024" ht="16.5" hidden="1" customHeight="1"/>
    <row r="3025" ht="16.5" hidden="1" customHeight="1"/>
    <row r="3026" ht="16.5" hidden="1" customHeight="1"/>
    <row r="3027" ht="16.5" hidden="1" customHeight="1"/>
    <row r="3028" ht="16.5" hidden="1" customHeight="1"/>
    <row r="3029" ht="16.5" hidden="1" customHeight="1"/>
    <row r="3030" ht="16.5" hidden="1" customHeight="1"/>
    <row r="3031" ht="16.5" hidden="1" customHeight="1"/>
    <row r="3032" ht="16.5" hidden="1" customHeight="1"/>
    <row r="3033" ht="16.5" hidden="1" customHeight="1"/>
    <row r="3034" ht="16.5" hidden="1" customHeight="1"/>
    <row r="3035" ht="16.5" hidden="1" customHeight="1"/>
    <row r="3036" ht="16.5" hidden="1" customHeight="1"/>
    <row r="3037" ht="16.5" hidden="1" customHeight="1"/>
    <row r="3038" ht="16.5" hidden="1" customHeight="1"/>
    <row r="3039" ht="16.5" hidden="1" customHeight="1"/>
    <row r="3040" ht="16.5" hidden="1" customHeight="1"/>
    <row r="3041" ht="16.5" hidden="1" customHeight="1"/>
    <row r="3042" ht="16.5" hidden="1" customHeight="1"/>
    <row r="3043" ht="16.5" hidden="1" customHeight="1"/>
    <row r="3044" ht="16.5" hidden="1" customHeight="1"/>
    <row r="3045" ht="16.5" hidden="1" customHeight="1"/>
    <row r="3046" ht="16.5" hidden="1" customHeight="1"/>
    <row r="3047" ht="16.5" hidden="1" customHeight="1"/>
    <row r="3048" ht="16.5" hidden="1" customHeight="1"/>
    <row r="3049" ht="16.5" hidden="1" customHeight="1"/>
    <row r="3050" ht="16.5" hidden="1" customHeight="1"/>
    <row r="3051" ht="16.5" hidden="1" customHeight="1"/>
    <row r="3052" ht="16.5" hidden="1" customHeight="1"/>
    <row r="3053" ht="16.5" hidden="1" customHeight="1"/>
    <row r="3054" ht="16.5" hidden="1" customHeight="1"/>
    <row r="3055" ht="16.5" hidden="1" customHeight="1"/>
    <row r="3056" ht="16.5" hidden="1" customHeight="1"/>
    <row r="3057" ht="16.5" hidden="1" customHeight="1"/>
    <row r="3058" ht="16.5" hidden="1" customHeight="1"/>
    <row r="3059" ht="16.5" hidden="1" customHeight="1"/>
    <row r="3060" ht="16.5" hidden="1" customHeight="1"/>
    <row r="3061" ht="16.5" hidden="1" customHeight="1"/>
    <row r="3062" ht="16.5" hidden="1" customHeight="1"/>
    <row r="3063" ht="16.5" hidden="1" customHeight="1"/>
    <row r="3064" ht="16.5" hidden="1" customHeight="1"/>
    <row r="3065" ht="16.5" hidden="1" customHeight="1"/>
    <row r="3066" ht="16.5" hidden="1" customHeight="1"/>
    <row r="3067" ht="16.5" hidden="1" customHeight="1"/>
    <row r="3068" ht="16.5" hidden="1" customHeight="1"/>
    <row r="3069" ht="16.5" hidden="1" customHeight="1"/>
    <row r="3070" ht="16.5" hidden="1" customHeight="1"/>
    <row r="3071" ht="16.5" hidden="1" customHeight="1"/>
    <row r="3072" ht="16.5" hidden="1" customHeight="1"/>
    <row r="3073" ht="16.5" hidden="1" customHeight="1"/>
    <row r="3074" ht="16.5" hidden="1" customHeight="1"/>
    <row r="3075" ht="16.5" hidden="1" customHeight="1"/>
    <row r="3076" ht="16.5" hidden="1" customHeight="1"/>
    <row r="3077" ht="16.5" hidden="1" customHeight="1"/>
    <row r="3078" ht="16.5" hidden="1" customHeight="1"/>
    <row r="3079" ht="16.5" hidden="1" customHeight="1"/>
    <row r="3080" ht="16.5" hidden="1" customHeight="1"/>
    <row r="3081" ht="16.5" hidden="1" customHeight="1"/>
    <row r="3082" ht="16.5" hidden="1" customHeight="1"/>
    <row r="3083" ht="16.5" hidden="1" customHeight="1"/>
    <row r="3084" ht="16.5" hidden="1" customHeight="1"/>
    <row r="3085" ht="16.5" hidden="1" customHeight="1"/>
    <row r="3086" ht="16.5" hidden="1" customHeight="1"/>
    <row r="3087" ht="16.5" hidden="1" customHeight="1"/>
    <row r="3088" ht="16.5" hidden="1" customHeight="1"/>
    <row r="3089" ht="16.5" hidden="1" customHeight="1"/>
    <row r="3090" ht="16.5" hidden="1" customHeight="1"/>
    <row r="3091" ht="16.5" hidden="1" customHeight="1"/>
    <row r="3092" ht="16.5" hidden="1" customHeight="1"/>
    <row r="3093" ht="16.5" hidden="1" customHeight="1"/>
    <row r="3094" ht="16.5" hidden="1" customHeight="1"/>
    <row r="3095" ht="16.5" hidden="1" customHeight="1"/>
    <row r="3096" ht="16.5" hidden="1" customHeight="1"/>
    <row r="3097" ht="16.5" hidden="1" customHeight="1"/>
    <row r="3098" ht="16.5" hidden="1" customHeight="1"/>
    <row r="3099" ht="16.5" hidden="1" customHeight="1"/>
    <row r="3100" ht="16.5" hidden="1" customHeight="1"/>
    <row r="3101" ht="16.5" hidden="1" customHeight="1"/>
    <row r="3102" ht="16.5" hidden="1" customHeight="1"/>
    <row r="3103" ht="16.5" hidden="1" customHeight="1"/>
    <row r="3104" ht="16.5" hidden="1" customHeight="1"/>
    <row r="3105" ht="16.5" hidden="1" customHeight="1"/>
    <row r="3106" ht="16.5" hidden="1" customHeight="1"/>
    <row r="3107" ht="16.5" hidden="1" customHeight="1"/>
    <row r="3108" ht="16.5" hidden="1" customHeight="1"/>
    <row r="3109" ht="16.5" hidden="1" customHeight="1"/>
    <row r="3110" ht="16.5" hidden="1" customHeight="1"/>
    <row r="3111" ht="16.5" hidden="1" customHeight="1"/>
    <row r="3112" ht="16.5" hidden="1" customHeight="1"/>
    <row r="3113" ht="16.5" hidden="1" customHeight="1"/>
    <row r="3114" ht="16.5" hidden="1" customHeight="1"/>
    <row r="3115" ht="16.5" hidden="1" customHeight="1"/>
    <row r="3116" ht="16.5" hidden="1" customHeight="1"/>
    <row r="3117" ht="16.5" hidden="1" customHeight="1"/>
    <row r="3118" ht="16.5" hidden="1" customHeight="1"/>
    <row r="3119" ht="16.5" hidden="1" customHeight="1"/>
    <row r="3120" ht="16.5" hidden="1" customHeight="1"/>
    <row r="3121" ht="16.5" hidden="1" customHeight="1"/>
    <row r="3122" ht="16.5" hidden="1" customHeight="1"/>
    <row r="3123" ht="16.5" hidden="1" customHeight="1"/>
    <row r="3124" ht="16.5" hidden="1" customHeight="1"/>
    <row r="3125" ht="16.5" hidden="1" customHeight="1"/>
    <row r="3126" ht="16.5" hidden="1" customHeight="1"/>
    <row r="3127" ht="16.5" hidden="1" customHeight="1"/>
    <row r="3128" ht="16.5" hidden="1" customHeight="1"/>
    <row r="3129" ht="16.5" hidden="1" customHeight="1"/>
    <row r="3130" ht="16.5" hidden="1" customHeight="1"/>
    <row r="3131" ht="16.5" hidden="1" customHeight="1"/>
    <row r="3132" ht="16.5" hidden="1" customHeight="1"/>
    <row r="3133" ht="16.5" hidden="1" customHeight="1"/>
    <row r="3134" ht="16.5" hidden="1" customHeight="1"/>
    <row r="3135" ht="16.5" hidden="1" customHeight="1"/>
    <row r="3136" ht="16.5" hidden="1" customHeight="1"/>
    <row r="3137" ht="16.5" hidden="1" customHeight="1"/>
    <row r="3138" ht="16.5" hidden="1" customHeight="1"/>
    <row r="3139" ht="16.5" hidden="1" customHeight="1"/>
    <row r="3140" ht="16.5" hidden="1" customHeight="1"/>
    <row r="3141" ht="16.5" hidden="1" customHeight="1"/>
    <row r="3142" ht="16.5" hidden="1" customHeight="1"/>
    <row r="3143" ht="16.5" hidden="1" customHeight="1"/>
    <row r="3144" ht="16.5" hidden="1" customHeight="1"/>
    <row r="3145" ht="16.5" hidden="1" customHeight="1"/>
    <row r="3146" ht="16.5" hidden="1" customHeight="1"/>
    <row r="3147" ht="16.5" hidden="1" customHeight="1"/>
    <row r="3148" ht="16.5" hidden="1" customHeight="1"/>
    <row r="3149" ht="16.5" hidden="1" customHeight="1"/>
    <row r="3150" ht="16.5" hidden="1" customHeight="1"/>
    <row r="3151" ht="16.5" hidden="1" customHeight="1"/>
    <row r="3152" ht="16.5" hidden="1" customHeight="1"/>
    <row r="3153" ht="16.5" hidden="1" customHeight="1"/>
    <row r="3154" ht="16.5" hidden="1" customHeight="1"/>
    <row r="3155" ht="16.5" hidden="1" customHeight="1"/>
    <row r="3156" ht="16.5" hidden="1" customHeight="1"/>
    <row r="3157" ht="16.5" hidden="1" customHeight="1"/>
    <row r="3158" ht="16.5" hidden="1" customHeight="1"/>
    <row r="3159" ht="16.5" hidden="1" customHeight="1"/>
    <row r="3160" ht="16.5" hidden="1" customHeight="1"/>
    <row r="3161" ht="16.5" hidden="1" customHeight="1"/>
    <row r="3162" ht="16.5" hidden="1" customHeight="1"/>
    <row r="3163" ht="16.5" hidden="1" customHeight="1"/>
    <row r="3164" ht="16.5" hidden="1" customHeight="1"/>
    <row r="3165" ht="16.5" hidden="1" customHeight="1"/>
    <row r="3166" ht="16.5" hidden="1" customHeight="1"/>
    <row r="3167" ht="16.5" hidden="1" customHeight="1"/>
    <row r="3168" ht="16.5" hidden="1" customHeight="1"/>
    <row r="3169" ht="16.5" hidden="1" customHeight="1"/>
    <row r="3170" ht="16.5" hidden="1" customHeight="1"/>
    <row r="3171" ht="16.5" hidden="1" customHeight="1"/>
    <row r="3172" ht="16.5" hidden="1" customHeight="1"/>
    <row r="3173" ht="16.5" hidden="1" customHeight="1"/>
    <row r="3174" ht="16.5" hidden="1" customHeight="1"/>
    <row r="3175" ht="16.5" hidden="1" customHeight="1"/>
    <row r="3176" ht="16.5" hidden="1" customHeight="1"/>
    <row r="3177" ht="16.5" hidden="1" customHeight="1"/>
    <row r="3178" ht="16.5" hidden="1" customHeight="1"/>
    <row r="3179" ht="16.5" hidden="1" customHeight="1"/>
    <row r="3180" ht="16.5" hidden="1" customHeight="1"/>
    <row r="3181" ht="16.5" hidden="1" customHeight="1"/>
    <row r="3182" ht="16.5" hidden="1" customHeight="1"/>
    <row r="3183" ht="16.5" hidden="1" customHeight="1"/>
    <row r="3184" ht="16.5" hidden="1" customHeight="1"/>
    <row r="3185" ht="16.5" hidden="1" customHeight="1"/>
    <row r="3186" ht="16.5" hidden="1" customHeight="1"/>
    <row r="3187" ht="16.5" hidden="1" customHeight="1"/>
    <row r="3188" ht="16.5" hidden="1" customHeight="1"/>
    <row r="3189" ht="16.5" hidden="1" customHeight="1"/>
    <row r="3190" ht="16.5" hidden="1" customHeight="1"/>
    <row r="3191" ht="16.5" hidden="1" customHeight="1"/>
    <row r="3192" ht="16.5" hidden="1" customHeight="1"/>
    <row r="3193" ht="16.5" hidden="1" customHeight="1"/>
    <row r="3194" ht="16.5" hidden="1" customHeight="1"/>
    <row r="3195" ht="16.5" hidden="1" customHeight="1"/>
    <row r="3196" ht="16.5" hidden="1" customHeight="1"/>
    <row r="3197" ht="16.5" hidden="1" customHeight="1"/>
    <row r="3198" ht="16.5" hidden="1" customHeight="1"/>
    <row r="3199" ht="16.5" hidden="1" customHeight="1"/>
    <row r="3200" ht="16.5" hidden="1" customHeight="1"/>
    <row r="3201" ht="16.5" hidden="1" customHeight="1"/>
    <row r="3202" ht="16.5" hidden="1" customHeight="1"/>
    <row r="3203" ht="16.5" hidden="1" customHeight="1"/>
    <row r="3204" ht="16.5" hidden="1" customHeight="1"/>
    <row r="3205" ht="16.5" hidden="1" customHeight="1"/>
    <row r="3206" ht="16.5" hidden="1" customHeight="1"/>
    <row r="3207" ht="16.5" hidden="1" customHeight="1"/>
    <row r="3208" ht="16.5" hidden="1" customHeight="1"/>
    <row r="3209" ht="16.5" hidden="1" customHeight="1"/>
    <row r="3210" ht="16.5" hidden="1" customHeight="1"/>
    <row r="3211" ht="16.5" hidden="1" customHeight="1"/>
    <row r="3212" ht="16.5" hidden="1" customHeight="1"/>
    <row r="3213" ht="16.5" hidden="1" customHeight="1"/>
    <row r="3214" ht="16.5" hidden="1" customHeight="1"/>
    <row r="3215" ht="16.5" hidden="1" customHeight="1"/>
    <row r="3216" ht="16.5" hidden="1" customHeight="1"/>
    <row r="3217" ht="16.5" hidden="1" customHeight="1"/>
    <row r="3218" ht="16.5" hidden="1" customHeight="1"/>
    <row r="3219" ht="16.5" hidden="1" customHeight="1"/>
    <row r="3220" ht="16.5" hidden="1" customHeight="1"/>
    <row r="3221" ht="16.5" hidden="1" customHeight="1"/>
    <row r="3222" ht="16.5" hidden="1" customHeight="1"/>
    <row r="3223" ht="16.5" hidden="1" customHeight="1"/>
    <row r="3224" ht="16.5" hidden="1" customHeight="1"/>
    <row r="3225" ht="16.5" hidden="1" customHeight="1"/>
    <row r="3226" ht="16.5" hidden="1" customHeight="1"/>
    <row r="3227" ht="16.5" hidden="1" customHeight="1"/>
    <row r="3228" ht="16.5" hidden="1" customHeight="1"/>
    <row r="3229" ht="16.5" hidden="1" customHeight="1"/>
    <row r="3230" ht="16.5" hidden="1" customHeight="1"/>
    <row r="3231" ht="16.5" hidden="1" customHeight="1"/>
    <row r="3232" ht="16.5" hidden="1" customHeight="1"/>
    <row r="3233" ht="16.5" hidden="1" customHeight="1"/>
    <row r="3234" ht="16.5" hidden="1" customHeight="1"/>
    <row r="3235" ht="16.5" hidden="1" customHeight="1"/>
    <row r="3236" ht="16.5" hidden="1" customHeight="1"/>
    <row r="3237" ht="16.5" hidden="1" customHeight="1"/>
    <row r="3238" ht="16.5" hidden="1" customHeight="1"/>
    <row r="3239" ht="16.5" hidden="1" customHeight="1"/>
    <row r="3240" ht="16.5" hidden="1" customHeight="1"/>
    <row r="3241" ht="16.5" hidden="1" customHeight="1"/>
    <row r="3242" ht="16.5" hidden="1" customHeight="1"/>
    <row r="3243" ht="16.5" hidden="1" customHeight="1"/>
    <row r="3244" ht="16.5" hidden="1" customHeight="1"/>
    <row r="3245" ht="16.5" hidden="1" customHeight="1"/>
    <row r="3246" ht="16.5" hidden="1" customHeight="1"/>
    <row r="3247" ht="16.5" hidden="1" customHeight="1"/>
    <row r="3248" ht="16.5" hidden="1" customHeight="1"/>
    <row r="3249" ht="16.5" hidden="1" customHeight="1"/>
    <row r="3250" ht="16.5" hidden="1" customHeight="1"/>
    <row r="3251" ht="16.5" hidden="1" customHeight="1"/>
    <row r="3252" ht="16.5" hidden="1" customHeight="1"/>
    <row r="3253" ht="16.5" hidden="1" customHeight="1"/>
    <row r="3254" ht="16.5" hidden="1" customHeight="1"/>
    <row r="3255" ht="16.5" hidden="1" customHeight="1"/>
    <row r="3256" ht="16.5" hidden="1" customHeight="1"/>
    <row r="3257" ht="16.5" hidden="1" customHeight="1"/>
    <row r="3258" ht="16.5" hidden="1" customHeight="1"/>
    <row r="3259" ht="16.5" hidden="1" customHeight="1"/>
    <row r="3260" ht="16.5" hidden="1" customHeight="1"/>
    <row r="3261" ht="16.5" hidden="1" customHeight="1"/>
    <row r="3262" ht="16.5" hidden="1" customHeight="1"/>
    <row r="3263" ht="16.5" hidden="1" customHeight="1"/>
    <row r="3264" ht="16.5" hidden="1" customHeight="1"/>
    <row r="3265" ht="16.5" hidden="1" customHeight="1"/>
    <row r="3266" ht="16.5" hidden="1" customHeight="1"/>
    <row r="3267" ht="16.5" hidden="1" customHeight="1"/>
    <row r="3268" ht="16.5" hidden="1" customHeight="1"/>
    <row r="3269" ht="16.5" hidden="1" customHeight="1"/>
    <row r="3270" ht="16.5" hidden="1" customHeight="1"/>
    <row r="3271" ht="16.5" hidden="1" customHeight="1"/>
    <row r="3272" ht="16.5" hidden="1" customHeight="1"/>
    <row r="3273" ht="16.5" hidden="1" customHeight="1"/>
    <row r="3274" ht="16.5" hidden="1" customHeight="1"/>
    <row r="3275" ht="16.5" hidden="1" customHeight="1"/>
    <row r="3276" ht="16.5" hidden="1" customHeight="1"/>
    <row r="3277" ht="16.5" hidden="1" customHeight="1"/>
    <row r="3278" ht="16.5" hidden="1" customHeight="1"/>
    <row r="3279" ht="16.5" hidden="1" customHeight="1"/>
    <row r="3280" ht="16.5" hidden="1" customHeight="1"/>
    <row r="3281" ht="16.5" hidden="1" customHeight="1"/>
    <row r="3282" ht="16.5" hidden="1" customHeight="1"/>
    <row r="3283" ht="16.5" hidden="1" customHeight="1"/>
    <row r="3284" ht="16.5" hidden="1" customHeight="1"/>
    <row r="3285" ht="16.5" hidden="1" customHeight="1"/>
    <row r="3286" ht="16.5" hidden="1" customHeight="1"/>
    <row r="3287" ht="16.5" hidden="1" customHeight="1"/>
    <row r="3288" ht="16.5" hidden="1" customHeight="1"/>
    <row r="3289" ht="16.5" hidden="1" customHeight="1"/>
    <row r="3290" ht="16.5" hidden="1" customHeight="1"/>
    <row r="3291" ht="16.5" hidden="1" customHeight="1"/>
    <row r="3292" ht="16.5" hidden="1" customHeight="1"/>
    <row r="3293" ht="16.5" hidden="1" customHeight="1"/>
    <row r="3294" ht="16.5" hidden="1" customHeight="1"/>
    <row r="3295" ht="16.5" hidden="1" customHeight="1"/>
    <row r="3296" ht="16.5" hidden="1" customHeight="1"/>
    <row r="3297" ht="16.5" hidden="1" customHeight="1"/>
    <row r="3298" ht="16.5" hidden="1" customHeight="1"/>
    <row r="3299" ht="16.5" hidden="1" customHeight="1"/>
    <row r="3300" ht="16.5" hidden="1" customHeight="1"/>
    <row r="3301" ht="16.5" hidden="1" customHeight="1"/>
    <row r="3302" ht="16.5" hidden="1" customHeight="1"/>
    <row r="3303" ht="16.5" hidden="1" customHeight="1"/>
    <row r="3304" ht="16.5" hidden="1" customHeight="1"/>
    <row r="3305" ht="16.5" hidden="1" customHeight="1"/>
    <row r="3306" ht="16.5" hidden="1" customHeight="1"/>
    <row r="3307" ht="16.5" hidden="1" customHeight="1"/>
    <row r="3308" ht="16.5" hidden="1" customHeight="1"/>
    <row r="3309" ht="16.5" hidden="1" customHeight="1"/>
    <row r="3310" ht="16.5" hidden="1" customHeight="1"/>
    <row r="3311" ht="16.5" hidden="1" customHeight="1"/>
    <row r="3312" ht="16.5" hidden="1" customHeight="1"/>
    <row r="3313" ht="16.5" hidden="1" customHeight="1"/>
    <row r="3314" ht="16.5" hidden="1" customHeight="1"/>
    <row r="3315" ht="16.5" hidden="1" customHeight="1"/>
    <row r="3316" ht="16.5" hidden="1" customHeight="1"/>
    <row r="3317" ht="16.5" hidden="1" customHeight="1"/>
    <row r="3318" ht="16.5" hidden="1" customHeight="1"/>
    <row r="3319" ht="16.5" hidden="1" customHeight="1"/>
    <row r="3320" ht="16.5" hidden="1" customHeight="1"/>
    <row r="3321" ht="16.5" hidden="1" customHeight="1"/>
    <row r="3322" ht="16.5" hidden="1" customHeight="1"/>
    <row r="3323" ht="16.5" hidden="1" customHeight="1"/>
    <row r="3324" ht="16.5" hidden="1" customHeight="1"/>
    <row r="3325" ht="16.5" hidden="1" customHeight="1"/>
    <row r="3326" ht="16.5" hidden="1" customHeight="1"/>
    <row r="3327" ht="16.5" hidden="1" customHeight="1"/>
    <row r="3328" ht="16.5" hidden="1" customHeight="1"/>
    <row r="3329" ht="16.5" hidden="1" customHeight="1"/>
    <row r="3330" ht="16.5" hidden="1" customHeight="1"/>
    <row r="3331" ht="16.5" hidden="1" customHeight="1"/>
    <row r="3332" ht="16.5" hidden="1" customHeight="1"/>
    <row r="3333" ht="16.5" hidden="1" customHeight="1"/>
    <row r="3334" ht="16.5" hidden="1" customHeight="1"/>
    <row r="3335" ht="16.5" hidden="1" customHeight="1"/>
    <row r="3336" ht="16.5" hidden="1" customHeight="1"/>
    <row r="3337" ht="16.5" hidden="1" customHeight="1"/>
    <row r="3338" ht="16.5" hidden="1" customHeight="1"/>
    <row r="3339" ht="16.5" hidden="1" customHeight="1"/>
    <row r="3340" ht="16.5" hidden="1" customHeight="1"/>
    <row r="3341" ht="16.5" hidden="1" customHeight="1"/>
    <row r="3342" ht="16.5" hidden="1" customHeight="1"/>
    <row r="3343" ht="16.5" hidden="1" customHeight="1"/>
    <row r="3344" ht="16.5" hidden="1" customHeight="1"/>
    <row r="3345" ht="16.5" hidden="1" customHeight="1"/>
    <row r="3346" ht="16.5" hidden="1" customHeight="1"/>
    <row r="3347" ht="16.5" hidden="1" customHeight="1"/>
    <row r="3348" ht="16.5" hidden="1" customHeight="1"/>
    <row r="3349" ht="16.5" hidden="1" customHeight="1"/>
    <row r="3350" ht="16.5" hidden="1" customHeight="1"/>
    <row r="3351" ht="16.5" hidden="1" customHeight="1"/>
    <row r="3352" ht="16.5" hidden="1" customHeight="1"/>
    <row r="3353" ht="16.5" hidden="1" customHeight="1"/>
    <row r="3354" ht="16.5" hidden="1" customHeight="1"/>
    <row r="3355" ht="16.5" hidden="1" customHeight="1"/>
    <row r="3356" ht="16.5" hidden="1" customHeight="1"/>
    <row r="3357" ht="16.5" hidden="1" customHeight="1"/>
    <row r="3358" ht="16.5" hidden="1" customHeight="1"/>
    <row r="3359" ht="16.5" hidden="1" customHeight="1"/>
    <row r="3360" ht="16.5" hidden="1" customHeight="1"/>
    <row r="3361" ht="16.5" hidden="1" customHeight="1"/>
    <row r="3362" ht="16.5" hidden="1" customHeight="1"/>
    <row r="3363" ht="16.5" hidden="1" customHeight="1"/>
    <row r="3364" ht="16.5" hidden="1" customHeight="1"/>
    <row r="3365" ht="16.5" hidden="1" customHeight="1"/>
    <row r="3366" ht="16.5" hidden="1" customHeight="1"/>
    <row r="3367" ht="16.5" hidden="1" customHeight="1"/>
    <row r="3368" ht="16.5" hidden="1" customHeight="1"/>
    <row r="3369" ht="16.5" hidden="1" customHeight="1"/>
    <row r="3370" ht="16.5" hidden="1" customHeight="1"/>
    <row r="3371" ht="16.5" hidden="1" customHeight="1"/>
    <row r="3372" ht="16.5" hidden="1" customHeight="1"/>
    <row r="3373" ht="16.5" hidden="1" customHeight="1"/>
    <row r="3374" ht="16.5" hidden="1" customHeight="1"/>
    <row r="3375" ht="16.5" hidden="1" customHeight="1"/>
    <row r="3376" ht="16.5" hidden="1" customHeight="1"/>
    <row r="3377" ht="16.5" hidden="1" customHeight="1"/>
    <row r="3378" ht="16.5" hidden="1" customHeight="1"/>
    <row r="3379" ht="16.5" hidden="1" customHeight="1"/>
    <row r="3380" ht="16.5" hidden="1" customHeight="1"/>
    <row r="3381" ht="16.5" hidden="1" customHeight="1"/>
    <row r="3382" ht="16.5" hidden="1" customHeight="1"/>
    <row r="3383" ht="16.5" hidden="1" customHeight="1"/>
    <row r="3384" ht="16.5" hidden="1" customHeight="1"/>
    <row r="3385" ht="16.5" hidden="1" customHeight="1"/>
    <row r="3386" ht="16.5" hidden="1" customHeight="1"/>
    <row r="3387" ht="16.5" hidden="1" customHeight="1"/>
    <row r="3388" ht="16.5" hidden="1" customHeight="1"/>
    <row r="3389" ht="16.5" hidden="1" customHeight="1"/>
    <row r="3390" ht="16.5" hidden="1" customHeight="1"/>
    <row r="3391" ht="16.5" hidden="1" customHeight="1"/>
    <row r="3392" ht="16.5" hidden="1" customHeight="1"/>
    <row r="3393" ht="16.5" hidden="1" customHeight="1"/>
    <row r="3394" ht="16.5" hidden="1" customHeight="1"/>
    <row r="3395" ht="16.5" hidden="1" customHeight="1"/>
    <row r="3396" ht="16.5" hidden="1" customHeight="1"/>
    <row r="3397" ht="16.5" hidden="1" customHeight="1"/>
    <row r="3398" ht="16.5" hidden="1" customHeight="1"/>
    <row r="3399" ht="16.5" hidden="1" customHeight="1"/>
    <row r="3400" ht="16.5" hidden="1" customHeight="1"/>
    <row r="3401" ht="16.5" hidden="1" customHeight="1"/>
    <row r="3402" ht="16.5" hidden="1" customHeight="1"/>
    <row r="3403" ht="16.5" hidden="1" customHeight="1"/>
    <row r="3404" ht="16.5" hidden="1" customHeight="1"/>
    <row r="3405" ht="16.5" hidden="1" customHeight="1"/>
    <row r="3406" ht="16.5" hidden="1" customHeight="1"/>
    <row r="3407" ht="16.5" hidden="1" customHeight="1"/>
    <row r="3408" ht="16.5" hidden="1" customHeight="1"/>
    <row r="3409" ht="16.5" hidden="1" customHeight="1"/>
    <row r="3410" ht="16.5" hidden="1" customHeight="1"/>
    <row r="3411" ht="16.5" hidden="1" customHeight="1"/>
    <row r="3412" ht="16.5" hidden="1" customHeight="1"/>
    <row r="3413" ht="16.5" hidden="1" customHeight="1"/>
    <row r="3414" ht="16.5" hidden="1" customHeight="1"/>
    <row r="3415" ht="16.5" hidden="1" customHeight="1"/>
    <row r="3416" ht="16.5" hidden="1" customHeight="1"/>
    <row r="3417" ht="16.5" hidden="1" customHeight="1"/>
    <row r="3418" ht="16.5" hidden="1" customHeight="1"/>
    <row r="3419" ht="16.5" hidden="1" customHeight="1"/>
    <row r="3420" ht="16.5" hidden="1" customHeight="1"/>
    <row r="3421" ht="16.5" hidden="1" customHeight="1"/>
    <row r="3422" ht="16.5" hidden="1" customHeight="1"/>
    <row r="3423" ht="16.5" hidden="1" customHeight="1"/>
    <row r="3424" ht="16.5" hidden="1" customHeight="1"/>
    <row r="3425" ht="16.5" hidden="1" customHeight="1"/>
    <row r="3426" ht="16.5" hidden="1" customHeight="1"/>
    <row r="3427" ht="16.5" hidden="1" customHeight="1"/>
    <row r="3428" ht="16.5" hidden="1" customHeight="1"/>
    <row r="3429" ht="16.5" hidden="1" customHeight="1"/>
    <row r="3430" ht="16.5" hidden="1" customHeight="1"/>
    <row r="3431" ht="16.5" hidden="1" customHeight="1"/>
    <row r="3432" ht="16.5" hidden="1" customHeight="1"/>
    <row r="3433" ht="16.5" hidden="1" customHeight="1"/>
    <row r="3434" ht="16.5" hidden="1" customHeight="1"/>
    <row r="3435" ht="16.5" hidden="1" customHeight="1"/>
    <row r="3436" ht="16.5" hidden="1" customHeight="1"/>
    <row r="3437" ht="16.5" hidden="1" customHeight="1"/>
    <row r="3438" ht="16.5" hidden="1" customHeight="1"/>
    <row r="3439" ht="16.5" hidden="1" customHeight="1"/>
    <row r="3440" ht="16.5" hidden="1" customHeight="1"/>
    <row r="3441" ht="16.5" hidden="1" customHeight="1"/>
    <row r="3442" ht="16.5" hidden="1" customHeight="1"/>
    <row r="3443" ht="16.5" hidden="1" customHeight="1"/>
    <row r="3444" ht="16.5" hidden="1" customHeight="1"/>
    <row r="3445" ht="16.5" hidden="1" customHeight="1"/>
    <row r="3446" ht="16.5" hidden="1" customHeight="1"/>
    <row r="3447" ht="16.5" hidden="1" customHeight="1"/>
    <row r="3448" ht="16.5" hidden="1" customHeight="1"/>
    <row r="3449" ht="16.5" hidden="1" customHeight="1"/>
    <row r="3450" ht="16.5" hidden="1" customHeight="1"/>
    <row r="3451" ht="16.5" hidden="1" customHeight="1"/>
    <row r="3452" ht="16.5" hidden="1" customHeight="1"/>
    <row r="3453" ht="16.5" hidden="1" customHeight="1"/>
    <row r="3454" ht="16.5" hidden="1" customHeight="1"/>
    <row r="3455" ht="16.5" hidden="1" customHeight="1"/>
    <row r="3456" ht="16.5" hidden="1" customHeight="1"/>
    <row r="3457" ht="16.5" hidden="1" customHeight="1"/>
    <row r="3458" ht="16.5" hidden="1" customHeight="1"/>
    <row r="3459" ht="16.5" hidden="1" customHeight="1"/>
    <row r="3460" ht="16.5" hidden="1" customHeight="1"/>
    <row r="3461" ht="16.5" hidden="1" customHeight="1"/>
    <row r="3462" ht="16.5" hidden="1" customHeight="1"/>
    <row r="3463" ht="16.5" hidden="1" customHeight="1"/>
    <row r="3464" ht="16.5" hidden="1" customHeight="1"/>
    <row r="3465" ht="16.5" hidden="1" customHeight="1"/>
    <row r="3466" ht="16.5" hidden="1" customHeight="1"/>
    <row r="3467" ht="16.5" hidden="1" customHeight="1"/>
    <row r="3468" ht="16.5" hidden="1" customHeight="1"/>
    <row r="3469" ht="16.5" hidden="1" customHeight="1"/>
    <row r="3470" ht="16.5" hidden="1" customHeight="1"/>
    <row r="3471" ht="16.5" hidden="1" customHeight="1"/>
    <row r="3472" ht="16.5" hidden="1" customHeight="1"/>
    <row r="3473" ht="16.5" hidden="1" customHeight="1"/>
    <row r="3474" ht="16.5" hidden="1" customHeight="1"/>
    <row r="3475" ht="16.5" hidden="1" customHeight="1"/>
    <row r="3476" ht="16.5" hidden="1" customHeight="1"/>
    <row r="3477" ht="16.5" hidden="1" customHeight="1"/>
    <row r="3478" ht="16.5" hidden="1" customHeight="1"/>
    <row r="3479" ht="16.5" hidden="1" customHeight="1"/>
    <row r="3480" ht="16.5" hidden="1" customHeight="1"/>
    <row r="3481" ht="16.5" hidden="1" customHeight="1"/>
    <row r="3482" ht="16.5" hidden="1" customHeight="1"/>
    <row r="3483" ht="16.5" hidden="1" customHeight="1"/>
    <row r="3484" ht="16.5" hidden="1" customHeight="1"/>
    <row r="3485" ht="16.5" hidden="1" customHeight="1"/>
    <row r="3486" ht="16.5" hidden="1" customHeight="1"/>
    <row r="3487" ht="16.5" hidden="1" customHeight="1"/>
    <row r="3488" ht="16.5" hidden="1" customHeight="1"/>
    <row r="3489" ht="16.5" hidden="1" customHeight="1"/>
    <row r="3490" ht="16.5" hidden="1" customHeight="1"/>
    <row r="3491" ht="16.5" hidden="1" customHeight="1"/>
    <row r="3492" ht="16.5" hidden="1" customHeight="1"/>
    <row r="3493" ht="16.5" hidden="1" customHeight="1"/>
    <row r="3494" ht="16.5" hidden="1" customHeight="1"/>
    <row r="3495" ht="16.5" hidden="1" customHeight="1"/>
    <row r="3496" ht="16.5" hidden="1" customHeight="1"/>
    <row r="3497" ht="16.5" hidden="1" customHeight="1"/>
    <row r="3498" ht="16.5" hidden="1" customHeight="1"/>
    <row r="3499" ht="16.5" hidden="1" customHeight="1"/>
    <row r="3500" ht="16.5" hidden="1" customHeight="1"/>
    <row r="3501" ht="16.5" hidden="1" customHeight="1"/>
    <row r="3502" ht="16.5" hidden="1" customHeight="1"/>
    <row r="3503" ht="16.5" hidden="1" customHeight="1"/>
    <row r="3504" ht="16.5" hidden="1" customHeight="1"/>
    <row r="3505" ht="16.5" hidden="1" customHeight="1"/>
    <row r="3506" ht="16.5" hidden="1" customHeight="1"/>
    <row r="3507" ht="16.5" hidden="1" customHeight="1"/>
    <row r="3508" ht="16.5" hidden="1" customHeight="1"/>
    <row r="3509" ht="16.5" hidden="1" customHeight="1"/>
    <row r="3510" ht="16.5" hidden="1" customHeight="1"/>
    <row r="3511" ht="16.5" hidden="1" customHeight="1"/>
    <row r="3512" ht="16.5" hidden="1" customHeight="1"/>
    <row r="3513" ht="16.5" hidden="1" customHeight="1"/>
    <row r="3514" ht="16.5" hidden="1" customHeight="1"/>
    <row r="3515" ht="16.5" hidden="1" customHeight="1"/>
    <row r="3516" ht="16.5" hidden="1" customHeight="1"/>
    <row r="3517" ht="16.5" hidden="1" customHeight="1"/>
    <row r="3518" ht="16.5" hidden="1" customHeight="1"/>
    <row r="3519" ht="16.5" hidden="1" customHeight="1"/>
    <row r="3520" ht="16.5" hidden="1" customHeight="1"/>
    <row r="3521" ht="16.5" hidden="1" customHeight="1"/>
    <row r="3522" ht="16.5" hidden="1" customHeight="1"/>
    <row r="3523" ht="16.5" hidden="1" customHeight="1"/>
    <row r="3524" ht="16.5" hidden="1" customHeight="1"/>
    <row r="3525" ht="16.5" hidden="1" customHeight="1"/>
    <row r="3526" ht="16.5" hidden="1" customHeight="1"/>
    <row r="3527" ht="16.5" hidden="1" customHeight="1"/>
    <row r="3528" ht="16.5" hidden="1" customHeight="1"/>
    <row r="3529" ht="16.5" hidden="1" customHeight="1"/>
    <row r="3530" ht="16.5" hidden="1" customHeight="1"/>
    <row r="3531" ht="16.5" hidden="1" customHeight="1"/>
    <row r="3532" ht="16.5" hidden="1" customHeight="1"/>
    <row r="3533" ht="16.5" hidden="1" customHeight="1"/>
    <row r="3534" ht="16.5" hidden="1" customHeight="1"/>
    <row r="3535" ht="16.5" hidden="1" customHeight="1"/>
    <row r="3536" ht="16.5" hidden="1" customHeight="1"/>
    <row r="3537" ht="16.5" hidden="1" customHeight="1"/>
    <row r="3538" ht="16.5" hidden="1" customHeight="1"/>
    <row r="3539" ht="16.5" hidden="1" customHeight="1"/>
    <row r="3540" ht="16.5" hidden="1" customHeight="1"/>
    <row r="3541" ht="16.5" hidden="1" customHeight="1"/>
    <row r="3542" ht="16.5" hidden="1" customHeight="1"/>
    <row r="3543" ht="16.5" hidden="1" customHeight="1"/>
    <row r="3544" ht="16.5" hidden="1" customHeight="1"/>
    <row r="3545" ht="16.5" hidden="1" customHeight="1"/>
    <row r="3546" ht="16.5" hidden="1" customHeight="1"/>
    <row r="3547" ht="16.5" hidden="1" customHeight="1"/>
    <row r="3548" ht="16.5" hidden="1" customHeight="1"/>
    <row r="3549" ht="16.5" hidden="1" customHeight="1"/>
    <row r="3550" ht="16.5" hidden="1" customHeight="1"/>
    <row r="3551" ht="16.5" hidden="1" customHeight="1"/>
    <row r="3552" ht="16.5" hidden="1" customHeight="1"/>
    <row r="3553" ht="16.5" hidden="1" customHeight="1"/>
    <row r="3554" ht="16.5" hidden="1" customHeight="1"/>
    <row r="3555" ht="16.5" hidden="1" customHeight="1"/>
    <row r="3556" ht="16.5" hidden="1" customHeight="1"/>
    <row r="3557" ht="16.5" hidden="1" customHeight="1"/>
    <row r="3558" ht="16.5" hidden="1" customHeight="1"/>
    <row r="3559" ht="16.5" hidden="1" customHeight="1"/>
    <row r="3560" ht="16.5" hidden="1" customHeight="1"/>
    <row r="3561" ht="16.5" hidden="1" customHeight="1"/>
    <row r="3562" ht="16.5" hidden="1" customHeight="1"/>
    <row r="3563" ht="16.5" hidden="1" customHeight="1"/>
    <row r="3564" ht="16.5" hidden="1" customHeight="1"/>
    <row r="3565" ht="16.5" hidden="1" customHeight="1"/>
    <row r="3566" ht="16.5" hidden="1" customHeight="1"/>
    <row r="3567" ht="16.5" hidden="1" customHeight="1"/>
    <row r="3568" ht="16.5" hidden="1" customHeight="1"/>
    <row r="3569" ht="16.5" hidden="1" customHeight="1"/>
    <row r="3570" ht="16.5" hidden="1" customHeight="1"/>
    <row r="3571" ht="16.5" hidden="1" customHeight="1"/>
    <row r="3572" ht="16.5" hidden="1" customHeight="1"/>
    <row r="3573" ht="16.5" hidden="1" customHeight="1"/>
    <row r="3574" ht="16.5" hidden="1" customHeight="1"/>
    <row r="3575" ht="16.5" hidden="1" customHeight="1"/>
    <row r="3576" ht="16.5" hidden="1" customHeight="1"/>
    <row r="3577" ht="16.5" hidden="1" customHeight="1"/>
    <row r="3578" ht="16.5" hidden="1" customHeight="1"/>
    <row r="3579" ht="16.5" hidden="1" customHeight="1"/>
    <row r="3580" ht="16.5" hidden="1" customHeight="1"/>
    <row r="3581" ht="16.5" hidden="1" customHeight="1"/>
    <row r="3582" ht="16.5" hidden="1" customHeight="1"/>
    <row r="3583" ht="16.5" hidden="1" customHeight="1"/>
    <row r="3584" ht="16.5" hidden="1" customHeight="1"/>
    <row r="3585" ht="16.5" hidden="1" customHeight="1"/>
    <row r="3586" ht="16.5" hidden="1" customHeight="1"/>
    <row r="3587" ht="16.5" hidden="1" customHeight="1"/>
    <row r="3588" ht="16.5" hidden="1" customHeight="1"/>
    <row r="3589" ht="16.5" hidden="1" customHeight="1"/>
    <row r="3590" ht="16.5" hidden="1" customHeight="1"/>
    <row r="3591" ht="16.5" hidden="1" customHeight="1"/>
    <row r="3592" ht="16.5" hidden="1" customHeight="1"/>
    <row r="3593" ht="16.5" hidden="1" customHeight="1"/>
    <row r="3594" ht="16.5" hidden="1" customHeight="1"/>
    <row r="3595" ht="16.5" hidden="1" customHeight="1"/>
    <row r="3596" ht="16.5" hidden="1" customHeight="1"/>
    <row r="3597" ht="16.5" hidden="1" customHeight="1"/>
    <row r="3598" ht="16.5" hidden="1" customHeight="1"/>
    <row r="3599" ht="16.5" hidden="1" customHeight="1"/>
    <row r="3600" ht="16.5" hidden="1" customHeight="1"/>
    <row r="3601" ht="16.5" hidden="1" customHeight="1"/>
    <row r="3602" ht="16.5" hidden="1" customHeight="1"/>
    <row r="3603" ht="16.5" hidden="1" customHeight="1"/>
    <row r="3604" ht="16.5" hidden="1" customHeight="1"/>
    <row r="3605" ht="16.5" hidden="1" customHeight="1"/>
    <row r="3606" ht="16.5" hidden="1" customHeight="1"/>
    <row r="3607" ht="16.5" hidden="1" customHeight="1"/>
    <row r="3608" ht="16.5" hidden="1" customHeight="1"/>
    <row r="3609" ht="16.5" hidden="1" customHeight="1"/>
    <row r="3610" ht="16.5" hidden="1" customHeight="1"/>
    <row r="3611" ht="16.5" hidden="1" customHeight="1"/>
    <row r="3612" ht="16.5" hidden="1" customHeight="1"/>
    <row r="3613" ht="16.5" hidden="1" customHeight="1"/>
    <row r="3614" ht="16.5" hidden="1" customHeight="1"/>
    <row r="3615" ht="16.5" hidden="1" customHeight="1"/>
    <row r="3616" ht="16.5" hidden="1" customHeight="1"/>
    <row r="3617" ht="16.5" hidden="1" customHeight="1"/>
    <row r="3618" ht="16.5" hidden="1" customHeight="1"/>
    <row r="3619" ht="16.5" hidden="1" customHeight="1"/>
    <row r="3620" ht="16.5" hidden="1" customHeight="1"/>
    <row r="3621" ht="16.5" hidden="1" customHeight="1"/>
    <row r="3622" ht="16.5" hidden="1" customHeight="1"/>
    <row r="3623" ht="16.5" hidden="1" customHeight="1"/>
    <row r="3624" ht="16.5" hidden="1" customHeight="1"/>
    <row r="3625" ht="16.5" hidden="1" customHeight="1"/>
    <row r="3626" ht="16.5" hidden="1" customHeight="1"/>
    <row r="3627" ht="16.5" hidden="1" customHeight="1"/>
    <row r="3628" ht="16.5" hidden="1" customHeight="1"/>
    <row r="3629" ht="16.5" hidden="1" customHeight="1"/>
    <row r="3630" ht="16.5" hidden="1" customHeight="1"/>
    <row r="3631" ht="16.5" hidden="1" customHeight="1"/>
    <row r="3632" ht="16.5" hidden="1" customHeight="1"/>
    <row r="3633" ht="16.5" hidden="1" customHeight="1"/>
    <row r="3634" ht="16.5" hidden="1" customHeight="1"/>
    <row r="3635" ht="16.5" hidden="1" customHeight="1"/>
    <row r="3636" ht="16.5" hidden="1" customHeight="1"/>
    <row r="3637" ht="16.5" hidden="1" customHeight="1"/>
    <row r="3638" ht="16.5" hidden="1" customHeight="1"/>
    <row r="3639" ht="16.5" hidden="1" customHeight="1"/>
    <row r="3640" ht="16.5" hidden="1" customHeight="1"/>
    <row r="3641" ht="16.5" hidden="1" customHeight="1"/>
    <row r="3642" ht="16.5" hidden="1" customHeight="1"/>
    <row r="3643" ht="16.5" hidden="1" customHeight="1"/>
    <row r="3644" ht="16.5" hidden="1" customHeight="1"/>
    <row r="3645" ht="16.5" hidden="1" customHeight="1"/>
    <row r="3646" ht="16.5" hidden="1" customHeight="1"/>
    <row r="3647" ht="16.5" hidden="1" customHeight="1"/>
    <row r="3648" ht="16.5" hidden="1" customHeight="1"/>
    <row r="3649" spans="2:21" ht="16.5" hidden="1" customHeight="1"/>
    <row r="3650" spans="2:21" ht="16.5" hidden="1" customHeight="1"/>
    <row r="3651" spans="2:21" ht="16.5" hidden="1" customHeight="1"/>
    <row r="3652" spans="2:21" ht="16.5" hidden="1" customHeight="1"/>
    <row r="3653" spans="2:21" ht="16.5" hidden="1" customHeight="1"/>
    <row r="3654" spans="2:21" ht="16.5" hidden="1" customHeight="1"/>
    <row r="3655" spans="2:21" ht="16.5" hidden="1" customHeight="1">
      <c r="B3655" s="78">
        <v>25062</v>
      </c>
      <c r="C3655" s="78">
        <v>2</v>
      </c>
      <c r="E3655" s="78">
        <v>10837</v>
      </c>
      <c r="F3655" s="78" t="s">
        <v>101</v>
      </c>
      <c r="G3655" s="78">
        <v>870</v>
      </c>
      <c r="I3655" s="154">
        <v>45506</v>
      </c>
      <c r="J3655" s="154">
        <v>45518</v>
      </c>
      <c r="K3655" s="78">
        <v>1</v>
      </c>
      <c r="L3655" s="78">
        <v>24306</v>
      </c>
      <c r="M3655" s="78">
        <v>124565</v>
      </c>
      <c r="Q3655" s="78" t="s">
        <v>106</v>
      </c>
      <c r="U3655" s="78">
        <v>16196</v>
      </c>
    </row>
    <row r="3656" spans="2:21" ht="16.5" hidden="1" customHeight="1"/>
    <row r="3657" spans="2:21" ht="16.5" hidden="1" customHeight="1"/>
    <row r="3658" spans="2:21" ht="16.5" hidden="1" customHeight="1"/>
    <row r="3659" spans="2:21" ht="16.5" hidden="1" customHeight="1"/>
    <row r="3660" spans="2:21" ht="16.5" hidden="1" customHeight="1"/>
    <row r="3661" spans="2:21" ht="16.5" hidden="1" customHeight="1"/>
    <row r="3662" spans="2:21" ht="16.5" hidden="1" customHeight="1"/>
    <row r="3663" spans="2:21" ht="16.5" hidden="1" customHeight="1"/>
    <row r="3664" spans="2:21" ht="16.5" hidden="1" customHeight="1"/>
    <row r="3665" ht="16.5" hidden="1" customHeight="1"/>
    <row r="3666" ht="16.5" hidden="1" customHeight="1"/>
    <row r="3667" ht="16.5" hidden="1" customHeight="1"/>
    <row r="3668" ht="16.5" hidden="1" customHeight="1"/>
    <row r="3669" ht="16.5" hidden="1" customHeight="1"/>
    <row r="3670" ht="16.5" hidden="1" customHeight="1"/>
    <row r="3671" ht="16.5" hidden="1" customHeight="1"/>
    <row r="3672" ht="16.5" hidden="1" customHeight="1"/>
    <row r="3673" ht="16.5" hidden="1" customHeight="1"/>
    <row r="3674" ht="16.5" hidden="1" customHeight="1"/>
    <row r="3675" ht="16.5" hidden="1" customHeight="1"/>
    <row r="3676" ht="16.5" hidden="1" customHeight="1"/>
    <row r="3677" ht="16.5" hidden="1" customHeight="1"/>
    <row r="3678" ht="16.5" hidden="1" customHeight="1"/>
    <row r="3679" ht="16.5" hidden="1" customHeight="1"/>
    <row r="3680" ht="16.5" hidden="1" customHeight="1"/>
    <row r="3681" ht="16.5" hidden="1" customHeight="1"/>
    <row r="3682" ht="16.5" hidden="1" customHeight="1"/>
    <row r="3683" ht="16.5" hidden="1" customHeight="1"/>
    <row r="3684" ht="16.5" hidden="1" customHeight="1"/>
    <row r="3685" ht="16.5" hidden="1" customHeight="1"/>
    <row r="3686" ht="16.5" hidden="1" customHeight="1"/>
    <row r="3687" ht="16.5" hidden="1" customHeight="1"/>
    <row r="3688" ht="16.5" hidden="1" customHeight="1"/>
    <row r="3689" ht="16.5" hidden="1" customHeight="1"/>
    <row r="3690" ht="16.5" hidden="1" customHeight="1"/>
    <row r="3691" ht="16.5" hidden="1" customHeight="1"/>
    <row r="3692" ht="16.5" hidden="1" customHeight="1"/>
    <row r="3693" ht="16.5" hidden="1" customHeight="1"/>
    <row r="3694" ht="16.5" hidden="1" customHeight="1"/>
    <row r="3695" ht="16.5" hidden="1" customHeight="1"/>
    <row r="3696" ht="16.5" hidden="1" customHeight="1"/>
    <row r="3697" ht="16.5" hidden="1" customHeight="1"/>
    <row r="3698" ht="16.5" hidden="1" customHeight="1"/>
    <row r="3699" ht="16.5" hidden="1" customHeight="1"/>
    <row r="3700" ht="16.5" hidden="1" customHeight="1"/>
    <row r="3701" ht="16.5" hidden="1" customHeight="1"/>
    <row r="3702" ht="16.5" hidden="1" customHeight="1"/>
    <row r="3703" ht="16.5" hidden="1" customHeight="1"/>
    <row r="3704" ht="16.5" hidden="1" customHeight="1"/>
    <row r="3705" ht="16.5" hidden="1" customHeight="1"/>
    <row r="3706" ht="16.5" hidden="1" customHeight="1"/>
    <row r="3707" ht="16.5" hidden="1" customHeight="1"/>
    <row r="3708" ht="16.5" hidden="1" customHeight="1"/>
    <row r="3709" ht="16.5" hidden="1" customHeight="1"/>
    <row r="3710" ht="16.5" hidden="1" customHeight="1"/>
    <row r="3711" ht="16.5" hidden="1" customHeight="1"/>
    <row r="3712" ht="16.5" hidden="1" customHeight="1"/>
    <row r="3713" ht="16.5" hidden="1" customHeight="1"/>
    <row r="3714" ht="16.5" hidden="1" customHeight="1"/>
    <row r="3715" ht="16.5" hidden="1" customHeight="1"/>
    <row r="3716" ht="16.5" hidden="1" customHeight="1"/>
    <row r="3717" ht="16.5" hidden="1" customHeight="1"/>
    <row r="3718" ht="16.5" hidden="1" customHeight="1"/>
    <row r="3719" ht="16.5" hidden="1" customHeight="1"/>
    <row r="3720" ht="16.5" hidden="1" customHeight="1"/>
    <row r="3721" ht="16.5" hidden="1" customHeight="1"/>
    <row r="3722" ht="16.5" hidden="1" customHeight="1"/>
    <row r="3723" ht="16.5" hidden="1" customHeight="1"/>
    <row r="3724" ht="16.5" hidden="1" customHeight="1"/>
    <row r="3725" ht="16.5" hidden="1" customHeight="1"/>
    <row r="3726" ht="16.5" hidden="1" customHeight="1"/>
    <row r="3727" ht="16.5" hidden="1" customHeight="1"/>
    <row r="3728" ht="16.5" hidden="1" customHeight="1"/>
    <row r="3729" ht="16.5" hidden="1" customHeight="1"/>
    <row r="3730" ht="16.5" hidden="1" customHeight="1"/>
    <row r="3731" ht="16.5" hidden="1" customHeight="1"/>
    <row r="3732" ht="16.5" hidden="1" customHeight="1"/>
    <row r="3733" ht="16.5" hidden="1" customHeight="1"/>
    <row r="3734" ht="16.5" hidden="1" customHeight="1"/>
    <row r="3735" ht="16.5" hidden="1" customHeight="1"/>
    <row r="3736" ht="16.5" hidden="1" customHeight="1"/>
    <row r="3737" ht="16.5" hidden="1" customHeight="1"/>
    <row r="3738" ht="16.5" hidden="1" customHeight="1"/>
    <row r="3739" ht="16.5" hidden="1" customHeight="1"/>
    <row r="3740" ht="16.5" hidden="1" customHeight="1"/>
    <row r="3741" ht="16.5" hidden="1" customHeight="1"/>
    <row r="3742" ht="16.5" hidden="1" customHeight="1"/>
    <row r="3743" ht="16.5" hidden="1" customHeight="1"/>
    <row r="3744" ht="16.5" hidden="1" customHeight="1"/>
    <row r="3745" ht="16.5" hidden="1" customHeight="1"/>
    <row r="3746" ht="16.5" hidden="1" customHeight="1"/>
    <row r="3747" ht="16.5" hidden="1" customHeight="1"/>
    <row r="3748" ht="16.5" hidden="1" customHeight="1"/>
    <row r="3749" ht="16.5" hidden="1" customHeight="1"/>
    <row r="3750" ht="16.5" hidden="1" customHeight="1"/>
    <row r="3751" ht="16.5" hidden="1" customHeight="1"/>
    <row r="3752" ht="16.5" hidden="1" customHeight="1"/>
    <row r="3753" ht="16.5" hidden="1" customHeight="1"/>
    <row r="3754" ht="16.5" hidden="1" customHeight="1"/>
    <row r="3755" ht="16.5" hidden="1" customHeight="1"/>
    <row r="3756" ht="16.5" hidden="1" customHeight="1"/>
    <row r="3757" ht="16.5" hidden="1" customHeight="1"/>
    <row r="3758" ht="16.5" hidden="1" customHeight="1"/>
    <row r="3759" ht="16.5" hidden="1" customHeight="1"/>
    <row r="3760" ht="16.5" hidden="1" customHeight="1"/>
    <row r="3761" ht="16.5" hidden="1" customHeight="1"/>
    <row r="3762" ht="16.5" hidden="1" customHeight="1"/>
    <row r="3763" ht="16.5" hidden="1" customHeight="1"/>
    <row r="3764" ht="16.5" hidden="1" customHeight="1"/>
    <row r="3765" ht="16.5" hidden="1" customHeight="1"/>
    <row r="3766" ht="16.5" hidden="1" customHeight="1"/>
    <row r="3767" ht="16.5" hidden="1" customHeight="1"/>
    <row r="3768" ht="16.5" hidden="1" customHeight="1"/>
    <row r="3769" ht="16.5" hidden="1" customHeight="1"/>
    <row r="3770" ht="16.5" hidden="1" customHeight="1"/>
    <row r="3771" ht="16.5" hidden="1" customHeight="1"/>
    <row r="3772" ht="16.5" hidden="1" customHeight="1"/>
    <row r="3773" ht="16.5" hidden="1" customHeight="1"/>
    <row r="3774" ht="16.5" hidden="1" customHeight="1"/>
    <row r="3775" ht="16.5" hidden="1" customHeight="1"/>
    <row r="3776" ht="16.5" hidden="1" customHeight="1"/>
    <row r="3777" ht="16.5" hidden="1" customHeight="1"/>
    <row r="3778" ht="16.5" hidden="1" customHeight="1"/>
    <row r="3779" ht="16.5" hidden="1" customHeight="1"/>
    <row r="3780" ht="16.5" hidden="1" customHeight="1"/>
    <row r="3781" ht="16.5" hidden="1" customHeight="1"/>
    <row r="3782" ht="16.5" hidden="1" customHeight="1"/>
    <row r="3783" ht="16.5" hidden="1" customHeight="1"/>
    <row r="3784" ht="16.5" hidden="1" customHeight="1"/>
    <row r="3785" ht="16.5" hidden="1" customHeight="1"/>
    <row r="3786" ht="16.5" hidden="1" customHeight="1"/>
    <row r="3787" ht="16.5" hidden="1" customHeight="1"/>
    <row r="3788" ht="16.5" hidden="1" customHeight="1"/>
    <row r="3789" ht="16.5" hidden="1" customHeight="1"/>
    <row r="3790" ht="16.5" hidden="1" customHeight="1"/>
    <row r="3791" ht="16.5" hidden="1" customHeight="1"/>
    <row r="3792" ht="16.5" hidden="1" customHeight="1"/>
    <row r="3793" ht="16.5" hidden="1" customHeight="1"/>
    <row r="3794" ht="16.5" hidden="1" customHeight="1"/>
    <row r="3795" ht="16.5" hidden="1" customHeight="1"/>
    <row r="3796" ht="16.5" hidden="1" customHeight="1"/>
    <row r="3797" ht="16.5" hidden="1" customHeight="1"/>
    <row r="3798" ht="16.5" hidden="1" customHeight="1"/>
    <row r="3799" ht="16.5" hidden="1" customHeight="1"/>
    <row r="3800" ht="16.5" hidden="1" customHeight="1"/>
    <row r="3801" ht="16.5" hidden="1" customHeight="1"/>
    <row r="3802" ht="16.5" hidden="1" customHeight="1"/>
    <row r="3803" ht="16.5" hidden="1" customHeight="1"/>
    <row r="3804" ht="16.5" hidden="1" customHeight="1"/>
    <row r="3805" ht="16.5" hidden="1" customHeight="1"/>
    <row r="3806" ht="16.5" hidden="1" customHeight="1"/>
    <row r="3807" ht="16.5" hidden="1" customHeight="1"/>
    <row r="3808" ht="16.5" hidden="1" customHeight="1"/>
    <row r="3809" ht="16.5" hidden="1" customHeight="1"/>
    <row r="3810" ht="16.5" hidden="1" customHeight="1"/>
    <row r="3811" ht="16.5" hidden="1" customHeight="1"/>
    <row r="3812" ht="16.5" hidden="1" customHeight="1"/>
    <row r="3813" ht="16.5" hidden="1" customHeight="1"/>
    <row r="3814" ht="16.5" hidden="1" customHeight="1"/>
    <row r="3815" ht="16.5" hidden="1" customHeight="1"/>
    <row r="3816" ht="16.5" hidden="1" customHeight="1"/>
    <row r="3817" ht="16.5" hidden="1" customHeight="1"/>
    <row r="3818" ht="16.5" hidden="1" customHeight="1"/>
    <row r="3819" ht="16.5" hidden="1" customHeight="1"/>
    <row r="3820" ht="16.5" hidden="1" customHeight="1"/>
    <row r="3821" ht="16.5" hidden="1" customHeight="1"/>
    <row r="3822" ht="16.5" hidden="1" customHeight="1"/>
    <row r="3823" ht="16.5" hidden="1" customHeight="1"/>
    <row r="3824" ht="16.5" hidden="1" customHeight="1"/>
    <row r="3825" ht="16.5" hidden="1" customHeight="1"/>
    <row r="3826" ht="16.5" hidden="1" customHeight="1"/>
    <row r="3827" ht="16.5" hidden="1" customHeight="1"/>
    <row r="3828" ht="16.5" hidden="1" customHeight="1"/>
    <row r="3829" ht="16.5" hidden="1" customHeight="1"/>
    <row r="3830" ht="16.5" hidden="1" customHeight="1"/>
    <row r="3831" ht="16.5" hidden="1" customHeight="1"/>
    <row r="3832" ht="16.5" hidden="1" customHeight="1"/>
    <row r="3833" ht="16.5" hidden="1" customHeight="1"/>
    <row r="3834" ht="16.5" hidden="1" customHeight="1"/>
    <row r="3835" ht="16.5" hidden="1" customHeight="1"/>
    <row r="3836" ht="16.5" hidden="1" customHeight="1"/>
    <row r="3837" ht="16.5" hidden="1" customHeight="1"/>
    <row r="3838" ht="16.5" hidden="1" customHeight="1"/>
    <row r="3839" ht="16.5" hidden="1" customHeight="1"/>
    <row r="3840" ht="16.5" hidden="1" customHeight="1"/>
    <row r="3841" ht="16.5" hidden="1" customHeight="1"/>
    <row r="3842" ht="16.5" hidden="1" customHeight="1"/>
    <row r="3843" ht="16.5" hidden="1" customHeight="1"/>
    <row r="3844" ht="16.5" hidden="1" customHeight="1"/>
    <row r="3845" ht="16.5" hidden="1" customHeight="1"/>
    <row r="3846" ht="16.5" hidden="1" customHeight="1"/>
    <row r="3847" ht="16.5" hidden="1" customHeight="1"/>
    <row r="3848" ht="16.5" hidden="1" customHeight="1"/>
    <row r="3849" ht="16.5" hidden="1" customHeight="1"/>
    <row r="3850" ht="16.5" hidden="1" customHeight="1"/>
    <row r="3851" ht="16.5" hidden="1" customHeight="1"/>
    <row r="3852" ht="16.5" hidden="1" customHeight="1"/>
    <row r="3853" ht="16.5" hidden="1" customHeight="1"/>
    <row r="3854" ht="16.5" hidden="1" customHeight="1"/>
    <row r="3855" ht="16.5" hidden="1" customHeight="1"/>
    <row r="3856" ht="16.5" hidden="1" customHeight="1"/>
    <row r="3857" ht="16.5" hidden="1" customHeight="1"/>
    <row r="3858" ht="16.5" hidden="1" customHeight="1"/>
    <row r="3859" ht="16.5" hidden="1" customHeight="1"/>
    <row r="3860" ht="16.5" hidden="1" customHeight="1"/>
    <row r="3861" ht="16.5" hidden="1" customHeight="1"/>
    <row r="3862" ht="16.5" hidden="1" customHeight="1"/>
    <row r="3863" ht="16.5" hidden="1" customHeight="1"/>
    <row r="3864" ht="16.5" hidden="1" customHeight="1"/>
    <row r="3865" ht="16.5" hidden="1" customHeight="1"/>
    <row r="3866" ht="16.5" hidden="1" customHeight="1"/>
    <row r="3867" ht="16.5" hidden="1" customHeight="1"/>
    <row r="3868" ht="16.5" hidden="1" customHeight="1"/>
    <row r="3869" ht="16.5" hidden="1" customHeight="1"/>
    <row r="3870" ht="16.5" hidden="1" customHeight="1"/>
    <row r="3871" ht="16.5" hidden="1" customHeight="1"/>
    <row r="3872" ht="16.5" hidden="1" customHeight="1"/>
    <row r="3873" ht="16.5" hidden="1" customHeight="1"/>
    <row r="3874" ht="16.5" hidden="1" customHeight="1"/>
    <row r="3875" ht="16.5" hidden="1" customHeight="1"/>
    <row r="3876" ht="16.5" hidden="1" customHeight="1"/>
    <row r="3877" ht="16.5" hidden="1" customHeight="1"/>
    <row r="3878" ht="16.5" hidden="1" customHeight="1"/>
    <row r="3879" ht="16.5" hidden="1" customHeight="1"/>
    <row r="3880" ht="16.5" hidden="1" customHeight="1"/>
    <row r="3881" ht="16.5" hidden="1" customHeight="1"/>
    <row r="3882" ht="16.5" hidden="1" customHeight="1"/>
    <row r="3883" ht="16.5" hidden="1" customHeight="1"/>
    <row r="3884" ht="16.5" hidden="1" customHeight="1"/>
    <row r="3885" ht="16.5" hidden="1" customHeight="1"/>
    <row r="3886" ht="16.5" hidden="1" customHeight="1"/>
    <row r="3887" ht="16.5" hidden="1" customHeight="1"/>
    <row r="3888" ht="16.5" hidden="1" customHeight="1"/>
    <row r="3889" ht="16.5" hidden="1" customHeight="1"/>
    <row r="3890" ht="16.5" hidden="1" customHeight="1"/>
    <row r="3891" ht="16.5" hidden="1" customHeight="1"/>
    <row r="3892" ht="16.5" hidden="1" customHeight="1"/>
    <row r="3893" ht="16.5" hidden="1" customHeight="1"/>
    <row r="3894" ht="16.5" hidden="1" customHeight="1"/>
    <row r="3895" ht="16.5" hidden="1" customHeight="1"/>
    <row r="3896" ht="16.5" hidden="1" customHeight="1"/>
    <row r="3897" ht="16.5" hidden="1" customHeight="1"/>
    <row r="3898" ht="16.5" hidden="1" customHeight="1"/>
    <row r="3899" ht="16.5" hidden="1" customHeight="1"/>
    <row r="3900" ht="16.5" hidden="1" customHeight="1"/>
    <row r="3901" ht="16.5" hidden="1" customHeight="1"/>
    <row r="3902" ht="16.5" hidden="1" customHeight="1"/>
    <row r="3903" ht="16.5" hidden="1" customHeight="1"/>
    <row r="3904" ht="16.5" hidden="1" customHeight="1"/>
    <row r="3905" ht="16.5" hidden="1" customHeight="1"/>
    <row r="3906" ht="16.5" hidden="1" customHeight="1"/>
    <row r="3907" ht="16.5" hidden="1" customHeight="1"/>
    <row r="3908" ht="16.5" hidden="1" customHeight="1"/>
    <row r="3909" ht="16.5" hidden="1" customHeight="1"/>
    <row r="3910" ht="16.5" hidden="1" customHeight="1"/>
    <row r="3911" ht="16.5" hidden="1" customHeight="1"/>
    <row r="3912" ht="16.5" hidden="1" customHeight="1"/>
    <row r="3913" ht="16.5" hidden="1" customHeight="1"/>
    <row r="3914" ht="16.5" hidden="1" customHeight="1"/>
    <row r="3915" ht="16.5" hidden="1" customHeight="1"/>
    <row r="3916" ht="16.5" hidden="1" customHeight="1"/>
    <row r="3917" ht="16.5" hidden="1" customHeight="1"/>
    <row r="3918" ht="16.5" hidden="1" customHeight="1"/>
    <row r="3919" ht="16.5" hidden="1" customHeight="1"/>
    <row r="3920" ht="16.5" hidden="1" customHeight="1"/>
    <row r="3921" ht="16.5" hidden="1" customHeight="1"/>
    <row r="3922" ht="16.5" hidden="1" customHeight="1"/>
    <row r="3923" ht="16.5" hidden="1" customHeight="1"/>
    <row r="3924" ht="16.5" hidden="1" customHeight="1"/>
    <row r="3925" ht="16.5" hidden="1" customHeight="1"/>
    <row r="3926" ht="16.5" hidden="1" customHeight="1"/>
    <row r="3927" ht="16.5" hidden="1" customHeight="1"/>
    <row r="3928" ht="16.5" hidden="1" customHeight="1"/>
    <row r="3929" ht="16.5" hidden="1" customHeight="1"/>
    <row r="3930" ht="16.5" hidden="1" customHeight="1"/>
    <row r="3931" ht="16.5" hidden="1" customHeight="1"/>
    <row r="3932" ht="16.5" hidden="1" customHeight="1"/>
    <row r="3933" ht="16.5" hidden="1" customHeight="1"/>
    <row r="3934" ht="16.5" hidden="1" customHeight="1"/>
    <row r="3935" ht="16.5" hidden="1" customHeight="1"/>
    <row r="3936" ht="16.5" hidden="1" customHeight="1"/>
    <row r="3937" ht="16.5" hidden="1" customHeight="1"/>
    <row r="3938" ht="16.5" hidden="1" customHeight="1"/>
    <row r="3939" ht="16.5" hidden="1" customHeight="1"/>
    <row r="3940" ht="16.5" hidden="1" customHeight="1"/>
    <row r="3941" ht="16.5" hidden="1" customHeight="1"/>
    <row r="3942" ht="16.5" hidden="1" customHeight="1"/>
    <row r="3943" ht="16.5" hidden="1" customHeight="1"/>
    <row r="3944" ht="16.5" hidden="1" customHeight="1"/>
    <row r="3945" ht="16.5" hidden="1" customHeight="1"/>
    <row r="3946" ht="16.5" hidden="1" customHeight="1"/>
    <row r="3947" ht="16.5" hidden="1" customHeight="1"/>
    <row r="3948" ht="16.5" hidden="1" customHeight="1"/>
    <row r="3949" ht="16.5" hidden="1" customHeight="1"/>
    <row r="3950" ht="16.5" hidden="1" customHeight="1"/>
    <row r="3951" ht="16.5" hidden="1" customHeight="1"/>
    <row r="3952" ht="16.5" hidden="1" customHeight="1"/>
    <row r="3953" ht="16.5" hidden="1" customHeight="1"/>
    <row r="3954" ht="16.5" hidden="1" customHeight="1"/>
    <row r="3955" ht="16.5" hidden="1" customHeight="1"/>
    <row r="3956" ht="16.5" hidden="1" customHeight="1"/>
    <row r="3957" ht="16.5" hidden="1" customHeight="1"/>
    <row r="3958" ht="16.5" hidden="1" customHeight="1"/>
    <row r="3959" ht="16.5" hidden="1" customHeight="1"/>
    <row r="3960" ht="16.5" hidden="1" customHeight="1"/>
    <row r="3961" ht="16.5" hidden="1" customHeight="1"/>
    <row r="3962" ht="16.5" hidden="1" customHeight="1"/>
    <row r="3963" ht="16.5" hidden="1" customHeight="1"/>
    <row r="3964" ht="16.5" hidden="1" customHeight="1"/>
    <row r="3965" ht="16.5" hidden="1" customHeight="1"/>
    <row r="3966" ht="16.5" hidden="1" customHeight="1"/>
    <row r="3967" ht="16.5" hidden="1" customHeight="1"/>
    <row r="3968" ht="16.5" hidden="1" customHeight="1"/>
    <row r="3969" ht="16.5" hidden="1" customHeight="1"/>
    <row r="3970" ht="16.5" hidden="1" customHeight="1"/>
    <row r="3971" ht="16.5" hidden="1" customHeight="1"/>
    <row r="3972" ht="16.5" hidden="1" customHeight="1"/>
    <row r="3973" ht="16.5" hidden="1" customHeight="1"/>
    <row r="3974" ht="16.5" hidden="1" customHeight="1"/>
    <row r="3975" ht="16.5" hidden="1" customHeight="1"/>
    <row r="3976" ht="16.5" hidden="1" customHeight="1"/>
    <row r="3977" ht="16.5" hidden="1" customHeight="1"/>
    <row r="3978" ht="16.5" hidden="1" customHeight="1"/>
    <row r="3979" ht="16.5" hidden="1" customHeight="1"/>
    <row r="3980" ht="16.5" hidden="1" customHeight="1"/>
    <row r="3981" ht="16.5" hidden="1" customHeight="1"/>
    <row r="3982" ht="16.5" hidden="1" customHeight="1"/>
    <row r="3983" ht="16.5" hidden="1" customHeight="1"/>
    <row r="3984" ht="16.5" hidden="1" customHeight="1"/>
    <row r="3985" ht="16.5" hidden="1" customHeight="1"/>
    <row r="3986" ht="16.5" hidden="1" customHeight="1"/>
    <row r="3987" ht="16.5" hidden="1" customHeight="1"/>
    <row r="3988" ht="16.5" hidden="1" customHeight="1"/>
    <row r="3989" ht="16.5" hidden="1" customHeight="1"/>
    <row r="3990" ht="16.5" hidden="1" customHeight="1"/>
    <row r="3991" ht="16.5" hidden="1" customHeight="1"/>
    <row r="3992" ht="16.5" hidden="1" customHeight="1"/>
    <row r="3993" ht="16.5" hidden="1" customHeight="1"/>
    <row r="3994" ht="16.5" hidden="1" customHeight="1"/>
    <row r="3995" ht="16.5" hidden="1" customHeight="1"/>
    <row r="3996" ht="16.5" hidden="1" customHeight="1"/>
    <row r="3997" ht="16.5" hidden="1" customHeight="1"/>
    <row r="3998" ht="16.5" hidden="1" customHeight="1"/>
    <row r="3999" ht="16.5" hidden="1" customHeight="1"/>
    <row r="4000" ht="16.5" hidden="1" customHeight="1"/>
    <row r="4001" ht="16.5" hidden="1" customHeight="1"/>
    <row r="4002" ht="16.5" hidden="1" customHeight="1"/>
    <row r="4003" ht="16.5" hidden="1" customHeight="1"/>
    <row r="4004" ht="16.5" hidden="1" customHeight="1"/>
    <row r="4005" ht="16.5" hidden="1" customHeight="1"/>
    <row r="4006" ht="16.5" hidden="1" customHeight="1"/>
    <row r="4007" ht="16.5" hidden="1" customHeight="1"/>
    <row r="4008" ht="16.5" hidden="1" customHeight="1"/>
    <row r="4009" ht="16.5" hidden="1" customHeight="1"/>
    <row r="4010" ht="16.5" hidden="1" customHeight="1"/>
    <row r="4011" ht="16.5" hidden="1" customHeight="1"/>
    <row r="4012" ht="16.5" hidden="1" customHeight="1"/>
    <row r="4013" ht="16.5" hidden="1" customHeight="1"/>
    <row r="4014" ht="16.5" hidden="1" customHeight="1"/>
    <row r="4015" ht="16.5" hidden="1" customHeight="1"/>
    <row r="4016" ht="16.5" hidden="1" customHeight="1"/>
    <row r="4017" ht="16.5" hidden="1" customHeight="1"/>
    <row r="4018" ht="16.5" hidden="1" customHeight="1"/>
    <row r="4019" ht="16.5" hidden="1" customHeight="1"/>
    <row r="4020" ht="16.5" hidden="1" customHeight="1"/>
    <row r="4021" ht="16.5" hidden="1" customHeight="1"/>
    <row r="4022" ht="16.5" hidden="1" customHeight="1"/>
    <row r="4023" ht="16.5" hidden="1" customHeight="1"/>
    <row r="4024" ht="16.5" hidden="1" customHeight="1"/>
    <row r="4025" ht="16.5" hidden="1" customHeight="1"/>
    <row r="4026" ht="16.5" hidden="1" customHeight="1"/>
    <row r="4027" ht="16.5" hidden="1" customHeight="1"/>
    <row r="4028" ht="16.5" hidden="1" customHeight="1"/>
    <row r="4029" ht="16.5" hidden="1" customHeight="1"/>
    <row r="4030" ht="16.5" hidden="1" customHeight="1"/>
    <row r="4031" ht="16.5" hidden="1" customHeight="1"/>
    <row r="4032" ht="16.5" hidden="1" customHeight="1"/>
    <row r="4033" ht="16.5" hidden="1" customHeight="1"/>
    <row r="4034" ht="16.5" hidden="1" customHeight="1"/>
    <row r="4035" ht="16.5" hidden="1" customHeight="1"/>
    <row r="4036" ht="16.5" hidden="1" customHeight="1"/>
    <row r="4037" ht="16.5" hidden="1" customHeight="1"/>
    <row r="4038" ht="16.5" hidden="1" customHeight="1"/>
    <row r="4039" ht="16.5" hidden="1" customHeight="1"/>
    <row r="4040" ht="16.5" hidden="1" customHeight="1"/>
    <row r="4041" ht="16.5" hidden="1" customHeight="1"/>
    <row r="4042" ht="16.5" hidden="1" customHeight="1"/>
    <row r="4043" ht="16.5" hidden="1" customHeight="1"/>
    <row r="4044" ht="16.5" hidden="1" customHeight="1"/>
    <row r="4045" ht="16.5" hidden="1" customHeight="1"/>
    <row r="4046" ht="16.5" hidden="1" customHeight="1"/>
    <row r="4047" ht="16.5" hidden="1" customHeight="1"/>
    <row r="4048" ht="16.5" hidden="1" customHeight="1"/>
    <row r="4049" ht="16.5" hidden="1" customHeight="1"/>
    <row r="4050" ht="16.5" hidden="1" customHeight="1"/>
    <row r="4051" ht="16.5" hidden="1" customHeight="1"/>
    <row r="4052" ht="16.5" hidden="1" customHeight="1"/>
    <row r="4053" ht="16.5" hidden="1" customHeight="1"/>
    <row r="4054" ht="16.5" hidden="1" customHeight="1"/>
    <row r="4055" ht="16.5" hidden="1" customHeight="1"/>
    <row r="4056" ht="16.5" hidden="1" customHeight="1"/>
    <row r="4057" ht="16.5" hidden="1" customHeight="1"/>
    <row r="4058" ht="16.5" hidden="1" customHeight="1"/>
    <row r="4059" ht="16.5" hidden="1" customHeight="1"/>
    <row r="4060" ht="16.5" hidden="1" customHeight="1"/>
    <row r="4061" ht="16.5" hidden="1" customHeight="1"/>
    <row r="4062" ht="16.5" hidden="1" customHeight="1"/>
    <row r="4063" ht="16.5" hidden="1" customHeight="1"/>
    <row r="4064" ht="16.5" hidden="1" customHeight="1"/>
    <row r="4065" ht="16.5" hidden="1" customHeight="1"/>
    <row r="4066" ht="16.5" hidden="1" customHeight="1"/>
    <row r="4067" ht="16.5" hidden="1" customHeight="1"/>
    <row r="4068" ht="16.5" hidden="1" customHeight="1"/>
    <row r="4069" ht="16.5" hidden="1" customHeight="1"/>
    <row r="4070" ht="16.5" hidden="1" customHeight="1"/>
    <row r="4071" ht="16.5" hidden="1" customHeight="1"/>
    <row r="4072" ht="16.5" hidden="1" customHeight="1"/>
    <row r="4073" ht="16.5" hidden="1" customHeight="1"/>
    <row r="4074" ht="16.5" hidden="1" customHeight="1"/>
    <row r="4075" ht="16.5" hidden="1" customHeight="1"/>
    <row r="4076" ht="16.5" hidden="1" customHeight="1"/>
    <row r="4077" ht="16.5" hidden="1" customHeight="1"/>
    <row r="4078" ht="16.5" hidden="1" customHeight="1"/>
    <row r="4079" ht="16.5" hidden="1" customHeight="1"/>
    <row r="4080" ht="16.5" hidden="1" customHeight="1"/>
    <row r="4081" ht="16.5" hidden="1" customHeight="1"/>
    <row r="4082" ht="16.5" hidden="1" customHeight="1"/>
    <row r="4083" ht="16.5" hidden="1" customHeight="1"/>
    <row r="4084" ht="16.5" hidden="1" customHeight="1"/>
    <row r="4085" ht="16.5" hidden="1" customHeight="1"/>
    <row r="4086" ht="16.5" hidden="1" customHeight="1"/>
    <row r="4087" ht="16.5" hidden="1" customHeight="1"/>
    <row r="4088" ht="16.5" hidden="1" customHeight="1"/>
    <row r="4089" ht="16.5" hidden="1" customHeight="1"/>
    <row r="4090" ht="16.5" hidden="1" customHeight="1"/>
    <row r="4091" ht="16.5" hidden="1" customHeight="1"/>
    <row r="4092" ht="16.5" hidden="1" customHeight="1"/>
    <row r="4093" ht="16.5" hidden="1" customHeight="1"/>
    <row r="4094" ht="16.5" hidden="1" customHeight="1"/>
    <row r="4095" ht="16.5" hidden="1" customHeight="1"/>
    <row r="4096" ht="16.5" hidden="1" customHeight="1"/>
    <row r="4097" ht="16.5" hidden="1" customHeight="1"/>
    <row r="4098" ht="16.5" hidden="1" customHeight="1"/>
    <row r="4099" ht="16.5" hidden="1" customHeight="1"/>
    <row r="4100" ht="16.5" hidden="1" customHeight="1"/>
    <row r="4101" ht="16.5" hidden="1" customHeight="1"/>
    <row r="4102" ht="16.5" hidden="1" customHeight="1"/>
    <row r="4103" ht="16.5" hidden="1" customHeight="1"/>
    <row r="4104" ht="16.5" hidden="1" customHeight="1"/>
    <row r="4105" ht="16.5" hidden="1" customHeight="1"/>
    <row r="4106" ht="16.5" hidden="1" customHeight="1"/>
    <row r="4107" ht="16.5" hidden="1" customHeight="1"/>
    <row r="4108" ht="16.5" hidden="1" customHeight="1"/>
    <row r="4109" ht="16.5" hidden="1" customHeight="1"/>
    <row r="4110" ht="16.5" hidden="1" customHeight="1"/>
    <row r="4111" ht="16.5" hidden="1" customHeight="1"/>
    <row r="4112" ht="16.5" hidden="1" customHeight="1"/>
    <row r="4113" ht="16.5" hidden="1" customHeight="1"/>
    <row r="4114" ht="16.5" hidden="1" customHeight="1"/>
    <row r="4115" ht="16.5" hidden="1" customHeight="1"/>
    <row r="4116" ht="16.5" hidden="1" customHeight="1"/>
    <row r="4117" ht="16.5" hidden="1" customHeight="1"/>
    <row r="4118" ht="16.5" hidden="1" customHeight="1"/>
    <row r="4119" ht="16.5" hidden="1" customHeight="1"/>
    <row r="4120" ht="16.5" hidden="1" customHeight="1"/>
    <row r="4121" ht="16.5" hidden="1" customHeight="1"/>
    <row r="4122" ht="16.5" hidden="1" customHeight="1"/>
    <row r="4123" ht="16.5" hidden="1" customHeight="1"/>
    <row r="4124" ht="16.5" hidden="1" customHeight="1"/>
    <row r="4125" ht="16.5" hidden="1" customHeight="1"/>
    <row r="4126" ht="16.5" hidden="1" customHeight="1"/>
    <row r="4127" ht="16.5" hidden="1" customHeight="1"/>
    <row r="4128" ht="16.5" hidden="1" customHeight="1"/>
    <row r="4129" ht="16.5" hidden="1" customHeight="1"/>
    <row r="4130" ht="16.5" hidden="1" customHeight="1"/>
    <row r="4131" ht="16.5" hidden="1" customHeight="1"/>
    <row r="4132" ht="16.5" hidden="1" customHeight="1"/>
    <row r="4133" ht="16.5" hidden="1" customHeight="1"/>
    <row r="4134" ht="16.5" hidden="1" customHeight="1"/>
    <row r="4135" ht="16.5" hidden="1" customHeight="1"/>
    <row r="4136" ht="16.5" hidden="1" customHeight="1"/>
    <row r="4137" ht="16.5" hidden="1" customHeight="1"/>
    <row r="4138" ht="16.5" hidden="1" customHeight="1"/>
    <row r="4139" ht="16.5" hidden="1" customHeight="1"/>
    <row r="4140" ht="16.5" hidden="1" customHeight="1"/>
    <row r="4141" ht="16.5" hidden="1" customHeight="1"/>
    <row r="4142" ht="16.5" hidden="1" customHeight="1"/>
    <row r="4143" ht="16.5" hidden="1" customHeight="1"/>
    <row r="4144" ht="16.5" hidden="1" customHeight="1"/>
    <row r="4145" ht="16.5" hidden="1" customHeight="1"/>
    <row r="4146" ht="16.5" hidden="1" customHeight="1"/>
    <row r="4147" ht="16.5" hidden="1" customHeight="1"/>
    <row r="4148" ht="16.5" hidden="1" customHeight="1"/>
    <row r="4149" ht="16.5" hidden="1" customHeight="1"/>
    <row r="4150" ht="16.5" hidden="1" customHeight="1"/>
    <row r="4151" ht="16.5" hidden="1" customHeight="1"/>
    <row r="4152" ht="16.5" hidden="1" customHeight="1"/>
    <row r="4153" ht="16.5" hidden="1" customHeight="1"/>
    <row r="4154" ht="16.5" hidden="1" customHeight="1"/>
    <row r="4155" ht="16.5" hidden="1" customHeight="1"/>
    <row r="4156" ht="16.5" hidden="1" customHeight="1"/>
    <row r="4157" ht="16.5" hidden="1" customHeight="1"/>
    <row r="4158" ht="16.5" hidden="1" customHeight="1"/>
    <row r="4159" ht="16.5" hidden="1" customHeight="1"/>
    <row r="4160" ht="16.5" hidden="1" customHeight="1"/>
    <row r="4161" ht="16.5" hidden="1" customHeight="1"/>
    <row r="4162" ht="16.5" hidden="1" customHeight="1"/>
    <row r="4163" ht="16.5" hidden="1" customHeight="1"/>
    <row r="4164" ht="16.5" hidden="1" customHeight="1"/>
    <row r="4165" ht="16.5" hidden="1" customHeight="1"/>
    <row r="4166" ht="16.5" hidden="1" customHeight="1"/>
    <row r="4167" ht="16.5" hidden="1" customHeight="1"/>
    <row r="4168" ht="16.5" hidden="1" customHeight="1"/>
    <row r="4169" ht="16.5" hidden="1" customHeight="1"/>
    <row r="4170" ht="16.5" hidden="1" customHeight="1"/>
    <row r="4171" ht="16.5" hidden="1" customHeight="1"/>
    <row r="4172" ht="16.5" hidden="1" customHeight="1"/>
    <row r="4173" ht="16.5" hidden="1" customHeight="1"/>
    <row r="4174" ht="16.5" hidden="1" customHeight="1"/>
    <row r="4175" ht="16.5" hidden="1" customHeight="1"/>
    <row r="4176" ht="16.5" hidden="1" customHeight="1"/>
    <row r="4177" ht="16.5" hidden="1" customHeight="1"/>
    <row r="4178" ht="16.5" hidden="1" customHeight="1"/>
    <row r="4179" ht="16.5" hidden="1" customHeight="1"/>
    <row r="4180" ht="16.5" hidden="1" customHeight="1"/>
    <row r="4181" ht="16.5" hidden="1" customHeight="1"/>
    <row r="4182" ht="16.5" hidden="1" customHeight="1"/>
    <row r="4183" ht="16.5" hidden="1" customHeight="1"/>
    <row r="4184" ht="16.5" hidden="1" customHeight="1"/>
    <row r="4185" ht="16.5" hidden="1" customHeight="1"/>
    <row r="4186" ht="16.5" hidden="1" customHeight="1"/>
    <row r="4187" ht="16.5" hidden="1" customHeight="1"/>
    <row r="4188" ht="16.5" hidden="1" customHeight="1"/>
    <row r="4189" ht="16.5" hidden="1" customHeight="1"/>
    <row r="4190" ht="16.5" hidden="1" customHeight="1"/>
    <row r="4191" ht="16.5" hidden="1" customHeight="1"/>
    <row r="4192" ht="16.5" hidden="1" customHeight="1"/>
    <row r="4193" ht="16.5" hidden="1" customHeight="1"/>
    <row r="4194" ht="16.5" hidden="1" customHeight="1"/>
    <row r="4195" ht="16.5" hidden="1" customHeight="1"/>
    <row r="4196" ht="16.5" hidden="1" customHeight="1"/>
    <row r="4197" ht="16.5" hidden="1" customHeight="1"/>
    <row r="4198" ht="16.5" hidden="1" customHeight="1"/>
    <row r="4199" ht="16.5" hidden="1" customHeight="1"/>
    <row r="4200" ht="16.5" hidden="1" customHeight="1"/>
    <row r="4201" ht="16.5" hidden="1" customHeight="1"/>
    <row r="4202" ht="16.5" hidden="1" customHeight="1"/>
    <row r="4203" ht="16.5" hidden="1" customHeight="1"/>
    <row r="4204" ht="16.5" hidden="1" customHeight="1"/>
    <row r="4205" ht="16.5" hidden="1" customHeight="1"/>
    <row r="4206" ht="16.5" hidden="1" customHeight="1"/>
    <row r="4207" ht="16.5" hidden="1" customHeight="1"/>
    <row r="4208" ht="16.5" hidden="1" customHeight="1"/>
    <row r="4209" ht="16.5" hidden="1" customHeight="1"/>
    <row r="4210" ht="16.5" hidden="1" customHeight="1"/>
    <row r="4211" ht="16.5" hidden="1" customHeight="1"/>
    <row r="4212" ht="16.5" hidden="1" customHeight="1"/>
    <row r="4213" ht="16.5" hidden="1" customHeight="1"/>
    <row r="4214" ht="16.5" hidden="1" customHeight="1"/>
    <row r="4215" ht="16.5" hidden="1" customHeight="1"/>
    <row r="4216" ht="16.5" hidden="1" customHeight="1"/>
    <row r="4217" ht="16.5" hidden="1" customHeight="1"/>
    <row r="4218" ht="16.5" hidden="1" customHeight="1"/>
    <row r="4219" ht="16.5" hidden="1" customHeight="1"/>
    <row r="4220" ht="16.5" hidden="1" customHeight="1"/>
    <row r="4221" ht="16.5" hidden="1" customHeight="1"/>
    <row r="4222" ht="16.5" hidden="1" customHeight="1"/>
    <row r="4223" ht="16.5" hidden="1" customHeight="1"/>
    <row r="4224" ht="16.5" hidden="1" customHeight="1"/>
    <row r="4225" ht="16.5" hidden="1" customHeight="1"/>
    <row r="4226" ht="16.5" hidden="1" customHeight="1"/>
    <row r="4227" ht="16.5" hidden="1" customHeight="1"/>
    <row r="4228" ht="16.5" hidden="1" customHeight="1"/>
    <row r="4229" ht="16.5" hidden="1" customHeight="1"/>
    <row r="4230" ht="16.5" hidden="1" customHeight="1"/>
    <row r="4231" ht="16.5" hidden="1" customHeight="1"/>
    <row r="4232" ht="16.5" hidden="1" customHeight="1"/>
    <row r="4233" ht="16.5" hidden="1" customHeight="1"/>
    <row r="4234" ht="16.5" hidden="1" customHeight="1"/>
    <row r="4235" ht="16.5" hidden="1" customHeight="1"/>
    <row r="4236" ht="16.5" hidden="1" customHeight="1"/>
    <row r="4237" ht="16.5" hidden="1" customHeight="1"/>
    <row r="4238" ht="16.5" hidden="1" customHeight="1"/>
    <row r="4239" ht="16.5" hidden="1" customHeight="1"/>
    <row r="4240" ht="16.5" hidden="1" customHeight="1"/>
    <row r="4241" ht="16.5" hidden="1" customHeight="1"/>
    <row r="4242" ht="16.5" hidden="1" customHeight="1"/>
    <row r="4243" ht="16.5" hidden="1" customHeight="1"/>
    <row r="4244" ht="16.5" hidden="1" customHeight="1"/>
    <row r="4245" ht="16.5" hidden="1" customHeight="1"/>
    <row r="4246" ht="16.5" hidden="1" customHeight="1"/>
    <row r="4247" ht="16.5" hidden="1" customHeight="1"/>
    <row r="4248" ht="16.5" hidden="1" customHeight="1"/>
    <row r="4249" ht="16.5" hidden="1" customHeight="1"/>
    <row r="4250" ht="16.5" hidden="1" customHeight="1"/>
    <row r="4251" ht="16.5" hidden="1" customHeight="1"/>
    <row r="4252" ht="16.5" hidden="1" customHeight="1"/>
    <row r="4253" ht="16.5" hidden="1" customHeight="1"/>
    <row r="4254" ht="16.5" hidden="1" customHeight="1"/>
    <row r="4255" ht="16.5" hidden="1" customHeight="1"/>
    <row r="4256" ht="16.5" hidden="1" customHeight="1"/>
    <row r="4257" ht="16.5" hidden="1" customHeight="1"/>
    <row r="4258" ht="16.5" hidden="1" customHeight="1"/>
    <row r="4259" ht="16.5" hidden="1" customHeight="1"/>
    <row r="4260" ht="16.5" hidden="1" customHeight="1"/>
    <row r="4261" ht="16.5" hidden="1" customHeight="1"/>
    <row r="4262" ht="16.5" hidden="1" customHeight="1"/>
    <row r="4263" ht="16.5" hidden="1" customHeight="1"/>
    <row r="4264" ht="16.5" hidden="1" customHeight="1"/>
    <row r="4265" ht="16.5" hidden="1" customHeight="1"/>
    <row r="4266" ht="16.5" hidden="1" customHeight="1"/>
    <row r="4267" ht="16.5" hidden="1" customHeight="1"/>
    <row r="4268" ht="16.5" hidden="1" customHeight="1"/>
    <row r="4269" ht="16.5" hidden="1" customHeight="1"/>
    <row r="4270" ht="16.5" hidden="1" customHeight="1"/>
    <row r="4271" ht="16.5" hidden="1" customHeight="1"/>
    <row r="4272" ht="16.5" hidden="1" customHeight="1"/>
    <row r="4273" ht="16.5" hidden="1" customHeight="1"/>
    <row r="4274" ht="16.5" hidden="1" customHeight="1"/>
    <row r="4275" ht="16.5" hidden="1" customHeight="1"/>
    <row r="4276" ht="16.5" hidden="1" customHeight="1"/>
    <row r="4277" ht="16.5" hidden="1" customHeight="1"/>
    <row r="4278" ht="16.5" hidden="1" customHeight="1"/>
    <row r="4279" ht="16.5" hidden="1" customHeight="1"/>
    <row r="4280" ht="16.5" hidden="1" customHeight="1"/>
    <row r="4281" ht="16.5" hidden="1" customHeight="1"/>
    <row r="4282" ht="16.5" hidden="1" customHeight="1"/>
    <row r="4283" ht="16.5" hidden="1" customHeight="1"/>
    <row r="4284" ht="16.5" hidden="1" customHeight="1"/>
    <row r="4285" ht="16.5" hidden="1" customHeight="1"/>
    <row r="4286" ht="16.5" hidden="1" customHeight="1"/>
    <row r="4287" ht="16.5" hidden="1" customHeight="1"/>
    <row r="4288" ht="16.5" hidden="1" customHeight="1"/>
    <row r="4289" ht="16.5" hidden="1" customHeight="1"/>
    <row r="4290" ht="16.5" hidden="1" customHeight="1"/>
    <row r="4291" ht="16.5" hidden="1" customHeight="1"/>
    <row r="4292" ht="16.5" hidden="1" customHeight="1"/>
    <row r="4293" ht="16.5" hidden="1" customHeight="1"/>
    <row r="4294" ht="16.5" hidden="1" customHeight="1"/>
    <row r="4295" ht="16.5" hidden="1" customHeight="1"/>
    <row r="4296" ht="16.5" hidden="1" customHeight="1"/>
    <row r="4297" ht="16.5" hidden="1" customHeight="1"/>
    <row r="4298" ht="16.5" hidden="1" customHeight="1"/>
    <row r="4299" ht="16.5" hidden="1" customHeight="1"/>
    <row r="4300" ht="16.5" hidden="1" customHeight="1"/>
    <row r="4301" ht="16.5" hidden="1" customHeight="1"/>
    <row r="4302" ht="16.5" hidden="1" customHeight="1"/>
    <row r="4303" ht="16.5" hidden="1" customHeight="1"/>
    <row r="4304" ht="16.5" hidden="1" customHeight="1"/>
    <row r="4305" ht="16.5" hidden="1" customHeight="1"/>
    <row r="4306" ht="16.5" hidden="1" customHeight="1"/>
    <row r="4307" ht="16.5" hidden="1" customHeight="1"/>
    <row r="4308" ht="16.5" hidden="1" customHeight="1"/>
    <row r="4309" ht="16.5" hidden="1" customHeight="1"/>
    <row r="4310" ht="16.5" hidden="1" customHeight="1"/>
    <row r="4311" ht="16.5" hidden="1" customHeight="1"/>
    <row r="4312" ht="16.5" hidden="1" customHeight="1"/>
    <row r="4313" ht="16.5" hidden="1" customHeight="1"/>
    <row r="4314" ht="16.5" hidden="1" customHeight="1"/>
    <row r="4315" ht="16.5" hidden="1" customHeight="1"/>
    <row r="4316" ht="16.5" hidden="1" customHeight="1"/>
    <row r="4317" ht="16.5" hidden="1" customHeight="1"/>
    <row r="4318" ht="16.5" hidden="1" customHeight="1"/>
    <row r="4319" ht="16.5" hidden="1" customHeight="1"/>
    <row r="4320" ht="16.5" hidden="1" customHeight="1"/>
    <row r="4321" ht="16.5" hidden="1" customHeight="1"/>
    <row r="4322" ht="16.5" hidden="1" customHeight="1"/>
    <row r="4323" ht="16.5" hidden="1" customHeight="1"/>
    <row r="4324" ht="16.5" hidden="1" customHeight="1"/>
    <row r="4325" ht="16.5" hidden="1" customHeight="1"/>
    <row r="4326" ht="16.5" hidden="1" customHeight="1"/>
    <row r="4327" ht="16.5" hidden="1" customHeight="1"/>
    <row r="4328" ht="16.5" hidden="1" customHeight="1"/>
    <row r="4329" ht="16.5" hidden="1" customHeight="1"/>
    <row r="4330" ht="16.5" hidden="1" customHeight="1"/>
    <row r="4331" ht="16.5" hidden="1" customHeight="1"/>
    <row r="4332" ht="16.5" hidden="1" customHeight="1"/>
    <row r="4333" ht="16.5" hidden="1" customHeight="1"/>
    <row r="4334" ht="16.5" hidden="1" customHeight="1"/>
    <row r="4335" ht="16.5" hidden="1" customHeight="1"/>
    <row r="4336" ht="16.5" hidden="1" customHeight="1"/>
    <row r="4337" ht="16.5" hidden="1" customHeight="1"/>
    <row r="4338" ht="16.5" hidden="1" customHeight="1"/>
    <row r="4339" ht="16.5" hidden="1" customHeight="1"/>
    <row r="4340" ht="16.5" hidden="1" customHeight="1"/>
    <row r="4341" ht="16.5" hidden="1" customHeight="1"/>
    <row r="4342" ht="16.5" hidden="1" customHeight="1"/>
    <row r="4343" ht="16.5" hidden="1" customHeight="1"/>
    <row r="4344" ht="16.5" hidden="1" customHeight="1"/>
    <row r="4345" ht="16.5" hidden="1" customHeight="1"/>
    <row r="4346" ht="16.5" hidden="1" customHeight="1"/>
    <row r="4347" ht="16.5" hidden="1" customHeight="1"/>
    <row r="4348" ht="16.5" hidden="1" customHeight="1"/>
    <row r="4349" ht="16.5" hidden="1" customHeight="1"/>
    <row r="4350" ht="16.5" hidden="1" customHeight="1"/>
    <row r="4351" ht="16.5" hidden="1" customHeight="1"/>
    <row r="4352" ht="16.5" hidden="1" customHeight="1"/>
    <row r="4353" ht="16.5" hidden="1" customHeight="1"/>
    <row r="4354" ht="16.5" hidden="1" customHeight="1"/>
    <row r="4355" ht="16.5" hidden="1" customHeight="1"/>
    <row r="4356" ht="16.5" hidden="1" customHeight="1"/>
    <row r="4357" ht="16.5" hidden="1" customHeight="1"/>
    <row r="4358" ht="16.5" hidden="1" customHeight="1"/>
    <row r="4359" ht="16.5" hidden="1" customHeight="1"/>
    <row r="4360" ht="16.5" hidden="1" customHeight="1"/>
    <row r="4361" ht="16.5" hidden="1" customHeight="1"/>
    <row r="4362" ht="16.5" hidden="1" customHeight="1"/>
    <row r="4363" ht="16.5" hidden="1" customHeight="1"/>
    <row r="4364" ht="16.5" hidden="1" customHeight="1"/>
    <row r="4365" ht="16.5" hidden="1" customHeight="1"/>
    <row r="4366" ht="16.5" hidden="1" customHeight="1"/>
    <row r="4367" ht="16.5" hidden="1" customHeight="1"/>
    <row r="4368" ht="16.5" hidden="1" customHeight="1"/>
    <row r="4369" ht="16.5" hidden="1" customHeight="1"/>
    <row r="4370" ht="16.5" hidden="1" customHeight="1"/>
    <row r="4371" ht="16.5" hidden="1" customHeight="1"/>
    <row r="4372" ht="16.5" hidden="1" customHeight="1"/>
    <row r="4373" ht="16.5" hidden="1" customHeight="1"/>
    <row r="4374" ht="16.5" hidden="1" customHeight="1"/>
    <row r="4375" ht="16.5" hidden="1" customHeight="1"/>
    <row r="4376" ht="16.5" hidden="1" customHeight="1"/>
    <row r="4377" ht="16.5" hidden="1" customHeight="1"/>
    <row r="4378" ht="16.5" hidden="1" customHeight="1"/>
    <row r="4379" ht="16.5" hidden="1" customHeight="1"/>
    <row r="4380" ht="16.5" hidden="1" customHeight="1"/>
    <row r="4381" ht="16.5" hidden="1" customHeight="1"/>
    <row r="4382" ht="16.5" hidden="1" customHeight="1"/>
    <row r="4383" ht="16.5" hidden="1" customHeight="1"/>
    <row r="4384" ht="16.5" hidden="1" customHeight="1"/>
    <row r="4385" ht="16.5" hidden="1" customHeight="1"/>
    <row r="4386" ht="16.5" hidden="1" customHeight="1"/>
    <row r="4387" ht="16.5" hidden="1" customHeight="1"/>
    <row r="4388" ht="16.5" hidden="1" customHeight="1"/>
    <row r="4389" ht="16.5" hidden="1" customHeight="1"/>
    <row r="4390" ht="16.5" hidden="1" customHeight="1"/>
    <row r="4391" ht="16.5" hidden="1" customHeight="1"/>
    <row r="4392" ht="16.5" hidden="1" customHeight="1"/>
    <row r="4393" ht="16.5" hidden="1" customHeight="1"/>
    <row r="4394" ht="16.5" hidden="1" customHeight="1"/>
    <row r="4395" ht="16.5" hidden="1" customHeight="1"/>
    <row r="4396" ht="16.5" hidden="1" customHeight="1"/>
    <row r="4397" ht="16.5" hidden="1" customHeight="1"/>
    <row r="4398" ht="16.5" hidden="1" customHeight="1"/>
    <row r="4399" ht="16.5" hidden="1" customHeight="1"/>
    <row r="4400" ht="16.5" hidden="1" customHeight="1"/>
    <row r="4401" ht="16.5" hidden="1" customHeight="1"/>
    <row r="4402" ht="16.5" hidden="1" customHeight="1"/>
    <row r="4403" ht="16.5" hidden="1" customHeight="1"/>
    <row r="4404" ht="16.5" hidden="1" customHeight="1"/>
    <row r="4405" ht="16.5" hidden="1" customHeight="1"/>
    <row r="4406" ht="16.5" hidden="1" customHeight="1"/>
    <row r="4407" ht="16.5" hidden="1" customHeight="1"/>
    <row r="4408" ht="16.5" hidden="1" customHeight="1"/>
    <row r="4409" ht="16.5" hidden="1" customHeight="1"/>
    <row r="4410" ht="16.5" hidden="1" customHeight="1"/>
    <row r="4411" ht="16.5" hidden="1" customHeight="1"/>
    <row r="4412" ht="16.5" hidden="1" customHeight="1"/>
    <row r="4413" ht="16.5" hidden="1" customHeight="1"/>
    <row r="4414" ht="16.5" hidden="1" customHeight="1"/>
    <row r="4415" ht="16.5" hidden="1" customHeight="1"/>
    <row r="4416" ht="16.5" hidden="1" customHeight="1"/>
    <row r="4417" ht="16.5" hidden="1" customHeight="1"/>
    <row r="4418" ht="16.5" hidden="1" customHeight="1"/>
    <row r="4419" ht="16.5" hidden="1" customHeight="1"/>
    <row r="4420" ht="16.5" hidden="1" customHeight="1"/>
    <row r="4421" ht="16.5" hidden="1" customHeight="1"/>
    <row r="4422" ht="16.5" hidden="1" customHeight="1"/>
    <row r="4423" ht="16.5" hidden="1" customHeight="1"/>
    <row r="4424" ht="16.5" hidden="1" customHeight="1"/>
    <row r="4425" ht="16.5" hidden="1" customHeight="1"/>
    <row r="4426" ht="16.5" hidden="1" customHeight="1"/>
    <row r="4427" ht="16.5" hidden="1" customHeight="1"/>
    <row r="4428" ht="16.5" hidden="1" customHeight="1"/>
    <row r="4429" ht="16.5" hidden="1" customHeight="1"/>
    <row r="4430" ht="16.5" hidden="1" customHeight="1"/>
    <row r="4431" ht="16.5" hidden="1" customHeight="1"/>
    <row r="4432" ht="16.5" hidden="1" customHeight="1"/>
    <row r="4433" ht="16.5" hidden="1" customHeight="1"/>
    <row r="4434" ht="16.5" hidden="1" customHeight="1"/>
    <row r="4435" ht="16.5" hidden="1" customHeight="1"/>
    <row r="4436" ht="16.5" hidden="1" customHeight="1"/>
    <row r="4437" ht="16.5" hidden="1" customHeight="1"/>
    <row r="4438" ht="16.5" hidden="1" customHeight="1"/>
    <row r="4439" ht="16.5" hidden="1" customHeight="1"/>
    <row r="4440" ht="16.5" hidden="1" customHeight="1"/>
    <row r="4441" ht="16.5" hidden="1" customHeight="1"/>
    <row r="4442" ht="16.5" hidden="1" customHeight="1"/>
    <row r="4443" ht="16.5" hidden="1" customHeight="1"/>
    <row r="4444" ht="16.5" hidden="1" customHeight="1"/>
    <row r="4445" ht="16.5" hidden="1" customHeight="1"/>
    <row r="4446" ht="16.5" hidden="1" customHeight="1"/>
    <row r="4447" ht="16.5" hidden="1" customHeight="1"/>
    <row r="4448" ht="16.5" hidden="1" customHeight="1"/>
    <row r="4449" ht="16.5" hidden="1" customHeight="1"/>
    <row r="4450" ht="16.5" hidden="1" customHeight="1"/>
    <row r="4451" ht="16.5" hidden="1" customHeight="1"/>
    <row r="4452" ht="16.5" hidden="1" customHeight="1"/>
    <row r="4453" ht="16.5" hidden="1" customHeight="1"/>
    <row r="4454" ht="16.5" hidden="1" customHeight="1"/>
    <row r="4455" ht="16.5" hidden="1" customHeight="1"/>
    <row r="4456" ht="16.5" hidden="1" customHeight="1"/>
    <row r="4457" ht="16.5" hidden="1" customHeight="1"/>
    <row r="4458" ht="16.5" hidden="1" customHeight="1"/>
    <row r="4459" ht="16.5" hidden="1" customHeight="1"/>
    <row r="4460" ht="16.5" hidden="1" customHeight="1"/>
    <row r="4461" ht="16.5" hidden="1" customHeight="1"/>
    <row r="4462" ht="16.5" hidden="1" customHeight="1"/>
    <row r="4463" ht="16.5" hidden="1" customHeight="1"/>
    <row r="4464" ht="16.5" hidden="1" customHeight="1"/>
    <row r="4465" ht="16.5" hidden="1" customHeight="1"/>
    <row r="4466" ht="16.5" hidden="1" customHeight="1"/>
    <row r="4467" ht="16.5" hidden="1" customHeight="1"/>
    <row r="4468" ht="16.5" hidden="1" customHeight="1"/>
    <row r="4469" ht="16.5" hidden="1" customHeight="1"/>
    <row r="4470" ht="16.5" hidden="1" customHeight="1"/>
    <row r="4471" ht="16.5" hidden="1" customHeight="1"/>
    <row r="4472" ht="16.5" hidden="1" customHeight="1"/>
    <row r="4473" ht="16.5" hidden="1" customHeight="1"/>
    <row r="4474" ht="16.5" hidden="1" customHeight="1"/>
    <row r="4475" ht="16.5" hidden="1" customHeight="1"/>
    <row r="4476" ht="16.5" hidden="1" customHeight="1"/>
    <row r="4477" ht="16.5" hidden="1" customHeight="1"/>
    <row r="4478" ht="16.5" hidden="1" customHeight="1"/>
    <row r="4479" ht="16.5" hidden="1" customHeight="1"/>
    <row r="4480" ht="16.5" hidden="1" customHeight="1"/>
    <row r="4481" ht="16.5" hidden="1" customHeight="1"/>
    <row r="4482" ht="16.5" hidden="1" customHeight="1"/>
    <row r="4483" ht="16.5" hidden="1" customHeight="1"/>
    <row r="4484" ht="16.5" hidden="1" customHeight="1"/>
    <row r="4485" ht="16.5" hidden="1" customHeight="1"/>
    <row r="4486" ht="16.5" hidden="1" customHeight="1"/>
    <row r="4487" ht="16.5" hidden="1" customHeight="1"/>
    <row r="4488" ht="16.5" hidden="1" customHeight="1"/>
    <row r="4489" ht="16.5" hidden="1" customHeight="1"/>
    <row r="4490" ht="16.5" hidden="1" customHeight="1"/>
    <row r="4491" ht="16.5" hidden="1" customHeight="1"/>
    <row r="4492" ht="16.5" hidden="1" customHeight="1"/>
    <row r="4493" ht="16.5" hidden="1" customHeight="1"/>
    <row r="4494" ht="16.5" hidden="1" customHeight="1"/>
    <row r="4495" ht="16.5" hidden="1" customHeight="1"/>
    <row r="4496" ht="16.5" hidden="1" customHeight="1"/>
    <row r="4497" ht="16.5" hidden="1" customHeight="1"/>
    <row r="4498" ht="16.5" hidden="1" customHeight="1"/>
    <row r="4499" ht="16.5" hidden="1" customHeight="1"/>
    <row r="4500" ht="16.5" hidden="1" customHeight="1"/>
    <row r="4501" ht="16.5" hidden="1" customHeight="1"/>
    <row r="4502" ht="16.5" hidden="1" customHeight="1"/>
    <row r="4503" ht="16.5" hidden="1" customHeight="1"/>
    <row r="4504" ht="16.5" hidden="1" customHeight="1"/>
    <row r="4505" ht="16.5" hidden="1" customHeight="1"/>
    <row r="4506" ht="16.5" hidden="1" customHeight="1"/>
    <row r="4507" ht="16.5" hidden="1" customHeight="1"/>
    <row r="4508" ht="16.5" hidden="1" customHeight="1"/>
    <row r="4509" ht="16.5" hidden="1" customHeight="1"/>
    <row r="4510" ht="16.5" hidden="1" customHeight="1"/>
    <row r="4511" ht="16.5" hidden="1" customHeight="1"/>
    <row r="4512" ht="16.5" hidden="1" customHeight="1"/>
    <row r="4513" ht="16.5" hidden="1" customHeight="1"/>
    <row r="4514" ht="16.5" hidden="1" customHeight="1"/>
    <row r="4515" ht="16.5" hidden="1" customHeight="1"/>
    <row r="4516" ht="16.5" hidden="1" customHeight="1"/>
    <row r="4517" ht="16.5" hidden="1" customHeight="1"/>
    <row r="4518" ht="16.5" hidden="1" customHeight="1"/>
    <row r="4519" ht="16.5" hidden="1" customHeight="1"/>
    <row r="4520" ht="16.5" hidden="1" customHeight="1"/>
    <row r="4521" ht="16.5" hidden="1" customHeight="1"/>
    <row r="4522" ht="16.5" hidden="1" customHeight="1"/>
    <row r="4523" ht="16.5" hidden="1" customHeight="1"/>
    <row r="4524" ht="16.5" hidden="1" customHeight="1"/>
    <row r="4525" ht="16.5" hidden="1" customHeight="1"/>
    <row r="4526" ht="16.5" hidden="1" customHeight="1"/>
    <row r="4527" ht="16.5" hidden="1" customHeight="1"/>
    <row r="4528" ht="16.5" hidden="1" customHeight="1"/>
    <row r="4529" ht="16.5" hidden="1" customHeight="1"/>
    <row r="4530" ht="16.5" hidden="1" customHeight="1"/>
    <row r="4531" ht="16.5" hidden="1" customHeight="1"/>
    <row r="4532" ht="16.5" hidden="1" customHeight="1"/>
    <row r="4533" ht="16.5" hidden="1" customHeight="1"/>
    <row r="4534" ht="16.5" hidden="1" customHeight="1"/>
    <row r="4535" ht="16.5" hidden="1" customHeight="1"/>
    <row r="4536" ht="16.5" hidden="1" customHeight="1"/>
    <row r="4537" ht="16.5" hidden="1" customHeight="1"/>
    <row r="4538" ht="16.5" hidden="1" customHeight="1"/>
    <row r="4539" ht="16.5" hidden="1" customHeight="1"/>
    <row r="4540" ht="16.5" hidden="1" customHeight="1"/>
    <row r="4541" ht="16.5" hidden="1" customHeight="1"/>
    <row r="4542" ht="16.5" hidden="1" customHeight="1"/>
    <row r="4543" ht="16.5" hidden="1" customHeight="1"/>
    <row r="4544" ht="16.5" hidden="1" customHeight="1"/>
    <row r="4545" ht="16.5" hidden="1" customHeight="1"/>
    <row r="4546" ht="16.5" hidden="1" customHeight="1"/>
    <row r="4547" ht="16.5" hidden="1" customHeight="1"/>
    <row r="4548" ht="16.5" hidden="1" customHeight="1"/>
    <row r="4549" ht="16.5" hidden="1" customHeight="1"/>
    <row r="4550" ht="16.5" hidden="1" customHeight="1"/>
    <row r="4551" ht="16.5" hidden="1" customHeight="1"/>
    <row r="4552" ht="16.5" hidden="1" customHeight="1"/>
    <row r="4553" ht="16.5" hidden="1" customHeight="1"/>
    <row r="4554" ht="16.5" hidden="1" customHeight="1"/>
    <row r="4555" ht="16.5" hidden="1" customHeight="1"/>
    <row r="4556" ht="16.5" hidden="1" customHeight="1"/>
    <row r="4557" ht="16.5" hidden="1" customHeight="1"/>
    <row r="4558" ht="16.5" hidden="1" customHeight="1"/>
    <row r="4559" ht="16.5" hidden="1" customHeight="1"/>
    <row r="4560" ht="16.5" hidden="1" customHeight="1"/>
    <row r="4561" ht="16.5" hidden="1" customHeight="1"/>
    <row r="4562" ht="16.5" hidden="1" customHeight="1"/>
    <row r="4563" ht="16.5" hidden="1" customHeight="1"/>
    <row r="4564" ht="16.5" hidden="1" customHeight="1"/>
    <row r="4565" ht="16.5" hidden="1" customHeight="1"/>
    <row r="4566" ht="16.5" hidden="1" customHeight="1"/>
    <row r="4567" ht="16.5" hidden="1" customHeight="1"/>
    <row r="4568" ht="16.5" hidden="1" customHeight="1"/>
    <row r="4569" ht="16.5" hidden="1" customHeight="1"/>
    <row r="4570" ht="16.5" hidden="1" customHeight="1"/>
    <row r="4571" ht="16.5" hidden="1" customHeight="1"/>
    <row r="4572" ht="16.5" hidden="1" customHeight="1"/>
    <row r="4573" ht="16.5" hidden="1" customHeight="1"/>
    <row r="4574" ht="16.5" hidden="1" customHeight="1"/>
    <row r="4575" ht="16.5" hidden="1" customHeight="1"/>
    <row r="4576" ht="16.5" hidden="1" customHeight="1"/>
    <row r="4577" ht="16.5" hidden="1" customHeight="1"/>
    <row r="4578" ht="16.5" hidden="1" customHeight="1"/>
    <row r="4579" ht="16.5" hidden="1" customHeight="1"/>
    <row r="4580" ht="16.5" hidden="1" customHeight="1"/>
    <row r="4581" ht="16.5" hidden="1" customHeight="1"/>
    <row r="4582" ht="16.5" hidden="1" customHeight="1"/>
    <row r="4583" ht="16.5" hidden="1" customHeight="1"/>
    <row r="4584" ht="16.5" hidden="1" customHeight="1"/>
    <row r="4585" ht="16.5" hidden="1" customHeight="1"/>
    <row r="4586" ht="16.5" hidden="1" customHeight="1"/>
    <row r="4587" ht="16.5" hidden="1" customHeight="1"/>
    <row r="4588" ht="16.5" hidden="1" customHeight="1"/>
    <row r="4589" ht="16.5" hidden="1" customHeight="1"/>
    <row r="4590" ht="16.5" hidden="1" customHeight="1"/>
    <row r="4591" ht="16.5" hidden="1" customHeight="1"/>
    <row r="4592" ht="16.5" hidden="1" customHeight="1"/>
    <row r="4593" ht="16.5" hidden="1" customHeight="1"/>
    <row r="4594" ht="16.5" hidden="1" customHeight="1"/>
    <row r="4595" ht="16.5" hidden="1" customHeight="1"/>
    <row r="4596" ht="16.5" hidden="1" customHeight="1"/>
    <row r="4597" ht="16.5" hidden="1" customHeight="1"/>
    <row r="4598" ht="16.5" hidden="1" customHeight="1"/>
    <row r="4599" ht="16.5" hidden="1" customHeight="1"/>
    <row r="4600" ht="16.5" hidden="1" customHeight="1"/>
    <row r="4601" ht="16.5" hidden="1" customHeight="1"/>
    <row r="4602" ht="16.5" hidden="1" customHeight="1"/>
    <row r="4603" ht="16.5" hidden="1" customHeight="1"/>
    <row r="4604" ht="16.5" hidden="1" customHeight="1"/>
    <row r="4605" ht="16.5" hidden="1" customHeight="1"/>
    <row r="4606" ht="16.5" hidden="1" customHeight="1"/>
    <row r="4607" ht="16.5" hidden="1" customHeight="1"/>
    <row r="4608" ht="16.5" hidden="1" customHeight="1"/>
    <row r="4609" ht="16.5" hidden="1" customHeight="1"/>
    <row r="4610" ht="16.5" hidden="1" customHeight="1"/>
    <row r="4611" ht="16.5" hidden="1" customHeight="1"/>
    <row r="4612" ht="16.5" hidden="1" customHeight="1"/>
    <row r="4613" ht="16.5" hidden="1" customHeight="1"/>
    <row r="4614" ht="16.5" hidden="1" customHeight="1"/>
    <row r="4615" ht="16.5" hidden="1" customHeight="1"/>
    <row r="4616" ht="16.5" hidden="1" customHeight="1"/>
    <row r="4617" ht="16.5" hidden="1" customHeight="1"/>
    <row r="4618" ht="16.5" hidden="1" customHeight="1"/>
    <row r="4619" ht="16.5" hidden="1" customHeight="1"/>
    <row r="4620" ht="16.5" hidden="1" customHeight="1"/>
    <row r="4621" ht="16.5" hidden="1" customHeight="1"/>
    <row r="4622" ht="16.5" hidden="1" customHeight="1"/>
    <row r="4623" ht="16.5" hidden="1" customHeight="1"/>
    <row r="4624" ht="16.5" hidden="1" customHeight="1"/>
    <row r="4625" ht="16.5" hidden="1" customHeight="1"/>
    <row r="4626" ht="16.5" hidden="1" customHeight="1"/>
    <row r="4627" ht="16.5" hidden="1" customHeight="1"/>
    <row r="4628" ht="16.5" hidden="1" customHeight="1"/>
    <row r="4629" ht="16.5" hidden="1" customHeight="1"/>
    <row r="4630" ht="16.5" hidden="1" customHeight="1"/>
    <row r="4631" ht="16.5" hidden="1" customHeight="1"/>
    <row r="4632" ht="16.5" hidden="1" customHeight="1"/>
    <row r="4633" ht="16.5" hidden="1" customHeight="1"/>
    <row r="4634" ht="16.5" hidden="1" customHeight="1"/>
    <row r="4635" ht="16.5" hidden="1" customHeight="1"/>
    <row r="4636" ht="16.5" hidden="1" customHeight="1"/>
    <row r="4637" ht="16.5" hidden="1" customHeight="1"/>
    <row r="4638" ht="16.5" hidden="1" customHeight="1"/>
    <row r="4639" ht="16.5" hidden="1" customHeight="1"/>
    <row r="4640" ht="16.5" hidden="1" customHeight="1"/>
    <row r="4641" ht="16.5" hidden="1" customHeight="1"/>
    <row r="4642" ht="16.5" hidden="1" customHeight="1"/>
    <row r="4643" ht="16.5" hidden="1" customHeight="1"/>
    <row r="4644" ht="16.5" hidden="1" customHeight="1"/>
    <row r="4645" ht="16.5" hidden="1" customHeight="1"/>
    <row r="4646" ht="16.5" hidden="1" customHeight="1"/>
    <row r="4647" ht="16.5" hidden="1" customHeight="1"/>
    <row r="4648" ht="16.5" hidden="1" customHeight="1"/>
    <row r="4649" ht="16.5" hidden="1" customHeight="1"/>
    <row r="4650" ht="16.5" hidden="1" customHeight="1"/>
    <row r="4651" ht="16.5" hidden="1" customHeight="1"/>
    <row r="4652" ht="16.5" hidden="1" customHeight="1"/>
    <row r="4653" ht="16.5" hidden="1" customHeight="1"/>
    <row r="4654" ht="16.5" hidden="1" customHeight="1"/>
    <row r="4655" ht="16.5" hidden="1" customHeight="1"/>
    <row r="4656" ht="16.5" hidden="1" customHeight="1"/>
    <row r="4657" ht="16.5" hidden="1" customHeight="1"/>
    <row r="4658" ht="16.5" hidden="1" customHeight="1"/>
    <row r="4659" ht="16.5" hidden="1" customHeight="1"/>
    <row r="4660" ht="16.5" hidden="1" customHeight="1"/>
    <row r="4661" ht="16.5" hidden="1" customHeight="1"/>
    <row r="4662" ht="16.5" hidden="1" customHeight="1"/>
    <row r="4663" ht="16.5" hidden="1" customHeight="1"/>
    <row r="4664" ht="16.5" hidden="1" customHeight="1"/>
    <row r="4665" ht="16.5" hidden="1" customHeight="1"/>
    <row r="4666" ht="16.5" hidden="1" customHeight="1"/>
    <row r="4667" ht="16.5" hidden="1" customHeight="1"/>
    <row r="4668" ht="16.5" hidden="1" customHeight="1"/>
    <row r="4669" ht="16.5" hidden="1" customHeight="1"/>
    <row r="4670" ht="16.5" hidden="1" customHeight="1"/>
    <row r="4671" ht="16.5" hidden="1" customHeight="1"/>
    <row r="4672" ht="16.5" hidden="1" customHeight="1"/>
    <row r="4673" ht="16.5" hidden="1" customHeight="1"/>
    <row r="4674" ht="16.5" hidden="1" customHeight="1"/>
    <row r="4675" ht="16.5" hidden="1" customHeight="1"/>
    <row r="4676" ht="16.5" hidden="1" customHeight="1"/>
    <row r="4677" ht="16.5" hidden="1" customHeight="1"/>
    <row r="4678" ht="16.5" hidden="1" customHeight="1"/>
    <row r="4679" ht="16.5" hidden="1" customHeight="1"/>
    <row r="4680" ht="16.5" hidden="1" customHeight="1"/>
    <row r="4681" ht="16.5" hidden="1" customHeight="1"/>
    <row r="4682" ht="16.5" hidden="1" customHeight="1"/>
    <row r="4683" ht="16.5" hidden="1" customHeight="1"/>
    <row r="4684" ht="16.5" hidden="1" customHeight="1"/>
    <row r="4685" ht="16.5" hidden="1" customHeight="1"/>
    <row r="4686" ht="16.5" hidden="1" customHeight="1"/>
    <row r="4687" ht="16.5" hidden="1" customHeight="1"/>
    <row r="4688" ht="16.5" hidden="1" customHeight="1"/>
    <row r="4689" ht="16.5" hidden="1" customHeight="1"/>
    <row r="4690" ht="16.5" hidden="1" customHeight="1"/>
    <row r="4691" ht="16.5" hidden="1" customHeight="1"/>
    <row r="4692" ht="16.5" hidden="1" customHeight="1"/>
    <row r="4693" ht="16.5" hidden="1" customHeight="1"/>
    <row r="4694" ht="16.5" hidden="1" customHeight="1"/>
    <row r="4695" ht="16.5" hidden="1" customHeight="1"/>
    <row r="4696" ht="16.5" hidden="1" customHeight="1"/>
    <row r="4697" ht="16.5" hidden="1" customHeight="1"/>
    <row r="4698" ht="16.5" hidden="1" customHeight="1"/>
    <row r="4699" ht="16.5" hidden="1" customHeight="1"/>
    <row r="4700" ht="16.5" hidden="1" customHeight="1"/>
    <row r="4701" ht="16.5" hidden="1" customHeight="1"/>
    <row r="4702" ht="16.5" hidden="1" customHeight="1"/>
    <row r="4703" ht="16.5" hidden="1" customHeight="1"/>
    <row r="4704" ht="16.5" hidden="1" customHeight="1"/>
    <row r="4705" ht="16.5" hidden="1" customHeight="1"/>
    <row r="4706" ht="16.5" hidden="1" customHeight="1"/>
    <row r="4707" ht="16.5" hidden="1" customHeight="1"/>
    <row r="4708" ht="16.5" hidden="1" customHeight="1"/>
    <row r="4709" ht="16.5" hidden="1" customHeight="1"/>
    <row r="4710" ht="16.5" hidden="1" customHeight="1"/>
    <row r="4711" ht="16.5" hidden="1" customHeight="1"/>
    <row r="4712" ht="16.5" hidden="1" customHeight="1"/>
    <row r="4713" ht="16.5" hidden="1" customHeight="1"/>
    <row r="4714" ht="16.5" hidden="1" customHeight="1"/>
    <row r="4715" ht="16.5" hidden="1" customHeight="1"/>
    <row r="4716" ht="16.5" hidden="1" customHeight="1"/>
    <row r="4717" ht="16.5" hidden="1" customHeight="1"/>
    <row r="4718" ht="16.5" hidden="1" customHeight="1"/>
    <row r="4719" ht="16.5" hidden="1" customHeight="1"/>
    <row r="4720" ht="16.5" hidden="1" customHeight="1"/>
    <row r="4721" ht="16.5" hidden="1" customHeight="1"/>
    <row r="4722" ht="16.5" hidden="1" customHeight="1"/>
    <row r="4723" ht="16.5" hidden="1" customHeight="1"/>
    <row r="4724" ht="16.5" hidden="1" customHeight="1"/>
    <row r="4725" ht="16.5" hidden="1" customHeight="1"/>
    <row r="4726" ht="16.5" hidden="1" customHeight="1"/>
    <row r="4727" ht="16.5" hidden="1" customHeight="1"/>
    <row r="4728" ht="16.5" hidden="1" customHeight="1"/>
    <row r="4729" ht="16.5" hidden="1" customHeight="1"/>
    <row r="4730" ht="16.5" hidden="1" customHeight="1"/>
    <row r="4731" ht="16.5" hidden="1" customHeight="1"/>
    <row r="4732" ht="16.5" hidden="1" customHeight="1"/>
    <row r="4733" ht="16.5" hidden="1" customHeight="1"/>
    <row r="4734" ht="16.5" hidden="1" customHeight="1"/>
    <row r="4735" ht="16.5" hidden="1" customHeight="1"/>
    <row r="4736" ht="16.5" hidden="1" customHeight="1"/>
    <row r="4737" ht="16.5" hidden="1" customHeight="1"/>
    <row r="4738" ht="16.5" hidden="1" customHeight="1"/>
    <row r="4739" ht="16.5" hidden="1" customHeight="1"/>
    <row r="4740" ht="16.5" hidden="1" customHeight="1"/>
    <row r="4741" ht="16.5" hidden="1" customHeight="1"/>
    <row r="4742" ht="16.5" hidden="1" customHeight="1"/>
    <row r="4743" ht="16.5" hidden="1" customHeight="1"/>
    <row r="4744" ht="16.5" hidden="1" customHeight="1"/>
    <row r="4745" ht="16.5" hidden="1" customHeight="1"/>
    <row r="4746" ht="16.5" hidden="1" customHeight="1"/>
    <row r="4747" ht="16.5" hidden="1" customHeight="1"/>
    <row r="4748" ht="16.5" hidden="1" customHeight="1"/>
    <row r="4749" ht="16.5" hidden="1" customHeight="1"/>
    <row r="4750" ht="16.5" hidden="1" customHeight="1"/>
    <row r="4751" ht="16.5" hidden="1" customHeight="1"/>
    <row r="4752" ht="16.5" hidden="1" customHeight="1"/>
    <row r="4753" ht="16.5" hidden="1" customHeight="1"/>
    <row r="4754" ht="16.5" hidden="1" customHeight="1"/>
    <row r="4755" ht="16.5" hidden="1" customHeight="1"/>
    <row r="4756" ht="16.5" hidden="1" customHeight="1"/>
    <row r="4757" ht="16.5" hidden="1" customHeight="1"/>
    <row r="4758" ht="16.5" hidden="1" customHeight="1"/>
    <row r="4759" ht="16.5" hidden="1" customHeight="1"/>
    <row r="4760" ht="16.5" hidden="1" customHeight="1"/>
    <row r="4761" ht="16.5" hidden="1" customHeight="1"/>
    <row r="4762" ht="16.5" hidden="1" customHeight="1"/>
    <row r="4763" ht="16.5" hidden="1" customHeight="1"/>
    <row r="4764" ht="16.5" hidden="1" customHeight="1"/>
    <row r="4765" ht="16.5" hidden="1" customHeight="1"/>
    <row r="4766" ht="16.5" hidden="1" customHeight="1"/>
    <row r="4767" ht="16.5" hidden="1" customHeight="1"/>
    <row r="4768" ht="16.5" hidden="1" customHeight="1"/>
    <row r="4769" ht="16.5" hidden="1" customHeight="1"/>
    <row r="4770" ht="16.5" hidden="1" customHeight="1"/>
    <row r="4771" ht="16.5" hidden="1" customHeight="1"/>
    <row r="4772" ht="16.5" hidden="1" customHeight="1"/>
    <row r="4773" ht="16.5" hidden="1" customHeight="1"/>
    <row r="4774" ht="16.5" hidden="1" customHeight="1"/>
    <row r="4775" ht="16.5" hidden="1" customHeight="1"/>
    <row r="4776" ht="16.5" hidden="1" customHeight="1"/>
    <row r="4777" ht="16.5" hidden="1" customHeight="1"/>
    <row r="4778" ht="16.5" hidden="1" customHeight="1"/>
    <row r="4779" ht="16.5" hidden="1" customHeight="1"/>
    <row r="4780" ht="16.5" hidden="1" customHeight="1"/>
    <row r="4781" ht="16.5" hidden="1" customHeight="1"/>
    <row r="4782" ht="16.5" hidden="1" customHeight="1"/>
    <row r="4783" ht="16.5" hidden="1" customHeight="1"/>
    <row r="4784" ht="16.5" hidden="1" customHeight="1"/>
    <row r="4785" ht="16.5" hidden="1" customHeight="1"/>
    <row r="4786" ht="16.5" hidden="1" customHeight="1"/>
    <row r="4787" ht="16.5" hidden="1" customHeight="1"/>
    <row r="4788" ht="16.5" hidden="1" customHeight="1"/>
    <row r="4789" ht="16.5" hidden="1" customHeight="1"/>
    <row r="4790" ht="16.5" hidden="1" customHeight="1"/>
    <row r="4791" ht="16.5" hidden="1" customHeight="1"/>
    <row r="4792" ht="16.5" hidden="1" customHeight="1"/>
    <row r="4793" ht="16.5" hidden="1" customHeight="1"/>
    <row r="4794" ht="16.5" hidden="1" customHeight="1"/>
    <row r="4795" ht="16.5" hidden="1" customHeight="1"/>
    <row r="4796" ht="16.5" hidden="1" customHeight="1"/>
    <row r="4797" ht="16.5" hidden="1" customHeight="1"/>
    <row r="4798" ht="16.5" hidden="1" customHeight="1"/>
    <row r="4799" ht="16.5" hidden="1" customHeight="1"/>
    <row r="4800" ht="16.5" hidden="1" customHeight="1"/>
    <row r="4801" ht="16.5" hidden="1" customHeight="1"/>
    <row r="4802" ht="16.5" hidden="1" customHeight="1"/>
    <row r="4803" ht="16.5" hidden="1" customHeight="1"/>
    <row r="4804" ht="16.5" hidden="1" customHeight="1"/>
    <row r="4805" ht="16.5" hidden="1" customHeight="1"/>
    <row r="4806" ht="16.5" hidden="1" customHeight="1"/>
    <row r="4807" ht="16.5" hidden="1" customHeight="1"/>
    <row r="4808" ht="16.5" hidden="1" customHeight="1"/>
    <row r="4809" ht="16.5" hidden="1" customHeight="1"/>
    <row r="4810" ht="16.5" hidden="1" customHeight="1"/>
    <row r="4811" ht="16.5" hidden="1" customHeight="1"/>
    <row r="4812" ht="16.5" hidden="1" customHeight="1"/>
    <row r="4813" ht="16.5" hidden="1" customHeight="1"/>
    <row r="4814" ht="16.5" hidden="1" customHeight="1"/>
    <row r="4815" ht="16.5" hidden="1" customHeight="1"/>
    <row r="4816" ht="16.5" hidden="1" customHeight="1"/>
    <row r="4817" ht="16.5" hidden="1" customHeight="1"/>
    <row r="4818" ht="16.5" hidden="1" customHeight="1"/>
    <row r="4819" ht="16.5" hidden="1" customHeight="1"/>
    <row r="4820" ht="16.5" hidden="1" customHeight="1"/>
    <row r="4821" ht="16.5" hidden="1" customHeight="1"/>
    <row r="4822" ht="16.5" hidden="1" customHeight="1"/>
    <row r="4823" ht="16.5" hidden="1" customHeight="1"/>
    <row r="4824" ht="16.5" hidden="1" customHeight="1"/>
    <row r="4825" ht="16.5" hidden="1" customHeight="1"/>
    <row r="4826" ht="16.5" hidden="1" customHeight="1"/>
    <row r="4827" ht="16.5" hidden="1" customHeight="1"/>
    <row r="4828" ht="16.5" hidden="1" customHeight="1"/>
    <row r="4829" ht="16.5" hidden="1" customHeight="1"/>
    <row r="4830" ht="16.5" hidden="1" customHeight="1"/>
    <row r="4831" ht="16.5" hidden="1" customHeight="1"/>
    <row r="4832" ht="16.5" hidden="1" customHeight="1"/>
    <row r="4833" ht="16.5" hidden="1" customHeight="1"/>
    <row r="4834" ht="16.5" hidden="1" customHeight="1"/>
    <row r="4835" ht="16.5" hidden="1" customHeight="1"/>
    <row r="4836" ht="16.5" hidden="1" customHeight="1"/>
    <row r="4837" ht="16.5" hidden="1" customHeight="1"/>
    <row r="4838" ht="16.5" hidden="1" customHeight="1"/>
    <row r="4839" ht="16.5" hidden="1" customHeight="1"/>
    <row r="4840" ht="16.5" hidden="1" customHeight="1"/>
    <row r="4841" ht="16.5" hidden="1" customHeight="1"/>
    <row r="4842" ht="16.5" hidden="1" customHeight="1"/>
    <row r="4843" ht="16.5" hidden="1" customHeight="1"/>
    <row r="4844" ht="16.5" hidden="1" customHeight="1"/>
    <row r="4845" ht="16.5" hidden="1" customHeight="1"/>
    <row r="4846" ht="16.5" hidden="1" customHeight="1"/>
    <row r="4847" ht="16.5" hidden="1" customHeight="1"/>
    <row r="4848" ht="16.5" hidden="1" customHeight="1"/>
    <row r="4849" ht="16.5" hidden="1" customHeight="1"/>
    <row r="4850" ht="16.5" hidden="1" customHeight="1"/>
    <row r="4851" ht="16.5" hidden="1" customHeight="1"/>
    <row r="4852" ht="16.5" hidden="1" customHeight="1"/>
    <row r="4853" ht="16.5" hidden="1" customHeight="1"/>
    <row r="4854" ht="16.5" hidden="1" customHeight="1"/>
    <row r="4855" ht="16.5" hidden="1" customHeight="1"/>
    <row r="4856" ht="16.5" hidden="1" customHeight="1"/>
    <row r="4857" ht="16.5" hidden="1" customHeight="1"/>
    <row r="4858" ht="16.5" hidden="1" customHeight="1"/>
    <row r="4859" ht="16.5" hidden="1" customHeight="1"/>
    <row r="4860" ht="16.5" hidden="1" customHeight="1"/>
    <row r="4861" ht="16.5" hidden="1" customHeight="1"/>
    <row r="4862" ht="16.5" hidden="1" customHeight="1"/>
    <row r="4863" ht="16.5" hidden="1" customHeight="1"/>
    <row r="4864" ht="16.5" hidden="1" customHeight="1"/>
    <row r="4865" ht="16.5" hidden="1" customHeight="1"/>
    <row r="4866" ht="16.5" hidden="1" customHeight="1"/>
    <row r="4867" ht="16.5" hidden="1" customHeight="1"/>
    <row r="4868" ht="16.5" hidden="1" customHeight="1"/>
    <row r="4869" ht="16.5" hidden="1" customHeight="1"/>
    <row r="4870" ht="16.5" hidden="1" customHeight="1"/>
    <row r="4871" ht="16.5" hidden="1" customHeight="1"/>
    <row r="4872" ht="16.5" hidden="1" customHeight="1"/>
    <row r="4873" ht="16.5" hidden="1" customHeight="1"/>
    <row r="4874" ht="16.5" hidden="1" customHeight="1"/>
    <row r="4875" ht="16.5" hidden="1" customHeight="1"/>
    <row r="4876" ht="16.5" hidden="1" customHeight="1"/>
    <row r="4877" ht="16.5" hidden="1" customHeight="1"/>
    <row r="4878" ht="16.5" hidden="1" customHeight="1"/>
    <row r="4879" ht="16.5" hidden="1" customHeight="1"/>
    <row r="4880" ht="16.5" hidden="1" customHeight="1"/>
    <row r="4881" ht="16.5" hidden="1" customHeight="1"/>
    <row r="4882" ht="16.5" hidden="1" customHeight="1"/>
    <row r="4883" ht="16.5" hidden="1" customHeight="1"/>
    <row r="4884" ht="16.5" hidden="1" customHeight="1"/>
    <row r="4885" ht="16.5" hidden="1" customHeight="1"/>
    <row r="4886" ht="16.5" hidden="1" customHeight="1"/>
    <row r="4887" ht="16.5" hidden="1" customHeight="1"/>
    <row r="4888" ht="16.5" hidden="1" customHeight="1"/>
    <row r="4889" ht="16.5" hidden="1" customHeight="1"/>
    <row r="4890" ht="16.5" hidden="1" customHeight="1"/>
    <row r="4891" ht="16.5" hidden="1" customHeight="1"/>
    <row r="4892" ht="16.5" hidden="1" customHeight="1"/>
    <row r="4893" ht="16.5" hidden="1" customHeight="1"/>
    <row r="4894" ht="16.5" hidden="1" customHeight="1"/>
    <row r="4895" ht="16.5" hidden="1" customHeight="1"/>
    <row r="4896" ht="16.5" hidden="1" customHeight="1"/>
    <row r="4897" ht="16.5" hidden="1" customHeight="1"/>
    <row r="4898" ht="16.5" hidden="1" customHeight="1"/>
    <row r="4899" ht="16.5" hidden="1" customHeight="1"/>
    <row r="4900" ht="16.5" hidden="1" customHeight="1"/>
    <row r="4901" ht="16.5" hidden="1" customHeight="1"/>
    <row r="4902" ht="16.5" hidden="1" customHeight="1"/>
    <row r="4903" ht="16.5" hidden="1" customHeight="1"/>
    <row r="4904" ht="16.5" hidden="1" customHeight="1"/>
    <row r="4905" ht="16.5" hidden="1" customHeight="1"/>
    <row r="4906" ht="16.5" hidden="1" customHeight="1"/>
    <row r="4907" ht="16.5" hidden="1" customHeight="1"/>
    <row r="4908" ht="16.5" hidden="1" customHeight="1"/>
    <row r="4909" ht="16.5" hidden="1" customHeight="1"/>
    <row r="4910" ht="16.5" hidden="1" customHeight="1"/>
    <row r="4911" ht="16.5" hidden="1" customHeight="1"/>
    <row r="4912" ht="16.5" hidden="1" customHeight="1"/>
    <row r="4913" ht="16.5" hidden="1" customHeight="1"/>
    <row r="4914" ht="16.5" hidden="1" customHeight="1"/>
    <row r="4915" ht="16.5" hidden="1" customHeight="1"/>
    <row r="4916" ht="16.5" hidden="1" customHeight="1"/>
    <row r="4917" ht="16.5" hidden="1" customHeight="1"/>
    <row r="4918" ht="16.5" hidden="1" customHeight="1"/>
    <row r="4919" ht="16.5" hidden="1" customHeight="1"/>
    <row r="4920" ht="16.5" hidden="1" customHeight="1"/>
    <row r="4921" ht="16.5" hidden="1" customHeight="1"/>
    <row r="4922" ht="16.5" hidden="1" customHeight="1"/>
    <row r="4923" ht="16.5" hidden="1" customHeight="1"/>
    <row r="4924" ht="16.5" hidden="1" customHeight="1"/>
    <row r="4925" ht="16.5" hidden="1" customHeight="1"/>
    <row r="4926" ht="16.5" hidden="1" customHeight="1"/>
    <row r="4927" ht="16.5" hidden="1" customHeight="1"/>
    <row r="4928" ht="16.5" hidden="1" customHeight="1"/>
    <row r="4929" ht="16.5" hidden="1" customHeight="1"/>
    <row r="4930" ht="16.5" hidden="1" customHeight="1"/>
    <row r="4931" ht="16.5" hidden="1" customHeight="1"/>
    <row r="4932" ht="16.5" hidden="1" customHeight="1"/>
    <row r="4933" ht="16.5" hidden="1" customHeight="1"/>
    <row r="4934" ht="16.5" hidden="1" customHeight="1"/>
    <row r="4935" ht="16.5" hidden="1" customHeight="1"/>
    <row r="4936" ht="16.5" hidden="1" customHeight="1"/>
    <row r="4937" ht="16.5" hidden="1" customHeight="1"/>
    <row r="4938" ht="16.5" hidden="1" customHeight="1"/>
    <row r="4939" ht="16.5" hidden="1" customHeight="1"/>
    <row r="4940" ht="16.5" hidden="1" customHeight="1"/>
    <row r="4941" ht="16.5" hidden="1" customHeight="1"/>
    <row r="4942" ht="16.5" hidden="1" customHeight="1"/>
    <row r="4943" ht="16.5" hidden="1" customHeight="1"/>
    <row r="4944" ht="16.5" hidden="1" customHeight="1"/>
    <row r="4945" ht="16.5" hidden="1" customHeight="1"/>
    <row r="4946" ht="16.5" hidden="1" customHeight="1"/>
    <row r="4947" ht="16.5" hidden="1" customHeight="1"/>
    <row r="4948" ht="16.5" hidden="1" customHeight="1"/>
    <row r="4949" ht="16.5" hidden="1" customHeight="1"/>
    <row r="4950" ht="16.5" hidden="1" customHeight="1"/>
    <row r="4951" ht="16.5" hidden="1" customHeight="1"/>
    <row r="4952" ht="16.5" hidden="1" customHeight="1"/>
    <row r="4953" ht="16.5" hidden="1" customHeight="1"/>
    <row r="4954" ht="16.5" hidden="1" customHeight="1"/>
    <row r="4955" ht="16.5" hidden="1" customHeight="1"/>
    <row r="4956" ht="16.5" hidden="1" customHeight="1"/>
    <row r="4957" ht="16.5" hidden="1" customHeight="1"/>
    <row r="4958" ht="16.5" hidden="1" customHeight="1"/>
    <row r="4959" ht="16.5" hidden="1" customHeight="1"/>
    <row r="4960" ht="16.5" hidden="1" customHeight="1"/>
    <row r="4961" ht="16.5" hidden="1" customHeight="1"/>
    <row r="4962" ht="16.5" hidden="1" customHeight="1"/>
    <row r="4963" ht="16.5" hidden="1" customHeight="1"/>
    <row r="4964" ht="16.5" hidden="1" customHeight="1"/>
    <row r="4965" ht="16.5" hidden="1" customHeight="1"/>
    <row r="4966" ht="16.5" hidden="1" customHeight="1"/>
    <row r="4967" ht="16.5" hidden="1" customHeight="1"/>
    <row r="4968" ht="16.5" hidden="1" customHeight="1"/>
    <row r="4969" ht="16.5" hidden="1" customHeight="1"/>
    <row r="4970" ht="16.5" hidden="1" customHeight="1"/>
    <row r="4971" ht="16.5" hidden="1" customHeight="1"/>
    <row r="4972" ht="16.5" hidden="1" customHeight="1"/>
    <row r="4973" ht="16.5" hidden="1" customHeight="1"/>
    <row r="4974" ht="16.5" hidden="1" customHeight="1"/>
    <row r="4975" ht="16.5" hidden="1" customHeight="1"/>
    <row r="4976" ht="16.5" hidden="1" customHeight="1"/>
    <row r="4977" ht="16.5" hidden="1" customHeight="1"/>
    <row r="4978" ht="16.5" hidden="1" customHeight="1"/>
    <row r="4979" ht="16.5" hidden="1" customHeight="1"/>
    <row r="4980" ht="16.5" hidden="1" customHeight="1"/>
    <row r="4981" ht="16.5" hidden="1" customHeight="1"/>
    <row r="4982" ht="16.5" hidden="1" customHeight="1"/>
    <row r="4983" ht="16.5" hidden="1" customHeight="1"/>
    <row r="4984" ht="16.5" hidden="1" customHeight="1"/>
    <row r="4985" ht="16.5" hidden="1" customHeight="1"/>
    <row r="4986" ht="16.5" hidden="1" customHeight="1"/>
    <row r="4987" ht="16.5" hidden="1" customHeight="1"/>
    <row r="4988" ht="16.5" hidden="1" customHeight="1"/>
    <row r="4989" ht="16.5" hidden="1" customHeight="1"/>
    <row r="4990" ht="16.5" hidden="1" customHeight="1"/>
    <row r="4991" ht="16.5" hidden="1" customHeight="1"/>
    <row r="4992" ht="16.5" hidden="1" customHeight="1"/>
    <row r="4993" ht="16.5" hidden="1" customHeight="1"/>
    <row r="4994" ht="16.5" hidden="1" customHeight="1"/>
    <row r="4995" ht="16.5" hidden="1" customHeight="1"/>
    <row r="4996" ht="16.5" hidden="1" customHeight="1"/>
    <row r="4997" ht="16.5" hidden="1" customHeight="1"/>
    <row r="4998" ht="16.5" hidden="1" customHeight="1"/>
    <row r="4999" ht="16.5" hidden="1" customHeight="1"/>
    <row r="5000" ht="16.5" hidden="1" customHeight="1"/>
    <row r="5001" ht="16.5" hidden="1" customHeight="1"/>
    <row r="5002" ht="16.5" hidden="1" customHeight="1"/>
    <row r="5003" ht="16.5" hidden="1" customHeight="1"/>
    <row r="5004" ht="16.5" hidden="1" customHeight="1"/>
    <row r="5005" ht="16.5" hidden="1" customHeight="1"/>
    <row r="5006" ht="16.5" hidden="1" customHeight="1"/>
    <row r="5007" ht="16.5" hidden="1" customHeight="1"/>
    <row r="5008" ht="16.5" hidden="1" customHeight="1"/>
    <row r="5009" ht="16.5" hidden="1" customHeight="1"/>
    <row r="5010" ht="16.5" hidden="1" customHeight="1"/>
    <row r="5011" ht="16.5" hidden="1" customHeight="1"/>
    <row r="5012" ht="16.5" hidden="1" customHeight="1"/>
    <row r="5013" ht="16.5" hidden="1" customHeight="1"/>
    <row r="5014" ht="16.5" hidden="1" customHeight="1"/>
    <row r="5015" ht="16.5" hidden="1" customHeight="1"/>
    <row r="5016" ht="16.5" hidden="1" customHeight="1"/>
    <row r="5017" ht="16.5" hidden="1" customHeight="1"/>
    <row r="5018" ht="16.5" hidden="1" customHeight="1"/>
    <row r="5019" ht="16.5" hidden="1" customHeight="1"/>
    <row r="5020" ht="16.5" hidden="1" customHeight="1"/>
    <row r="5021" ht="16.5" hidden="1" customHeight="1"/>
    <row r="5022" ht="16.5" hidden="1" customHeight="1"/>
    <row r="5023" ht="16.5" hidden="1" customHeight="1"/>
    <row r="5024" ht="16.5" hidden="1" customHeight="1"/>
    <row r="5025" ht="16.5" hidden="1" customHeight="1"/>
    <row r="5026" ht="16.5" hidden="1" customHeight="1"/>
    <row r="5027" ht="16.5" hidden="1" customHeight="1"/>
    <row r="5028" ht="16.5" hidden="1" customHeight="1"/>
    <row r="5029" ht="16.5" hidden="1" customHeight="1"/>
    <row r="5030" ht="16.5" hidden="1" customHeight="1"/>
    <row r="5031" ht="16.5" hidden="1" customHeight="1"/>
    <row r="5032" ht="16.5" hidden="1" customHeight="1"/>
    <row r="5033" ht="16.5" hidden="1" customHeight="1"/>
    <row r="5034" ht="16.5" hidden="1" customHeight="1"/>
    <row r="5035" ht="16.5" hidden="1" customHeight="1"/>
    <row r="5036" ht="16.5" hidden="1" customHeight="1"/>
    <row r="5037" ht="16.5" hidden="1" customHeight="1"/>
    <row r="5038" ht="16.5" hidden="1" customHeight="1"/>
    <row r="5039" ht="16.5" hidden="1" customHeight="1"/>
    <row r="5040" ht="16.5" hidden="1" customHeight="1"/>
    <row r="5041" ht="16.5" hidden="1" customHeight="1"/>
    <row r="5042" ht="16.5" hidden="1" customHeight="1"/>
    <row r="5043" ht="16.5" hidden="1" customHeight="1"/>
    <row r="5044" ht="16.5" hidden="1" customHeight="1"/>
    <row r="5045" ht="16.5" hidden="1" customHeight="1"/>
    <row r="5046" ht="16.5" hidden="1" customHeight="1"/>
    <row r="5047" ht="16.5" hidden="1" customHeight="1"/>
    <row r="5048" ht="16.5" hidden="1" customHeight="1"/>
    <row r="5049" ht="16.5" hidden="1" customHeight="1"/>
    <row r="5050" ht="16.5" hidden="1" customHeight="1"/>
    <row r="5051" ht="16.5" hidden="1" customHeight="1"/>
    <row r="5052" ht="16.5" hidden="1" customHeight="1"/>
    <row r="5053" ht="16.5" hidden="1" customHeight="1"/>
    <row r="5054" ht="16.5" hidden="1" customHeight="1"/>
    <row r="5055" ht="16.5" hidden="1" customHeight="1"/>
    <row r="5056" ht="16.5" hidden="1" customHeight="1"/>
    <row r="5057" ht="16.5" hidden="1" customHeight="1"/>
    <row r="5058" ht="16.5" hidden="1" customHeight="1"/>
    <row r="5059" ht="16.5" hidden="1" customHeight="1"/>
    <row r="5060" ht="16.5" hidden="1" customHeight="1"/>
    <row r="5061" ht="16.5" hidden="1" customHeight="1"/>
    <row r="5062" ht="16.5" hidden="1" customHeight="1"/>
    <row r="5063" ht="16.5" hidden="1" customHeight="1"/>
    <row r="5064" ht="16.5" hidden="1" customHeight="1"/>
    <row r="5065" ht="16.5" hidden="1" customHeight="1"/>
    <row r="5066" ht="16.5" hidden="1" customHeight="1"/>
    <row r="5067" ht="16.5" hidden="1" customHeight="1"/>
    <row r="5068" ht="16.5" hidden="1" customHeight="1"/>
    <row r="5069" ht="16.5" hidden="1" customHeight="1"/>
    <row r="5070" ht="16.5" hidden="1" customHeight="1"/>
    <row r="5071" ht="16.5" hidden="1" customHeight="1"/>
    <row r="5072" ht="16.5" hidden="1" customHeight="1"/>
    <row r="5073" ht="16.5" hidden="1" customHeight="1"/>
    <row r="5074" ht="16.5" hidden="1" customHeight="1"/>
    <row r="5075" ht="16.5" hidden="1" customHeight="1"/>
    <row r="5076" ht="16.5" hidden="1" customHeight="1"/>
    <row r="5077" ht="16.5" hidden="1" customHeight="1"/>
    <row r="5078" ht="16.5" hidden="1" customHeight="1"/>
    <row r="5079" ht="16.5" hidden="1" customHeight="1"/>
    <row r="5080" ht="16.5" hidden="1" customHeight="1"/>
    <row r="5081" ht="16.5" hidden="1" customHeight="1"/>
    <row r="5082" ht="16.5" hidden="1" customHeight="1"/>
    <row r="5083" ht="16.5" hidden="1" customHeight="1"/>
    <row r="5084" ht="16.5" hidden="1" customHeight="1"/>
    <row r="5085" ht="16.5" hidden="1" customHeight="1"/>
    <row r="5086" ht="16.5" hidden="1" customHeight="1"/>
    <row r="5087" ht="16.5" hidden="1" customHeight="1"/>
    <row r="5088" ht="16.5" hidden="1" customHeight="1"/>
    <row r="5089" ht="16.5" hidden="1" customHeight="1"/>
    <row r="5090" ht="16.5" hidden="1" customHeight="1"/>
    <row r="5091" ht="16.5" hidden="1" customHeight="1"/>
    <row r="5092" ht="16.5" hidden="1" customHeight="1"/>
    <row r="5093" ht="16.5" hidden="1" customHeight="1"/>
    <row r="5094" ht="16.5" hidden="1" customHeight="1"/>
    <row r="5095" ht="16.5" hidden="1" customHeight="1"/>
    <row r="5096" ht="16.5" hidden="1" customHeight="1"/>
    <row r="5097" ht="16.5" hidden="1" customHeight="1"/>
    <row r="5098" ht="16.5" hidden="1" customHeight="1"/>
    <row r="5099" ht="16.5" hidden="1" customHeight="1"/>
    <row r="5100" ht="16.5" hidden="1" customHeight="1"/>
    <row r="5101" ht="16.5" hidden="1" customHeight="1"/>
    <row r="5102" ht="16.5" hidden="1" customHeight="1"/>
    <row r="5103" ht="16.5" hidden="1" customHeight="1"/>
    <row r="5104" ht="16.5" hidden="1" customHeight="1"/>
    <row r="5105" ht="16.5" hidden="1" customHeight="1"/>
    <row r="5106" ht="16.5" hidden="1" customHeight="1"/>
    <row r="5107" ht="16.5" hidden="1" customHeight="1"/>
    <row r="5108" ht="16.5" hidden="1" customHeight="1"/>
    <row r="5109" ht="16.5" hidden="1" customHeight="1"/>
    <row r="5110" ht="16.5" hidden="1" customHeight="1"/>
    <row r="5111" ht="16.5" hidden="1" customHeight="1"/>
    <row r="5112" ht="16.5" hidden="1" customHeight="1"/>
    <row r="5113" ht="16.5" hidden="1" customHeight="1"/>
    <row r="5114" ht="16.5" hidden="1" customHeight="1"/>
    <row r="5115" ht="16.5" hidden="1" customHeight="1"/>
    <row r="5116" ht="16.5" hidden="1" customHeight="1"/>
    <row r="5117" ht="16.5" hidden="1" customHeight="1"/>
    <row r="5118" ht="16.5" hidden="1" customHeight="1"/>
    <row r="5119" ht="16.5" hidden="1" customHeight="1"/>
    <row r="5120" ht="16.5" hidden="1" customHeight="1"/>
    <row r="5121" ht="16.5" hidden="1" customHeight="1"/>
    <row r="5122" ht="16.5" hidden="1" customHeight="1"/>
    <row r="5123" ht="16.5" hidden="1" customHeight="1"/>
    <row r="5124" ht="16.5" hidden="1" customHeight="1"/>
    <row r="5125" ht="16.5" hidden="1" customHeight="1"/>
    <row r="5126" ht="16.5" hidden="1" customHeight="1"/>
    <row r="5127" ht="16.5" hidden="1" customHeight="1"/>
    <row r="5128" ht="16.5" hidden="1" customHeight="1"/>
    <row r="5129" ht="16.5" hidden="1" customHeight="1"/>
    <row r="5130" ht="16.5" hidden="1" customHeight="1"/>
    <row r="5131" ht="16.5" hidden="1" customHeight="1"/>
    <row r="5132" ht="16.5" hidden="1" customHeight="1"/>
    <row r="5133" ht="16.5" hidden="1" customHeight="1"/>
    <row r="5134" ht="16.5" hidden="1" customHeight="1"/>
    <row r="5135" ht="16.5" hidden="1" customHeight="1"/>
    <row r="5136" ht="16.5" hidden="1" customHeight="1"/>
    <row r="5137" ht="16.5" hidden="1" customHeight="1"/>
    <row r="5138" ht="16.5" hidden="1" customHeight="1"/>
    <row r="5139" ht="16.5" hidden="1" customHeight="1"/>
    <row r="5140" ht="16.5" hidden="1" customHeight="1"/>
    <row r="5141" ht="16.5" hidden="1" customHeight="1"/>
    <row r="5142" ht="16.5" hidden="1" customHeight="1"/>
    <row r="5143" ht="16.5" hidden="1" customHeight="1"/>
    <row r="5144" ht="16.5" hidden="1" customHeight="1"/>
    <row r="5145" ht="16.5" hidden="1" customHeight="1"/>
    <row r="5146" ht="16.5" hidden="1" customHeight="1"/>
    <row r="5147" ht="16.5" hidden="1" customHeight="1"/>
    <row r="5148" ht="16.5" hidden="1" customHeight="1"/>
    <row r="5149" ht="16.5" hidden="1" customHeight="1"/>
    <row r="5150" ht="16.5" hidden="1" customHeight="1"/>
    <row r="5151" ht="16.5" hidden="1" customHeight="1"/>
    <row r="5152" ht="16.5" hidden="1" customHeight="1"/>
    <row r="5153" ht="16.5" hidden="1" customHeight="1"/>
    <row r="5154" ht="16.5" hidden="1" customHeight="1"/>
    <row r="5155" ht="16.5" hidden="1" customHeight="1"/>
    <row r="5156" ht="16.5" hidden="1" customHeight="1"/>
    <row r="5157" ht="16.5" hidden="1" customHeight="1"/>
    <row r="5158" ht="16.5" hidden="1" customHeight="1"/>
    <row r="5159" ht="16.5" hidden="1" customHeight="1"/>
    <row r="5160" ht="16.5" hidden="1" customHeight="1"/>
    <row r="5161" ht="16.5" hidden="1" customHeight="1"/>
    <row r="5162" ht="16.5" hidden="1" customHeight="1"/>
    <row r="5163" ht="16.5" hidden="1" customHeight="1"/>
    <row r="5164" ht="16.5" hidden="1" customHeight="1"/>
    <row r="5165" ht="16.5" hidden="1" customHeight="1"/>
    <row r="5166" ht="16.5" hidden="1" customHeight="1"/>
    <row r="5167" ht="16.5" hidden="1" customHeight="1"/>
    <row r="5168" ht="16.5" hidden="1" customHeight="1"/>
    <row r="5169" ht="16.5" hidden="1" customHeight="1"/>
    <row r="5170" ht="16.5" hidden="1" customHeight="1"/>
    <row r="5171" ht="16.5" hidden="1" customHeight="1"/>
    <row r="5172" ht="16.5" hidden="1" customHeight="1"/>
    <row r="5173" ht="16.5" hidden="1" customHeight="1"/>
    <row r="5174" ht="16.5" hidden="1" customHeight="1"/>
    <row r="5175" ht="16.5" hidden="1" customHeight="1"/>
    <row r="5176" ht="16.5" hidden="1" customHeight="1"/>
    <row r="5177" ht="16.5" hidden="1" customHeight="1"/>
    <row r="5178" ht="16.5" hidden="1" customHeight="1"/>
    <row r="5179" ht="16.5" hidden="1" customHeight="1"/>
    <row r="5180" ht="16.5" hidden="1" customHeight="1"/>
    <row r="5181" ht="16.5" hidden="1" customHeight="1"/>
    <row r="5182" ht="16.5" hidden="1" customHeight="1"/>
    <row r="5183" ht="16.5" hidden="1" customHeight="1"/>
    <row r="5184" ht="16.5" hidden="1" customHeight="1"/>
    <row r="5185" ht="16.5" hidden="1" customHeight="1"/>
    <row r="5186" ht="16.5" hidden="1" customHeight="1"/>
    <row r="5187" ht="16.5" hidden="1" customHeight="1"/>
    <row r="5188" ht="16.5" hidden="1" customHeight="1"/>
    <row r="5189" ht="16.5" hidden="1" customHeight="1"/>
    <row r="5190" ht="16.5" hidden="1" customHeight="1"/>
    <row r="5191" ht="16.5" hidden="1" customHeight="1"/>
    <row r="5192" ht="16.5" hidden="1" customHeight="1"/>
    <row r="5193" ht="16.5" hidden="1" customHeight="1"/>
    <row r="5194" ht="16.5" hidden="1" customHeight="1"/>
    <row r="5195" ht="16.5" hidden="1" customHeight="1"/>
    <row r="5196" ht="16.5" hidden="1" customHeight="1"/>
    <row r="5197" ht="16.5" hidden="1" customHeight="1"/>
    <row r="5198" ht="16.5" hidden="1" customHeight="1"/>
    <row r="5199" ht="16.5" hidden="1" customHeight="1"/>
    <row r="5200" ht="16.5" hidden="1" customHeight="1"/>
    <row r="5201" ht="16.5" hidden="1" customHeight="1"/>
    <row r="5202" ht="16.5" hidden="1" customHeight="1"/>
    <row r="5203" ht="16.5" hidden="1" customHeight="1"/>
    <row r="5204" ht="16.5" hidden="1" customHeight="1"/>
    <row r="5205" ht="16.5" hidden="1" customHeight="1"/>
    <row r="5206" ht="16.5" hidden="1" customHeight="1"/>
    <row r="5207" ht="16.5" hidden="1" customHeight="1"/>
    <row r="5208" ht="16.5" hidden="1" customHeight="1"/>
    <row r="5209" ht="16.5" hidden="1" customHeight="1"/>
    <row r="5210" ht="16.5" hidden="1" customHeight="1"/>
    <row r="5211" ht="16.5" hidden="1" customHeight="1"/>
    <row r="5212" ht="16.5" hidden="1" customHeight="1"/>
    <row r="5213" ht="16.5" hidden="1" customHeight="1"/>
    <row r="5214" ht="16.5" hidden="1" customHeight="1"/>
    <row r="5215" ht="16.5" hidden="1" customHeight="1"/>
    <row r="5216" ht="16.5" hidden="1" customHeight="1"/>
    <row r="5217" ht="16.5" hidden="1" customHeight="1"/>
    <row r="5218" ht="16.5" hidden="1" customHeight="1"/>
    <row r="5219" ht="16.5" hidden="1" customHeight="1"/>
    <row r="5220" ht="16.5" hidden="1" customHeight="1"/>
    <row r="5221" ht="16.5" hidden="1" customHeight="1"/>
    <row r="5222" ht="16.5" hidden="1" customHeight="1"/>
    <row r="5223" ht="16.5" hidden="1" customHeight="1"/>
    <row r="5224" ht="16.5" hidden="1" customHeight="1"/>
    <row r="5225" ht="16.5" hidden="1" customHeight="1"/>
    <row r="5226" ht="16.5" hidden="1" customHeight="1"/>
    <row r="5227" ht="16.5" hidden="1" customHeight="1"/>
    <row r="5228" ht="16.5" hidden="1" customHeight="1"/>
    <row r="5229" ht="16.5" hidden="1" customHeight="1"/>
    <row r="5230" ht="16.5" hidden="1" customHeight="1"/>
    <row r="5231" ht="16.5" hidden="1" customHeight="1"/>
    <row r="5232" ht="16.5" hidden="1" customHeight="1"/>
    <row r="5233" ht="16.5" hidden="1" customHeight="1"/>
    <row r="5234" ht="16.5" hidden="1" customHeight="1"/>
    <row r="5235" ht="16.5" hidden="1" customHeight="1"/>
    <row r="5236" ht="16.5" hidden="1" customHeight="1"/>
    <row r="5237" ht="16.5" hidden="1" customHeight="1"/>
    <row r="5238" ht="16.5" hidden="1" customHeight="1"/>
    <row r="5239" ht="16.5" hidden="1" customHeight="1"/>
    <row r="5240" ht="16.5" hidden="1" customHeight="1"/>
    <row r="5241" ht="16.5" hidden="1" customHeight="1"/>
    <row r="5242" ht="16.5" hidden="1" customHeight="1"/>
    <row r="5243" ht="16.5" hidden="1" customHeight="1"/>
    <row r="5244" ht="16.5" hidden="1" customHeight="1"/>
    <row r="5245" ht="16.5" hidden="1" customHeight="1"/>
    <row r="5246" ht="16.5" hidden="1" customHeight="1"/>
    <row r="5247" ht="16.5" hidden="1" customHeight="1"/>
    <row r="5248" ht="16.5" hidden="1" customHeight="1"/>
    <row r="5249" ht="16.5" hidden="1" customHeight="1"/>
    <row r="5250" ht="16.5" hidden="1" customHeight="1"/>
    <row r="5251" ht="16.5" hidden="1" customHeight="1"/>
    <row r="5252" ht="16.5" hidden="1" customHeight="1"/>
    <row r="5253" ht="16.5" hidden="1" customHeight="1"/>
    <row r="5254" ht="16.5" hidden="1" customHeight="1"/>
    <row r="5255" ht="16.5" hidden="1" customHeight="1"/>
    <row r="5256" ht="16.5" hidden="1" customHeight="1"/>
    <row r="5257" ht="16.5" hidden="1" customHeight="1"/>
    <row r="5258" ht="16.5" hidden="1" customHeight="1"/>
    <row r="5259" ht="16.5" hidden="1" customHeight="1"/>
    <row r="5260" ht="16.5" hidden="1" customHeight="1"/>
    <row r="5261" ht="16.5" hidden="1" customHeight="1"/>
    <row r="5262" ht="16.5" hidden="1" customHeight="1"/>
    <row r="5263" ht="16.5" hidden="1" customHeight="1"/>
    <row r="5264" ht="16.5" hidden="1" customHeight="1"/>
    <row r="5265" ht="16.5" hidden="1" customHeight="1"/>
    <row r="5266" ht="16.5" hidden="1" customHeight="1"/>
    <row r="5267" ht="16.5" hidden="1" customHeight="1"/>
    <row r="5268" ht="16.5" hidden="1" customHeight="1"/>
    <row r="5269" ht="16.5" hidden="1" customHeight="1"/>
    <row r="5270" ht="16.5" hidden="1" customHeight="1"/>
    <row r="5271" ht="16.5" hidden="1" customHeight="1"/>
    <row r="5272" ht="16.5" hidden="1" customHeight="1"/>
    <row r="5273" ht="16.5" hidden="1" customHeight="1"/>
    <row r="5274" ht="16.5" hidden="1" customHeight="1"/>
    <row r="5275" ht="16.5" hidden="1" customHeight="1"/>
    <row r="5276" ht="16.5" hidden="1" customHeight="1"/>
    <row r="5277" ht="16.5" hidden="1" customHeight="1"/>
    <row r="5278" ht="16.5" hidden="1" customHeight="1"/>
    <row r="5279" ht="16.5" hidden="1" customHeight="1"/>
    <row r="5280" ht="16.5" hidden="1" customHeight="1"/>
    <row r="5281" ht="16.5" hidden="1" customHeight="1"/>
    <row r="5282" ht="16.5" hidden="1" customHeight="1"/>
    <row r="5283" ht="16.5" hidden="1" customHeight="1"/>
    <row r="5284" ht="16.5" hidden="1" customHeight="1"/>
    <row r="5285" ht="16.5" hidden="1" customHeight="1"/>
    <row r="5286" ht="16.5" hidden="1" customHeight="1"/>
    <row r="5287" ht="16.5" hidden="1" customHeight="1"/>
    <row r="5288" ht="16.5" hidden="1" customHeight="1"/>
    <row r="5289" ht="16.5" hidden="1" customHeight="1"/>
    <row r="5290" ht="16.5" hidden="1" customHeight="1"/>
    <row r="5291" ht="16.5" hidden="1" customHeight="1"/>
    <row r="5292" ht="16.5" hidden="1" customHeight="1"/>
    <row r="5293" ht="16.5" hidden="1" customHeight="1"/>
    <row r="5294" ht="16.5" hidden="1" customHeight="1"/>
    <row r="5295" ht="16.5" hidden="1" customHeight="1"/>
    <row r="5296" ht="16.5" hidden="1" customHeight="1"/>
    <row r="5297" ht="16.5" hidden="1" customHeight="1"/>
    <row r="5298" ht="16.5" hidden="1" customHeight="1"/>
    <row r="5299" ht="16.5" hidden="1" customHeight="1"/>
    <row r="5300" ht="16.5" hidden="1" customHeight="1"/>
    <row r="5301" ht="16.5" hidden="1" customHeight="1"/>
    <row r="5302" ht="16.5" hidden="1" customHeight="1"/>
    <row r="5303" ht="16.5" hidden="1" customHeight="1"/>
    <row r="5304" ht="16.5" hidden="1" customHeight="1"/>
    <row r="5305" ht="16.5" hidden="1" customHeight="1"/>
    <row r="5306" ht="16.5" hidden="1" customHeight="1"/>
    <row r="5307" ht="16.5" hidden="1" customHeight="1"/>
    <row r="5308" ht="16.5" hidden="1" customHeight="1"/>
    <row r="5309" ht="16.5" hidden="1" customHeight="1"/>
    <row r="5310" ht="16.5" hidden="1" customHeight="1"/>
    <row r="5311" ht="16.5" hidden="1" customHeight="1"/>
    <row r="5312" ht="16.5" hidden="1" customHeight="1"/>
    <row r="5313" ht="16.5" hidden="1" customHeight="1"/>
    <row r="5314" ht="16.5" hidden="1" customHeight="1"/>
    <row r="5315" ht="16.5" hidden="1" customHeight="1"/>
    <row r="5316" ht="16.5" hidden="1" customHeight="1"/>
    <row r="5317" ht="16.5" hidden="1" customHeight="1"/>
    <row r="5318" ht="16.5" hidden="1" customHeight="1"/>
    <row r="5319" ht="16.5" hidden="1" customHeight="1"/>
    <row r="5320" ht="16.5" hidden="1" customHeight="1"/>
    <row r="5321" ht="16.5" hidden="1" customHeight="1"/>
    <row r="5322" ht="16.5" hidden="1" customHeight="1"/>
    <row r="5323" ht="16.5" hidden="1" customHeight="1"/>
    <row r="5324" ht="16.5" hidden="1" customHeight="1"/>
    <row r="5325" ht="16.5" hidden="1" customHeight="1"/>
    <row r="5326" ht="16.5" hidden="1" customHeight="1"/>
    <row r="5327" ht="16.5" hidden="1" customHeight="1"/>
    <row r="5328" ht="16.5" hidden="1" customHeight="1"/>
    <row r="5329" ht="16.5" hidden="1" customHeight="1"/>
    <row r="5330" ht="16.5" hidden="1" customHeight="1"/>
    <row r="5331" ht="16.5" hidden="1" customHeight="1"/>
    <row r="5332" ht="16.5" hidden="1" customHeight="1"/>
    <row r="5333" ht="16.5" hidden="1" customHeight="1"/>
    <row r="5334" ht="16.5" hidden="1" customHeight="1"/>
    <row r="5335" ht="16.5" hidden="1" customHeight="1"/>
    <row r="5336" ht="16.5" hidden="1" customHeight="1"/>
    <row r="5337" ht="16.5" hidden="1" customHeight="1"/>
    <row r="5338" ht="16.5" hidden="1" customHeight="1"/>
    <row r="5339" ht="16.5" hidden="1" customHeight="1"/>
    <row r="5340" ht="16.5" hidden="1" customHeight="1"/>
    <row r="5341" ht="16.5" hidden="1" customHeight="1"/>
    <row r="5342" ht="16.5" hidden="1" customHeight="1"/>
    <row r="5343" ht="16.5" hidden="1" customHeight="1"/>
    <row r="5344" ht="16.5" hidden="1" customHeight="1"/>
    <row r="5345" ht="16.5" hidden="1" customHeight="1"/>
    <row r="5346" ht="16.5" hidden="1" customHeight="1"/>
    <row r="5347" ht="16.5" hidden="1" customHeight="1"/>
    <row r="5348" ht="16.5" hidden="1" customHeight="1"/>
    <row r="5349" ht="16.5" hidden="1" customHeight="1"/>
    <row r="5350" ht="16.5" hidden="1" customHeight="1"/>
    <row r="5351" ht="16.5" hidden="1" customHeight="1"/>
    <row r="5352" ht="16.5" hidden="1" customHeight="1"/>
    <row r="5353" ht="16.5" hidden="1" customHeight="1"/>
    <row r="5354" ht="16.5" hidden="1" customHeight="1"/>
    <row r="5355" ht="16.5" hidden="1" customHeight="1"/>
    <row r="5356" ht="16.5" hidden="1" customHeight="1"/>
    <row r="5357" ht="16.5" hidden="1" customHeight="1"/>
    <row r="5358" ht="16.5" hidden="1" customHeight="1"/>
    <row r="5359" ht="16.5" hidden="1" customHeight="1"/>
    <row r="5360" ht="16.5" hidden="1" customHeight="1"/>
    <row r="5361" ht="16.5" hidden="1" customHeight="1"/>
    <row r="5362" ht="16.5" hidden="1" customHeight="1"/>
    <row r="5363" ht="16.5" hidden="1" customHeight="1"/>
    <row r="5364" ht="16.5" hidden="1" customHeight="1"/>
    <row r="5365" ht="16.5" hidden="1" customHeight="1"/>
    <row r="5366" ht="16.5" hidden="1" customHeight="1"/>
    <row r="5367" ht="16.5" hidden="1" customHeight="1"/>
    <row r="5368" ht="16.5" hidden="1" customHeight="1"/>
    <row r="5369" ht="16.5" hidden="1" customHeight="1"/>
    <row r="5370" ht="16.5" hidden="1" customHeight="1"/>
    <row r="5371" ht="16.5" hidden="1" customHeight="1"/>
    <row r="5372" ht="16.5" hidden="1" customHeight="1"/>
    <row r="5373" ht="16.5" hidden="1" customHeight="1"/>
    <row r="5374" ht="16.5" hidden="1" customHeight="1"/>
    <row r="5375" ht="16.5" hidden="1" customHeight="1"/>
    <row r="5376" ht="16.5" hidden="1" customHeight="1"/>
    <row r="5377" ht="16.5" hidden="1" customHeight="1"/>
    <row r="5378" ht="16.5" hidden="1" customHeight="1"/>
    <row r="5379" ht="16.5" hidden="1" customHeight="1"/>
    <row r="5380" ht="16.5" hidden="1" customHeight="1"/>
    <row r="5381" ht="16.5" hidden="1" customHeight="1"/>
    <row r="5382" ht="16.5" hidden="1" customHeight="1"/>
    <row r="5383" ht="16.5" hidden="1" customHeight="1"/>
    <row r="5384" ht="16.5" hidden="1" customHeight="1"/>
    <row r="5385" ht="16.5" hidden="1" customHeight="1"/>
    <row r="5386" ht="16.5" hidden="1" customHeight="1"/>
    <row r="5387" ht="16.5" hidden="1" customHeight="1"/>
    <row r="5388" ht="16.5" hidden="1" customHeight="1"/>
    <row r="5389" ht="16.5" hidden="1" customHeight="1"/>
    <row r="5390" ht="16.5" hidden="1" customHeight="1"/>
    <row r="5391" ht="16.5" hidden="1" customHeight="1"/>
    <row r="5392" ht="16.5" hidden="1" customHeight="1"/>
    <row r="5393" ht="16.5" hidden="1" customHeight="1"/>
    <row r="5394" ht="16.5" hidden="1" customHeight="1"/>
    <row r="5395" ht="16.5" hidden="1" customHeight="1"/>
    <row r="5396" ht="16.5" hidden="1" customHeight="1"/>
    <row r="5397" ht="16.5" hidden="1" customHeight="1"/>
    <row r="5398" ht="16.5" hidden="1" customHeight="1"/>
    <row r="5399" ht="16.5" hidden="1" customHeight="1"/>
    <row r="5400" ht="16.5" hidden="1" customHeight="1"/>
    <row r="5401" ht="16.5" hidden="1" customHeight="1"/>
    <row r="5402" ht="16.5" hidden="1" customHeight="1"/>
    <row r="5403" ht="16.5" hidden="1" customHeight="1"/>
    <row r="5404" ht="16.5" hidden="1" customHeight="1"/>
    <row r="5405" ht="16.5" hidden="1" customHeight="1"/>
    <row r="5406" ht="16.5" hidden="1" customHeight="1"/>
    <row r="5407" ht="16.5" hidden="1" customHeight="1"/>
    <row r="5408" ht="16.5" hidden="1" customHeight="1"/>
    <row r="5409" ht="16.5" hidden="1" customHeight="1"/>
    <row r="5410" ht="16.5" hidden="1" customHeight="1"/>
    <row r="5411" ht="16.5" hidden="1" customHeight="1"/>
    <row r="5412" ht="16.5" hidden="1" customHeight="1"/>
    <row r="5413" ht="16.5" hidden="1" customHeight="1"/>
    <row r="5414" ht="16.5" hidden="1" customHeight="1"/>
    <row r="5415" ht="16.5" hidden="1" customHeight="1"/>
    <row r="5416" ht="16.5" hidden="1" customHeight="1"/>
    <row r="5417" ht="16.5" hidden="1" customHeight="1"/>
    <row r="5418" ht="16.5" hidden="1" customHeight="1"/>
    <row r="5419" ht="16.5" hidden="1" customHeight="1"/>
    <row r="5420" ht="16.5" hidden="1" customHeight="1"/>
    <row r="5421" ht="16.5" hidden="1" customHeight="1"/>
    <row r="5422" ht="16.5" hidden="1" customHeight="1"/>
    <row r="5423" ht="16.5" hidden="1" customHeight="1"/>
    <row r="5424" ht="16.5" hidden="1" customHeight="1"/>
    <row r="5425" ht="16.5" hidden="1" customHeight="1"/>
    <row r="5426" ht="16.5" hidden="1" customHeight="1"/>
    <row r="5427" ht="16.5" hidden="1" customHeight="1"/>
    <row r="5428" ht="16.5" hidden="1" customHeight="1"/>
    <row r="5429" ht="16.5" hidden="1" customHeight="1"/>
    <row r="5430" ht="16.5" hidden="1" customHeight="1"/>
    <row r="5431" ht="16.5" hidden="1" customHeight="1"/>
    <row r="5432" ht="16.5" hidden="1" customHeight="1"/>
    <row r="5433" ht="16.5" hidden="1" customHeight="1"/>
    <row r="5434" ht="16.5" hidden="1" customHeight="1"/>
    <row r="5435" ht="16.5" hidden="1" customHeight="1"/>
    <row r="5436" ht="16.5" hidden="1" customHeight="1"/>
    <row r="5437" ht="16.5" hidden="1" customHeight="1"/>
    <row r="5438" ht="16.5" hidden="1" customHeight="1"/>
    <row r="5439" ht="16.5" hidden="1" customHeight="1"/>
    <row r="5440" ht="16.5" hidden="1" customHeight="1"/>
    <row r="5441" ht="16.5" hidden="1" customHeight="1"/>
    <row r="5442" ht="16.5" hidden="1" customHeight="1"/>
    <row r="5443" ht="16.5" hidden="1" customHeight="1"/>
    <row r="5444" ht="16.5" hidden="1" customHeight="1"/>
    <row r="5445" ht="16.5" hidden="1" customHeight="1"/>
    <row r="5446" ht="16.5" hidden="1" customHeight="1"/>
    <row r="5447" ht="16.5" hidden="1" customHeight="1"/>
    <row r="5448" ht="16.5" hidden="1" customHeight="1"/>
    <row r="5449" ht="16.5" hidden="1" customHeight="1"/>
    <row r="5450" ht="16.5" hidden="1" customHeight="1"/>
    <row r="5451" ht="16.5" hidden="1" customHeight="1"/>
    <row r="5452" ht="16.5" hidden="1" customHeight="1"/>
    <row r="5453" ht="16.5" hidden="1" customHeight="1"/>
    <row r="5454" ht="16.5" hidden="1" customHeight="1"/>
    <row r="5455" ht="16.5" hidden="1" customHeight="1"/>
    <row r="5456" ht="16.5" hidden="1" customHeight="1"/>
    <row r="5457" ht="16.5" hidden="1" customHeight="1"/>
    <row r="5458" ht="16.5" hidden="1" customHeight="1"/>
    <row r="5459" ht="16.5" hidden="1" customHeight="1"/>
    <row r="5460" ht="16.5" hidden="1" customHeight="1"/>
    <row r="5461" ht="16.5" hidden="1" customHeight="1"/>
    <row r="5462" ht="16.5" hidden="1" customHeight="1"/>
    <row r="5463" ht="16.5" hidden="1" customHeight="1"/>
    <row r="5464" ht="16.5" hidden="1" customHeight="1"/>
    <row r="5465" ht="16.5" hidden="1" customHeight="1"/>
    <row r="5466" ht="16.5" hidden="1" customHeight="1"/>
    <row r="5467" ht="16.5" hidden="1" customHeight="1"/>
    <row r="5468" ht="16.5" hidden="1" customHeight="1"/>
    <row r="5469" ht="16.5" hidden="1" customHeight="1"/>
    <row r="5470" ht="16.5" hidden="1" customHeight="1"/>
    <row r="5471" ht="16.5" hidden="1" customHeight="1"/>
    <row r="5472" ht="16.5" hidden="1" customHeight="1"/>
    <row r="5473" ht="16.5" hidden="1" customHeight="1"/>
    <row r="5474" ht="16.5" hidden="1" customHeight="1"/>
    <row r="5475" ht="16.5" hidden="1" customHeight="1"/>
    <row r="5476" ht="16.5" hidden="1" customHeight="1"/>
    <row r="5477" ht="16.5" hidden="1" customHeight="1"/>
    <row r="5478" ht="16.5" hidden="1" customHeight="1"/>
    <row r="5479" ht="16.5" hidden="1" customHeight="1"/>
    <row r="5480" ht="16.5" hidden="1" customHeight="1"/>
    <row r="5481" ht="16.5" hidden="1" customHeight="1"/>
    <row r="5482" ht="16.5" hidden="1" customHeight="1"/>
    <row r="5483" ht="16.5" hidden="1" customHeight="1"/>
    <row r="5484" ht="16.5" hidden="1" customHeight="1"/>
    <row r="5485" ht="16.5" hidden="1" customHeight="1"/>
    <row r="5486" ht="16.5" hidden="1" customHeight="1"/>
    <row r="5487" ht="16.5" hidden="1" customHeight="1"/>
    <row r="5488" ht="16.5" hidden="1" customHeight="1"/>
    <row r="5489" ht="16.5" hidden="1" customHeight="1"/>
    <row r="5490" ht="16.5" hidden="1" customHeight="1"/>
    <row r="5491" ht="16.5" hidden="1" customHeight="1"/>
    <row r="5492" ht="16.5" hidden="1" customHeight="1"/>
    <row r="5493" ht="16.5" hidden="1" customHeight="1"/>
    <row r="5494" ht="16.5" hidden="1" customHeight="1"/>
    <row r="5495" ht="16.5" hidden="1" customHeight="1"/>
    <row r="5496" ht="16.5" hidden="1" customHeight="1"/>
    <row r="5497" ht="16.5" hidden="1" customHeight="1"/>
    <row r="5498" ht="16.5" hidden="1" customHeight="1"/>
    <row r="5499" ht="16.5" hidden="1" customHeight="1"/>
    <row r="5500" ht="16.5" hidden="1" customHeight="1"/>
    <row r="5501" ht="16.5" hidden="1" customHeight="1"/>
    <row r="5502" ht="16.5" hidden="1" customHeight="1"/>
    <row r="5503" ht="16.5" hidden="1" customHeight="1"/>
    <row r="5504" ht="16.5" hidden="1" customHeight="1"/>
    <row r="5505" ht="16.5" hidden="1" customHeight="1"/>
    <row r="5506" ht="16.5" hidden="1" customHeight="1"/>
    <row r="5507" ht="16.5" hidden="1" customHeight="1"/>
    <row r="5508" ht="16.5" hidden="1" customHeight="1"/>
    <row r="5509" ht="16.5" hidden="1" customHeight="1"/>
    <row r="5510" ht="16.5" hidden="1" customHeight="1"/>
    <row r="5511" ht="16.5" hidden="1" customHeight="1"/>
    <row r="5512" ht="16.5" hidden="1" customHeight="1"/>
    <row r="5513" ht="16.5" hidden="1" customHeight="1"/>
    <row r="5514" ht="16.5" hidden="1" customHeight="1"/>
    <row r="5515" ht="16.5" hidden="1" customHeight="1"/>
    <row r="5516" ht="16.5" hidden="1" customHeight="1"/>
    <row r="5517" ht="16.5" hidden="1" customHeight="1"/>
    <row r="5518" ht="16.5" hidden="1" customHeight="1"/>
    <row r="5519" ht="16.5" hidden="1" customHeight="1"/>
    <row r="5520" ht="16.5" hidden="1" customHeight="1"/>
    <row r="5521" ht="16.5" hidden="1" customHeight="1"/>
    <row r="5522" ht="16.5" hidden="1" customHeight="1"/>
    <row r="5523" ht="16.5" hidden="1" customHeight="1"/>
    <row r="5524" ht="16.5" hidden="1" customHeight="1"/>
    <row r="5525" ht="16.5" hidden="1" customHeight="1"/>
    <row r="5526" ht="16.5" hidden="1" customHeight="1"/>
    <row r="5527" ht="16.5" hidden="1" customHeight="1"/>
    <row r="5528" ht="16.5" hidden="1" customHeight="1"/>
    <row r="5529" ht="16.5" hidden="1" customHeight="1"/>
    <row r="5530" ht="16.5" hidden="1" customHeight="1"/>
    <row r="5531" ht="16.5" hidden="1" customHeight="1"/>
    <row r="5532" ht="16.5" hidden="1" customHeight="1"/>
    <row r="5533" ht="16.5" hidden="1" customHeight="1"/>
    <row r="5534" ht="16.5" hidden="1" customHeight="1"/>
    <row r="5535" ht="16.5" hidden="1" customHeight="1"/>
    <row r="5536" ht="16.5" hidden="1" customHeight="1"/>
    <row r="5537" ht="16.5" hidden="1" customHeight="1"/>
    <row r="5538" ht="16.5" hidden="1" customHeight="1"/>
    <row r="5539" ht="16.5" hidden="1" customHeight="1"/>
    <row r="5540" ht="16.5" hidden="1" customHeight="1"/>
    <row r="5541" ht="16.5" hidden="1" customHeight="1"/>
    <row r="5542" ht="16.5" hidden="1" customHeight="1"/>
    <row r="5543" ht="16.5" hidden="1" customHeight="1"/>
    <row r="5544" ht="16.5" hidden="1" customHeight="1"/>
    <row r="5545" ht="16.5" hidden="1" customHeight="1"/>
    <row r="5546" ht="16.5" hidden="1" customHeight="1"/>
    <row r="5547" ht="16.5" hidden="1" customHeight="1"/>
    <row r="5548" ht="16.5" hidden="1" customHeight="1"/>
    <row r="5549" ht="16.5" hidden="1" customHeight="1"/>
    <row r="5550" ht="16.5" hidden="1" customHeight="1"/>
    <row r="5551" ht="16.5" hidden="1" customHeight="1"/>
    <row r="5552" ht="16.5" hidden="1" customHeight="1"/>
    <row r="5553" ht="16.5" hidden="1" customHeight="1"/>
    <row r="5554" ht="16.5" hidden="1" customHeight="1"/>
    <row r="5555" ht="16.5" hidden="1" customHeight="1"/>
    <row r="5556" ht="16.5" hidden="1" customHeight="1"/>
    <row r="5557" ht="16.5" hidden="1" customHeight="1"/>
    <row r="5558" ht="16.5" hidden="1" customHeight="1"/>
    <row r="5559" ht="16.5" hidden="1" customHeight="1"/>
    <row r="5560" ht="16.5" hidden="1" customHeight="1"/>
    <row r="5561" ht="16.5" hidden="1" customHeight="1"/>
    <row r="5562" ht="16.5" hidden="1" customHeight="1"/>
    <row r="5563" ht="16.5" hidden="1" customHeight="1"/>
    <row r="5564" ht="16.5" hidden="1" customHeight="1"/>
    <row r="5565" ht="16.5" hidden="1" customHeight="1"/>
    <row r="5566" ht="16.5" hidden="1" customHeight="1"/>
    <row r="5567" ht="16.5" hidden="1" customHeight="1"/>
    <row r="5568" ht="16.5" hidden="1" customHeight="1"/>
    <row r="5569" ht="16.5" hidden="1" customHeight="1"/>
    <row r="5570" ht="16.5" hidden="1" customHeight="1"/>
    <row r="5571" ht="16.5" hidden="1" customHeight="1"/>
    <row r="5572" ht="16.5" hidden="1" customHeight="1"/>
    <row r="5573" ht="16.5" hidden="1" customHeight="1"/>
    <row r="5574" ht="16.5" hidden="1" customHeight="1"/>
    <row r="5575" ht="16.5" hidden="1" customHeight="1"/>
    <row r="5576" ht="16.5" hidden="1" customHeight="1"/>
    <row r="5577" ht="16.5" hidden="1" customHeight="1"/>
    <row r="5578" ht="16.5" hidden="1" customHeight="1"/>
    <row r="5579" ht="16.5" hidden="1" customHeight="1"/>
    <row r="5580" ht="16.5" hidden="1" customHeight="1"/>
    <row r="5581" ht="16.5" hidden="1" customHeight="1"/>
    <row r="5582" ht="16.5" hidden="1" customHeight="1"/>
    <row r="5583" ht="16.5" hidden="1" customHeight="1"/>
    <row r="5584" ht="16.5" hidden="1" customHeight="1"/>
    <row r="5585" ht="16.5" hidden="1" customHeight="1"/>
    <row r="5586" ht="16.5" hidden="1" customHeight="1"/>
    <row r="5587" ht="16.5" hidden="1" customHeight="1"/>
    <row r="5588" ht="16.5" hidden="1" customHeight="1"/>
    <row r="5589" ht="16.5" hidden="1" customHeight="1"/>
    <row r="5590" ht="16.5" hidden="1" customHeight="1"/>
    <row r="5591" ht="16.5" hidden="1" customHeight="1"/>
    <row r="5592" ht="16.5" hidden="1" customHeight="1"/>
    <row r="5593" ht="16.5" hidden="1" customHeight="1"/>
    <row r="5594" ht="16.5" hidden="1" customHeight="1"/>
    <row r="5595" ht="16.5" hidden="1" customHeight="1"/>
    <row r="5596" ht="16.5" hidden="1" customHeight="1"/>
    <row r="5597" ht="16.5" hidden="1" customHeight="1"/>
    <row r="5598" ht="16.5" hidden="1" customHeight="1"/>
    <row r="5599" ht="16.5" hidden="1" customHeight="1"/>
    <row r="5600" ht="16.5" hidden="1" customHeight="1"/>
    <row r="5601" ht="16.5" hidden="1" customHeight="1"/>
    <row r="5602" ht="16.5" hidden="1" customHeight="1"/>
    <row r="5603" ht="16.5" hidden="1" customHeight="1"/>
    <row r="5604" ht="16.5" hidden="1" customHeight="1"/>
    <row r="5605" ht="16.5" hidden="1" customHeight="1"/>
    <row r="5606" ht="16.5" hidden="1" customHeight="1"/>
    <row r="5607" ht="16.5" hidden="1" customHeight="1"/>
    <row r="5608" ht="16.5" hidden="1" customHeight="1"/>
    <row r="5609" ht="16.5" hidden="1" customHeight="1"/>
    <row r="5610" ht="16.5" hidden="1" customHeight="1"/>
    <row r="5611" ht="16.5" hidden="1" customHeight="1"/>
    <row r="5612" ht="16.5" hidden="1" customHeight="1"/>
    <row r="5613" ht="16.5" hidden="1" customHeight="1"/>
    <row r="5614" ht="16.5" hidden="1" customHeight="1"/>
    <row r="5615" ht="16.5" hidden="1" customHeight="1"/>
    <row r="5616" ht="16.5" hidden="1" customHeight="1"/>
    <row r="5617" ht="16.5" hidden="1" customHeight="1"/>
    <row r="5618" ht="16.5" hidden="1" customHeight="1"/>
    <row r="5619" ht="16.5" hidden="1" customHeight="1"/>
    <row r="5620" ht="16.5" hidden="1" customHeight="1"/>
    <row r="5621" ht="16.5" hidden="1" customHeight="1"/>
    <row r="5622" ht="16.5" hidden="1" customHeight="1"/>
    <row r="5623" ht="16.5" hidden="1" customHeight="1"/>
    <row r="5624" ht="16.5" hidden="1" customHeight="1"/>
    <row r="5625" ht="16.5" hidden="1" customHeight="1"/>
    <row r="5626" ht="16.5" hidden="1" customHeight="1"/>
    <row r="5627" ht="16.5" hidden="1" customHeight="1"/>
    <row r="5628" ht="16.5" hidden="1" customHeight="1"/>
    <row r="5629" ht="16.5" hidden="1" customHeight="1"/>
    <row r="5630" ht="16.5" hidden="1" customHeight="1"/>
    <row r="5631" ht="16.5" hidden="1" customHeight="1"/>
    <row r="5632" ht="16.5" hidden="1" customHeight="1"/>
    <row r="5633" ht="16.5" hidden="1" customHeight="1"/>
    <row r="5634" ht="16.5" hidden="1" customHeight="1"/>
    <row r="5635" ht="16.5" hidden="1" customHeight="1"/>
    <row r="5636" ht="16.5" hidden="1" customHeight="1"/>
    <row r="5637" ht="16.5" hidden="1" customHeight="1"/>
    <row r="5638" ht="16.5" hidden="1" customHeight="1"/>
    <row r="5639" ht="16.5" hidden="1" customHeight="1"/>
    <row r="5640" ht="16.5" hidden="1" customHeight="1"/>
    <row r="5641" ht="16.5" hidden="1" customHeight="1"/>
    <row r="5642" ht="16.5" hidden="1" customHeight="1"/>
    <row r="5643" ht="16.5" hidden="1" customHeight="1"/>
    <row r="5644" ht="16.5" hidden="1" customHeight="1"/>
    <row r="5645" ht="16.5" hidden="1" customHeight="1"/>
    <row r="5646" ht="16.5" hidden="1" customHeight="1"/>
    <row r="5647" ht="16.5" hidden="1" customHeight="1"/>
    <row r="5648" ht="16.5" hidden="1" customHeight="1"/>
    <row r="5649" ht="16.5" hidden="1" customHeight="1"/>
    <row r="5650" ht="16.5" hidden="1" customHeight="1"/>
    <row r="5651" ht="16.5" hidden="1" customHeight="1"/>
    <row r="5652" ht="16.5" hidden="1" customHeight="1"/>
    <row r="5653" ht="16.5" hidden="1" customHeight="1"/>
    <row r="5654" ht="16.5" hidden="1" customHeight="1"/>
    <row r="5655" ht="16.5" hidden="1" customHeight="1"/>
    <row r="5656" ht="16.5" hidden="1" customHeight="1"/>
    <row r="5657" ht="16.5" hidden="1" customHeight="1"/>
    <row r="5658" ht="16.5" hidden="1" customHeight="1"/>
    <row r="5659" ht="16.5" hidden="1" customHeight="1"/>
    <row r="5660" ht="16.5" hidden="1" customHeight="1"/>
    <row r="5661" ht="16.5" hidden="1" customHeight="1"/>
    <row r="5662" ht="16.5" hidden="1" customHeight="1"/>
    <row r="5663" ht="16.5" hidden="1" customHeight="1"/>
    <row r="5664" ht="16.5" hidden="1" customHeight="1"/>
    <row r="5665" ht="16.5" hidden="1" customHeight="1"/>
    <row r="5666" ht="16.5" hidden="1" customHeight="1"/>
    <row r="5667" ht="16.5" hidden="1" customHeight="1"/>
    <row r="5668" ht="16.5" hidden="1" customHeight="1"/>
    <row r="5669" ht="16.5" hidden="1" customHeight="1"/>
    <row r="5670" ht="16.5" hidden="1" customHeight="1"/>
    <row r="5671" ht="16.5" hidden="1" customHeight="1"/>
    <row r="5672" ht="16.5" hidden="1" customHeight="1"/>
    <row r="5673" ht="16.5" hidden="1" customHeight="1"/>
    <row r="5674" ht="16.5" hidden="1" customHeight="1"/>
    <row r="5675" ht="16.5" hidden="1" customHeight="1"/>
    <row r="5676" ht="16.5" hidden="1" customHeight="1"/>
    <row r="5677" ht="16.5" hidden="1" customHeight="1"/>
    <row r="5678" ht="16.5" hidden="1" customHeight="1"/>
    <row r="5679" ht="16.5" hidden="1" customHeight="1"/>
    <row r="5680" ht="16.5" hidden="1" customHeight="1"/>
    <row r="5681" ht="16.5" hidden="1" customHeight="1"/>
    <row r="5682" ht="16.5" hidden="1" customHeight="1"/>
    <row r="5683" ht="16.5" hidden="1" customHeight="1"/>
    <row r="5684" ht="16.5" hidden="1" customHeight="1"/>
    <row r="5685" ht="16.5" hidden="1" customHeight="1"/>
    <row r="5686" ht="16.5" hidden="1" customHeight="1"/>
    <row r="5687" ht="16.5" hidden="1" customHeight="1"/>
    <row r="5688" ht="16.5" hidden="1" customHeight="1"/>
    <row r="5689" ht="16.5" hidden="1" customHeight="1"/>
    <row r="5690" ht="16.5" hidden="1" customHeight="1"/>
    <row r="5691" ht="16.5" hidden="1" customHeight="1"/>
    <row r="5692" ht="16.5" hidden="1" customHeight="1"/>
    <row r="5693" ht="16.5" hidden="1" customHeight="1"/>
    <row r="5694" ht="16.5" hidden="1" customHeight="1"/>
    <row r="5695" ht="16.5" hidden="1" customHeight="1"/>
    <row r="5696" ht="16.5" hidden="1" customHeight="1"/>
    <row r="5697" ht="16.5" hidden="1" customHeight="1"/>
    <row r="5698" ht="16.5" hidden="1" customHeight="1"/>
    <row r="5699" ht="16.5" hidden="1" customHeight="1"/>
    <row r="5700" ht="16.5" hidden="1" customHeight="1"/>
    <row r="5701" ht="16.5" hidden="1" customHeight="1"/>
    <row r="5702" ht="16.5" hidden="1" customHeight="1"/>
    <row r="5703" ht="16.5" hidden="1" customHeight="1"/>
    <row r="5704" ht="16.5" hidden="1" customHeight="1"/>
    <row r="5705" ht="16.5" hidden="1" customHeight="1"/>
    <row r="5706" ht="16.5" hidden="1" customHeight="1"/>
    <row r="5707" ht="16.5" hidden="1" customHeight="1"/>
    <row r="5708" ht="16.5" hidden="1" customHeight="1"/>
    <row r="5709" ht="16.5" hidden="1" customHeight="1"/>
    <row r="5710" ht="16.5" hidden="1" customHeight="1"/>
    <row r="5711" ht="16.5" hidden="1" customHeight="1"/>
    <row r="5712" ht="16.5" hidden="1" customHeight="1"/>
    <row r="5713" ht="16.5" hidden="1" customHeight="1"/>
    <row r="5714" ht="16.5" hidden="1" customHeight="1"/>
    <row r="5715" ht="16.5" hidden="1" customHeight="1"/>
    <row r="5716" ht="16.5" hidden="1" customHeight="1"/>
    <row r="5717" ht="16.5" hidden="1" customHeight="1"/>
    <row r="5718" ht="16.5" hidden="1" customHeight="1"/>
    <row r="5719" ht="16.5" hidden="1" customHeight="1"/>
    <row r="5720" ht="16.5" hidden="1" customHeight="1"/>
    <row r="5721" ht="16.5" hidden="1" customHeight="1"/>
    <row r="5722" ht="16.5" hidden="1" customHeight="1"/>
    <row r="5723" ht="16.5" hidden="1" customHeight="1"/>
    <row r="5724" ht="16.5" hidden="1" customHeight="1"/>
    <row r="5725" ht="16.5" hidden="1" customHeight="1"/>
    <row r="5726" ht="16.5" hidden="1" customHeight="1"/>
    <row r="5727" ht="16.5" hidden="1" customHeight="1"/>
    <row r="5728" ht="16.5" hidden="1" customHeight="1"/>
    <row r="5729" ht="16.5" hidden="1" customHeight="1"/>
    <row r="5730" ht="16.5" hidden="1" customHeight="1"/>
    <row r="5731" ht="16.5" hidden="1" customHeight="1"/>
    <row r="5732" ht="16.5" hidden="1" customHeight="1"/>
    <row r="5733" ht="16.5" hidden="1" customHeight="1"/>
    <row r="5734" ht="16.5" hidden="1" customHeight="1"/>
    <row r="5735" ht="16.5" hidden="1" customHeight="1"/>
    <row r="5736" ht="16.5" hidden="1" customHeight="1"/>
    <row r="5737" ht="16.5" hidden="1" customHeight="1"/>
    <row r="5738" ht="16.5" hidden="1" customHeight="1"/>
    <row r="5739" ht="16.5" hidden="1" customHeight="1"/>
    <row r="5740" ht="16.5" hidden="1" customHeight="1"/>
    <row r="5741" ht="16.5" hidden="1" customHeight="1"/>
    <row r="5742" ht="16.5" hidden="1" customHeight="1"/>
    <row r="5743" ht="16.5" hidden="1" customHeight="1"/>
    <row r="5744" ht="16.5" hidden="1" customHeight="1"/>
    <row r="5745" ht="16.5" hidden="1" customHeight="1"/>
    <row r="5746" ht="16.5" hidden="1" customHeight="1"/>
    <row r="5747" ht="16.5" hidden="1" customHeight="1"/>
    <row r="5748" ht="16.5" hidden="1" customHeight="1"/>
    <row r="5749" ht="16.5" hidden="1" customHeight="1"/>
    <row r="5750" ht="16.5" hidden="1" customHeight="1"/>
    <row r="5751" ht="16.5" hidden="1" customHeight="1"/>
    <row r="5752" ht="16.5" hidden="1" customHeight="1"/>
    <row r="5753" ht="16.5" hidden="1" customHeight="1"/>
    <row r="5754" ht="16.5" hidden="1" customHeight="1"/>
    <row r="5755" ht="16.5" hidden="1" customHeight="1"/>
    <row r="5756" ht="16.5" hidden="1" customHeight="1"/>
    <row r="5757" ht="16.5" hidden="1" customHeight="1"/>
    <row r="5758" ht="16.5" hidden="1" customHeight="1"/>
    <row r="5759" ht="16.5" hidden="1" customHeight="1"/>
    <row r="5760" ht="16.5" hidden="1" customHeight="1"/>
    <row r="5761" ht="16.5" hidden="1" customHeight="1"/>
    <row r="5762" ht="16.5" hidden="1" customHeight="1"/>
    <row r="5763" ht="16.5" hidden="1" customHeight="1"/>
    <row r="5764" ht="16.5" hidden="1" customHeight="1"/>
    <row r="5765" ht="16.5" hidden="1" customHeight="1"/>
    <row r="5766" ht="16.5" hidden="1" customHeight="1"/>
    <row r="5767" ht="16.5" hidden="1" customHeight="1"/>
    <row r="5768" ht="16.5" hidden="1" customHeight="1"/>
    <row r="5769" ht="16.5" hidden="1" customHeight="1"/>
    <row r="5770" ht="16.5" hidden="1" customHeight="1"/>
    <row r="5771" ht="16.5" hidden="1" customHeight="1"/>
    <row r="5772" ht="16.5" hidden="1" customHeight="1"/>
    <row r="5773" ht="16.5" hidden="1" customHeight="1"/>
    <row r="5774" ht="16.5" hidden="1" customHeight="1"/>
    <row r="5775" ht="16.5" hidden="1" customHeight="1"/>
    <row r="5776" ht="16.5" hidden="1" customHeight="1"/>
    <row r="5777" ht="16.5" hidden="1" customHeight="1"/>
    <row r="5778" ht="16.5" hidden="1" customHeight="1"/>
    <row r="5779" ht="16.5" hidden="1" customHeight="1"/>
    <row r="5780" ht="16.5" hidden="1" customHeight="1"/>
    <row r="5781" ht="16.5" hidden="1" customHeight="1"/>
    <row r="5782" ht="16.5" hidden="1" customHeight="1"/>
    <row r="5783" ht="16.5" hidden="1" customHeight="1"/>
    <row r="5784" ht="16.5" hidden="1" customHeight="1"/>
    <row r="5785" ht="16.5" hidden="1" customHeight="1"/>
    <row r="5786" ht="16.5" hidden="1" customHeight="1"/>
    <row r="5787" ht="16.5" hidden="1" customHeight="1"/>
    <row r="5788" ht="16.5" hidden="1" customHeight="1"/>
    <row r="5789" ht="16.5" hidden="1" customHeight="1"/>
    <row r="5790" ht="16.5" hidden="1" customHeight="1"/>
    <row r="5791" ht="16.5" hidden="1" customHeight="1"/>
    <row r="5792" ht="16.5" hidden="1" customHeight="1"/>
    <row r="5793" ht="16.5" hidden="1" customHeight="1"/>
    <row r="5794" ht="16.5" hidden="1" customHeight="1"/>
    <row r="5795" ht="16.5" hidden="1" customHeight="1"/>
    <row r="5796" ht="16.5" hidden="1" customHeight="1"/>
    <row r="5797" ht="16.5" hidden="1" customHeight="1"/>
    <row r="5798" ht="16.5" hidden="1" customHeight="1"/>
    <row r="5799" ht="16.5" hidden="1" customHeight="1"/>
    <row r="5800" ht="16.5" hidden="1" customHeight="1"/>
    <row r="5801" ht="16.5" hidden="1" customHeight="1"/>
    <row r="5802" ht="16.5" hidden="1" customHeight="1"/>
    <row r="5803" ht="16.5" hidden="1" customHeight="1"/>
    <row r="5804" ht="16.5" hidden="1" customHeight="1"/>
    <row r="5805" ht="16.5" hidden="1" customHeight="1"/>
    <row r="5806" ht="16.5" hidden="1" customHeight="1"/>
    <row r="5807" ht="16.5" hidden="1" customHeight="1"/>
    <row r="5808" ht="16.5" hidden="1" customHeight="1"/>
    <row r="5809" ht="16.5" hidden="1" customHeight="1"/>
    <row r="5810" ht="16.5" hidden="1" customHeight="1"/>
    <row r="5811" ht="16.5" hidden="1" customHeight="1"/>
    <row r="5812" ht="16.5" hidden="1" customHeight="1"/>
    <row r="5813" ht="16.5" hidden="1" customHeight="1"/>
    <row r="5814" ht="16.5" hidden="1" customHeight="1"/>
    <row r="5815" ht="16.5" hidden="1" customHeight="1"/>
    <row r="5816" ht="16.5" hidden="1" customHeight="1"/>
    <row r="5817" ht="16.5" hidden="1" customHeight="1"/>
    <row r="5818" ht="16.5" hidden="1" customHeight="1"/>
    <row r="5819" ht="16.5" hidden="1" customHeight="1"/>
    <row r="5820" ht="16.5" hidden="1" customHeight="1"/>
    <row r="5821" ht="16.5" hidden="1" customHeight="1"/>
    <row r="5822" ht="16.5" hidden="1" customHeight="1"/>
    <row r="5823" ht="16.5" hidden="1" customHeight="1"/>
    <row r="5824" ht="16.5" hidden="1" customHeight="1"/>
    <row r="5825" ht="16.5" hidden="1" customHeight="1"/>
    <row r="5826" ht="16.5" hidden="1" customHeight="1"/>
    <row r="5827" ht="16.5" hidden="1" customHeight="1"/>
    <row r="5828" ht="16.5" hidden="1" customHeight="1"/>
    <row r="5829" ht="16.5" hidden="1" customHeight="1"/>
    <row r="5830" ht="16.5" hidden="1" customHeight="1"/>
    <row r="5831" ht="16.5" hidden="1" customHeight="1"/>
    <row r="5832" ht="16.5" hidden="1" customHeight="1"/>
    <row r="5833" ht="16.5" hidden="1" customHeight="1"/>
    <row r="5834" ht="16.5" hidden="1" customHeight="1"/>
    <row r="5835" ht="16.5" hidden="1" customHeight="1"/>
    <row r="5836" ht="16.5" hidden="1" customHeight="1"/>
    <row r="5837" ht="16.5" hidden="1" customHeight="1"/>
    <row r="5838" ht="16.5" hidden="1" customHeight="1"/>
    <row r="5839" ht="16.5" hidden="1" customHeight="1"/>
    <row r="5840" ht="16.5" hidden="1" customHeight="1"/>
    <row r="5841" ht="16.5" hidden="1" customHeight="1"/>
    <row r="5842" ht="16.5" hidden="1" customHeight="1"/>
    <row r="5843" ht="16.5" hidden="1" customHeight="1"/>
    <row r="5844" ht="16.5" hidden="1" customHeight="1"/>
    <row r="5845" ht="16.5" hidden="1" customHeight="1"/>
    <row r="5846" ht="16.5" hidden="1" customHeight="1"/>
    <row r="5847" ht="16.5" hidden="1" customHeight="1"/>
    <row r="5848" ht="16.5" hidden="1" customHeight="1"/>
    <row r="5849" ht="16.5" hidden="1" customHeight="1"/>
    <row r="5850" ht="16.5" hidden="1" customHeight="1"/>
    <row r="5851" ht="16.5" hidden="1" customHeight="1"/>
    <row r="5852" ht="16.5" hidden="1" customHeight="1"/>
    <row r="5853" ht="16.5" hidden="1" customHeight="1"/>
    <row r="5854" ht="16.5" hidden="1" customHeight="1"/>
    <row r="5855" ht="16.5" hidden="1" customHeight="1"/>
    <row r="5856" ht="16.5" hidden="1" customHeight="1"/>
    <row r="5857" ht="16.5" hidden="1" customHeight="1"/>
    <row r="5858" ht="16.5" hidden="1" customHeight="1"/>
    <row r="5859" ht="16.5" hidden="1" customHeight="1"/>
    <row r="5860" ht="16.5" hidden="1" customHeight="1"/>
    <row r="5861" ht="16.5" hidden="1" customHeight="1"/>
    <row r="5862" ht="16.5" hidden="1" customHeight="1"/>
    <row r="5863" ht="16.5" hidden="1" customHeight="1"/>
    <row r="5864" ht="16.5" hidden="1" customHeight="1"/>
    <row r="5865" ht="16.5" hidden="1" customHeight="1"/>
    <row r="5866" ht="16.5" hidden="1" customHeight="1"/>
    <row r="5867" ht="16.5" hidden="1" customHeight="1"/>
    <row r="5868" ht="16.5" hidden="1" customHeight="1"/>
    <row r="5869" ht="16.5" hidden="1" customHeight="1"/>
    <row r="5870" ht="16.5" hidden="1" customHeight="1"/>
    <row r="5871" ht="16.5" hidden="1" customHeight="1"/>
    <row r="5872" ht="16.5" hidden="1" customHeight="1"/>
    <row r="5873" ht="16.5" hidden="1" customHeight="1"/>
    <row r="5874" ht="16.5" hidden="1" customHeight="1"/>
    <row r="5875" ht="16.5" hidden="1" customHeight="1"/>
    <row r="5876" ht="16.5" hidden="1" customHeight="1"/>
    <row r="5877" ht="16.5" hidden="1" customHeight="1"/>
    <row r="5878" ht="16.5" hidden="1" customHeight="1"/>
    <row r="5879" ht="16.5" hidden="1" customHeight="1"/>
    <row r="5880" ht="16.5" hidden="1" customHeight="1"/>
    <row r="5881" ht="16.5" hidden="1" customHeight="1"/>
    <row r="5882" ht="16.5" hidden="1" customHeight="1"/>
    <row r="5883" ht="16.5" hidden="1" customHeight="1"/>
    <row r="5884" ht="16.5" hidden="1" customHeight="1"/>
    <row r="5885" ht="16.5" hidden="1" customHeight="1"/>
    <row r="5886" ht="16.5" hidden="1" customHeight="1"/>
    <row r="5887" ht="16.5" hidden="1" customHeight="1"/>
    <row r="5888" ht="16.5" hidden="1" customHeight="1"/>
    <row r="5889" ht="16.5" hidden="1" customHeight="1"/>
    <row r="5890" ht="16.5" hidden="1" customHeight="1"/>
    <row r="5891" ht="16.5" hidden="1" customHeight="1"/>
    <row r="5892" ht="16.5" hidden="1" customHeight="1"/>
    <row r="5893" ht="16.5" hidden="1" customHeight="1"/>
    <row r="5894" ht="16.5" hidden="1" customHeight="1"/>
    <row r="5895" ht="16.5" hidden="1" customHeight="1"/>
    <row r="5896" ht="16.5" hidden="1" customHeight="1"/>
    <row r="5897" ht="16.5" hidden="1" customHeight="1"/>
    <row r="5898" ht="16.5" hidden="1" customHeight="1"/>
    <row r="5899" ht="16.5" hidden="1" customHeight="1"/>
    <row r="5900" ht="16.5" hidden="1" customHeight="1"/>
    <row r="5901" ht="16.5" hidden="1" customHeight="1"/>
    <row r="5902" ht="16.5" hidden="1" customHeight="1"/>
    <row r="5903" ht="16.5" hidden="1" customHeight="1"/>
    <row r="5904" ht="16.5" hidden="1" customHeight="1"/>
    <row r="5905" ht="16.5" hidden="1" customHeight="1"/>
    <row r="5906" ht="16.5" hidden="1" customHeight="1"/>
    <row r="5907" ht="16.5" hidden="1" customHeight="1"/>
    <row r="5908" ht="16.5" hidden="1" customHeight="1"/>
    <row r="5909" ht="16.5" hidden="1" customHeight="1"/>
    <row r="5910" ht="16.5" hidden="1" customHeight="1"/>
    <row r="5911" ht="16.5" hidden="1" customHeight="1"/>
    <row r="5912" ht="16.5" hidden="1" customHeight="1"/>
    <row r="5913" ht="16.5" hidden="1" customHeight="1"/>
    <row r="5914" ht="16.5" hidden="1" customHeight="1"/>
    <row r="5915" ht="16.5" hidden="1" customHeight="1"/>
    <row r="5916" ht="16.5" hidden="1" customHeight="1"/>
    <row r="5917" ht="16.5" hidden="1" customHeight="1"/>
    <row r="5918" ht="16.5" hidden="1" customHeight="1"/>
    <row r="5919" ht="16.5" hidden="1" customHeight="1"/>
    <row r="5920" ht="16.5" hidden="1" customHeight="1"/>
    <row r="5921" ht="16.5" hidden="1" customHeight="1"/>
    <row r="5922" ht="16.5" hidden="1" customHeight="1"/>
    <row r="5923" ht="16.5" hidden="1" customHeight="1"/>
    <row r="5924" ht="16.5" hidden="1" customHeight="1"/>
    <row r="5925" ht="16.5" hidden="1" customHeight="1"/>
    <row r="5926" ht="16.5" hidden="1" customHeight="1"/>
    <row r="5927" ht="16.5" hidden="1" customHeight="1"/>
    <row r="5928" ht="16.5" hidden="1" customHeight="1"/>
    <row r="5929" ht="16.5" hidden="1" customHeight="1"/>
    <row r="5930" ht="16.5" hidden="1" customHeight="1"/>
    <row r="5931" ht="16.5" hidden="1" customHeight="1"/>
    <row r="5932" ht="16.5" hidden="1" customHeight="1"/>
    <row r="5933" ht="16.5" hidden="1" customHeight="1"/>
    <row r="5934" ht="16.5" hidden="1" customHeight="1"/>
    <row r="5935" ht="16.5" hidden="1" customHeight="1"/>
    <row r="5936" ht="16.5" hidden="1" customHeight="1"/>
    <row r="5937" ht="16.5" hidden="1" customHeight="1"/>
    <row r="5938" ht="16.5" hidden="1" customHeight="1"/>
    <row r="5939" ht="16.5" hidden="1" customHeight="1"/>
    <row r="5940" ht="16.5" hidden="1" customHeight="1"/>
    <row r="5941" ht="16.5" hidden="1" customHeight="1"/>
    <row r="5942" ht="16.5" hidden="1" customHeight="1"/>
    <row r="5943" ht="16.5" hidden="1" customHeight="1"/>
    <row r="5944" ht="16.5" hidden="1" customHeight="1"/>
    <row r="5945" ht="16.5" hidden="1" customHeight="1"/>
    <row r="5946" ht="16.5" hidden="1" customHeight="1"/>
    <row r="5947" ht="16.5" hidden="1" customHeight="1"/>
    <row r="5948" ht="16.5" hidden="1" customHeight="1"/>
    <row r="5949" ht="16.5" hidden="1" customHeight="1"/>
    <row r="5950" ht="16.5" hidden="1" customHeight="1"/>
    <row r="5951" ht="16.5" hidden="1" customHeight="1"/>
    <row r="5952" ht="16.5" hidden="1" customHeight="1"/>
    <row r="5953" ht="16.5" hidden="1" customHeight="1"/>
    <row r="5954" ht="16.5" hidden="1" customHeight="1"/>
    <row r="5955" ht="16.5" hidden="1" customHeight="1"/>
    <row r="5956" ht="16.5" hidden="1" customHeight="1"/>
    <row r="5957" ht="16.5" hidden="1" customHeight="1"/>
    <row r="5958" ht="16.5" hidden="1" customHeight="1"/>
    <row r="5959" ht="16.5" hidden="1" customHeight="1"/>
    <row r="5960" ht="16.5" hidden="1" customHeight="1"/>
    <row r="5961" ht="16.5" hidden="1" customHeight="1"/>
    <row r="5962" ht="16.5" hidden="1" customHeight="1"/>
    <row r="5963" ht="16.5" hidden="1" customHeight="1"/>
    <row r="5964" ht="16.5" hidden="1" customHeight="1"/>
    <row r="5965" ht="16.5" hidden="1" customHeight="1"/>
    <row r="5966" ht="16.5" hidden="1" customHeight="1"/>
    <row r="5967" ht="16.5" hidden="1" customHeight="1"/>
    <row r="5968" ht="16.5" hidden="1" customHeight="1"/>
    <row r="5969" ht="16.5" hidden="1" customHeight="1"/>
    <row r="5970" ht="16.5" hidden="1" customHeight="1"/>
    <row r="5971" ht="16.5" hidden="1" customHeight="1"/>
    <row r="5972" ht="16.5" hidden="1" customHeight="1"/>
    <row r="5973" ht="16.5" hidden="1" customHeight="1"/>
    <row r="5974" ht="16.5" hidden="1" customHeight="1"/>
    <row r="5975" ht="16.5" hidden="1" customHeight="1"/>
    <row r="5976" ht="16.5" hidden="1" customHeight="1"/>
    <row r="5977" ht="16.5" hidden="1" customHeight="1"/>
    <row r="5978" ht="16.5" hidden="1" customHeight="1"/>
    <row r="5979" ht="16.5" hidden="1" customHeight="1"/>
    <row r="5980" ht="16.5" hidden="1" customHeight="1"/>
    <row r="5981" ht="16.5" hidden="1" customHeight="1"/>
    <row r="5982" ht="16.5" hidden="1" customHeight="1"/>
    <row r="5983" ht="16.5" hidden="1" customHeight="1"/>
    <row r="5984" ht="16.5" hidden="1" customHeight="1"/>
    <row r="5985" ht="16.5" hidden="1" customHeight="1"/>
    <row r="5986" ht="16.5" hidden="1" customHeight="1"/>
    <row r="5987" ht="16.5" hidden="1" customHeight="1"/>
    <row r="5988" ht="16.5" hidden="1" customHeight="1"/>
    <row r="5989" ht="16.5" hidden="1" customHeight="1"/>
    <row r="5990" ht="16.5" hidden="1" customHeight="1"/>
    <row r="5991" ht="16.5" hidden="1" customHeight="1"/>
    <row r="5992" ht="16.5" hidden="1" customHeight="1"/>
    <row r="5993" ht="16.5" hidden="1" customHeight="1"/>
    <row r="5994" ht="16.5" hidden="1" customHeight="1"/>
    <row r="5995" ht="16.5" hidden="1" customHeight="1"/>
    <row r="5996" ht="16.5" hidden="1" customHeight="1"/>
    <row r="5997" ht="16.5" hidden="1" customHeight="1"/>
    <row r="5998" ht="16.5" hidden="1" customHeight="1"/>
    <row r="5999" ht="16.5" hidden="1" customHeight="1"/>
    <row r="6000" ht="16.5" hidden="1" customHeight="1"/>
    <row r="6001" ht="16.5" hidden="1" customHeight="1"/>
    <row r="6002" ht="16.5" hidden="1" customHeight="1"/>
    <row r="6003" ht="16.5" hidden="1" customHeight="1"/>
    <row r="6004" ht="16.5" hidden="1" customHeight="1"/>
    <row r="6005" ht="16.5" hidden="1" customHeight="1"/>
    <row r="6006" ht="16.5" hidden="1" customHeight="1"/>
    <row r="6007" ht="16.5" hidden="1" customHeight="1"/>
    <row r="6008" ht="16.5" hidden="1" customHeight="1"/>
    <row r="6009" ht="16.5" hidden="1" customHeight="1"/>
    <row r="6010" ht="16.5" hidden="1" customHeight="1"/>
    <row r="6011" ht="16.5" hidden="1" customHeight="1"/>
    <row r="6012" ht="16.5" hidden="1" customHeight="1"/>
    <row r="6013" ht="16.5" hidden="1" customHeight="1"/>
    <row r="6014" ht="16.5" hidden="1" customHeight="1"/>
    <row r="6015" ht="16.5" hidden="1" customHeight="1"/>
    <row r="6016" ht="16.5" hidden="1" customHeight="1"/>
    <row r="6017" ht="16.5" hidden="1" customHeight="1"/>
    <row r="6018" ht="16.5" hidden="1" customHeight="1"/>
    <row r="6019" ht="16.5" hidden="1" customHeight="1"/>
    <row r="6020" ht="16.5" hidden="1" customHeight="1"/>
    <row r="6021" ht="16.5" hidden="1" customHeight="1"/>
    <row r="6022" ht="16.5" hidden="1" customHeight="1"/>
    <row r="6023" ht="16.5" hidden="1" customHeight="1"/>
    <row r="6024" ht="16.5" hidden="1" customHeight="1"/>
    <row r="6025" ht="16.5" hidden="1" customHeight="1"/>
    <row r="6026" ht="16.5" hidden="1" customHeight="1"/>
    <row r="6027" ht="16.5" hidden="1" customHeight="1"/>
    <row r="6028" ht="16.5" hidden="1" customHeight="1"/>
    <row r="6029" ht="16.5" hidden="1" customHeight="1"/>
    <row r="6030" ht="16.5" hidden="1" customHeight="1"/>
    <row r="6031" ht="16.5" hidden="1" customHeight="1"/>
    <row r="6032" ht="16.5" hidden="1" customHeight="1"/>
    <row r="6033" ht="16.5" hidden="1" customHeight="1"/>
    <row r="6034" ht="16.5" hidden="1" customHeight="1"/>
    <row r="6035" ht="16.5" hidden="1" customHeight="1"/>
    <row r="6036" ht="16.5" hidden="1" customHeight="1"/>
    <row r="6037" ht="16.5" hidden="1" customHeight="1"/>
    <row r="6038" ht="16.5" hidden="1" customHeight="1"/>
    <row r="6039" ht="16.5" hidden="1" customHeight="1"/>
    <row r="6040" ht="16.5" hidden="1" customHeight="1"/>
    <row r="6041" ht="16.5" hidden="1" customHeight="1"/>
    <row r="6042" ht="16.5" hidden="1" customHeight="1"/>
    <row r="6043" ht="16.5" hidden="1" customHeight="1"/>
    <row r="6044" ht="16.5" hidden="1" customHeight="1"/>
    <row r="6045" ht="16.5" hidden="1" customHeight="1"/>
    <row r="6046" ht="16.5" hidden="1" customHeight="1"/>
    <row r="6047" ht="16.5" hidden="1" customHeight="1"/>
    <row r="6048" ht="16.5" hidden="1" customHeight="1"/>
    <row r="6049" ht="16.5" hidden="1" customHeight="1"/>
    <row r="6050" ht="16.5" hidden="1" customHeight="1"/>
    <row r="6051" ht="16.5" hidden="1" customHeight="1"/>
    <row r="6052" ht="16.5" hidden="1" customHeight="1"/>
    <row r="6053" ht="16.5" hidden="1" customHeight="1"/>
    <row r="6054" ht="16.5" hidden="1" customHeight="1"/>
    <row r="6055" ht="16.5" hidden="1" customHeight="1"/>
    <row r="6056" ht="16.5" hidden="1" customHeight="1"/>
    <row r="6057" ht="16.5" hidden="1" customHeight="1"/>
    <row r="6058" ht="16.5" hidden="1" customHeight="1"/>
    <row r="6059" ht="16.5" hidden="1" customHeight="1"/>
    <row r="6060" ht="16.5" hidden="1" customHeight="1"/>
    <row r="6061" ht="16.5" hidden="1" customHeight="1"/>
    <row r="6062" ht="16.5" hidden="1" customHeight="1"/>
    <row r="6063" ht="16.5" hidden="1" customHeight="1"/>
    <row r="6064" ht="16.5" hidden="1" customHeight="1"/>
    <row r="6065" ht="16.5" hidden="1" customHeight="1"/>
    <row r="6066" ht="16.5" hidden="1" customHeight="1"/>
    <row r="6067" ht="16.5" hidden="1" customHeight="1"/>
    <row r="6068" ht="16.5" hidden="1" customHeight="1"/>
    <row r="6069" ht="16.5" hidden="1" customHeight="1"/>
    <row r="6070" ht="16.5" hidden="1" customHeight="1"/>
    <row r="6071" ht="16.5" hidden="1" customHeight="1"/>
    <row r="6072" ht="16.5" hidden="1" customHeight="1"/>
    <row r="6073" ht="16.5" hidden="1" customHeight="1"/>
    <row r="6074" ht="16.5" hidden="1" customHeight="1"/>
    <row r="6075" ht="16.5" hidden="1" customHeight="1"/>
    <row r="6076" ht="16.5" hidden="1" customHeight="1"/>
    <row r="6077" ht="16.5" hidden="1" customHeight="1"/>
    <row r="6078" ht="16.5" hidden="1" customHeight="1"/>
    <row r="6079" ht="16.5" hidden="1" customHeight="1"/>
    <row r="6080" ht="16.5" hidden="1" customHeight="1"/>
    <row r="6081" ht="16.5" hidden="1" customHeight="1"/>
    <row r="6082" ht="16.5" hidden="1" customHeight="1"/>
    <row r="6083" ht="16.5" hidden="1" customHeight="1"/>
    <row r="6084" ht="16.5" hidden="1" customHeight="1"/>
    <row r="6085" ht="16.5" hidden="1" customHeight="1"/>
    <row r="6086" ht="16.5" hidden="1" customHeight="1"/>
    <row r="6087" ht="16.5" hidden="1" customHeight="1"/>
    <row r="6088" ht="16.5" hidden="1" customHeight="1"/>
    <row r="6089" ht="16.5" hidden="1" customHeight="1"/>
    <row r="6090" ht="16.5" hidden="1" customHeight="1"/>
    <row r="6091" ht="16.5" hidden="1" customHeight="1"/>
    <row r="6092" ht="16.5" hidden="1" customHeight="1"/>
    <row r="6093" ht="16.5" hidden="1" customHeight="1"/>
    <row r="6094" ht="16.5" hidden="1" customHeight="1"/>
    <row r="6095" ht="16.5" hidden="1" customHeight="1"/>
    <row r="6096" ht="16.5" hidden="1" customHeight="1"/>
    <row r="6097" ht="16.5" hidden="1" customHeight="1"/>
    <row r="6098" ht="16.5" hidden="1" customHeight="1"/>
    <row r="6099" ht="16.5" hidden="1" customHeight="1"/>
    <row r="6100" ht="16.5" hidden="1" customHeight="1"/>
    <row r="6101" ht="16.5" hidden="1" customHeight="1"/>
    <row r="6102" ht="16.5" hidden="1" customHeight="1"/>
    <row r="6103" ht="16.5" hidden="1" customHeight="1"/>
    <row r="6104" ht="16.5" hidden="1" customHeight="1"/>
    <row r="6105" ht="16.5" hidden="1" customHeight="1"/>
    <row r="6106" ht="16.5" hidden="1" customHeight="1"/>
    <row r="6107" ht="16.5" hidden="1" customHeight="1"/>
    <row r="6108" ht="16.5" hidden="1" customHeight="1"/>
    <row r="6109" ht="16.5" hidden="1" customHeight="1"/>
    <row r="6110" ht="16.5" hidden="1" customHeight="1"/>
    <row r="6111" ht="16.5" hidden="1" customHeight="1"/>
    <row r="6112" ht="16.5" hidden="1" customHeight="1"/>
    <row r="6113" ht="16.5" hidden="1" customHeight="1"/>
    <row r="6114" ht="16.5" hidden="1" customHeight="1"/>
    <row r="6115" ht="16.5" hidden="1" customHeight="1"/>
    <row r="6116" ht="16.5" hidden="1" customHeight="1"/>
    <row r="6117" ht="16.5" hidden="1" customHeight="1"/>
    <row r="6118" ht="16.5" hidden="1" customHeight="1"/>
    <row r="6119" ht="16.5" hidden="1" customHeight="1"/>
    <row r="6120" ht="16.5" hidden="1" customHeight="1"/>
    <row r="6121" ht="16.5" hidden="1" customHeight="1"/>
    <row r="6122" ht="16.5" hidden="1" customHeight="1"/>
    <row r="6123" ht="16.5" hidden="1" customHeight="1"/>
    <row r="6124" ht="16.5" hidden="1" customHeight="1"/>
    <row r="6125" ht="16.5" hidden="1" customHeight="1"/>
    <row r="6126" ht="16.5" hidden="1" customHeight="1"/>
    <row r="6127" ht="16.5" hidden="1" customHeight="1"/>
    <row r="6128" ht="16.5" hidden="1" customHeight="1"/>
    <row r="6129" ht="16.5" hidden="1" customHeight="1"/>
    <row r="6130" ht="16.5" hidden="1" customHeight="1"/>
    <row r="6131" ht="16.5" hidden="1" customHeight="1"/>
    <row r="6132" ht="16.5" hidden="1" customHeight="1"/>
    <row r="6133" ht="16.5" hidden="1" customHeight="1"/>
    <row r="6134" ht="16.5" hidden="1" customHeight="1"/>
    <row r="6135" ht="16.5" hidden="1" customHeight="1"/>
    <row r="6136" ht="16.5" hidden="1" customHeight="1"/>
    <row r="6137" ht="16.5" hidden="1" customHeight="1"/>
    <row r="6138" ht="16.5" hidden="1" customHeight="1"/>
    <row r="6139" ht="16.5" hidden="1" customHeight="1"/>
    <row r="6140" ht="16.5" hidden="1" customHeight="1"/>
    <row r="6141" ht="16.5" hidden="1" customHeight="1"/>
    <row r="6142" ht="16.5" hidden="1" customHeight="1"/>
    <row r="6143" ht="16.5" hidden="1" customHeight="1"/>
    <row r="6144" ht="16.5" hidden="1" customHeight="1"/>
    <row r="6145" ht="16.5" hidden="1" customHeight="1"/>
    <row r="6146" ht="16.5" hidden="1" customHeight="1"/>
    <row r="6147" ht="16.5" hidden="1" customHeight="1"/>
    <row r="6148" ht="16.5" hidden="1" customHeight="1"/>
    <row r="6149" ht="16.5" hidden="1" customHeight="1"/>
    <row r="6150" ht="16.5" hidden="1" customHeight="1"/>
    <row r="6151" ht="16.5" hidden="1" customHeight="1"/>
    <row r="6152" ht="16.5" hidden="1" customHeight="1"/>
    <row r="6153" ht="16.5" hidden="1" customHeight="1"/>
    <row r="6154" ht="16.5" hidden="1" customHeight="1"/>
    <row r="6155" ht="16.5" hidden="1" customHeight="1"/>
    <row r="6156" ht="16.5" hidden="1" customHeight="1"/>
    <row r="6157" ht="16.5" hidden="1" customHeight="1"/>
    <row r="6158" ht="16.5" hidden="1" customHeight="1"/>
    <row r="6159" ht="16.5" hidden="1" customHeight="1"/>
    <row r="6160" ht="16.5" hidden="1" customHeight="1"/>
    <row r="6161" ht="16.5" hidden="1" customHeight="1"/>
    <row r="6162" ht="16.5" hidden="1" customHeight="1"/>
    <row r="6163" ht="16.5" hidden="1" customHeight="1"/>
    <row r="6164" ht="16.5" hidden="1" customHeight="1"/>
    <row r="6165" ht="16.5" hidden="1" customHeight="1"/>
    <row r="6166" ht="16.5" hidden="1" customHeight="1"/>
    <row r="6167" ht="16.5" hidden="1" customHeight="1"/>
    <row r="6168" ht="16.5" hidden="1" customHeight="1"/>
    <row r="6169" ht="16.5" hidden="1" customHeight="1"/>
    <row r="6170" ht="16.5" hidden="1" customHeight="1"/>
    <row r="6171" ht="16.5" hidden="1" customHeight="1"/>
    <row r="6172" ht="16.5" hidden="1" customHeight="1"/>
    <row r="6173" ht="16.5" hidden="1" customHeight="1"/>
    <row r="6174" ht="16.5" hidden="1" customHeight="1"/>
    <row r="6175" ht="16.5" hidden="1" customHeight="1"/>
    <row r="6176" ht="16.5" hidden="1" customHeight="1"/>
    <row r="6177" ht="16.5" hidden="1" customHeight="1"/>
    <row r="6178" ht="16.5" hidden="1" customHeight="1"/>
    <row r="6179" ht="16.5" hidden="1" customHeight="1"/>
    <row r="6180" ht="16.5" hidden="1" customHeight="1"/>
    <row r="6181" ht="16.5" hidden="1" customHeight="1"/>
    <row r="6182" ht="16.5" hidden="1" customHeight="1"/>
    <row r="6183" ht="16.5" hidden="1" customHeight="1"/>
    <row r="6184" ht="16.5" hidden="1" customHeight="1"/>
    <row r="6185" ht="16.5" hidden="1" customHeight="1"/>
    <row r="6186" ht="16.5" hidden="1" customHeight="1"/>
    <row r="6187" ht="16.5" hidden="1" customHeight="1"/>
    <row r="6188" ht="16.5" hidden="1" customHeight="1"/>
    <row r="6189" ht="16.5" hidden="1" customHeight="1"/>
    <row r="6190" ht="16.5" hidden="1" customHeight="1"/>
    <row r="6191" ht="16.5" hidden="1" customHeight="1"/>
    <row r="6192" ht="16.5" hidden="1" customHeight="1"/>
    <row r="6193" ht="16.5" hidden="1" customHeight="1"/>
    <row r="6194" ht="16.5" hidden="1" customHeight="1"/>
    <row r="6195" ht="16.5" hidden="1" customHeight="1"/>
    <row r="6196" ht="16.5" hidden="1" customHeight="1"/>
    <row r="6197" ht="16.5" hidden="1" customHeight="1"/>
    <row r="6198" ht="16.5" hidden="1" customHeight="1"/>
    <row r="6199" ht="16.5" hidden="1" customHeight="1"/>
    <row r="6200" ht="16.5" hidden="1" customHeight="1"/>
    <row r="6201" ht="16.5" hidden="1" customHeight="1"/>
    <row r="6202" ht="16.5" hidden="1" customHeight="1"/>
    <row r="6203" ht="16.5" hidden="1" customHeight="1"/>
    <row r="6204" ht="16.5" hidden="1" customHeight="1"/>
    <row r="6205" ht="16.5" hidden="1" customHeight="1"/>
    <row r="6206" ht="16.5" hidden="1" customHeight="1"/>
    <row r="6207" ht="16.5" hidden="1" customHeight="1"/>
    <row r="6208" ht="16.5" hidden="1" customHeight="1"/>
    <row r="6209" ht="16.5" hidden="1" customHeight="1"/>
    <row r="6210" ht="16.5" hidden="1" customHeight="1"/>
    <row r="6211" ht="16.5" hidden="1" customHeight="1"/>
    <row r="6212" ht="16.5" hidden="1" customHeight="1"/>
    <row r="6213" ht="16.5" hidden="1" customHeight="1"/>
    <row r="6214" ht="16.5" hidden="1" customHeight="1"/>
    <row r="6215" ht="16.5" hidden="1" customHeight="1"/>
    <row r="6216" ht="16.5" hidden="1" customHeight="1"/>
    <row r="6217" ht="16.5" hidden="1" customHeight="1"/>
    <row r="6218" ht="16.5" hidden="1" customHeight="1"/>
    <row r="6219" ht="16.5" hidden="1" customHeight="1"/>
    <row r="6220" ht="16.5" hidden="1" customHeight="1"/>
    <row r="6221" ht="16.5" hidden="1" customHeight="1"/>
    <row r="6222" ht="16.5" hidden="1" customHeight="1"/>
    <row r="6223" ht="16.5" hidden="1" customHeight="1"/>
    <row r="6224" ht="16.5" hidden="1" customHeight="1"/>
    <row r="6225" ht="16.5" hidden="1" customHeight="1"/>
    <row r="6226" ht="16.5" hidden="1" customHeight="1"/>
    <row r="6227" ht="16.5" hidden="1" customHeight="1"/>
    <row r="6228" ht="16.5" hidden="1" customHeight="1"/>
    <row r="6229" ht="16.5" hidden="1" customHeight="1"/>
    <row r="6230" ht="16.5" hidden="1" customHeight="1"/>
    <row r="6231" ht="16.5" hidden="1" customHeight="1"/>
    <row r="6232" ht="16.5" hidden="1" customHeight="1"/>
    <row r="6233" ht="16.5" hidden="1" customHeight="1"/>
    <row r="6234" ht="16.5" hidden="1" customHeight="1"/>
    <row r="6235" ht="16.5" hidden="1" customHeight="1"/>
    <row r="6236" ht="16.5" hidden="1" customHeight="1"/>
    <row r="6237" ht="16.5" hidden="1" customHeight="1"/>
    <row r="6238" ht="16.5" hidden="1" customHeight="1"/>
    <row r="6239" ht="16.5" hidden="1" customHeight="1"/>
    <row r="6240" ht="16.5" hidden="1" customHeight="1"/>
    <row r="6241" ht="16.5" hidden="1" customHeight="1"/>
    <row r="6242" ht="16.5" hidden="1" customHeight="1"/>
    <row r="6243" ht="16.5" hidden="1" customHeight="1"/>
    <row r="6244" ht="16.5" hidden="1" customHeight="1"/>
    <row r="6245" ht="16.5" hidden="1" customHeight="1"/>
    <row r="6246" ht="16.5" hidden="1" customHeight="1"/>
    <row r="6247" ht="16.5" hidden="1" customHeight="1"/>
    <row r="6248" ht="16.5" hidden="1" customHeight="1"/>
    <row r="6249" ht="16.5" hidden="1" customHeight="1"/>
    <row r="6250" ht="16.5" hidden="1" customHeight="1"/>
    <row r="6251" ht="16.5" hidden="1" customHeight="1"/>
    <row r="6252" ht="16.5" hidden="1" customHeight="1"/>
    <row r="6253" ht="16.5" hidden="1" customHeight="1"/>
    <row r="6254" ht="16.5" hidden="1" customHeight="1"/>
    <row r="6255" ht="16.5" hidden="1" customHeight="1"/>
    <row r="6256" ht="16.5" hidden="1" customHeight="1"/>
    <row r="6257" ht="16.5" hidden="1" customHeight="1"/>
    <row r="6258" ht="16.5" hidden="1" customHeight="1"/>
    <row r="6259" ht="16.5" hidden="1" customHeight="1"/>
    <row r="6260" ht="16.5" hidden="1" customHeight="1"/>
    <row r="6261" ht="16.5" hidden="1" customHeight="1"/>
    <row r="6262" ht="16.5" hidden="1" customHeight="1"/>
    <row r="6263" ht="16.5" hidden="1" customHeight="1"/>
    <row r="6264" ht="16.5" hidden="1" customHeight="1"/>
    <row r="6265" ht="16.5" hidden="1" customHeight="1"/>
    <row r="6266" ht="16.5" hidden="1" customHeight="1"/>
    <row r="6267" ht="16.5" hidden="1" customHeight="1"/>
    <row r="6268" ht="16.5" hidden="1" customHeight="1"/>
    <row r="6269" ht="16.5" hidden="1" customHeight="1"/>
    <row r="6270" ht="16.5" hidden="1" customHeight="1"/>
    <row r="6271" ht="16.5" hidden="1" customHeight="1"/>
    <row r="6272" ht="16.5" hidden="1" customHeight="1"/>
    <row r="6273" ht="16.5" hidden="1" customHeight="1"/>
    <row r="6274" ht="16.5" hidden="1" customHeight="1"/>
    <row r="6275" ht="16.5" hidden="1" customHeight="1"/>
    <row r="6276" ht="16.5" hidden="1" customHeight="1"/>
    <row r="6277" ht="16.5" hidden="1" customHeight="1"/>
    <row r="6278" ht="16.5" hidden="1" customHeight="1"/>
    <row r="6279" ht="16.5" hidden="1" customHeight="1"/>
    <row r="6280" ht="16.5" hidden="1" customHeight="1"/>
    <row r="6281" ht="16.5" hidden="1" customHeight="1"/>
    <row r="6282" ht="16.5" hidden="1" customHeight="1"/>
    <row r="6283" ht="16.5" hidden="1" customHeight="1"/>
    <row r="6284" ht="16.5" hidden="1" customHeight="1"/>
    <row r="6285" ht="16.5" hidden="1" customHeight="1"/>
    <row r="6286" ht="16.5" hidden="1" customHeight="1"/>
    <row r="6287" ht="16.5" hidden="1" customHeight="1"/>
    <row r="6288" ht="16.5" hidden="1" customHeight="1"/>
    <row r="6289" ht="16.5" hidden="1" customHeight="1"/>
    <row r="6290" ht="16.5" hidden="1" customHeight="1"/>
    <row r="6291" ht="16.5" hidden="1" customHeight="1"/>
    <row r="6292" ht="16.5" hidden="1" customHeight="1"/>
    <row r="6293" ht="16.5" hidden="1" customHeight="1"/>
    <row r="6294" ht="16.5" hidden="1" customHeight="1"/>
    <row r="6295" ht="16.5" hidden="1" customHeight="1"/>
    <row r="6296" ht="16.5" hidden="1" customHeight="1"/>
    <row r="6297" ht="16.5" hidden="1" customHeight="1"/>
    <row r="6298" ht="16.5" hidden="1" customHeight="1"/>
    <row r="6299" ht="16.5" hidden="1" customHeight="1"/>
    <row r="6300" ht="16.5" hidden="1" customHeight="1"/>
    <row r="6301" ht="16.5" hidden="1" customHeight="1"/>
    <row r="6302" ht="16.5" hidden="1" customHeight="1"/>
    <row r="6303" ht="16.5" hidden="1" customHeight="1"/>
    <row r="6304" ht="16.5" hidden="1" customHeight="1"/>
    <row r="6305" ht="16.5" hidden="1" customHeight="1"/>
    <row r="6306" ht="16.5" hidden="1" customHeight="1"/>
    <row r="6307" ht="16.5" hidden="1" customHeight="1"/>
    <row r="6308" ht="16.5" hidden="1" customHeight="1"/>
    <row r="6309" ht="16.5" hidden="1" customHeight="1"/>
    <row r="6310" ht="16.5" hidden="1" customHeight="1"/>
    <row r="6311" ht="16.5" hidden="1" customHeight="1"/>
    <row r="6312" ht="16.5" hidden="1" customHeight="1"/>
    <row r="6313" ht="16.5" hidden="1" customHeight="1"/>
    <row r="6314" ht="16.5" hidden="1" customHeight="1"/>
    <row r="6315" ht="16.5" hidden="1" customHeight="1"/>
    <row r="6316" ht="16.5" hidden="1" customHeight="1"/>
    <row r="6317" ht="16.5" hidden="1" customHeight="1"/>
    <row r="6318" ht="16.5" hidden="1" customHeight="1"/>
    <row r="6319" ht="16.5" hidden="1" customHeight="1"/>
    <row r="6320" ht="16.5" hidden="1" customHeight="1"/>
    <row r="6321" ht="16.5" hidden="1" customHeight="1"/>
    <row r="6322" ht="16.5" hidden="1" customHeight="1"/>
    <row r="6323" ht="16.5" hidden="1" customHeight="1"/>
    <row r="6324" ht="16.5" hidden="1" customHeight="1"/>
    <row r="6325" ht="16.5" hidden="1" customHeight="1"/>
    <row r="6326" ht="16.5" hidden="1" customHeight="1"/>
    <row r="6327" ht="16.5" hidden="1" customHeight="1"/>
    <row r="6328" ht="16.5" hidden="1" customHeight="1"/>
    <row r="6329" ht="16.5" hidden="1" customHeight="1"/>
    <row r="6330" ht="16.5" hidden="1" customHeight="1"/>
    <row r="6331" ht="16.5" hidden="1" customHeight="1"/>
    <row r="6332" ht="16.5" hidden="1" customHeight="1"/>
    <row r="6333" ht="16.5" hidden="1" customHeight="1"/>
    <row r="6334" ht="16.5" hidden="1" customHeight="1"/>
    <row r="6335" ht="16.5" hidden="1" customHeight="1"/>
    <row r="6336" ht="16.5" hidden="1" customHeight="1"/>
    <row r="6337" ht="16.5" hidden="1" customHeight="1"/>
    <row r="6338" ht="16.5" hidden="1" customHeight="1"/>
    <row r="6339" ht="16.5" hidden="1" customHeight="1"/>
    <row r="6340" ht="16.5" hidden="1" customHeight="1"/>
    <row r="6341" ht="16.5" hidden="1" customHeight="1"/>
    <row r="6342" ht="16.5" hidden="1" customHeight="1"/>
    <row r="6343" ht="16.5" hidden="1" customHeight="1"/>
    <row r="6344" ht="16.5" hidden="1" customHeight="1"/>
    <row r="6345" ht="16.5" hidden="1" customHeight="1"/>
    <row r="6346" ht="16.5" hidden="1" customHeight="1"/>
    <row r="6347" ht="16.5" hidden="1" customHeight="1"/>
    <row r="6348" ht="16.5" hidden="1" customHeight="1"/>
    <row r="6349" ht="16.5" hidden="1" customHeight="1"/>
    <row r="6350" ht="16.5" hidden="1" customHeight="1"/>
    <row r="6351" ht="16.5" hidden="1" customHeight="1"/>
    <row r="6352" ht="16.5" hidden="1" customHeight="1"/>
    <row r="6353" ht="16.5" hidden="1" customHeight="1"/>
    <row r="6354" ht="16.5" hidden="1" customHeight="1"/>
    <row r="6355" ht="16.5" hidden="1" customHeight="1"/>
    <row r="6356" ht="16.5" hidden="1" customHeight="1"/>
    <row r="6357" ht="16.5" hidden="1" customHeight="1"/>
    <row r="6358" ht="16.5" hidden="1" customHeight="1"/>
    <row r="6359" ht="16.5" hidden="1" customHeight="1"/>
    <row r="6360" ht="16.5" hidden="1" customHeight="1"/>
    <row r="6361" ht="16.5" hidden="1" customHeight="1"/>
    <row r="6362" ht="16.5" hidden="1" customHeight="1"/>
    <row r="6363" ht="16.5" hidden="1" customHeight="1"/>
    <row r="6364" ht="16.5" hidden="1" customHeight="1"/>
    <row r="6365" ht="16.5" hidden="1" customHeight="1"/>
    <row r="6366" ht="16.5" hidden="1" customHeight="1"/>
    <row r="6367" ht="16.5" hidden="1" customHeight="1"/>
    <row r="6368" ht="16.5" hidden="1" customHeight="1"/>
    <row r="6369" ht="16.5" hidden="1" customHeight="1"/>
    <row r="6370" ht="16.5" hidden="1" customHeight="1"/>
    <row r="6371" ht="16.5" hidden="1" customHeight="1"/>
    <row r="6372" ht="16.5" hidden="1" customHeight="1"/>
    <row r="6373" ht="16.5" hidden="1" customHeight="1"/>
    <row r="6374" ht="16.5" hidden="1" customHeight="1"/>
    <row r="6375" ht="16.5" hidden="1" customHeight="1"/>
    <row r="6376" ht="16.5" hidden="1" customHeight="1"/>
    <row r="6377" ht="16.5" hidden="1" customHeight="1"/>
    <row r="6378" ht="16.5" hidden="1" customHeight="1"/>
    <row r="6379" ht="16.5" hidden="1" customHeight="1"/>
    <row r="6380" ht="16.5" hidden="1" customHeight="1"/>
    <row r="6381" ht="16.5" hidden="1" customHeight="1"/>
    <row r="6382" ht="16.5" hidden="1" customHeight="1"/>
    <row r="6383" ht="16.5" hidden="1" customHeight="1"/>
    <row r="6384" ht="16.5" hidden="1" customHeight="1"/>
    <row r="6385" ht="16.5" hidden="1" customHeight="1"/>
    <row r="6386" ht="16.5" hidden="1" customHeight="1"/>
    <row r="6387" ht="16.5" hidden="1" customHeight="1"/>
    <row r="6388" ht="16.5" hidden="1" customHeight="1"/>
    <row r="6389" ht="16.5" hidden="1" customHeight="1"/>
    <row r="6390" ht="16.5" hidden="1" customHeight="1"/>
    <row r="6391" ht="16.5" hidden="1" customHeight="1"/>
    <row r="6392" ht="16.5" hidden="1" customHeight="1"/>
    <row r="6393" ht="16.5" hidden="1" customHeight="1"/>
    <row r="6394" ht="16.5" hidden="1" customHeight="1"/>
    <row r="6395" ht="16.5" hidden="1" customHeight="1"/>
    <row r="6396" ht="16.5" hidden="1" customHeight="1"/>
    <row r="6397" ht="16.5" hidden="1" customHeight="1"/>
    <row r="6398" ht="16.5" hidden="1" customHeight="1"/>
    <row r="6399" ht="16.5" hidden="1" customHeight="1"/>
    <row r="6400" ht="16.5" hidden="1" customHeight="1"/>
    <row r="6401" ht="16.5" hidden="1" customHeight="1"/>
    <row r="6402" ht="16.5" hidden="1" customHeight="1"/>
    <row r="6403" ht="16.5" hidden="1" customHeight="1"/>
    <row r="6404" ht="16.5" hidden="1" customHeight="1"/>
    <row r="6405" ht="16.5" hidden="1" customHeight="1"/>
    <row r="6406" ht="16.5" hidden="1" customHeight="1"/>
    <row r="6407" ht="16.5" hidden="1" customHeight="1"/>
    <row r="6408" ht="16.5" hidden="1" customHeight="1"/>
    <row r="6409" ht="16.5" hidden="1" customHeight="1"/>
    <row r="6410" ht="16.5" hidden="1" customHeight="1"/>
    <row r="6411" ht="16.5" hidden="1" customHeight="1"/>
    <row r="6412" ht="16.5" hidden="1" customHeight="1"/>
    <row r="6413" ht="16.5" hidden="1" customHeight="1"/>
    <row r="6414" ht="16.5" hidden="1" customHeight="1"/>
    <row r="6415" ht="16.5" hidden="1" customHeight="1"/>
    <row r="6416" ht="16.5" hidden="1" customHeight="1"/>
    <row r="6417" ht="16.5" hidden="1" customHeight="1"/>
    <row r="6418" ht="16.5" hidden="1" customHeight="1"/>
    <row r="6419" ht="16.5" hidden="1" customHeight="1"/>
    <row r="6420" ht="16.5" hidden="1" customHeight="1"/>
    <row r="6421" ht="16.5" hidden="1" customHeight="1"/>
    <row r="6422" ht="16.5" hidden="1" customHeight="1"/>
    <row r="6423" ht="16.5" hidden="1" customHeight="1"/>
    <row r="6424" ht="16.5" hidden="1" customHeight="1"/>
    <row r="6425" ht="16.5" hidden="1" customHeight="1"/>
    <row r="6426" ht="16.5" hidden="1" customHeight="1"/>
    <row r="6427" ht="16.5" hidden="1" customHeight="1"/>
    <row r="6428" ht="16.5" hidden="1" customHeight="1"/>
    <row r="6429" ht="16.5" hidden="1" customHeight="1"/>
    <row r="6430" ht="16.5" hidden="1" customHeight="1"/>
    <row r="6431" ht="16.5" hidden="1" customHeight="1"/>
    <row r="6432" ht="16.5" hidden="1" customHeight="1"/>
    <row r="6433" ht="16.5" hidden="1" customHeight="1"/>
    <row r="6434" ht="16.5" hidden="1" customHeight="1"/>
    <row r="6435" ht="16.5" hidden="1" customHeight="1"/>
    <row r="6436" ht="16.5" hidden="1" customHeight="1"/>
    <row r="6437" ht="16.5" hidden="1" customHeight="1"/>
    <row r="6438" ht="16.5" hidden="1" customHeight="1"/>
    <row r="6439" ht="16.5" hidden="1" customHeight="1"/>
    <row r="6440" ht="16.5" hidden="1" customHeight="1"/>
    <row r="6441" ht="16.5" hidden="1" customHeight="1"/>
    <row r="6442" ht="16.5" hidden="1" customHeight="1"/>
    <row r="6443" ht="16.5" hidden="1" customHeight="1"/>
    <row r="6444" ht="16.5" hidden="1" customHeight="1"/>
    <row r="6445" ht="16.5" hidden="1" customHeight="1"/>
    <row r="6446" ht="16.5" hidden="1" customHeight="1"/>
    <row r="6447" ht="16.5" hidden="1" customHeight="1"/>
    <row r="6448" ht="16.5" hidden="1" customHeight="1"/>
    <row r="6449" ht="16.5" hidden="1" customHeight="1"/>
    <row r="6450" ht="16.5" hidden="1" customHeight="1"/>
    <row r="6451" ht="16.5" hidden="1" customHeight="1"/>
    <row r="6452" ht="16.5" hidden="1" customHeight="1"/>
    <row r="6453" ht="16.5" hidden="1" customHeight="1"/>
    <row r="6454" ht="16.5" hidden="1" customHeight="1"/>
    <row r="6455" ht="16.5" hidden="1" customHeight="1"/>
    <row r="6456" ht="16.5" hidden="1" customHeight="1"/>
    <row r="6457" ht="16.5" hidden="1" customHeight="1"/>
    <row r="6458" ht="16.5" hidden="1" customHeight="1"/>
    <row r="6459" ht="16.5" hidden="1" customHeight="1"/>
    <row r="6460" ht="16.5" hidden="1" customHeight="1"/>
    <row r="6461" ht="16.5" hidden="1" customHeight="1"/>
    <row r="6462" ht="16.5" hidden="1" customHeight="1"/>
    <row r="6463" ht="16.5" hidden="1" customHeight="1"/>
    <row r="6464" ht="16.5" hidden="1" customHeight="1"/>
    <row r="6465" ht="16.5" hidden="1" customHeight="1"/>
    <row r="6466" ht="16.5" hidden="1" customHeight="1"/>
    <row r="6467" ht="16.5" hidden="1" customHeight="1"/>
    <row r="6468" ht="16.5" hidden="1" customHeight="1"/>
    <row r="6469" ht="16.5" hidden="1" customHeight="1"/>
    <row r="6470" ht="16.5" hidden="1" customHeight="1"/>
    <row r="6471" ht="16.5" hidden="1" customHeight="1"/>
    <row r="6472" ht="16.5" hidden="1" customHeight="1"/>
    <row r="6473" ht="16.5" hidden="1" customHeight="1"/>
    <row r="6474" ht="16.5" hidden="1" customHeight="1"/>
    <row r="6475" ht="16.5" hidden="1" customHeight="1"/>
    <row r="6476" ht="16.5" hidden="1" customHeight="1"/>
    <row r="6477" ht="16.5" hidden="1" customHeight="1"/>
    <row r="6478" ht="16.5" hidden="1" customHeight="1"/>
    <row r="6479" ht="16.5" hidden="1" customHeight="1"/>
    <row r="6480" ht="16.5" hidden="1" customHeight="1"/>
    <row r="6481" ht="16.5" hidden="1" customHeight="1"/>
    <row r="6482" ht="16.5" hidden="1" customHeight="1"/>
    <row r="6483" ht="16.5" hidden="1" customHeight="1"/>
    <row r="6484" ht="16.5" hidden="1" customHeight="1"/>
    <row r="6485" ht="16.5" hidden="1" customHeight="1"/>
    <row r="6486" ht="16.5" hidden="1" customHeight="1"/>
    <row r="6487" ht="16.5" hidden="1" customHeight="1"/>
    <row r="6488" ht="16.5" hidden="1" customHeight="1"/>
    <row r="6489" ht="16.5" hidden="1" customHeight="1"/>
    <row r="6490" ht="16.5" hidden="1" customHeight="1"/>
    <row r="6491" ht="16.5" hidden="1" customHeight="1"/>
    <row r="6492" ht="16.5" hidden="1" customHeight="1"/>
    <row r="6493" ht="16.5" hidden="1" customHeight="1"/>
    <row r="6494" ht="16.5" hidden="1" customHeight="1"/>
    <row r="6495" ht="16.5" hidden="1" customHeight="1"/>
    <row r="6496" ht="16.5" hidden="1" customHeight="1"/>
    <row r="6497" ht="16.5" hidden="1" customHeight="1"/>
    <row r="6498" ht="16.5" hidden="1" customHeight="1"/>
    <row r="6499" ht="16.5" hidden="1" customHeight="1"/>
    <row r="6500" ht="16.5" hidden="1" customHeight="1"/>
    <row r="6501" ht="16.5" hidden="1" customHeight="1"/>
    <row r="6502" ht="16.5" hidden="1" customHeight="1"/>
    <row r="6503" ht="16.5" hidden="1" customHeight="1"/>
    <row r="6504" ht="16.5" hidden="1" customHeight="1"/>
    <row r="6505" ht="16.5" hidden="1" customHeight="1"/>
    <row r="6506" ht="16.5" hidden="1" customHeight="1"/>
    <row r="6507" ht="16.5" hidden="1" customHeight="1"/>
    <row r="6508" ht="16.5" hidden="1" customHeight="1"/>
    <row r="6509" ht="16.5" hidden="1" customHeight="1"/>
    <row r="6510" ht="16.5" hidden="1" customHeight="1"/>
    <row r="6511" ht="16.5" hidden="1" customHeight="1"/>
    <row r="6512" ht="16.5" hidden="1" customHeight="1"/>
    <row r="6513" ht="16.5" hidden="1" customHeight="1"/>
    <row r="6514" ht="16.5" hidden="1" customHeight="1"/>
    <row r="6515" ht="16.5" hidden="1" customHeight="1"/>
    <row r="6516" ht="16.5" hidden="1" customHeight="1"/>
    <row r="6517" ht="16.5" hidden="1" customHeight="1"/>
    <row r="6518" ht="16.5" hidden="1" customHeight="1"/>
    <row r="6519" ht="16.5" hidden="1" customHeight="1"/>
    <row r="6520" ht="16.5" hidden="1" customHeight="1"/>
    <row r="6521" ht="16.5" hidden="1" customHeight="1"/>
    <row r="6522" ht="16.5" hidden="1" customHeight="1"/>
    <row r="6523" ht="16.5" hidden="1" customHeight="1"/>
    <row r="6524" ht="16.5" hidden="1" customHeight="1"/>
    <row r="6525" ht="16.5" hidden="1" customHeight="1"/>
    <row r="6526" ht="16.5" hidden="1" customHeight="1"/>
    <row r="6527" ht="16.5" hidden="1" customHeight="1"/>
    <row r="6528" ht="16.5" hidden="1" customHeight="1"/>
    <row r="6529" ht="16.5" hidden="1" customHeight="1"/>
    <row r="6530" ht="16.5" hidden="1" customHeight="1"/>
    <row r="6531" ht="16.5" hidden="1" customHeight="1"/>
    <row r="6532" ht="16.5" hidden="1" customHeight="1"/>
    <row r="6533" ht="16.5" hidden="1" customHeight="1"/>
    <row r="6534" ht="16.5" hidden="1" customHeight="1"/>
    <row r="6535" ht="16.5" hidden="1" customHeight="1"/>
    <row r="6536" ht="16.5" hidden="1" customHeight="1"/>
    <row r="6537" ht="16.5" hidden="1" customHeight="1"/>
    <row r="6538" ht="16.5" hidden="1" customHeight="1"/>
    <row r="6539" ht="16.5" hidden="1" customHeight="1"/>
    <row r="6540" ht="16.5" hidden="1" customHeight="1"/>
    <row r="6541" ht="16.5" hidden="1" customHeight="1"/>
    <row r="6542" ht="16.5" hidden="1" customHeight="1"/>
    <row r="6543" ht="16.5" hidden="1" customHeight="1"/>
    <row r="6544" ht="16.5" hidden="1" customHeight="1"/>
    <row r="6545" ht="16.5" hidden="1" customHeight="1"/>
    <row r="6546" ht="16.5" hidden="1" customHeight="1"/>
    <row r="6547" ht="16.5" hidden="1" customHeight="1"/>
    <row r="6548" ht="16.5" hidden="1" customHeight="1"/>
    <row r="6549" ht="16.5" hidden="1" customHeight="1"/>
    <row r="6550" ht="16.5" hidden="1" customHeight="1"/>
    <row r="6551" ht="16.5" hidden="1" customHeight="1"/>
    <row r="6552" ht="16.5" hidden="1" customHeight="1"/>
    <row r="6553" ht="16.5" hidden="1" customHeight="1"/>
    <row r="6554" ht="16.5" hidden="1" customHeight="1"/>
    <row r="6555" ht="16.5" hidden="1" customHeight="1"/>
    <row r="6556" ht="16.5" hidden="1" customHeight="1"/>
    <row r="6557" ht="16.5" hidden="1" customHeight="1"/>
    <row r="6558" ht="16.5" hidden="1" customHeight="1"/>
    <row r="6559" ht="16.5" hidden="1" customHeight="1"/>
    <row r="6560" ht="16.5" hidden="1" customHeight="1"/>
    <row r="6561" ht="16.5" hidden="1" customHeight="1"/>
    <row r="6562" ht="16.5" hidden="1" customHeight="1"/>
    <row r="6563" ht="16.5" hidden="1" customHeight="1"/>
    <row r="6564" ht="16.5" hidden="1" customHeight="1"/>
    <row r="6565" ht="16.5" hidden="1" customHeight="1"/>
    <row r="6566" ht="16.5" hidden="1" customHeight="1"/>
    <row r="6567" ht="16.5" hidden="1" customHeight="1"/>
    <row r="6568" ht="16.5" hidden="1" customHeight="1"/>
    <row r="6569" ht="16.5" hidden="1" customHeight="1"/>
    <row r="6570" ht="16.5" hidden="1" customHeight="1"/>
    <row r="6571" ht="16.5" hidden="1" customHeight="1"/>
    <row r="6572" ht="16.5" hidden="1" customHeight="1"/>
    <row r="6573" ht="16.5" hidden="1" customHeight="1"/>
    <row r="6574" ht="16.5" hidden="1" customHeight="1"/>
    <row r="6575" ht="16.5" hidden="1" customHeight="1"/>
    <row r="6576" ht="16.5" hidden="1" customHeight="1"/>
    <row r="6577" ht="16.5" hidden="1" customHeight="1"/>
    <row r="6578" ht="16.5" hidden="1" customHeight="1"/>
    <row r="6579" ht="16.5" hidden="1" customHeight="1"/>
    <row r="6580" ht="16.5" hidden="1" customHeight="1"/>
    <row r="6581" ht="16.5" hidden="1" customHeight="1"/>
    <row r="6582" ht="16.5" hidden="1" customHeight="1"/>
    <row r="6583" ht="16.5" hidden="1" customHeight="1"/>
    <row r="6584" ht="16.5" hidden="1" customHeight="1"/>
    <row r="6585" ht="16.5" hidden="1" customHeight="1"/>
    <row r="6586" ht="16.5" hidden="1" customHeight="1"/>
    <row r="6587" ht="16.5" hidden="1" customHeight="1"/>
    <row r="6588" ht="16.5" hidden="1" customHeight="1"/>
    <row r="6589" ht="16.5" hidden="1" customHeight="1"/>
    <row r="6590" ht="16.5" hidden="1" customHeight="1"/>
    <row r="6591" ht="16.5" hidden="1" customHeight="1"/>
    <row r="6592" ht="16.5" hidden="1" customHeight="1"/>
    <row r="6593" ht="16.5" hidden="1" customHeight="1"/>
    <row r="6594" ht="16.5" hidden="1" customHeight="1"/>
    <row r="6595" ht="16.5" hidden="1" customHeight="1"/>
    <row r="6596" ht="16.5" hidden="1" customHeight="1"/>
    <row r="6597" ht="16.5" hidden="1" customHeight="1"/>
    <row r="6598" ht="16.5" hidden="1" customHeight="1"/>
    <row r="6599" ht="16.5" hidden="1" customHeight="1"/>
    <row r="6600" ht="16.5" hidden="1" customHeight="1"/>
    <row r="6601" ht="16.5" hidden="1" customHeight="1"/>
    <row r="6602" ht="16.5" hidden="1" customHeight="1"/>
    <row r="6603" ht="16.5" hidden="1" customHeight="1"/>
    <row r="6604" ht="16.5" hidden="1" customHeight="1"/>
    <row r="6605" ht="16.5" hidden="1" customHeight="1"/>
    <row r="6606" ht="16.5" hidden="1" customHeight="1"/>
    <row r="6607" ht="16.5" hidden="1" customHeight="1"/>
    <row r="6608" ht="16.5" hidden="1" customHeight="1"/>
    <row r="6609" ht="16.5" hidden="1" customHeight="1"/>
    <row r="6610" ht="16.5" hidden="1" customHeight="1"/>
    <row r="6611" ht="16.5" hidden="1" customHeight="1"/>
    <row r="6612" ht="16.5" hidden="1" customHeight="1"/>
    <row r="6613" ht="16.5" hidden="1" customHeight="1"/>
    <row r="6614" ht="16.5" hidden="1" customHeight="1"/>
    <row r="6615" ht="16.5" hidden="1" customHeight="1"/>
    <row r="6616" ht="16.5" hidden="1" customHeight="1"/>
    <row r="6617" ht="16.5" hidden="1" customHeight="1"/>
    <row r="6618" ht="16.5" hidden="1" customHeight="1"/>
    <row r="6619" ht="16.5" hidden="1" customHeight="1"/>
    <row r="6620" ht="16.5" hidden="1" customHeight="1"/>
    <row r="6621" ht="16.5" hidden="1" customHeight="1"/>
    <row r="6622" ht="16.5" hidden="1" customHeight="1"/>
    <row r="6623" ht="16.5" hidden="1" customHeight="1"/>
    <row r="6624" ht="16.5" hidden="1" customHeight="1"/>
    <row r="6625" ht="16.5" hidden="1" customHeight="1"/>
    <row r="6626" ht="16.5" hidden="1" customHeight="1"/>
    <row r="6627" ht="16.5" hidden="1" customHeight="1"/>
    <row r="6628" ht="16.5" hidden="1" customHeight="1"/>
    <row r="6629" ht="16.5" hidden="1" customHeight="1"/>
    <row r="6630" ht="16.5" hidden="1" customHeight="1"/>
    <row r="6631" ht="16.5" hidden="1" customHeight="1"/>
    <row r="6632" ht="16.5" hidden="1" customHeight="1"/>
    <row r="6633" ht="16.5" hidden="1" customHeight="1"/>
    <row r="6634" ht="16.5" hidden="1" customHeight="1"/>
    <row r="6635" ht="16.5" hidden="1" customHeight="1"/>
    <row r="6636" ht="16.5" hidden="1" customHeight="1"/>
    <row r="6637" ht="16.5" hidden="1" customHeight="1"/>
    <row r="6638" ht="16.5" hidden="1" customHeight="1"/>
    <row r="6639" ht="16.5" hidden="1" customHeight="1"/>
    <row r="6640" ht="16.5" hidden="1" customHeight="1"/>
    <row r="6641" ht="16.5" hidden="1" customHeight="1"/>
    <row r="6642" ht="16.5" hidden="1" customHeight="1"/>
    <row r="6643" ht="16.5" hidden="1" customHeight="1"/>
    <row r="6644" ht="16.5" hidden="1" customHeight="1"/>
    <row r="6645" ht="16.5" hidden="1" customHeight="1"/>
    <row r="6646" ht="16.5" hidden="1" customHeight="1"/>
    <row r="6647" ht="16.5" hidden="1" customHeight="1"/>
    <row r="6648" ht="16.5" hidden="1" customHeight="1"/>
    <row r="6649" ht="16.5" hidden="1" customHeight="1"/>
    <row r="6650" ht="16.5" hidden="1" customHeight="1"/>
    <row r="6651" ht="16.5" hidden="1" customHeight="1"/>
    <row r="6652" ht="16.5" hidden="1" customHeight="1"/>
    <row r="6653" ht="16.5" hidden="1" customHeight="1"/>
    <row r="6654" ht="16.5" hidden="1" customHeight="1"/>
    <row r="6655" ht="16.5" hidden="1" customHeight="1"/>
    <row r="6656" ht="16.5" hidden="1" customHeight="1"/>
    <row r="6657" ht="16.5" hidden="1" customHeight="1"/>
    <row r="6658" ht="16.5" hidden="1" customHeight="1"/>
    <row r="6659" ht="16.5" hidden="1" customHeight="1"/>
    <row r="6660" ht="16.5" hidden="1" customHeight="1"/>
    <row r="6661" ht="16.5" hidden="1" customHeight="1"/>
    <row r="6662" ht="16.5" hidden="1" customHeight="1"/>
    <row r="6663" ht="16.5" hidden="1" customHeight="1"/>
    <row r="6664" ht="16.5" hidden="1" customHeight="1"/>
    <row r="6665" ht="16.5" hidden="1" customHeight="1"/>
    <row r="6666" ht="16.5" hidden="1" customHeight="1"/>
    <row r="6667" ht="16.5" hidden="1" customHeight="1"/>
    <row r="6668" ht="16.5" hidden="1" customHeight="1"/>
    <row r="6669" ht="16.5" hidden="1" customHeight="1"/>
    <row r="6670" ht="16.5" hidden="1" customHeight="1"/>
    <row r="6671" ht="16.5" hidden="1" customHeight="1"/>
    <row r="6672" ht="16.5" hidden="1" customHeight="1"/>
    <row r="6673" ht="16.5" hidden="1" customHeight="1"/>
    <row r="6674" ht="16.5" hidden="1" customHeight="1"/>
    <row r="6675" ht="16.5" hidden="1" customHeight="1"/>
    <row r="6676" ht="16.5" hidden="1" customHeight="1"/>
    <row r="6677" ht="16.5" hidden="1" customHeight="1"/>
    <row r="6678" ht="16.5" hidden="1" customHeight="1"/>
    <row r="6679" ht="16.5" hidden="1" customHeight="1"/>
    <row r="6680" ht="16.5" hidden="1" customHeight="1"/>
    <row r="6681" ht="16.5" hidden="1" customHeight="1"/>
    <row r="6682" ht="16.5" hidden="1" customHeight="1"/>
    <row r="6683" ht="16.5" hidden="1" customHeight="1"/>
    <row r="6684" ht="16.5" hidden="1" customHeight="1"/>
    <row r="6685" ht="16.5" hidden="1" customHeight="1"/>
    <row r="6686" ht="16.5" hidden="1" customHeight="1"/>
    <row r="6687" ht="16.5" hidden="1" customHeight="1"/>
    <row r="6688" ht="16.5" hidden="1" customHeight="1"/>
    <row r="6689" ht="16.5" hidden="1" customHeight="1"/>
    <row r="6690" ht="16.5" hidden="1" customHeight="1"/>
    <row r="6691" ht="16.5" hidden="1" customHeight="1"/>
    <row r="6692" ht="16.5" hidden="1" customHeight="1"/>
    <row r="6693" ht="16.5" hidden="1" customHeight="1"/>
    <row r="6694" ht="16.5" hidden="1" customHeight="1"/>
    <row r="6695" ht="16.5" hidden="1" customHeight="1"/>
    <row r="6696" ht="16.5" hidden="1" customHeight="1"/>
    <row r="6697" ht="16.5" hidden="1" customHeight="1"/>
    <row r="6698" ht="16.5" hidden="1" customHeight="1"/>
    <row r="6699" ht="16.5" hidden="1" customHeight="1"/>
    <row r="6700" ht="16.5" hidden="1" customHeight="1"/>
    <row r="6701" ht="16.5" hidden="1" customHeight="1"/>
    <row r="6702" ht="16.5" hidden="1" customHeight="1"/>
    <row r="6703" ht="16.5" hidden="1" customHeight="1"/>
    <row r="6704" ht="16.5" hidden="1" customHeight="1"/>
    <row r="6705" ht="16.5" hidden="1" customHeight="1"/>
    <row r="6706" ht="16.5" hidden="1" customHeight="1"/>
    <row r="6707" ht="16.5" hidden="1" customHeight="1"/>
    <row r="6708" ht="16.5" hidden="1" customHeight="1"/>
    <row r="6709" ht="16.5" hidden="1" customHeight="1"/>
    <row r="6710" ht="16.5" hidden="1" customHeight="1"/>
    <row r="6711" ht="16.5" hidden="1" customHeight="1"/>
    <row r="6712" ht="16.5" hidden="1" customHeight="1"/>
    <row r="6713" ht="16.5" hidden="1" customHeight="1"/>
    <row r="6714" ht="16.5" hidden="1" customHeight="1"/>
    <row r="6715" ht="16.5" hidden="1" customHeight="1"/>
    <row r="6716" ht="16.5" hidden="1" customHeight="1"/>
    <row r="6717" ht="16.5" hidden="1" customHeight="1"/>
    <row r="6718" ht="16.5" hidden="1" customHeight="1"/>
    <row r="6719" ht="16.5" hidden="1" customHeight="1"/>
    <row r="6720" ht="16.5" hidden="1" customHeight="1"/>
    <row r="6721" ht="16.5" hidden="1" customHeight="1"/>
    <row r="6722" ht="16.5" hidden="1" customHeight="1"/>
    <row r="6723" ht="16.5" hidden="1" customHeight="1"/>
    <row r="6724" ht="16.5" hidden="1" customHeight="1"/>
    <row r="6725" ht="16.5" hidden="1" customHeight="1"/>
    <row r="6726" ht="16.5" hidden="1" customHeight="1"/>
    <row r="6727" ht="16.5" hidden="1" customHeight="1"/>
    <row r="6728" ht="16.5" hidden="1" customHeight="1"/>
    <row r="6729" ht="16.5" hidden="1" customHeight="1"/>
    <row r="6730" ht="16.5" hidden="1" customHeight="1"/>
    <row r="6731" ht="16.5" hidden="1" customHeight="1"/>
    <row r="6732" ht="16.5" hidden="1" customHeight="1"/>
    <row r="6733" ht="16.5" hidden="1" customHeight="1"/>
    <row r="6734" ht="16.5" hidden="1" customHeight="1"/>
    <row r="6735" ht="16.5" hidden="1" customHeight="1"/>
    <row r="6736" ht="16.5" hidden="1" customHeight="1"/>
    <row r="6737" ht="16.5" hidden="1" customHeight="1"/>
    <row r="6738" ht="16.5" hidden="1" customHeight="1"/>
    <row r="6739" ht="16.5" hidden="1" customHeight="1"/>
    <row r="6740" ht="16.5" hidden="1" customHeight="1"/>
    <row r="6741" ht="16.5" hidden="1" customHeight="1"/>
    <row r="6742" ht="16.5" hidden="1" customHeight="1"/>
    <row r="6743" ht="16.5" hidden="1" customHeight="1"/>
    <row r="6744" ht="16.5" hidden="1" customHeight="1"/>
    <row r="6745" ht="16.5" hidden="1" customHeight="1"/>
    <row r="6746" ht="16.5" hidden="1" customHeight="1"/>
    <row r="6747" ht="16.5" hidden="1" customHeight="1"/>
    <row r="6748" ht="16.5" hidden="1" customHeight="1"/>
    <row r="6749" ht="16.5" hidden="1" customHeight="1"/>
    <row r="6750" ht="16.5" hidden="1" customHeight="1"/>
    <row r="6751" ht="16.5" hidden="1" customHeight="1"/>
    <row r="6752" ht="16.5" hidden="1" customHeight="1"/>
    <row r="6753" ht="16.5" hidden="1" customHeight="1"/>
    <row r="6754" ht="16.5" hidden="1" customHeight="1"/>
    <row r="6755" ht="16.5" hidden="1" customHeight="1"/>
    <row r="6756" ht="16.5" hidden="1" customHeight="1"/>
    <row r="6757" ht="16.5" hidden="1" customHeight="1"/>
    <row r="6758" ht="16.5" hidden="1" customHeight="1"/>
    <row r="6759" ht="16.5" hidden="1" customHeight="1"/>
    <row r="6760" ht="16.5" hidden="1" customHeight="1"/>
    <row r="6761" ht="16.5" hidden="1" customHeight="1"/>
    <row r="6762" ht="16.5" hidden="1" customHeight="1"/>
    <row r="6763" ht="16.5" hidden="1" customHeight="1"/>
    <row r="6764" ht="16.5" hidden="1" customHeight="1"/>
    <row r="6765" ht="16.5" hidden="1" customHeight="1"/>
    <row r="6766" ht="16.5" hidden="1" customHeight="1"/>
    <row r="6767" ht="16.5" hidden="1" customHeight="1"/>
    <row r="6768" ht="16.5" hidden="1" customHeight="1"/>
    <row r="6769" ht="16.5" hidden="1" customHeight="1"/>
    <row r="6770" ht="16.5" hidden="1" customHeight="1"/>
    <row r="6771" ht="16.5" hidden="1" customHeight="1"/>
    <row r="6772" ht="16.5" hidden="1" customHeight="1"/>
    <row r="6773" ht="16.5" hidden="1" customHeight="1"/>
    <row r="6774" ht="16.5" hidden="1" customHeight="1"/>
    <row r="6775" ht="16.5" hidden="1" customHeight="1"/>
    <row r="6776" ht="16.5" hidden="1" customHeight="1"/>
    <row r="6777" ht="16.5" hidden="1" customHeight="1"/>
    <row r="6778" ht="16.5" hidden="1" customHeight="1"/>
    <row r="6779" ht="16.5" hidden="1" customHeight="1"/>
    <row r="6780" ht="16.5" hidden="1" customHeight="1"/>
    <row r="6781" ht="16.5" hidden="1" customHeight="1"/>
    <row r="6782" ht="16.5" hidden="1" customHeight="1"/>
    <row r="6783" ht="16.5" hidden="1" customHeight="1"/>
    <row r="6784" ht="16.5" hidden="1" customHeight="1"/>
    <row r="6785" ht="16.5" hidden="1" customHeight="1"/>
    <row r="6786" ht="16.5" hidden="1" customHeight="1"/>
    <row r="6787" ht="16.5" hidden="1" customHeight="1"/>
    <row r="6788" ht="16.5" hidden="1" customHeight="1"/>
    <row r="6789" ht="16.5" hidden="1" customHeight="1"/>
    <row r="6790" ht="16.5" hidden="1" customHeight="1"/>
    <row r="6791" ht="16.5" hidden="1" customHeight="1"/>
    <row r="6792" ht="16.5" hidden="1" customHeight="1"/>
    <row r="6793" ht="16.5" hidden="1" customHeight="1"/>
    <row r="6794" ht="16.5" hidden="1" customHeight="1"/>
    <row r="6795" ht="16.5" hidden="1" customHeight="1"/>
    <row r="6796" ht="16.5" hidden="1" customHeight="1"/>
    <row r="6797" ht="16.5" hidden="1" customHeight="1"/>
    <row r="6798" ht="16.5" hidden="1" customHeight="1"/>
    <row r="6799" ht="16.5" hidden="1" customHeight="1"/>
    <row r="6800" ht="16.5" hidden="1" customHeight="1"/>
    <row r="6801" ht="16.5" hidden="1" customHeight="1"/>
    <row r="6802" ht="16.5" hidden="1" customHeight="1"/>
    <row r="6803" ht="16.5" hidden="1" customHeight="1"/>
    <row r="6804" ht="16.5" hidden="1" customHeight="1"/>
    <row r="6805" ht="16.5" hidden="1" customHeight="1"/>
    <row r="6806" ht="16.5" hidden="1" customHeight="1"/>
    <row r="6807" ht="16.5" hidden="1" customHeight="1"/>
    <row r="6808" ht="16.5" hidden="1" customHeight="1"/>
    <row r="6809" ht="16.5" hidden="1" customHeight="1"/>
    <row r="6810" ht="16.5" hidden="1" customHeight="1"/>
    <row r="6811" ht="16.5" hidden="1" customHeight="1"/>
    <row r="6812" ht="16.5" hidden="1" customHeight="1"/>
    <row r="6813" ht="16.5" hidden="1" customHeight="1"/>
    <row r="6814" ht="16.5" hidden="1" customHeight="1"/>
    <row r="6815" ht="16.5" hidden="1" customHeight="1"/>
    <row r="6816" ht="16.5" hidden="1" customHeight="1"/>
    <row r="6817" ht="16.5" hidden="1" customHeight="1"/>
    <row r="6818" ht="16.5" hidden="1" customHeight="1"/>
    <row r="6819" ht="16.5" hidden="1" customHeight="1"/>
    <row r="6820" ht="16.5" hidden="1" customHeight="1"/>
    <row r="6821" ht="16.5" hidden="1" customHeight="1"/>
    <row r="6822" ht="16.5" hidden="1" customHeight="1"/>
    <row r="6823" ht="16.5" hidden="1" customHeight="1"/>
    <row r="6824" ht="16.5" hidden="1" customHeight="1"/>
    <row r="6825" ht="16.5" hidden="1" customHeight="1"/>
    <row r="6826" ht="16.5" hidden="1" customHeight="1"/>
    <row r="6827" ht="16.5" hidden="1" customHeight="1"/>
    <row r="6828" ht="16.5" hidden="1" customHeight="1"/>
    <row r="6829" ht="16.5" hidden="1" customHeight="1"/>
    <row r="6830" ht="16.5" hidden="1" customHeight="1"/>
    <row r="6831" ht="16.5" hidden="1" customHeight="1"/>
    <row r="6832" ht="16.5" hidden="1" customHeight="1"/>
    <row r="6833" ht="16.5" hidden="1" customHeight="1"/>
    <row r="6834" ht="16.5" hidden="1" customHeight="1"/>
    <row r="6835" ht="16.5" hidden="1" customHeight="1"/>
    <row r="6836" ht="16.5" hidden="1" customHeight="1"/>
    <row r="6837" ht="16.5" hidden="1" customHeight="1"/>
    <row r="6838" ht="16.5" hidden="1" customHeight="1"/>
    <row r="6839" ht="16.5" hidden="1" customHeight="1"/>
    <row r="6840" ht="16.5" hidden="1" customHeight="1"/>
    <row r="6841" ht="16.5" hidden="1" customHeight="1"/>
    <row r="6842" ht="16.5" hidden="1" customHeight="1"/>
    <row r="6843" ht="16.5" hidden="1" customHeight="1"/>
    <row r="6844" ht="16.5" hidden="1" customHeight="1"/>
    <row r="6845" ht="16.5" hidden="1" customHeight="1"/>
    <row r="6846" ht="16.5" hidden="1" customHeight="1"/>
    <row r="6847" ht="16.5" hidden="1" customHeight="1"/>
    <row r="6848" ht="16.5" hidden="1" customHeight="1"/>
    <row r="6849" ht="16.5" hidden="1" customHeight="1"/>
    <row r="6850" ht="16.5" hidden="1" customHeight="1"/>
    <row r="6851" ht="16.5" hidden="1" customHeight="1"/>
    <row r="6852" ht="16.5" hidden="1" customHeight="1"/>
    <row r="6853" ht="16.5" hidden="1" customHeight="1"/>
    <row r="6854" ht="16.5" hidden="1" customHeight="1"/>
    <row r="6855" ht="16.5" hidden="1" customHeight="1"/>
    <row r="6856" ht="16.5" hidden="1" customHeight="1"/>
    <row r="6857" ht="16.5" hidden="1" customHeight="1"/>
    <row r="6858" ht="16.5" hidden="1" customHeight="1"/>
    <row r="6859" ht="16.5" hidden="1" customHeight="1"/>
    <row r="6860" ht="16.5" hidden="1" customHeight="1"/>
    <row r="6861" ht="16.5" hidden="1" customHeight="1"/>
    <row r="6862" ht="16.5" hidden="1" customHeight="1"/>
    <row r="6863" ht="16.5" hidden="1" customHeight="1"/>
    <row r="6864" ht="16.5" hidden="1" customHeight="1"/>
    <row r="6865" ht="16.5" hidden="1" customHeight="1"/>
    <row r="6866" ht="16.5" hidden="1" customHeight="1"/>
    <row r="6867" ht="16.5" hidden="1" customHeight="1"/>
    <row r="6868" ht="16.5" hidden="1" customHeight="1"/>
    <row r="6869" ht="16.5" hidden="1" customHeight="1"/>
    <row r="6870" ht="16.5" hidden="1" customHeight="1"/>
    <row r="6871" ht="16.5" hidden="1" customHeight="1"/>
    <row r="6872" ht="16.5" hidden="1" customHeight="1"/>
    <row r="6873" ht="16.5" hidden="1" customHeight="1"/>
    <row r="6874" ht="16.5" hidden="1" customHeight="1"/>
    <row r="6875" ht="16.5" hidden="1" customHeight="1"/>
    <row r="6876" ht="16.5" hidden="1" customHeight="1"/>
    <row r="6877" ht="16.5" hidden="1" customHeight="1"/>
    <row r="6878" ht="16.5" hidden="1" customHeight="1"/>
    <row r="6879" ht="16.5" hidden="1" customHeight="1"/>
    <row r="6880" ht="16.5" hidden="1" customHeight="1"/>
    <row r="6881" ht="16.5" hidden="1" customHeight="1"/>
    <row r="6882" ht="16.5" hidden="1" customHeight="1"/>
    <row r="6883" ht="16.5" hidden="1" customHeight="1"/>
    <row r="6884" ht="16.5" hidden="1" customHeight="1"/>
    <row r="6885" ht="16.5" hidden="1" customHeight="1"/>
    <row r="6886" ht="16.5" hidden="1" customHeight="1"/>
    <row r="6887" ht="16.5" hidden="1" customHeight="1"/>
    <row r="6888" ht="16.5" hidden="1" customHeight="1"/>
    <row r="6889" ht="16.5" hidden="1" customHeight="1"/>
    <row r="6890" ht="16.5" hidden="1" customHeight="1"/>
    <row r="6891" ht="16.5" hidden="1" customHeight="1"/>
    <row r="6892" ht="16.5" hidden="1" customHeight="1"/>
    <row r="6893" ht="16.5" hidden="1" customHeight="1"/>
    <row r="6894" ht="16.5" hidden="1" customHeight="1"/>
    <row r="6895" ht="16.5" hidden="1" customHeight="1"/>
    <row r="6896" ht="16.5" hidden="1" customHeight="1"/>
    <row r="6897" ht="16.5" hidden="1" customHeight="1"/>
    <row r="6898" ht="16.5" hidden="1" customHeight="1"/>
    <row r="6899" ht="16.5" hidden="1" customHeight="1"/>
    <row r="6900" ht="16.5" hidden="1" customHeight="1"/>
    <row r="6901" ht="16.5" hidden="1" customHeight="1"/>
    <row r="6902" ht="16.5" hidden="1" customHeight="1"/>
    <row r="6903" ht="16.5" hidden="1" customHeight="1"/>
    <row r="6904" ht="16.5" hidden="1" customHeight="1"/>
    <row r="6905" ht="16.5" hidden="1" customHeight="1"/>
    <row r="6906" ht="16.5" hidden="1" customHeight="1"/>
    <row r="6907" ht="16.5" hidden="1" customHeight="1"/>
    <row r="6908" ht="16.5" hidden="1" customHeight="1"/>
    <row r="6909" ht="16.5" hidden="1" customHeight="1"/>
    <row r="6910" ht="16.5" hidden="1" customHeight="1"/>
    <row r="6911" ht="16.5" hidden="1" customHeight="1"/>
    <row r="6912" ht="16.5" hidden="1" customHeight="1"/>
    <row r="6913" ht="16.5" hidden="1" customHeight="1"/>
    <row r="6914" ht="16.5" hidden="1" customHeight="1"/>
    <row r="6915" ht="16.5" hidden="1" customHeight="1"/>
    <row r="6916" ht="16.5" hidden="1" customHeight="1"/>
    <row r="6917" ht="16.5" hidden="1" customHeight="1"/>
    <row r="6918" ht="16.5" hidden="1" customHeight="1"/>
    <row r="6919" ht="16.5" hidden="1" customHeight="1"/>
    <row r="6920" ht="16.5" hidden="1" customHeight="1"/>
    <row r="6921" ht="16.5" hidden="1" customHeight="1"/>
    <row r="6922" ht="16.5" hidden="1" customHeight="1"/>
    <row r="6923" ht="16.5" hidden="1" customHeight="1"/>
    <row r="6924" ht="16.5" hidden="1" customHeight="1"/>
    <row r="6925" ht="16.5" hidden="1" customHeight="1"/>
    <row r="6926" ht="16.5" hidden="1" customHeight="1"/>
    <row r="6927" ht="16.5" hidden="1" customHeight="1"/>
    <row r="6928" ht="16.5" hidden="1" customHeight="1"/>
    <row r="6929" ht="16.5" hidden="1" customHeight="1"/>
    <row r="6930" ht="16.5" hidden="1" customHeight="1"/>
    <row r="6931" ht="16.5" hidden="1" customHeight="1"/>
    <row r="6932" ht="16.5" hidden="1" customHeight="1"/>
    <row r="6933" ht="16.5" hidden="1" customHeight="1"/>
    <row r="6934" ht="16.5" hidden="1" customHeight="1"/>
    <row r="6935" ht="16.5" hidden="1" customHeight="1"/>
    <row r="6936" ht="16.5" hidden="1" customHeight="1"/>
    <row r="6937" ht="16.5" hidden="1" customHeight="1"/>
    <row r="6938" ht="16.5" hidden="1" customHeight="1"/>
    <row r="6939" ht="16.5" hidden="1" customHeight="1"/>
    <row r="6940" ht="16.5" hidden="1" customHeight="1"/>
    <row r="6941" ht="16.5" hidden="1" customHeight="1"/>
    <row r="6942" ht="16.5" hidden="1" customHeight="1"/>
    <row r="6943" ht="16.5" hidden="1" customHeight="1"/>
    <row r="6944" ht="16.5" hidden="1" customHeight="1"/>
    <row r="6945" ht="16.5" hidden="1" customHeight="1"/>
    <row r="6946" ht="16.5" hidden="1" customHeight="1"/>
    <row r="6947" ht="16.5" hidden="1" customHeight="1"/>
    <row r="6948" ht="16.5" hidden="1" customHeight="1"/>
    <row r="6949" ht="16.5" hidden="1" customHeight="1"/>
    <row r="6950" ht="16.5" hidden="1" customHeight="1"/>
    <row r="6951" ht="16.5" hidden="1" customHeight="1"/>
    <row r="6952" ht="16.5" hidden="1" customHeight="1"/>
    <row r="6953" ht="16.5" hidden="1" customHeight="1"/>
    <row r="6954" ht="16.5" hidden="1" customHeight="1"/>
    <row r="6955" ht="16.5" hidden="1" customHeight="1"/>
    <row r="6956" ht="16.5" hidden="1" customHeight="1"/>
    <row r="6957" ht="16.5" hidden="1" customHeight="1"/>
    <row r="6958" ht="16.5" hidden="1" customHeight="1"/>
    <row r="6959" ht="16.5" hidden="1" customHeight="1"/>
    <row r="6960" ht="16.5" hidden="1" customHeight="1"/>
    <row r="6961" ht="16.5" hidden="1" customHeight="1"/>
    <row r="6962" ht="16.5" hidden="1" customHeight="1"/>
    <row r="6963" ht="16.5" hidden="1" customHeight="1"/>
    <row r="6964" ht="16.5" hidden="1" customHeight="1"/>
    <row r="6965" ht="16.5" hidden="1" customHeight="1"/>
    <row r="6966" ht="16.5" hidden="1" customHeight="1"/>
    <row r="6967" ht="16.5" hidden="1" customHeight="1"/>
    <row r="6968" ht="16.5" hidden="1" customHeight="1"/>
    <row r="6969" ht="16.5" hidden="1" customHeight="1"/>
    <row r="6970" ht="16.5" hidden="1" customHeight="1"/>
    <row r="6971" ht="16.5" hidden="1" customHeight="1"/>
    <row r="6972" ht="16.5" hidden="1" customHeight="1"/>
    <row r="6973" ht="16.5" hidden="1" customHeight="1"/>
    <row r="6974" ht="16.5" hidden="1" customHeight="1"/>
    <row r="6975" ht="16.5" hidden="1" customHeight="1"/>
    <row r="6976" ht="16.5" hidden="1" customHeight="1"/>
    <row r="6977" ht="16.5" hidden="1" customHeight="1"/>
    <row r="6978" ht="16.5" hidden="1" customHeight="1"/>
    <row r="6979" ht="16.5" hidden="1" customHeight="1"/>
    <row r="6980" ht="16.5" hidden="1" customHeight="1"/>
    <row r="6981" ht="16.5" hidden="1" customHeight="1"/>
    <row r="6982" ht="16.5" hidden="1" customHeight="1"/>
    <row r="6983" ht="16.5" hidden="1" customHeight="1"/>
    <row r="6984" ht="16.5" hidden="1" customHeight="1"/>
    <row r="6985" ht="16.5" hidden="1" customHeight="1"/>
    <row r="6986" ht="16.5" hidden="1" customHeight="1"/>
    <row r="6987" ht="16.5" hidden="1" customHeight="1"/>
    <row r="6988" ht="16.5" hidden="1" customHeight="1"/>
    <row r="6989" ht="16.5" hidden="1" customHeight="1"/>
    <row r="6990" ht="16.5" hidden="1" customHeight="1"/>
    <row r="6991" ht="16.5" hidden="1" customHeight="1"/>
    <row r="6992" ht="16.5" hidden="1" customHeight="1"/>
    <row r="6993" ht="16.5" hidden="1" customHeight="1"/>
    <row r="6994" ht="16.5" hidden="1" customHeight="1"/>
    <row r="6995" ht="16.5" hidden="1" customHeight="1"/>
    <row r="6996" ht="16.5" hidden="1" customHeight="1"/>
    <row r="6997" ht="16.5" hidden="1" customHeight="1"/>
    <row r="6998" ht="16.5" hidden="1" customHeight="1"/>
    <row r="6999" ht="16.5" hidden="1" customHeight="1"/>
    <row r="7000" ht="16.5" hidden="1" customHeight="1"/>
    <row r="7001" ht="16.5" hidden="1" customHeight="1"/>
    <row r="7002" ht="16.5" hidden="1" customHeight="1"/>
    <row r="7003" ht="16.5" hidden="1" customHeight="1"/>
    <row r="7004" ht="16.5" hidden="1" customHeight="1"/>
    <row r="7005" ht="16.5" hidden="1" customHeight="1"/>
    <row r="7006" ht="16.5" hidden="1" customHeight="1"/>
    <row r="7007" ht="16.5" hidden="1" customHeight="1"/>
    <row r="7008" ht="16.5" hidden="1" customHeight="1"/>
    <row r="7009" ht="16.5" hidden="1" customHeight="1"/>
    <row r="7010" ht="16.5" hidden="1" customHeight="1"/>
    <row r="7011" ht="16.5" hidden="1" customHeight="1"/>
    <row r="7012" ht="16.5" hidden="1" customHeight="1"/>
    <row r="7013" ht="16.5" hidden="1" customHeight="1"/>
    <row r="7014" ht="16.5" hidden="1" customHeight="1"/>
    <row r="7015" ht="16.5" hidden="1" customHeight="1"/>
    <row r="7016" ht="16.5" hidden="1" customHeight="1"/>
    <row r="7017" ht="16.5" hidden="1" customHeight="1"/>
    <row r="7018" ht="16.5" hidden="1" customHeight="1"/>
    <row r="7019" ht="16.5" hidden="1" customHeight="1"/>
    <row r="7020" ht="16.5" hidden="1" customHeight="1"/>
    <row r="7021" ht="16.5" hidden="1" customHeight="1"/>
    <row r="7022" ht="16.5" hidden="1" customHeight="1"/>
    <row r="7023" ht="16.5" hidden="1" customHeight="1"/>
    <row r="7024" ht="16.5" hidden="1" customHeight="1"/>
    <row r="7025" ht="16.5" hidden="1" customHeight="1"/>
    <row r="7026" ht="16.5" hidden="1" customHeight="1"/>
    <row r="7027" ht="16.5" hidden="1" customHeight="1"/>
    <row r="7028" ht="16.5" hidden="1" customHeight="1"/>
    <row r="7029" ht="16.5" hidden="1" customHeight="1"/>
    <row r="7030" ht="16.5" hidden="1" customHeight="1"/>
    <row r="7031" ht="16.5" hidden="1" customHeight="1"/>
    <row r="7032" ht="16.5" hidden="1" customHeight="1"/>
    <row r="7033" ht="16.5" hidden="1" customHeight="1"/>
    <row r="7034" ht="16.5" hidden="1" customHeight="1"/>
    <row r="7035" ht="16.5" hidden="1" customHeight="1"/>
    <row r="7036" ht="16.5" hidden="1" customHeight="1"/>
    <row r="7037" ht="16.5" hidden="1" customHeight="1"/>
    <row r="7038" ht="16.5" hidden="1" customHeight="1"/>
    <row r="7039" ht="16.5" hidden="1" customHeight="1"/>
    <row r="7040" ht="16.5" hidden="1" customHeight="1"/>
    <row r="7041" ht="16.5" hidden="1" customHeight="1"/>
    <row r="7042" ht="16.5" hidden="1" customHeight="1"/>
    <row r="7043" ht="16.5" hidden="1" customHeight="1"/>
    <row r="7044" ht="16.5" hidden="1" customHeight="1"/>
    <row r="7045" ht="16.5" hidden="1" customHeight="1"/>
    <row r="7046" ht="16.5" hidden="1" customHeight="1"/>
    <row r="7047" ht="16.5" hidden="1" customHeight="1"/>
    <row r="7048" ht="16.5" hidden="1" customHeight="1"/>
    <row r="7049" ht="16.5" hidden="1" customHeight="1"/>
    <row r="7050" ht="16.5" hidden="1" customHeight="1"/>
    <row r="7051" ht="16.5" hidden="1" customHeight="1"/>
    <row r="7052" ht="16.5" hidden="1" customHeight="1"/>
    <row r="7053" ht="16.5" hidden="1" customHeight="1"/>
    <row r="7054" ht="16.5" hidden="1" customHeight="1"/>
    <row r="7055" ht="16.5" hidden="1" customHeight="1"/>
    <row r="7056" ht="16.5" hidden="1" customHeight="1"/>
    <row r="7057" ht="16.5" hidden="1" customHeight="1"/>
    <row r="7058" ht="16.5" hidden="1" customHeight="1"/>
    <row r="7059" ht="16.5" hidden="1" customHeight="1"/>
    <row r="7060" ht="16.5" hidden="1" customHeight="1"/>
    <row r="7061" ht="16.5" hidden="1" customHeight="1"/>
    <row r="7062" ht="16.5" hidden="1" customHeight="1"/>
    <row r="7063" ht="16.5" hidden="1" customHeight="1"/>
    <row r="7064" ht="16.5" hidden="1" customHeight="1"/>
    <row r="7065" ht="16.5" hidden="1" customHeight="1"/>
    <row r="7066" ht="16.5" hidden="1" customHeight="1"/>
    <row r="7067" ht="16.5" hidden="1" customHeight="1"/>
    <row r="7068" ht="16.5" hidden="1" customHeight="1"/>
    <row r="7069" ht="16.5" hidden="1" customHeight="1"/>
    <row r="7070" ht="16.5" hidden="1" customHeight="1"/>
    <row r="7071" ht="16.5" hidden="1" customHeight="1"/>
    <row r="7072" ht="16.5" hidden="1" customHeight="1"/>
    <row r="7073" ht="16.5" hidden="1" customHeight="1"/>
    <row r="7074" ht="16.5" hidden="1" customHeight="1"/>
    <row r="7075" ht="16.5" hidden="1" customHeight="1"/>
    <row r="7076" ht="16.5" hidden="1" customHeight="1"/>
    <row r="7077" ht="16.5" hidden="1" customHeight="1"/>
    <row r="7078" ht="16.5" hidden="1" customHeight="1"/>
    <row r="7079" ht="16.5" hidden="1" customHeight="1"/>
    <row r="7080" ht="16.5" hidden="1" customHeight="1"/>
    <row r="7081" ht="16.5" hidden="1" customHeight="1"/>
    <row r="7082" ht="16.5" hidden="1" customHeight="1"/>
    <row r="7083" ht="16.5" hidden="1" customHeight="1"/>
    <row r="7084" ht="16.5" hidden="1" customHeight="1"/>
    <row r="7085" ht="16.5" hidden="1" customHeight="1"/>
    <row r="7086" ht="16.5" hidden="1" customHeight="1"/>
    <row r="7087" ht="16.5" hidden="1" customHeight="1"/>
    <row r="7088" ht="16.5" hidden="1" customHeight="1"/>
    <row r="7089" ht="16.5" hidden="1" customHeight="1"/>
    <row r="7090" ht="16.5" hidden="1" customHeight="1"/>
    <row r="7091" ht="16.5" hidden="1" customHeight="1"/>
    <row r="7092" ht="16.5" hidden="1" customHeight="1"/>
    <row r="7093" ht="16.5" hidden="1" customHeight="1"/>
    <row r="7094" ht="16.5" hidden="1" customHeight="1"/>
    <row r="7095" ht="16.5" hidden="1" customHeight="1"/>
    <row r="7096" ht="16.5" hidden="1" customHeight="1"/>
    <row r="7097" ht="16.5" hidden="1" customHeight="1"/>
    <row r="7098" ht="16.5" hidden="1" customHeight="1"/>
    <row r="7099" ht="16.5" hidden="1" customHeight="1"/>
    <row r="7100" ht="16.5" hidden="1" customHeight="1"/>
    <row r="7101" ht="16.5" hidden="1" customHeight="1"/>
    <row r="7102" ht="16.5" hidden="1" customHeight="1"/>
    <row r="7103" ht="16.5" hidden="1" customHeight="1"/>
    <row r="7104" ht="16.5" hidden="1" customHeight="1"/>
    <row r="7105" ht="16.5" hidden="1" customHeight="1"/>
    <row r="7106" ht="16.5" hidden="1" customHeight="1"/>
    <row r="7107" ht="16.5" hidden="1" customHeight="1"/>
    <row r="7108" ht="16.5" hidden="1" customHeight="1"/>
    <row r="7109" ht="16.5" hidden="1" customHeight="1"/>
    <row r="7110" ht="16.5" hidden="1" customHeight="1"/>
    <row r="7111" ht="16.5" hidden="1" customHeight="1"/>
    <row r="7112" ht="16.5" hidden="1" customHeight="1"/>
    <row r="7113" ht="16.5" hidden="1" customHeight="1"/>
    <row r="7114" ht="16.5" hidden="1" customHeight="1"/>
    <row r="7115" ht="16.5" hidden="1" customHeight="1"/>
    <row r="7116" ht="16.5" hidden="1" customHeight="1"/>
    <row r="7117" ht="16.5" hidden="1" customHeight="1"/>
    <row r="7118" ht="16.5" hidden="1" customHeight="1"/>
    <row r="7119" ht="16.5" hidden="1" customHeight="1"/>
    <row r="7120" ht="16.5" hidden="1" customHeight="1"/>
    <row r="7121" ht="16.5" hidden="1" customHeight="1"/>
    <row r="7122" ht="16.5" hidden="1" customHeight="1"/>
    <row r="7123" ht="16.5" hidden="1" customHeight="1"/>
    <row r="7124" ht="16.5" hidden="1" customHeight="1"/>
    <row r="7125" ht="16.5" hidden="1" customHeight="1"/>
    <row r="7126" ht="16.5" hidden="1" customHeight="1"/>
    <row r="7127" ht="16.5" hidden="1" customHeight="1"/>
    <row r="7128" ht="16.5" hidden="1" customHeight="1"/>
    <row r="7129" ht="16.5" hidden="1" customHeight="1"/>
    <row r="7130" ht="16.5" hidden="1" customHeight="1"/>
    <row r="7131" ht="16.5" hidden="1" customHeight="1"/>
    <row r="7132" ht="16.5" hidden="1" customHeight="1"/>
    <row r="7133" ht="16.5" hidden="1" customHeight="1"/>
    <row r="7134" ht="16.5" hidden="1" customHeight="1"/>
    <row r="7135" ht="16.5" hidden="1" customHeight="1"/>
    <row r="7136" ht="16.5" hidden="1" customHeight="1"/>
    <row r="7137" ht="16.5" hidden="1" customHeight="1"/>
    <row r="7138" ht="16.5" hidden="1" customHeight="1"/>
    <row r="7139" ht="16.5" hidden="1" customHeight="1"/>
    <row r="7140" ht="16.5" hidden="1" customHeight="1"/>
    <row r="7141" ht="16.5" hidden="1" customHeight="1"/>
    <row r="7142" ht="16.5" hidden="1" customHeight="1"/>
    <row r="7143" ht="16.5" hidden="1" customHeight="1"/>
    <row r="7144" ht="16.5" hidden="1" customHeight="1"/>
    <row r="7145" ht="16.5" hidden="1" customHeight="1"/>
    <row r="7146" ht="16.5" hidden="1" customHeight="1"/>
    <row r="7147" ht="16.5" hidden="1" customHeight="1"/>
    <row r="7148" ht="16.5" hidden="1" customHeight="1"/>
    <row r="7149" ht="16.5" hidden="1" customHeight="1"/>
    <row r="7150" ht="16.5" hidden="1" customHeight="1"/>
    <row r="7151" ht="16.5" hidden="1" customHeight="1"/>
    <row r="7152" ht="16.5" hidden="1" customHeight="1"/>
    <row r="7153" ht="16.5" hidden="1" customHeight="1"/>
    <row r="7154" ht="16.5" hidden="1" customHeight="1"/>
    <row r="7155" ht="16.5" hidden="1" customHeight="1"/>
    <row r="7156" ht="16.5" hidden="1" customHeight="1"/>
    <row r="7157" ht="16.5" hidden="1" customHeight="1"/>
    <row r="7158" ht="16.5" hidden="1" customHeight="1"/>
    <row r="7159" ht="16.5" hidden="1" customHeight="1"/>
    <row r="7160" ht="16.5" hidden="1" customHeight="1"/>
    <row r="7161" ht="16.5" hidden="1" customHeight="1"/>
    <row r="7162" ht="16.5" hidden="1" customHeight="1"/>
    <row r="7163" ht="16.5" hidden="1" customHeight="1"/>
    <row r="7164" ht="16.5" hidden="1" customHeight="1"/>
    <row r="7165" ht="16.5" hidden="1" customHeight="1"/>
    <row r="7166" ht="16.5" hidden="1" customHeight="1"/>
    <row r="7167" ht="16.5" hidden="1" customHeight="1"/>
    <row r="7168" ht="16.5" hidden="1" customHeight="1"/>
    <row r="7169" ht="16.5" hidden="1" customHeight="1"/>
    <row r="7170" ht="16.5" hidden="1" customHeight="1"/>
    <row r="7171" ht="16.5" hidden="1" customHeight="1"/>
    <row r="7172" ht="16.5" hidden="1" customHeight="1"/>
    <row r="7173" ht="16.5" hidden="1" customHeight="1"/>
    <row r="7174" ht="16.5" hidden="1" customHeight="1"/>
    <row r="7175" ht="16.5" hidden="1" customHeight="1"/>
    <row r="7176" ht="16.5" hidden="1" customHeight="1"/>
    <row r="7177" ht="16.5" hidden="1" customHeight="1"/>
    <row r="7178" ht="16.5" hidden="1" customHeight="1"/>
    <row r="7179" ht="16.5" hidden="1" customHeight="1"/>
    <row r="7180" ht="16.5" hidden="1" customHeight="1"/>
    <row r="7181" ht="16.5" hidden="1" customHeight="1"/>
    <row r="7182" ht="16.5" hidden="1" customHeight="1"/>
    <row r="7183" ht="16.5" hidden="1" customHeight="1"/>
    <row r="7184" ht="16.5" hidden="1" customHeight="1"/>
    <row r="7185" ht="16.5" hidden="1" customHeight="1"/>
    <row r="7186" ht="16.5" hidden="1" customHeight="1"/>
    <row r="7187" ht="16.5" hidden="1" customHeight="1"/>
    <row r="7188" ht="16.5" hidden="1" customHeight="1"/>
    <row r="7189" ht="16.5" hidden="1" customHeight="1"/>
    <row r="7190" ht="16.5" hidden="1" customHeight="1"/>
    <row r="7191" ht="16.5" hidden="1" customHeight="1"/>
    <row r="7192" ht="16.5" hidden="1" customHeight="1"/>
    <row r="7193" ht="16.5" hidden="1" customHeight="1"/>
    <row r="7194" ht="16.5" hidden="1" customHeight="1"/>
    <row r="7195" ht="16.5" hidden="1" customHeight="1"/>
    <row r="7196" ht="16.5" hidden="1" customHeight="1"/>
    <row r="7197" ht="16.5" hidden="1" customHeight="1"/>
    <row r="7198" ht="16.5" hidden="1" customHeight="1"/>
    <row r="7199" ht="16.5" hidden="1" customHeight="1"/>
    <row r="7200" ht="16.5" hidden="1" customHeight="1"/>
    <row r="7201" ht="16.5" hidden="1" customHeight="1"/>
    <row r="7202" ht="16.5" hidden="1" customHeight="1"/>
    <row r="7203" ht="16.5" hidden="1" customHeight="1"/>
    <row r="7204" ht="16.5" hidden="1" customHeight="1"/>
    <row r="7205" ht="16.5" hidden="1" customHeight="1"/>
    <row r="7206" ht="16.5" hidden="1" customHeight="1"/>
    <row r="7207" ht="16.5" hidden="1" customHeight="1"/>
    <row r="7208" ht="16.5" hidden="1" customHeight="1"/>
    <row r="7209" ht="16.5" hidden="1" customHeight="1"/>
    <row r="7210" ht="16.5" hidden="1" customHeight="1"/>
    <row r="7211" ht="16.5" hidden="1" customHeight="1"/>
    <row r="7212" ht="16.5" hidden="1" customHeight="1"/>
    <row r="7213" ht="16.5" hidden="1" customHeight="1"/>
    <row r="7214" ht="16.5" hidden="1" customHeight="1"/>
    <row r="7215" ht="16.5" hidden="1" customHeight="1"/>
    <row r="7216" ht="16.5" hidden="1" customHeight="1"/>
    <row r="7217" ht="16.5" hidden="1" customHeight="1"/>
    <row r="7218" ht="16.5" hidden="1" customHeight="1"/>
    <row r="7219" ht="16.5" hidden="1" customHeight="1"/>
    <row r="7220" ht="16.5" hidden="1" customHeight="1"/>
    <row r="7221" ht="16.5" hidden="1" customHeight="1"/>
    <row r="7222" ht="16.5" hidden="1" customHeight="1"/>
    <row r="7223" ht="16.5" hidden="1" customHeight="1"/>
    <row r="7224" ht="16.5" hidden="1" customHeight="1"/>
    <row r="7225" ht="16.5" hidden="1" customHeight="1"/>
    <row r="7226" ht="16.5" hidden="1" customHeight="1"/>
    <row r="7227" ht="16.5" hidden="1" customHeight="1"/>
    <row r="7228" ht="16.5" hidden="1" customHeight="1"/>
    <row r="7229" ht="16.5" hidden="1" customHeight="1"/>
    <row r="7230" ht="16.5" hidden="1" customHeight="1"/>
    <row r="7231" ht="16.5" hidden="1" customHeight="1"/>
    <row r="7232" ht="16.5" hidden="1" customHeight="1"/>
    <row r="7233" ht="16.5" hidden="1" customHeight="1"/>
    <row r="7234" ht="16.5" hidden="1" customHeight="1"/>
    <row r="7235" ht="16.5" hidden="1" customHeight="1"/>
    <row r="7236" ht="16.5" hidden="1" customHeight="1"/>
    <row r="7237" ht="16.5" hidden="1" customHeight="1"/>
    <row r="7238" ht="16.5" hidden="1" customHeight="1"/>
    <row r="7239" ht="16.5" hidden="1" customHeight="1"/>
    <row r="7240" ht="16.5" hidden="1" customHeight="1"/>
    <row r="7241" ht="16.5" hidden="1" customHeight="1"/>
    <row r="7242" ht="16.5" hidden="1" customHeight="1"/>
    <row r="7243" ht="16.5" hidden="1" customHeight="1"/>
    <row r="7244" ht="16.5" hidden="1" customHeight="1"/>
    <row r="7245" ht="16.5" hidden="1" customHeight="1"/>
    <row r="7246" ht="16.5" hidden="1" customHeight="1"/>
    <row r="7247" ht="16.5" hidden="1" customHeight="1"/>
    <row r="7248" ht="16.5" hidden="1" customHeight="1"/>
    <row r="7249" ht="16.5" hidden="1" customHeight="1"/>
    <row r="7250" ht="16.5" hidden="1" customHeight="1"/>
    <row r="7251" ht="16.5" hidden="1" customHeight="1"/>
    <row r="7252" ht="16.5" hidden="1" customHeight="1"/>
    <row r="7253" ht="16.5" hidden="1" customHeight="1"/>
    <row r="7254" ht="16.5" hidden="1" customHeight="1"/>
    <row r="7255" ht="16.5" hidden="1" customHeight="1"/>
    <row r="7256" ht="16.5" hidden="1" customHeight="1"/>
    <row r="7257" ht="16.5" hidden="1" customHeight="1"/>
    <row r="7258" ht="16.5" hidden="1" customHeight="1"/>
    <row r="7259" ht="16.5" hidden="1" customHeight="1"/>
    <row r="7260" ht="16.5" hidden="1" customHeight="1"/>
    <row r="7261" ht="16.5" hidden="1" customHeight="1"/>
    <row r="7262" ht="16.5" hidden="1" customHeight="1"/>
    <row r="7263" ht="16.5" hidden="1" customHeight="1"/>
    <row r="7264" ht="16.5" hidden="1" customHeight="1"/>
    <row r="7265" ht="16.5" hidden="1" customHeight="1"/>
    <row r="7266" ht="16.5" hidden="1" customHeight="1"/>
    <row r="7267" ht="16.5" hidden="1" customHeight="1"/>
    <row r="7268" ht="16.5" hidden="1" customHeight="1"/>
    <row r="7269" ht="16.5" hidden="1" customHeight="1"/>
    <row r="7270" ht="16.5" hidden="1" customHeight="1"/>
    <row r="7271" ht="16.5" hidden="1" customHeight="1"/>
    <row r="7272" ht="16.5" hidden="1" customHeight="1"/>
    <row r="7273" ht="16.5" hidden="1" customHeight="1"/>
    <row r="7274" ht="16.5" hidden="1" customHeight="1"/>
    <row r="7275" ht="16.5" hidden="1" customHeight="1"/>
    <row r="7276" ht="16.5" hidden="1" customHeight="1"/>
    <row r="7277" ht="16.5" hidden="1" customHeight="1"/>
    <row r="7278" ht="16.5" hidden="1" customHeight="1"/>
    <row r="7279" ht="16.5" hidden="1" customHeight="1"/>
    <row r="7280" ht="16.5" hidden="1" customHeight="1"/>
    <row r="7281" ht="16.5" hidden="1" customHeight="1"/>
    <row r="7282" ht="16.5" hidden="1" customHeight="1"/>
    <row r="7283" ht="16.5" hidden="1" customHeight="1"/>
    <row r="7284" ht="16.5" hidden="1" customHeight="1"/>
    <row r="7285" ht="16.5" hidden="1" customHeight="1"/>
    <row r="7286" ht="16.5" hidden="1" customHeight="1"/>
    <row r="7287" ht="16.5" hidden="1" customHeight="1"/>
    <row r="7288" ht="16.5" hidden="1" customHeight="1"/>
    <row r="7289" ht="16.5" hidden="1" customHeight="1"/>
    <row r="7290" ht="16.5" hidden="1" customHeight="1"/>
    <row r="7291" ht="16.5" hidden="1" customHeight="1"/>
    <row r="7292" ht="16.5" hidden="1" customHeight="1"/>
    <row r="7293" ht="16.5" hidden="1" customHeight="1"/>
    <row r="7294" ht="16.5" hidden="1" customHeight="1"/>
    <row r="7295" ht="16.5" hidden="1" customHeight="1"/>
    <row r="7296" ht="16.5" hidden="1" customHeight="1"/>
    <row r="7297" ht="16.5" hidden="1" customHeight="1"/>
    <row r="7298" ht="16.5" hidden="1" customHeight="1"/>
    <row r="7299" ht="16.5" hidden="1" customHeight="1"/>
    <row r="7300" ht="16.5" hidden="1" customHeight="1"/>
    <row r="7301" ht="16.5" hidden="1" customHeight="1"/>
    <row r="7302" ht="16.5" hidden="1" customHeight="1"/>
    <row r="7303" ht="16.5" hidden="1" customHeight="1"/>
    <row r="7304" ht="16.5" hidden="1" customHeight="1"/>
    <row r="7305" ht="16.5" hidden="1" customHeight="1"/>
    <row r="7306" ht="16.5" hidden="1" customHeight="1"/>
    <row r="7307" ht="16.5" hidden="1" customHeight="1"/>
    <row r="7308" ht="16.5" hidden="1" customHeight="1"/>
    <row r="7309" ht="16.5" hidden="1" customHeight="1"/>
    <row r="7310" ht="16.5" hidden="1" customHeight="1"/>
    <row r="7311" ht="16.5" hidden="1" customHeight="1"/>
    <row r="7312" ht="16.5" hidden="1" customHeight="1"/>
    <row r="7313" ht="16.5" hidden="1" customHeight="1"/>
    <row r="7314" ht="16.5" hidden="1" customHeight="1"/>
    <row r="7315" ht="16.5" hidden="1" customHeight="1"/>
    <row r="7316" ht="16.5" hidden="1" customHeight="1"/>
    <row r="7317" ht="16.5" hidden="1" customHeight="1"/>
    <row r="7318" ht="16.5" hidden="1" customHeight="1"/>
    <row r="7319" ht="16.5" hidden="1" customHeight="1"/>
    <row r="7320" ht="16.5" hidden="1" customHeight="1"/>
    <row r="7321" ht="16.5" hidden="1" customHeight="1"/>
    <row r="7322" ht="16.5" hidden="1" customHeight="1"/>
    <row r="7323" ht="16.5" hidden="1" customHeight="1"/>
    <row r="7324" ht="16.5" hidden="1" customHeight="1"/>
    <row r="7325" ht="16.5" hidden="1" customHeight="1"/>
    <row r="7326" ht="16.5" hidden="1" customHeight="1"/>
    <row r="7327" ht="16.5" hidden="1" customHeight="1"/>
    <row r="7328" ht="16.5" hidden="1" customHeight="1"/>
    <row r="7329" ht="16.5" hidden="1" customHeight="1"/>
    <row r="7330" ht="16.5" hidden="1" customHeight="1"/>
    <row r="7331" ht="16.5" hidden="1" customHeight="1"/>
    <row r="7332" ht="16.5" hidden="1" customHeight="1"/>
    <row r="7333" ht="16.5" hidden="1" customHeight="1"/>
    <row r="7334" ht="16.5" hidden="1" customHeight="1"/>
    <row r="7335" ht="16.5" hidden="1" customHeight="1"/>
    <row r="7336" ht="16.5" hidden="1" customHeight="1"/>
    <row r="7337" ht="16.5" hidden="1" customHeight="1"/>
    <row r="7338" ht="16.5" hidden="1" customHeight="1"/>
    <row r="7339" ht="16.5" hidden="1" customHeight="1"/>
    <row r="7340" ht="16.5" hidden="1" customHeight="1"/>
    <row r="7341" ht="16.5" hidden="1" customHeight="1"/>
    <row r="7342" ht="16.5" hidden="1" customHeight="1"/>
    <row r="7343" ht="16.5" hidden="1" customHeight="1"/>
    <row r="7344" ht="16.5" hidden="1" customHeight="1"/>
    <row r="7345" ht="16.5" hidden="1" customHeight="1"/>
    <row r="7346" ht="16.5" hidden="1" customHeight="1"/>
    <row r="7347" ht="16.5" hidden="1" customHeight="1"/>
    <row r="7348" ht="16.5" hidden="1" customHeight="1"/>
    <row r="7349" ht="16.5" hidden="1" customHeight="1"/>
    <row r="7350" ht="16.5" hidden="1" customHeight="1"/>
    <row r="7351" ht="16.5" hidden="1" customHeight="1"/>
    <row r="7352" ht="16.5" hidden="1" customHeight="1"/>
    <row r="7353" ht="16.5" hidden="1" customHeight="1"/>
    <row r="7354" ht="16.5" hidden="1" customHeight="1"/>
    <row r="7355" ht="16.5" hidden="1" customHeight="1"/>
    <row r="7356" ht="16.5" hidden="1" customHeight="1"/>
    <row r="7357" ht="16.5" hidden="1" customHeight="1"/>
    <row r="7358" ht="16.5" hidden="1" customHeight="1"/>
    <row r="7359" ht="16.5" hidden="1" customHeight="1"/>
    <row r="7360" ht="16.5" hidden="1" customHeight="1"/>
    <row r="7361" ht="16.5" hidden="1" customHeight="1"/>
    <row r="7362" ht="16.5" hidden="1" customHeight="1"/>
    <row r="7363" ht="16.5" hidden="1" customHeight="1"/>
    <row r="7364" ht="16.5" hidden="1" customHeight="1"/>
    <row r="7365" ht="16.5" hidden="1" customHeight="1"/>
    <row r="7366" ht="16.5" hidden="1" customHeight="1"/>
    <row r="7367" ht="16.5" hidden="1" customHeight="1"/>
    <row r="7368" ht="16.5" hidden="1" customHeight="1"/>
    <row r="7369" ht="16.5" hidden="1" customHeight="1"/>
    <row r="7370" ht="16.5" hidden="1" customHeight="1"/>
    <row r="7371" ht="16.5" hidden="1" customHeight="1"/>
    <row r="7372" ht="16.5" hidden="1" customHeight="1"/>
    <row r="7373" ht="16.5" hidden="1" customHeight="1"/>
    <row r="7374" ht="16.5" hidden="1" customHeight="1"/>
    <row r="7375" ht="16.5" hidden="1" customHeight="1"/>
    <row r="7376" ht="16.5" hidden="1" customHeight="1"/>
    <row r="7377" ht="16.5" hidden="1" customHeight="1"/>
    <row r="7378" ht="16.5" hidden="1" customHeight="1"/>
    <row r="7379" ht="16.5" hidden="1" customHeight="1"/>
    <row r="7380" ht="16.5" hidden="1" customHeight="1"/>
    <row r="7381" ht="16.5" hidden="1" customHeight="1"/>
    <row r="7382" ht="16.5" hidden="1" customHeight="1"/>
    <row r="7383" ht="16.5" hidden="1" customHeight="1"/>
    <row r="7384" ht="16.5" hidden="1" customHeight="1"/>
    <row r="7385" ht="16.5" hidden="1" customHeight="1"/>
    <row r="7386" ht="16.5" hidden="1" customHeight="1"/>
    <row r="7387" ht="16.5" hidden="1" customHeight="1"/>
    <row r="7388" ht="16.5" hidden="1" customHeight="1"/>
    <row r="7389" ht="16.5" hidden="1" customHeight="1"/>
    <row r="7390" ht="16.5" hidden="1" customHeight="1"/>
    <row r="7391" ht="16.5" hidden="1" customHeight="1"/>
    <row r="7392" ht="16.5" hidden="1" customHeight="1"/>
    <row r="7393" ht="16.5" hidden="1" customHeight="1"/>
    <row r="7394" ht="16.5" hidden="1" customHeight="1"/>
    <row r="7395" ht="16.5" hidden="1" customHeight="1"/>
    <row r="7396" ht="16.5" hidden="1" customHeight="1"/>
    <row r="7397" ht="16.5" hidden="1" customHeight="1"/>
    <row r="7398" ht="16.5" hidden="1" customHeight="1"/>
    <row r="7399" ht="16.5" hidden="1" customHeight="1"/>
    <row r="7400" ht="16.5" hidden="1" customHeight="1"/>
    <row r="7401" ht="16.5" hidden="1" customHeight="1"/>
    <row r="7402" ht="16.5" hidden="1" customHeight="1"/>
    <row r="7403" ht="16.5" hidden="1" customHeight="1"/>
    <row r="7404" ht="16.5" hidden="1" customHeight="1"/>
    <row r="7405" ht="16.5" hidden="1" customHeight="1"/>
    <row r="7406" ht="16.5" hidden="1" customHeight="1"/>
    <row r="7407" ht="16.5" hidden="1" customHeight="1"/>
    <row r="7408" ht="16.5" hidden="1" customHeight="1"/>
    <row r="7409" ht="16.5" hidden="1" customHeight="1"/>
    <row r="7410" ht="16.5" hidden="1" customHeight="1"/>
    <row r="7411" ht="16.5" hidden="1" customHeight="1"/>
    <row r="7412" ht="16.5" hidden="1" customHeight="1"/>
    <row r="7413" ht="16.5" hidden="1" customHeight="1"/>
    <row r="7414" ht="16.5" hidden="1" customHeight="1"/>
    <row r="7415" ht="16.5" hidden="1" customHeight="1"/>
    <row r="7416" ht="16.5" hidden="1" customHeight="1"/>
    <row r="7417" ht="16.5" hidden="1" customHeight="1"/>
    <row r="7418" ht="16.5" hidden="1" customHeight="1"/>
    <row r="7419" ht="16.5" hidden="1" customHeight="1"/>
    <row r="7420" ht="16.5" hidden="1" customHeight="1"/>
    <row r="7421" ht="16.5" hidden="1" customHeight="1"/>
    <row r="7422" ht="16.5" hidden="1" customHeight="1"/>
    <row r="7423" ht="16.5" hidden="1" customHeight="1"/>
    <row r="7424" ht="16.5" hidden="1" customHeight="1"/>
    <row r="7425" ht="16.5" hidden="1" customHeight="1"/>
    <row r="7426" ht="16.5" hidden="1" customHeight="1"/>
    <row r="7427" ht="16.5" hidden="1" customHeight="1"/>
    <row r="7428" ht="16.5" hidden="1" customHeight="1"/>
    <row r="7429" ht="16.5" hidden="1" customHeight="1"/>
    <row r="7430" ht="16.5" hidden="1" customHeight="1"/>
    <row r="7431" ht="16.5" hidden="1" customHeight="1"/>
    <row r="7432" ht="16.5" hidden="1" customHeight="1"/>
    <row r="7433" ht="16.5" hidden="1" customHeight="1"/>
    <row r="7434" ht="16.5" hidden="1" customHeight="1"/>
    <row r="7435" ht="16.5" hidden="1" customHeight="1"/>
    <row r="7436" ht="16.5" hidden="1" customHeight="1"/>
    <row r="7437" ht="16.5" hidden="1" customHeight="1"/>
    <row r="7438" ht="16.5" hidden="1" customHeight="1"/>
    <row r="7439" ht="16.5" hidden="1" customHeight="1"/>
    <row r="7440" ht="16.5" hidden="1" customHeight="1"/>
    <row r="7441" ht="16.5" hidden="1" customHeight="1"/>
    <row r="7442" ht="16.5" hidden="1" customHeight="1"/>
    <row r="7443" ht="16.5" hidden="1" customHeight="1"/>
    <row r="7444" ht="16.5" hidden="1" customHeight="1"/>
    <row r="7445" ht="16.5" hidden="1" customHeight="1"/>
    <row r="7446" ht="16.5" hidden="1" customHeight="1"/>
    <row r="7447" ht="16.5" hidden="1" customHeight="1"/>
    <row r="7448" ht="16.5" hidden="1" customHeight="1"/>
    <row r="7449" ht="16.5" hidden="1" customHeight="1"/>
    <row r="7450" ht="16.5" hidden="1" customHeight="1"/>
    <row r="7451" ht="16.5" hidden="1" customHeight="1"/>
    <row r="7452" ht="16.5" hidden="1" customHeight="1"/>
    <row r="7453" ht="16.5" hidden="1" customHeight="1"/>
    <row r="7454" ht="16.5" hidden="1" customHeight="1"/>
    <row r="7455" ht="16.5" hidden="1" customHeight="1"/>
    <row r="7456" ht="16.5" hidden="1" customHeight="1"/>
    <row r="7457" ht="16.5" hidden="1" customHeight="1"/>
    <row r="7458" ht="16.5" hidden="1" customHeight="1"/>
    <row r="7459" ht="16.5" hidden="1" customHeight="1"/>
    <row r="7460" ht="16.5" hidden="1" customHeight="1"/>
    <row r="7461" ht="16.5" hidden="1" customHeight="1"/>
    <row r="7462" ht="16.5" hidden="1" customHeight="1"/>
    <row r="7463" ht="16.5" hidden="1" customHeight="1"/>
    <row r="7464" ht="16.5" hidden="1" customHeight="1"/>
    <row r="7465" ht="16.5" hidden="1" customHeight="1"/>
    <row r="7466" ht="16.5" hidden="1" customHeight="1"/>
    <row r="7467" ht="16.5" hidden="1" customHeight="1"/>
    <row r="7468" ht="16.5" hidden="1" customHeight="1"/>
    <row r="7469" ht="16.5" hidden="1" customHeight="1"/>
    <row r="7470" ht="16.5" hidden="1" customHeight="1"/>
    <row r="7471" ht="16.5" hidden="1" customHeight="1"/>
    <row r="7472" ht="16.5" hidden="1" customHeight="1"/>
    <row r="7473" ht="16.5" hidden="1" customHeight="1"/>
    <row r="7474" ht="16.5" hidden="1" customHeight="1"/>
    <row r="7475" ht="16.5" hidden="1" customHeight="1"/>
    <row r="7476" ht="16.5" hidden="1" customHeight="1"/>
    <row r="7477" ht="16.5" hidden="1" customHeight="1"/>
    <row r="7478" ht="16.5" hidden="1" customHeight="1"/>
    <row r="7479" ht="16.5" hidden="1" customHeight="1"/>
    <row r="7480" ht="16.5" hidden="1" customHeight="1"/>
    <row r="7481" ht="16.5" hidden="1" customHeight="1"/>
    <row r="7482" ht="16.5" hidden="1" customHeight="1"/>
    <row r="7483" ht="16.5" hidden="1" customHeight="1"/>
    <row r="7484" ht="16.5" hidden="1" customHeight="1"/>
    <row r="7485" ht="16.5" hidden="1" customHeight="1"/>
    <row r="7486" ht="16.5" hidden="1" customHeight="1"/>
    <row r="7487" ht="16.5" hidden="1" customHeight="1"/>
    <row r="7488" ht="16.5" hidden="1" customHeight="1"/>
    <row r="7489" ht="16.5" hidden="1" customHeight="1"/>
    <row r="7490" ht="16.5" hidden="1" customHeight="1"/>
    <row r="7491" ht="16.5" hidden="1" customHeight="1"/>
    <row r="7492" ht="16.5" hidden="1" customHeight="1"/>
    <row r="7493" ht="16.5" hidden="1" customHeight="1"/>
    <row r="7494" ht="16.5" hidden="1" customHeight="1"/>
    <row r="7495" ht="16.5" hidden="1" customHeight="1"/>
    <row r="7496" ht="16.5" hidden="1" customHeight="1"/>
    <row r="7497" ht="16.5" hidden="1" customHeight="1"/>
    <row r="7498" ht="16.5" hidden="1" customHeight="1"/>
    <row r="7499" ht="16.5" hidden="1" customHeight="1"/>
    <row r="7500" ht="16.5" hidden="1" customHeight="1"/>
    <row r="7501" ht="16.5" hidden="1" customHeight="1"/>
    <row r="7502" ht="16.5" hidden="1" customHeight="1"/>
    <row r="7503" ht="16.5" hidden="1" customHeight="1"/>
    <row r="7504" ht="16.5" hidden="1" customHeight="1"/>
    <row r="7505" ht="16.5" hidden="1" customHeight="1"/>
    <row r="7506" ht="16.5" hidden="1" customHeight="1"/>
    <row r="7507" ht="16.5" hidden="1" customHeight="1"/>
    <row r="7508" ht="16.5" hidden="1" customHeight="1"/>
    <row r="7509" ht="16.5" hidden="1" customHeight="1"/>
    <row r="7510" ht="16.5" hidden="1" customHeight="1"/>
    <row r="7511" ht="16.5" hidden="1" customHeight="1"/>
    <row r="7512" ht="16.5" hidden="1" customHeight="1"/>
    <row r="7513" ht="16.5" hidden="1" customHeight="1"/>
    <row r="7514" ht="16.5" hidden="1" customHeight="1"/>
    <row r="7515" ht="16.5" hidden="1" customHeight="1"/>
    <row r="7516" ht="16.5" hidden="1" customHeight="1"/>
    <row r="7517" ht="16.5" hidden="1" customHeight="1"/>
    <row r="7518" ht="16.5" hidden="1" customHeight="1"/>
    <row r="7519" ht="16.5" hidden="1" customHeight="1"/>
    <row r="7520" ht="16.5" hidden="1" customHeight="1"/>
    <row r="7521" ht="16.5" hidden="1" customHeight="1"/>
    <row r="7522" ht="16.5" hidden="1" customHeight="1"/>
    <row r="7523" ht="16.5" hidden="1" customHeight="1"/>
    <row r="7524" ht="16.5" hidden="1" customHeight="1"/>
    <row r="7525" ht="16.5" hidden="1" customHeight="1"/>
    <row r="7526" ht="16.5" hidden="1" customHeight="1"/>
    <row r="7527" ht="16.5" hidden="1" customHeight="1"/>
    <row r="7528" ht="16.5" hidden="1" customHeight="1"/>
    <row r="7529" ht="16.5" hidden="1" customHeight="1"/>
    <row r="7530" ht="16.5" hidden="1" customHeight="1"/>
    <row r="7531" ht="16.5" hidden="1" customHeight="1"/>
    <row r="7532" ht="16.5" hidden="1" customHeight="1"/>
    <row r="7533" ht="16.5" hidden="1" customHeight="1"/>
    <row r="7534" ht="16.5" hidden="1" customHeight="1"/>
    <row r="7535" ht="16.5" hidden="1" customHeight="1"/>
    <row r="7536" ht="16.5" hidden="1" customHeight="1"/>
    <row r="7537" ht="16.5" hidden="1" customHeight="1"/>
    <row r="7538" ht="16.5" hidden="1" customHeight="1"/>
    <row r="7539" ht="16.5" hidden="1" customHeight="1"/>
    <row r="7540" ht="16.5" hidden="1" customHeight="1"/>
    <row r="7541" ht="16.5" hidden="1" customHeight="1"/>
    <row r="7542" ht="16.5" hidden="1" customHeight="1"/>
    <row r="7543" ht="16.5" hidden="1" customHeight="1"/>
    <row r="7544" ht="16.5" hidden="1" customHeight="1"/>
    <row r="7545" ht="16.5" hidden="1" customHeight="1"/>
    <row r="7546" ht="16.5" hidden="1" customHeight="1"/>
    <row r="7547" ht="16.5" hidden="1" customHeight="1"/>
    <row r="7548" ht="16.5" hidden="1" customHeight="1"/>
    <row r="7549" ht="16.5" hidden="1" customHeight="1"/>
    <row r="7550" ht="16.5" hidden="1" customHeight="1"/>
    <row r="7551" ht="16.5" hidden="1" customHeight="1"/>
    <row r="7552" ht="16.5" hidden="1" customHeight="1"/>
    <row r="7553" ht="16.5" hidden="1" customHeight="1"/>
    <row r="7554" ht="16.5" hidden="1" customHeight="1"/>
    <row r="7555" ht="16.5" hidden="1" customHeight="1"/>
    <row r="7556" ht="16.5" hidden="1" customHeight="1"/>
    <row r="7557" ht="16.5" hidden="1" customHeight="1"/>
    <row r="7558" ht="16.5" hidden="1" customHeight="1"/>
    <row r="7559" ht="16.5" hidden="1" customHeight="1"/>
    <row r="7560" ht="16.5" hidden="1" customHeight="1"/>
    <row r="7561" ht="16.5" hidden="1" customHeight="1"/>
    <row r="7562" ht="16.5" hidden="1" customHeight="1"/>
    <row r="7563" ht="16.5" hidden="1" customHeight="1"/>
    <row r="7564" ht="16.5" hidden="1" customHeight="1"/>
    <row r="7565" ht="16.5" hidden="1" customHeight="1"/>
    <row r="7566" ht="16.5" hidden="1" customHeight="1"/>
    <row r="7567" ht="16.5" hidden="1" customHeight="1"/>
    <row r="7568" ht="16.5" hidden="1" customHeight="1"/>
    <row r="7569" ht="16.5" hidden="1" customHeight="1"/>
    <row r="7570" ht="16.5" hidden="1" customHeight="1"/>
    <row r="7571" ht="16.5" hidden="1" customHeight="1"/>
    <row r="7572" ht="16.5" hidden="1" customHeight="1"/>
    <row r="7573" ht="16.5" hidden="1" customHeight="1"/>
    <row r="7574" ht="16.5" hidden="1" customHeight="1"/>
    <row r="7575" ht="16.5" hidden="1" customHeight="1"/>
    <row r="7576" ht="16.5" hidden="1" customHeight="1"/>
    <row r="7577" ht="16.5" hidden="1" customHeight="1"/>
    <row r="7578" ht="16.5" hidden="1" customHeight="1"/>
    <row r="7579" ht="16.5" hidden="1" customHeight="1"/>
    <row r="7580" ht="16.5" hidden="1" customHeight="1"/>
    <row r="7581" ht="16.5" hidden="1" customHeight="1"/>
    <row r="7582" ht="16.5" hidden="1" customHeight="1"/>
    <row r="7583" ht="16.5" hidden="1" customHeight="1"/>
    <row r="7584" ht="16.5" hidden="1" customHeight="1"/>
    <row r="7585" ht="16.5" hidden="1" customHeight="1"/>
    <row r="7586" ht="16.5" hidden="1" customHeight="1"/>
    <row r="7587" ht="16.5" hidden="1" customHeight="1"/>
    <row r="7588" ht="16.5" hidden="1" customHeight="1"/>
    <row r="7589" ht="16.5" hidden="1" customHeight="1"/>
    <row r="7590" ht="16.5" hidden="1" customHeight="1"/>
    <row r="7591" ht="16.5" hidden="1" customHeight="1"/>
    <row r="7592" ht="16.5" hidden="1" customHeight="1"/>
    <row r="7593" ht="16.5" hidden="1" customHeight="1"/>
    <row r="7594" ht="16.5" hidden="1" customHeight="1"/>
    <row r="7595" ht="16.5" hidden="1" customHeight="1"/>
    <row r="7596" ht="16.5" hidden="1" customHeight="1"/>
    <row r="7597" ht="16.5" hidden="1" customHeight="1"/>
    <row r="7598" ht="16.5" hidden="1" customHeight="1"/>
    <row r="7599" ht="16.5" hidden="1" customHeight="1"/>
    <row r="7600" ht="16.5" hidden="1" customHeight="1"/>
    <row r="7601" ht="16.5" hidden="1" customHeight="1"/>
    <row r="7602" ht="16.5" hidden="1" customHeight="1"/>
    <row r="7603" ht="16.5" hidden="1" customHeight="1"/>
    <row r="7604" ht="16.5" hidden="1" customHeight="1"/>
    <row r="7605" ht="16.5" hidden="1" customHeight="1"/>
    <row r="7606" ht="16.5" hidden="1" customHeight="1"/>
    <row r="7607" ht="16.5" hidden="1" customHeight="1"/>
    <row r="7608" ht="16.5" hidden="1" customHeight="1"/>
    <row r="7609" ht="16.5" hidden="1" customHeight="1"/>
    <row r="7610" ht="16.5" hidden="1" customHeight="1"/>
    <row r="7611" ht="16.5" hidden="1" customHeight="1"/>
    <row r="7612" ht="16.5" hidden="1" customHeight="1"/>
    <row r="7613" ht="16.5" hidden="1" customHeight="1"/>
    <row r="7614" ht="16.5" hidden="1" customHeight="1"/>
    <row r="7615" ht="16.5" hidden="1" customHeight="1"/>
    <row r="7616" ht="16.5" hidden="1" customHeight="1"/>
    <row r="7617" ht="16.5" hidden="1" customHeight="1"/>
    <row r="7618" ht="16.5" hidden="1" customHeight="1"/>
    <row r="7619" ht="16.5" hidden="1" customHeight="1"/>
    <row r="7620" ht="16.5" hidden="1" customHeight="1"/>
    <row r="7621" ht="16.5" hidden="1" customHeight="1"/>
    <row r="7622" ht="16.5" hidden="1" customHeight="1"/>
    <row r="7623" ht="16.5" hidden="1" customHeight="1"/>
    <row r="7624" ht="16.5" hidden="1" customHeight="1"/>
    <row r="7625" ht="16.5" hidden="1" customHeight="1"/>
    <row r="7626" ht="16.5" hidden="1" customHeight="1"/>
    <row r="7627" ht="16.5" hidden="1" customHeight="1"/>
    <row r="7628" ht="16.5" hidden="1" customHeight="1"/>
    <row r="7629" ht="16.5" hidden="1" customHeight="1"/>
    <row r="7630" ht="16.5" hidden="1" customHeight="1"/>
    <row r="7631" ht="16.5" hidden="1" customHeight="1"/>
    <row r="7632" ht="16.5" hidden="1" customHeight="1"/>
    <row r="7633" ht="16.5" hidden="1" customHeight="1"/>
    <row r="7634" ht="16.5" hidden="1" customHeight="1"/>
    <row r="7635" ht="16.5" hidden="1" customHeight="1"/>
    <row r="7636" ht="16.5" hidden="1" customHeight="1"/>
    <row r="7637" ht="16.5" hidden="1" customHeight="1"/>
    <row r="7638" ht="16.5" hidden="1" customHeight="1"/>
    <row r="7639" ht="16.5" hidden="1" customHeight="1"/>
    <row r="7640" ht="16.5" hidden="1" customHeight="1"/>
    <row r="7641" ht="16.5" hidden="1" customHeight="1"/>
    <row r="7642" ht="16.5" hidden="1" customHeight="1"/>
    <row r="7643" ht="16.5" hidden="1" customHeight="1"/>
    <row r="7644" ht="16.5" hidden="1" customHeight="1"/>
    <row r="7645" ht="16.5" hidden="1" customHeight="1"/>
    <row r="7646" ht="16.5" hidden="1" customHeight="1"/>
    <row r="7647" ht="16.5" hidden="1" customHeight="1"/>
    <row r="7648" ht="16.5" hidden="1" customHeight="1"/>
    <row r="7649" ht="16.5" hidden="1" customHeight="1"/>
    <row r="7650" ht="16.5" hidden="1" customHeight="1"/>
    <row r="7651" ht="16.5" hidden="1" customHeight="1"/>
    <row r="7652" ht="16.5" hidden="1" customHeight="1"/>
    <row r="7653" ht="16.5" hidden="1" customHeight="1"/>
    <row r="7654" ht="16.5" hidden="1" customHeight="1"/>
    <row r="7655" ht="16.5" hidden="1" customHeight="1"/>
    <row r="7656" ht="16.5" hidden="1" customHeight="1"/>
    <row r="7657" ht="16.5" hidden="1" customHeight="1"/>
    <row r="7658" ht="16.5" hidden="1" customHeight="1"/>
    <row r="7659" ht="16.5" hidden="1" customHeight="1"/>
    <row r="7660" ht="16.5" hidden="1" customHeight="1"/>
    <row r="7661" ht="16.5" hidden="1" customHeight="1"/>
    <row r="7662" ht="16.5" hidden="1" customHeight="1"/>
    <row r="7663" ht="16.5" hidden="1" customHeight="1"/>
    <row r="7664" ht="16.5" hidden="1" customHeight="1"/>
    <row r="7665" ht="16.5" hidden="1" customHeight="1"/>
    <row r="7666" ht="16.5" hidden="1" customHeight="1"/>
    <row r="7667" ht="16.5" hidden="1" customHeight="1"/>
    <row r="7668" ht="16.5" hidden="1" customHeight="1"/>
    <row r="7669" ht="16.5" hidden="1" customHeight="1"/>
    <row r="7670" ht="16.5" hidden="1" customHeight="1"/>
    <row r="7671" ht="16.5" hidden="1" customHeight="1"/>
    <row r="7672" ht="16.5" hidden="1" customHeight="1"/>
    <row r="7673" ht="16.5" hidden="1" customHeight="1"/>
    <row r="7674" ht="16.5" hidden="1" customHeight="1"/>
    <row r="7675" ht="16.5" hidden="1" customHeight="1"/>
    <row r="7676" ht="16.5" hidden="1" customHeight="1"/>
    <row r="7677" ht="16.5" hidden="1" customHeight="1"/>
    <row r="7678" ht="16.5" hidden="1" customHeight="1"/>
    <row r="7679" ht="16.5" hidden="1" customHeight="1"/>
    <row r="7680" ht="16.5" hidden="1" customHeight="1"/>
    <row r="7681" ht="16.5" hidden="1" customHeight="1"/>
    <row r="7682" ht="16.5" hidden="1" customHeight="1"/>
    <row r="7683" ht="16.5" hidden="1" customHeight="1"/>
    <row r="7684" ht="16.5" hidden="1" customHeight="1"/>
    <row r="7685" ht="16.5" hidden="1" customHeight="1"/>
    <row r="7686" ht="16.5" hidden="1" customHeight="1"/>
    <row r="7687" ht="16.5" hidden="1" customHeight="1"/>
    <row r="7688" ht="16.5" hidden="1" customHeight="1"/>
    <row r="7689" ht="16.5" hidden="1" customHeight="1"/>
    <row r="7690" ht="16.5" hidden="1" customHeight="1"/>
    <row r="7691" ht="16.5" hidden="1" customHeight="1"/>
    <row r="7692" ht="16.5" hidden="1" customHeight="1"/>
    <row r="7693" ht="16.5" hidden="1" customHeight="1"/>
    <row r="7694" ht="16.5" hidden="1" customHeight="1"/>
    <row r="7695" ht="16.5" hidden="1" customHeight="1"/>
    <row r="7696" ht="16.5" hidden="1" customHeight="1"/>
    <row r="7697" ht="16.5" hidden="1" customHeight="1"/>
    <row r="7698" ht="16.5" hidden="1" customHeight="1"/>
    <row r="7699" ht="16.5" hidden="1" customHeight="1"/>
    <row r="7700" ht="16.5" hidden="1" customHeight="1"/>
    <row r="7701" ht="16.5" hidden="1" customHeight="1"/>
    <row r="7702" ht="16.5" hidden="1" customHeight="1"/>
    <row r="7703" ht="16.5" hidden="1" customHeight="1"/>
    <row r="7704" ht="16.5" hidden="1" customHeight="1"/>
    <row r="7705" ht="16.5" hidden="1" customHeight="1"/>
    <row r="7706" ht="16.5" hidden="1" customHeight="1"/>
    <row r="7707" ht="16.5" hidden="1" customHeight="1"/>
    <row r="7708" ht="16.5" hidden="1" customHeight="1"/>
    <row r="7709" ht="16.5" hidden="1" customHeight="1"/>
    <row r="7710" ht="16.5" hidden="1" customHeight="1"/>
    <row r="7711" ht="16.5" hidden="1" customHeight="1"/>
    <row r="7712" ht="16.5" hidden="1" customHeight="1"/>
    <row r="7713" ht="16.5" hidden="1" customHeight="1"/>
    <row r="7714" ht="16.5" hidden="1" customHeight="1"/>
    <row r="7715" ht="16.5" hidden="1" customHeight="1"/>
    <row r="7716" ht="16.5" hidden="1" customHeight="1"/>
    <row r="7717" ht="16.5" hidden="1" customHeight="1"/>
    <row r="7718" ht="16.5" hidden="1" customHeight="1"/>
    <row r="7719" ht="16.5" hidden="1" customHeight="1"/>
    <row r="7720" ht="16.5" hidden="1" customHeight="1"/>
    <row r="7721" ht="16.5" hidden="1" customHeight="1"/>
    <row r="7722" ht="16.5" hidden="1" customHeight="1"/>
    <row r="7723" ht="16.5" hidden="1" customHeight="1"/>
    <row r="7724" ht="16.5" hidden="1" customHeight="1"/>
    <row r="7725" ht="16.5" hidden="1" customHeight="1"/>
    <row r="7726" ht="16.5" hidden="1" customHeight="1"/>
    <row r="7727" ht="16.5" hidden="1" customHeight="1"/>
    <row r="7728" ht="16.5" hidden="1" customHeight="1"/>
    <row r="7729" ht="16.5" hidden="1" customHeight="1"/>
    <row r="7730" ht="16.5" hidden="1" customHeight="1"/>
    <row r="7731" ht="16.5" hidden="1" customHeight="1"/>
    <row r="7732" ht="16.5" hidden="1" customHeight="1"/>
    <row r="7733" ht="16.5" hidden="1" customHeight="1"/>
    <row r="7734" ht="16.5" hidden="1" customHeight="1"/>
    <row r="7735" ht="16.5" hidden="1" customHeight="1"/>
    <row r="7736" ht="16.5" hidden="1" customHeight="1"/>
    <row r="7737" ht="16.5" hidden="1" customHeight="1"/>
    <row r="7738" ht="16.5" hidden="1" customHeight="1"/>
    <row r="7739" ht="16.5" hidden="1" customHeight="1"/>
    <row r="7740" ht="16.5" hidden="1" customHeight="1"/>
    <row r="7741" ht="16.5" hidden="1" customHeight="1"/>
    <row r="7742" ht="16.5" hidden="1" customHeight="1"/>
    <row r="7743" ht="16.5" hidden="1" customHeight="1"/>
    <row r="7744" ht="16.5" hidden="1" customHeight="1"/>
    <row r="7745" ht="16.5" hidden="1" customHeight="1"/>
    <row r="7746" ht="16.5" hidden="1" customHeight="1"/>
    <row r="7747" ht="16.5" hidden="1" customHeight="1"/>
    <row r="7748" ht="16.5" hidden="1" customHeight="1"/>
    <row r="7749" ht="16.5" hidden="1" customHeight="1"/>
    <row r="7750" ht="16.5" hidden="1" customHeight="1"/>
    <row r="7751" ht="16.5" hidden="1" customHeight="1"/>
    <row r="7752" ht="16.5" hidden="1" customHeight="1"/>
    <row r="7753" ht="16.5" hidden="1" customHeight="1"/>
    <row r="7754" ht="16.5" hidden="1" customHeight="1"/>
    <row r="7755" ht="16.5" hidden="1" customHeight="1"/>
    <row r="7756" ht="16.5" hidden="1" customHeight="1"/>
    <row r="7757" ht="16.5" hidden="1" customHeight="1"/>
    <row r="7758" ht="16.5" hidden="1" customHeight="1"/>
    <row r="7759" ht="16.5" hidden="1" customHeight="1"/>
    <row r="7760" ht="16.5" hidden="1" customHeight="1"/>
    <row r="7761" ht="16.5" hidden="1" customHeight="1"/>
    <row r="7762" ht="16.5" hidden="1" customHeight="1"/>
    <row r="7763" ht="16.5" hidden="1" customHeight="1"/>
    <row r="7764" ht="16.5" hidden="1" customHeight="1"/>
    <row r="7765" ht="16.5" hidden="1" customHeight="1"/>
    <row r="7766" ht="16.5" hidden="1" customHeight="1"/>
    <row r="7767" ht="16.5" hidden="1" customHeight="1"/>
    <row r="7768" ht="16.5" hidden="1" customHeight="1"/>
    <row r="7769" ht="16.5" hidden="1" customHeight="1"/>
    <row r="7770" ht="16.5" hidden="1" customHeight="1"/>
    <row r="7771" ht="16.5" hidden="1" customHeight="1"/>
    <row r="7772" ht="16.5" hidden="1" customHeight="1"/>
    <row r="7773" ht="16.5" hidden="1" customHeight="1"/>
    <row r="7774" ht="16.5" hidden="1" customHeight="1"/>
    <row r="7775" ht="16.5" hidden="1" customHeight="1"/>
    <row r="7776" ht="16.5" hidden="1" customHeight="1"/>
    <row r="7777" ht="16.5" hidden="1" customHeight="1"/>
    <row r="7778" ht="16.5" hidden="1" customHeight="1"/>
    <row r="7779" ht="16.5" hidden="1" customHeight="1"/>
    <row r="7780" ht="16.5" hidden="1" customHeight="1"/>
    <row r="7781" ht="16.5" hidden="1" customHeight="1"/>
    <row r="7782" ht="16.5" hidden="1" customHeight="1"/>
    <row r="7783" ht="16.5" hidden="1" customHeight="1"/>
    <row r="7784" ht="16.5" hidden="1" customHeight="1"/>
    <row r="7785" ht="16.5" hidden="1" customHeight="1"/>
    <row r="7786" ht="16.5" hidden="1" customHeight="1"/>
    <row r="7787" ht="16.5" hidden="1" customHeight="1"/>
    <row r="7788" ht="16.5" hidden="1" customHeight="1"/>
    <row r="7789" ht="16.5" hidden="1" customHeight="1"/>
    <row r="7790" ht="16.5" hidden="1" customHeight="1"/>
    <row r="7791" ht="16.5" hidden="1" customHeight="1"/>
    <row r="7792" ht="16.5" hidden="1" customHeight="1"/>
    <row r="7793" ht="16.5" hidden="1" customHeight="1"/>
    <row r="7794" ht="16.5" hidden="1" customHeight="1"/>
    <row r="7795" ht="16.5" hidden="1" customHeight="1"/>
    <row r="7796" ht="16.5" hidden="1" customHeight="1"/>
    <row r="7797" ht="16.5" hidden="1" customHeight="1"/>
    <row r="7798" ht="16.5" hidden="1" customHeight="1"/>
    <row r="7799" ht="16.5" hidden="1" customHeight="1"/>
    <row r="7800" ht="16.5" hidden="1" customHeight="1"/>
    <row r="7801" ht="16.5" hidden="1" customHeight="1"/>
    <row r="7802" ht="16.5" hidden="1" customHeight="1"/>
    <row r="7803" ht="16.5" hidden="1" customHeight="1"/>
    <row r="7804" ht="16.5" hidden="1" customHeight="1"/>
    <row r="7805" ht="16.5" hidden="1" customHeight="1"/>
    <row r="7806" ht="16.5" hidden="1" customHeight="1"/>
    <row r="7807" ht="16.5" hidden="1" customHeight="1"/>
    <row r="7808" ht="16.5" hidden="1" customHeight="1"/>
    <row r="7809" ht="16.5" hidden="1" customHeight="1"/>
    <row r="7810" ht="16.5" hidden="1" customHeight="1"/>
    <row r="7811" ht="16.5" hidden="1" customHeight="1"/>
    <row r="7812" ht="16.5" hidden="1" customHeight="1"/>
    <row r="7813" ht="16.5" hidden="1" customHeight="1"/>
    <row r="7814" ht="16.5" hidden="1" customHeight="1"/>
    <row r="7815" ht="16.5" hidden="1" customHeight="1"/>
    <row r="7816" ht="16.5" hidden="1" customHeight="1"/>
    <row r="7817" ht="16.5" hidden="1" customHeight="1"/>
    <row r="7818" ht="16.5" hidden="1" customHeight="1"/>
    <row r="7819" ht="16.5" hidden="1" customHeight="1"/>
    <row r="7820" ht="16.5" hidden="1" customHeight="1"/>
    <row r="7821" ht="16.5" hidden="1" customHeight="1"/>
    <row r="7822" ht="16.5" hidden="1" customHeight="1"/>
    <row r="7823" ht="16.5" hidden="1" customHeight="1"/>
    <row r="7824" ht="16.5" hidden="1" customHeight="1"/>
    <row r="7825" ht="16.5" hidden="1" customHeight="1"/>
    <row r="7826" ht="16.5" hidden="1" customHeight="1"/>
    <row r="7827" ht="16.5" hidden="1" customHeight="1"/>
    <row r="7828" ht="16.5" hidden="1" customHeight="1"/>
    <row r="7829" ht="16.5" hidden="1" customHeight="1"/>
    <row r="7830" ht="16.5" hidden="1" customHeight="1"/>
    <row r="7831" ht="16.5" hidden="1" customHeight="1"/>
    <row r="7832" ht="16.5" hidden="1" customHeight="1"/>
    <row r="7833" ht="16.5" hidden="1" customHeight="1"/>
    <row r="7834" ht="16.5" hidden="1" customHeight="1"/>
    <row r="7835" ht="16.5" hidden="1" customHeight="1"/>
    <row r="7836" ht="16.5" hidden="1" customHeight="1"/>
    <row r="7837" ht="16.5" hidden="1" customHeight="1"/>
    <row r="7838" ht="16.5" hidden="1" customHeight="1"/>
    <row r="7839" ht="16.5" hidden="1" customHeight="1"/>
    <row r="7840" ht="16.5" hidden="1" customHeight="1"/>
    <row r="7841" ht="16.5" hidden="1" customHeight="1"/>
    <row r="7842" ht="16.5" hidden="1" customHeight="1"/>
    <row r="7843" ht="16.5" hidden="1" customHeight="1"/>
    <row r="7844" ht="16.5" hidden="1" customHeight="1"/>
    <row r="7845" ht="16.5" hidden="1" customHeight="1"/>
    <row r="7846" ht="16.5" hidden="1" customHeight="1"/>
    <row r="7847" ht="16.5" hidden="1" customHeight="1"/>
    <row r="7848" ht="16.5" hidden="1" customHeight="1"/>
    <row r="7849" ht="16.5" hidden="1" customHeight="1"/>
    <row r="7850" ht="16.5" hidden="1" customHeight="1"/>
    <row r="7851" ht="16.5" hidden="1" customHeight="1"/>
    <row r="7852" ht="16.5" hidden="1" customHeight="1"/>
    <row r="7853" ht="16.5" hidden="1" customHeight="1"/>
    <row r="7854" ht="16.5" hidden="1" customHeight="1"/>
    <row r="7855" ht="16.5" hidden="1" customHeight="1"/>
    <row r="7856" ht="16.5" hidden="1" customHeight="1"/>
    <row r="7857" ht="16.5" hidden="1" customHeight="1"/>
    <row r="7858" ht="16.5" hidden="1" customHeight="1"/>
    <row r="7859" ht="16.5" hidden="1" customHeight="1"/>
    <row r="7860" ht="16.5" hidden="1" customHeight="1"/>
    <row r="7861" ht="16.5" hidden="1" customHeight="1"/>
    <row r="7862" ht="16.5" hidden="1" customHeight="1"/>
    <row r="7863" ht="16.5" hidden="1" customHeight="1"/>
    <row r="7864" ht="16.5" hidden="1" customHeight="1"/>
    <row r="7865" ht="16.5" hidden="1" customHeight="1"/>
    <row r="7866" ht="16.5" hidden="1" customHeight="1"/>
    <row r="7867" ht="16.5" hidden="1" customHeight="1"/>
    <row r="7868" ht="16.5" hidden="1" customHeight="1"/>
    <row r="7869" ht="16.5" hidden="1" customHeight="1"/>
    <row r="7870" ht="16.5" hidden="1" customHeight="1"/>
    <row r="7871" ht="16.5" hidden="1" customHeight="1"/>
    <row r="7872" ht="16.5" hidden="1" customHeight="1"/>
    <row r="7873" ht="16.5" hidden="1" customHeight="1"/>
    <row r="7874" ht="16.5" hidden="1" customHeight="1"/>
    <row r="7875" ht="16.5" hidden="1" customHeight="1"/>
    <row r="7876" ht="16.5" hidden="1" customHeight="1"/>
    <row r="7877" ht="16.5" hidden="1" customHeight="1"/>
    <row r="7878" ht="16.5" hidden="1" customHeight="1"/>
    <row r="7879" ht="16.5" hidden="1" customHeight="1"/>
    <row r="7880" ht="16.5" hidden="1" customHeight="1"/>
    <row r="7881" ht="16.5" hidden="1" customHeight="1"/>
    <row r="7882" ht="16.5" hidden="1" customHeight="1"/>
    <row r="7883" ht="16.5" hidden="1" customHeight="1"/>
    <row r="7884" ht="16.5" hidden="1" customHeight="1"/>
    <row r="7885" ht="16.5" hidden="1" customHeight="1"/>
    <row r="7886" ht="16.5" hidden="1" customHeight="1"/>
    <row r="7887" ht="16.5" hidden="1" customHeight="1"/>
    <row r="7888" ht="16.5" hidden="1" customHeight="1"/>
    <row r="7889" ht="16.5" hidden="1" customHeight="1"/>
    <row r="7890" ht="16.5" hidden="1" customHeight="1"/>
    <row r="7891" ht="16.5" hidden="1" customHeight="1"/>
    <row r="7892" ht="16.5" hidden="1" customHeight="1"/>
    <row r="7893" ht="16.5" hidden="1" customHeight="1"/>
    <row r="7894" ht="16.5" hidden="1" customHeight="1"/>
    <row r="7895" ht="16.5" hidden="1" customHeight="1"/>
    <row r="7896" ht="16.5" hidden="1" customHeight="1"/>
    <row r="7897" ht="16.5" hidden="1" customHeight="1"/>
    <row r="7898" ht="16.5" hidden="1" customHeight="1"/>
    <row r="7899" ht="16.5" hidden="1" customHeight="1"/>
    <row r="7900" ht="16.5" hidden="1" customHeight="1"/>
    <row r="7901" ht="16.5" hidden="1" customHeight="1"/>
    <row r="7902" ht="16.5" hidden="1" customHeight="1"/>
    <row r="7903" ht="16.5" hidden="1" customHeight="1"/>
    <row r="7904" ht="16.5" hidden="1" customHeight="1"/>
    <row r="7905" ht="16.5" hidden="1" customHeight="1"/>
    <row r="7906" ht="16.5" hidden="1" customHeight="1"/>
    <row r="7907" ht="16.5" hidden="1" customHeight="1"/>
    <row r="7908" ht="16.5" hidden="1" customHeight="1"/>
    <row r="7909" ht="16.5" hidden="1" customHeight="1"/>
    <row r="7910" ht="16.5" hidden="1" customHeight="1"/>
    <row r="7911" ht="16.5" hidden="1" customHeight="1"/>
    <row r="7912" ht="16.5" hidden="1" customHeight="1"/>
    <row r="7913" ht="16.5" hidden="1" customHeight="1"/>
    <row r="7914" ht="16.5" hidden="1" customHeight="1"/>
    <row r="7915" ht="16.5" hidden="1" customHeight="1"/>
    <row r="7916" ht="16.5" hidden="1" customHeight="1"/>
    <row r="7917" ht="16.5" hidden="1" customHeight="1"/>
    <row r="7918" ht="16.5" hidden="1" customHeight="1"/>
    <row r="7919" ht="16.5" hidden="1" customHeight="1"/>
    <row r="7920" ht="16.5" hidden="1" customHeight="1"/>
    <row r="7921" ht="16.5" hidden="1" customHeight="1"/>
    <row r="7922" ht="16.5" hidden="1" customHeight="1"/>
    <row r="7923" ht="16.5" hidden="1" customHeight="1"/>
    <row r="7924" ht="16.5" hidden="1" customHeight="1"/>
    <row r="7925" ht="16.5" hidden="1" customHeight="1"/>
    <row r="7926" ht="16.5" hidden="1" customHeight="1"/>
    <row r="7927" ht="16.5" hidden="1" customHeight="1"/>
    <row r="7928" ht="16.5" hidden="1" customHeight="1"/>
    <row r="7929" ht="16.5" hidden="1" customHeight="1"/>
    <row r="7930" ht="16.5" hidden="1" customHeight="1"/>
    <row r="7931" ht="16.5" hidden="1" customHeight="1"/>
    <row r="7932" ht="16.5" hidden="1" customHeight="1"/>
    <row r="7933" ht="16.5" hidden="1" customHeight="1"/>
    <row r="7934" ht="16.5" hidden="1" customHeight="1"/>
    <row r="7935" ht="16.5" hidden="1" customHeight="1"/>
    <row r="7936" ht="16.5" hidden="1" customHeight="1"/>
    <row r="7937" ht="16.5" hidden="1" customHeight="1"/>
    <row r="7938" ht="16.5" hidden="1" customHeight="1"/>
    <row r="7939" ht="16.5" hidden="1" customHeight="1"/>
    <row r="7940" ht="16.5" hidden="1" customHeight="1"/>
    <row r="7941" ht="16.5" hidden="1" customHeight="1"/>
    <row r="7942" ht="16.5" hidden="1" customHeight="1"/>
    <row r="7943" ht="16.5" hidden="1" customHeight="1"/>
    <row r="7944" ht="16.5" hidden="1" customHeight="1"/>
    <row r="7945" ht="16.5" hidden="1" customHeight="1"/>
    <row r="7946" ht="16.5" hidden="1" customHeight="1"/>
    <row r="7947" ht="16.5" hidden="1" customHeight="1"/>
    <row r="7948" ht="16.5" hidden="1" customHeight="1"/>
    <row r="7949" ht="16.5" hidden="1" customHeight="1"/>
    <row r="7950" ht="16.5" hidden="1" customHeight="1"/>
    <row r="7951" ht="16.5" hidden="1" customHeight="1"/>
    <row r="7952" ht="16.5" hidden="1" customHeight="1"/>
    <row r="7953" ht="16.5" hidden="1" customHeight="1"/>
    <row r="7954" ht="16.5" hidden="1" customHeight="1"/>
    <row r="7955" ht="16.5" hidden="1" customHeight="1"/>
    <row r="7956" ht="16.5" hidden="1" customHeight="1"/>
    <row r="7957" ht="16.5" hidden="1" customHeight="1"/>
    <row r="7958" ht="16.5" hidden="1" customHeight="1"/>
    <row r="7959" ht="16.5" hidden="1" customHeight="1"/>
    <row r="7960" ht="16.5" hidden="1" customHeight="1"/>
    <row r="7961" ht="16.5" hidden="1" customHeight="1"/>
    <row r="7962" ht="16.5" hidden="1" customHeight="1"/>
    <row r="7963" ht="16.5" hidden="1" customHeight="1"/>
    <row r="7964" ht="16.5" hidden="1" customHeight="1"/>
    <row r="7965" ht="16.5" hidden="1" customHeight="1"/>
    <row r="7966" ht="16.5" hidden="1" customHeight="1"/>
    <row r="7967" ht="16.5" hidden="1" customHeight="1"/>
    <row r="7968" ht="16.5" hidden="1" customHeight="1"/>
    <row r="7969" ht="16.5" hidden="1" customHeight="1"/>
    <row r="7970" ht="16.5" hidden="1" customHeight="1"/>
    <row r="7971" ht="16.5" hidden="1" customHeight="1"/>
    <row r="7972" ht="16.5" hidden="1" customHeight="1"/>
    <row r="7973" ht="16.5" hidden="1" customHeight="1"/>
    <row r="7974" ht="16.5" hidden="1" customHeight="1"/>
    <row r="7975" ht="16.5" hidden="1" customHeight="1"/>
    <row r="7976" ht="16.5" hidden="1" customHeight="1"/>
    <row r="7977" ht="16.5" hidden="1" customHeight="1"/>
    <row r="7978" ht="16.5" hidden="1" customHeight="1"/>
    <row r="7979" ht="16.5" hidden="1" customHeight="1"/>
    <row r="7980" ht="16.5" hidden="1" customHeight="1"/>
    <row r="7981" ht="16.5" hidden="1" customHeight="1"/>
    <row r="7982" ht="16.5" hidden="1" customHeight="1"/>
    <row r="7983" ht="16.5" hidden="1" customHeight="1"/>
    <row r="7984" ht="16.5" hidden="1" customHeight="1"/>
    <row r="7985" ht="16.5" hidden="1" customHeight="1"/>
    <row r="7986" ht="16.5" hidden="1" customHeight="1"/>
    <row r="7987" ht="16.5" hidden="1" customHeight="1"/>
    <row r="7988" ht="16.5" hidden="1" customHeight="1"/>
    <row r="7989" ht="16.5" hidden="1" customHeight="1"/>
    <row r="7990" ht="16.5" hidden="1" customHeight="1"/>
    <row r="7991" ht="16.5" hidden="1" customHeight="1"/>
    <row r="7992" ht="16.5" hidden="1" customHeight="1"/>
    <row r="7993" ht="16.5" hidden="1" customHeight="1"/>
    <row r="7994" ht="16.5" hidden="1" customHeight="1"/>
    <row r="7995" ht="16.5" hidden="1" customHeight="1"/>
    <row r="7996" ht="16.5" hidden="1" customHeight="1"/>
    <row r="7997" ht="16.5" hidden="1" customHeight="1"/>
    <row r="7998" ht="16.5" hidden="1" customHeight="1"/>
    <row r="7999" ht="16.5" hidden="1" customHeight="1"/>
    <row r="8000" ht="16.5" hidden="1" customHeight="1"/>
    <row r="8001" ht="16.5" hidden="1" customHeight="1"/>
    <row r="8002" ht="16.5" hidden="1" customHeight="1"/>
    <row r="8003" ht="16.5" hidden="1" customHeight="1"/>
    <row r="8004" ht="16.5" hidden="1" customHeight="1"/>
    <row r="8005" ht="16.5" hidden="1" customHeight="1"/>
    <row r="8006" ht="16.5" hidden="1" customHeight="1"/>
    <row r="8007" ht="16.5" hidden="1" customHeight="1"/>
    <row r="8008" ht="16.5" hidden="1" customHeight="1"/>
    <row r="8009" ht="16.5" hidden="1" customHeight="1"/>
    <row r="8010" ht="16.5" hidden="1" customHeight="1"/>
    <row r="8011" ht="16.5" hidden="1" customHeight="1"/>
    <row r="8012" ht="16.5" hidden="1" customHeight="1"/>
    <row r="8013" ht="16.5" hidden="1" customHeight="1"/>
    <row r="8014" ht="16.5" hidden="1" customHeight="1"/>
    <row r="8015" ht="16.5" hidden="1" customHeight="1"/>
    <row r="8016" ht="16.5" hidden="1" customHeight="1"/>
    <row r="8017" ht="16.5" hidden="1" customHeight="1"/>
    <row r="8018" ht="16.5" hidden="1" customHeight="1"/>
    <row r="8019" ht="16.5" hidden="1" customHeight="1"/>
    <row r="8020" ht="16.5" hidden="1" customHeight="1"/>
    <row r="8021" ht="16.5" hidden="1" customHeight="1"/>
    <row r="8022" ht="16.5" hidden="1" customHeight="1"/>
    <row r="8023" ht="16.5" hidden="1" customHeight="1"/>
    <row r="8024" ht="16.5" hidden="1" customHeight="1"/>
    <row r="8025" ht="16.5" hidden="1" customHeight="1"/>
    <row r="8026" ht="16.5" hidden="1" customHeight="1"/>
    <row r="8027" ht="16.5" hidden="1" customHeight="1"/>
    <row r="8028" ht="16.5" hidden="1" customHeight="1"/>
    <row r="8029" ht="16.5" hidden="1" customHeight="1"/>
    <row r="8030" ht="16.5" hidden="1" customHeight="1"/>
    <row r="8031" ht="16.5" hidden="1" customHeight="1"/>
    <row r="8032" ht="16.5" hidden="1" customHeight="1"/>
    <row r="8033" ht="16.5" hidden="1" customHeight="1"/>
    <row r="8034" ht="16.5" hidden="1" customHeight="1"/>
    <row r="8035" ht="16.5" hidden="1" customHeight="1"/>
    <row r="8036" ht="16.5" hidden="1" customHeight="1"/>
    <row r="8037" ht="16.5" hidden="1" customHeight="1"/>
    <row r="8038" ht="16.5" hidden="1" customHeight="1"/>
    <row r="8039" ht="16.5" hidden="1" customHeight="1"/>
    <row r="8040" ht="16.5" hidden="1" customHeight="1"/>
    <row r="8041" ht="16.5" hidden="1" customHeight="1"/>
    <row r="8042" ht="16.5" hidden="1" customHeight="1"/>
    <row r="8043" ht="16.5" hidden="1" customHeight="1"/>
    <row r="8044" ht="16.5" hidden="1" customHeight="1"/>
    <row r="8045" ht="16.5" hidden="1" customHeight="1"/>
    <row r="8046" ht="16.5" hidden="1" customHeight="1"/>
    <row r="8047" ht="16.5" hidden="1" customHeight="1"/>
    <row r="8048" ht="16.5" hidden="1" customHeight="1"/>
    <row r="8049" ht="16.5" hidden="1" customHeight="1"/>
    <row r="8050" ht="16.5" hidden="1" customHeight="1"/>
    <row r="8051" ht="16.5" hidden="1" customHeight="1"/>
    <row r="8052" ht="16.5" hidden="1" customHeight="1"/>
    <row r="8053" ht="16.5" hidden="1" customHeight="1"/>
    <row r="8054" ht="16.5" hidden="1" customHeight="1"/>
    <row r="8055" ht="16.5" hidden="1" customHeight="1"/>
    <row r="8056" ht="16.5" hidden="1" customHeight="1"/>
    <row r="8057" ht="16.5" hidden="1" customHeight="1"/>
    <row r="8058" ht="16.5" hidden="1" customHeight="1"/>
    <row r="8059" ht="16.5" hidden="1" customHeight="1"/>
    <row r="8060" ht="16.5" hidden="1" customHeight="1"/>
    <row r="8061" ht="16.5" hidden="1" customHeight="1"/>
    <row r="8062" ht="16.5" hidden="1" customHeight="1"/>
    <row r="8063" ht="16.5" hidden="1" customHeight="1"/>
    <row r="8064" ht="16.5" hidden="1" customHeight="1"/>
    <row r="8065" ht="16.5" hidden="1" customHeight="1"/>
    <row r="8066" ht="16.5" hidden="1" customHeight="1"/>
    <row r="8067" ht="16.5" hidden="1" customHeight="1"/>
    <row r="8068" ht="16.5" hidden="1" customHeight="1"/>
    <row r="8069" ht="16.5" hidden="1" customHeight="1"/>
    <row r="8070" ht="16.5" hidden="1" customHeight="1"/>
    <row r="8071" ht="16.5" hidden="1" customHeight="1"/>
    <row r="8072" ht="16.5" hidden="1" customHeight="1"/>
    <row r="8073" ht="16.5" hidden="1" customHeight="1"/>
    <row r="8074" ht="16.5" hidden="1" customHeight="1"/>
    <row r="8075" ht="16.5" hidden="1" customHeight="1"/>
    <row r="8076" ht="16.5" hidden="1" customHeight="1"/>
    <row r="8077" ht="16.5" hidden="1" customHeight="1"/>
    <row r="8078" ht="16.5" hidden="1" customHeight="1"/>
    <row r="8079" ht="16.5" hidden="1" customHeight="1"/>
    <row r="8080" ht="16.5" hidden="1" customHeight="1"/>
    <row r="8081" ht="16.5" hidden="1" customHeight="1"/>
    <row r="8082" ht="16.5" hidden="1" customHeight="1"/>
    <row r="8083" ht="16.5" hidden="1" customHeight="1"/>
    <row r="8084" ht="16.5" hidden="1" customHeight="1"/>
    <row r="8085" ht="16.5" hidden="1" customHeight="1"/>
    <row r="8086" ht="16.5" hidden="1" customHeight="1"/>
    <row r="8087" ht="16.5" hidden="1" customHeight="1"/>
    <row r="8088" ht="16.5" hidden="1" customHeight="1"/>
    <row r="8089" ht="16.5" hidden="1" customHeight="1"/>
    <row r="8090" ht="16.5" hidden="1" customHeight="1"/>
    <row r="8091" ht="16.5" hidden="1" customHeight="1"/>
    <row r="8092" ht="16.5" hidden="1" customHeight="1"/>
    <row r="8093" ht="16.5" hidden="1" customHeight="1"/>
    <row r="8094" ht="16.5" hidden="1" customHeight="1"/>
    <row r="8095" ht="16.5" hidden="1" customHeight="1"/>
    <row r="8096" ht="16.5" hidden="1" customHeight="1"/>
    <row r="8097" ht="16.5" hidden="1" customHeight="1"/>
    <row r="8098" ht="16.5" hidden="1" customHeight="1"/>
    <row r="8099" ht="16.5" hidden="1" customHeight="1"/>
    <row r="8100" ht="16.5" hidden="1" customHeight="1"/>
    <row r="8101" ht="16.5" hidden="1" customHeight="1"/>
    <row r="8102" ht="16.5" hidden="1" customHeight="1"/>
    <row r="8103" ht="16.5" hidden="1" customHeight="1"/>
    <row r="8104" ht="16.5" hidden="1" customHeight="1"/>
    <row r="8105" ht="16.5" hidden="1" customHeight="1"/>
    <row r="8106" ht="16.5" hidden="1" customHeight="1"/>
    <row r="8107" ht="16.5" hidden="1" customHeight="1"/>
    <row r="8108" ht="16.5" hidden="1" customHeight="1"/>
    <row r="8109" ht="16.5" hidden="1" customHeight="1"/>
    <row r="8110" ht="16.5" hidden="1" customHeight="1"/>
    <row r="8111" ht="16.5" hidden="1" customHeight="1"/>
    <row r="8112" ht="16.5" hidden="1" customHeight="1"/>
    <row r="8113" ht="16.5" hidden="1" customHeight="1"/>
    <row r="8114" ht="16.5" hidden="1" customHeight="1"/>
    <row r="8115" ht="16.5" hidden="1" customHeight="1"/>
    <row r="8116" ht="16.5" hidden="1" customHeight="1"/>
    <row r="8117" ht="16.5" hidden="1" customHeight="1"/>
    <row r="8118" ht="16.5" hidden="1" customHeight="1"/>
    <row r="8119" ht="16.5" hidden="1" customHeight="1"/>
    <row r="8120" ht="16.5" hidden="1" customHeight="1"/>
    <row r="8121" ht="16.5" hidden="1" customHeight="1"/>
    <row r="8122" ht="16.5" hidden="1" customHeight="1"/>
    <row r="8123" ht="16.5" hidden="1" customHeight="1"/>
    <row r="8124" ht="16.5" hidden="1" customHeight="1"/>
    <row r="8125" ht="16.5" hidden="1" customHeight="1"/>
    <row r="8126" ht="16.5" hidden="1" customHeight="1"/>
    <row r="8127" ht="16.5" hidden="1" customHeight="1"/>
    <row r="8128" ht="16.5" hidden="1" customHeight="1"/>
    <row r="8129" ht="16.5" hidden="1" customHeight="1"/>
    <row r="8130" ht="16.5" hidden="1" customHeight="1"/>
    <row r="8131" ht="16.5" hidden="1" customHeight="1"/>
    <row r="8132" ht="16.5" hidden="1" customHeight="1"/>
    <row r="8133" ht="16.5" hidden="1" customHeight="1"/>
    <row r="8134" ht="16.5" hidden="1" customHeight="1"/>
    <row r="8135" ht="16.5" hidden="1" customHeight="1"/>
    <row r="8136" ht="16.5" hidden="1" customHeight="1"/>
    <row r="8137" ht="16.5" hidden="1" customHeight="1"/>
    <row r="8138" ht="16.5" hidden="1" customHeight="1"/>
    <row r="8139" ht="16.5" hidden="1" customHeight="1"/>
    <row r="8140" ht="16.5" hidden="1" customHeight="1"/>
    <row r="8141" ht="16.5" hidden="1" customHeight="1"/>
    <row r="8142" ht="16.5" hidden="1" customHeight="1"/>
    <row r="8143" ht="16.5" hidden="1" customHeight="1"/>
    <row r="8144" ht="16.5" hidden="1" customHeight="1"/>
    <row r="8145" ht="16.5" hidden="1" customHeight="1"/>
    <row r="8146" ht="16.5" hidden="1" customHeight="1"/>
    <row r="8147" ht="16.5" hidden="1" customHeight="1"/>
    <row r="8148" ht="16.5" hidden="1" customHeight="1"/>
    <row r="8149" ht="16.5" hidden="1" customHeight="1"/>
    <row r="8150" ht="16.5" hidden="1" customHeight="1"/>
    <row r="8151" ht="16.5" hidden="1" customHeight="1"/>
    <row r="8152" ht="16.5" hidden="1" customHeight="1"/>
    <row r="8153" ht="16.5" hidden="1" customHeight="1"/>
    <row r="8154" ht="16.5" hidden="1" customHeight="1"/>
    <row r="8155" ht="16.5" hidden="1" customHeight="1"/>
    <row r="8156" ht="16.5" hidden="1" customHeight="1"/>
    <row r="8157" ht="16.5" hidden="1" customHeight="1"/>
    <row r="8158" ht="16.5" hidden="1" customHeight="1"/>
    <row r="8159" ht="16.5" hidden="1" customHeight="1"/>
    <row r="8160" ht="16.5" hidden="1" customHeight="1"/>
    <row r="8161" ht="16.5" hidden="1" customHeight="1"/>
    <row r="8162" ht="16.5" hidden="1" customHeight="1"/>
    <row r="8163" ht="16.5" hidden="1" customHeight="1"/>
    <row r="8164" ht="16.5" hidden="1" customHeight="1"/>
    <row r="8165" ht="16.5" hidden="1" customHeight="1"/>
    <row r="8166" ht="16.5" hidden="1" customHeight="1"/>
    <row r="8167" ht="16.5" hidden="1" customHeight="1"/>
    <row r="8168" ht="16.5" hidden="1" customHeight="1"/>
    <row r="8169" ht="16.5" hidden="1" customHeight="1"/>
    <row r="8170" ht="16.5" hidden="1" customHeight="1"/>
    <row r="8171" ht="16.5" hidden="1" customHeight="1"/>
    <row r="8172" ht="16.5" hidden="1" customHeight="1"/>
    <row r="8173" ht="16.5" hidden="1" customHeight="1"/>
    <row r="8174" ht="16.5" hidden="1" customHeight="1"/>
    <row r="8175" ht="16.5" hidden="1" customHeight="1"/>
    <row r="8176" ht="16.5" hidden="1" customHeight="1"/>
    <row r="8177" ht="16.5" hidden="1" customHeight="1"/>
    <row r="8178" ht="16.5" hidden="1" customHeight="1"/>
    <row r="8179" ht="16.5" hidden="1" customHeight="1"/>
    <row r="8180" ht="16.5" hidden="1" customHeight="1"/>
    <row r="8181" ht="16.5" hidden="1" customHeight="1"/>
    <row r="8182" ht="16.5" hidden="1" customHeight="1"/>
    <row r="8183" ht="16.5" hidden="1" customHeight="1"/>
    <row r="8184" ht="16.5" hidden="1" customHeight="1"/>
    <row r="8185" ht="16.5" hidden="1" customHeight="1"/>
    <row r="8186" ht="16.5" hidden="1" customHeight="1"/>
    <row r="8187" ht="16.5" hidden="1" customHeight="1"/>
    <row r="8188" ht="16.5" hidden="1" customHeight="1"/>
    <row r="8189" ht="16.5" hidden="1" customHeight="1"/>
    <row r="8190" ht="16.5" hidden="1" customHeight="1"/>
    <row r="8191" ht="16.5" hidden="1" customHeight="1"/>
    <row r="8192" ht="16.5" hidden="1" customHeight="1"/>
    <row r="8193" ht="16.5" hidden="1" customHeight="1"/>
    <row r="8194" ht="16.5" hidden="1" customHeight="1"/>
    <row r="8195" ht="16.5" hidden="1" customHeight="1"/>
    <row r="8196" ht="16.5" hidden="1" customHeight="1"/>
    <row r="8197" ht="16.5" hidden="1" customHeight="1"/>
    <row r="8198" ht="16.5" hidden="1" customHeight="1"/>
    <row r="8199" ht="16.5" hidden="1" customHeight="1"/>
    <row r="8200" ht="16.5" hidden="1" customHeight="1"/>
    <row r="8201" ht="16.5" hidden="1" customHeight="1"/>
    <row r="8202" ht="16.5" hidden="1" customHeight="1"/>
    <row r="8203" ht="16.5" hidden="1" customHeight="1"/>
    <row r="8204" ht="16.5" hidden="1" customHeight="1"/>
    <row r="8205" ht="16.5" hidden="1" customHeight="1"/>
    <row r="8206" ht="16.5" hidden="1" customHeight="1"/>
    <row r="8207" ht="16.5" hidden="1" customHeight="1"/>
    <row r="8208" ht="16.5" hidden="1" customHeight="1"/>
    <row r="8209" ht="16.5" hidden="1" customHeight="1"/>
    <row r="8210" ht="16.5" hidden="1" customHeight="1"/>
    <row r="8211" ht="16.5" hidden="1" customHeight="1"/>
    <row r="8212" ht="16.5" hidden="1" customHeight="1"/>
    <row r="8213" ht="16.5" hidden="1" customHeight="1"/>
    <row r="8214" ht="16.5" hidden="1" customHeight="1"/>
    <row r="8215" ht="16.5" hidden="1" customHeight="1"/>
    <row r="8216" ht="16.5" hidden="1" customHeight="1"/>
    <row r="8217" ht="16.5" hidden="1" customHeight="1"/>
    <row r="8218" ht="16.5" hidden="1" customHeight="1"/>
    <row r="8219" ht="16.5" hidden="1" customHeight="1"/>
    <row r="8220" ht="16.5" hidden="1" customHeight="1"/>
    <row r="8221" ht="16.5" hidden="1" customHeight="1"/>
    <row r="8222" ht="16.5" hidden="1" customHeight="1"/>
    <row r="8223" ht="16.5" hidden="1" customHeight="1"/>
    <row r="8224" ht="16.5" hidden="1" customHeight="1"/>
    <row r="8225" ht="16.5" hidden="1" customHeight="1"/>
    <row r="8226" ht="16.5" hidden="1" customHeight="1"/>
    <row r="8227" ht="16.5" hidden="1" customHeight="1"/>
    <row r="8228" ht="16.5" hidden="1" customHeight="1"/>
    <row r="8229" ht="16.5" hidden="1" customHeight="1"/>
    <row r="8230" ht="16.5" hidden="1" customHeight="1"/>
    <row r="8231" ht="16.5" hidden="1" customHeight="1"/>
    <row r="8232" ht="16.5" hidden="1" customHeight="1"/>
    <row r="8233" ht="16.5" hidden="1" customHeight="1"/>
    <row r="8234" ht="16.5" hidden="1" customHeight="1"/>
    <row r="8235" ht="16.5" hidden="1" customHeight="1"/>
    <row r="8236" ht="16.5" hidden="1" customHeight="1"/>
    <row r="8237" ht="16.5" hidden="1" customHeight="1"/>
    <row r="8238" ht="16.5" hidden="1" customHeight="1"/>
    <row r="8239" ht="16.5" hidden="1" customHeight="1"/>
    <row r="8240" ht="16.5" hidden="1" customHeight="1"/>
    <row r="8241" ht="16.5" hidden="1" customHeight="1"/>
    <row r="8242" ht="16.5" hidden="1" customHeight="1"/>
    <row r="8243" ht="16.5" hidden="1" customHeight="1"/>
    <row r="8244" ht="16.5" hidden="1" customHeight="1"/>
    <row r="8245" ht="16.5" hidden="1" customHeight="1"/>
    <row r="8246" ht="16.5" hidden="1" customHeight="1"/>
    <row r="8247" ht="16.5" hidden="1" customHeight="1"/>
    <row r="8248" ht="16.5" hidden="1" customHeight="1"/>
    <row r="8249" ht="16.5" hidden="1" customHeight="1"/>
    <row r="8250" ht="16.5" hidden="1" customHeight="1"/>
    <row r="8251" ht="16.5" hidden="1" customHeight="1"/>
    <row r="8252" ht="16.5" hidden="1" customHeight="1"/>
    <row r="8253" ht="16.5" hidden="1" customHeight="1"/>
    <row r="8254" ht="16.5" hidden="1" customHeight="1"/>
    <row r="8255" ht="16.5" hidden="1" customHeight="1"/>
    <row r="8256" ht="16.5" hidden="1" customHeight="1"/>
    <row r="8257" ht="16.5" hidden="1" customHeight="1"/>
    <row r="8258" ht="16.5" hidden="1" customHeight="1"/>
    <row r="8259" ht="16.5" hidden="1" customHeight="1"/>
    <row r="8260" ht="16.5" hidden="1" customHeight="1"/>
    <row r="8261" ht="16.5" hidden="1" customHeight="1"/>
    <row r="8262" ht="16.5" hidden="1" customHeight="1"/>
    <row r="8263" ht="16.5" hidden="1" customHeight="1"/>
    <row r="8264" ht="16.5" hidden="1" customHeight="1"/>
    <row r="8265" ht="16.5" hidden="1" customHeight="1"/>
    <row r="8266" ht="16.5" hidden="1" customHeight="1"/>
    <row r="8267" ht="16.5" hidden="1" customHeight="1"/>
    <row r="8268" ht="16.5" hidden="1" customHeight="1"/>
    <row r="8269" ht="16.5" hidden="1" customHeight="1"/>
    <row r="8270" ht="16.5" hidden="1" customHeight="1"/>
    <row r="8271" ht="16.5" hidden="1" customHeight="1"/>
    <row r="8272" ht="16.5" hidden="1" customHeight="1"/>
    <row r="8273" ht="16.5" hidden="1" customHeight="1"/>
    <row r="8274" ht="16.5" hidden="1" customHeight="1"/>
    <row r="8275" ht="16.5" hidden="1" customHeight="1"/>
    <row r="8276" ht="16.5" hidden="1" customHeight="1"/>
    <row r="8277" ht="16.5" hidden="1" customHeight="1"/>
    <row r="8278" ht="16.5" hidden="1" customHeight="1"/>
    <row r="8279" ht="16.5" hidden="1" customHeight="1"/>
    <row r="8280" ht="16.5" hidden="1" customHeight="1"/>
    <row r="8281" ht="16.5" hidden="1" customHeight="1"/>
    <row r="8282" ht="16.5" hidden="1" customHeight="1"/>
    <row r="8283" ht="16.5" hidden="1" customHeight="1"/>
    <row r="8284" ht="16.5" hidden="1" customHeight="1"/>
    <row r="8285" ht="16.5" hidden="1" customHeight="1"/>
    <row r="8286" ht="16.5" hidden="1" customHeight="1"/>
    <row r="8287" ht="16.5" hidden="1" customHeight="1"/>
    <row r="8288" ht="16.5" hidden="1" customHeight="1"/>
    <row r="8289" ht="16.5" hidden="1" customHeight="1"/>
    <row r="8290" ht="16.5" hidden="1" customHeight="1"/>
    <row r="8291" ht="16.5" hidden="1" customHeight="1"/>
    <row r="8292" ht="16.5" hidden="1" customHeight="1"/>
    <row r="8293" ht="16.5" hidden="1" customHeight="1"/>
    <row r="8294" ht="16.5" hidden="1" customHeight="1"/>
    <row r="8295" ht="16.5" hidden="1" customHeight="1"/>
    <row r="8296" ht="16.5" hidden="1" customHeight="1"/>
    <row r="8297" ht="16.5" hidden="1" customHeight="1"/>
    <row r="8298" ht="16.5" hidden="1" customHeight="1"/>
    <row r="8299" ht="16.5" hidden="1" customHeight="1"/>
    <row r="8300" ht="16.5" hidden="1" customHeight="1"/>
    <row r="8301" ht="16.5" hidden="1" customHeight="1"/>
    <row r="8302" ht="16.5" hidden="1" customHeight="1"/>
    <row r="8303" ht="16.5" hidden="1" customHeight="1"/>
    <row r="8304" ht="16.5" hidden="1" customHeight="1"/>
    <row r="8305" ht="16.5" hidden="1" customHeight="1"/>
    <row r="8306" ht="16.5" hidden="1" customHeight="1"/>
    <row r="8307" ht="16.5" hidden="1" customHeight="1"/>
    <row r="8308" ht="16.5" hidden="1" customHeight="1"/>
    <row r="8309" ht="16.5" hidden="1" customHeight="1"/>
    <row r="8310" ht="16.5" hidden="1" customHeight="1"/>
    <row r="8311" ht="16.5" hidden="1" customHeight="1"/>
    <row r="8312" ht="16.5" hidden="1" customHeight="1"/>
    <row r="8313" ht="16.5" hidden="1" customHeight="1"/>
    <row r="8314" ht="16.5" hidden="1" customHeight="1"/>
    <row r="8315" ht="16.5" hidden="1" customHeight="1"/>
    <row r="8316" ht="16.5" hidden="1" customHeight="1"/>
    <row r="8317" ht="16.5" hidden="1" customHeight="1"/>
    <row r="8318" ht="16.5" hidden="1" customHeight="1"/>
    <row r="8319" ht="16.5" hidden="1" customHeight="1"/>
    <row r="8320" ht="16.5" hidden="1" customHeight="1"/>
    <row r="8321" ht="16.5" hidden="1" customHeight="1"/>
    <row r="8322" ht="16.5" hidden="1" customHeight="1"/>
    <row r="8323" ht="16.5" hidden="1" customHeight="1"/>
    <row r="8324" ht="16.5" hidden="1" customHeight="1"/>
    <row r="8325" ht="16.5" hidden="1" customHeight="1"/>
    <row r="8326" ht="16.5" hidden="1" customHeight="1"/>
    <row r="8327" ht="16.5" hidden="1" customHeight="1"/>
    <row r="8328" ht="16.5" hidden="1" customHeight="1"/>
    <row r="8329" ht="16.5" hidden="1" customHeight="1"/>
    <row r="8330" ht="16.5" hidden="1" customHeight="1"/>
    <row r="8331" ht="16.5" hidden="1" customHeight="1"/>
    <row r="8332" ht="16.5" hidden="1" customHeight="1"/>
    <row r="8333" ht="16.5" hidden="1" customHeight="1"/>
    <row r="8334" ht="16.5" hidden="1" customHeight="1"/>
    <row r="8335" ht="16.5" hidden="1" customHeight="1"/>
    <row r="8336" ht="16.5" hidden="1" customHeight="1"/>
    <row r="8337" ht="16.5" hidden="1" customHeight="1"/>
    <row r="8338" ht="16.5" hidden="1" customHeight="1"/>
    <row r="8339" ht="16.5" hidden="1" customHeight="1"/>
    <row r="8340" ht="16.5" hidden="1" customHeight="1"/>
    <row r="8341" ht="16.5" hidden="1" customHeight="1"/>
    <row r="8342" ht="16.5" hidden="1" customHeight="1"/>
    <row r="8343" ht="16.5" hidden="1" customHeight="1"/>
    <row r="8344" ht="16.5" hidden="1" customHeight="1"/>
    <row r="8345" ht="16.5" hidden="1" customHeight="1"/>
    <row r="8346" ht="16.5" hidden="1" customHeight="1"/>
    <row r="8347" ht="16.5" hidden="1" customHeight="1"/>
    <row r="8348" ht="16.5" hidden="1" customHeight="1"/>
    <row r="8349" ht="16.5" hidden="1" customHeight="1"/>
    <row r="8350" ht="16.5" hidden="1" customHeight="1"/>
    <row r="8351" ht="16.5" hidden="1" customHeight="1"/>
    <row r="8352" ht="16.5" hidden="1" customHeight="1"/>
    <row r="8353" ht="16.5" hidden="1" customHeight="1"/>
    <row r="8354" ht="16.5" hidden="1" customHeight="1"/>
    <row r="8355" ht="16.5" hidden="1" customHeight="1"/>
    <row r="8356" ht="16.5" hidden="1" customHeight="1"/>
    <row r="8357" ht="16.5" hidden="1" customHeight="1"/>
    <row r="8358" ht="16.5" hidden="1" customHeight="1"/>
    <row r="8359" ht="16.5" hidden="1" customHeight="1"/>
    <row r="8360" ht="16.5" hidden="1" customHeight="1"/>
    <row r="8361" ht="16.5" hidden="1" customHeight="1"/>
    <row r="8362" ht="16.5" hidden="1" customHeight="1"/>
    <row r="8363" ht="16.5" hidden="1" customHeight="1"/>
    <row r="8364" ht="16.5" hidden="1" customHeight="1"/>
    <row r="8365" ht="16.5" hidden="1" customHeight="1"/>
    <row r="8366" ht="16.5" hidden="1" customHeight="1"/>
    <row r="8367" ht="16.5" hidden="1" customHeight="1"/>
    <row r="8368" ht="16.5" hidden="1" customHeight="1"/>
    <row r="8369" ht="16.5" hidden="1" customHeight="1"/>
    <row r="8370" ht="16.5" hidden="1" customHeight="1"/>
    <row r="8371" ht="16.5" hidden="1" customHeight="1"/>
    <row r="8372" ht="16.5" hidden="1" customHeight="1"/>
    <row r="8373" ht="16.5" hidden="1" customHeight="1"/>
    <row r="8374" ht="16.5" hidden="1" customHeight="1"/>
    <row r="8375" ht="16.5" hidden="1" customHeight="1"/>
    <row r="8376" ht="16.5" hidden="1" customHeight="1"/>
    <row r="8377" ht="16.5" hidden="1" customHeight="1"/>
    <row r="8378" ht="16.5" hidden="1" customHeight="1"/>
    <row r="8379" ht="16.5" hidden="1" customHeight="1"/>
    <row r="8380" ht="16.5" hidden="1" customHeight="1"/>
    <row r="8381" ht="16.5" hidden="1" customHeight="1"/>
    <row r="8382" ht="16.5" hidden="1" customHeight="1"/>
    <row r="8383" ht="16.5" hidden="1" customHeight="1"/>
    <row r="8384" ht="16.5" hidden="1" customHeight="1"/>
    <row r="8385" ht="16.5" hidden="1" customHeight="1"/>
    <row r="8386" ht="16.5" hidden="1" customHeight="1"/>
    <row r="8387" ht="16.5" hidden="1" customHeight="1"/>
    <row r="8388" ht="16.5" hidden="1" customHeight="1"/>
    <row r="8389" ht="16.5" hidden="1" customHeight="1"/>
    <row r="8390" ht="16.5" hidden="1" customHeight="1"/>
    <row r="8391" ht="16.5" hidden="1" customHeight="1"/>
    <row r="8392" ht="16.5" hidden="1" customHeight="1"/>
    <row r="8393" ht="16.5" hidden="1" customHeight="1"/>
    <row r="8394" ht="16.5" hidden="1" customHeight="1"/>
    <row r="8395" ht="16.5" hidden="1" customHeight="1"/>
    <row r="8396" ht="16.5" hidden="1" customHeight="1"/>
    <row r="8397" ht="16.5" hidden="1" customHeight="1"/>
    <row r="8398" ht="16.5" hidden="1" customHeight="1"/>
    <row r="8399" ht="16.5" hidden="1" customHeight="1"/>
    <row r="8400" ht="16.5" hidden="1" customHeight="1"/>
    <row r="8401" ht="16.5" hidden="1" customHeight="1"/>
    <row r="8402" ht="16.5" hidden="1" customHeight="1"/>
    <row r="8403" ht="16.5" hidden="1" customHeight="1"/>
    <row r="8404" ht="16.5" hidden="1" customHeight="1"/>
    <row r="8405" ht="16.5" hidden="1" customHeight="1"/>
    <row r="8406" ht="16.5" hidden="1" customHeight="1"/>
    <row r="8407" ht="16.5" hidden="1" customHeight="1"/>
    <row r="8408" ht="16.5" hidden="1" customHeight="1"/>
    <row r="8409" ht="16.5" hidden="1" customHeight="1"/>
    <row r="8410" ht="16.5" hidden="1" customHeight="1"/>
    <row r="8411" ht="16.5" hidden="1" customHeight="1"/>
    <row r="8412" ht="16.5" hidden="1" customHeight="1"/>
    <row r="8413" ht="16.5" hidden="1" customHeight="1"/>
    <row r="8414" ht="16.5" hidden="1" customHeight="1"/>
    <row r="8415" ht="16.5" hidden="1" customHeight="1"/>
    <row r="8416" ht="16.5" hidden="1" customHeight="1"/>
    <row r="8417" ht="16.5" hidden="1" customHeight="1"/>
    <row r="8418" ht="16.5" hidden="1" customHeight="1"/>
    <row r="8419" ht="16.5" hidden="1" customHeight="1"/>
    <row r="8420" ht="16.5" hidden="1" customHeight="1"/>
    <row r="8421" ht="16.5" hidden="1" customHeight="1"/>
    <row r="8422" ht="16.5" hidden="1" customHeight="1"/>
    <row r="8423" ht="16.5" hidden="1" customHeight="1"/>
    <row r="8424" ht="16.5" hidden="1" customHeight="1"/>
    <row r="8425" ht="16.5" hidden="1" customHeight="1"/>
    <row r="8426" ht="16.5" hidden="1" customHeight="1"/>
    <row r="8427" ht="16.5" hidden="1" customHeight="1"/>
    <row r="8428" ht="16.5" hidden="1" customHeight="1"/>
    <row r="8429" ht="16.5" hidden="1" customHeight="1"/>
    <row r="8430" ht="16.5" hidden="1" customHeight="1"/>
    <row r="8431" ht="16.5" hidden="1" customHeight="1"/>
    <row r="8432" ht="16.5" hidden="1" customHeight="1"/>
    <row r="8433" ht="16.5" hidden="1" customHeight="1"/>
    <row r="8434" ht="16.5" hidden="1" customHeight="1"/>
    <row r="8435" ht="16.5" hidden="1" customHeight="1"/>
    <row r="8436" ht="16.5" hidden="1" customHeight="1"/>
    <row r="8437" ht="16.5" hidden="1" customHeight="1"/>
    <row r="8438" ht="16.5" hidden="1" customHeight="1"/>
    <row r="8439" ht="16.5" hidden="1" customHeight="1"/>
    <row r="8440" ht="16.5" hidden="1" customHeight="1"/>
    <row r="8441" ht="16.5" hidden="1" customHeight="1"/>
    <row r="8442" ht="16.5" hidden="1" customHeight="1"/>
    <row r="8443" ht="16.5" hidden="1" customHeight="1"/>
    <row r="8444" ht="16.5" hidden="1" customHeight="1"/>
    <row r="8445" ht="16.5" hidden="1" customHeight="1"/>
    <row r="8446" ht="16.5" hidden="1" customHeight="1"/>
    <row r="8447" ht="16.5" hidden="1" customHeight="1"/>
    <row r="8448" ht="16.5" hidden="1" customHeight="1"/>
    <row r="8449" ht="16.5" hidden="1" customHeight="1"/>
    <row r="8450" ht="16.5" hidden="1" customHeight="1"/>
    <row r="8451" ht="16.5" hidden="1" customHeight="1"/>
    <row r="8452" ht="16.5" hidden="1" customHeight="1"/>
    <row r="8453" ht="16.5" hidden="1" customHeight="1"/>
    <row r="8454" ht="16.5" hidden="1" customHeight="1"/>
    <row r="8455" ht="16.5" hidden="1" customHeight="1"/>
    <row r="8456" ht="16.5" hidden="1" customHeight="1"/>
    <row r="8457" ht="16.5" hidden="1" customHeight="1"/>
    <row r="8458" ht="16.5" hidden="1" customHeight="1"/>
    <row r="8459" ht="16.5" hidden="1" customHeight="1"/>
    <row r="8460" ht="16.5" hidden="1" customHeight="1"/>
    <row r="8461" ht="16.5" hidden="1" customHeight="1"/>
    <row r="8462" ht="16.5" hidden="1" customHeight="1"/>
    <row r="8463" ht="16.5" hidden="1" customHeight="1"/>
    <row r="8464" ht="16.5" hidden="1" customHeight="1"/>
    <row r="8465" ht="16.5" hidden="1" customHeight="1"/>
    <row r="8466" ht="16.5" hidden="1" customHeight="1"/>
    <row r="8467" ht="16.5" hidden="1" customHeight="1"/>
    <row r="8468" ht="16.5" hidden="1" customHeight="1"/>
    <row r="8469" ht="16.5" hidden="1" customHeight="1"/>
    <row r="8470" ht="16.5" hidden="1" customHeight="1"/>
    <row r="8471" ht="16.5" hidden="1" customHeight="1"/>
    <row r="8472" ht="16.5" hidden="1" customHeight="1"/>
    <row r="8473" ht="16.5" hidden="1" customHeight="1"/>
    <row r="8474" ht="16.5" hidden="1" customHeight="1"/>
    <row r="8475" ht="16.5" hidden="1" customHeight="1"/>
    <row r="8476" ht="16.5" hidden="1" customHeight="1"/>
    <row r="8477" ht="16.5" hidden="1" customHeight="1"/>
    <row r="8478" ht="16.5" hidden="1" customHeight="1"/>
    <row r="8479" ht="16.5" hidden="1" customHeight="1"/>
    <row r="8480" ht="16.5" hidden="1" customHeight="1"/>
    <row r="8481" ht="16.5" hidden="1" customHeight="1"/>
    <row r="8482" ht="16.5" hidden="1" customHeight="1"/>
    <row r="8483" ht="16.5" hidden="1" customHeight="1"/>
    <row r="8484" ht="16.5" hidden="1" customHeight="1"/>
    <row r="8485" ht="16.5" hidden="1" customHeight="1"/>
    <row r="8486" ht="16.5" hidden="1" customHeight="1"/>
    <row r="8487" ht="16.5" hidden="1" customHeight="1"/>
    <row r="8488" ht="16.5" hidden="1" customHeight="1"/>
    <row r="8489" ht="16.5" hidden="1" customHeight="1"/>
    <row r="8490" ht="16.5" hidden="1" customHeight="1"/>
    <row r="8491" ht="16.5" hidden="1" customHeight="1"/>
    <row r="8492" ht="16.5" hidden="1" customHeight="1"/>
    <row r="8493" ht="16.5" hidden="1" customHeight="1"/>
    <row r="8494" ht="16.5" hidden="1" customHeight="1"/>
    <row r="8495" ht="16.5" hidden="1" customHeight="1"/>
    <row r="8496" ht="16.5" hidden="1" customHeight="1"/>
    <row r="8497" ht="16.5" hidden="1" customHeight="1"/>
    <row r="8498" ht="16.5" hidden="1" customHeight="1"/>
    <row r="8499" ht="16.5" hidden="1" customHeight="1"/>
    <row r="8500" ht="16.5" hidden="1" customHeight="1"/>
    <row r="8501" ht="16.5" hidden="1" customHeight="1"/>
    <row r="8502" ht="16.5" hidden="1" customHeight="1"/>
    <row r="8503" ht="16.5" hidden="1" customHeight="1"/>
    <row r="8504" ht="16.5" hidden="1" customHeight="1"/>
    <row r="8505" ht="16.5" hidden="1" customHeight="1"/>
    <row r="8506" ht="16.5" hidden="1" customHeight="1"/>
    <row r="8507" ht="16.5" hidden="1" customHeight="1"/>
    <row r="8508" ht="16.5" hidden="1" customHeight="1"/>
    <row r="8509" ht="16.5" hidden="1" customHeight="1"/>
    <row r="8510" ht="16.5" hidden="1" customHeight="1"/>
    <row r="8511" ht="16.5" hidden="1" customHeight="1"/>
    <row r="8512" ht="16.5" hidden="1" customHeight="1"/>
    <row r="8513" ht="16.5" hidden="1" customHeight="1"/>
    <row r="8514" ht="16.5" hidden="1" customHeight="1"/>
    <row r="8515" ht="16.5" hidden="1" customHeight="1"/>
    <row r="8516" ht="16.5" hidden="1" customHeight="1"/>
    <row r="8517" ht="16.5" hidden="1" customHeight="1"/>
    <row r="8518" ht="16.5" hidden="1" customHeight="1"/>
    <row r="8519" ht="16.5" hidden="1" customHeight="1"/>
    <row r="8520" ht="16.5" hidden="1" customHeight="1"/>
    <row r="8521" ht="16.5" hidden="1" customHeight="1"/>
    <row r="8522" ht="16.5" hidden="1" customHeight="1"/>
    <row r="8523" ht="16.5" hidden="1" customHeight="1"/>
    <row r="8524" ht="16.5" hidden="1" customHeight="1"/>
    <row r="8525" ht="16.5" hidden="1" customHeight="1"/>
    <row r="8526" ht="16.5" hidden="1" customHeight="1"/>
    <row r="8527" ht="16.5" hidden="1" customHeight="1"/>
    <row r="8528" ht="16.5" hidden="1" customHeight="1"/>
    <row r="8529" ht="16.5" hidden="1" customHeight="1"/>
    <row r="8530" ht="16.5" hidden="1" customHeight="1"/>
    <row r="8531" ht="16.5" hidden="1" customHeight="1"/>
    <row r="8532" ht="16.5" hidden="1" customHeight="1"/>
    <row r="8533" ht="16.5" hidden="1" customHeight="1"/>
    <row r="8534" ht="16.5" hidden="1" customHeight="1"/>
    <row r="8535" ht="16.5" hidden="1" customHeight="1"/>
    <row r="8536" ht="16.5" hidden="1" customHeight="1"/>
    <row r="8537" ht="16.5" hidden="1" customHeight="1"/>
    <row r="8538" ht="16.5" hidden="1" customHeight="1"/>
    <row r="8539" ht="16.5" hidden="1" customHeight="1"/>
    <row r="8540" ht="16.5" hidden="1" customHeight="1"/>
    <row r="8541" ht="16.5" hidden="1" customHeight="1"/>
    <row r="8542" ht="16.5" hidden="1" customHeight="1"/>
    <row r="8543" ht="16.5" hidden="1" customHeight="1"/>
    <row r="8544" ht="16.5" hidden="1" customHeight="1"/>
    <row r="8545" ht="16.5" hidden="1" customHeight="1"/>
    <row r="8546" ht="16.5" hidden="1" customHeight="1"/>
    <row r="8547" ht="16.5" hidden="1" customHeight="1"/>
    <row r="8548" ht="16.5" hidden="1" customHeight="1"/>
    <row r="8549" ht="16.5" hidden="1" customHeight="1"/>
    <row r="8550" ht="16.5" hidden="1" customHeight="1"/>
    <row r="8551" ht="16.5" hidden="1" customHeight="1"/>
    <row r="8552" ht="16.5" hidden="1" customHeight="1"/>
    <row r="8553" ht="16.5" hidden="1" customHeight="1"/>
    <row r="8554" ht="16.5" hidden="1" customHeight="1"/>
    <row r="8555" ht="16.5" hidden="1" customHeight="1"/>
    <row r="8556" ht="16.5" hidden="1" customHeight="1"/>
    <row r="8557" ht="16.5" hidden="1" customHeight="1"/>
    <row r="8558" ht="16.5" hidden="1" customHeight="1"/>
    <row r="8559" ht="16.5" hidden="1" customHeight="1"/>
    <row r="8560" ht="16.5" hidden="1" customHeight="1"/>
    <row r="8561" ht="16.5" hidden="1" customHeight="1"/>
    <row r="8562" ht="16.5" hidden="1" customHeight="1"/>
    <row r="8563" ht="16.5" hidden="1" customHeight="1"/>
    <row r="8564" ht="16.5" hidden="1" customHeight="1"/>
    <row r="8565" ht="16.5" hidden="1" customHeight="1"/>
    <row r="8566" ht="16.5" hidden="1" customHeight="1"/>
    <row r="8567" ht="16.5" hidden="1" customHeight="1"/>
    <row r="8568" ht="16.5" hidden="1" customHeight="1"/>
    <row r="8569" ht="16.5" hidden="1" customHeight="1"/>
    <row r="8570" ht="16.5" hidden="1" customHeight="1"/>
    <row r="8571" ht="16.5" hidden="1" customHeight="1"/>
    <row r="8572" ht="16.5" hidden="1" customHeight="1"/>
    <row r="8573" ht="16.5" hidden="1" customHeight="1"/>
    <row r="8574" ht="16.5" hidden="1" customHeight="1"/>
    <row r="8575" ht="16.5" hidden="1" customHeight="1"/>
    <row r="8576" ht="16.5" hidden="1" customHeight="1"/>
    <row r="8577" ht="16.5" hidden="1" customHeight="1"/>
    <row r="8578" ht="16.5" hidden="1" customHeight="1"/>
    <row r="8579" ht="16.5" hidden="1" customHeight="1"/>
    <row r="8580" ht="16.5" hidden="1" customHeight="1"/>
    <row r="8581" ht="16.5" hidden="1" customHeight="1"/>
    <row r="8582" ht="16.5" hidden="1" customHeight="1"/>
    <row r="8583" ht="16.5" hidden="1" customHeight="1"/>
    <row r="8584" ht="16.5" hidden="1" customHeight="1"/>
    <row r="8585" ht="16.5" hidden="1" customHeight="1"/>
    <row r="8586" ht="16.5" hidden="1" customHeight="1"/>
    <row r="8587" ht="16.5" hidden="1" customHeight="1"/>
    <row r="8588" ht="16.5" hidden="1" customHeight="1"/>
    <row r="8589" ht="16.5" hidden="1" customHeight="1"/>
    <row r="8590" ht="16.5" hidden="1" customHeight="1"/>
    <row r="8591" ht="16.5" hidden="1" customHeight="1"/>
    <row r="8592" ht="16.5" hidden="1" customHeight="1"/>
    <row r="8593" ht="16.5" hidden="1" customHeight="1"/>
    <row r="8594" ht="16.5" hidden="1" customHeight="1"/>
    <row r="8595" ht="16.5" hidden="1" customHeight="1"/>
    <row r="8596" ht="16.5" hidden="1" customHeight="1"/>
    <row r="8597" ht="16.5" hidden="1" customHeight="1"/>
    <row r="8598" ht="16.5" hidden="1" customHeight="1"/>
    <row r="8599" ht="16.5" hidden="1" customHeight="1"/>
    <row r="8600" ht="16.5" hidden="1" customHeight="1"/>
    <row r="8601" ht="16.5" hidden="1" customHeight="1"/>
    <row r="8602" ht="16.5" hidden="1" customHeight="1"/>
    <row r="8603" ht="16.5" hidden="1" customHeight="1"/>
    <row r="8604" ht="16.5" hidden="1" customHeight="1"/>
    <row r="8605" ht="16.5" hidden="1" customHeight="1"/>
    <row r="8606" ht="16.5" hidden="1" customHeight="1"/>
    <row r="8607" ht="16.5" hidden="1" customHeight="1"/>
    <row r="8608" ht="16.5" hidden="1" customHeight="1"/>
    <row r="8609" ht="16.5" hidden="1" customHeight="1"/>
    <row r="8610" ht="16.5" hidden="1" customHeight="1"/>
    <row r="8611" ht="16.5" hidden="1" customHeight="1"/>
    <row r="8612" ht="16.5" hidden="1" customHeight="1"/>
    <row r="8613" ht="16.5" hidden="1" customHeight="1"/>
    <row r="8614" ht="16.5" hidden="1" customHeight="1"/>
    <row r="8615" ht="16.5" hidden="1" customHeight="1"/>
    <row r="8616" ht="16.5" hidden="1" customHeight="1"/>
    <row r="8617" ht="16.5" hidden="1" customHeight="1"/>
    <row r="8618" ht="16.5" hidden="1" customHeight="1"/>
    <row r="8619" ht="16.5" hidden="1" customHeight="1"/>
    <row r="8620" ht="16.5" hidden="1" customHeight="1"/>
    <row r="8621" ht="16.5" hidden="1" customHeight="1"/>
    <row r="8622" ht="16.5" hidden="1" customHeight="1"/>
    <row r="8623" ht="16.5" hidden="1" customHeight="1"/>
    <row r="8624" ht="16.5" hidden="1" customHeight="1"/>
    <row r="8625" ht="16.5" hidden="1" customHeight="1"/>
    <row r="8626" ht="16.5" hidden="1" customHeight="1"/>
    <row r="8627" ht="16.5" hidden="1" customHeight="1"/>
    <row r="8628" ht="16.5" hidden="1" customHeight="1"/>
    <row r="8629" ht="16.5" hidden="1" customHeight="1"/>
    <row r="8630" ht="16.5" hidden="1" customHeight="1"/>
    <row r="8631" ht="16.5" hidden="1" customHeight="1"/>
    <row r="8632" ht="16.5" hidden="1" customHeight="1"/>
    <row r="8633" ht="16.5" hidden="1" customHeight="1"/>
    <row r="8634" ht="16.5" hidden="1" customHeight="1"/>
    <row r="8635" ht="16.5" hidden="1" customHeight="1"/>
    <row r="8636" ht="16.5" hidden="1" customHeight="1"/>
    <row r="8637" ht="16.5" hidden="1" customHeight="1"/>
    <row r="8638" ht="16.5" hidden="1" customHeight="1"/>
    <row r="8639" ht="16.5" hidden="1" customHeight="1"/>
    <row r="8640" ht="16.5" hidden="1" customHeight="1"/>
    <row r="8641" ht="16.5" hidden="1" customHeight="1"/>
    <row r="8642" ht="16.5" hidden="1" customHeight="1"/>
    <row r="8643" ht="16.5" hidden="1" customHeight="1"/>
    <row r="8644" ht="16.5" hidden="1" customHeight="1"/>
    <row r="8645" ht="16.5" hidden="1" customHeight="1"/>
    <row r="8646" ht="16.5" hidden="1" customHeight="1"/>
    <row r="8647" ht="16.5" hidden="1" customHeight="1"/>
    <row r="8648" ht="16.5" hidden="1" customHeight="1"/>
    <row r="8649" ht="16.5" hidden="1" customHeight="1"/>
    <row r="8650" ht="16.5" hidden="1" customHeight="1"/>
    <row r="8651" ht="16.5" hidden="1" customHeight="1"/>
    <row r="8652" ht="16.5" hidden="1" customHeight="1"/>
    <row r="8653" ht="16.5" hidden="1" customHeight="1"/>
    <row r="8654" ht="16.5" hidden="1" customHeight="1"/>
    <row r="8655" ht="16.5" hidden="1" customHeight="1"/>
    <row r="8656" ht="16.5" hidden="1" customHeight="1"/>
    <row r="8657" ht="16.5" hidden="1" customHeight="1"/>
    <row r="8658" ht="16.5" hidden="1" customHeight="1"/>
    <row r="8659" ht="16.5" hidden="1" customHeight="1"/>
    <row r="8660" ht="16.5" hidden="1" customHeight="1"/>
    <row r="8661" ht="16.5" hidden="1" customHeight="1"/>
    <row r="8662" ht="16.5" hidden="1" customHeight="1"/>
    <row r="8663" ht="16.5" hidden="1" customHeight="1"/>
    <row r="8664" ht="16.5" hidden="1" customHeight="1"/>
    <row r="8665" ht="16.5" hidden="1" customHeight="1"/>
    <row r="8666" ht="16.5" hidden="1" customHeight="1"/>
    <row r="8667" ht="16.5" hidden="1" customHeight="1"/>
    <row r="8668" ht="16.5" hidden="1" customHeight="1"/>
    <row r="8669" ht="16.5" hidden="1" customHeight="1"/>
    <row r="8670" ht="16.5" hidden="1" customHeight="1"/>
    <row r="8671" ht="16.5" hidden="1" customHeight="1"/>
    <row r="8672" ht="16.5" hidden="1" customHeight="1"/>
    <row r="8673" ht="16.5" hidden="1" customHeight="1"/>
    <row r="8674" ht="16.5" hidden="1" customHeight="1"/>
    <row r="8675" ht="16.5" hidden="1" customHeight="1"/>
    <row r="8676" ht="16.5" hidden="1" customHeight="1"/>
    <row r="8677" ht="16.5" hidden="1" customHeight="1"/>
    <row r="8678" ht="16.5" hidden="1" customHeight="1"/>
    <row r="8679" ht="16.5" hidden="1" customHeight="1"/>
    <row r="8680" ht="16.5" hidden="1" customHeight="1"/>
    <row r="8681" ht="16.5" hidden="1" customHeight="1"/>
    <row r="8682" ht="16.5" hidden="1" customHeight="1"/>
    <row r="8683" ht="16.5" hidden="1" customHeight="1"/>
    <row r="8684" ht="16.5" hidden="1" customHeight="1"/>
    <row r="8685" ht="16.5" hidden="1" customHeight="1"/>
    <row r="8686" ht="16.5" hidden="1" customHeight="1"/>
    <row r="8687" ht="16.5" hidden="1" customHeight="1"/>
    <row r="8688" ht="16.5" hidden="1" customHeight="1"/>
    <row r="8689" ht="16.5" hidden="1" customHeight="1"/>
    <row r="8690" ht="16.5" hidden="1" customHeight="1"/>
    <row r="8691" ht="16.5" hidden="1" customHeight="1"/>
    <row r="8692" ht="16.5" hidden="1" customHeight="1"/>
    <row r="8693" ht="16.5" hidden="1" customHeight="1"/>
    <row r="8694" ht="16.5" hidden="1" customHeight="1"/>
    <row r="8695" ht="16.5" hidden="1" customHeight="1"/>
    <row r="8696" ht="16.5" hidden="1" customHeight="1"/>
    <row r="8697" ht="16.5" hidden="1" customHeight="1"/>
    <row r="8698" ht="16.5" hidden="1" customHeight="1"/>
    <row r="8699" ht="16.5" hidden="1" customHeight="1"/>
    <row r="8700" ht="16.5" hidden="1" customHeight="1"/>
    <row r="8701" ht="16.5" hidden="1" customHeight="1"/>
    <row r="8702" ht="16.5" hidden="1" customHeight="1"/>
    <row r="8703" ht="16.5" hidden="1" customHeight="1"/>
    <row r="8704" ht="16.5" hidden="1" customHeight="1"/>
    <row r="8705" ht="16.5" hidden="1" customHeight="1"/>
    <row r="8706" ht="16.5" hidden="1" customHeight="1"/>
    <row r="8707" ht="16.5" hidden="1" customHeight="1"/>
    <row r="8708" ht="16.5" hidden="1" customHeight="1"/>
    <row r="8709" ht="16.5" hidden="1" customHeight="1"/>
    <row r="8710" ht="16.5" hidden="1" customHeight="1"/>
    <row r="8711" ht="16.5" hidden="1" customHeight="1"/>
    <row r="8712" ht="16.5" hidden="1" customHeight="1"/>
    <row r="8713" ht="16.5" hidden="1" customHeight="1"/>
    <row r="8714" ht="16.5" hidden="1" customHeight="1"/>
    <row r="8715" ht="16.5" hidden="1" customHeight="1"/>
    <row r="8716" ht="16.5" hidden="1" customHeight="1"/>
    <row r="8717" ht="16.5" hidden="1" customHeight="1"/>
    <row r="8718" ht="16.5" hidden="1" customHeight="1"/>
    <row r="8719" ht="16.5" hidden="1" customHeight="1"/>
    <row r="8720" ht="16.5" hidden="1" customHeight="1"/>
    <row r="8721" ht="16.5" hidden="1" customHeight="1"/>
    <row r="8722" ht="16.5" hidden="1" customHeight="1"/>
    <row r="8723" ht="16.5" hidden="1" customHeight="1"/>
    <row r="8724" ht="16.5" hidden="1" customHeight="1"/>
    <row r="8725" ht="16.5" hidden="1" customHeight="1"/>
    <row r="8726" ht="16.5" hidden="1" customHeight="1"/>
    <row r="8727" ht="16.5" hidden="1" customHeight="1"/>
    <row r="8728" ht="16.5" hidden="1" customHeight="1"/>
    <row r="8729" ht="16.5" hidden="1" customHeight="1"/>
    <row r="8730" ht="16.5" hidden="1" customHeight="1"/>
    <row r="8731" ht="16.5" hidden="1" customHeight="1"/>
    <row r="8732" ht="16.5" hidden="1" customHeight="1"/>
    <row r="8733" ht="16.5" hidden="1" customHeight="1"/>
    <row r="8734" ht="16.5" hidden="1" customHeight="1"/>
    <row r="8735" ht="16.5" hidden="1" customHeight="1"/>
    <row r="8736" ht="16.5" hidden="1" customHeight="1"/>
    <row r="8737" ht="16.5" hidden="1" customHeight="1"/>
    <row r="8738" ht="16.5" hidden="1" customHeight="1"/>
    <row r="8739" ht="16.5" hidden="1" customHeight="1"/>
    <row r="8740" ht="16.5" hidden="1" customHeight="1"/>
    <row r="8741" ht="16.5" hidden="1" customHeight="1"/>
    <row r="8742" ht="16.5" hidden="1" customHeight="1"/>
    <row r="8743" ht="16.5" hidden="1" customHeight="1"/>
    <row r="8744" ht="16.5" hidden="1" customHeight="1"/>
    <row r="8745" ht="16.5" hidden="1" customHeight="1"/>
    <row r="8746" ht="16.5" hidden="1" customHeight="1"/>
    <row r="8747" ht="16.5" hidden="1" customHeight="1"/>
    <row r="8748" ht="16.5" hidden="1" customHeight="1"/>
    <row r="8749" ht="16.5" hidden="1" customHeight="1"/>
    <row r="8750" ht="16.5" hidden="1" customHeight="1"/>
    <row r="8751" ht="16.5" hidden="1" customHeight="1"/>
    <row r="8752" ht="16.5" hidden="1" customHeight="1"/>
    <row r="8753" ht="16.5" hidden="1" customHeight="1"/>
    <row r="8754" ht="16.5" hidden="1" customHeight="1"/>
    <row r="8755" ht="16.5" hidden="1" customHeight="1"/>
    <row r="8756" ht="16.5" hidden="1" customHeight="1"/>
    <row r="8757" ht="16.5" hidden="1" customHeight="1"/>
    <row r="8758" ht="16.5" hidden="1" customHeight="1"/>
    <row r="8759" ht="16.5" hidden="1" customHeight="1"/>
    <row r="8760" ht="16.5" hidden="1" customHeight="1"/>
    <row r="8761" ht="16.5" hidden="1" customHeight="1"/>
    <row r="8762" ht="16.5" hidden="1" customHeight="1"/>
    <row r="8763" ht="16.5" hidden="1" customHeight="1"/>
    <row r="8764" ht="16.5" hidden="1" customHeight="1"/>
    <row r="8765" ht="16.5" hidden="1" customHeight="1"/>
    <row r="8766" ht="16.5" hidden="1" customHeight="1"/>
    <row r="8767" ht="16.5" hidden="1" customHeight="1"/>
    <row r="8768" ht="16.5" hidden="1" customHeight="1"/>
    <row r="8769" ht="16.5" hidden="1" customHeight="1"/>
    <row r="8770" ht="16.5" hidden="1" customHeight="1"/>
    <row r="8771" ht="16.5" hidden="1" customHeight="1"/>
    <row r="8772" ht="16.5" hidden="1" customHeight="1"/>
    <row r="8773" ht="16.5" hidden="1" customHeight="1"/>
    <row r="8774" ht="16.5" hidden="1" customHeight="1"/>
    <row r="8775" ht="16.5" hidden="1" customHeight="1"/>
    <row r="8776" ht="16.5" hidden="1" customHeight="1"/>
    <row r="8777" ht="16.5" hidden="1" customHeight="1"/>
    <row r="8778" ht="16.5" hidden="1" customHeight="1"/>
    <row r="8779" ht="16.5" hidden="1" customHeight="1"/>
    <row r="8780" ht="16.5" hidden="1" customHeight="1"/>
    <row r="8781" ht="16.5" hidden="1" customHeight="1"/>
    <row r="8782" ht="16.5" hidden="1" customHeight="1"/>
    <row r="8783" ht="16.5" hidden="1" customHeight="1"/>
    <row r="8784" ht="16.5" hidden="1" customHeight="1"/>
    <row r="8785" ht="16.5" hidden="1" customHeight="1"/>
    <row r="8786" ht="16.5" hidden="1" customHeight="1"/>
    <row r="8787" ht="16.5" hidden="1" customHeight="1"/>
    <row r="8788" ht="16.5" hidden="1" customHeight="1"/>
    <row r="8789" ht="16.5" hidden="1" customHeight="1"/>
    <row r="8790" ht="16.5" hidden="1" customHeight="1"/>
    <row r="8791" ht="16.5" hidden="1" customHeight="1"/>
    <row r="8792" ht="16.5" hidden="1" customHeight="1"/>
    <row r="8793" ht="16.5" hidden="1" customHeight="1"/>
    <row r="8794" ht="16.5" hidden="1" customHeight="1"/>
    <row r="8795" ht="16.5" hidden="1" customHeight="1"/>
    <row r="8796" ht="16.5" hidden="1" customHeight="1"/>
    <row r="8797" ht="16.5" hidden="1" customHeight="1"/>
    <row r="8798" ht="16.5" hidden="1" customHeight="1"/>
    <row r="8799" ht="16.5" hidden="1" customHeight="1"/>
    <row r="8800" ht="16.5" hidden="1" customHeight="1"/>
    <row r="8801" ht="16.5" hidden="1" customHeight="1"/>
    <row r="8802" ht="16.5" hidden="1" customHeight="1"/>
    <row r="8803" ht="16.5" hidden="1" customHeight="1"/>
    <row r="8804" ht="16.5" hidden="1" customHeight="1"/>
    <row r="8805" ht="16.5" hidden="1" customHeight="1"/>
    <row r="8806" ht="16.5" hidden="1" customHeight="1"/>
    <row r="8807" ht="16.5" hidden="1" customHeight="1"/>
    <row r="8808" ht="16.5" hidden="1" customHeight="1"/>
    <row r="8809" ht="16.5" hidden="1" customHeight="1"/>
    <row r="8810" ht="16.5" hidden="1" customHeight="1"/>
    <row r="8811" ht="16.5" hidden="1" customHeight="1"/>
    <row r="8812" ht="16.5" hidden="1" customHeight="1"/>
    <row r="8813" ht="16.5" hidden="1" customHeight="1"/>
    <row r="8814" ht="16.5" hidden="1" customHeight="1"/>
    <row r="8815" ht="16.5" hidden="1" customHeight="1"/>
    <row r="8816" ht="16.5" hidden="1" customHeight="1"/>
    <row r="8817" ht="16.5" hidden="1" customHeight="1"/>
    <row r="8818" ht="16.5" hidden="1" customHeight="1"/>
    <row r="8819" ht="16.5" hidden="1" customHeight="1"/>
    <row r="8820" ht="16.5" hidden="1" customHeight="1"/>
    <row r="8821" ht="16.5" hidden="1" customHeight="1"/>
    <row r="8822" ht="16.5" hidden="1" customHeight="1"/>
    <row r="8823" ht="16.5" hidden="1" customHeight="1"/>
    <row r="8824" ht="16.5" hidden="1" customHeight="1"/>
    <row r="8825" ht="16.5" hidden="1" customHeight="1"/>
    <row r="8826" ht="16.5" hidden="1" customHeight="1"/>
    <row r="8827" ht="16.5" hidden="1" customHeight="1"/>
    <row r="8828" ht="16.5" hidden="1" customHeight="1"/>
    <row r="8829" ht="16.5" hidden="1" customHeight="1"/>
    <row r="8830" ht="16.5" hidden="1" customHeight="1"/>
    <row r="8831" ht="16.5" hidden="1" customHeight="1"/>
    <row r="8832" ht="16.5" hidden="1" customHeight="1"/>
    <row r="8833" ht="16.5" hidden="1" customHeight="1"/>
    <row r="8834" ht="16.5" hidden="1" customHeight="1"/>
    <row r="8835" ht="16.5" hidden="1" customHeight="1"/>
    <row r="8836" ht="16.5" hidden="1" customHeight="1"/>
    <row r="8837" ht="16.5" hidden="1" customHeight="1"/>
    <row r="8838" ht="16.5" hidden="1" customHeight="1"/>
    <row r="8839" ht="16.5" hidden="1" customHeight="1"/>
    <row r="8840" ht="16.5" hidden="1" customHeight="1"/>
    <row r="8841" ht="16.5" hidden="1" customHeight="1"/>
    <row r="8842" ht="16.5" hidden="1" customHeight="1"/>
    <row r="8843" ht="16.5" hidden="1" customHeight="1"/>
    <row r="8844" ht="16.5" hidden="1" customHeight="1"/>
    <row r="8845" ht="16.5" hidden="1" customHeight="1"/>
    <row r="8846" ht="16.5" hidden="1" customHeight="1"/>
    <row r="8847" ht="16.5" hidden="1" customHeight="1"/>
    <row r="8848" ht="16.5" hidden="1" customHeight="1"/>
    <row r="8849" ht="16.5" hidden="1" customHeight="1"/>
    <row r="8850" ht="16.5" hidden="1" customHeight="1"/>
    <row r="8851" ht="16.5" hidden="1" customHeight="1"/>
    <row r="8852" ht="16.5" hidden="1" customHeight="1"/>
    <row r="8853" ht="16.5" hidden="1" customHeight="1"/>
    <row r="8854" ht="16.5" hidden="1" customHeight="1"/>
    <row r="8855" ht="16.5" hidden="1" customHeight="1"/>
    <row r="8856" ht="16.5" hidden="1" customHeight="1"/>
    <row r="8857" ht="16.5" hidden="1" customHeight="1"/>
    <row r="8858" ht="16.5" hidden="1" customHeight="1"/>
    <row r="8859" ht="16.5" hidden="1" customHeight="1"/>
    <row r="8860" ht="16.5" hidden="1" customHeight="1"/>
    <row r="8861" ht="16.5" hidden="1" customHeight="1"/>
    <row r="8862" ht="16.5" hidden="1" customHeight="1"/>
    <row r="8863" ht="16.5" hidden="1" customHeight="1"/>
    <row r="8864" ht="16.5" hidden="1" customHeight="1"/>
    <row r="8865" ht="16.5" hidden="1" customHeight="1"/>
    <row r="8866" ht="16.5" hidden="1" customHeight="1"/>
    <row r="8867" ht="16.5" hidden="1" customHeight="1"/>
    <row r="8868" ht="16.5" hidden="1" customHeight="1"/>
    <row r="8869" ht="16.5" hidden="1" customHeight="1"/>
    <row r="8870" ht="16.5" hidden="1" customHeight="1"/>
    <row r="8871" ht="16.5" hidden="1" customHeight="1"/>
    <row r="8872" ht="16.5" hidden="1" customHeight="1"/>
    <row r="8873" ht="16.5" hidden="1" customHeight="1"/>
    <row r="8874" ht="16.5" hidden="1" customHeight="1"/>
    <row r="8875" ht="16.5" hidden="1" customHeight="1"/>
    <row r="8876" ht="16.5" hidden="1" customHeight="1"/>
    <row r="8877" ht="16.5" hidden="1" customHeight="1"/>
    <row r="8878" ht="16.5" hidden="1" customHeight="1"/>
    <row r="8879" ht="16.5" hidden="1" customHeight="1"/>
    <row r="8880" ht="16.5" hidden="1" customHeight="1"/>
    <row r="8881" ht="16.5" hidden="1" customHeight="1"/>
    <row r="8882" ht="16.5" hidden="1" customHeight="1"/>
    <row r="8883" ht="16.5" hidden="1" customHeight="1"/>
    <row r="8884" ht="16.5" hidden="1" customHeight="1"/>
    <row r="8885" ht="16.5" hidden="1" customHeight="1"/>
    <row r="8886" ht="16.5" hidden="1" customHeight="1"/>
    <row r="8887" ht="16.5" hidden="1" customHeight="1"/>
    <row r="8888" ht="16.5" hidden="1" customHeight="1"/>
    <row r="8889" ht="16.5" hidden="1" customHeight="1"/>
    <row r="8890" ht="16.5" hidden="1" customHeight="1"/>
    <row r="8891" ht="16.5" hidden="1" customHeight="1"/>
    <row r="8892" ht="16.5" hidden="1" customHeight="1"/>
    <row r="8893" ht="16.5" hidden="1" customHeight="1"/>
    <row r="8894" ht="16.5" hidden="1" customHeight="1"/>
    <row r="8895" ht="16.5" hidden="1" customHeight="1"/>
    <row r="8896" ht="16.5" hidden="1" customHeight="1"/>
    <row r="8897" ht="16.5" hidden="1" customHeight="1"/>
    <row r="8898" ht="16.5" hidden="1" customHeight="1"/>
    <row r="8899" ht="16.5" hidden="1" customHeight="1"/>
    <row r="8900" ht="16.5" hidden="1" customHeight="1"/>
    <row r="8901" ht="16.5" hidden="1" customHeight="1"/>
    <row r="8902" ht="16.5" hidden="1" customHeight="1"/>
    <row r="8903" ht="16.5" hidden="1" customHeight="1"/>
    <row r="8904" ht="16.5" hidden="1" customHeight="1"/>
    <row r="8905" ht="16.5" hidden="1" customHeight="1"/>
    <row r="8906" ht="16.5" hidden="1" customHeight="1"/>
    <row r="8907" ht="16.5" hidden="1" customHeight="1"/>
    <row r="8908" ht="16.5" hidden="1" customHeight="1"/>
    <row r="8909" ht="16.5" hidden="1" customHeight="1"/>
    <row r="8910" ht="16.5" hidden="1" customHeight="1"/>
    <row r="8911" ht="16.5" hidden="1" customHeight="1"/>
    <row r="8912" ht="16.5" hidden="1" customHeight="1"/>
    <row r="8913" ht="16.5" hidden="1" customHeight="1"/>
    <row r="8914" ht="16.5" hidden="1" customHeight="1"/>
    <row r="8915" ht="16.5" hidden="1" customHeight="1"/>
    <row r="8916" ht="16.5" hidden="1" customHeight="1"/>
    <row r="8917" ht="16.5" hidden="1" customHeight="1"/>
    <row r="8918" ht="16.5" hidden="1" customHeight="1"/>
    <row r="8919" ht="16.5" hidden="1" customHeight="1"/>
    <row r="8920" ht="16.5" hidden="1" customHeight="1"/>
    <row r="8921" ht="16.5" hidden="1" customHeight="1"/>
    <row r="8922" ht="16.5" hidden="1" customHeight="1"/>
    <row r="8923" ht="16.5" hidden="1" customHeight="1"/>
    <row r="8924" ht="16.5" hidden="1" customHeight="1"/>
    <row r="8925" ht="16.5" hidden="1" customHeight="1"/>
    <row r="8926" ht="16.5" hidden="1" customHeight="1"/>
    <row r="8927" ht="16.5" hidden="1" customHeight="1"/>
    <row r="8928" ht="16.5" hidden="1" customHeight="1"/>
    <row r="8929" ht="16.5" hidden="1" customHeight="1"/>
    <row r="8930" ht="16.5" hidden="1" customHeight="1"/>
    <row r="8931" ht="16.5" hidden="1" customHeight="1"/>
    <row r="8932" ht="16.5" hidden="1" customHeight="1"/>
    <row r="8933" ht="16.5" hidden="1" customHeight="1"/>
    <row r="8934" ht="16.5" hidden="1" customHeight="1"/>
    <row r="8935" ht="16.5" hidden="1" customHeight="1"/>
    <row r="8936" ht="16.5" hidden="1" customHeight="1"/>
    <row r="8937" ht="16.5" hidden="1" customHeight="1"/>
    <row r="8938" ht="16.5" hidden="1" customHeight="1"/>
    <row r="8939" ht="16.5" hidden="1" customHeight="1"/>
    <row r="8940" ht="16.5" hidden="1" customHeight="1"/>
    <row r="8941" ht="16.5" hidden="1" customHeight="1"/>
    <row r="8942" ht="16.5" hidden="1" customHeight="1"/>
    <row r="8943" ht="16.5" hidden="1" customHeight="1"/>
    <row r="8944" ht="16.5" hidden="1" customHeight="1"/>
    <row r="8945" ht="16.5" hidden="1" customHeight="1"/>
    <row r="8946" ht="16.5" hidden="1" customHeight="1"/>
    <row r="8947" ht="16.5" hidden="1" customHeight="1"/>
    <row r="8948" ht="16.5" hidden="1" customHeight="1"/>
    <row r="8949" ht="16.5" hidden="1" customHeight="1"/>
    <row r="8950" ht="16.5" hidden="1" customHeight="1"/>
    <row r="8951" ht="16.5" hidden="1" customHeight="1"/>
    <row r="8952" ht="16.5" hidden="1" customHeight="1"/>
    <row r="8953" ht="16.5" hidden="1" customHeight="1"/>
    <row r="8954" ht="16.5" hidden="1" customHeight="1"/>
    <row r="8955" ht="16.5" hidden="1" customHeight="1"/>
    <row r="8956" ht="16.5" hidden="1" customHeight="1"/>
    <row r="8957" ht="16.5" hidden="1" customHeight="1"/>
    <row r="8958" ht="16.5" hidden="1" customHeight="1"/>
    <row r="8959" ht="16.5" hidden="1" customHeight="1"/>
    <row r="8960" ht="16.5" hidden="1" customHeight="1"/>
    <row r="8961" ht="16.5" hidden="1" customHeight="1"/>
    <row r="8962" ht="16.5" hidden="1" customHeight="1"/>
    <row r="8963" ht="16.5" hidden="1" customHeight="1"/>
    <row r="8964" ht="16.5" hidden="1" customHeight="1"/>
    <row r="8965" ht="16.5" hidden="1" customHeight="1"/>
    <row r="8966" ht="16.5" hidden="1" customHeight="1"/>
    <row r="8967" ht="16.5" hidden="1" customHeight="1"/>
    <row r="8968" ht="16.5" hidden="1" customHeight="1"/>
    <row r="8969" ht="16.5" hidden="1" customHeight="1"/>
    <row r="8970" ht="16.5" hidden="1" customHeight="1"/>
    <row r="8971" ht="16.5" hidden="1" customHeight="1"/>
    <row r="8972" ht="16.5" hidden="1" customHeight="1"/>
    <row r="8973" ht="16.5" hidden="1" customHeight="1"/>
    <row r="8974" ht="16.5" hidden="1" customHeight="1"/>
    <row r="8975" ht="16.5" hidden="1" customHeight="1"/>
    <row r="8976" ht="16.5" hidden="1" customHeight="1"/>
    <row r="8977" ht="16.5" hidden="1" customHeight="1"/>
    <row r="8978" ht="16.5" hidden="1" customHeight="1"/>
    <row r="8979" ht="16.5" hidden="1" customHeight="1"/>
    <row r="8980" ht="16.5" hidden="1" customHeight="1"/>
    <row r="8981" ht="16.5" hidden="1" customHeight="1"/>
    <row r="8982" ht="16.5" hidden="1" customHeight="1"/>
    <row r="8983" ht="16.5" hidden="1" customHeight="1"/>
    <row r="8984" ht="16.5" hidden="1" customHeight="1"/>
    <row r="8985" ht="16.5" hidden="1" customHeight="1"/>
    <row r="8986" ht="16.5" hidden="1" customHeight="1"/>
    <row r="8987" ht="16.5" hidden="1" customHeight="1"/>
    <row r="8988" ht="16.5" hidden="1" customHeight="1"/>
    <row r="8989" ht="16.5" hidden="1" customHeight="1"/>
    <row r="8990" ht="16.5" hidden="1" customHeight="1"/>
    <row r="8991" ht="16.5" hidden="1" customHeight="1"/>
    <row r="8992" ht="16.5" hidden="1" customHeight="1"/>
    <row r="8993" ht="16.5" hidden="1" customHeight="1"/>
    <row r="8994" ht="16.5" hidden="1" customHeight="1"/>
    <row r="8995" ht="16.5" hidden="1" customHeight="1"/>
    <row r="8996" ht="16.5" hidden="1" customHeight="1"/>
    <row r="8997" ht="16.5" hidden="1" customHeight="1"/>
    <row r="8998" ht="16.5" hidden="1" customHeight="1"/>
    <row r="8999" ht="16.5" hidden="1" customHeight="1"/>
    <row r="9000" ht="16.5" hidden="1" customHeight="1"/>
    <row r="9001" ht="16.5" hidden="1" customHeight="1"/>
    <row r="9002" ht="16.5" hidden="1" customHeight="1"/>
    <row r="9003" ht="16.5" hidden="1" customHeight="1"/>
    <row r="9004" ht="16.5" hidden="1" customHeight="1"/>
    <row r="9005" ht="16.5" hidden="1" customHeight="1"/>
    <row r="9006" ht="16.5" hidden="1" customHeight="1"/>
    <row r="9007" ht="16.5" hidden="1" customHeight="1"/>
    <row r="9008" ht="16.5" hidden="1" customHeight="1"/>
    <row r="9009" ht="16.5" hidden="1" customHeight="1"/>
    <row r="9010" ht="16.5" hidden="1" customHeight="1"/>
    <row r="9011" ht="16.5" hidden="1" customHeight="1"/>
    <row r="9012" ht="16.5" hidden="1" customHeight="1"/>
    <row r="9013" ht="16.5" hidden="1" customHeight="1"/>
    <row r="9014" ht="16.5" hidden="1" customHeight="1"/>
    <row r="9015" ht="16.5" hidden="1" customHeight="1"/>
    <row r="9016" ht="16.5" hidden="1" customHeight="1"/>
    <row r="9017" ht="16.5" hidden="1" customHeight="1"/>
    <row r="9018" ht="16.5" hidden="1" customHeight="1"/>
    <row r="9019" ht="16.5" hidden="1" customHeight="1"/>
    <row r="9020" ht="16.5" hidden="1" customHeight="1"/>
    <row r="9021" ht="16.5" hidden="1" customHeight="1"/>
    <row r="9022" ht="16.5" hidden="1" customHeight="1"/>
    <row r="9023" ht="16.5" hidden="1" customHeight="1"/>
    <row r="9024" ht="16.5" hidden="1" customHeight="1"/>
    <row r="9025" ht="16.5" hidden="1" customHeight="1"/>
    <row r="9026" ht="16.5" hidden="1" customHeight="1"/>
    <row r="9027" ht="16.5" hidden="1" customHeight="1"/>
    <row r="9028" ht="16.5" hidden="1" customHeight="1"/>
    <row r="9029" ht="16.5" hidden="1" customHeight="1"/>
    <row r="9030" ht="16.5" hidden="1" customHeight="1"/>
    <row r="9031" ht="16.5" hidden="1" customHeight="1"/>
    <row r="9032" ht="16.5" hidden="1" customHeight="1"/>
    <row r="9033" ht="16.5" hidden="1" customHeight="1"/>
    <row r="9034" ht="16.5" hidden="1" customHeight="1"/>
    <row r="9035" ht="16.5" hidden="1" customHeight="1"/>
    <row r="9036" ht="16.5" hidden="1" customHeight="1"/>
    <row r="9037" ht="16.5" hidden="1" customHeight="1"/>
    <row r="9038" ht="16.5" hidden="1" customHeight="1"/>
    <row r="9039" ht="16.5" hidden="1" customHeight="1"/>
    <row r="9040" ht="16.5" hidden="1" customHeight="1"/>
    <row r="9041" ht="16.5" hidden="1" customHeight="1"/>
    <row r="9042" ht="16.5" hidden="1" customHeight="1"/>
    <row r="9043" ht="16.5" hidden="1" customHeight="1"/>
    <row r="9044" ht="16.5" hidden="1" customHeight="1"/>
    <row r="9045" ht="16.5" hidden="1" customHeight="1"/>
    <row r="9046" ht="16.5" hidden="1" customHeight="1"/>
    <row r="9047" ht="16.5" hidden="1" customHeight="1"/>
    <row r="9048" ht="16.5" hidden="1" customHeight="1"/>
    <row r="9049" ht="16.5" hidden="1" customHeight="1"/>
    <row r="9050" ht="16.5" hidden="1" customHeight="1"/>
    <row r="9051" ht="16.5" hidden="1" customHeight="1"/>
    <row r="9052" ht="16.5" hidden="1" customHeight="1"/>
    <row r="9053" ht="16.5" hidden="1" customHeight="1"/>
    <row r="9054" ht="16.5" hidden="1" customHeight="1"/>
    <row r="9055" ht="16.5" hidden="1" customHeight="1"/>
    <row r="9056" ht="16.5" hidden="1" customHeight="1"/>
    <row r="9057" ht="16.5" hidden="1" customHeight="1"/>
    <row r="9058" ht="16.5" hidden="1" customHeight="1"/>
    <row r="9059" ht="16.5" hidden="1" customHeight="1"/>
    <row r="9060" ht="16.5" hidden="1" customHeight="1"/>
    <row r="9061" ht="16.5" hidden="1" customHeight="1"/>
    <row r="9062" ht="16.5" hidden="1" customHeight="1"/>
    <row r="9063" ht="16.5" hidden="1" customHeight="1"/>
    <row r="9064" ht="16.5" hidden="1" customHeight="1"/>
    <row r="9065" ht="16.5" hidden="1" customHeight="1"/>
    <row r="9066" ht="16.5" hidden="1" customHeight="1"/>
    <row r="9067" ht="16.5" hidden="1" customHeight="1"/>
    <row r="9068" ht="16.5" hidden="1" customHeight="1"/>
    <row r="9069" ht="16.5" hidden="1" customHeight="1"/>
    <row r="9070" ht="16.5" hidden="1" customHeight="1"/>
    <row r="9071" ht="16.5" hidden="1" customHeight="1"/>
    <row r="9072" ht="16.5" hidden="1" customHeight="1"/>
    <row r="9073" ht="16.5" hidden="1" customHeight="1"/>
    <row r="9074" ht="16.5" hidden="1" customHeight="1"/>
    <row r="9075" ht="16.5" hidden="1" customHeight="1"/>
    <row r="9076" ht="16.5" hidden="1" customHeight="1"/>
    <row r="9077" ht="16.5" hidden="1" customHeight="1"/>
    <row r="9078" ht="16.5" hidden="1" customHeight="1"/>
    <row r="9079" ht="16.5" hidden="1" customHeight="1"/>
    <row r="9080" ht="16.5" hidden="1" customHeight="1"/>
    <row r="9081" ht="16.5" hidden="1" customHeight="1"/>
    <row r="9082" ht="16.5" hidden="1" customHeight="1"/>
    <row r="9083" ht="16.5" hidden="1" customHeight="1"/>
    <row r="9084" ht="16.5" hidden="1" customHeight="1"/>
    <row r="9085" ht="16.5" hidden="1" customHeight="1"/>
    <row r="9086" ht="16.5" hidden="1" customHeight="1"/>
    <row r="9087" ht="16.5" hidden="1" customHeight="1"/>
    <row r="9088" ht="16.5" hidden="1" customHeight="1"/>
    <row r="9089" ht="16.5" hidden="1" customHeight="1"/>
    <row r="9090" ht="16.5" hidden="1" customHeight="1"/>
    <row r="9091" ht="16.5" hidden="1" customHeight="1"/>
    <row r="9092" ht="16.5" hidden="1" customHeight="1"/>
    <row r="9093" ht="16.5" hidden="1" customHeight="1"/>
    <row r="9094" ht="16.5" hidden="1" customHeight="1"/>
    <row r="9095" ht="16.5" hidden="1" customHeight="1"/>
    <row r="9096" ht="16.5" hidden="1" customHeight="1"/>
    <row r="9097" ht="16.5" hidden="1" customHeight="1"/>
    <row r="9098" ht="16.5" hidden="1" customHeight="1"/>
    <row r="9099" ht="16.5" hidden="1" customHeight="1"/>
    <row r="9100" ht="16.5" hidden="1" customHeight="1"/>
    <row r="9101" ht="16.5" hidden="1" customHeight="1"/>
    <row r="9102" ht="16.5" hidden="1" customHeight="1"/>
    <row r="9103" ht="16.5" hidden="1" customHeight="1"/>
    <row r="9104" ht="16.5" hidden="1" customHeight="1"/>
    <row r="9105" ht="16.5" hidden="1" customHeight="1"/>
    <row r="9106" ht="16.5" hidden="1" customHeight="1"/>
    <row r="9107" ht="16.5" hidden="1" customHeight="1"/>
    <row r="9108" ht="16.5" hidden="1" customHeight="1"/>
    <row r="9109" ht="16.5" hidden="1" customHeight="1"/>
    <row r="9110" ht="16.5" hidden="1" customHeight="1"/>
    <row r="9111" ht="16.5" hidden="1" customHeight="1"/>
    <row r="9112" ht="16.5" hidden="1" customHeight="1"/>
    <row r="9113" ht="16.5" hidden="1" customHeight="1"/>
    <row r="9114" ht="16.5" hidden="1" customHeight="1"/>
    <row r="9115" ht="16.5" hidden="1" customHeight="1"/>
    <row r="9116" ht="16.5" hidden="1" customHeight="1"/>
    <row r="9117" ht="16.5" hidden="1" customHeight="1"/>
    <row r="9118" ht="16.5" hidden="1" customHeight="1"/>
    <row r="9119" ht="16.5" hidden="1" customHeight="1"/>
    <row r="9120" ht="16.5" hidden="1" customHeight="1"/>
    <row r="9121" ht="16.5" hidden="1" customHeight="1"/>
    <row r="9122" ht="16.5" hidden="1" customHeight="1"/>
    <row r="9123" ht="16.5" hidden="1" customHeight="1"/>
    <row r="9124" ht="16.5" hidden="1" customHeight="1"/>
    <row r="9125" ht="16.5" hidden="1" customHeight="1"/>
    <row r="9126" ht="16.5" hidden="1" customHeight="1"/>
    <row r="9127" ht="16.5" hidden="1" customHeight="1"/>
    <row r="9128" ht="16.5" hidden="1" customHeight="1"/>
    <row r="9129" ht="16.5" hidden="1" customHeight="1"/>
    <row r="9130" ht="16.5" hidden="1" customHeight="1"/>
    <row r="9131" ht="16.5" hidden="1" customHeight="1"/>
    <row r="9132" ht="16.5" hidden="1" customHeight="1"/>
    <row r="9133" ht="16.5" hidden="1" customHeight="1"/>
    <row r="9134" ht="16.5" hidden="1" customHeight="1"/>
    <row r="9135" ht="16.5" hidden="1" customHeight="1"/>
    <row r="9136" ht="16.5" hidden="1" customHeight="1"/>
    <row r="9137" ht="16.5" hidden="1" customHeight="1"/>
    <row r="9138" ht="16.5" hidden="1" customHeight="1"/>
    <row r="9139" ht="16.5" hidden="1" customHeight="1"/>
    <row r="9140" ht="16.5" hidden="1" customHeight="1"/>
    <row r="9141" ht="16.5" hidden="1" customHeight="1"/>
    <row r="9142" ht="16.5" hidden="1" customHeight="1"/>
    <row r="9143" ht="16.5" hidden="1" customHeight="1"/>
    <row r="9144" ht="16.5" hidden="1" customHeight="1"/>
    <row r="9145" ht="16.5" hidden="1" customHeight="1"/>
    <row r="9146" ht="16.5" hidden="1" customHeight="1"/>
    <row r="9147" ht="16.5" hidden="1" customHeight="1"/>
    <row r="9148" ht="16.5" hidden="1" customHeight="1"/>
    <row r="9149" ht="16.5" hidden="1" customHeight="1"/>
    <row r="9150" ht="16.5" hidden="1" customHeight="1"/>
    <row r="9151" ht="16.5" hidden="1" customHeight="1"/>
    <row r="9152" ht="16.5" hidden="1" customHeight="1"/>
    <row r="9153" ht="16.5" hidden="1" customHeight="1"/>
    <row r="9154" ht="16.5" hidden="1" customHeight="1"/>
    <row r="9155" ht="16.5" hidden="1" customHeight="1"/>
    <row r="9156" ht="16.5" hidden="1" customHeight="1"/>
    <row r="9157" ht="16.5" hidden="1" customHeight="1"/>
    <row r="9158" ht="16.5" hidden="1" customHeight="1"/>
    <row r="9159" ht="16.5" hidden="1" customHeight="1"/>
    <row r="9160" ht="16.5" hidden="1" customHeight="1"/>
    <row r="9161" ht="16.5" hidden="1" customHeight="1"/>
    <row r="9162" ht="16.5" hidden="1" customHeight="1"/>
    <row r="9163" ht="16.5" hidden="1" customHeight="1"/>
    <row r="9164" ht="16.5" hidden="1" customHeight="1"/>
    <row r="9165" ht="16.5" hidden="1" customHeight="1"/>
    <row r="9166" ht="16.5" hidden="1" customHeight="1"/>
    <row r="9167" ht="16.5" hidden="1" customHeight="1"/>
    <row r="9168" ht="16.5" hidden="1" customHeight="1"/>
    <row r="9169" ht="16.5" hidden="1" customHeight="1"/>
    <row r="9170" ht="16.5" hidden="1" customHeight="1"/>
    <row r="9171" ht="16.5" hidden="1" customHeight="1"/>
    <row r="9172" ht="16.5" hidden="1" customHeight="1"/>
    <row r="9173" ht="16.5" hidden="1" customHeight="1"/>
    <row r="9174" ht="16.5" hidden="1" customHeight="1"/>
    <row r="9175" ht="16.5" hidden="1" customHeight="1"/>
    <row r="9176" ht="16.5" hidden="1" customHeight="1"/>
    <row r="9177" ht="16.5" hidden="1" customHeight="1"/>
    <row r="9178" ht="16.5" hidden="1" customHeight="1"/>
    <row r="9179" ht="16.5" hidden="1" customHeight="1"/>
    <row r="9180" ht="16.5" hidden="1" customHeight="1"/>
    <row r="9181" ht="16.5" hidden="1" customHeight="1"/>
    <row r="9182" ht="16.5" hidden="1" customHeight="1"/>
    <row r="9183" ht="16.5" hidden="1" customHeight="1"/>
    <row r="9184" ht="16.5" hidden="1" customHeight="1"/>
    <row r="9185" ht="16.5" hidden="1" customHeight="1"/>
    <row r="9186" ht="16.5" hidden="1" customHeight="1"/>
    <row r="9187" ht="16.5" hidden="1" customHeight="1"/>
    <row r="9188" ht="16.5" hidden="1" customHeight="1"/>
    <row r="9189" ht="16.5" hidden="1" customHeight="1"/>
    <row r="9190" ht="16.5" hidden="1" customHeight="1"/>
    <row r="9191" ht="16.5" hidden="1" customHeight="1"/>
    <row r="9192" ht="16.5" hidden="1" customHeight="1"/>
    <row r="9193" ht="16.5" hidden="1" customHeight="1"/>
    <row r="9194" ht="16.5" hidden="1" customHeight="1"/>
    <row r="9195" ht="16.5" hidden="1" customHeight="1"/>
    <row r="9196" ht="16.5" hidden="1" customHeight="1"/>
    <row r="9197" ht="16.5" hidden="1" customHeight="1"/>
    <row r="9198" ht="16.5" hidden="1" customHeight="1"/>
    <row r="9199" ht="16.5" hidden="1" customHeight="1"/>
    <row r="9200" ht="16.5" hidden="1" customHeight="1"/>
    <row r="9201" ht="16.5" hidden="1" customHeight="1"/>
    <row r="9202" ht="16.5" hidden="1" customHeight="1"/>
    <row r="9203" ht="16.5" hidden="1" customHeight="1"/>
    <row r="9204" ht="16.5" hidden="1" customHeight="1"/>
    <row r="9205" ht="16.5" hidden="1" customHeight="1"/>
    <row r="9206" ht="16.5" hidden="1" customHeight="1"/>
    <row r="9207" ht="16.5" hidden="1" customHeight="1"/>
    <row r="9208" ht="16.5" hidden="1" customHeight="1"/>
    <row r="9209" ht="16.5" hidden="1" customHeight="1"/>
    <row r="9210" ht="16.5" hidden="1" customHeight="1"/>
    <row r="9211" ht="16.5" hidden="1" customHeight="1"/>
    <row r="9212" ht="16.5" hidden="1" customHeight="1"/>
    <row r="9213" ht="16.5" hidden="1" customHeight="1"/>
    <row r="9214" ht="16.5" hidden="1" customHeight="1"/>
    <row r="9215" ht="16.5" hidden="1" customHeight="1"/>
    <row r="9216" ht="16.5" hidden="1" customHeight="1"/>
    <row r="9217" ht="16.5" hidden="1" customHeight="1"/>
    <row r="9218" ht="16.5" hidden="1" customHeight="1"/>
    <row r="9219" ht="16.5" hidden="1" customHeight="1"/>
    <row r="9220" ht="16.5" hidden="1" customHeight="1"/>
    <row r="9221" ht="16.5" hidden="1" customHeight="1"/>
    <row r="9222" ht="16.5" hidden="1" customHeight="1"/>
    <row r="9223" ht="16.5" hidden="1" customHeight="1"/>
    <row r="9224" ht="16.5" hidden="1" customHeight="1"/>
    <row r="9225" ht="16.5" hidden="1" customHeight="1"/>
    <row r="9226" ht="16.5" hidden="1" customHeight="1"/>
    <row r="9227" ht="16.5" hidden="1" customHeight="1"/>
    <row r="9228" ht="16.5" hidden="1" customHeight="1"/>
    <row r="9229" ht="16.5" hidden="1" customHeight="1"/>
    <row r="9230" ht="16.5" hidden="1" customHeight="1"/>
    <row r="9231" ht="16.5" hidden="1" customHeight="1"/>
    <row r="9232" ht="16.5" hidden="1" customHeight="1"/>
    <row r="9233" ht="16.5" hidden="1" customHeight="1"/>
    <row r="9234" ht="16.5" hidden="1" customHeight="1"/>
    <row r="9235" ht="16.5" hidden="1" customHeight="1"/>
    <row r="9236" ht="16.5" hidden="1" customHeight="1"/>
    <row r="9237" ht="16.5" hidden="1" customHeight="1"/>
    <row r="9238" ht="16.5" hidden="1" customHeight="1"/>
    <row r="9239" ht="16.5" hidden="1" customHeight="1"/>
    <row r="9240" ht="16.5" hidden="1" customHeight="1"/>
    <row r="9241" ht="16.5" hidden="1" customHeight="1"/>
    <row r="9242" ht="16.5" hidden="1" customHeight="1"/>
    <row r="9243" ht="16.5" hidden="1" customHeight="1"/>
    <row r="9244" ht="16.5" hidden="1" customHeight="1"/>
    <row r="9245" ht="16.5" hidden="1" customHeight="1"/>
    <row r="9246" ht="16.5" hidden="1" customHeight="1"/>
    <row r="9247" ht="16.5" hidden="1" customHeight="1"/>
    <row r="9248" ht="16.5" hidden="1" customHeight="1"/>
    <row r="9249" ht="16.5" hidden="1" customHeight="1"/>
    <row r="9250" ht="16.5" hidden="1" customHeight="1"/>
    <row r="9251" ht="16.5" hidden="1" customHeight="1"/>
    <row r="9252" ht="16.5" hidden="1" customHeight="1"/>
    <row r="9253" ht="16.5" hidden="1" customHeight="1"/>
    <row r="9254" ht="16.5" hidden="1" customHeight="1"/>
    <row r="9255" ht="16.5" hidden="1" customHeight="1"/>
    <row r="9256" ht="16.5" hidden="1" customHeight="1"/>
    <row r="9257" ht="16.5" hidden="1" customHeight="1"/>
    <row r="9258" ht="16.5" hidden="1" customHeight="1"/>
    <row r="9259" ht="16.5" hidden="1" customHeight="1"/>
    <row r="9260" ht="16.5" hidden="1" customHeight="1"/>
    <row r="9261" ht="16.5" hidden="1" customHeight="1"/>
    <row r="9262" ht="16.5" hidden="1" customHeight="1"/>
    <row r="9263" ht="16.5" hidden="1" customHeight="1"/>
    <row r="9264" ht="16.5" hidden="1" customHeight="1"/>
    <row r="9265" ht="16.5" hidden="1" customHeight="1"/>
    <row r="9266" ht="16.5" hidden="1" customHeight="1"/>
    <row r="9267" ht="16.5" hidden="1" customHeight="1"/>
    <row r="9268" ht="16.5" hidden="1" customHeight="1"/>
    <row r="9269" ht="16.5" hidden="1" customHeight="1"/>
    <row r="9270" ht="16.5" hidden="1" customHeight="1"/>
    <row r="9271" ht="16.5" hidden="1" customHeight="1"/>
    <row r="9272" ht="16.5" hidden="1" customHeight="1"/>
    <row r="9273" ht="16.5" hidden="1" customHeight="1"/>
    <row r="9274" ht="16.5" hidden="1" customHeight="1"/>
    <row r="9275" ht="16.5" hidden="1" customHeight="1"/>
    <row r="9276" ht="16.5" hidden="1" customHeight="1"/>
    <row r="9277" ht="16.5" hidden="1" customHeight="1"/>
    <row r="9278" ht="16.5" hidden="1" customHeight="1"/>
    <row r="9279" ht="16.5" hidden="1" customHeight="1"/>
    <row r="9280" ht="16.5" hidden="1" customHeight="1"/>
    <row r="9281" ht="16.5" hidden="1" customHeight="1"/>
    <row r="9282" ht="16.5" hidden="1" customHeight="1"/>
    <row r="9283" ht="16.5" hidden="1" customHeight="1"/>
    <row r="9284" ht="16.5" hidden="1" customHeight="1"/>
    <row r="9285" ht="16.5" hidden="1" customHeight="1"/>
    <row r="9286" ht="16.5" hidden="1" customHeight="1"/>
    <row r="9287" ht="16.5" hidden="1" customHeight="1"/>
    <row r="9288" ht="16.5" hidden="1" customHeight="1"/>
    <row r="9289" ht="16.5" hidden="1" customHeight="1"/>
    <row r="9290" ht="16.5" hidden="1" customHeight="1"/>
    <row r="9291" ht="16.5" hidden="1" customHeight="1"/>
    <row r="9292" ht="16.5" hidden="1" customHeight="1"/>
    <row r="9293" ht="16.5" hidden="1" customHeight="1"/>
    <row r="9294" ht="16.5" hidden="1" customHeight="1"/>
    <row r="9295" ht="16.5" hidden="1" customHeight="1"/>
    <row r="9296" ht="16.5" hidden="1" customHeight="1"/>
    <row r="9297" ht="16.5" hidden="1" customHeight="1"/>
    <row r="9298" ht="16.5" hidden="1" customHeight="1"/>
    <row r="9299" ht="16.5" hidden="1" customHeight="1"/>
    <row r="9300" ht="16.5" hidden="1" customHeight="1"/>
    <row r="9301" ht="16.5" hidden="1" customHeight="1"/>
    <row r="9302" ht="16.5" hidden="1" customHeight="1"/>
    <row r="9303" ht="16.5" hidden="1" customHeight="1"/>
    <row r="9304" ht="16.5" hidden="1" customHeight="1"/>
    <row r="9305" ht="16.5" hidden="1" customHeight="1"/>
    <row r="9306" ht="16.5" hidden="1" customHeight="1"/>
    <row r="9307" ht="16.5" hidden="1" customHeight="1"/>
    <row r="9308" ht="16.5" hidden="1" customHeight="1"/>
    <row r="9309" ht="16.5" hidden="1" customHeight="1"/>
    <row r="9310" ht="16.5" hidden="1" customHeight="1"/>
    <row r="9311" ht="16.5" hidden="1" customHeight="1"/>
    <row r="9312" ht="16.5" hidden="1" customHeight="1"/>
    <row r="9313" ht="16.5" hidden="1" customHeight="1"/>
    <row r="9314" ht="16.5" hidden="1" customHeight="1"/>
    <row r="9315" ht="16.5" hidden="1" customHeight="1"/>
    <row r="9316" ht="16.5" hidden="1" customHeight="1"/>
    <row r="9317" ht="16.5" hidden="1" customHeight="1"/>
    <row r="9318" ht="16.5" hidden="1" customHeight="1"/>
    <row r="9319" ht="16.5" hidden="1" customHeight="1"/>
    <row r="9320" ht="16.5" hidden="1" customHeight="1"/>
    <row r="9321" ht="16.5" hidden="1" customHeight="1"/>
    <row r="9322" ht="16.5" hidden="1" customHeight="1"/>
    <row r="9323" ht="16.5" hidden="1" customHeight="1"/>
    <row r="9324" ht="16.5" hidden="1" customHeight="1"/>
    <row r="9325" ht="16.5" hidden="1" customHeight="1"/>
    <row r="9326" ht="16.5" hidden="1" customHeight="1"/>
    <row r="9327" ht="16.5" hidden="1" customHeight="1"/>
    <row r="9328" ht="16.5" hidden="1" customHeight="1"/>
    <row r="9329" ht="16.5" hidden="1" customHeight="1"/>
    <row r="9330" ht="16.5" hidden="1" customHeight="1"/>
    <row r="9331" ht="16.5" hidden="1" customHeight="1"/>
    <row r="9332" ht="16.5" hidden="1" customHeight="1"/>
    <row r="9333" ht="16.5" hidden="1" customHeight="1"/>
    <row r="9334" ht="16.5" hidden="1" customHeight="1"/>
    <row r="9335" ht="16.5" hidden="1" customHeight="1"/>
    <row r="9336" ht="16.5" hidden="1" customHeight="1"/>
    <row r="9337" ht="16.5" hidden="1" customHeight="1"/>
    <row r="9338" ht="16.5" hidden="1" customHeight="1"/>
    <row r="9339" ht="16.5" hidden="1" customHeight="1"/>
    <row r="9340" ht="16.5" hidden="1" customHeight="1"/>
    <row r="9341" ht="16.5" hidden="1" customHeight="1"/>
    <row r="9342" ht="16.5" hidden="1" customHeight="1"/>
    <row r="9343" ht="16.5" hidden="1" customHeight="1"/>
    <row r="9344" ht="16.5" hidden="1" customHeight="1"/>
    <row r="9345" ht="16.5" hidden="1" customHeight="1"/>
    <row r="9346" ht="16.5" hidden="1" customHeight="1"/>
    <row r="9347" ht="16.5" hidden="1" customHeight="1"/>
    <row r="9348" ht="16.5" hidden="1" customHeight="1"/>
    <row r="9349" ht="16.5" hidden="1" customHeight="1"/>
    <row r="9350" ht="16.5" hidden="1" customHeight="1"/>
    <row r="9351" ht="16.5" hidden="1" customHeight="1"/>
    <row r="9352" ht="16.5" hidden="1" customHeight="1"/>
    <row r="9353" ht="16.5" hidden="1" customHeight="1"/>
    <row r="9354" ht="16.5" hidden="1" customHeight="1"/>
    <row r="9355" ht="16.5" hidden="1" customHeight="1"/>
    <row r="9356" ht="16.5" hidden="1" customHeight="1"/>
    <row r="9357" ht="16.5" hidden="1" customHeight="1"/>
    <row r="9358" ht="16.5" hidden="1" customHeight="1"/>
    <row r="9359" ht="16.5" hidden="1" customHeight="1"/>
    <row r="9360" ht="16.5" hidden="1" customHeight="1"/>
    <row r="9361" ht="16.5" hidden="1" customHeight="1"/>
    <row r="9362" ht="16.5" hidden="1" customHeight="1"/>
    <row r="9363" ht="16.5" hidden="1" customHeight="1"/>
    <row r="9364" ht="16.5" hidden="1" customHeight="1"/>
    <row r="9365" ht="16.5" hidden="1" customHeight="1"/>
    <row r="9366" ht="16.5" hidden="1" customHeight="1"/>
    <row r="9367" ht="16.5" hidden="1" customHeight="1"/>
    <row r="9368" ht="16.5" hidden="1" customHeight="1"/>
    <row r="9369" ht="16.5" hidden="1" customHeight="1"/>
    <row r="9370" ht="16.5" hidden="1" customHeight="1"/>
    <row r="9371" ht="16.5" hidden="1" customHeight="1"/>
    <row r="9372" ht="16.5" hidden="1" customHeight="1"/>
    <row r="9373" ht="16.5" hidden="1" customHeight="1"/>
    <row r="9374" ht="16.5" hidden="1" customHeight="1"/>
    <row r="9375" ht="16.5" hidden="1" customHeight="1"/>
    <row r="9376" ht="16.5" hidden="1" customHeight="1"/>
    <row r="9377" ht="16.5" hidden="1" customHeight="1"/>
    <row r="9378" ht="16.5" hidden="1" customHeight="1"/>
    <row r="9379" ht="16.5" hidden="1" customHeight="1"/>
    <row r="9380" ht="16.5" hidden="1" customHeight="1"/>
    <row r="9381" ht="16.5" hidden="1" customHeight="1"/>
    <row r="9382" ht="16.5" hidden="1" customHeight="1"/>
    <row r="9383" ht="16.5" hidden="1" customHeight="1"/>
    <row r="9384" ht="16.5" hidden="1" customHeight="1"/>
    <row r="9385" ht="16.5" hidden="1" customHeight="1"/>
    <row r="9386" ht="16.5" hidden="1" customHeight="1"/>
    <row r="9387" ht="16.5" hidden="1" customHeight="1"/>
    <row r="9388" ht="16.5" hidden="1" customHeight="1"/>
    <row r="9389" ht="16.5" hidden="1" customHeight="1"/>
    <row r="9390" ht="16.5" hidden="1" customHeight="1"/>
    <row r="9391" ht="16.5" hidden="1" customHeight="1"/>
    <row r="9392" ht="16.5" hidden="1" customHeight="1"/>
    <row r="9393" ht="16.5" hidden="1" customHeight="1"/>
    <row r="9394" ht="16.5" hidden="1" customHeight="1"/>
    <row r="9395" ht="16.5" hidden="1" customHeight="1"/>
    <row r="9396" ht="16.5" hidden="1" customHeight="1"/>
    <row r="9397" ht="16.5" hidden="1" customHeight="1"/>
    <row r="9398" ht="16.5" hidden="1" customHeight="1"/>
    <row r="9399" ht="16.5" hidden="1" customHeight="1"/>
    <row r="9400" ht="16.5" hidden="1" customHeight="1"/>
    <row r="9401" ht="16.5" hidden="1" customHeight="1"/>
    <row r="9402" ht="16.5" hidden="1" customHeight="1"/>
    <row r="9403" ht="16.5" hidden="1" customHeight="1"/>
    <row r="9404" ht="16.5" hidden="1" customHeight="1"/>
    <row r="9405" ht="16.5" hidden="1" customHeight="1"/>
    <row r="9406" ht="16.5" hidden="1" customHeight="1"/>
    <row r="9407" ht="16.5" hidden="1" customHeight="1"/>
    <row r="9408" ht="16.5" hidden="1" customHeight="1"/>
    <row r="9409" ht="16.5" hidden="1" customHeight="1"/>
    <row r="9410" ht="16.5" hidden="1" customHeight="1"/>
    <row r="9411" ht="16.5" hidden="1" customHeight="1"/>
    <row r="9412" ht="16.5" hidden="1" customHeight="1"/>
    <row r="9413" ht="16.5" hidden="1" customHeight="1"/>
    <row r="9414" ht="16.5" hidden="1" customHeight="1"/>
    <row r="9415" ht="16.5" hidden="1" customHeight="1"/>
    <row r="9416" ht="16.5" hidden="1" customHeight="1"/>
    <row r="9417" ht="16.5" hidden="1" customHeight="1"/>
    <row r="9418" ht="16.5" hidden="1" customHeight="1"/>
    <row r="9419" ht="16.5" hidden="1" customHeight="1"/>
    <row r="9420" ht="16.5" hidden="1" customHeight="1"/>
    <row r="9421" ht="16.5" hidden="1" customHeight="1"/>
    <row r="9422" ht="16.5" hidden="1" customHeight="1"/>
    <row r="9423" ht="16.5" hidden="1" customHeight="1"/>
    <row r="9424" ht="16.5" hidden="1" customHeight="1"/>
    <row r="9425" ht="16.5" hidden="1" customHeight="1"/>
    <row r="9426" ht="16.5" hidden="1" customHeight="1"/>
    <row r="9427" ht="16.5" hidden="1" customHeight="1"/>
    <row r="9428" ht="16.5" hidden="1" customHeight="1"/>
    <row r="9429" ht="16.5" hidden="1" customHeight="1"/>
    <row r="9430" ht="16.5" hidden="1" customHeight="1"/>
    <row r="9431" ht="16.5" hidden="1" customHeight="1"/>
    <row r="9432" ht="16.5" hidden="1" customHeight="1"/>
    <row r="9433" ht="16.5" hidden="1" customHeight="1"/>
    <row r="9434" ht="16.5" hidden="1" customHeight="1"/>
    <row r="9435" ht="16.5" hidden="1" customHeight="1"/>
    <row r="9436" ht="16.5" hidden="1" customHeight="1"/>
    <row r="9437" ht="16.5" hidden="1" customHeight="1"/>
    <row r="9438" ht="16.5" hidden="1" customHeight="1"/>
    <row r="9439" ht="16.5" hidden="1" customHeight="1"/>
    <row r="9440" ht="16.5" hidden="1" customHeight="1"/>
    <row r="9441" ht="16.5" hidden="1" customHeight="1"/>
    <row r="9442" ht="16.5" hidden="1" customHeight="1"/>
    <row r="9443" ht="16.5" hidden="1" customHeight="1"/>
    <row r="9444" ht="16.5" hidden="1" customHeight="1"/>
    <row r="9445" ht="16.5" hidden="1" customHeight="1"/>
    <row r="9446" ht="16.5" hidden="1" customHeight="1"/>
    <row r="9447" ht="16.5" hidden="1" customHeight="1"/>
    <row r="9448" ht="16.5" hidden="1" customHeight="1"/>
    <row r="9449" ht="16.5" hidden="1" customHeight="1"/>
    <row r="9450" ht="16.5" hidden="1" customHeight="1"/>
    <row r="9451" ht="16.5" hidden="1" customHeight="1"/>
    <row r="9452" ht="16.5" hidden="1" customHeight="1"/>
    <row r="9453" ht="16.5" hidden="1" customHeight="1"/>
    <row r="9454" ht="16.5" hidden="1" customHeight="1"/>
    <row r="9455" ht="16.5" hidden="1" customHeight="1"/>
    <row r="9456" ht="16.5" hidden="1" customHeight="1"/>
    <row r="9457" ht="16.5" hidden="1" customHeight="1"/>
    <row r="9458" ht="16.5" hidden="1" customHeight="1"/>
    <row r="9459" ht="16.5" hidden="1" customHeight="1"/>
    <row r="9460" ht="16.5" hidden="1" customHeight="1"/>
    <row r="9461" ht="16.5" hidden="1" customHeight="1"/>
    <row r="9462" ht="16.5" hidden="1" customHeight="1"/>
    <row r="9463" ht="16.5" hidden="1" customHeight="1"/>
    <row r="9464" ht="16.5" hidden="1" customHeight="1"/>
    <row r="9465" ht="16.5" hidden="1" customHeight="1"/>
    <row r="9466" ht="16.5" hidden="1" customHeight="1"/>
    <row r="9467" ht="16.5" hidden="1" customHeight="1"/>
    <row r="9468" ht="16.5" hidden="1" customHeight="1"/>
    <row r="9469" ht="16.5" hidden="1" customHeight="1"/>
    <row r="9470" ht="16.5" hidden="1" customHeight="1"/>
    <row r="9471" ht="16.5" hidden="1" customHeight="1"/>
    <row r="9472" ht="16.5" hidden="1" customHeight="1"/>
    <row r="9473" ht="16.5" hidden="1" customHeight="1"/>
    <row r="9474" ht="16.5" hidden="1" customHeight="1"/>
    <row r="9475" ht="16.5" hidden="1" customHeight="1"/>
    <row r="9476" ht="16.5" hidden="1" customHeight="1"/>
    <row r="9477" ht="16.5" hidden="1" customHeight="1"/>
    <row r="9478" ht="16.5" hidden="1" customHeight="1"/>
    <row r="9479" ht="16.5" hidden="1" customHeight="1"/>
    <row r="9480" ht="16.5" hidden="1" customHeight="1"/>
    <row r="9481" ht="16.5" hidden="1" customHeight="1"/>
    <row r="9482" ht="16.5" hidden="1" customHeight="1"/>
    <row r="9483" ht="16.5" hidden="1" customHeight="1"/>
    <row r="9484" ht="16.5" hidden="1" customHeight="1"/>
    <row r="9485" ht="16.5" hidden="1" customHeight="1"/>
    <row r="9486" ht="16.5" hidden="1" customHeight="1"/>
    <row r="9487" ht="16.5" hidden="1" customHeight="1"/>
    <row r="9488" ht="16.5" hidden="1" customHeight="1"/>
    <row r="9489" ht="16.5" hidden="1" customHeight="1"/>
    <row r="9490" ht="16.5" hidden="1" customHeight="1"/>
    <row r="9491" ht="16.5" hidden="1" customHeight="1"/>
    <row r="9492" ht="16.5" hidden="1" customHeight="1"/>
    <row r="9493" ht="16.5" hidden="1" customHeight="1"/>
    <row r="9494" ht="16.5" hidden="1" customHeight="1"/>
    <row r="9495" ht="16.5" hidden="1" customHeight="1"/>
    <row r="9496" ht="16.5" hidden="1" customHeight="1"/>
    <row r="9497" ht="16.5" hidden="1" customHeight="1"/>
    <row r="9498" ht="16.5" hidden="1" customHeight="1"/>
    <row r="9499" ht="16.5" hidden="1" customHeight="1"/>
    <row r="9500" ht="16.5" hidden="1" customHeight="1"/>
    <row r="9501" ht="16.5" hidden="1" customHeight="1"/>
    <row r="9502" ht="16.5" hidden="1" customHeight="1"/>
    <row r="9503" ht="16.5" hidden="1" customHeight="1"/>
    <row r="9504" ht="16.5" hidden="1" customHeight="1"/>
    <row r="9505" ht="16.5" hidden="1" customHeight="1"/>
    <row r="9506" ht="16.5" hidden="1" customHeight="1"/>
    <row r="9507" ht="16.5" hidden="1" customHeight="1"/>
    <row r="9508" ht="16.5" hidden="1" customHeight="1"/>
    <row r="9509" ht="16.5" hidden="1" customHeight="1"/>
    <row r="9510" ht="16.5" hidden="1" customHeight="1"/>
    <row r="9511" ht="16.5" hidden="1" customHeight="1"/>
    <row r="9512" ht="16.5" hidden="1" customHeight="1"/>
    <row r="9513" ht="16.5" hidden="1" customHeight="1"/>
    <row r="9514" ht="16.5" hidden="1" customHeight="1"/>
    <row r="9515" ht="16.5" hidden="1" customHeight="1"/>
    <row r="9516" ht="16.5" hidden="1" customHeight="1"/>
    <row r="9517" ht="16.5" hidden="1" customHeight="1"/>
    <row r="9518" ht="16.5" hidden="1" customHeight="1"/>
    <row r="9519" ht="16.5" hidden="1" customHeight="1"/>
    <row r="9520" ht="16.5" hidden="1" customHeight="1"/>
    <row r="9521" ht="16.5" hidden="1" customHeight="1"/>
    <row r="9522" ht="16.5" hidden="1" customHeight="1"/>
    <row r="9523" ht="16.5" hidden="1" customHeight="1"/>
    <row r="9524" ht="16.5" hidden="1" customHeight="1"/>
    <row r="9525" ht="16.5" hidden="1" customHeight="1"/>
    <row r="9526" ht="16.5" hidden="1" customHeight="1"/>
    <row r="9527" ht="16.5" hidden="1" customHeight="1"/>
    <row r="9528" ht="16.5" hidden="1" customHeight="1"/>
    <row r="9529" ht="16.5" hidden="1" customHeight="1"/>
    <row r="9530" ht="16.5" hidden="1" customHeight="1"/>
    <row r="9531" ht="16.5" hidden="1" customHeight="1"/>
    <row r="9532" ht="16.5" hidden="1" customHeight="1"/>
    <row r="9533" ht="16.5" hidden="1" customHeight="1"/>
    <row r="9534" ht="16.5" hidden="1" customHeight="1"/>
    <row r="9535" ht="16.5" hidden="1" customHeight="1"/>
    <row r="9536" ht="16.5" hidden="1" customHeight="1"/>
    <row r="9537" ht="16.5" hidden="1" customHeight="1"/>
    <row r="9538" ht="16.5" hidden="1" customHeight="1"/>
    <row r="9539" ht="16.5" hidden="1" customHeight="1"/>
    <row r="9540" ht="16.5" hidden="1" customHeight="1"/>
    <row r="9541" ht="16.5" hidden="1" customHeight="1"/>
    <row r="9542" ht="16.5" hidden="1" customHeight="1"/>
    <row r="9543" ht="16.5" hidden="1" customHeight="1"/>
    <row r="9544" ht="16.5" hidden="1" customHeight="1"/>
    <row r="9545" ht="16.5" hidden="1" customHeight="1"/>
    <row r="9546" ht="16.5" hidden="1" customHeight="1"/>
    <row r="9547" ht="16.5" hidden="1" customHeight="1"/>
    <row r="9548" ht="16.5" hidden="1" customHeight="1"/>
    <row r="9549" ht="16.5" hidden="1" customHeight="1"/>
    <row r="9550" ht="16.5" hidden="1" customHeight="1"/>
    <row r="9551" ht="16.5" hidden="1" customHeight="1"/>
    <row r="9552" ht="16.5" hidden="1" customHeight="1"/>
    <row r="9553" ht="16.5" hidden="1" customHeight="1"/>
    <row r="9554" ht="16.5" hidden="1" customHeight="1"/>
    <row r="9555" ht="16.5" hidden="1" customHeight="1"/>
    <row r="9556" ht="16.5" hidden="1" customHeight="1"/>
    <row r="9557" ht="16.5" hidden="1" customHeight="1"/>
    <row r="9558" ht="16.5" hidden="1" customHeight="1"/>
    <row r="9559" ht="16.5" hidden="1" customHeight="1"/>
    <row r="9560" ht="16.5" hidden="1" customHeight="1"/>
    <row r="9561" ht="16.5" hidden="1" customHeight="1"/>
    <row r="9562" ht="16.5" hidden="1" customHeight="1"/>
    <row r="9563" ht="16.5" hidden="1" customHeight="1"/>
    <row r="9564" ht="16.5" hidden="1" customHeight="1"/>
    <row r="9565" ht="16.5" hidden="1" customHeight="1"/>
    <row r="9566" ht="16.5" hidden="1" customHeight="1"/>
    <row r="9567" ht="16.5" hidden="1" customHeight="1"/>
    <row r="9568" ht="16.5" hidden="1" customHeight="1"/>
    <row r="9569" ht="16.5" hidden="1" customHeight="1"/>
    <row r="9570" ht="16.5" hidden="1" customHeight="1"/>
    <row r="9571" ht="16.5" hidden="1" customHeight="1"/>
    <row r="9572" ht="16.5" hidden="1" customHeight="1"/>
    <row r="9573" ht="16.5" hidden="1" customHeight="1"/>
    <row r="9574" ht="16.5" hidden="1" customHeight="1"/>
    <row r="9575" ht="16.5" hidden="1" customHeight="1"/>
    <row r="9576" ht="16.5" hidden="1" customHeight="1"/>
    <row r="9577" ht="16.5" hidden="1" customHeight="1"/>
    <row r="9578" ht="16.5" hidden="1" customHeight="1"/>
    <row r="9579" ht="16.5" hidden="1" customHeight="1"/>
    <row r="9580" ht="16.5" hidden="1" customHeight="1"/>
    <row r="9581" ht="16.5" hidden="1" customHeight="1"/>
    <row r="9582" ht="16.5" hidden="1" customHeight="1"/>
    <row r="9583" ht="16.5" hidden="1" customHeight="1"/>
    <row r="9584" ht="16.5" hidden="1" customHeight="1"/>
    <row r="9585" ht="16.5" hidden="1" customHeight="1"/>
    <row r="9586" ht="16.5" hidden="1" customHeight="1"/>
    <row r="9587" ht="16.5" hidden="1" customHeight="1"/>
    <row r="9588" ht="16.5" hidden="1" customHeight="1"/>
    <row r="9589" ht="16.5" hidden="1" customHeight="1"/>
    <row r="9590" ht="16.5" hidden="1" customHeight="1"/>
    <row r="9591" ht="16.5" hidden="1" customHeight="1"/>
    <row r="9592" ht="16.5" hidden="1" customHeight="1"/>
    <row r="9593" ht="16.5" hidden="1" customHeight="1"/>
    <row r="9594" ht="16.5" hidden="1" customHeight="1"/>
    <row r="9595" ht="16.5" hidden="1" customHeight="1"/>
    <row r="9596" ht="16.5" hidden="1" customHeight="1"/>
    <row r="9597" ht="16.5" hidden="1" customHeight="1"/>
    <row r="9598" ht="16.5" hidden="1" customHeight="1"/>
    <row r="9599" ht="16.5" hidden="1" customHeight="1"/>
    <row r="9600" ht="16.5" hidden="1" customHeight="1"/>
    <row r="9601" ht="16.5" hidden="1" customHeight="1"/>
    <row r="9602" ht="16.5" hidden="1" customHeight="1"/>
    <row r="9603" ht="16.5" hidden="1" customHeight="1"/>
    <row r="9604" ht="16.5" hidden="1" customHeight="1"/>
    <row r="9605" ht="16.5" hidden="1" customHeight="1"/>
    <row r="9606" ht="16.5" hidden="1" customHeight="1"/>
    <row r="9607" ht="16.5" hidden="1" customHeight="1"/>
    <row r="9608" ht="16.5" hidden="1" customHeight="1"/>
    <row r="9609" ht="16.5" hidden="1" customHeight="1"/>
    <row r="9610" ht="16.5" hidden="1" customHeight="1"/>
    <row r="9611" ht="16.5" hidden="1" customHeight="1"/>
    <row r="9612" ht="16.5" hidden="1" customHeight="1"/>
    <row r="9613" ht="16.5" hidden="1" customHeight="1"/>
    <row r="9614" ht="16.5" hidden="1" customHeight="1"/>
    <row r="9615" ht="16.5" hidden="1" customHeight="1"/>
    <row r="9616" ht="16.5" hidden="1" customHeight="1"/>
    <row r="9617" ht="16.5" hidden="1" customHeight="1"/>
    <row r="9618" ht="16.5" hidden="1" customHeight="1"/>
    <row r="9619" ht="16.5" hidden="1" customHeight="1"/>
    <row r="9620" ht="16.5" hidden="1" customHeight="1"/>
    <row r="9621" ht="16.5" hidden="1" customHeight="1"/>
    <row r="9622" ht="16.5" hidden="1" customHeight="1"/>
    <row r="9623" ht="16.5" hidden="1" customHeight="1"/>
    <row r="9624" ht="16.5" hidden="1" customHeight="1"/>
    <row r="9625" ht="16.5" hidden="1" customHeight="1"/>
    <row r="9626" ht="16.5" hidden="1" customHeight="1"/>
    <row r="9627" ht="16.5" hidden="1" customHeight="1"/>
    <row r="9628" ht="16.5" hidden="1" customHeight="1"/>
    <row r="9629" ht="16.5" hidden="1" customHeight="1"/>
    <row r="9630" ht="16.5" hidden="1" customHeight="1"/>
    <row r="9631" ht="16.5" hidden="1" customHeight="1"/>
    <row r="9632" ht="16.5" hidden="1" customHeight="1"/>
    <row r="9633" ht="16.5" hidden="1" customHeight="1"/>
    <row r="9634" ht="16.5" hidden="1" customHeight="1"/>
    <row r="9635" ht="16.5" hidden="1" customHeight="1"/>
    <row r="9636" ht="16.5" hidden="1" customHeight="1"/>
    <row r="9637" ht="16.5" hidden="1" customHeight="1"/>
    <row r="9638" ht="16.5" hidden="1" customHeight="1"/>
    <row r="9639" ht="16.5" hidden="1" customHeight="1"/>
    <row r="9640" ht="16.5" hidden="1" customHeight="1"/>
    <row r="9641" ht="16.5" hidden="1" customHeight="1"/>
    <row r="9642" ht="16.5" hidden="1" customHeight="1"/>
    <row r="9643" ht="16.5" hidden="1" customHeight="1"/>
    <row r="9644" ht="16.5" hidden="1" customHeight="1"/>
    <row r="9645" ht="16.5" hidden="1" customHeight="1"/>
    <row r="9646" ht="16.5" hidden="1" customHeight="1"/>
    <row r="9647" ht="16.5" hidden="1" customHeight="1"/>
    <row r="9648" ht="16.5" hidden="1" customHeight="1"/>
    <row r="9649" ht="16.5" hidden="1" customHeight="1"/>
    <row r="9650" ht="16.5" hidden="1" customHeight="1"/>
    <row r="9651" ht="16.5" hidden="1" customHeight="1"/>
    <row r="9652" ht="16.5" hidden="1" customHeight="1"/>
    <row r="9653" ht="16.5" hidden="1" customHeight="1"/>
    <row r="9654" ht="16.5" hidden="1" customHeight="1"/>
    <row r="9655" ht="16.5" hidden="1" customHeight="1"/>
    <row r="9656" ht="16.5" hidden="1" customHeight="1"/>
    <row r="9657" ht="16.5" hidden="1" customHeight="1"/>
    <row r="9658" ht="16.5" hidden="1" customHeight="1"/>
    <row r="9659" ht="16.5" hidden="1" customHeight="1"/>
    <row r="9660" ht="16.5" hidden="1" customHeight="1"/>
    <row r="9661" ht="16.5" hidden="1" customHeight="1"/>
    <row r="9662" ht="16.5" hidden="1" customHeight="1"/>
    <row r="9663" ht="16.5" hidden="1" customHeight="1"/>
    <row r="9664" ht="16.5" hidden="1" customHeight="1"/>
    <row r="9665" ht="16.5" hidden="1" customHeight="1"/>
    <row r="9666" ht="16.5" hidden="1" customHeight="1"/>
    <row r="9667" ht="16.5" hidden="1" customHeight="1"/>
    <row r="9668" ht="16.5" hidden="1" customHeight="1"/>
    <row r="9669" ht="16.5" hidden="1" customHeight="1"/>
    <row r="9670" ht="16.5" hidden="1" customHeight="1"/>
    <row r="9671" ht="16.5" hidden="1" customHeight="1"/>
    <row r="9672" ht="16.5" hidden="1" customHeight="1"/>
    <row r="9673" ht="16.5" hidden="1" customHeight="1"/>
    <row r="9674" ht="16.5" hidden="1" customHeight="1"/>
    <row r="9675" ht="16.5" hidden="1" customHeight="1"/>
    <row r="9676" ht="16.5" hidden="1" customHeight="1"/>
    <row r="9677" ht="16.5" hidden="1" customHeight="1"/>
    <row r="9678" ht="16.5" hidden="1" customHeight="1"/>
    <row r="9679" ht="16.5" hidden="1" customHeight="1"/>
    <row r="9680" ht="16.5" hidden="1" customHeight="1"/>
    <row r="9681" ht="16.5" hidden="1" customHeight="1"/>
    <row r="9682" ht="16.5" hidden="1" customHeight="1"/>
    <row r="9683" ht="16.5" hidden="1" customHeight="1"/>
    <row r="9684" ht="16.5" hidden="1" customHeight="1"/>
    <row r="9685" ht="16.5" hidden="1" customHeight="1"/>
    <row r="9686" ht="16.5" hidden="1" customHeight="1"/>
    <row r="9687" ht="16.5" hidden="1" customHeight="1"/>
    <row r="9688" ht="16.5" hidden="1" customHeight="1"/>
    <row r="9689" ht="16.5" hidden="1" customHeight="1"/>
    <row r="9690" ht="16.5" hidden="1" customHeight="1"/>
    <row r="9691" ht="16.5" hidden="1" customHeight="1"/>
    <row r="9692" ht="16.5" hidden="1" customHeight="1"/>
    <row r="9693" ht="16.5" hidden="1" customHeight="1"/>
    <row r="9694" ht="16.5" hidden="1" customHeight="1"/>
    <row r="9695" ht="16.5" hidden="1" customHeight="1"/>
    <row r="9696" ht="16.5" hidden="1" customHeight="1"/>
    <row r="9697" ht="16.5" hidden="1" customHeight="1"/>
    <row r="9698" ht="16.5" hidden="1" customHeight="1"/>
    <row r="9699" ht="16.5" hidden="1" customHeight="1"/>
    <row r="9700" ht="16.5" hidden="1" customHeight="1"/>
    <row r="9701" ht="16.5" hidden="1" customHeight="1"/>
    <row r="9702" ht="16.5" hidden="1" customHeight="1"/>
    <row r="9703" ht="16.5" hidden="1" customHeight="1"/>
    <row r="9704" ht="16.5" hidden="1" customHeight="1"/>
    <row r="9705" ht="16.5" hidden="1" customHeight="1"/>
    <row r="9706" ht="16.5" hidden="1" customHeight="1"/>
    <row r="9707" ht="16.5" hidden="1" customHeight="1"/>
    <row r="9708" ht="16.5" hidden="1" customHeight="1"/>
    <row r="9709" ht="16.5" hidden="1" customHeight="1"/>
    <row r="9710" ht="16.5" hidden="1" customHeight="1"/>
    <row r="9711" ht="16.5" hidden="1" customHeight="1"/>
    <row r="9712" ht="16.5" hidden="1" customHeight="1"/>
    <row r="9713" ht="16.5" hidden="1" customHeight="1"/>
    <row r="9714" ht="16.5" hidden="1" customHeight="1"/>
    <row r="9715" ht="16.5" hidden="1" customHeight="1"/>
    <row r="9716" ht="16.5" hidden="1" customHeight="1"/>
    <row r="9717" ht="16.5" hidden="1" customHeight="1"/>
    <row r="9718" ht="16.5" hidden="1" customHeight="1"/>
    <row r="9719" ht="16.5" hidden="1" customHeight="1"/>
    <row r="9720" ht="16.5" hidden="1" customHeight="1"/>
    <row r="9721" ht="16.5" hidden="1" customHeight="1"/>
    <row r="9722" ht="16.5" hidden="1" customHeight="1"/>
    <row r="9723" ht="16.5" hidden="1" customHeight="1"/>
    <row r="9724" ht="16.5" hidden="1" customHeight="1"/>
    <row r="9725" ht="16.5" hidden="1" customHeight="1"/>
    <row r="9726" ht="16.5" hidden="1" customHeight="1"/>
    <row r="9727" ht="16.5" hidden="1" customHeight="1"/>
    <row r="9728" ht="16.5" hidden="1" customHeight="1"/>
    <row r="9729" ht="16.5" hidden="1" customHeight="1"/>
    <row r="9730" ht="16.5" hidden="1" customHeight="1"/>
    <row r="9731" ht="16.5" hidden="1" customHeight="1"/>
    <row r="9732" ht="16.5" hidden="1" customHeight="1"/>
    <row r="9733" ht="16.5" hidden="1" customHeight="1"/>
    <row r="9734" ht="16.5" hidden="1" customHeight="1"/>
    <row r="9735" ht="16.5" hidden="1" customHeight="1"/>
    <row r="9736" ht="16.5" hidden="1" customHeight="1"/>
    <row r="9737" ht="16.5" hidden="1" customHeight="1"/>
    <row r="9738" ht="16.5" hidden="1" customHeight="1"/>
    <row r="9739" ht="16.5" hidden="1" customHeight="1"/>
    <row r="9740" ht="16.5" hidden="1" customHeight="1"/>
    <row r="9741" ht="16.5" hidden="1" customHeight="1"/>
    <row r="9742" ht="16.5" hidden="1" customHeight="1"/>
    <row r="9743" ht="16.5" hidden="1" customHeight="1"/>
    <row r="9744" ht="16.5" hidden="1" customHeight="1"/>
    <row r="9745" ht="16.5" hidden="1" customHeight="1"/>
    <row r="9746" ht="16.5" hidden="1" customHeight="1"/>
    <row r="9747" ht="16.5" hidden="1" customHeight="1"/>
    <row r="9748" ht="16.5" hidden="1" customHeight="1"/>
    <row r="9749" ht="16.5" hidden="1" customHeight="1"/>
    <row r="9750" ht="16.5" hidden="1" customHeight="1"/>
    <row r="9751" ht="16.5" hidden="1" customHeight="1"/>
    <row r="9752" ht="16.5" hidden="1" customHeight="1"/>
    <row r="9753" ht="16.5" hidden="1" customHeight="1"/>
    <row r="9754" ht="16.5" hidden="1" customHeight="1"/>
    <row r="9755" ht="16.5" hidden="1" customHeight="1"/>
    <row r="9756" ht="16.5" hidden="1" customHeight="1"/>
    <row r="9757" ht="16.5" hidden="1" customHeight="1"/>
    <row r="9758" ht="16.5" hidden="1" customHeight="1"/>
    <row r="9759" ht="16.5" hidden="1" customHeight="1"/>
    <row r="9760" ht="16.5" hidden="1" customHeight="1"/>
    <row r="9761" ht="16.5" hidden="1" customHeight="1"/>
    <row r="9762" ht="16.5" hidden="1" customHeight="1"/>
    <row r="9763" ht="16.5" hidden="1" customHeight="1"/>
    <row r="9764" ht="16.5" hidden="1" customHeight="1"/>
    <row r="9765" ht="16.5" hidden="1" customHeight="1"/>
    <row r="9766" ht="16.5" hidden="1" customHeight="1"/>
    <row r="9767" ht="16.5" hidden="1" customHeight="1"/>
    <row r="9768" ht="16.5" hidden="1" customHeight="1"/>
    <row r="9769" ht="16.5" hidden="1" customHeight="1"/>
    <row r="9770" ht="16.5" hidden="1" customHeight="1"/>
    <row r="9771" ht="16.5" hidden="1" customHeight="1"/>
    <row r="9772" ht="16.5" hidden="1" customHeight="1"/>
    <row r="9773" ht="16.5" hidden="1" customHeight="1"/>
    <row r="9774" ht="16.5" hidden="1" customHeight="1"/>
    <row r="9775" ht="16.5" hidden="1" customHeight="1"/>
    <row r="9776" ht="16.5" hidden="1" customHeight="1"/>
    <row r="9777" ht="16.5" hidden="1" customHeight="1"/>
    <row r="9778" ht="16.5" hidden="1" customHeight="1"/>
    <row r="9779" ht="16.5" hidden="1" customHeight="1"/>
    <row r="9780" ht="16.5" hidden="1" customHeight="1"/>
    <row r="9781" ht="16.5" hidden="1" customHeight="1"/>
    <row r="9782" ht="16.5" hidden="1" customHeight="1"/>
    <row r="9783" ht="16.5" hidden="1" customHeight="1"/>
    <row r="9784" ht="16.5" hidden="1" customHeight="1"/>
    <row r="9785" ht="16.5" hidden="1" customHeight="1"/>
    <row r="9786" ht="16.5" hidden="1" customHeight="1"/>
    <row r="9787" ht="16.5" hidden="1" customHeight="1"/>
    <row r="9788" ht="16.5" hidden="1" customHeight="1"/>
    <row r="9789" ht="16.5" hidden="1" customHeight="1"/>
    <row r="9790" ht="16.5" hidden="1" customHeight="1"/>
    <row r="9791" ht="16.5" hidden="1" customHeight="1"/>
    <row r="9792" ht="16.5" hidden="1" customHeight="1"/>
    <row r="9793" ht="16.5" hidden="1" customHeight="1"/>
    <row r="9794" ht="16.5" hidden="1" customHeight="1"/>
    <row r="9795" ht="16.5" hidden="1" customHeight="1"/>
    <row r="9796" ht="16.5" hidden="1" customHeight="1"/>
    <row r="9797" ht="16.5" hidden="1" customHeight="1"/>
    <row r="9798" ht="16.5" hidden="1" customHeight="1"/>
    <row r="9799" ht="16.5" hidden="1" customHeight="1"/>
    <row r="9800" ht="16.5" hidden="1" customHeight="1"/>
    <row r="9801" ht="16.5" hidden="1" customHeight="1"/>
    <row r="9802" ht="16.5" hidden="1" customHeight="1"/>
    <row r="9803" ht="16.5" hidden="1" customHeight="1"/>
    <row r="9804" ht="16.5" hidden="1" customHeight="1"/>
    <row r="9805" ht="16.5" hidden="1" customHeight="1"/>
    <row r="9806" ht="16.5" hidden="1" customHeight="1"/>
    <row r="9807" ht="16.5" hidden="1" customHeight="1"/>
    <row r="9808" ht="16.5" hidden="1" customHeight="1"/>
    <row r="9809" ht="16.5" hidden="1" customHeight="1"/>
    <row r="9810" ht="16.5" hidden="1" customHeight="1"/>
    <row r="9811" ht="16.5" hidden="1" customHeight="1"/>
    <row r="9812" ht="16.5" hidden="1" customHeight="1"/>
    <row r="9813" ht="16.5" hidden="1" customHeight="1"/>
    <row r="9814" ht="16.5" hidden="1" customHeight="1"/>
    <row r="9815" ht="16.5" hidden="1" customHeight="1"/>
    <row r="9816" ht="16.5" hidden="1" customHeight="1"/>
    <row r="9817" ht="16.5" hidden="1" customHeight="1"/>
    <row r="9818" ht="16.5" hidden="1" customHeight="1"/>
    <row r="9819" ht="16.5" hidden="1" customHeight="1"/>
    <row r="9820" ht="16.5" hidden="1" customHeight="1"/>
    <row r="9821" ht="16.5" hidden="1" customHeight="1"/>
    <row r="9822" ht="16.5" hidden="1" customHeight="1"/>
    <row r="9823" ht="16.5" hidden="1" customHeight="1"/>
    <row r="9824" ht="16.5" hidden="1" customHeight="1"/>
    <row r="9825" ht="16.5" hidden="1" customHeight="1"/>
    <row r="9826" ht="16.5" hidden="1" customHeight="1"/>
    <row r="9827" ht="16.5" hidden="1" customHeight="1"/>
    <row r="9828" ht="16.5" hidden="1" customHeight="1"/>
    <row r="9829" ht="16.5" hidden="1" customHeight="1"/>
    <row r="9830" ht="16.5" hidden="1" customHeight="1"/>
    <row r="9831" ht="16.5" hidden="1" customHeight="1"/>
    <row r="9832" ht="16.5" hidden="1" customHeight="1"/>
    <row r="9833" ht="16.5" hidden="1" customHeight="1"/>
    <row r="9834" ht="16.5" hidden="1" customHeight="1"/>
    <row r="9835" ht="16.5" hidden="1" customHeight="1"/>
    <row r="9836" ht="16.5" hidden="1" customHeight="1"/>
    <row r="9837" ht="16.5" hidden="1" customHeight="1"/>
    <row r="9838" ht="16.5" hidden="1" customHeight="1"/>
    <row r="9839" ht="16.5" hidden="1" customHeight="1"/>
    <row r="9840" ht="16.5" hidden="1" customHeight="1"/>
    <row r="9841" ht="16.5" hidden="1" customHeight="1"/>
    <row r="9842" ht="16.5" hidden="1" customHeight="1"/>
    <row r="9843" ht="16.5" hidden="1" customHeight="1"/>
    <row r="9844" ht="16.5" hidden="1" customHeight="1"/>
    <row r="9845" ht="16.5" hidden="1" customHeight="1"/>
    <row r="9846" ht="16.5" hidden="1" customHeight="1"/>
    <row r="9847" ht="16.5" hidden="1" customHeight="1"/>
    <row r="9848" ht="16.5" hidden="1" customHeight="1"/>
    <row r="9849" ht="16.5" hidden="1" customHeight="1"/>
    <row r="9850" ht="16.5" hidden="1" customHeight="1"/>
    <row r="9851" ht="16.5" hidden="1" customHeight="1"/>
    <row r="9852" ht="16.5" hidden="1" customHeight="1"/>
    <row r="9853" ht="16.5" hidden="1" customHeight="1"/>
    <row r="9854" ht="16.5" hidden="1" customHeight="1"/>
    <row r="9855" ht="16.5" hidden="1" customHeight="1"/>
    <row r="9856" ht="16.5" hidden="1" customHeight="1"/>
    <row r="9857" ht="16.5" hidden="1" customHeight="1"/>
    <row r="9858" ht="16.5" hidden="1" customHeight="1"/>
    <row r="9859" ht="16.5" hidden="1" customHeight="1"/>
    <row r="9860" ht="16.5" hidden="1" customHeight="1"/>
    <row r="9861" ht="16.5" hidden="1" customHeight="1"/>
    <row r="9862" ht="16.5" hidden="1" customHeight="1"/>
    <row r="9863" ht="16.5" hidden="1" customHeight="1"/>
    <row r="9864" ht="16.5" hidden="1" customHeight="1"/>
    <row r="9865" ht="16.5" hidden="1" customHeight="1"/>
    <row r="9866" ht="16.5" hidden="1" customHeight="1"/>
    <row r="9867" ht="16.5" hidden="1" customHeight="1"/>
    <row r="9868" ht="16.5" hidden="1" customHeight="1"/>
    <row r="9869" ht="16.5" hidden="1" customHeight="1"/>
    <row r="9870" ht="16.5" hidden="1" customHeight="1"/>
    <row r="9871" ht="16.5" hidden="1" customHeight="1"/>
    <row r="9872" ht="16.5" hidden="1" customHeight="1"/>
    <row r="9873" ht="16.5" hidden="1" customHeight="1"/>
    <row r="9874" ht="16.5" hidden="1" customHeight="1"/>
    <row r="9875" ht="16.5" hidden="1" customHeight="1"/>
    <row r="9876" ht="16.5" hidden="1" customHeight="1"/>
    <row r="9877" ht="16.5" hidden="1" customHeight="1"/>
    <row r="9878" ht="16.5" hidden="1" customHeight="1"/>
    <row r="9879" ht="16.5" hidden="1" customHeight="1"/>
    <row r="9880" ht="16.5" hidden="1" customHeight="1"/>
    <row r="9881" ht="16.5" hidden="1" customHeight="1"/>
    <row r="9882" ht="16.5" hidden="1" customHeight="1"/>
    <row r="9883" ht="16.5" hidden="1" customHeight="1"/>
    <row r="9884" ht="16.5" hidden="1" customHeight="1"/>
    <row r="9885" ht="16.5" hidden="1" customHeight="1"/>
    <row r="9886" ht="16.5" hidden="1" customHeight="1"/>
    <row r="9887" ht="16.5" hidden="1" customHeight="1"/>
    <row r="9888" ht="16.5" hidden="1" customHeight="1"/>
    <row r="9889" ht="16.5" hidden="1" customHeight="1"/>
    <row r="9890" ht="16.5" hidden="1" customHeight="1"/>
    <row r="9891" ht="16.5" hidden="1" customHeight="1"/>
    <row r="9892" ht="16.5" hidden="1" customHeight="1"/>
    <row r="9893" ht="16.5" hidden="1" customHeight="1"/>
    <row r="9894" ht="16.5" hidden="1" customHeight="1"/>
    <row r="9895" ht="16.5" hidden="1" customHeight="1"/>
    <row r="9896" ht="16.5" hidden="1" customHeight="1"/>
    <row r="9897" ht="16.5" hidden="1" customHeight="1"/>
    <row r="9898" ht="16.5" hidden="1" customHeight="1"/>
    <row r="9899" ht="16.5" hidden="1" customHeight="1"/>
    <row r="9900" ht="16.5" hidden="1" customHeight="1"/>
    <row r="9901" ht="16.5" hidden="1" customHeight="1"/>
    <row r="9902" ht="16.5" hidden="1" customHeight="1"/>
    <row r="9903" ht="16.5" hidden="1" customHeight="1"/>
    <row r="9904" ht="16.5" hidden="1" customHeight="1"/>
    <row r="9905" ht="16.5" hidden="1" customHeight="1"/>
    <row r="9906" ht="16.5" hidden="1" customHeight="1"/>
    <row r="9907" ht="16.5" hidden="1" customHeight="1"/>
    <row r="9908" ht="16.5" hidden="1" customHeight="1"/>
    <row r="9909" ht="16.5" hidden="1" customHeight="1"/>
    <row r="9910" ht="16.5" hidden="1" customHeight="1"/>
    <row r="9911" ht="16.5" hidden="1" customHeight="1"/>
    <row r="9912" ht="16.5" hidden="1" customHeight="1"/>
    <row r="9913" ht="16.5" hidden="1" customHeight="1"/>
    <row r="9914" ht="16.5" hidden="1" customHeight="1"/>
    <row r="9915" ht="16.5" hidden="1" customHeight="1"/>
    <row r="9916" ht="16.5" hidden="1" customHeight="1"/>
    <row r="9917" ht="16.5" hidden="1" customHeight="1"/>
    <row r="9918" ht="16.5" hidden="1" customHeight="1"/>
    <row r="9919" ht="16.5" hidden="1" customHeight="1"/>
    <row r="9920" ht="16.5" hidden="1" customHeight="1"/>
    <row r="9921" ht="16.5" hidden="1" customHeight="1"/>
    <row r="9922" ht="16.5" hidden="1" customHeight="1"/>
    <row r="9923" ht="16.5" hidden="1" customHeight="1"/>
    <row r="9924" ht="16.5" hidden="1" customHeight="1"/>
    <row r="9925" ht="16.5" hidden="1" customHeight="1"/>
    <row r="9926" ht="16.5" hidden="1" customHeight="1"/>
    <row r="9927" ht="16.5" hidden="1" customHeight="1"/>
    <row r="9928" ht="16.5" hidden="1" customHeight="1"/>
    <row r="9929" ht="16.5" hidden="1" customHeight="1"/>
    <row r="9930" ht="16.5" hidden="1" customHeight="1"/>
    <row r="9931" ht="16.5" hidden="1" customHeight="1"/>
    <row r="9932" ht="16.5" hidden="1" customHeight="1"/>
    <row r="9933" ht="16.5" hidden="1" customHeight="1"/>
    <row r="9934" ht="16.5" hidden="1" customHeight="1"/>
    <row r="9935" ht="16.5" hidden="1" customHeight="1"/>
    <row r="9936" ht="16.5" hidden="1" customHeight="1"/>
    <row r="9937" ht="16.5" hidden="1" customHeight="1"/>
    <row r="9938" ht="16.5" hidden="1" customHeight="1"/>
    <row r="9939" ht="16.5" hidden="1" customHeight="1"/>
    <row r="9940" ht="16.5" hidden="1" customHeight="1"/>
    <row r="9941" ht="16.5" hidden="1" customHeight="1"/>
    <row r="9942" ht="16.5" hidden="1" customHeight="1"/>
    <row r="9943" ht="16.5" hidden="1" customHeight="1"/>
    <row r="9944" ht="16.5" hidden="1" customHeight="1"/>
    <row r="9945" ht="16.5" hidden="1" customHeight="1"/>
    <row r="9946" ht="16.5" hidden="1" customHeight="1"/>
    <row r="9947" ht="16.5" hidden="1" customHeight="1"/>
    <row r="9948" ht="16.5" hidden="1" customHeight="1"/>
    <row r="9949" ht="16.5" hidden="1" customHeight="1"/>
    <row r="9950" ht="16.5" hidden="1" customHeight="1"/>
    <row r="9951" ht="16.5" hidden="1" customHeight="1"/>
    <row r="9952" ht="16.5" hidden="1" customHeight="1"/>
    <row r="9953" ht="16.5" hidden="1" customHeight="1"/>
    <row r="9954" ht="16.5" hidden="1" customHeight="1"/>
    <row r="9955" ht="16.5" hidden="1" customHeight="1"/>
    <row r="9956" ht="16.5" hidden="1" customHeight="1"/>
    <row r="9957" ht="16.5" hidden="1" customHeight="1"/>
    <row r="9958" ht="16.5" hidden="1" customHeight="1"/>
    <row r="9959" ht="16.5" hidden="1" customHeight="1"/>
    <row r="9960" ht="16.5" hidden="1" customHeight="1"/>
    <row r="9961" ht="16.5" hidden="1" customHeight="1"/>
    <row r="9962" ht="16.5" hidden="1" customHeight="1"/>
    <row r="9963" ht="16.5" hidden="1" customHeight="1"/>
    <row r="9964" ht="16.5" hidden="1" customHeight="1"/>
    <row r="9965" ht="16.5" hidden="1" customHeight="1"/>
    <row r="9966" ht="16.5" hidden="1" customHeight="1"/>
    <row r="9967" ht="16.5" hidden="1" customHeight="1"/>
    <row r="9968" ht="16.5" hidden="1" customHeight="1"/>
    <row r="9969" ht="16.5" hidden="1" customHeight="1"/>
    <row r="9970" ht="16.5" hidden="1" customHeight="1"/>
    <row r="9971" ht="16.5" hidden="1" customHeight="1"/>
    <row r="9972" ht="16.5" hidden="1" customHeight="1"/>
    <row r="9973" ht="16.5" hidden="1" customHeight="1"/>
    <row r="9974" ht="16.5" hidden="1" customHeight="1"/>
    <row r="9975" ht="16.5" hidden="1" customHeight="1"/>
    <row r="9976" ht="16.5" hidden="1" customHeight="1"/>
    <row r="9977" ht="16.5" hidden="1" customHeight="1"/>
    <row r="9978" ht="16.5" hidden="1" customHeight="1"/>
    <row r="9979" ht="16.5" hidden="1" customHeight="1"/>
    <row r="9980" ht="16.5" hidden="1" customHeight="1"/>
    <row r="9981" ht="16.5" hidden="1" customHeight="1"/>
    <row r="9982" ht="16.5" hidden="1" customHeight="1"/>
    <row r="9983" ht="16.5" hidden="1" customHeight="1"/>
    <row r="9984" ht="16.5" hidden="1" customHeight="1"/>
    <row r="9985" ht="16.5" hidden="1" customHeight="1"/>
    <row r="9986" ht="16.5" hidden="1" customHeight="1"/>
    <row r="9987" ht="16.5" hidden="1" customHeight="1"/>
    <row r="9988" ht="16.5" hidden="1" customHeight="1"/>
    <row r="9989" ht="16.5" hidden="1" customHeight="1"/>
    <row r="9990" ht="16.5" hidden="1" customHeight="1"/>
    <row r="9991" ht="16.5" hidden="1" customHeight="1"/>
    <row r="9992" ht="16.5" hidden="1" customHeight="1"/>
    <row r="9993" ht="16.5" hidden="1" customHeight="1"/>
    <row r="9994" ht="16.5" hidden="1" customHeight="1"/>
    <row r="9995" ht="16.5" hidden="1" customHeight="1"/>
    <row r="9996" ht="16.5" hidden="1" customHeight="1"/>
    <row r="9997" ht="16.5" hidden="1" customHeight="1"/>
    <row r="9998" ht="16.5" hidden="1" customHeight="1"/>
    <row r="9999" ht="16.5" hidden="1" customHeight="1"/>
    <row r="10000" ht="16.5" hidden="1" customHeight="1"/>
    <row r="10001" ht="16.5" hidden="1" customHeight="1"/>
    <row r="10002" ht="16.5" hidden="1" customHeight="1"/>
    <row r="10003" ht="16.5" hidden="1" customHeight="1"/>
    <row r="10004" ht="16.5" hidden="1" customHeight="1"/>
    <row r="10005" ht="16.5" hidden="1" customHeight="1"/>
    <row r="10006" ht="16.5" hidden="1" customHeight="1"/>
    <row r="10007" ht="16.5" hidden="1" customHeight="1"/>
    <row r="10008" ht="16.5" hidden="1" customHeight="1"/>
    <row r="10009" ht="16.5" hidden="1" customHeight="1"/>
    <row r="10010" ht="16.5" hidden="1" customHeight="1"/>
    <row r="10011" ht="16.5" hidden="1" customHeight="1"/>
    <row r="10012" ht="16.5" hidden="1" customHeight="1"/>
    <row r="10013" ht="16.5" hidden="1" customHeight="1"/>
    <row r="10014" ht="16.5" hidden="1" customHeight="1"/>
    <row r="10015" ht="16.5" hidden="1" customHeight="1"/>
    <row r="10016" ht="16.5" hidden="1" customHeight="1"/>
    <row r="10017" ht="16.5" hidden="1" customHeight="1"/>
    <row r="10018" ht="16.5" hidden="1" customHeight="1"/>
    <row r="10019" ht="16.5" hidden="1" customHeight="1"/>
    <row r="10020" ht="16.5" hidden="1" customHeight="1"/>
    <row r="10021" ht="16.5" hidden="1" customHeight="1"/>
    <row r="10022" ht="16.5" hidden="1" customHeight="1"/>
    <row r="10023" ht="16.5" hidden="1" customHeight="1"/>
    <row r="10024" ht="16.5" hidden="1" customHeight="1"/>
    <row r="10025" ht="16.5" hidden="1" customHeight="1"/>
    <row r="10026" ht="16.5" hidden="1" customHeight="1"/>
    <row r="10027" ht="16.5" hidden="1" customHeight="1"/>
    <row r="10028" ht="16.5" hidden="1" customHeight="1"/>
    <row r="10029" ht="16.5" hidden="1" customHeight="1"/>
    <row r="10030" ht="16.5" hidden="1" customHeight="1"/>
    <row r="10031" ht="16.5" hidden="1" customHeight="1"/>
    <row r="10032" ht="16.5" hidden="1" customHeight="1"/>
    <row r="10033" ht="16.5" hidden="1" customHeight="1"/>
    <row r="10034" ht="16.5" hidden="1" customHeight="1"/>
    <row r="10035" ht="16.5" hidden="1" customHeight="1"/>
    <row r="10036" ht="16.5" hidden="1" customHeight="1"/>
    <row r="10037" ht="16.5" hidden="1" customHeight="1"/>
    <row r="10038" ht="16.5" hidden="1" customHeight="1"/>
    <row r="10039" ht="16.5" hidden="1" customHeight="1"/>
    <row r="10040" ht="16.5" hidden="1" customHeight="1"/>
    <row r="10041" ht="16.5" hidden="1" customHeight="1"/>
    <row r="10042" ht="16.5" hidden="1" customHeight="1"/>
    <row r="10043" ht="16.5" hidden="1" customHeight="1"/>
    <row r="10044" ht="16.5" hidden="1" customHeight="1"/>
    <row r="10045" ht="16.5" hidden="1" customHeight="1"/>
    <row r="10046" ht="16.5" hidden="1" customHeight="1"/>
    <row r="10047" ht="16.5" hidden="1" customHeight="1"/>
    <row r="10048" ht="16.5" hidden="1" customHeight="1"/>
    <row r="10049" ht="16.5" hidden="1" customHeight="1"/>
    <row r="10050" ht="16.5" hidden="1" customHeight="1"/>
    <row r="10051" ht="16.5" hidden="1" customHeight="1"/>
    <row r="10052" ht="16.5" hidden="1" customHeight="1"/>
    <row r="10053" ht="16.5" hidden="1" customHeight="1"/>
    <row r="10054" ht="16.5" hidden="1" customHeight="1"/>
    <row r="10055" ht="16.5" hidden="1" customHeight="1"/>
    <row r="10056" ht="16.5" hidden="1" customHeight="1"/>
    <row r="10057" ht="16.5" hidden="1" customHeight="1"/>
    <row r="10058" ht="16.5" hidden="1" customHeight="1"/>
    <row r="10059" ht="16.5" hidden="1" customHeight="1"/>
    <row r="10060" ht="16.5" hidden="1" customHeight="1"/>
    <row r="10061" ht="16.5" hidden="1" customHeight="1"/>
    <row r="10062" ht="16.5" hidden="1" customHeight="1"/>
    <row r="10063" ht="16.5" hidden="1" customHeight="1"/>
    <row r="10064" ht="16.5" hidden="1" customHeight="1"/>
    <row r="10065" ht="16.5" hidden="1" customHeight="1"/>
    <row r="10066" ht="16.5" hidden="1" customHeight="1"/>
    <row r="10067" ht="16.5" hidden="1" customHeight="1"/>
    <row r="10068" ht="16.5" hidden="1" customHeight="1"/>
    <row r="10069" ht="16.5" hidden="1" customHeight="1"/>
    <row r="10070" ht="16.5" hidden="1" customHeight="1"/>
    <row r="10071" ht="16.5" hidden="1" customHeight="1"/>
    <row r="10072" ht="16.5" hidden="1" customHeight="1"/>
    <row r="10073" ht="16.5" hidden="1" customHeight="1"/>
    <row r="10074" ht="16.5" hidden="1" customHeight="1"/>
    <row r="10075" ht="16.5" hidden="1" customHeight="1"/>
    <row r="10076" ht="16.5" hidden="1" customHeight="1"/>
    <row r="10077" ht="16.5" hidden="1" customHeight="1"/>
    <row r="10078" ht="16.5" hidden="1" customHeight="1"/>
    <row r="10079" ht="16.5" hidden="1" customHeight="1"/>
    <row r="10080" ht="16.5" hidden="1" customHeight="1"/>
    <row r="10081" ht="16.5" hidden="1" customHeight="1"/>
    <row r="10082" ht="16.5" hidden="1" customHeight="1"/>
    <row r="10083" ht="16.5" hidden="1" customHeight="1"/>
    <row r="10084" ht="16.5" hidden="1" customHeight="1"/>
    <row r="10085" ht="16.5" hidden="1" customHeight="1"/>
    <row r="10086" ht="16.5" hidden="1" customHeight="1"/>
    <row r="10087" ht="16.5" hidden="1" customHeight="1"/>
    <row r="10088" ht="16.5" hidden="1" customHeight="1"/>
    <row r="10089" ht="16.5" hidden="1" customHeight="1"/>
    <row r="10090" ht="16.5" hidden="1" customHeight="1"/>
    <row r="10091" ht="16.5" hidden="1" customHeight="1"/>
    <row r="10092" ht="16.5" hidden="1" customHeight="1"/>
    <row r="10093" ht="16.5" hidden="1" customHeight="1"/>
    <row r="10094" ht="16.5" hidden="1" customHeight="1"/>
    <row r="10095" ht="16.5" hidden="1" customHeight="1"/>
    <row r="10096" ht="16.5" hidden="1" customHeight="1"/>
    <row r="10097" ht="16.5" hidden="1" customHeight="1"/>
    <row r="10098" ht="16.5" hidden="1" customHeight="1"/>
    <row r="10099" ht="16.5" hidden="1" customHeight="1"/>
    <row r="10100" ht="16.5" hidden="1" customHeight="1"/>
    <row r="10101" ht="16.5" hidden="1" customHeight="1"/>
    <row r="10102" ht="16.5" hidden="1" customHeight="1"/>
    <row r="10103" ht="16.5" hidden="1" customHeight="1"/>
    <row r="10104" ht="16.5" hidden="1" customHeight="1"/>
    <row r="10105" ht="16.5" hidden="1" customHeight="1"/>
    <row r="10106" ht="16.5" hidden="1" customHeight="1"/>
    <row r="10107" ht="16.5" hidden="1" customHeight="1"/>
    <row r="10108" ht="16.5" hidden="1" customHeight="1"/>
    <row r="10109" ht="16.5" hidden="1" customHeight="1"/>
    <row r="10110" ht="16.5" hidden="1" customHeight="1"/>
    <row r="10111" ht="16.5" hidden="1" customHeight="1"/>
    <row r="10112" ht="16.5" hidden="1" customHeight="1"/>
    <row r="10113" ht="16.5" hidden="1" customHeight="1"/>
    <row r="10114" ht="16.5" hidden="1" customHeight="1"/>
    <row r="10115" ht="16.5" hidden="1" customHeight="1"/>
    <row r="10116" ht="16.5" hidden="1" customHeight="1"/>
    <row r="10117" ht="16.5" hidden="1" customHeight="1"/>
    <row r="10118" ht="16.5" hidden="1" customHeight="1"/>
    <row r="10119" ht="16.5" hidden="1" customHeight="1"/>
    <row r="10120" ht="16.5" hidden="1" customHeight="1"/>
    <row r="10121" ht="16.5" hidden="1" customHeight="1"/>
    <row r="10122" ht="16.5" hidden="1" customHeight="1"/>
    <row r="10123" ht="16.5" hidden="1" customHeight="1"/>
    <row r="10124" ht="16.5" hidden="1" customHeight="1"/>
    <row r="10125" ht="16.5" hidden="1" customHeight="1"/>
    <row r="10126" ht="16.5" hidden="1" customHeight="1"/>
    <row r="10127" ht="16.5" hidden="1" customHeight="1"/>
    <row r="10128" ht="16.5" hidden="1" customHeight="1"/>
    <row r="10129" ht="16.5" hidden="1" customHeight="1"/>
    <row r="10130" ht="16.5" hidden="1" customHeight="1"/>
    <row r="10131" ht="16.5" hidden="1" customHeight="1"/>
    <row r="10132" ht="16.5" hidden="1" customHeight="1"/>
    <row r="10133" ht="16.5" hidden="1" customHeight="1"/>
    <row r="10134" ht="16.5" hidden="1" customHeight="1"/>
    <row r="10135" ht="16.5" hidden="1" customHeight="1"/>
    <row r="10136" ht="16.5" hidden="1" customHeight="1"/>
    <row r="10137" ht="16.5" hidden="1" customHeight="1"/>
    <row r="10138" ht="16.5" hidden="1" customHeight="1"/>
    <row r="10139" ht="16.5" hidden="1" customHeight="1"/>
    <row r="10140" ht="16.5" hidden="1" customHeight="1"/>
    <row r="10141" ht="16.5" hidden="1" customHeight="1"/>
    <row r="10142" ht="16.5" hidden="1" customHeight="1"/>
    <row r="10143" ht="16.5" hidden="1" customHeight="1"/>
    <row r="10144" ht="16.5" hidden="1" customHeight="1"/>
    <row r="10145" ht="16.5" hidden="1" customHeight="1"/>
    <row r="10146" ht="16.5" hidden="1" customHeight="1"/>
    <row r="10147" ht="16.5" hidden="1" customHeight="1"/>
    <row r="10148" ht="16.5" hidden="1" customHeight="1"/>
    <row r="10149" ht="16.5" hidden="1" customHeight="1"/>
    <row r="10150" ht="16.5" hidden="1" customHeight="1"/>
    <row r="10151" ht="16.5" hidden="1" customHeight="1"/>
    <row r="10152" ht="16.5" hidden="1" customHeight="1"/>
    <row r="10153" ht="16.5" hidden="1" customHeight="1"/>
    <row r="10154" ht="16.5" hidden="1" customHeight="1"/>
    <row r="10155" ht="16.5" hidden="1" customHeight="1"/>
    <row r="10156" ht="16.5" hidden="1" customHeight="1"/>
    <row r="10157" ht="16.5" hidden="1" customHeight="1"/>
    <row r="10158" ht="16.5" hidden="1" customHeight="1"/>
    <row r="10159" ht="16.5" hidden="1" customHeight="1"/>
    <row r="10160" ht="16.5" hidden="1" customHeight="1"/>
    <row r="10161" ht="16.5" hidden="1" customHeight="1"/>
    <row r="10162" ht="16.5" hidden="1" customHeight="1"/>
    <row r="10163" ht="16.5" hidden="1" customHeight="1"/>
    <row r="10164" ht="16.5" hidden="1" customHeight="1"/>
    <row r="10165" ht="16.5" hidden="1" customHeight="1"/>
    <row r="10166" ht="16.5" hidden="1" customHeight="1"/>
    <row r="10167" ht="16.5" hidden="1" customHeight="1"/>
    <row r="10168" ht="16.5" hidden="1" customHeight="1"/>
    <row r="10169" ht="16.5" hidden="1" customHeight="1"/>
    <row r="10170" ht="16.5" hidden="1" customHeight="1"/>
    <row r="10171" ht="16.5" hidden="1" customHeight="1"/>
    <row r="10172" ht="16.5" hidden="1" customHeight="1"/>
    <row r="10173" ht="16.5" hidden="1" customHeight="1"/>
    <row r="10174" ht="16.5" hidden="1" customHeight="1"/>
    <row r="10175" ht="16.5" hidden="1" customHeight="1"/>
    <row r="10176" ht="16.5" hidden="1" customHeight="1"/>
    <row r="10177" ht="16.5" hidden="1" customHeight="1"/>
    <row r="10178" ht="16.5" hidden="1" customHeight="1"/>
    <row r="10179" ht="16.5" hidden="1" customHeight="1"/>
    <row r="10180" ht="16.5" hidden="1" customHeight="1"/>
    <row r="10181" ht="16.5" hidden="1" customHeight="1"/>
    <row r="10182" ht="16.5" hidden="1" customHeight="1"/>
    <row r="10183" ht="16.5" hidden="1" customHeight="1"/>
    <row r="10184" ht="16.5" hidden="1" customHeight="1"/>
    <row r="10185" ht="16.5" hidden="1" customHeight="1"/>
    <row r="10186" ht="16.5" hidden="1" customHeight="1"/>
    <row r="10187" ht="16.5" hidden="1" customHeight="1"/>
    <row r="10188" ht="16.5" hidden="1" customHeight="1"/>
    <row r="10189" ht="16.5" hidden="1" customHeight="1"/>
    <row r="10190" ht="16.5" hidden="1" customHeight="1"/>
    <row r="10191" ht="16.5" hidden="1" customHeight="1"/>
    <row r="10192" ht="16.5" hidden="1" customHeight="1"/>
    <row r="10193" ht="16.5" hidden="1" customHeight="1"/>
    <row r="10194" ht="16.5" hidden="1" customHeight="1"/>
    <row r="10195" ht="16.5" hidden="1" customHeight="1"/>
    <row r="10196" ht="16.5" hidden="1" customHeight="1"/>
    <row r="10197" ht="16.5" hidden="1" customHeight="1"/>
    <row r="10198" ht="16.5" hidden="1" customHeight="1"/>
    <row r="10199" ht="16.5" hidden="1" customHeight="1"/>
    <row r="10200" ht="16.5" hidden="1" customHeight="1"/>
    <row r="10201" ht="16.5" hidden="1" customHeight="1"/>
    <row r="10202" ht="16.5" hidden="1" customHeight="1"/>
    <row r="10203" ht="16.5" hidden="1" customHeight="1"/>
    <row r="10204" ht="16.5" hidden="1" customHeight="1"/>
    <row r="10205" ht="16.5" hidden="1" customHeight="1"/>
    <row r="10206" ht="16.5" hidden="1" customHeight="1"/>
    <row r="10207" ht="16.5" hidden="1" customHeight="1"/>
    <row r="10208" ht="16.5" hidden="1" customHeight="1"/>
    <row r="10209" ht="16.5" hidden="1" customHeight="1"/>
    <row r="10210" ht="16.5" hidden="1" customHeight="1"/>
    <row r="10211" ht="16.5" hidden="1" customHeight="1"/>
    <row r="10212" ht="16.5" hidden="1" customHeight="1"/>
    <row r="10213" ht="16.5" hidden="1" customHeight="1"/>
    <row r="10214" ht="16.5" hidden="1" customHeight="1"/>
    <row r="10215" ht="16.5" hidden="1" customHeight="1"/>
    <row r="10216" ht="16.5" hidden="1" customHeight="1"/>
    <row r="10217" ht="16.5" hidden="1" customHeight="1"/>
    <row r="10218" ht="16.5" hidden="1" customHeight="1"/>
    <row r="10219" ht="16.5" hidden="1" customHeight="1"/>
    <row r="10220" ht="16.5" hidden="1" customHeight="1"/>
    <row r="10221" ht="16.5" hidden="1" customHeight="1"/>
    <row r="10222" ht="16.5" hidden="1" customHeight="1"/>
    <row r="10223" ht="16.5" hidden="1" customHeight="1"/>
    <row r="10224" ht="16.5" hidden="1" customHeight="1"/>
    <row r="10225" ht="16.5" hidden="1" customHeight="1"/>
    <row r="10226" ht="16.5" hidden="1" customHeight="1"/>
    <row r="10227" ht="16.5" hidden="1" customHeight="1"/>
    <row r="10228" ht="16.5" hidden="1" customHeight="1"/>
    <row r="10229" ht="16.5" hidden="1" customHeight="1"/>
    <row r="10230" ht="16.5" hidden="1" customHeight="1"/>
    <row r="10231" ht="16.5" hidden="1" customHeight="1"/>
    <row r="10232" ht="16.5" hidden="1" customHeight="1"/>
    <row r="10233" ht="16.5" hidden="1" customHeight="1"/>
    <row r="10234" ht="16.5" hidden="1" customHeight="1"/>
    <row r="10235" ht="16.5" hidden="1" customHeight="1"/>
    <row r="10236" ht="16.5" hidden="1" customHeight="1"/>
    <row r="10237" ht="16.5" hidden="1" customHeight="1"/>
    <row r="10238" ht="16.5" hidden="1" customHeight="1"/>
    <row r="10239" ht="16.5" hidden="1" customHeight="1"/>
    <row r="10240" ht="16.5" hidden="1" customHeight="1"/>
    <row r="10241" ht="16.5" hidden="1" customHeight="1"/>
    <row r="10242" ht="16.5" hidden="1" customHeight="1"/>
    <row r="10243" ht="16.5" hidden="1" customHeight="1"/>
    <row r="10244" ht="16.5" hidden="1" customHeight="1"/>
    <row r="10245" ht="16.5" hidden="1" customHeight="1"/>
    <row r="10246" ht="16.5" hidden="1" customHeight="1"/>
    <row r="10247" ht="16.5" hidden="1" customHeight="1"/>
    <row r="10248" ht="16.5" hidden="1" customHeight="1"/>
    <row r="10249" ht="16.5" hidden="1" customHeight="1"/>
    <row r="10250" ht="16.5" hidden="1" customHeight="1"/>
    <row r="10251" ht="16.5" hidden="1" customHeight="1"/>
    <row r="10252" ht="16.5" hidden="1" customHeight="1"/>
    <row r="10253" ht="16.5" hidden="1" customHeight="1"/>
    <row r="10254" ht="16.5" hidden="1" customHeight="1"/>
    <row r="10255" ht="16.5" hidden="1" customHeight="1"/>
    <row r="10256" ht="16.5" hidden="1" customHeight="1"/>
    <row r="10257" ht="16.5" hidden="1" customHeight="1"/>
    <row r="10258" ht="16.5" hidden="1" customHeight="1"/>
    <row r="10259" ht="16.5" hidden="1" customHeight="1"/>
    <row r="10260" ht="16.5" hidden="1" customHeight="1"/>
    <row r="10261" ht="16.5" hidden="1" customHeight="1"/>
    <row r="10262" ht="16.5" hidden="1" customHeight="1"/>
    <row r="10263" ht="16.5" hidden="1" customHeight="1"/>
    <row r="10264" ht="16.5" hidden="1" customHeight="1"/>
    <row r="10265" ht="16.5" hidden="1" customHeight="1"/>
    <row r="10266" ht="16.5" hidden="1" customHeight="1"/>
    <row r="10267" ht="16.5" hidden="1" customHeight="1"/>
    <row r="10268" ht="16.5" hidden="1" customHeight="1"/>
    <row r="10269" ht="16.5" hidden="1" customHeight="1"/>
    <row r="10270" ht="16.5" hidden="1" customHeight="1"/>
    <row r="10271" ht="16.5" hidden="1" customHeight="1"/>
    <row r="10272" ht="16.5" hidden="1" customHeight="1"/>
    <row r="10273" ht="16.5" hidden="1" customHeight="1"/>
    <row r="10274" ht="16.5" hidden="1" customHeight="1"/>
    <row r="10275" ht="16.5" hidden="1" customHeight="1"/>
    <row r="10276" ht="16.5" hidden="1" customHeight="1"/>
    <row r="10277" ht="16.5" hidden="1" customHeight="1"/>
    <row r="10278" ht="16.5" hidden="1" customHeight="1"/>
    <row r="10279" ht="16.5" hidden="1" customHeight="1"/>
    <row r="10280" ht="16.5" hidden="1" customHeight="1"/>
    <row r="10281" ht="16.5" hidden="1" customHeight="1"/>
    <row r="10282" ht="16.5" hidden="1" customHeight="1"/>
    <row r="10283" ht="16.5" hidden="1" customHeight="1"/>
    <row r="10284" ht="16.5" hidden="1" customHeight="1"/>
    <row r="10285" ht="16.5" hidden="1" customHeight="1"/>
    <row r="10286" ht="16.5" hidden="1" customHeight="1"/>
    <row r="10287" ht="16.5" hidden="1" customHeight="1"/>
    <row r="10288" ht="16.5" hidden="1" customHeight="1"/>
    <row r="10289" ht="16.5" hidden="1" customHeight="1"/>
    <row r="10290" ht="16.5" hidden="1" customHeight="1"/>
    <row r="10291" ht="16.5" hidden="1" customHeight="1"/>
    <row r="10292" ht="16.5" hidden="1" customHeight="1"/>
    <row r="10293" ht="16.5" hidden="1" customHeight="1"/>
    <row r="10294" ht="16.5" hidden="1" customHeight="1"/>
    <row r="10295" ht="16.5" hidden="1" customHeight="1"/>
    <row r="10296" ht="16.5" hidden="1" customHeight="1"/>
    <row r="10297" ht="16.5" hidden="1" customHeight="1"/>
    <row r="10298" ht="16.5" hidden="1" customHeight="1"/>
    <row r="10299" ht="16.5" hidden="1" customHeight="1"/>
    <row r="10300" ht="16.5" hidden="1" customHeight="1"/>
    <row r="10301" ht="16.5" hidden="1" customHeight="1"/>
    <row r="10302" ht="16.5" hidden="1" customHeight="1"/>
    <row r="10303" ht="16.5" hidden="1" customHeight="1"/>
    <row r="10304" ht="16.5" hidden="1" customHeight="1"/>
    <row r="10305" ht="16.5" hidden="1" customHeight="1"/>
    <row r="10306" ht="16.5" hidden="1" customHeight="1"/>
    <row r="10307" ht="16.5" hidden="1" customHeight="1"/>
    <row r="10308" ht="16.5" hidden="1" customHeight="1"/>
    <row r="10309" ht="16.5" hidden="1" customHeight="1"/>
    <row r="10310" ht="16.5" hidden="1" customHeight="1"/>
    <row r="10311" ht="16.5" hidden="1" customHeight="1"/>
    <row r="10312" ht="16.5" hidden="1" customHeight="1"/>
    <row r="10313" ht="16.5" hidden="1" customHeight="1"/>
    <row r="10314" ht="16.5" hidden="1" customHeight="1"/>
    <row r="10315" ht="16.5" hidden="1" customHeight="1"/>
    <row r="10316" ht="16.5" hidden="1" customHeight="1"/>
    <row r="10317" ht="16.5" hidden="1" customHeight="1"/>
    <row r="10318" ht="16.5" hidden="1" customHeight="1"/>
    <row r="10319" ht="16.5" hidden="1" customHeight="1"/>
    <row r="10320" ht="16.5" hidden="1" customHeight="1"/>
    <row r="10321" ht="16.5" hidden="1" customHeight="1"/>
    <row r="10322" ht="16.5" hidden="1" customHeight="1"/>
    <row r="10323" ht="16.5" hidden="1" customHeight="1"/>
    <row r="10324" ht="16.5" hidden="1" customHeight="1"/>
    <row r="10325" ht="16.5" hidden="1" customHeight="1"/>
    <row r="10326" ht="16.5" hidden="1" customHeight="1"/>
    <row r="10327" ht="16.5" hidden="1" customHeight="1"/>
    <row r="10328" ht="16.5" hidden="1" customHeight="1"/>
    <row r="10329" ht="16.5" hidden="1" customHeight="1"/>
    <row r="10330" ht="16.5" hidden="1" customHeight="1"/>
    <row r="10331" ht="16.5" hidden="1" customHeight="1"/>
    <row r="10332" ht="16.5" hidden="1" customHeight="1"/>
    <row r="10333" ht="16.5" hidden="1" customHeight="1"/>
    <row r="10334" ht="16.5" hidden="1" customHeight="1"/>
    <row r="10335" ht="16.5" hidden="1" customHeight="1"/>
    <row r="10336" ht="16.5" hidden="1" customHeight="1"/>
    <row r="10337" ht="16.5" hidden="1" customHeight="1"/>
    <row r="10338" ht="16.5" hidden="1" customHeight="1"/>
    <row r="10339" ht="16.5" hidden="1" customHeight="1"/>
    <row r="10340" ht="16.5" hidden="1" customHeight="1"/>
    <row r="10341" ht="16.5" hidden="1" customHeight="1"/>
    <row r="10342" ht="16.5" hidden="1" customHeight="1"/>
    <row r="10343" ht="16.5" hidden="1" customHeight="1"/>
    <row r="10344" ht="16.5" hidden="1" customHeight="1"/>
    <row r="10345" ht="16.5" hidden="1" customHeight="1"/>
    <row r="10346" ht="16.5" hidden="1" customHeight="1"/>
    <row r="10347" ht="16.5" hidden="1" customHeight="1"/>
    <row r="10348" ht="16.5" hidden="1" customHeight="1"/>
    <row r="10349" ht="16.5" hidden="1" customHeight="1"/>
    <row r="10350" ht="16.5" hidden="1" customHeight="1"/>
    <row r="10351" ht="16.5" hidden="1" customHeight="1"/>
    <row r="10352" ht="16.5" hidden="1" customHeight="1"/>
    <row r="10353" ht="16.5" hidden="1" customHeight="1"/>
    <row r="10354" ht="16.5" hidden="1" customHeight="1"/>
    <row r="10355" ht="16.5" hidden="1" customHeight="1"/>
    <row r="10356" ht="16.5" hidden="1" customHeight="1"/>
    <row r="10357" ht="16.5" hidden="1" customHeight="1"/>
    <row r="10358" ht="16.5" hidden="1" customHeight="1"/>
    <row r="10359" ht="16.5" hidden="1" customHeight="1"/>
    <row r="10360" ht="16.5" hidden="1" customHeight="1"/>
    <row r="10361" ht="16.5" hidden="1" customHeight="1"/>
    <row r="10362" ht="16.5" hidden="1" customHeight="1"/>
    <row r="10363" ht="16.5" hidden="1" customHeight="1"/>
    <row r="10364" ht="16.5" hidden="1" customHeight="1"/>
    <row r="10365" ht="16.5" hidden="1" customHeight="1"/>
    <row r="10366" ht="16.5" hidden="1" customHeight="1"/>
    <row r="10367" ht="16.5" hidden="1" customHeight="1"/>
    <row r="10368" ht="16.5" hidden="1" customHeight="1"/>
    <row r="10369" ht="16.5" hidden="1" customHeight="1"/>
    <row r="10370" ht="16.5" hidden="1" customHeight="1"/>
    <row r="10371" ht="16.5" hidden="1" customHeight="1"/>
    <row r="10372" ht="16.5" hidden="1" customHeight="1"/>
    <row r="10373" ht="16.5" hidden="1" customHeight="1"/>
    <row r="10374" ht="16.5" hidden="1" customHeight="1"/>
    <row r="10375" ht="16.5" hidden="1" customHeight="1"/>
    <row r="10376" ht="16.5" hidden="1" customHeight="1"/>
    <row r="10377" ht="16.5" hidden="1" customHeight="1"/>
    <row r="10378" ht="16.5" hidden="1" customHeight="1"/>
    <row r="10379" ht="16.5" hidden="1" customHeight="1"/>
    <row r="10380" ht="16.5" hidden="1" customHeight="1"/>
    <row r="10381" ht="16.5" hidden="1" customHeight="1"/>
    <row r="10382" ht="16.5" hidden="1" customHeight="1"/>
    <row r="10383" ht="16.5" hidden="1" customHeight="1"/>
    <row r="10384" ht="16.5" hidden="1" customHeight="1"/>
    <row r="10385" ht="16.5" hidden="1" customHeight="1"/>
    <row r="10386" ht="16.5" hidden="1" customHeight="1"/>
    <row r="10387" ht="16.5" hidden="1" customHeight="1"/>
    <row r="10388" ht="16.5" hidden="1" customHeight="1"/>
    <row r="10389" ht="16.5" hidden="1" customHeight="1"/>
    <row r="10390" ht="16.5" hidden="1" customHeight="1"/>
    <row r="10391" ht="16.5" hidden="1" customHeight="1"/>
    <row r="10392" ht="16.5" hidden="1" customHeight="1"/>
    <row r="10393" ht="16.5" hidden="1" customHeight="1"/>
    <row r="10394" ht="16.5" hidden="1" customHeight="1"/>
    <row r="10395" ht="16.5" hidden="1" customHeight="1"/>
    <row r="10396" ht="16.5" hidden="1" customHeight="1"/>
    <row r="10397" ht="16.5" hidden="1" customHeight="1"/>
    <row r="10398" ht="16.5" hidden="1" customHeight="1"/>
    <row r="10399" ht="16.5" hidden="1" customHeight="1"/>
    <row r="10400" ht="16.5" hidden="1" customHeight="1"/>
    <row r="10401" ht="16.5" hidden="1" customHeight="1"/>
    <row r="10402" ht="16.5" hidden="1" customHeight="1"/>
    <row r="10403" ht="16.5" hidden="1" customHeight="1"/>
    <row r="10404" ht="16.5" hidden="1" customHeight="1"/>
    <row r="10405" ht="16.5" hidden="1" customHeight="1"/>
    <row r="10406" ht="16.5" hidden="1" customHeight="1"/>
    <row r="10407" ht="16.5" hidden="1" customHeight="1"/>
    <row r="10408" ht="16.5" hidden="1" customHeight="1"/>
    <row r="10409" ht="16.5" hidden="1" customHeight="1"/>
    <row r="10410" ht="16.5" hidden="1" customHeight="1"/>
    <row r="10411" ht="16.5" hidden="1" customHeight="1"/>
    <row r="10412" ht="16.5" hidden="1" customHeight="1"/>
    <row r="10413" ht="16.5" hidden="1" customHeight="1"/>
    <row r="10414" ht="16.5" hidden="1" customHeight="1"/>
    <row r="10415" ht="16.5" hidden="1" customHeight="1"/>
    <row r="10416" ht="16.5" hidden="1" customHeight="1"/>
    <row r="10417" ht="16.5" hidden="1" customHeight="1"/>
    <row r="10418" ht="16.5" hidden="1" customHeight="1"/>
    <row r="10419" ht="16.5" hidden="1" customHeight="1"/>
    <row r="10420" ht="16.5" hidden="1" customHeight="1"/>
    <row r="10421" ht="16.5" hidden="1" customHeight="1"/>
    <row r="10422" ht="16.5" hidden="1" customHeight="1"/>
    <row r="10423" ht="16.5" hidden="1" customHeight="1"/>
    <row r="10424" ht="16.5" hidden="1" customHeight="1"/>
    <row r="10425" ht="16.5" hidden="1" customHeight="1"/>
    <row r="10426" ht="16.5" hidden="1" customHeight="1"/>
    <row r="10427" ht="16.5" hidden="1" customHeight="1"/>
    <row r="10428" ht="16.5" hidden="1" customHeight="1"/>
    <row r="10429" ht="16.5" hidden="1" customHeight="1"/>
    <row r="10430" ht="16.5" hidden="1" customHeight="1"/>
    <row r="10431" ht="16.5" hidden="1" customHeight="1"/>
    <row r="10432" ht="16.5" hidden="1" customHeight="1"/>
    <row r="10433" ht="16.5" hidden="1" customHeight="1"/>
    <row r="10434" ht="16.5" hidden="1" customHeight="1"/>
    <row r="10435" ht="16.5" hidden="1" customHeight="1"/>
    <row r="10436" ht="16.5" hidden="1" customHeight="1"/>
    <row r="10437" ht="16.5" hidden="1" customHeight="1"/>
    <row r="10438" ht="16.5" hidden="1" customHeight="1"/>
    <row r="10439" ht="16.5" hidden="1" customHeight="1"/>
    <row r="10440" ht="16.5" hidden="1" customHeight="1"/>
    <row r="10441" ht="16.5" hidden="1" customHeight="1"/>
    <row r="10442" ht="16.5" hidden="1" customHeight="1"/>
    <row r="10443" ht="16.5" hidden="1" customHeight="1"/>
    <row r="10444" ht="16.5" hidden="1" customHeight="1"/>
    <row r="10445" ht="16.5" hidden="1" customHeight="1"/>
    <row r="10446" ht="16.5" hidden="1" customHeight="1"/>
    <row r="10447" ht="16.5" hidden="1" customHeight="1"/>
    <row r="10448" ht="16.5" hidden="1" customHeight="1"/>
    <row r="10449" ht="16.5" hidden="1" customHeight="1"/>
    <row r="10450" ht="16.5" hidden="1" customHeight="1"/>
    <row r="10451" ht="16.5" hidden="1" customHeight="1"/>
    <row r="10452" ht="16.5" hidden="1" customHeight="1"/>
    <row r="10453" ht="16.5" hidden="1" customHeight="1"/>
    <row r="10454" ht="16.5" hidden="1" customHeight="1"/>
    <row r="10455" ht="16.5" hidden="1" customHeight="1"/>
    <row r="10456" ht="16.5" hidden="1" customHeight="1"/>
    <row r="10457" ht="16.5" hidden="1" customHeight="1"/>
    <row r="10458" ht="16.5" hidden="1" customHeight="1"/>
    <row r="10459" ht="16.5" hidden="1" customHeight="1"/>
    <row r="10460" ht="16.5" hidden="1" customHeight="1"/>
    <row r="10461" ht="16.5" hidden="1" customHeight="1"/>
    <row r="10462" ht="16.5" hidden="1" customHeight="1"/>
    <row r="10463" ht="16.5" hidden="1" customHeight="1"/>
    <row r="10464" ht="16.5" hidden="1" customHeight="1"/>
    <row r="10465" ht="16.5" hidden="1" customHeight="1"/>
    <row r="10466" ht="16.5" hidden="1" customHeight="1"/>
    <row r="10467" ht="16.5" hidden="1" customHeight="1"/>
    <row r="10468" ht="16.5" hidden="1" customHeight="1"/>
    <row r="10469" ht="16.5" hidden="1" customHeight="1"/>
    <row r="10470" ht="16.5" hidden="1" customHeight="1"/>
    <row r="10471" ht="16.5" hidden="1" customHeight="1"/>
    <row r="10472" ht="16.5" hidden="1" customHeight="1"/>
    <row r="10473" ht="16.5" hidden="1" customHeight="1"/>
    <row r="10474" ht="16.5" hidden="1" customHeight="1"/>
    <row r="10475" ht="16.5" hidden="1" customHeight="1"/>
    <row r="10476" ht="16.5" hidden="1" customHeight="1"/>
    <row r="10477" ht="16.5" hidden="1" customHeight="1"/>
    <row r="10478" ht="16.5" hidden="1" customHeight="1"/>
    <row r="10479" ht="16.5" hidden="1" customHeight="1"/>
    <row r="10480" ht="16.5" hidden="1" customHeight="1"/>
    <row r="10481" ht="16.5" hidden="1" customHeight="1"/>
    <row r="10482" ht="16.5" hidden="1" customHeight="1"/>
    <row r="10483" ht="16.5" hidden="1" customHeight="1"/>
    <row r="10484" ht="16.5" hidden="1" customHeight="1"/>
    <row r="10485" ht="16.5" hidden="1" customHeight="1"/>
    <row r="10486" ht="16.5" hidden="1" customHeight="1"/>
    <row r="10487" ht="16.5" hidden="1" customHeight="1"/>
    <row r="10488" ht="16.5" hidden="1" customHeight="1"/>
    <row r="10489" ht="16.5" hidden="1" customHeight="1"/>
    <row r="10490" ht="16.5" hidden="1" customHeight="1"/>
    <row r="10491" ht="16.5" hidden="1" customHeight="1"/>
    <row r="10492" ht="16.5" hidden="1" customHeight="1"/>
    <row r="10493" ht="16.5" hidden="1" customHeight="1"/>
    <row r="10494" ht="16.5" hidden="1" customHeight="1"/>
    <row r="10495" ht="16.5" hidden="1" customHeight="1"/>
    <row r="10496" ht="16.5" hidden="1" customHeight="1"/>
    <row r="10497" ht="16.5" hidden="1" customHeight="1"/>
    <row r="10498" ht="16.5" hidden="1" customHeight="1"/>
    <row r="10499" ht="16.5" hidden="1" customHeight="1"/>
    <row r="10500" ht="16.5" hidden="1" customHeight="1"/>
    <row r="10501" ht="16.5" hidden="1" customHeight="1"/>
    <row r="10502" ht="16.5" hidden="1" customHeight="1"/>
    <row r="10503" ht="16.5" hidden="1" customHeight="1"/>
    <row r="10504" ht="16.5" hidden="1" customHeight="1"/>
    <row r="10505" ht="16.5" hidden="1" customHeight="1"/>
    <row r="10506" ht="16.5" hidden="1" customHeight="1"/>
    <row r="10507" ht="16.5" hidden="1" customHeight="1"/>
    <row r="10508" ht="16.5" hidden="1" customHeight="1"/>
    <row r="10509" ht="16.5" hidden="1" customHeight="1"/>
    <row r="10510" ht="16.5" hidden="1" customHeight="1"/>
    <row r="10511" ht="16.5" hidden="1" customHeight="1"/>
    <row r="10512" ht="16.5" hidden="1" customHeight="1"/>
    <row r="10513" ht="16.5" hidden="1" customHeight="1"/>
    <row r="10514" ht="16.5" hidden="1" customHeight="1"/>
    <row r="10515" ht="16.5" hidden="1" customHeight="1"/>
    <row r="10516" ht="16.5" hidden="1" customHeight="1"/>
    <row r="10517" ht="16.5" hidden="1" customHeight="1"/>
    <row r="10518" ht="16.5" hidden="1" customHeight="1"/>
    <row r="10519" ht="16.5" hidden="1" customHeight="1"/>
    <row r="10520" ht="16.5" hidden="1" customHeight="1"/>
    <row r="10521" ht="16.5" hidden="1" customHeight="1"/>
    <row r="10522" ht="16.5" hidden="1" customHeight="1"/>
    <row r="10523" ht="16.5" hidden="1" customHeight="1"/>
    <row r="10524" ht="16.5" hidden="1" customHeight="1"/>
    <row r="10525" ht="16.5" hidden="1" customHeight="1"/>
    <row r="10526" ht="16.5" hidden="1" customHeight="1"/>
    <row r="10527" ht="16.5" hidden="1" customHeight="1"/>
    <row r="10528" ht="16.5" hidden="1" customHeight="1"/>
    <row r="10529" ht="16.5" hidden="1" customHeight="1"/>
    <row r="10530" ht="16.5" hidden="1" customHeight="1"/>
    <row r="10531" ht="16.5" hidden="1" customHeight="1"/>
    <row r="10532" ht="16.5" hidden="1" customHeight="1"/>
    <row r="10533" ht="16.5" hidden="1" customHeight="1"/>
    <row r="10534" ht="16.5" hidden="1" customHeight="1"/>
    <row r="10535" ht="16.5" hidden="1" customHeight="1"/>
    <row r="10536" ht="16.5" hidden="1" customHeight="1"/>
    <row r="10537" ht="16.5" hidden="1" customHeight="1"/>
    <row r="10538" ht="16.5" hidden="1" customHeight="1"/>
    <row r="10539" ht="16.5" hidden="1" customHeight="1"/>
    <row r="10540" ht="16.5" hidden="1" customHeight="1"/>
    <row r="10541" ht="16.5" hidden="1" customHeight="1"/>
    <row r="10542" ht="16.5" hidden="1" customHeight="1"/>
    <row r="10543" ht="16.5" hidden="1" customHeight="1"/>
    <row r="10544" ht="16.5" hidden="1" customHeight="1"/>
    <row r="10545" ht="16.5" hidden="1" customHeight="1"/>
    <row r="10546" ht="16.5" hidden="1" customHeight="1"/>
    <row r="10547" ht="16.5" hidden="1" customHeight="1"/>
    <row r="10548" ht="16.5" hidden="1" customHeight="1"/>
    <row r="10549" ht="16.5" hidden="1" customHeight="1"/>
    <row r="10550" ht="16.5" hidden="1" customHeight="1"/>
    <row r="10551" ht="16.5" hidden="1" customHeight="1"/>
    <row r="10552" ht="16.5" hidden="1" customHeight="1"/>
    <row r="10553" ht="16.5" hidden="1" customHeight="1"/>
    <row r="10554" ht="16.5" hidden="1" customHeight="1"/>
    <row r="10555" ht="16.5" hidden="1" customHeight="1"/>
    <row r="10556" ht="16.5" hidden="1" customHeight="1"/>
    <row r="10557" ht="16.5" hidden="1" customHeight="1"/>
    <row r="10558" ht="16.5" hidden="1" customHeight="1"/>
    <row r="10559" ht="16.5" hidden="1" customHeight="1"/>
    <row r="10560" ht="16.5" hidden="1" customHeight="1"/>
    <row r="10561" ht="16.5" hidden="1" customHeight="1"/>
    <row r="10562" ht="16.5" hidden="1" customHeight="1"/>
    <row r="10563" ht="16.5" hidden="1" customHeight="1"/>
    <row r="10564" ht="16.5" hidden="1" customHeight="1"/>
    <row r="10565" ht="16.5" hidden="1" customHeight="1"/>
    <row r="10566" ht="16.5" hidden="1" customHeight="1"/>
    <row r="10567" ht="16.5" hidden="1" customHeight="1"/>
    <row r="10568" ht="16.5" hidden="1" customHeight="1"/>
    <row r="10569" ht="16.5" hidden="1" customHeight="1"/>
    <row r="10570" ht="16.5" hidden="1" customHeight="1"/>
    <row r="10571" ht="16.5" hidden="1" customHeight="1"/>
    <row r="10572" ht="16.5" hidden="1" customHeight="1"/>
    <row r="10573" ht="16.5" hidden="1" customHeight="1"/>
    <row r="10574" ht="16.5" hidden="1" customHeight="1"/>
    <row r="10575" ht="16.5" hidden="1" customHeight="1"/>
    <row r="10576" ht="16.5" hidden="1" customHeight="1"/>
    <row r="10577" ht="16.5" hidden="1" customHeight="1"/>
    <row r="10578" ht="16.5" hidden="1" customHeight="1"/>
    <row r="10579" ht="16.5" hidden="1" customHeight="1"/>
    <row r="10580" ht="16.5" hidden="1" customHeight="1"/>
    <row r="10581" ht="16.5" hidden="1" customHeight="1"/>
    <row r="10582" ht="16.5" hidden="1" customHeight="1"/>
    <row r="10583" ht="16.5" hidden="1" customHeight="1"/>
    <row r="10584" ht="16.5" hidden="1" customHeight="1"/>
    <row r="10585" ht="16.5" hidden="1" customHeight="1"/>
    <row r="10586" ht="16.5" hidden="1" customHeight="1"/>
    <row r="10587" ht="16.5" hidden="1" customHeight="1"/>
    <row r="10588" ht="16.5" hidden="1" customHeight="1"/>
    <row r="10589" ht="16.5" hidden="1" customHeight="1"/>
    <row r="10590" ht="16.5" hidden="1" customHeight="1"/>
    <row r="10591" ht="16.5" hidden="1" customHeight="1"/>
    <row r="10592" ht="16.5" hidden="1" customHeight="1"/>
    <row r="10593" ht="16.5" hidden="1" customHeight="1"/>
    <row r="10594" ht="16.5" hidden="1" customHeight="1"/>
    <row r="10595" ht="16.5" hidden="1" customHeight="1"/>
    <row r="10596" ht="16.5" hidden="1" customHeight="1"/>
    <row r="10597" ht="16.5" hidden="1" customHeight="1"/>
    <row r="10598" ht="16.5" hidden="1" customHeight="1"/>
    <row r="10599" ht="16.5" hidden="1" customHeight="1"/>
    <row r="10600" ht="16.5" hidden="1" customHeight="1"/>
    <row r="10601" ht="16.5" hidden="1" customHeight="1"/>
    <row r="10602" ht="16.5" hidden="1" customHeight="1"/>
    <row r="10603" ht="16.5" hidden="1" customHeight="1"/>
    <row r="10604" ht="16.5" hidden="1" customHeight="1"/>
    <row r="10605" ht="16.5" hidden="1" customHeight="1"/>
    <row r="10606" ht="16.5" hidden="1" customHeight="1"/>
    <row r="10607" ht="16.5" hidden="1" customHeight="1"/>
    <row r="10608" ht="16.5" hidden="1" customHeight="1"/>
    <row r="10609" ht="16.5" hidden="1" customHeight="1"/>
    <row r="10610" ht="16.5" hidden="1" customHeight="1"/>
    <row r="10611" ht="16.5" hidden="1" customHeight="1"/>
    <row r="10612" ht="16.5" hidden="1" customHeight="1"/>
    <row r="10613" ht="16.5" hidden="1" customHeight="1"/>
    <row r="10614" ht="16.5" hidden="1" customHeight="1"/>
    <row r="10615" ht="16.5" hidden="1" customHeight="1"/>
    <row r="10616" ht="16.5" hidden="1" customHeight="1"/>
    <row r="10617" ht="16.5" hidden="1" customHeight="1"/>
    <row r="10618" ht="16.5" hidden="1" customHeight="1"/>
    <row r="10619" ht="16.5" hidden="1" customHeight="1"/>
    <row r="10620" ht="16.5" hidden="1" customHeight="1"/>
    <row r="10621" ht="16.5" hidden="1" customHeight="1"/>
    <row r="10622" ht="16.5" hidden="1" customHeight="1"/>
    <row r="10623" ht="16.5" hidden="1" customHeight="1"/>
    <row r="10624" ht="16.5" hidden="1" customHeight="1"/>
    <row r="10625" ht="16.5" hidden="1" customHeight="1"/>
    <row r="10626" ht="16.5" hidden="1" customHeight="1"/>
    <row r="10627" ht="16.5" hidden="1" customHeight="1"/>
    <row r="10628" ht="16.5" hidden="1" customHeight="1"/>
    <row r="10629" ht="16.5" hidden="1" customHeight="1"/>
    <row r="10630" ht="16.5" hidden="1" customHeight="1"/>
    <row r="10631" ht="16.5" hidden="1" customHeight="1"/>
    <row r="10632" ht="16.5" hidden="1" customHeight="1"/>
    <row r="10633" ht="16.5" hidden="1" customHeight="1"/>
    <row r="10634" ht="16.5" hidden="1" customHeight="1"/>
    <row r="10635" ht="16.5" hidden="1" customHeight="1"/>
    <row r="10636" ht="16.5" hidden="1" customHeight="1"/>
    <row r="10637" ht="16.5" hidden="1" customHeight="1"/>
    <row r="10638" ht="16.5" hidden="1" customHeight="1"/>
    <row r="10639" ht="16.5" hidden="1" customHeight="1"/>
    <row r="10640" ht="16.5" hidden="1" customHeight="1"/>
    <row r="10641" ht="16.5" hidden="1" customHeight="1"/>
    <row r="10642" ht="16.5" hidden="1" customHeight="1"/>
    <row r="10643" ht="16.5" hidden="1" customHeight="1"/>
    <row r="10644" ht="16.5" hidden="1" customHeight="1"/>
    <row r="10645" ht="16.5" hidden="1" customHeight="1"/>
    <row r="10646" ht="16.5" hidden="1" customHeight="1"/>
    <row r="10647" ht="16.5" hidden="1" customHeight="1"/>
    <row r="10648" ht="16.5" hidden="1" customHeight="1"/>
    <row r="10649" ht="16.5" hidden="1" customHeight="1"/>
    <row r="10650" ht="16.5" hidden="1" customHeight="1"/>
    <row r="10651" ht="16.5" hidden="1" customHeight="1"/>
    <row r="10652" ht="16.5" hidden="1" customHeight="1"/>
    <row r="10653" ht="16.5" hidden="1" customHeight="1"/>
    <row r="10654" ht="16.5" hidden="1" customHeight="1"/>
    <row r="10655" ht="16.5" hidden="1" customHeight="1"/>
    <row r="10656" ht="16.5" hidden="1" customHeight="1"/>
    <row r="10657" ht="16.5" hidden="1" customHeight="1"/>
    <row r="10658" ht="16.5" hidden="1" customHeight="1"/>
    <row r="10659" ht="16.5" hidden="1" customHeight="1"/>
    <row r="10660" ht="16.5" hidden="1" customHeight="1"/>
    <row r="10661" ht="16.5" hidden="1" customHeight="1"/>
    <row r="10662" ht="16.5" hidden="1" customHeight="1"/>
    <row r="10663" ht="16.5" hidden="1" customHeight="1"/>
    <row r="10664" ht="16.5" hidden="1" customHeight="1"/>
    <row r="10665" ht="16.5" hidden="1" customHeight="1"/>
    <row r="10666" ht="16.5" hidden="1" customHeight="1"/>
    <row r="10667" ht="16.5" hidden="1" customHeight="1"/>
    <row r="10668" ht="16.5" hidden="1" customHeight="1"/>
    <row r="10669" ht="16.5" hidden="1" customHeight="1"/>
    <row r="10670" ht="16.5" hidden="1" customHeight="1"/>
    <row r="10671" ht="16.5" hidden="1" customHeight="1"/>
    <row r="10672" ht="16.5" hidden="1" customHeight="1"/>
    <row r="10673" ht="16.5" hidden="1" customHeight="1"/>
    <row r="10674" ht="16.5" hidden="1" customHeight="1"/>
    <row r="10675" ht="16.5" hidden="1" customHeight="1"/>
    <row r="10676" ht="16.5" hidden="1" customHeight="1"/>
    <row r="10677" ht="16.5" hidden="1" customHeight="1"/>
    <row r="10678" ht="16.5" hidden="1" customHeight="1"/>
    <row r="10679" ht="16.5" hidden="1" customHeight="1"/>
    <row r="10680" ht="16.5" hidden="1" customHeight="1"/>
    <row r="10681" ht="16.5" hidden="1" customHeight="1"/>
    <row r="10682" ht="16.5" hidden="1" customHeight="1"/>
    <row r="10683" ht="16.5" hidden="1" customHeight="1"/>
    <row r="10684" ht="16.5" hidden="1" customHeight="1"/>
    <row r="10685" ht="16.5" hidden="1" customHeight="1"/>
    <row r="10686" ht="16.5" hidden="1" customHeight="1"/>
    <row r="10687" ht="16.5" hidden="1" customHeight="1"/>
    <row r="10688" ht="16.5" hidden="1" customHeight="1"/>
    <row r="10689" ht="16.5" hidden="1" customHeight="1"/>
    <row r="10690" ht="16.5" hidden="1" customHeight="1"/>
    <row r="10691" ht="16.5" hidden="1" customHeight="1"/>
    <row r="10692" ht="16.5" hidden="1" customHeight="1"/>
    <row r="10693" ht="16.5" hidden="1" customHeight="1"/>
    <row r="10694" ht="16.5" hidden="1" customHeight="1"/>
    <row r="10695" ht="16.5" hidden="1" customHeight="1"/>
    <row r="10696" ht="16.5" hidden="1" customHeight="1"/>
    <row r="10697" ht="16.5" hidden="1" customHeight="1"/>
    <row r="10698" ht="16.5" hidden="1" customHeight="1"/>
    <row r="10699" ht="16.5" hidden="1" customHeight="1"/>
    <row r="10700" ht="16.5" hidden="1" customHeight="1"/>
    <row r="10701" ht="16.5" hidden="1" customHeight="1"/>
    <row r="10702" ht="16.5" hidden="1" customHeight="1"/>
    <row r="10703" ht="16.5" hidden="1" customHeight="1"/>
    <row r="10704" ht="16.5" hidden="1" customHeight="1"/>
    <row r="10705" ht="16.5" hidden="1" customHeight="1"/>
    <row r="10706" ht="16.5" hidden="1" customHeight="1"/>
    <row r="10707" ht="16.5" hidden="1" customHeight="1"/>
    <row r="10708" ht="16.5" hidden="1" customHeight="1"/>
    <row r="10709" ht="16.5" hidden="1" customHeight="1"/>
    <row r="10710" ht="16.5" hidden="1" customHeight="1"/>
    <row r="10711" ht="16.5" hidden="1" customHeight="1"/>
    <row r="10712" ht="16.5" hidden="1" customHeight="1"/>
    <row r="10713" ht="16.5" hidden="1" customHeight="1"/>
    <row r="10714" ht="16.5" hidden="1" customHeight="1"/>
    <row r="10715" ht="16.5" hidden="1" customHeight="1"/>
    <row r="10716" ht="16.5" hidden="1" customHeight="1"/>
    <row r="10717" ht="16.5" hidden="1" customHeight="1"/>
    <row r="10718" ht="16.5" hidden="1" customHeight="1"/>
    <row r="10719" ht="16.5" hidden="1" customHeight="1"/>
    <row r="10720" ht="16.5" hidden="1" customHeight="1"/>
    <row r="10721" ht="16.5" hidden="1" customHeight="1"/>
    <row r="10722" ht="16.5" hidden="1" customHeight="1"/>
    <row r="10723" ht="16.5" hidden="1" customHeight="1"/>
    <row r="10724" ht="16.5" hidden="1" customHeight="1"/>
    <row r="10725" ht="16.5" hidden="1" customHeight="1"/>
    <row r="10726" ht="16.5" hidden="1" customHeight="1"/>
    <row r="10727" ht="16.5" hidden="1" customHeight="1"/>
    <row r="10728" ht="16.5" hidden="1" customHeight="1"/>
    <row r="10729" ht="16.5" hidden="1" customHeight="1"/>
    <row r="10730" ht="16.5" hidden="1" customHeight="1"/>
    <row r="10731" ht="16.5" hidden="1" customHeight="1"/>
    <row r="10732" ht="16.5" hidden="1" customHeight="1"/>
    <row r="10733" ht="16.5" hidden="1" customHeight="1"/>
    <row r="10734" ht="16.5" hidden="1" customHeight="1"/>
    <row r="10735" ht="16.5" hidden="1" customHeight="1"/>
    <row r="10736" ht="16.5" hidden="1" customHeight="1"/>
    <row r="10737" ht="16.5" hidden="1" customHeight="1"/>
    <row r="10738" ht="16.5" hidden="1" customHeight="1"/>
    <row r="10739" ht="16.5" hidden="1" customHeight="1"/>
    <row r="10740" ht="16.5" hidden="1" customHeight="1"/>
    <row r="10741" ht="16.5" hidden="1" customHeight="1"/>
    <row r="10742" ht="16.5" hidden="1" customHeight="1"/>
    <row r="10743" ht="16.5" hidden="1" customHeight="1"/>
    <row r="10744" ht="16.5" hidden="1" customHeight="1"/>
    <row r="10745" ht="16.5" hidden="1" customHeight="1"/>
    <row r="10746" ht="16.5" hidden="1" customHeight="1"/>
    <row r="10747" ht="16.5" hidden="1" customHeight="1"/>
    <row r="10748" ht="16.5" hidden="1" customHeight="1"/>
    <row r="10749" ht="16.5" hidden="1" customHeight="1"/>
    <row r="10750" ht="16.5" hidden="1" customHeight="1"/>
    <row r="10751" ht="16.5" hidden="1" customHeight="1"/>
    <row r="10752" ht="16.5" hidden="1" customHeight="1"/>
    <row r="10753" ht="16.5" hidden="1" customHeight="1"/>
    <row r="10754" ht="16.5" hidden="1" customHeight="1"/>
    <row r="10755" ht="16.5" hidden="1" customHeight="1"/>
    <row r="10756" ht="16.5" hidden="1" customHeight="1"/>
    <row r="10757" ht="16.5" hidden="1" customHeight="1"/>
    <row r="10758" ht="16.5" hidden="1" customHeight="1"/>
    <row r="10759" ht="16.5" hidden="1" customHeight="1"/>
    <row r="10760" ht="16.5" hidden="1" customHeight="1"/>
    <row r="10761" ht="16.5" hidden="1" customHeight="1"/>
    <row r="10762" ht="16.5" hidden="1" customHeight="1"/>
    <row r="10763" ht="16.5" hidden="1" customHeight="1"/>
    <row r="10764" ht="16.5" hidden="1" customHeight="1"/>
    <row r="10765" ht="16.5" hidden="1" customHeight="1"/>
    <row r="10766" ht="16.5" hidden="1" customHeight="1"/>
    <row r="10767" ht="16.5" hidden="1" customHeight="1"/>
    <row r="10768" ht="16.5" hidden="1" customHeight="1"/>
    <row r="10769" ht="16.5" hidden="1" customHeight="1"/>
    <row r="10770" ht="16.5" hidden="1" customHeight="1"/>
    <row r="10771" ht="16.5" hidden="1" customHeight="1"/>
    <row r="10772" ht="16.5" hidden="1" customHeight="1"/>
    <row r="10773" ht="16.5" hidden="1" customHeight="1"/>
    <row r="10774" ht="16.5" hidden="1" customHeight="1"/>
    <row r="10775" ht="16.5" hidden="1" customHeight="1"/>
    <row r="10776" ht="16.5" hidden="1" customHeight="1"/>
    <row r="10777" ht="16.5" hidden="1" customHeight="1"/>
    <row r="10778" ht="16.5" hidden="1" customHeight="1"/>
    <row r="10779" ht="16.5" hidden="1" customHeight="1"/>
    <row r="10780" ht="16.5" hidden="1" customHeight="1"/>
    <row r="10781" ht="16.5" hidden="1" customHeight="1"/>
    <row r="10782" ht="16.5" hidden="1" customHeight="1"/>
    <row r="10783" ht="16.5" hidden="1" customHeight="1"/>
    <row r="10784" ht="16.5" hidden="1" customHeight="1"/>
    <row r="10785" ht="16.5" hidden="1" customHeight="1"/>
    <row r="10786" ht="16.5" hidden="1" customHeight="1"/>
    <row r="10787" ht="16.5" hidden="1" customHeight="1"/>
    <row r="10788" ht="16.5" hidden="1" customHeight="1"/>
    <row r="10789" ht="16.5" hidden="1" customHeight="1"/>
    <row r="10790" ht="16.5" hidden="1" customHeight="1"/>
    <row r="10791" ht="16.5" hidden="1" customHeight="1"/>
    <row r="10792" ht="16.5" hidden="1" customHeight="1"/>
    <row r="10793" ht="16.5" hidden="1" customHeight="1"/>
    <row r="10794" ht="16.5" hidden="1" customHeight="1"/>
    <row r="10795" ht="16.5" hidden="1" customHeight="1"/>
    <row r="10796" ht="16.5" hidden="1" customHeight="1"/>
    <row r="10797" ht="16.5" hidden="1" customHeight="1"/>
    <row r="10798" ht="16.5" hidden="1" customHeight="1"/>
    <row r="10799" ht="16.5" hidden="1" customHeight="1"/>
    <row r="10800" ht="16.5" hidden="1" customHeight="1"/>
    <row r="10801" ht="16.5" hidden="1" customHeight="1"/>
    <row r="10802" ht="16.5" hidden="1" customHeight="1"/>
    <row r="10803" ht="16.5" hidden="1" customHeight="1"/>
    <row r="10804" ht="16.5" hidden="1" customHeight="1"/>
    <row r="10805" ht="16.5" hidden="1" customHeight="1"/>
    <row r="10806" ht="16.5" hidden="1" customHeight="1"/>
    <row r="10807" ht="16.5" hidden="1" customHeight="1"/>
    <row r="10808" ht="16.5" hidden="1" customHeight="1"/>
    <row r="10809" ht="16.5" hidden="1" customHeight="1"/>
    <row r="10810" ht="16.5" hidden="1" customHeight="1"/>
    <row r="10811" ht="16.5" hidden="1" customHeight="1"/>
    <row r="10812" ht="16.5" hidden="1" customHeight="1"/>
    <row r="10813" ht="16.5" hidden="1" customHeight="1"/>
    <row r="10814" ht="16.5" hidden="1" customHeight="1"/>
    <row r="10815" ht="16.5" hidden="1" customHeight="1"/>
    <row r="10816" ht="16.5" hidden="1" customHeight="1"/>
    <row r="10817" ht="16.5" hidden="1" customHeight="1"/>
    <row r="10818" ht="16.5" hidden="1" customHeight="1"/>
    <row r="10819" ht="16.5" hidden="1" customHeight="1"/>
    <row r="10820" ht="16.5" hidden="1" customHeight="1"/>
    <row r="10821" ht="16.5" hidden="1" customHeight="1"/>
    <row r="10822" ht="16.5" hidden="1" customHeight="1"/>
    <row r="10823" ht="16.5" hidden="1" customHeight="1"/>
    <row r="10824" ht="16.5" hidden="1" customHeight="1"/>
    <row r="10825" ht="16.5" hidden="1" customHeight="1"/>
    <row r="10826" ht="16.5" hidden="1" customHeight="1"/>
    <row r="10827" ht="16.5" hidden="1" customHeight="1"/>
    <row r="10828" ht="16.5" hidden="1" customHeight="1"/>
    <row r="10829" ht="16.5" hidden="1" customHeight="1"/>
    <row r="10830" ht="16.5" hidden="1" customHeight="1"/>
    <row r="10831" ht="16.5" hidden="1" customHeight="1"/>
    <row r="10832" ht="16.5" hidden="1" customHeight="1"/>
    <row r="10833" ht="16.5" hidden="1" customHeight="1"/>
    <row r="10834" ht="16.5" hidden="1" customHeight="1"/>
    <row r="10835" ht="16.5" hidden="1" customHeight="1"/>
    <row r="10836" ht="16.5" hidden="1" customHeight="1"/>
    <row r="10837" ht="16.5" hidden="1" customHeight="1"/>
    <row r="10838" ht="16.5" hidden="1" customHeight="1"/>
    <row r="10839" ht="16.5" hidden="1" customHeight="1"/>
    <row r="10840" ht="16.5" hidden="1" customHeight="1"/>
    <row r="10841" ht="16.5" hidden="1" customHeight="1"/>
    <row r="10842" ht="16.5" hidden="1" customHeight="1"/>
    <row r="10843" ht="16.5" hidden="1" customHeight="1"/>
    <row r="10844" ht="16.5" hidden="1" customHeight="1"/>
    <row r="10845" ht="16.5" hidden="1" customHeight="1"/>
    <row r="10846" ht="16.5" hidden="1" customHeight="1"/>
    <row r="10847" ht="16.5" hidden="1" customHeight="1"/>
    <row r="10848" ht="16.5" hidden="1" customHeight="1"/>
    <row r="10849" ht="16.5" hidden="1" customHeight="1"/>
    <row r="10850" ht="16.5" hidden="1" customHeight="1"/>
    <row r="10851" ht="16.5" hidden="1" customHeight="1"/>
    <row r="10852" ht="16.5" hidden="1" customHeight="1"/>
    <row r="10853" ht="16.5" hidden="1" customHeight="1"/>
    <row r="10854" ht="16.5" hidden="1" customHeight="1"/>
    <row r="10855" ht="16.5" hidden="1" customHeight="1"/>
    <row r="10856" ht="16.5" hidden="1" customHeight="1"/>
    <row r="10857" ht="16.5" hidden="1" customHeight="1"/>
    <row r="10858" ht="16.5" hidden="1" customHeight="1"/>
    <row r="10859" ht="16.5" hidden="1" customHeight="1"/>
    <row r="10860" ht="16.5" hidden="1" customHeight="1"/>
    <row r="10861" ht="16.5" hidden="1" customHeight="1"/>
    <row r="10862" ht="16.5" hidden="1" customHeight="1"/>
    <row r="10863" ht="16.5" hidden="1" customHeight="1"/>
    <row r="10864" ht="16.5" hidden="1" customHeight="1"/>
    <row r="10865" ht="16.5" hidden="1" customHeight="1"/>
    <row r="10866" ht="16.5" hidden="1" customHeight="1"/>
    <row r="10867" ht="16.5" hidden="1" customHeight="1"/>
    <row r="10868" ht="16.5" hidden="1" customHeight="1"/>
    <row r="10869" ht="16.5" hidden="1" customHeight="1"/>
    <row r="10870" ht="16.5" hidden="1" customHeight="1"/>
    <row r="10871" ht="16.5" hidden="1" customHeight="1"/>
    <row r="10872" ht="16.5" hidden="1" customHeight="1"/>
    <row r="10873" ht="16.5" hidden="1" customHeight="1"/>
    <row r="10874" ht="16.5" hidden="1" customHeight="1"/>
    <row r="10875" ht="16.5" hidden="1" customHeight="1"/>
    <row r="10876" ht="16.5" hidden="1" customHeight="1"/>
    <row r="10877" ht="16.5" hidden="1" customHeight="1"/>
    <row r="10878" ht="16.5" hidden="1" customHeight="1"/>
    <row r="10879" ht="16.5" hidden="1" customHeight="1"/>
    <row r="10880" ht="16.5" hidden="1" customHeight="1"/>
    <row r="10881" ht="16.5" hidden="1" customHeight="1"/>
    <row r="10882" ht="16.5" hidden="1" customHeight="1"/>
    <row r="10883" ht="16.5" hidden="1" customHeight="1"/>
    <row r="10884" ht="16.5" hidden="1" customHeight="1"/>
    <row r="10885" ht="16.5" hidden="1" customHeight="1"/>
    <row r="10886" ht="16.5" hidden="1" customHeight="1"/>
    <row r="10887" ht="16.5" hidden="1" customHeight="1"/>
    <row r="10888" ht="16.5" hidden="1" customHeight="1"/>
    <row r="10889" ht="16.5" hidden="1" customHeight="1"/>
    <row r="10890" ht="16.5" hidden="1" customHeight="1"/>
    <row r="10891" ht="16.5" hidden="1" customHeight="1"/>
    <row r="10892" ht="16.5" hidden="1" customHeight="1"/>
    <row r="10893" ht="16.5" hidden="1" customHeight="1"/>
    <row r="10894" ht="16.5" hidden="1" customHeight="1"/>
    <row r="10895" ht="16.5" hidden="1" customHeight="1"/>
    <row r="10896" ht="16.5" hidden="1" customHeight="1"/>
    <row r="10897" ht="16.5" hidden="1" customHeight="1"/>
    <row r="10898" ht="16.5" hidden="1" customHeight="1"/>
    <row r="10899" ht="16.5" hidden="1" customHeight="1"/>
    <row r="10900" ht="16.5" hidden="1" customHeight="1"/>
    <row r="10901" ht="16.5" hidden="1" customHeight="1"/>
    <row r="10902" ht="16.5" hidden="1" customHeight="1"/>
    <row r="10903" ht="16.5" hidden="1" customHeight="1"/>
    <row r="10904" ht="16.5" hidden="1" customHeight="1"/>
    <row r="10905" ht="16.5" hidden="1" customHeight="1"/>
    <row r="10906" ht="16.5" hidden="1" customHeight="1"/>
    <row r="10907" ht="16.5" hidden="1" customHeight="1"/>
    <row r="10908" ht="16.5" hidden="1" customHeight="1"/>
    <row r="10909" ht="16.5" hidden="1" customHeight="1"/>
    <row r="10910" ht="16.5" hidden="1" customHeight="1"/>
    <row r="10911" ht="16.5" hidden="1" customHeight="1"/>
    <row r="10912" ht="16.5" hidden="1" customHeight="1"/>
    <row r="10913" ht="16.5" hidden="1" customHeight="1"/>
    <row r="10914" ht="16.5" hidden="1" customHeight="1"/>
    <row r="10915" ht="16.5" hidden="1" customHeight="1"/>
    <row r="10916" ht="16.5" hidden="1" customHeight="1"/>
    <row r="10917" ht="16.5" hidden="1" customHeight="1"/>
    <row r="10918" ht="16.5" hidden="1" customHeight="1"/>
    <row r="10919" ht="16.5" hidden="1" customHeight="1"/>
    <row r="10920" ht="16.5" hidden="1" customHeight="1"/>
    <row r="10921" ht="16.5" hidden="1" customHeight="1"/>
    <row r="10922" ht="16.5" hidden="1" customHeight="1"/>
    <row r="10923" ht="16.5" hidden="1" customHeight="1"/>
    <row r="10924" ht="16.5" hidden="1" customHeight="1"/>
    <row r="10925" ht="16.5" hidden="1" customHeight="1"/>
    <row r="10926" ht="16.5" hidden="1" customHeight="1"/>
    <row r="10927" ht="16.5" hidden="1" customHeight="1"/>
    <row r="10928" ht="16.5" hidden="1" customHeight="1"/>
    <row r="10929" ht="16.5" hidden="1" customHeight="1"/>
    <row r="10930" ht="16.5" hidden="1" customHeight="1"/>
    <row r="10931" ht="16.5" hidden="1" customHeight="1"/>
    <row r="10932" ht="16.5" hidden="1" customHeight="1"/>
    <row r="10933" ht="16.5" hidden="1" customHeight="1"/>
    <row r="10934" ht="16.5" hidden="1" customHeight="1"/>
    <row r="10935" ht="16.5" hidden="1" customHeight="1"/>
    <row r="10936" ht="16.5" hidden="1" customHeight="1"/>
    <row r="10937" ht="16.5" hidden="1" customHeight="1"/>
    <row r="10938" ht="16.5" hidden="1" customHeight="1"/>
    <row r="10939" ht="16.5" hidden="1" customHeight="1"/>
    <row r="10940" ht="16.5" hidden="1" customHeight="1"/>
    <row r="10941" ht="16.5" hidden="1" customHeight="1"/>
    <row r="10942" ht="16.5" hidden="1" customHeight="1"/>
    <row r="10943" ht="16.5" hidden="1" customHeight="1"/>
    <row r="10944" ht="16.5" hidden="1" customHeight="1"/>
    <row r="10945" ht="16.5" hidden="1" customHeight="1"/>
    <row r="10946" ht="16.5" hidden="1" customHeight="1"/>
    <row r="10947" ht="16.5" hidden="1" customHeight="1"/>
    <row r="10948" ht="16.5" hidden="1" customHeight="1"/>
    <row r="10949" ht="16.5" hidden="1" customHeight="1"/>
    <row r="10950" ht="16.5" hidden="1" customHeight="1"/>
    <row r="10951" ht="16.5" hidden="1" customHeight="1"/>
    <row r="10952" ht="16.5" hidden="1" customHeight="1"/>
    <row r="10953" ht="16.5" hidden="1" customHeight="1"/>
    <row r="10954" ht="16.5" hidden="1" customHeight="1"/>
    <row r="10955" ht="16.5" hidden="1" customHeight="1"/>
    <row r="10956" ht="16.5" hidden="1" customHeight="1"/>
    <row r="10957" ht="16.5" hidden="1" customHeight="1"/>
    <row r="10958" ht="16.5" hidden="1" customHeight="1"/>
    <row r="10959" ht="16.5" hidden="1" customHeight="1"/>
    <row r="10960" ht="16.5" hidden="1" customHeight="1"/>
    <row r="10961" ht="16.5" hidden="1" customHeight="1"/>
    <row r="10962" ht="16.5" hidden="1" customHeight="1"/>
    <row r="10963" ht="16.5" hidden="1" customHeight="1"/>
    <row r="10964" ht="16.5" hidden="1" customHeight="1"/>
    <row r="10965" ht="16.5" hidden="1" customHeight="1"/>
    <row r="10966" ht="16.5" hidden="1" customHeight="1"/>
    <row r="10967" ht="16.5" hidden="1" customHeight="1"/>
    <row r="10968" ht="16.5" hidden="1" customHeight="1"/>
    <row r="10969" ht="16.5" hidden="1" customHeight="1"/>
    <row r="10970" ht="16.5" hidden="1" customHeight="1"/>
    <row r="10971" ht="16.5" hidden="1" customHeight="1"/>
    <row r="10972" ht="16.5" hidden="1" customHeight="1"/>
    <row r="10973" ht="16.5" hidden="1" customHeight="1"/>
    <row r="10974" ht="16.5" hidden="1" customHeight="1"/>
    <row r="10975" ht="16.5" hidden="1" customHeight="1"/>
    <row r="10976" ht="16.5" hidden="1" customHeight="1"/>
    <row r="10977" ht="16.5" hidden="1" customHeight="1"/>
    <row r="10978" ht="16.5" hidden="1" customHeight="1"/>
    <row r="10979" ht="16.5" hidden="1" customHeight="1"/>
    <row r="10980" ht="16.5" hidden="1" customHeight="1"/>
    <row r="10981" ht="16.5" hidden="1" customHeight="1"/>
    <row r="10982" ht="16.5" hidden="1" customHeight="1"/>
    <row r="10983" ht="16.5" hidden="1" customHeight="1"/>
    <row r="10984" ht="16.5" hidden="1" customHeight="1"/>
    <row r="10985" ht="16.5" hidden="1" customHeight="1"/>
    <row r="10986" ht="16.5" hidden="1" customHeight="1"/>
    <row r="10987" ht="16.5" hidden="1" customHeight="1"/>
    <row r="10988" ht="16.5" hidden="1" customHeight="1"/>
    <row r="10989" ht="16.5" hidden="1" customHeight="1"/>
    <row r="10990" ht="16.5" hidden="1" customHeight="1"/>
    <row r="10991" ht="16.5" hidden="1" customHeight="1"/>
    <row r="10992" ht="16.5" hidden="1" customHeight="1"/>
    <row r="10993" ht="16.5" hidden="1" customHeight="1"/>
    <row r="10994" ht="16.5" hidden="1" customHeight="1"/>
    <row r="10995" ht="16.5" hidden="1" customHeight="1"/>
    <row r="10996" ht="16.5" hidden="1" customHeight="1"/>
    <row r="10997" ht="16.5" hidden="1" customHeight="1"/>
    <row r="10998" ht="16.5" hidden="1" customHeight="1"/>
    <row r="10999" ht="16.5" hidden="1" customHeight="1"/>
    <row r="11000" ht="16.5" hidden="1" customHeight="1"/>
    <row r="11001" ht="16.5" hidden="1" customHeight="1"/>
    <row r="11002" ht="16.5" hidden="1" customHeight="1"/>
    <row r="11003" ht="16.5" hidden="1" customHeight="1"/>
    <row r="11004" ht="16.5" hidden="1" customHeight="1"/>
    <row r="11005" ht="16.5" hidden="1" customHeight="1"/>
    <row r="11006" ht="16.5" hidden="1" customHeight="1"/>
    <row r="11007" ht="16.5" hidden="1" customHeight="1"/>
    <row r="11008" ht="16.5" hidden="1" customHeight="1"/>
    <row r="11009" ht="16.5" hidden="1" customHeight="1"/>
    <row r="11010" ht="16.5" hidden="1" customHeight="1"/>
    <row r="11011" ht="16.5" hidden="1" customHeight="1"/>
    <row r="11012" ht="16.5" hidden="1" customHeight="1"/>
    <row r="11013" ht="16.5" hidden="1" customHeight="1"/>
    <row r="11014" ht="16.5" hidden="1" customHeight="1"/>
    <row r="11015" ht="16.5" hidden="1" customHeight="1"/>
    <row r="11016" ht="16.5" hidden="1" customHeight="1"/>
    <row r="11017" ht="16.5" hidden="1" customHeight="1"/>
    <row r="11018" ht="16.5" hidden="1" customHeight="1"/>
    <row r="11019" ht="16.5" hidden="1" customHeight="1"/>
    <row r="11020" ht="16.5" hidden="1" customHeight="1"/>
    <row r="11021" ht="16.5" hidden="1" customHeight="1"/>
    <row r="11022" ht="16.5" hidden="1" customHeight="1"/>
    <row r="11023" ht="16.5" hidden="1" customHeight="1"/>
    <row r="11024" ht="16.5" hidden="1" customHeight="1"/>
    <row r="11025" ht="16.5" hidden="1" customHeight="1"/>
    <row r="11026" ht="16.5" hidden="1" customHeight="1"/>
    <row r="11027" ht="16.5" hidden="1" customHeight="1"/>
    <row r="11028" ht="16.5" hidden="1" customHeight="1"/>
    <row r="11029" ht="16.5" hidden="1" customHeight="1"/>
    <row r="11030" ht="16.5" hidden="1" customHeight="1"/>
    <row r="11031" ht="16.5" hidden="1" customHeight="1"/>
    <row r="11032" ht="16.5" hidden="1" customHeight="1"/>
    <row r="11033" ht="16.5" hidden="1" customHeight="1"/>
    <row r="11034" ht="16.5" hidden="1" customHeight="1"/>
    <row r="11035" ht="16.5" hidden="1" customHeight="1"/>
    <row r="11036" ht="16.5" hidden="1" customHeight="1"/>
    <row r="11037" ht="16.5" hidden="1" customHeight="1"/>
    <row r="11038" ht="16.5" hidden="1" customHeight="1"/>
    <row r="11039" ht="16.5" hidden="1" customHeight="1"/>
    <row r="11040" ht="16.5" hidden="1" customHeight="1"/>
    <row r="11041" ht="16.5" hidden="1" customHeight="1"/>
    <row r="11042" ht="16.5" hidden="1" customHeight="1"/>
    <row r="11043" ht="16.5" hidden="1" customHeight="1"/>
    <row r="11044" ht="16.5" hidden="1" customHeight="1"/>
    <row r="11045" ht="16.5" hidden="1" customHeight="1"/>
    <row r="11046" ht="16.5" hidden="1" customHeight="1"/>
    <row r="11047" ht="16.5" hidden="1" customHeight="1"/>
    <row r="11048" ht="16.5" hidden="1" customHeight="1"/>
    <row r="11049" ht="16.5" hidden="1" customHeight="1"/>
    <row r="11050" ht="16.5" hidden="1" customHeight="1"/>
    <row r="11051" ht="16.5" hidden="1" customHeight="1"/>
    <row r="11052" ht="16.5" hidden="1" customHeight="1"/>
    <row r="11053" ht="16.5" hidden="1" customHeight="1"/>
    <row r="11054" ht="16.5" hidden="1" customHeight="1"/>
    <row r="11055" ht="16.5" hidden="1" customHeight="1"/>
    <row r="11056" ht="16.5" hidden="1" customHeight="1"/>
    <row r="11057" ht="16.5" hidden="1" customHeight="1"/>
    <row r="11058" ht="16.5" hidden="1" customHeight="1"/>
    <row r="11059" ht="16.5" hidden="1" customHeight="1"/>
    <row r="11060" ht="16.5" hidden="1" customHeight="1"/>
    <row r="11061" ht="16.5" hidden="1" customHeight="1"/>
    <row r="11062" ht="16.5" hidden="1" customHeight="1"/>
    <row r="11063" ht="16.5" hidden="1" customHeight="1"/>
    <row r="11064" ht="16.5" hidden="1" customHeight="1"/>
    <row r="11065" ht="16.5" hidden="1" customHeight="1"/>
    <row r="11066" ht="16.5" hidden="1" customHeight="1"/>
    <row r="11067" ht="16.5" hidden="1" customHeight="1"/>
    <row r="11068" ht="16.5" hidden="1" customHeight="1"/>
    <row r="11069" ht="16.5" hidden="1" customHeight="1"/>
    <row r="11070" ht="16.5" hidden="1" customHeight="1"/>
    <row r="11071" ht="16.5" hidden="1" customHeight="1"/>
    <row r="11072" ht="16.5" hidden="1" customHeight="1"/>
    <row r="11073" ht="16.5" hidden="1" customHeight="1"/>
    <row r="11074" ht="16.5" hidden="1" customHeight="1"/>
    <row r="11075" ht="16.5" hidden="1" customHeight="1"/>
    <row r="11076" ht="16.5" hidden="1" customHeight="1"/>
    <row r="11077" ht="16.5" hidden="1" customHeight="1"/>
    <row r="11078" ht="16.5" hidden="1" customHeight="1"/>
    <row r="11079" ht="16.5" hidden="1" customHeight="1"/>
    <row r="11080" ht="16.5" hidden="1" customHeight="1"/>
    <row r="11081" ht="16.5" hidden="1" customHeight="1"/>
    <row r="11082" ht="16.5" hidden="1" customHeight="1"/>
    <row r="11083" ht="16.5" hidden="1" customHeight="1"/>
    <row r="11084" ht="16.5" hidden="1" customHeight="1"/>
    <row r="11085" ht="16.5" hidden="1" customHeight="1"/>
    <row r="11086" ht="16.5" hidden="1" customHeight="1"/>
    <row r="11087" ht="16.5" hidden="1" customHeight="1"/>
    <row r="11088" ht="16.5" hidden="1" customHeight="1"/>
    <row r="11089" ht="16.5" hidden="1" customHeight="1"/>
    <row r="11090" ht="16.5" hidden="1" customHeight="1"/>
    <row r="11091" ht="16.5" hidden="1" customHeight="1"/>
    <row r="11092" ht="16.5" hidden="1" customHeight="1"/>
    <row r="11093" ht="16.5" hidden="1" customHeight="1"/>
    <row r="11094" ht="16.5" hidden="1" customHeight="1"/>
    <row r="11095" ht="16.5" hidden="1" customHeight="1"/>
    <row r="11096" ht="16.5" hidden="1" customHeight="1"/>
    <row r="11097" ht="16.5" hidden="1" customHeight="1"/>
    <row r="11098" ht="16.5" hidden="1" customHeight="1"/>
    <row r="11099" ht="16.5" hidden="1" customHeight="1"/>
    <row r="11100" ht="16.5" hidden="1" customHeight="1"/>
    <row r="11101" ht="16.5" hidden="1" customHeight="1"/>
    <row r="11102" ht="16.5" hidden="1" customHeight="1"/>
    <row r="11103" ht="16.5" hidden="1" customHeight="1"/>
    <row r="11104" ht="16.5" hidden="1" customHeight="1"/>
    <row r="11105" ht="16.5" hidden="1" customHeight="1"/>
    <row r="11106" ht="16.5" hidden="1" customHeight="1"/>
    <row r="11107" ht="16.5" hidden="1" customHeight="1"/>
    <row r="11108" ht="16.5" hidden="1" customHeight="1"/>
    <row r="11109" ht="16.5" hidden="1" customHeight="1"/>
    <row r="11110" ht="16.5" hidden="1" customHeight="1"/>
    <row r="11111" ht="16.5" hidden="1" customHeight="1"/>
    <row r="11112" ht="16.5" hidden="1" customHeight="1"/>
    <row r="11113" ht="16.5" hidden="1" customHeight="1"/>
    <row r="11114" ht="16.5" hidden="1" customHeight="1"/>
    <row r="11115" ht="16.5" hidden="1" customHeight="1"/>
    <row r="11116" ht="16.5" hidden="1" customHeight="1"/>
    <row r="11117" ht="16.5" hidden="1" customHeight="1"/>
    <row r="11118" ht="16.5" hidden="1" customHeight="1"/>
    <row r="11119" ht="16.5" hidden="1" customHeight="1"/>
    <row r="11120" ht="16.5" hidden="1" customHeight="1"/>
    <row r="11121" ht="16.5" hidden="1" customHeight="1"/>
    <row r="11122" ht="16.5" hidden="1" customHeight="1"/>
    <row r="11123" ht="16.5" hidden="1" customHeight="1"/>
    <row r="11124" ht="16.5" hidden="1" customHeight="1"/>
    <row r="11125" ht="16.5" hidden="1" customHeight="1"/>
    <row r="11126" ht="16.5" hidden="1" customHeight="1"/>
    <row r="11127" ht="16.5" hidden="1" customHeight="1"/>
    <row r="11128" ht="16.5" hidden="1" customHeight="1"/>
    <row r="11129" ht="16.5" hidden="1" customHeight="1"/>
    <row r="11130" ht="16.5" hidden="1" customHeight="1"/>
    <row r="11131" ht="16.5" hidden="1" customHeight="1"/>
    <row r="11132" ht="16.5" hidden="1" customHeight="1"/>
    <row r="11133" ht="16.5" hidden="1" customHeight="1"/>
    <row r="11134" ht="16.5" hidden="1" customHeight="1"/>
    <row r="11135" ht="16.5" hidden="1" customHeight="1"/>
    <row r="11136" ht="16.5" hidden="1" customHeight="1"/>
    <row r="11137" ht="16.5" hidden="1" customHeight="1"/>
    <row r="11138" ht="16.5" hidden="1" customHeight="1"/>
    <row r="11139" ht="16.5" hidden="1" customHeight="1"/>
    <row r="11140" ht="16.5" hidden="1" customHeight="1"/>
    <row r="11141" ht="16.5" hidden="1" customHeight="1"/>
    <row r="11142" ht="16.5" hidden="1" customHeight="1"/>
    <row r="11143" ht="16.5" hidden="1" customHeight="1"/>
    <row r="11144" ht="16.5" hidden="1" customHeight="1"/>
    <row r="11145" ht="16.5" hidden="1" customHeight="1"/>
    <row r="11146" ht="16.5" hidden="1" customHeight="1"/>
    <row r="11147" ht="16.5" hidden="1" customHeight="1"/>
    <row r="11148" ht="16.5" hidden="1" customHeight="1"/>
    <row r="11149" ht="16.5" hidden="1" customHeight="1"/>
    <row r="11150" ht="16.5" hidden="1" customHeight="1"/>
    <row r="11151" ht="16.5" hidden="1" customHeight="1"/>
    <row r="11152" ht="16.5" hidden="1" customHeight="1"/>
    <row r="11153" ht="16.5" hidden="1" customHeight="1"/>
    <row r="11154" ht="16.5" hidden="1" customHeight="1"/>
    <row r="11155" ht="16.5" hidden="1" customHeight="1"/>
    <row r="11156" ht="16.5" hidden="1" customHeight="1"/>
    <row r="11157" ht="16.5" hidden="1" customHeight="1"/>
    <row r="11158" ht="16.5" hidden="1" customHeight="1"/>
    <row r="11159" ht="16.5" hidden="1" customHeight="1"/>
    <row r="11160" ht="16.5" hidden="1" customHeight="1"/>
    <row r="11161" ht="16.5" hidden="1" customHeight="1"/>
    <row r="11162" ht="16.5" hidden="1" customHeight="1"/>
    <row r="11163" ht="16.5" hidden="1" customHeight="1"/>
    <row r="11164" ht="16.5" hidden="1" customHeight="1"/>
    <row r="11165" ht="16.5" hidden="1" customHeight="1"/>
    <row r="11166" ht="16.5" hidden="1" customHeight="1"/>
    <row r="11167" ht="16.5" hidden="1" customHeight="1"/>
    <row r="11168" ht="16.5" hidden="1" customHeight="1"/>
    <row r="11169" ht="16.5" hidden="1" customHeight="1"/>
    <row r="11170" ht="16.5" hidden="1" customHeight="1"/>
    <row r="11171" ht="16.5" hidden="1" customHeight="1"/>
    <row r="11172" ht="16.5" hidden="1" customHeight="1"/>
    <row r="11173" ht="16.5" hidden="1" customHeight="1"/>
    <row r="11174" ht="16.5" hidden="1" customHeight="1"/>
    <row r="11175" ht="16.5" hidden="1" customHeight="1"/>
    <row r="11176" ht="16.5" hidden="1" customHeight="1"/>
    <row r="11177" ht="16.5" hidden="1" customHeight="1"/>
    <row r="11178" ht="16.5" hidden="1" customHeight="1"/>
    <row r="11179" ht="16.5" hidden="1" customHeight="1"/>
    <row r="11180" ht="16.5" hidden="1" customHeight="1"/>
    <row r="11181" ht="16.5" hidden="1" customHeight="1"/>
    <row r="11182" ht="16.5" hidden="1" customHeight="1"/>
    <row r="11183" ht="16.5" hidden="1" customHeight="1"/>
    <row r="11184" ht="16.5" hidden="1" customHeight="1"/>
    <row r="11185" ht="16.5" hidden="1" customHeight="1"/>
    <row r="11186" ht="16.5" hidden="1" customHeight="1"/>
    <row r="11187" ht="16.5" hidden="1" customHeight="1"/>
    <row r="11188" ht="16.5" hidden="1" customHeight="1"/>
    <row r="11189" ht="16.5" hidden="1" customHeight="1"/>
    <row r="11190" ht="16.5" hidden="1" customHeight="1"/>
    <row r="11191" ht="16.5" hidden="1" customHeight="1"/>
    <row r="11192" ht="16.5" hidden="1" customHeight="1"/>
    <row r="11193" ht="16.5" hidden="1" customHeight="1"/>
    <row r="11194" ht="16.5" hidden="1" customHeight="1"/>
    <row r="11195" ht="16.5" hidden="1" customHeight="1"/>
    <row r="11196" ht="16.5" hidden="1" customHeight="1"/>
    <row r="11197" ht="16.5" hidden="1" customHeight="1"/>
    <row r="11198" ht="16.5" hidden="1" customHeight="1"/>
    <row r="11199" ht="16.5" hidden="1" customHeight="1"/>
    <row r="11200" ht="16.5" hidden="1" customHeight="1"/>
    <row r="11201" ht="16.5" hidden="1" customHeight="1"/>
    <row r="11202" ht="16.5" hidden="1" customHeight="1"/>
    <row r="11203" ht="16.5" hidden="1" customHeight="1"/>
    <row r="11204" ht="16.5" hidden="1" customHeight="1"/>
    <row r="11205" ht="16.5" hidden="1" customHeight="1"/>
    <row r="11206" ht="16.5" hidden="1" customHeight="1"/>
    <row r="11207" ht="16.5" hidden="1" customHeight="1"/>
    <row r="11208" ht="16.5" hidden="1" customHeight="1"/>
    <row r="11209" ht="16.5" hidden="1" customHeight="1"/>
    <row r="11210" ht="16.5" hidden="1" customHeight="1"/>
    <row r="11211" ht="16.5" hidden="1" customHeight="1"/>
    <row r="11212" ht="16.5" hidden="1" customHeight="1"/>
    <row r="11213" ht="16.5" hidden="1" customHeight="1"/>
    <row r="11214" ht="16.5" hidden="1" customHeight="1"/>
    <row r="11215" ht="16.5" hidden="1" customHeight="1"/>
    <row r="11216" ht="16.5" hidden="1" customHeight="1"/>
    <row r="11217" ht="16.5" hidden="1" customHeight="1"/>
    <row r="11218" ht="16.5" hidden="1" customHeight="1"/>
    <row r="11219" ht="16.5" hidden="1" customHeight="1"/>
    <row r="11220" ht="16.5" hidden="1" customHeight="1"/>
    <row r="11221" ht="16.5" hidden="1" customHeight="1"/>
    <row r="11222" ht="16.5" hidden="1" customHeight="1"/>
    <row r="11223" ht="16.5" hidden="1" customHeight="1"/>
    <row r="11224" ht="16.5" hidden="1" customHeight="1"/>
    <row r="11225" ht="16.5" hidden="1" customHeight="1"/>
    <row r="11226" ht="16.5" hidden="1" customHeight="1"/>
    <row r="11227" ht="16.5" hidden="1" customHeight="1"/>
    <row r="11228" ht="16.5" hidden="1" customHeight="1"/>
    <row r="11229" ht="16.5" hidden="1" customHeight="1"/>
    <row r="11230" ht="16.5" hidden="1" customHeight="1"/>
    <row r="11231" ht="16.5" hidden="1" customHeight="1"/>
    <row r="11232" ht="16.5" hidden="1" customHeight="1"/>
    <row r="11233" ht="16.5" hidden="1" customHeight="1"/>
    <row r="11234" ht="16.5" hidden="1" customHeight="1"/>
    <row r="11235" ht="16.5" hidden="1" customHeight="1"/>
    <row r="11236" ht="16.5" hidden="1" customHeight="1"/>
    <row r="11237" ht="16.5" hidden="1" customHeight="1"/>
    <row r="11238" ht="16.5" hidden="1" customHeight="1"/>
    <row r="11239" ht="16.5" hidden="1" customHeight="1"/>
    <row r="11240" ht="16.5" hidden="1" customHeight="1"/>
    <row r="11241" ht="16.5" hidden="1" customHeight="1"/>
    <row r="11242" ht="16.5" hidden="1" customHeight="1"/>
    <row r="11243" ht="16.5" hidden="1" customHeight="1"/>
    <row r="11244" ht="16.5" hidden="1" customHeight="1"/>
    <row r="11245" ht="16.5" hidden="1" customHeight="1"/>
    <row r="11246" ht="16.5" hidden="1" customHeight="1"/>
    <row r="11247" ht="16.5" hidden="1" customHeight="1"/>
    <row r="11248" ht="16.5" hidden="1" customHeight="1"/>
    <row r="11249" ht="16.5" hidden="1" customHeight="1"/>
    <row r="11250" ht="16.5" hidden="1" customHeight="1"/>
    <row r="11251" ht="16.5" hidden="1" customHeight="1"/>
    <row r="11252" ht="16.5" hidden="1" customHeight="1"/>
    <row r="11253" ht="16.5" hidden="1" customHeight="1"/>
    <row r="11254" ht="16.5" hidden="1" customHeight="1"/>
    <row r="11255" ht="16.5" hidden="1" customHeight="1"/>
    <row r="11256" ht="16.5" hidden="1" customHeight="1"/>
    <row r="11257" ht="16.5" hidden="1" customHeight="1"/>
    <row r="11258" ht="16.5" hidden="1" customHeight="1"/>
    <row r="11259" ht="16.5" hidden="1" customHeight="1"/>
    <row r="11260" ht="16.5" hidden="1" customHeight="1"/>
    <row r="11261" ht="16.5" hidden="1" customHeight="1"/>
    <row r="11262" ht="16.5" hidden="1" customHeight="1"/>
    <row r="11263" ht="16.5" hidden="1" customHeight="1"/>
    <row r="11264" ht="16.5" hidden="1" customHeight="1"/>
    <row r="11265" ht="16.5" hidden="1" customHeight="1"/>
    <row r="11266" ht="16.5" hidden="1" customHeight="1"/>
    <row r="11267" ht="16.5" hidden="1" customHeight="1"/>
    <row r="11268" ht="16.5" hidden="1" customHeight="1"/>
    <row r="11269" ht="16.5" hidden="1" customHeight="1"/>
    <row r="11270" ht="16.5" hidden="1" customHeight="1"/>
    <row r="11271" ht="16.5" hidden="1" customHeight="1"/>
    <row r="11272" ht="16.5" hidden="1" customHeight="1"/>
    <row r="11273" ht="16.5" hidden="1" customHeight="1"/>
    <row r="11274" ht="16.5" hidden="1" customHeight="1"/>
    <row r="11275" ht="16.5" hidden="1" customHeight="1"/>
    <row r="11276" ht="16.5" hidden="1" customHeight="1"/>
    <row r="11277" ht="16.5" hidden="1" customHeight="1"/>
    <row r="11278" ht="16.5" hidden="1" customHeight="1"/>
    <row r="11279" ht="16.5" hidden="1" customHeight="1"/>
    <row r="11280" ht="16.5" hidden="1" customHeight="1"/>
    <row r="11281" ht="16.5" hidden="1" customHeight="1"/>
    <row r="11282" ht="16.5" hidden="1" customHeight="1"/>
    <row r="11283" ht="16.5" hidden="1" customHeight="1"/>
    <row r="11284" ht="16.5" hidden="1" customHeight="1"/>
    <row r="11285" ht="16.5" hidden="1" customHeight="1"/>
    <row r="11286" ht="16.5" hidden="1" customHeight="1"/>
    <row r="11287" ht="16.5" hidden="1" customHeight="1"/>
    <row r="11288" ht="16.5" hidden="1" customHeight="1"/>
    <row r="11289" ht="16.5" hidden="1" customHeight="1"/>
    <row r="11290" ht="16.5" hidden="1" customHeight="1"/>
    <row r="11291" ht="16.5" hidden="1" customHeight="1"/>
    <row r="11292" ht="16.5" hidden="1" customHeight="1"/>
    <row r="11293" ht="16.5" hidden="1" customHeight="1"/>
    <row r="11294" ht="16.5" hidden="1" customHeight="1"/>
    <row r="11295" ht="16.5" hidden="1" customHeight="1"/>
    <row r="11296" ht="16.5" hidden="1" customHeight="1"/>
    <row r="11297" ht="16.5" hidden="1" customHeight="1"/>
    <row r="11298" ht="16.5" hidden="1" customHeight="1"/>
    <row r="11299" ht="16.5" hidden="1" customHeight="1"/>
    <row r="11300" ht="16.5" hidden="1" customHeight="1"/>
    <row r="11301" ht="16.5" hidden="1" customHeight="1"/>
    <row r="11302" ht="16.5" hidden="1" customHeight="1"/>
    <row r="11303" ht="16.5" hidden="1" customHeight="1"/>
    <row r="11304" ht="16.5" hidden="1" customHeight="1"/>
    <row r="11305" ht="16.5" hidden="1" customHeight="1"/>
    <row r="11306" ht="16.5" hidden="1" customHeight="1"/>
    <row r="11307" ht="16.5" hidden="1" customHeight="1"/>
    <row r="11308" ht="16.5" hidden="1" customHeight="1"/>
    <row r="11309" ht="16.5" hidden="1" customHeight="1"/>
    <row r="11310" ht="16.5" hidden="1" customHeight="1"/>
    <row r="11311" ht="16.5" hidden="1" customHeight="1"/>
    <row r="11312" ht="16.5" hidden="1" customHeight="1"/>
    <row r="11313" ht="16.5" hidden="1" customHeight="1"/>
    <row r="11314" ht="16.5" hidden="1" customHeight="1"/>
    <row r="11315" ht="16.5" hidden="1" customHeight="1"/>
    <row r="11316" ht="16.5" hidden="1" customHeight="1"/>
    <row r="11317" ht="16.5" hidden="1" customHeight="1"/>
    <row r="11318" ht="16.5" hidden="1" customHeight="1"/>
    <row r="11319" ht="16.5" hidden="1" customHeight="1"/>
    <row r="11320" ht="16.5" hidden="1" customHeight="1"/>
    <row r="11321" ht="16.5" hidden="1" customHeight="1"/>
    <row r="11322" ht="16.5" hidden="1" customHeight="1"/>
    <row r="11323" ht="16.5" hidden="1" customHeight="1"/>
    <row r="11324" ht="16.5" hidden="1" customHeight="1"/>
    <row r="11325" ht="16.5" hidden="1" customHeight="1"/>
    <row r="11326" ht="16.5" hidden="1" customHeight="1"/>
    <row r="11327" ht="16.5" hidden="1" customHeight="1"/>
    <row r="11328" ht="16.5" hidden="1" customHeight="1"/>
    <row r="11329" ht="16.5" hidden="1" customHeight="1"/>
    <row r="11330" ht="16.5" hidden="1" customHeight="1"/>
    <row r="11331" ht="16.5" hidden="1" customHeight="1"/>
    <row r="11332" ht="16.5" hidden="1" customHeight="1"/>
    <row r="11333" ht="16.5" hidden="1" customHeight="1"/>
    <row r="11334" ht="16.5" hidden="1" customHeight="1"/>
    <row r="11335" ht="16.5" hidden="1" customHeight="1"/>
    <row r="11336" ht="16.5" hidden="1" customHeight="1"/>
    <row r="11337" ht="16.5" hidden="1" customHeight="1"/>
    <row r="11338" ht="16.5" hidden="1" customHeight="1"/>
    <row r="11339" ht="16.5" hidden="1" customHeight="1"/>
    <row r="11340" ht="16.5" hidden="1" customHeight="1"/>
    <row r="11341" ht="16.5" hidden="1" customHeight="1"/>
    <row r="11342" ht="16.5" hidden="1" customHeight="1"/>
    <row r="11343" ht="16.5" hidden="1" customHeight="1"/>
    <row r="11344" ht="16.5" hidden="1" customHeight="1"/>
    <row r="11345" ht="16.5" hidden="1" customHeight="1"/>
    <row r="11346" ht="16.5" hidden="1" customHeight="1"/>
    <row r="11347" ht="16.5" hidden="1" customHeight="1"/>
    <row r="11348" ht="16.5" hidden="1" customHeight="1"/>
    <row r="11349" ht="16.5" hidden="1" customHeight="1"/>
    <row r="11350" ht="16.5" hidden="1" customHeight="1"/>
    <row r="11351" ht="16.5" hidden="1" customHeight="1"/>
    <row r="11352" ht="16.5" hidden="1" customHeight="1"/>
    <row r="11353" ht="16.5" hidden="1" customHeight="1"/>
    <row r="11354" ht="16.5" hidden="1" customHeight="1"/>
    <row r="11355" ht="16.5" hidden="1" customHeight="1"/>
    <row r="11356" ht="16.5" hidden="1" customHeight="1"/>
    <row r="11357" ht="16.5" hidden="1" customHeight="1"/>
    <row r="11358" ht="16.5" hidden="1" customHeight="1"/>
    <row r="11359" ht="16.5" hidden="1" customHeight="1"/>
    <row r="11360" ht="16.5" hidden="1" customHeight="1"/>
    <row r="11361" ht="16.5" hidden="1" customHeight="1"/>
    <row r="11362" ht="16.5" hidden="1" customHeight="1"/>
    <row r="11363" ht="16.5" hidden="1" customHeight="1"/>
    <row r="11364" ht="16.5" hidden="1" customHeight="1"/>
    <row r="11365" ht="16.5" hidden="1" customHeight="1"/>
    <row r="11366" ht="16.5" hidden="1" customHeight="1"/>
    <row r="11367" ht="16.5" hidden="1" customHeight="1"/>
    <row r="11368" ht="16.5" hidden="1" customHeight="1"/>
    <row r="11369" ht="16.5" hidden="1" customHeight="1"/>
    <row r="11370" ht="16.5" hidden="1" customHeight="1"/>
    <row r="11371" ht="16.5" hidden="1" customHeight="1"/>
    <row r="11372" ht="16.5" hidden="1" customHeight="1"/>
    <row r="11373" ht="16.5" hidden="1" customHeight="1"/>
    <row r="11374" ht="16.5" hidden="1" customHeight="1"/>
    <row r="11375" ht="16.5" hidden="1" customHeight="1"/>
    <row r="11376" ht="16.5" hidden="1" customHeight="1"/>
    <row r="11377" ht="16.5" hidden="1" customHeight="1"/>
    <row r="11378" ht="16.5" hidden="1" customHeight="1"/>
    <row r="11379" ht="16.5" hidden="1" customHeight="1"/>
    <row r="11380" ht="16.5" hidden="1" customHeight="1"/>
    <row r="11381" ht="16.5" hidden="1" customHeight="1"/>
    <row r="11382" ht="16.5" hidden="1" customHeight="1"/>
    <row r="11383" ht="16.5" hidden="1" customHeight="1"/>
    <row r="11384" ht="16.5" hidden="1" customHeight="1"/>
    <row r="11385" ht="16.5" hidden="1" customHeight="1"/>
    <row r="11386" ht="16.5" hidden="1" customHeight="1"/>
    <row r="11387" ht="16.5" hidden="1" customHeight="1"/>
    <row r="11388" ht="16.5" hidden="1" customHeight="1"/>
    <row r="11389" ht="16.5" hidden="1" customHeight="1"/>
    <row r="11390" ht="16.5" hidden="1" customHeight="1"/>
    <row r="11391" ht="16.5" hidden="1" customHeight="1"/>
    <row r="11392" ht="16.5" hidden="1" customHeight="1"/>
    <row r="11393" ht="16.5" hidden="1" customHeight="1"/>
    <row r="11394" ht="16.5" hidden="1" customHeight="1"/>
    <row r="11395" ht="16.5" hidden="1" customHeight="1"/>
    <row r="11396" ht="16.5" hidden="1" customHeight="1"/>
    <row r="11397" ht="16.5" hidden="1" customHeight="1"/>
    <row r="11398" ht="16.5" hidden="1" customHeight="1"/>
    <row r="11399" ht="16.5" hidden="1" customHeight="1"/>
    <row r="11400" ht="16.5" hidden="1" customHeight="1"/>
    <row r="11401" ht="16.5" hidden="1" customHeight="1"/>
    <row r="11402" ht="16.5" hidden="1" customHeight="1"/>
    <row r="11403" ht="16.5" hidden="1" customHeight="1"/>
    <row r="11404" ht="16.5" hidden="1" customHeight="1"/>
    <row r="11405" ht="16.5" hidden="1" customHeight="1"/>
    <row r="11406" ht="16.5" hidden="1" customHeight="1"/>
    <row r="11407" ht="16.5" hidden="1" customHeight="1"/>
    <row r="11408" ht="16.5" hidden="1" customHeight="1"/>
    <row r="11409" ht="16.5" hidden="1" customHeight="1"/>
    <row r="11410" ht="16.5" hidden="1" customHeight="1"/>
    <row r="11411" ht="16.5" hidden="1" customHeight="1"/>
    <row r="11412" ht="16.5" hidden="1" customHeight="1"/>
    <row r="11413" ht="16.5" hidden="1" customHeight="1"/>
    <row r="11414" ht="16.5" hidden="1" customHeight="1"/>
    <row r="11415" ht="16.5" hidden="1" customHeight="1"/>
    <row r="11416" ht="16.5" hidden="1" customHeight="1"/>
    <row r="11417" ht="16.5" hidden="1" customHeight="1"/>
    <row r="11418" ht="16.5" hidden="1" customHeight="1"/>
    <row r="11419" ht="16.5" hidden="1" customHeight="1"/>
    <row r="11420" ht="16.5" hidden="1" customHeight="1"/>
    <row r="11421" ht="16.5" hidden="1" customHeight="1"/>
    <row r="11422" ht="16.5" hidden="1" customHeight="1"/>
    <row r="11423" ht="16.5" hidden="1" customHeight="1"/>
    <row r="11424" ht="16.5" hidden="1" customHeight="1"/>
    <row r="11425" ht="16.5" hidden="1" customHeight="1"/>
    <row r="11426" ht="16.5" hidden="1" customHeight="1"/>
    <row r="11427" ht="16.5" hidden="1" customHeight="1"/>
    <row r="11428" ht="16.5" hidden="1" customHeight="1"/>
    <row r="11429" ht="16.5" hidden="1" customHeight="1"/>
    <row r="11430" ht="16.5" hidden="1" customHeight="1"/>
    <row r="11431" ht="16.5" hidden="1" customHeight="1"/>
    <row r="11432" ht="16.5" hidden="1" customHeight="1"/>
    <row r="11433" ht="16.5" hidden="1" customHeight="1"/>
    <row r="11434" ht="16.5" hidden="1" customHeight="1"/>
    <row r="11435" ht="16.5" hidden="1" customHeight="1"/>
    <row r="11436" ht="16.5" hidden="1" customHeight="1"/>
    <row r="11437" ht="16.5" hidden="1" customHeight="1"/>
    <row r="11438" ht="16.5" hidden="1" customHeight="1"/>
    <row r="11439" ht="16.5" hidden="1" customHeight="1"/>
    <row r="11440" ht="16.5" hidden="1" customHeight="1"/>
    <row r="11441" ht="16.5" hidden="1" customHeight="1"/>
    <row r="11442" ht="16.5" hidden="1" customHeight="1"/>
    <row r="11443" ht="16.5" hidden="1" customHeight="1"/>
    <row r="11444" ht="16.5" hidden="1" customHeight="1"/>
    <row r="11445" ht="16.5" hidden="1" customHeight="1"/>
    <row r="11446" ht="16.5" hidden="1" customHeight="1"/>
    <row r="11447" ht="16.5" hidden="1" customHeight="1"/>
    <row r="11448" ht="16.5" hidden="1" customHeight="1"/>
    <row r="11449" ht="16.5" hidden="1" customHeight="1"/>
    <row r="11450" ht="16.5" hidden="1" customHeight="1"/>
    <row r="11451" ht="16.5" hidden="1" customHeight="1"/>
    <row r="11452" ht="16.5" hidden="1" customHeight="1"/>
    <row r="11453" ht="16.5" hidden="1" customHeight="1"/>
    <row r="11454" ht="16.5" hidden="1" customHeight="1"/>
    <row r="11455" ht="16.5" hidden="1" customHeight="1"/>
    <row r="11456" ht="16.5" hidden="1" customHeight="1"/>
    <row r="11457" ht="16.5" hidden="1" customHeight="1"/>
    <row r="11458" ht="16.5" hidden="1" customHeight="1"/>
    <row r="11459" ht="16.5" hidden="1" customHeight="1"/>
    <row r="11460" ht="16.5" hidden="1" customHeight="1"/>
    <row r="11461" ht="16.5" hidden="1" customHeight="1"/>
    <row r="11462" ht="16.5" hidden="1" customHeight="1"/>
    <row r="11463" ht="16.5" hidden="1" customHeight="1"/>
    <row r="11464" ht="16.5" hidden="1" customHeight="1"/>
    <row r="11465" ht="16.5" hidden="1" customHeight="1"/>
    <row r="11466" ht="16.5" hidden="1" customHeight="1"/>
    <row r="11467" ht="16.5" hidden="1" customHeight="1"/>
    <row r="11468" ht="16.5" hidden="1" customHeight="1"/>
    <row r="11469" ht="16.5" hidden="1" customHeight="1"/>
    <row r="11470" ht="16.5" hidden="1" customHeight="1"/>
    <row r="11471" ht="16.5" hidden="1" customHeight="1"/>
    <row r="11472" ht="16.5" hidden="1" customHeight="1"/>
    <row r="11473" ht="16.5" hidden="1" customHeight="1"/>
    <row r="11474" ht="16.5" hidden="1" customHeight="1"/>
    <row r="11475" ht="16.5" hidden="1" customHeight="1"/>
    <row r="11476" ht="16.5" hidden="1" customHeight="1"/>
    <row r="11477" ht="16.5" hidden="1" customHeight="1"/>
    <row r="11478" ht="16.5" hidden="1" customHeight="1"/>
    <row r="11479" ht="16.5" hidden="1" customHeight="1"/>
    <row r="11480" ht="16.5" hidden="1" customHeight="1"/>
    <row r="11481" ht="16.5" hidden="1" customHeight="1"/>
    <row r="11482" ht="16.5" hidden="1" customHeight="1"/>
    <row r="11483" ht="16.5" hidden="1" customHeight="1"/>
    <row r="11484" ht="16.5" hidden="1" customHeight="1"/>
    <row r="11485" ht="16.5" hidden="1" customHeight="1"/>
    <row r="11486" ht="16.5" hidden="1" customHeight="1"/>
    <row r="11487" ht="16.5" hidden="1" customHeight="1"/>
    <row r="11488" ht="16.5" hidden="1" customHeight="1"/>
    <row r="11489" ht="16.5" hidden="1" customHeight="1"/>
    <row r="11490" ht="16.5" hidden="1" customHeight="1"/>
    <row r="11491" ht="16.5" hidden="1" customHeight="1"/>
    <row r="11492" ht="16.5" hidden="1" customHeight="1"/>
    <row r="11493" ht="16.5" hidden="1" customHeight="1"/>
    <row r="11494" ht="16.5" hidden="1" customHeight="1"/>
    <row r="11495" ht="16.5" hidden="1" customHeight="1"/>
    <row r="11496" ht="16.5" hidden="1" customHeight="1"/>
    <row r="11497" ht="16.5" hidden="1" customHeight="1"/>
    <row r="11498" ht="16.5" hidden="1" customHeight="1"/>
    <row r="11499" ht="16.5" hidden="1" customHeight="1"/>
    <row r="11500" ht="16.5" hidden="1" customHeight="1"/>
    <row r="11501" ht="16.5" hidden="1" customHeight="1"/>
    <row r="11502" ht="16.5" hidden="1" customHeight="1"/>
    <row r="11503" ht="16.5" hidden="1" customHeight="1"/>
    <row r="11504" ht="16.5" hidden="1" customHeight="1"/>
    <row r="11505" ht="16.5" hidden="1" customHeight="1"/>
    <row r="11506" ht="16.5" hidden="1" customHeight="1"/>
    <row r="11507" ht="16.5" hidden="1" customHeight="1"/>
    <row r="11508" ht="16.5" hidden="1" customHeight="1"/>
    <row r="11509" ht="16.5" hidden="1" customHeight="1"/>
    <row r="11510" ht="16.5" hidden="1" customHeight="1"/>
    <row r="11511" ht="16.5" hidden="1" customHeight="1"/>
    <row r="11512" ht="16.5" hidden="1" customHeight="1"/>
    <row r="11513" ht="16.5" hidden="1" customHeight="1"/>
    <row r="11514" ht="16.5" hidden="1" customHeight="1"/>
    <row r="11515" ht="16.5" hidden="1" customHeight="1"/>
    <row r="11516" ht="16.5" hidden="1" customHeight="1"/>
    <row r="11517" ht="16.5" hidden="1" customHeight="1"/>
    <row r="11518" ht="16.5" hidden="1" customHeight="1"/>
    <row r="11519" ht="16.5" hidden="1" customHeight="1"/>
    <row r="11520" ht="16.5" hidden="1" customHeight="1"/>
    <row r="11521" ht="16.5" hidden="1" customHeight="1"/>
    <row r="11522" ht="16.5" hidden="1" customHeight="1"/>
    <row r="11523" ht="16.5" hidden="1" customHeight="1"/>
    <row r="11524" ht="16.5" hidden="1" customHeight="1"/>
    <row r="11525" ht="16.5" hidden="1" customHeight="1"/>
    <row r="11526" ht="16.5" hidden="1" customHeight="1"/>
    <row r="11527" ht="16.5" hidden="1" customHeight="1"/>
    <row r="11528" ht="16.5" hidden="1" customHeight="1"/>
    <row r="11529" ht="16.5" hidden="1" customHeight="1"/>
    <row r="11530" ht="16.5" hidden="1" customHeight="1"/>
    <row r="11531" ht="16.5" hidden="1" customHeight="1"/>
    <row r="11532" ht="16.5" hidden="1" customHeight="1"/>
    <row r="11533" ht="16.5" hidden="1" customHeight="1"/>
    <row r="11534" ht="16.5" hidden="1" customHeight="1"/>
    <row r="11535" ht="16.5" hidden="1" customHeight="1"/>
    <row r="11536" ht="16.5" hidden="1" customHeight="1"/>
    <row r="11537" ht="16.5" hidden="1" customHeight="1"/>
    <row r="11538" ht="16.5" hidden="1" customHeight="1"/>
    <row r="11539" ht="16.5" hidden="1" customHeight="1"/>
    <row r="11540" ht="16.5" hidden="1" customHeight="1"/>
    <row r="11541" ht="16.5" hidden="1" customHeight="1"/>
    <row r="11542" ht="16.5" hidden="1" customHeight="1"/>
    <row r="11543" ht="16.5" hidden="1" customHeight="1"/>
    <row r="11544" ht="16.5" hidden="1" customHeight="1"/>
    <row r="11545" ht="16.5" hidden="1" customHeight="1"/>
    <row r="11546" ht="16.5" hidden="1" customHeight="1"/>
    <row r="11547" ht="16.5" hidden="1" customHeight="1"/>
    <row r="11548" ht="16.5" hidden="1" customHeight="1"/>
    <row r="11549" ht="16.5" hidden="1" customHeight="1"/>
    <row r="11550" ht="16.5" hidden="1" customHeight="1"/>
    <row r="11551" ht="16.5" hidden="1" customHeight="1"/>
    <row r="11552" ht="16.5" hidden="1" customHeight="1"/>
    <row r="11553" ht="16.5" hidden="1" customHeight="1"/>
    <row r="11554" ht="16.5" hidden="1" customHeight="1"/>
    <row r="11555" ht="16.5" hidden="1" customHeight="1"/>
    <row r="11556" ht="16.5" hidden="1" customHeight="1"/>
    <row r="11557" ht="16.5" hidden="1" customHeight="1"/>
    <row r="11558" ht="16.5" hidden="1" customHeight="1"/>
    <row r="11559" ht="16.5" hidden="1" customHeight="1"/>
    <row r="11560" ht="16.5" hidden="1" customHeight="1"/>
    <row r="11561" ht="16.5" hidden="1" customHeight="1"/>
    <row r="11562" ht="16.5" hidden="1" customHeight="1"/>
    <row r="11563" ht="16.5" hidden="1" customHeight="1"/>
    <row r="11564" ht="16.5" hidden="1" customHeight="1"/>
    <row r="11565" ht="16.5" hidden="1" customHeight="1"/>
    <row r="11566" ht="16.5" hidden="1" customHeight="1"/>
    <row r="11567" ht="16.5" hidden="1" customHeight="1"/>
    <row r="11568" ht="16.5" hidden="1" customHeight="1"/>
    <row r="11569" ht="16.5" hidden="1" customHeight="1"/>
    <row r="11570" ht="16.5" hidden="1" customHeight="1"/>
    <row r="11571" ht="16.5" hidden="1" customHeight="1"/>
    <row r="11572" ht="16.5" hidden="1" customHeight="1"/>
    <row r="11573" ht="16.5" hidden="1" customHeight="1"/>
    <row r="11574" ht="16.5" hidden="1" customHeight="1"/>
    <row r="11575" ht="16.5" hidden="1" customHeight="1"/>
    <row r="11576" ht="16.5" hidden="1" customHeight="1"/>
    <row r="11577" ht="16.5" hidden="1" customHeight="1"/>
    <row r="11578" ht="16.5" hidden="1" customHeight="1"/>
    <row r="11579" ht="16.5" hidden="1" customHeight="1"/>
    <row r="11580" ht="16.5" hidden="1" customHeight="1"/>
    <row r="11581" ht="16.5" hidden="1" customHeight="1"/>
    <row r="11582" ht="16.5" hidden="1" customHeight="1"/>
    <row r="11583" ht="16.5" hidden="1" customHeight="1"/>
    <row r="11584" ht="16.5" hidden="1" customHeight="1"/>
    <row r="11585" ht="16.5" hidden="1" customHeight="1"/>
    <row r="11586" ht="16.5" hidden="1" customHeight="1"/>
    <row r="11587" ht="16.5" hidden="1" customHeight="1"/>
    <row r="11588" ht="16.5" hidden="1" customHeight="1"/>
    <row r="11589" ht="16.5" hidden="1" customHeight="1"/>
    <row r="11590" ht="16.5" hidden="1" customHeight="1"/>
    <row r="11591" ht="16.5" hidden="1" customHeight="1"/>
    <row r="11592" ht="16.5" hidden="1" customHeight="1"/>
    <row r="11593" ht="16.5" hidden="1" customHeight="1"/>
    <row r="11594" ht="16.5" hidden="1" customHeight="1"/>
    <row r="11595" ht="16.5" hidden="1" customHeight="1"/>
    <row r="11596" ht="16.5" hidden="1" customHeight="1"/>
    <row r="11597" ht="16.5" hidden="1" customHeight="1"/>
    <row r="11598" ht="16.5" hidden="1" customHeight="1"/>
    <row r="11599" ht="16.5" hidden="1" customHeight="1"/>
    <row r="11600" ht="16.5" hidden="1" customHeight="1"/>
    <row r="11601" ht="16.5" hidden="1" customHeight="1"/>
    <row r="11602" ht="16.5" hidden="1" customHeight="1"/>
    <row r="11603" ht="16.5" hidden="1" customHeight="1"/>
    <row r="11604" ht="16.5" hidden="1" customHeight="1"/>
    <row r="11605" ht="16.5" hidden="1" customHeight="1"/>
    <row r="11606" ht="16.5" hidden="1" customHeight="1"/>
    <row r="11607" ht="16.5" hidden="1" customHeight="1"/>
    <row r="11608" ht="16.5" hidden="1" customHeight="1"/>
    <row r="11609" ht="16.5" hidden="1" customHeight="1"/>
    <row r="11610" ht="16.5" hidden="1" customHeight="1"/>
    <row r="11611" ht="16.5" hidden="1" customHeight="1"/>
    <row r="11612" ht="16.5" hidden="1" customHeight="1"/>
    <row r="11613" ht="16.5" hidden="1" customHeight="1"/>
    <row r="11614" ht="16.5" hidden="1" customHeight="1"/>
    <row r="11615" ht="16.5" hidden="1" customHeight="1"/>
    <row r="11616" ht="16.5" hidden="1" customHeight="1"/>
    <row r="11617" ht="16.5" hidden="1" customHeight="1"/>
    <row r="11618" ht="16.5" hidden="1" customHeight="1"/>
    <row r="11619" ht="16.5" hidden="1" customHeight="1"/>
    <row r="11620" ht="16.5" hidden="1" customHeight="1"/>
    <row r="11621" ht="16.5" hidden="1" customHeight="1"/>
    <row r="11622" ht="16.5" hidden="1" customHeight="1"/>
    <row r="11623" ht="16.5" hidden="1" customHeight="1"/>
    <row r="11624" ht="16.5" hidden="1" customHeight="1"/>
    <row r="11625" ht="16.5" hidden="1" customHeight="1"/>
    <row r="11626" ht="16.5" hidden="1" customHeight="1"/>
    <row r="11627" ht="16.5" hidden="1" customHeight="1"/>
    <row r="11628" ht="16.5" hidden="1" customHeight="1"/>
    <row r="11629" ht="16.5" hidden="1" customHeight="1"/>
    <row r="11630" ht="16.5" hidden="1" customHeight="1"/>
    <row r="11631" ht="16.5" hidden="1" customHeight="1"/>
    <row r="11632" ht="16.5" hidden="1" customHeight="1"/>
    <row r="11633" ht="16.5" hidden="1" customHeight="1"/>
    <row r="11634" ht="16.5" hidden="1" customHeight="1"/>
    <row r="11635" ht="16.5" hidden="1" customHeight="1"/>
    <row r="11636" ht="16.5" hidden="1" customHeight="1"/>
    <row r="11637" ht="16.5" hidden="1" customHeight="1"/>
    <row r="11638" ht="16.5" hidden="1" customHeight="1"/>
    <row r="11639" ht="16.5" hidden="1" customHeight="1"/>
    <row r="11640" ht="16.5" hidden="1" customHeight="1"/>
    <row r="11641" ht="16.5" hidden="1" customHeight="1"/>
    <row r="11642" ht="16.5" hidden="1" customHeight="1"/>
    <row r="11643" ht="16.5" hidden="1" customHeight="1"/>
    <row r="11644" ht="16.5" hidden="1" customHeight="1"/>
    <row r="11645" ht="16.5" hidden="1" customHeight="1"/>
    <row r="11646" ht="16.5" hidden="1" customHeight="1"/>
    <row r="11647" ht="16.5" hidden="1" customHeight="1"/>
    <row r="11648" ht="16.5" hidden="1" customHeight="1"/>
    <row r="11649" ht="16.5" hidden="1" customHeight="1"/>
    <row r="11650" ht="16.5" hidden="1" customHeight="1"/>
    <row r="11651" ht="16.5" hidden="1" customHeight="1"/>
    <row r="11652" ht="16.5" hidden="1" customHeight="1"/>
    <row r="11653" ht="16.5" hidden="1" customHeight="1"/>
    <row r="11654" ht="16.5" hidden="1" customHeight="1"/>
    <row r="11655" ht="16.5" hidden="1" customHeight="1"/>
    <row r="11656" ht="16.5" hidden="1" customHeight="1"/>
    <row r="11657" ht="16.5" hidden="1" customHeight="1"/>
    <row r="11658" ht="16.5" hidden="1" customHeight="1"/>
    <row r="11659" ht="16.5" hidden="1" customHeight="1"/>
    <row r="11660" ht="16.5" hidden="1" customHeight="1"/>
    <row r="11661" ht="16.5" hidden="1" customHeight="1"/>
    <row r="11662" ht="16.5" hidden="1" customHeight="1"/>
    <row r="11663" ht="16.5" hidden="1" customHeight="1"/>
    <row r="11664" ht="16.5" hidden="1" customHeight="1"/>
    <row r="11665" ht="16.5" hidden="1" customHeight="1"/>
    <row r="11666" ht="16.5" hidden="1" customHeight="1"/>
    <row r="11667" ht="16.5" hidden="1" customHeight="1"/>
    <row r="11668" ht="16.5" hidden="1" customHeight="1"/>
    <row r="11669" ht="16.5" hidden="1" customHeight="1"/>
    <row r="11670" ht="16.5" hidden="1" customHeight="1"/>
    <row r="11671" ht="16.5" hidden="1" customHeight="1"/>
    <row r="11672" ht="16.5" hidden="1" customHeight="1"/>
    <row r="11673" ht="16.5" hidden="1" customHeight="1"/>
    <row r="11674" ht="16.5" hidden="1" customHeight="1"/>
    <row r="11675" ht="16.5" hidden="1" customHeight="1"/>
    <row r="11676" ht="16.5" hidden="1" customHeight="1"/>
    <row r="11677" ht="16.5" hidden="1" customHeight="1"/>
    <row r="11678" ht="16.5" hidden="1" customHeight="1"/>
    <row r="11679" ht="16.5" hidden="1" customHeight="1"/>
    <row r="11680" ht="16.5" hidden="1" customHeight="1"/>
    <row r="11681" ht="16.5" hidden="1" customHeight="1"/>
    <row r="11682" ht="16.5" hidden="1" customHeight="1"/>
    <row r="11683" ht="16.5" hidden="1" customHeight="1"/>
    <row r="11684" ht="16.5" hidden="1" customHeight="1"/>
    <row r="11685" ht="16.5" hidden="1" customHeight="1"/>
    <row r="11686" ht="16.5" hidden="1" customHeight="1"/>
    <row r="11687" ht="16.5" hidden="1" customHeight="1"/>
    <row r="11688" ht="16.5" hidden="1" customHeight="1"/>
    <row r="11689" ht="16.5" hidden="1" customHeight="1"/>
    <row r="11690" ht="16.5" hidden="1" customHeight="1"/>
    <row r="11691" ht="16.5" hidden="1" customHeight="1"/>
    <row r="11692" ht="16.5" hidden="1" customHeight="1"/>
    <row r="11693" ht="16.5" hidden="1" customHeight="1"/>
    <row r="11694" ht="16.5" hidden="1" customHeight="1"/>
    <row r="11695" ht="16.5" hidden="1" customHeight="1"/>
    <row r="11696" ht="16.5" hidden="1" customHeight="1"/>
    <row r="11697" ht="16.5" hidden="1" customHeight="1"/>
    <row r="11698" ht="16.5" hidden="1" customHeight="1"/>
    <row r="11699" ht="16.5" hidden="1" customHeight="1"/>
    <row r="11700" ht="16.5" hidden="1" customHeight="1"/>
    <row r="11701" ht="16.5" hidden="1" customHeight="1"/>
    <row r="11702" ht="16.5" hidden="1" customHeight="1"/>
    <row r="11703" ht="16.5" hidden="1" customHeight="1"/>
    <row r="11704" ht="16.5" hidden="1" customHeight="1"/>
    <row r="11705" ht="16.5" hidden="1" customHeight="1"/>
    <row r="11706" ht="16.5" hidden="1" customHeight="1"/>
    <row r="11707" ht="16.5" hidden="1" customHeight="1"/>
    <row r="11708" ht="16.5" hidden="1" customHeight="1"/>
    <row r="11709" ht="16.5" hidden="1" customHeight="1"/>
    <row r="11710" ht="16.5" hidden="1" customHeight="1"/>
    <row r="11711" ht="16.5" hidden="1" customHeight="1"/>
    <row r="11712" ht="16.5" hidden="1" customHeight="1"/>
    <row r="11713" ht="16.5" hidden="1" customHeight="1"/>
    <row r="11714" ht="16.5" hidden="1" customHeight="1"/>
    <row r="11715" ht="16.5" hidden="1" customHeight="1"/>
    <row r="11716" ht="16.5" hidden="1" customHeight="1"/>
    <row r="11717" ht="16.5" hidden="1" customHeight="1"/>
    <row r="11718" ht="16.5" hidden="1" customHeight="1"/>
    <row r="11719" ht="16.5" hidden="1" customHeight="1"/>
    <row r="11720" ht="16.5" hidden="1" customHeight="1"/>
    <row r="11721" ht="16.5" hidden="1" customHeight="1"/>
    <row r="11722" ht="16.5" hidden="1" customHeight="1"/>
    <row r="11723" ht="16.5" hidden="1" customHeight="1"/>
    <row r="11724" ht="16.5" hidden="1" customHeight="1"/>
    <row r="11725" ht="16.5" hidden="1" customHeight="1"/>
    <row r="11726" ht="16.5" hidden="1" customHeight="1"/>
    <row r="11727" ht="16.5" hidden="1" customHeight="1"/>
    <row r="11728" ht="16.5" hidden="1" customHeight="1"/>
    <row r="11729" ht="16.5" hidden="1" customHeight="1"/>
    <row r="11730" ht="16.5" hidden="1" customHeight="1"/>
    <row r="11731" ht="16.5" hidden="1" customHeight="1"/>
    <row r="11732" ht="16.5" hidden="1" customHeight="1"/>
    <row r="11733" ht="16.5" hidden="1" customHeight="1"/>
    <row r="11734" ht="16.5" hidden="1" customHeight="1"/>
    <row r="11735" ht="16.5" hidden="1" customHeight="1"/>
    <row r="11736" ht="16.5" hidden="1" customHeight="1"/>
    <row r="11737" ht="16.5" hidden="1" customHeight="1"/>
    <row r="11738" ht="16.5" hidden="1" customHeight="1"/>
    <row r="11739" ht="16.5" hidden="1" customHeight="1"/>
    <row r="11740" ht="16.5" hidden="1" customHeight="1"/>
    <row r="11741" ht="16.5" hidden="1" customHeight="1"/>
    <row r="11742" ht="16.5" hidden="1" customHeight="1"/>
    <row r="11743" ht="16.5" hidden="1" customHeight="1"/>
    <row r="11744" ht="16.5" hidden="1" customHeight="1"/>
    <row r="11745" ht="16.5" hidden="1" customHeight="1"/>
    <row r="11746" ht="16.5" hidden="1" customHeight="1"/>
    <row r="11747" ht="16.5" hidden="1" customHeight="1"/>
    <row r="11748" ht="16.5" hidden="1" customHeight="1"/>
    <row r="11749" ht="16.5" hidden="1" customHeight="1"/>
    <row r="11750" ht="16.5" hidden="1" customHeight="1"/>
    <row r="11751" ht="16.5" hidden="1" customHeight="1"/>
    <row r="11752" ht="16.5" hidden="1" customHeight="1"/>
    <row r="11753" ht="16.5" hidden="1" customHeight="1"/>
    <row r="11754" ht="16.5" hidden="1" customHeight="1"/>
    <row r="11755" ht="16.5" hidden="1" customHeight="1"/>
    <row r="11756" ht="16.5" hidden="1" customHeight="1"/>
    <row r="11757" ht="16.5" hidden="1" customHeight="1"/>
    <row r="11758" ht="16.5" hidden="1" customHeight="1"/>
    <row r="11759" ht="16.5" hidden="1" customHeight="1"/>
    <row r="11760" ht="16.5" hidden="1" customHeight="1"/>
    <row r="11761" ht="16.5" hidden="1" customHeight="1"/>
    <row r="11762" ht="16.5" hidden="1" customHeight="1"/>
    <row r="11763" ht="16.5" hidden="1" customHeight="1"/>
    <row r="11764" ht="16.5" hidden="1" customHeight="1"/>
    <row r="11765" ht="16.5" hidden="1" customHeight="1"/>
    <row r="11766" ht="16.5" hidden="1" customHeight="1"/>
    <row r="11767" ht="16.5" hidden="1" customHeight="1"/>
    <row r="11768" ht="16.5" hidden="1" customHeight="1"/>
    <row r="11769" ht="16.5" hidden="1" customHeight="1"/>
    <row r="11770" ht="16.5" hidden="1" customHeight="1"/>
    <row r="11771" ht="16.5" hidden="1" customHeight="1"/>
    <row r="11772" ht="16.5" hidden="1" customHeight="1"/>
    <row r="11773" ht="16.5" hidden="1" customHeight="1"/>
    <row r="11774" ht="16.5" hidden="1" customHeight="1"/>
    <row r="11775" ht="16.5" hidden="1" customHeight="1"/>
    <row r="11776" ht="16.5" hidden="1" customHeight="1"/>
    <row r="11777" ht="16.5" hidden="1" customHeight="1"/>
    <row r="11778" ht="16.5" hidden="1" customHeight="1"/>
    <row r="11779" ht="16.5" hidden="1" customHeight="1"/>
    <row r="11780" ht="16.5" hidden="1" customHeight="1"/>
    <row r="11781" ht="16.5" hidden="1" customHeight="1"/>
    <row r="11782" ht="16.5" hidden="1" customHeight="1"/>
    <row r="11783" ht="16.5" hidden="1" customHeight="1"/>
    <row r="11784" ht="16.5" hidden="1" customHeight="1"/>
    <row r="11785" ht="16.5" hidden="1" customHeight="1"/>
    <row r="11786" ht="16.5" hidden="1" customHeight="1"/>
    <row r="11787" ht="16.5" hidden="1" customHeight="1"/>
    <row r="11788" ht="16.5" hidden="1" customHeight="1"/>
    <row r="11789" ht="16.5" hidden="1" customHeight="1"/>
    <row r="11790" ht="16.5" hidden="1" customHeight="1"/>
    <row r="11791" ht="16.5" hidden="1" customHeight="1"/>
    <row r="11792" ht="16.5" hidden="1" customHeight="1"/>
    <row r="11793" ht="16.5" hidden="1" customHeight="1"/>
    <row r="11794" ht="16.5" hidden="1" customHeight="1"/>
    <row r="11795" ht="16.5" hidden="1" customHeight="1"/>
    <row r="11796" ht="16.5" hidden="1" customHeight="1"/>
    <row r="11797" ht="16.5" hidden="1" customHeight="1"/>
    <row r="11798" ht="16.5" hidden="1" customHeight="1"/>
    <row r="11799" ht="16.5" hidden="1" customHeight="1"/>
    <row r="11800" ht="16.5" hidden="1" customHeight="1"/>
    <row r="11801" ht="16.5" hidden="1" customHeight="1"/>
    <row r="11802" ht="16.5" hidden="1" customHeight="1"/>
    <row r="11803" ht="16.5" hidden="1" customHeight="1"/>
    <row r="11804" ht="16.5" hidden="1" customHeight="1"/>
    <row r="11805" ht="16.5" hidden="1" customHeight="1"/>
    <row r="11806" ht="16.5" hidden="1" customHeight="1"/>
    <row r="11807" ht="16.5" hidden="1" customHeight="1"/>
    <row r="11808" ht="16.5" hidden="1" customHeight="1"/>
    <row r="11809" ht="16.5" hidden="1" customHeight="1"/>
    <row r="11810" ht="16.5" hidden="1" customHeight="1"/>
    <row r="11811" ht="16.5" hidden="1" customHeight="1"/>
    <row r="11812" ht="16.5" hidden="1" customHeight="1"/>
    <row r="11813" ht="16.5" hidden="1" customHeight="1"/>
    <row r="11814" ht="16.5" hidden="1" customHeight="1"/>
    <row r="11815" ht="16.5" hidden="1" customHeight="1"/>
    <row r="11816" ht="16.5" hidden="1" customHeight="1"/>
    <row r="11817" ht="16.5" hidden="1" customHeight="1"/>
    <row r="11818" ht="16.5" hidden="1" customHeight="1"/>
    <row r="11819" ht="16.5" hidden="1" customHeight="1"/>
    <row r="11820" ht="16.5" hidden="1" customHeight="1"/>
    <row r="11821" ht="16.5" hidden="1" customHeight="1"/>
    <row r="11822" ht="16.5" hidden="1" customHeight="1"/>
    <row r="11823" ht="16.5" hidden="1" customHeight="1"/>
    <row r="11824" ht="16.5" hidden="1" customHeight="1"/>
    <row r="11825" ht="16.5" hidden="1" customHeight="1"/>
    <row r="11826" ht="16.5" hidden="1" customHeight="1"/>
    <row r="11827" ht="16.5" hidden="1" customHeight="1"/>
    <row r="11828" ht="16.5" hidden="1" customHeight="1"/>
    <row r="11829" ht="16.5" hidden="1" customHeight="1"/>
    <row r="11830" ht="16.5" hidden="1" customHeight="1"/>
    <row r="11831" ht="16.5" hidden="1" customHeight="1"/>
    <row r="11832" ht="16.5" hidden="1" customHeight="1"/>
    <row r="11833" ht="16.5" hidden="1" customHeight="1"/>
    <row r="11834" ht="16.5" hidden="1" customHeight="1"/>
    <row r="11835" ht="16.5" hidden="1" customHeight="1"/>
    <row r="11836" ht="16.5" hidden="1" customHeight="1"/>
    <row r="11837" ht="16.5" hidden="1" customHeight="1"/>
    <row r="11838" ht="16.5" hidden="1" customHeight="1"/>
    <row r="11839" ht="16.5" hidden="1" customHeight="1"/>
    <row r="11840" ht="16.5" hidden="1" customHeight="1"/>
    <row r="11841" ht="16.5" hidden="1" customHeight="1"/>
    <row r="11842" ht="16.5" hidden="1" customHeight="1"/>
    <row r="11843" ht="16.5" hidden="1" customHeight="1"/>
    <row r="11844" ht="16.5" hidden="1" customHeight="1"/>
    <row r="11845" ht="16.5" hidden="1" customHeight="1"/>
    <row r="11846" ht="16.5" hidden="1" customHeight="1"/>
    <row r="11847" ht="16.5" hidden="1" customHeight="1"/>
    <row r="11848" ht="16.5" hidden="1" customHeight="1"/>
    <row r="11849" ht="16.5" hidden="1" customHeight="1"/>
    <row r="11850" ht="16.5" hidden="1" customHeight="1"/>
    <row r="11851" ht="16.5" hidden="1" customHeight="1"/>
    <row r="11852" ht="16.5" hidden="1" customHeight="1"/>
    <row r="11853" ht="16.5" hidden="1" customHeight="1"/>
    <row r="11854" ht="16.5" hidden="1" customHeight="1"/>
    <row r="11855" ht="16.5" hidden="1" customHeight="1"/>
    <row r="11856" ht="16.5" hidden="1" customHeight="1"/>
    <row r="11857" ht="16.5" hidden="1" customHeight="1"/>
    <row r="11858" ht="16.5" hidden="1" customHeight="1"/>
    <row r="11859" ht="16.5" hidden="1" customHeight="1"/>
    <row r="11860" ht="16.5" hidden="1" customHeight="1"/>
    <row r="11861" ht="16.5" hidden="1" customHeight="1"/>
    <row r="11862" ht="16.5" hidden="1" customHeight="1"/>
    <row r="11863" ht="16.5" hidden="1" customHeight="1"/>
    <row r="11864" ht="16.5" hidden="1" customHeight="1"/>
    <row r="11865" ht="16.5" hidden="1" customHeight="1"/>
    <row r="11866" ht="16.5" hidden="1" customHeight="1"/>
    <row r="11867" ht="16.5" hidden="1" customHeight="1"/>
    <row r="11868" ht="16.5" hidden="1" customHeight="1"/>
    <row r="11869" ht="16.5" hidden="1" customHeight="1"/>
    <row r="11870" ht="16.5" hidden="1" customHeight="1"/>
    <row r="11871" ht="16.5" hidden="1" customHeight="1"/>
    <row r="11872" ht="16.5" hidden="1" customHeight="1"/>
    <row r="11873" ht="16.5" hidden="1" customHeight="1"/>
    <row r="11874" ht="16.5" hidden="1" customHeight="1"/>
    <row r="11875" ht="16.5" hidden="1" customHeight="1"/>
    <row r="11876" ht="16.5" hidden="1" customHeight="1"/>
    <row r="11877" ht="16.5" hidden="1" customHeight="1"/>
    <row r="11878" ht="16.5" hidden="1" customHeight="1"/>
    <row r="11879" ht="16.5" hidden="1" customHeight="1"/>
    <row r="11880" ht="16.5" hidden="1" customHeight="1"/>
    <row r="11881" ht="16.5" hidden="1" customHeight="1"/>
    <row r="11882" ht="16.5" hidden="1" customHeight="1"/>
    <row r="11883" ht="16.5" hidden="1" customHeight="1"/>
    <row r="11884" ht="16.5" hidden="1" customHeight="1"/>
    <row r="11885" ht="16.5" hidden="1" customHeight="1"/>
    <row r="11886" ht="16.5" hidden="1" customHeight="1"/>
    <row r="11887" ht="16.5" hidden="1" customHeight="1"/>
    <row r="11888" ht="16.5" hidden="1" customHeight="1"/>
    <row r="11889" ht="16.5" hidden="1" customHeight="1"/>
    <row r="11890" ht="16.5" hidden="1" customHeight="1"/>
    <row r="11891" ht="16.5" hidden="1" customHeight="1"/>
    <row r="11892" ht="16.5" hidden="1" customHeight="1"/>
    <row r="11893" ht="16.5" hidden="1" customHeight="1"/>
    <row r="11894" ht="16.5" hidden="1" customHeight="1"/>
    <row r="11895" ht="16.5" hidden="1" customHeight="1"/>
    <row r="11896" ht="16.5" hidden="1" customHeight="1"/>
    <row r="11897" ht="16.5" hidden="1" customHeight="1"/>
    <row r="11898" ht="16.5" hidden="1" customHeight="1"/>
    <row r="11899" ht="16.5" hidden="1" customHeight="1"/>
    <row r="11900" ht="16.5" hidden="1" customHeight="1"/>
    <row r="11901" ht="16.5" hidden="1" customHeight="1"/>
    <row r="11902" ht="16.5" hidden="1" customHeight="1"/>
    <row r="11903" ht="16.5" hidden="1" customHeight="1"/>
    <row r="11904" ht="16.5" hidden="1" customHeight="1"/>
    <row r="11905" ht="16.5" hidden="1" customHeight="1"/>
    <row r="11906" ht="16.5" hidden="1" customHeight="1"/>
    <row r="11907" ht="16.5" hidden="1" customHeight="1"/>
    <row r="11908" ht="16.5" hidden="1" customHeight="1"/>
    <row r="11909" ht="16.5" hidden="1" customHeight="1"/>
    <row r="11910" ht="16.5" hidden="1" customHeight="1"/>
    <row r="11911" ht="16.5" hidden="1" customHeight="1"/>
    <row r="11912" ht="16.5" hidden="1" customHeight="1"/>
    <row r="11913" ht="16.5" hidden="1" customHeight="1"/>
    <row r="11914" ht="16.5" hidden="1" customHeight="1"/>
    <row r="11915" ht="16.5" hidden="1" customHeight="1"/>
    <row r="11916" ht="16.5" hidden="1" customHeight="1"/>
    <row r="11917" ht="16.5" hidden="1" customHeight="1"/>
    <row r="11918" ht="16.5" hidden="1" customHeight="1"/>
    <row r="11919" ht="16.5" hidden="1" customHeight="1"/>
    <row r="11920" ht="16.5" hidden="1" customHeight="1"/>
    <row r="11921" ht="16.5" hidden="1" customHeight="1"/>
    <row r="11922" ht="16.5" hidden="1" customHeight="1"/>
    <row r="11923" ht="16.5" hidden="1" customHeight="1"/>
    <row r="11924" ht="16.5" hidden="1" customHeight="1"/>
    <row r="11925" ht="16.5" hidden="1" customHeight="1"/>
    <row r="11926" ht="16.5" hidden="1" customHeight="1"/>
    <row r="11927" ht="16.5" hidden="1" customHeight="1"/>
    <row r="11928" ht="16.5" hidden="1" customHeight="1"/>
    <row r="11929" ht="16.5" hidden="1" customHeight="1"/>
    <row r="11930" ht="16.5" hidden="1" customHeight="1"/>
    <row r="11931" ht="16.5" hidden="1" customHeight="1"/>
    <row r="11932" ht="16.5" hidden="1" customHeight="1"/>
    <row r="11933" ht="16.5" hidden="1" customHeight="1"/>
    <row r="11934" ht="16.5" hidden="1" customHeight="1"/>
    <row r="11935" ht="16.5" hidden="1" customHeight="1"/>
    <row r="11936" ht="16.5" hidden="1" customHeight="1"/>
    <row r="11937" ht="16.5" hidden="1" customHeight="1"/>
    <row r="11938" ht="16.5" hidden="1" customHeight="1"/>
    <row r="11939" ht="16.5" hidden="1" customHeight="1"/>
    <row r="11940" ht="16.5" hidden="1" customHeight="1"/>
    <row r="11941" ht="16.5" hidden="1" customHeight="1"/>
    <row r="11942" ht="16.5" hidden="1" customHeight="1"/>
    <row r="11943" ht="16.5" hidden="1" customHeight="1"/>
    <row r="11944" ht="16.5" hidden="1" customHeight="1"/>
    <row r="11945" ht="16.5" hidden="1" customHeight="1"/>
    <row r="11946" ht="16.5" hidden="1" customHeight="1"/>
    <row r="11947" ht="16.5" hidden="1" customHeight="1"/>
    <row r="11948" ht="16.5" hidden="1" customHeight="1"/>
    <row r="11949" ht="16.5" hidden="1" customHeight="1"/>
    <row r="11950" ht="16.5" hidden="1" customHeight="1"/>
    <row r="11951" ht="16.5" hidden="1" customHeight="1"/>
    <row r="11952" ht="16.5" hidden="1" customHeight="1"/>
    <row r="11953" ht="16.5" hidden="1" customHeight="1"/>
    <row r="11954" ht="16.5" hidden="1" customHeight="1"/>
    <row r="11955" ht="16.5" hidden="1" customHeight="1"/>
    <row r="11956" ht="16.5" hidden="1" customHeight="1"/>
    <row r="11957" ht="16.5" hidden="1" customHeight="1"/>
    <row r="11958" ht="16.5" hidden="1" customHeight="1"/>
    <row r="11959" ht="16.5" hidden="1" customHeight="1"/>
    <row r="11960" ht="16.5" hidden="1" customHeight="1"/>
    <row r="11961" ht="16.5" hidden="1" customHeight="1"/>
    <row r="11962" ht="16.5" hidden="1" customHeight="1"/>
    <row r="11963" ht="16.5" hidden="1" customHeight="1"/>
    <row r="11964" ht="16.5" hidden="1" customHeight="1"/>
    <row r="11965" ht="16.5" hidden="1" customHeight="1"/>
    <row r="11966" ht="16.5" hidden="1" customHeight="1"/>
    <row r="11967" ht="16.5" hidden="1" customHeight="1"/>
    <row r="11968" ht="16.5" hidden="1" customHeight="1"/>
    <row r="11969" ht="16.5" hidden="1" customHeight="1"/>
    <row r="11970" ht="16.5" hidden="1" customHeight="1"/>
    <row r="11971" ht="16.5" hidden="1" customHeight="1"/>
    <row r="11972" ht="16.5" hidden="1" customHeight="1"/>
    <row r="11973" ht="16.5" hidden="1" customHeight="1"/>
    <row r="11974" ht="16.5" hidden="1" customHeight="1"/>
    <row r="11975" ht="16.5" hidden="1" customHeight="1"/>
    <row r="11976" ht="16.5" hidden="1" customHeight="1"/>
    <row r="11977" ht="16.5" hidden="1" customHeight="1"/>
    <row r="11978" ht="16.5" hidden="1" customHeight="1"/>
    <row r="11979" ht="16.5" hidden="1" customHeight="1"/>
    <row r="11980" ht="16.5" hidden="1" customHeight="1"/>
    <row r="11981" ht="16.5" hidden="1" customHeight="1"/>
    <row r="11982" ht="16.5" hidden="1" customHeight="1"/>
    <row r="11983" ht="16.5" hidden="1" customHeight="1"/>
    <row r="11984" ht="16.5" hidden="1" customHeight="1"/>
    <row r="11985" ht="16.5" hidden="1" customHeight="1"/>
    <row r="11986" ht="16.5" hidden="1" customHeight="1"/>
    <row r="11987" ht="16.5" hidden="1" customHeight="1"/>
    <row r="11988" ht="16.5" hidden="1" customHeight="1"/>
    <row r="11989" ht="16.5" hidden="1" customHeight="1"/>
    <row r="11990" ht="16.5" hidden="1" customHeight="1"/>
    <row r="11991" ht="16.5" hidden="1" customHeight="1"/>
    <row r="11992" ht="16.5" hidden="1" customHeight="1"/>
    <row r="11993" ht="16.5" hidden="1" customHeight="1"/>
    <row r="11994" ht="16.5" hidden="1" customHeight="1"/>
    <row r="11995" ht="16.5" hidden="1" customHeight="1"/>
    <row r="11996" ht="16.5" hidden="1" customHeight="1"/>
    <row r="11997" ht="16.5" hidden="1" customHeight="1"/>
    <row r="11998" ht="16.5" hidden="1" customHeight="1"/>
    <row r="11999" ht="16.5" hidden="1" customHeight="1"/>
    <row r="12000" ht="16.5" hidden="1" customHeight="1"/>
    <row r="12001" ht="16.5" hidden="1" customHeight="1"/>
    <row r="12002" ht="16.5" hidden="1" customHeight="1"/>
    <row r="12003" ht="16.5" hidden="1" customHeight="1"/>
    <row r="12004" ht="16.5" hidden="1" customHeight="1"/>
    <row r="12005" ht="16.5" hidden="1" customHeight="1"/>
    <row r="12006" ht="16.5" hidden="1" customHeight="1"/>
    <row r="12007" ht="16.5" hidden="1" customHeight="1"/>
    <row r="12008" ht="16.5" hidden="1" customHeight="1"/>
    <row r="12009" ht="16.5" hidden="1" customHeight="1"/>
    <row r="12010" ht="16.5" hidden="1" customHeight="1"/>
    <row r="12011" ht="16.5" hidden="1" customHeight="1"/>
    <row r="12012" ht="16.5" hidden="1" customHeight="1"/>
    <row r="12013" ht="16.5" hidden="1" customHeight="1"/>
    <row r="12014" ht="16.5" hidden="1" customHeight="1"/>
    <row r="12015" ht="16.5" hidden="1" customHeight="1"/>
    <row r="12016" ht="16.5" hidden="1" customHeight="1"/>
    <row r="12017" ht="16.5" hidden="1" customHeight="1"/>
    <row r="12018" ht="16.5" hidden="1" customHeight="1"/>
    <row r="12019" ht="16.5" hidden="1" customHeight="1"/>
    <row r="12020" ht="16.5" hidden="1" customHeight="1"/>
    <row r="12021" ht="16.5" hidden="1" customHeight="1"/>
    <row r="12022" ht="16.5" hidden="1" customHeight="1"/>
    <row r="12023" ht="16.5" hidden="1" customHeight="1"/>
    <row r="12024" ht="16.5" hidden="1" customHeight="1"/>
    <row r="12025" ht="16.5" hidden="1" customHeight="1"/>
    <row r="12026" ht="16.5" hidden="1" customHeight="1"/>
    <row r="12027" ht="16.5" hidden="1" customHeight="1"/>
    <row r="12028" ht="16.5" hidden="1" customHeight="1"/>
    <row r="12029" ht="16.5" hidden="1" customHeight="1"/>
    <row r="12030" ht="16.5" hidden="1" customHeight="1"/>
    <row r="12031" ht="16.5" hidden="1" customHeight="1"/>
    <row r="12032" ht="16.5" hidden="1" customHeight="1"/>
    <row r="12033" ht="16.5" hidden="1" customHeight="1"/>
    <row r="12034" ht="16.5" hidden="1" customHeight="1"/>
    <row r="12035" ht="16.5" hidden="1" customHeight="1"/>
    <row r="12036" ht="16.5" hidden="1" customHeight="1"/>
    <row r="12037" ht="16.5" hidden="1" customHeight="1"/>
    <row r="12038" ht="16.5" hidden="1" customHeight="1"/>
    <row r="12039" ht="16.5" hidden="1" customHeight="1"/>
    <row r="12040" ht="16.5" hidden="1" customHeight="1"/>
    <row r="12041" ht="16.5" hidden="1" customHeight="1"/>
    <row r="12042" ht="16.5" hidden="1" customHeight="1"/>
    <row r="12043" ht="16.5" hidden="1" customHeight="1"/>
    <row r="12044" ht="16.5" hidden="1" customHeight="1"/>
    <row r="12045" ht="16.5" hidden="1" customHeight="1"/>
    <row r="12046" ht="16.5" hidden="1" customHeight="1"/>
    <row r="12047" ht="16.5" hidden="1" customHeight="1"/>
    <row r="12048" ht="16.5" hidden="1" customHeight="1"/>
    <row r="12049" ht="16.5" hidden="1" customHeight="1"/>
    <row r="12050" ht="16.5" hidden="1" customHeight="1"/>
    <row r="12051" ht="16.5" hidden="1" customHeight="1"/>
    <row r="12052" ht="16.5" hidden="1" customHeight="1"/>
    <row r="12053" ht="16.5" hidden="1" customHeight="1"/>
    <row r="12054" ht="16.5" hidden="1" customHeight="1"/>
    <row r="12055" ht="16.5" hidden="1" customHeight="1"/>
    <row r="12056" ht="16.5" hidden="1" customHeight="1"/>
    <row r="12057" ht="16.5" hidden="1" customHeight="1"/>
    <row r="12058" ht="16.5" hidden="1" customHeight="1"/>
    <row r="12059" ht="16.5" hidden="1" customHeight="1"/>
    <row r="12060" ht="16.5" hidden="1" customHeight="1"/>
    <row r="12061" ht="16.5" hidden="1" customHeight="1"/>
    <row r="12062" ht="16.5" hidden="1" customHeight="1"/>
    <row r="12063" ht="16.5" hidden="1" customHeight="1"/>
    <row r="12064" ht="16.5" hidden="1" customHeight="1"/>
    <row r="12065" ht="16.5" hidden="1" customHeight="1"/>
    <row r="12066" ht="16.5" hidden="1" customHeight="1"/>
    <row r="12067" ht="16.5" hidden="1" customHeight="1"/>
    <row r="12068" ht="16.5" hidden="1" customHeight="1"/>
    <row r="12069" ht="16.5" hidden="1" customHeight="1"/>
    <row r="12070" ht="16.5" hidden="1" customHeight="1"/>
    <row r="12071" ht="16.5" hidden="1" customHeight="1"/>
    <row r="12072" ht="16.5" hidden="1" customHeight="1"/>
    <row r="12073" ht="16.5" hidden="1" customHeight="1"/>
    <row r="12074" ht="16.5" hidden="1" customHeight="1"/>
    <row r="12075" ht="16.5" hidden="1" customHeight="1"/>
    <row r="12076" ht="16.5" hidden="1" customHeight="1"/>
    <row r="12077" ht="16.5" hidden="1" customHeight="1"/>
    <row r="12078" ht="16.5" hidden="1" customHeight="1"/>
    <row r="12079" ht="16.5" hidden="1" customHeight="1"/>
    <row r="12080" ht="16.5" hidden="1" customHeight="1"/>
    <row r="12081" ht="16.5" hidden="1" customHeight="1"/>
    <row r="12082" ht="16.5" hidden="1" customHeight="1"/>
    <row r="12083" ht="16.5" hidden="1" customHeight="1"/>
    <row r="12084" ht="16.5" hidden="1" customHeight="1"/>
    <row r="12085" ht="16.5" hidden="1" customHeight="1"/>
    <row r="12086" ht="16.5" hidden="1" customHeight="1"/>
    <row r="12087" ht="16.5" hidden="1" customHeight="1"/>
    <row r="12088" ht="16.5" hidden="1" customHeight="1"/>
    <row r="12089" ht="16.5" hidden="1" customHeight="1"/>
    <row r="12090" ht="16.5" hidden="1" customHeight="1"/>
    <row r="12091" ht="16.5" hidden="1" customHeight="1"/>
    <row r="12092" ht="16.5" hidden="1" customHeight="1"/>
    <row r="12093" ht="16.5" hidden="1" customHeight="1"/>
    <row r="12094" ht="16.5" hidden="1" customHeight="1"/>
    <row r="12095" ht="16.5" hidden="1" customHeight="1"/>
    <row r="12096" ht="16.5" hidden="1" customHeight="1"/>
    <row r="12097" ht="16.5" hidden="1" customHeight="1"/>
    <row r="12098" ht="16.5" hidden="1" customHeight="1"/>
    <row r="12099" ht="16.5" hidden="1" customHeight="1"/>
    <row r="12100" ht="16.5" hidden="1" customHeight="1"/>
    <row r="12101" ht="16.5" hidden="1" customHeight="1"/>
    <row r="12102" ht="16.5" hidden="1" customHeight="1"/>
    <row r="12103" ht="16.5" hidden="1" customHeight="1"/>
    <row r="12104" ht="16.5" hidden="1" customHeight="1"/>
    <row r="12105" ht="16.5" hidden="1" customHeight="1"/>
    <row r="12106" ht="16.5" hidden="1" customHeight="1"/>
    <row r="12107" ht="16.5" hidden="1" customHeight="1"/>
    <row r="12108" ht="16.5" hidden="1" customHeight="1"/>
    <row r="12109" ht="16.5" hidden="1" customHeight="1"/>
    <row r="12110" ht="16.5" hidden="1" customHeight="1"/>
    <row r="12111" ht="16.5" hidden="1" customHeight="1"/>
    <row r="12112" ht="16.5" hidden="1" customHeight="1"/>
    <row r="12113" ht="16.5" hidden="1" customHeight="1"/>
    <row r="12114" ht="16.5" hidden="1" customHeight="1"/>
    <row r="12115" ht="16.5" hidden="1" customHeight="1"/>
    <row r="12116" ht="16.5" hidden="1" customHeight="1"/>
    <row r="12117" ht="16.5" hidden="1" customHeight="1"/>
    <row r="12118" ht="16.5" hidden="1" customHeight="1"/>
    <row r="12119" ht="16.5" hidden="1" customHeight="1"/>
    <row r="12120" ht="16.5" hidden="1" customHeight="1"/>
    <row r="12121" ht="16.5" hidden="1" customHeight="1"/>
    <row r="12122" ht="16.5" hidden="1" customHeight="1"/>
    <row r="12123" ht="16.5" hidden="1" customHeight="1"/>
    <row r="12124" ht="16.5" hidden="1" customHeight="1"/>
    <row r="12125" ht="16.5" hidden="1" customHeight="1"/>
    <row r="12126" ht="16.5" hidden="1" customHeight="1"/>
    <row r="12127" ht="16.5" hidden="1" customHeight="1"/>
    <row r="12128" ht="16.5" hidden="1" customHeight="1"/>
    <row r="12129" ht="16.5" hidden="1" customHeight="1"/>
    <row r="12130" ht="16.5" hidden="1" customHeight="1"/>
    <row r="12131" ht="16.5" hidden="1" customHeight="1"/>
    <row r="12132" ht="16.5" hidden="1" customHeight="1"/>
    <row r="12133" ht="16.5" hidden="1" customHeight="1"/>
    <row r="12134" ht="16.5" hidden="1" customHeight="1"/>
    <row r="12135" ht="16.5" hidden="1" customHeight="1"/>
    <row r="12136" ht="16.5" hidden="1" customHeight="1"/>
    <row r="12137" ht="16.5" hidden="1" customHeight="1"/>
    <row r="12138" ht="16.5" hidden="1" customHeight="1"/>
    <row r="12139" ht="16.5" hidden="1" customHeight="1"/>
    <row r="12140" ht="16.5" hidden="1" customHeight="1"/>
    <row r="12141" ht="16.5" hidden="1" customHeight="1"/>
    <row r="12142" ht="16.5" hidden="1" customHeight="1"/>
    <row r="12143" ht="16.5" hidden="1" customHeight="1"/>
    <row r="12144" ht="16.5" hidden="1" customHeight="1"/>
    <row r="12145" ht="16.5" hidden="1" customHeight="1"/>
    <row r="12146" ht="16.5" hidden="1" customHeight="1"/>
    <row r="12147" ht="16.5" hidden="1" customHeight="1"/>
    <row r="12148" ht="16.5" hidden="1" customHeight="1"/>
    <row r="12149" ht="16.5" hidden="1" customHeight="1"/>
    <row r="12150" ht="16.5" hidden="1" customHeight="1"/>
    <row r="12151" ht="16.5" hidden="1" customHeight="1"/>
    <row r="12152" ht="16.5" hidden="1" customHeight="1"/>
    <row r="12153" ht="16.5" hidden="1" customHeight="1"/>
    <row r="12154" ht="16.5" hidden="1" customHeight="1"/>
    <row r="12155" ht="16.5" hidden="1" customHeight="1"/>
    <row r="12156" ht="16.5" hidden="1" customHeight="1"/>
    <row r="12157" ht="16.5" hidden="1" customHeight="1"/>
    <row r="12158" ht="16.5" hidden="1" customHeight="1"/>
    <row r="12159" ht="16.5" hidden="1" customHeight="1"/>
    <row r="12160" ht="16.5" hidden="1" customHeight="1"/>
    <row r="12161" ht="16.5" hidden="1" customHeight="1"/>
    <row r="12162" ht="16.5" hidden="1" customHeight="1"/>
    <row r="12163" ht="16.5" hidden="1" customHeight="1"/>
    <row r="12164" ht="16.5" hidden="1" customHeight="1"/>
    <row r="12165" ht="16.5" hidden="1" customHeight="1"/>
    <row r="12166" ht="16.5" hidden="1" customHeight="1"/>
    <row r="12167" ht="16.5" hidden="1" customHeight="1"/>
    <row r="12168" ht="16.5" hidden="1" customHeight="1"/>
    <row r="12169" ht="16.5" hidden="1" customHeight="1"/>
    <row r="12170" ht="16.5" hidden="1" customHeight="1"/>
    <row r="12171" ht="16.5" hidden="1" customHeight="1"/>
    <row r="12172" ht="16.5" hidden="1" customHeight="1"/>
    <row r="12173" ht="16.5" hidden="1" customHeight="1"/>
    <row r="12174" ht="16.5" hidden="1" customHeight="1"/>
    <row r="12175" ht="16.5" hidden="1" customHeight="1"/>
    <row r="12176" ht="16.5" hidden="1" customHeight="1"/>
    <row r="12177" ht="16.5" hidden="1" customHeight="1"/>
    <row r="12178" ht="16.5" hidden="1" customHeight="1"/>
    <row r="12179" ht="16.5" hidden="1" customHeight="1"/>
    <row r="12180" ht="16.5" hidden="1" customHeight="1"/>
    <row r="12181" ht="16.5" hidden="1" customHeight="1"/>
    <row r="12182" ht="16.5" hidden="1" customHeight="1"/>
    <row r="12183" ht="16.5" hidden="1" customHeight="1"/>
    <row r="12184" ht="16.5" hidden="1" customHeight="1"/>
    <row r="12185" ht="16.5" hidden="1" customHeight="1"/>
    <row r="12186" ht="16.5" hidden="1" customHeight="1"/>
    <row r="12187" ht="16.5" hidden="1" customHeight="1"/>
    <row r="12188" ht="16.5" hidden="1" customHeight="1"/>
    <row r="12189" ht="16.5" hidden="1" customHeight="1"/>
    <row r="12190" ht="16.5" hidden="1" customHeight="1"/>
    <row r="12191" ht="16.5" hidden="1" customHeight="1"/>
    <row r="12192" ht="16.5" hidden="1" customHeight="1"/>
    <row r="12193" ht="16.5" hidden="1" customHeight="1"/>
    <row r="12194" ht="16.5" hidden="1" customHeight="1"/>
    <row r="12195" ht="16.5" hidden="1" customHeight="1"/>
    <row r="12196" ht="16.5" hidden="1" customHeight="1"/>
    <row r="12197" ht="16.5" hidden="1" customHeight="1"/>
    <row r="12198" ht="16.5" hidden="1" customHeight="1"/>
    <row r="12199" ht="16.5" hidden="1" customHeight="1"/>
    <row r="12200" ht="16.5" hidden="1" customHeight="1"/>
    <row r="12201" ht="16.5" hidden="1" customHeight="1"/>
    <row r="12202" ht="16.5" hidden="1" customHeight="1"/>
    <row r="12203" ht="16.5" hidden="1" customHeight="1"/>
    <row r="12204" ht="16.5" hidden="1" customHeight="1"/>
    <row r="12205" ht="16.5" hidden="1" customHeight="1"/>
    <row r="12206" ht="16.5" hidden="1" customHeight="1"/>
    <row r="12207" ht="16.5" hidden="1" customHeight="1"/>
    <row r="12208" ht="16.5" hidden="1" customHeight="1"/>
    <row r="12209" ht="16.5" hidden="1" customHeight="1"/>
    <row r="12210" ht="16.5" hidden="1" customHeight="1"/>
    <row r="12211" ht="16.5" hidden="1" customHeight="1"/>
    <row r="12212" ht="16.5" hidden="1" customHeight="1"/>
    <row r="12213" ht="16.5" hidden="1" customHeight="1"/>
    <row r="12214" ht="16.5" hidden="1" customHeight="1"/>
    <row r="12215" ht="16.5" hidden="1" customHeight="1"/>
    <row r="12216" ht="16.5" hidden="1" customHeight="1"/>
    <row r="12217" ht="16.5" hidden="1" customHeight="1"/>
    <row r="12218" ht="16.5" hidden="1" customHeight="1"/>
    <row r="12219" ht="16.5" hidden="1" customHeight="1"/>
    <row r="12220" ht="16.5" hidden="1" customHeight="1"/>
    <row r="12221" ht="16.5" hidden="1" customHeight="1"/>
    <row r="12222" ht="16.5" hidden="1" customHeight="1"/>
    <row r="12223" ht="16.5" hidden="1" customHeight="1"/>
    <row r="12224" ht="16.5" hidden="1" customHeight="1"/>
    <row r="12225" ht="16.5" hidden="1" customHeight="1"/>
    <row r="12226" ht="16.5" hidden="1" customHeight="1"/>
    <row r="12227" ht="16.5" hidden="1" customHeight="1"/>
    <row r="12228" ht="16.5" hidden="1" customHeight="1"/>
    <row r="12229" ht="16.5" hidden="1" customHeight="1"/>
    <row r="12230" ht="16.5" hidden="1" customHeight="1"/>
    <row r="12231" ht="16.5" hidden="1" customHeight="1"/>
    <row r="12232" ht="16.5" hidden="1" customHeight="1"/>
    <row r="12233" ht="16.5" hidden="1" customHeight="1"/>
    <row r="12234" ht="16.5" hidden="1" customHeight="1"/>
    <row r="12235" ht="16.5" hidden="1" customHeight="1"/>
    <row r="12236" ht="16.5" hidden="1" customHeight="1"/>
    <row r="12237" ht="16.5" hidden="1" customHeight="1"/>
    <row r="12238" ht="16.5" hidden="1" customHeight="1"/>
    <row r="12239" ht="16.5" hidden="1" customHeight="1"/>
    <row r="12240" ht="16.5" hidden="1" customHeight="1"/>
    <row r="12241" ht="16.5" hidden="1" customHeight="1"/>
    <row r="12242" ht="16.5" hidden="1" customHeight="1"/>
    <row r="12243" ht="16.5" hidden="1" customHeight="1"/>
    <row r="12244" ht="16.5" hidden="1" customHeight="1"/>
    <row r="12245" ht="16.5" hidden="1" customHeight="1"/>
    <row r="12246" ht="16.5" hidden="1" customHeight="1"/>
    <row r="12247" ht="16.5" hidden="1" customHeight="1"/>
    <row r="12248" ht="16.5" hidden="1" customHeight="1"/>
    <row r="12249" ht="16.5" hidden="1" customHeight="1"/>
    <row r="12250" ht="16.5" hidden="1" customHeight="1"/>
    <row r="12251" ht="16.5" hidden="1" customHeight="1"/>
    <row r="12252" ht="16.5" hidden="1" customHeight="1"/>
    <row r="12253" ht="16.5" hidden="1" customHeight="1"/>
    <row r="12254" ht="16.5" hidden="1" customHeight="1"/>
    <row r="12255" ht="16.5" hidden="1" customHeight="1"/>
    <row r="12256" ht="16.5" hidden="1" customHeight="1"/>
    <row r="12257" ht="16.5" hidden="1" customHeight="1"/>
    <row r="12258" ht="16.5" hidden="1" customHeight="1"/>
    <row r="12259" ht="16.5" hidden="1" customHeight="1"/>
    <row r="12260" ht="16.5" hidden="1" customHeight="1"/>
    <row r="12261" ht="16.5" hidden="1" customHeight="1"/>
    <row r="12262" ht="16.5" hidden="1" customHeight="1"/>
    <row r="12263" ht="16.5" hidden="1" customHeight="1"/>
    <row r="12264" ht="16.5" hidden="1" customHeight="1"/>
    <row r="12265" ht="16.5" hidden="1" customHeight="1"/>
    <row r="12266" ht="16.5" hidden="1" customHeight="1"/>
    <row r="12267" ht="16.5" hidden="1" customHeight="1"/>
    <row r="12268" ht="16.5" hidden="1" customHeight="1"/>
    <row r="12269" ht="16.5" hidden="1" customHeight="1"/>
    <row r="12270" ht="16.5" hidden="1" customHeight="1"/>
    <row r="12271" ht="16.5" hidden="1" customHeight="1"/>
    <row r="12272" ht="16.5" hidden="1" customHeight="1"/>
    <row r="12273" ht="16.5" hidden="1" customHeight="1"/>
    <row r="12274" ht="16.5" hidden="1" customHeight="1"/>
    <row r="12275" ht="16.5" hidden="1" customHeight="1"/>
    <row r="12276" ht="16.5" hidden="1" customHeight="1"/>
    <row r="12277" ht="16.5" hidden="1" customHeight="1"/>
    <row r="12278" ht="16.5" hidden="1" customHeight="1"/>
    <row r="12279" ht="16.5" hidden="1" customHeight="1"/>
    <row r="12280" ht="16.5" hidden="1" customHeight="1"/>
    <row r="12281" ht="16.5" hidden="1" customHeight="1"/>
    <row r="12282" ht="16.5" hidden="1" customHeight="1"/>
    <row r="12283" ht="16.5" hidden="1" customHeight="1"/>
    <row r="12284" ht="16.5" hidden="1" customHeight="1"/>
    <row r="12285" ht="16.5" hidden="1" customHeight="1"/>
    <row r="12286" ht="16.5" hidden="1" customHeight="1"/>
    <row r="12287" ht="16.5" hidden="1" customHeight="1"/>
    <row r="12288" ht="16.5" hidden="1" customHeight="1"/>
    <row r="12289" ht="16.5" hidden="1" customHeight="1"/>
    <row r="12290" ht="16.5" hidden="1" customHeight="1"/>
    <row r="12291" ht="16.5" hidden="1" customHeight="1"/>
    <row r="12292" ht="16.5" hidden="1" customHeight="1"/>
    <row r="12293" ht="16.5" hidden="1" customHeight="1"/>
    <row r="12294" ht="16.5" hidden="1" customHeight="1"/>
    <row r="12295" ht="16.5" hidden="1" customHeight="1"/>
    <row r="12296" ht="16.5" hidden="1" customHeight="1"/>
    <row r="12297" ht="16.5" hidden="1" customHeight="1"/>
    <row r="12298" ht="16.5" hidden="1" customHeight="1"/>
    <row r="12299" ht="16.5" hidden="1" customHeight="1"/>
    <row r="12300" ht="16.5" hidden="1" customHeight="1"/>
    <row r="12301" ht="16.5" hidden="1" customHeight="1"/>
    <row r="12302" ht="16.5" hidden="1" customHeight="1"/>
    <row r="12303" ht="16.5" hidden="1" customHeight="1"/>
    <row r="12304" ht="16.5" hidden="1" customHeight="1"/>
    <row r="12305" ht="16.5" hidden="1" customHeight="1"/>
    <row r="12306" ht="16.5" hidden="1" customHeight="1"/>
    <row r="12307" ht="16.5" hidden="1" customHeight="1"/>
    <row r="12308" ht="16.5" hidden="1" customHeight="1"/>
    <row r="12309" ht="16.5" hidden="1" customHeight="1"/>
    <row r="12310" ht="16.5" hidden="1" customHeight="1"/>
    <row r="12311" ht="16.5" hidden="1" customHeight="1"/>
    <row r="12312" ht="16.5" hidden="1" customHeight="1"/>
    <row r="12313" ht="16.5" hidden="1" customHeight="1"/>
    <row r="12314" ht="16.5" hidden="1" customHeight="1"/>
    <row r="12315" ht="16.5" hidden="1" customHeight="1"/>
    <row r="12316" ht="16.5" hidden="1" customHeight="1"/>
    <row r="12317" ht="16.5" hidden="1" customHeight="1"/>
    <row r="12318" ht="16.5" hidden="1" customHeight="1"/>
    <row r="12319" ht="16.5" hidden="1" customHeight="1"/>
    <row r="12320" ht="16.5" hidden="1" customHeight="1"/>
    <row r="12321" ht="16.5" hidden="1" customHeight="1"/>
    <row r="12322" ht="16.5" hidden="1" customHeight="1"/>
    <row r="12323" ht="16.5" hidden="1" customHeight="1"/>
    <row r="12324" ht="16.5" hidden="1" customHeight="1"/>
    <row r="12325" ht="16.5" hidden="1" customHeight="1"/>
    <row r="12326" ht="16.5" hidden="1" customHeight="1"/>
    <row r="12327" ht="16.5" hidden="1" customHeight="1"/>
    <row r="12328" ht="16.5" hidden="1" customHeight="1"/>
    <row r="12329" ht="16.5" hidden="1" customHeight="1"/>
    <row r="12330" ht="16.5" hidden="1" customHeight="1"/>
    <row r="12331" ht="16.5" hidden="1" customHeight="1"/>
    <row r="12332" ht="16.5" hidden="1" customHeight="1"/>
    <row r="12333" ht="16.5" hidden="1" customHeight="1"/>
    <row r="12334" ht="16.5" hidden="1" customHeight="1"/>
    <row r="12335" ht="16.5" hidden="1" customHeight="1"/>
    <row r="12336" ht="16.5" hidden="1" customHeight="1"/>
    <row r="12337" ht="16.5" hidden="1" customHeight="1"/>
    <row r="12338" ht="16.5" hidden="1" customHeight="1"/>
    <row r="12339" ht="16.5" hidden="1" customHeight="1"/>
    <row r="12340" ht="16.5" hidden="1" customHeight="1"/>
    <row r="12341" ht="16.5" hidden="1" customHeight="1"/>
    <row r="12342" ht="16.5" hidden="1" customHeight="1"/>
    <row r="12343" ht="16.5" hidden="1" customHeight="1"/>
    <row r="12344" ht="16.5" hidden="1" customHeight="1"/>
    <row r="12345" ht="16.5" hidden="1" customHeight="1"/>
    <row r="12346" ht="16.5" hidden="1" customHeight="1"/>
    <row r="12347" ht="16.5" hidden="1" customHeight="1"/>
    <row r="12348" ht="16.5" hidden="1" customHeight="1"/>
    <row r="12349" ht="16.5" hidden="1" customHeight="1"/>
    <row r="12350" ht="16.5" hidden="1" customHeight="1"/>
    <row r="12351" ht="16.5" hidden="1" customHeight="1"/>
    <row r="12352" ht="16.5" hidden="1" customHeight="1"/>
    <row r="12353" ht="16.5" hidden="1" customHeight="1"/>
    <row r="12354" ht="16.5" hidden="1" customHeight="1"/>
    <row r="12355" ht="16.5" hidden="1" customHeight="1"/>
    <row r="12356" ht="16.5" hidden="1" customHeight="1"/>
    <row r="12357" ht="16.5" hidden="1" customHeight="1"/>
    <row r="12358" ht="16.5" hidden="1" customHeight="1"/>
    <row r="12359" ht="16.5" hidden="1" customHeight="1"/>
    <row r="12360" ht="16.5" hidden="1" customHeight="1"/>
    <row r="12361" ht="16.5" hidden="1" customHeight="1"/>
    <row r="12362" ht="16.5" hidden="1" customHeight="1"/>
    <row r="12363" ht="16.5" hidden="1" customHeight="1"/>
    <row r="12364" ht="16.5" hidden="1" customHeight="1"/>
    <row r="12365" ht="16.5" hidden="1" customHeight="1"/>
    <row r="12366" ht="16.5" hidden="1" customHeight="1"/>
    <row r="12367" ht="16.5" hidden="1" customHeight="1"/>
    <row r="12368" ht="16.5" hidden="1" customHeight="1"/>
    <row r="12369" ht="16.5" hidden="1" customHeight="1"/>
    <row r="12370" ht="16.5" hidden="1" customHeight="1"/>
    <row r="12371" ht="16.5" hidden="1" customHeight="1"/>
    <row r="12372" ht="16.5" hidden="1" customHeight="1"/>
    <row r="12373" ht="16.5" hidden="1" customHeight="1"/>
    <row r="12374" ht="16.5" hidden="1" customHeight="1"/>
    <row r="12375" ht="16.5" hidden="1" customHeight="1"/>
    <row r="12376" ht="16.5" hidden="1" customHeight="1"/>
    <row r="12377" ht="16.5" hidden="1" customHeight="1"/>
    <row r="12378" ht="16.5" hidden="1" customHeight="1"/>
    <row r="12379" ht="16.5" hidden="1" customHeight="1"/>
    <row r="12380" ht="16.5" hidden="1" customHeight="1"/>
    <row r="12381" ht="16.5" hidden="1" customHeight="1"/>
    <row r="12382" ht="16.5" hidden="1" customHeight="1"/>
    <row r="12383" ht="16.5" hidden="1" customHeight="1"/>
    <row r="12384" ht="16.5" hidden="1" customHeight="1"/>
    <row r="12385" ht="16.5" hidden="1" customHeight="1"/>
    <row r="12386" ht="16.5" hidden="1" customHeight="1"/>
    <row r="12387" ht="16.5" hidden="1" customHeight="1"/>
    <row r="12388" ht="16.5" hidden="1" customHeight="1"/>
    <row r="12389" ht="16.5" hidden="1" customHeight="1"/>
    <row r="12390" ht="16.5" hidden="1" customHeight="1"/>
    <row r="12391" ht="16.5" hidden="1" customHeight="1"/>
    <row r="12392" ht="16.5" hidden="1" customHeight="1"/>
    <row r="12393" ht="16.5" hidden="1" customHeight="1"/>
    <row r="12394" ht="16.5" hidden="1" customHeight="1"/>
    <row r="12395" ht="16.5" hidden="1" customHeight="1"/>
    <row r="12396" ht="16.5" hidden="1" customHeight="1"/>
    <row r="12397" ht="16.5" hidden="1" customHeight="1"/>
    <row r="12398" ht="16.5" hidden="1" customHeight="1"/>
    <row r="12399" ht="16.5" hidden="1" customHeight="1"/>
    <row r="12400" ht="16.5" hidden="1" customHeight="1"/>
    <row r="12401" ht="16.5" hidden="1" customHeight="1"/>
    <row r="12402" ht="16.5" hidden="1" customHeight="1"/>
    <row r="12403" ht="16.5" hidden="1" customHeight="1"/>
    <row r="12404" ht="16.5" hidden="1" customHeight="1"/>
    <row r="12405" ht="16.5" hidden="1" customHeight="1"/>
    <row r="12406" ht="16.5" hidden="1" customHeight="1"/>
    <row r="12407" ht="16.5" hidden="1" customHeight="1"/>
    <row r="12408" ht="16.5" hidden="1" customHeight="1"/>
    <row r="12409" ht="16.5" hidden="1" customHeight="1"/>
    <row r="12410" ht="16.5" hidden="1" customHeight="1"/>
    <row r="12411" ht="16.5" hidden="1" customHeight="1"/>
    <row r="12412" ht="16.5" hidden="1" customHeight="1"/>
    <row r="12413" ht="16.5" hidden="1" customHeight="1"/>
    <row r="12414" ht="16.5" hidden="1" customHeight="1"/>
    <row r="12415" ht="16.5" hidden="1" customHeight="1"/>
    <row r="12416" ht="16.5" hidden="1" customHeight="1"/>
    <row r="12417" ht="16.5" hidden="1" customHeight="1"/>
    <row r="12418" ht="16.5" hidden="1" customHeight="1"/>
    <row r="12419" ht="16.5" hidden="1" customHeight="1"/>
    <row r="12420" ht="16.5" hidden="1" customHeight="1"/>
    <row r="12421" ht="16.5" hidden="1" customHeight="1"/>
    <row r="12422" ht="16.5" hidden="1" customHeight="1"/>
    <row r="12423" ht="16.5" hidden="1" customHeight="1"/>
    <row r="12424" ht="16.5" hidden="1" customHeight="1"/>
    <row r="12425" ht="16.5" hidden="1" customHeight="1"/>
    <row r="12426" ht="16.5" hidden="1" customHeight="1"/>
    <row r="12427" ht="16.5" hidden="1" customHeight="1"/>
    <row r="12428" ht="16.5" hidden="1" customHeight="1"/>
    <row r="12429" ht="16.5" hidden="1" customHeight="1"/>
    <row r="12430" ht="16.5" hidden="1" customHeight="1"/>
    <row r="12431" ht="16.5" hidden="1" customHeight="1"/>
    <row r="12432" ht="16.5" hidden="1" customHeight="1"/>
    <row r="12433" ht="16.5" hidden="1" customHeight="1"/>
    <row r="12434" ht="16.5" hidden="1" customHeight="1"/>
    <row r="12435" ht="16.5" hidden="1" customHeight="1"/>
    <row r="12436" ht="16.5" hidden="1" customHeight="1"/>
    <row r="12437" ht="16.5" hidden="1" customHeight="1"/>
    <row r="12438" ht="16.5" hidden="1" customHeight="1"/>
    <row r="12439" ht="16.5" hidden="1" customHeight="1"/>
    <row r="12440" ht="16.5" hidden="1" customHeight="1"/>
    <row r="12441" ht="16.5" hidden="1" customHeight="1"/>
    <row r="12442" ht="16.5" hidden="1" customHeight="1"/>
    <row r="12443" ht="16.5" hidden="1" customHeight="1"/>
    <row r="12444" ht="16.5" hidden="1" customHeight="1"/>
    <row r="12445" ht="16.5" hidden="1" customHeight="1"/>
    <row r="12446" ht="16.5" hidden="1" customHeight="1"/>
    <row r="12447" ht="16.5" hidden="1" customHeight="1"/>
    <row r="12448" ht="16.5" hidden="1" customHeight="1"/>
    <row r="12449" ht="16.5" hidden="1" customHeight="1"/>
    <row r="12450" ht="16.5" hidden="1" customHeight="1"/>
    <row r="12451" ht="16.5" hidden="1" customHeight="1"/>
    <row r="12452" ht="16.5" hidden="1" customHeight="1"/>
    <row r="12453" ht="16.5" hidden="1" customHeight="1"/>
    <row r="12454" ht="16.5" hidden="1" customHeight="1"/>
    <row r="12455" ht="16.5" hidden="1" customHeight="1"/>
    <row r="12456" ht="16.5" hidden="1" customHeight="1"/>
    <row r="12457" ht="16.5" hidden="1" customHeight="1"/>
    <row r="12458" ht="16.5" hidden="1" customHeight="1"/>
    <row r="12459" ht="16.5" hidden="1" customHeight="1"/>
    <row r="12460" ht="16.5" hidden="1" customHeight="1"/>
    <row r="12461" ht="16.5" hidden="1" customHeight="1"/>
    <row r="12462" ht="16.5" hidden="1" customHeight="1"/>
    <row r="12463" ht="16.5" hidden="1" customHeight="1"/>
    <row r="12464" ht="16.5" hidden="1" customHeight="1"/>
    <row r="12465" ht="16.5" hidden="1" customHeight="1"/>
    <row r="12466" ht="16.5" hidden="1" customHeight="1"/>
    <row r="12467" ht="16.5" hidden="1" customHeight="1"/>
    <row r="12468" ht="16.5" hidden="1" customHeight="1"/>
    <row r="12469" ht="16.5" hidden="1" customHeight="1"/>
    <row r="12470" ht="16.5" hidden="1" customHeight="1"/>
    <row r="12471" ht="16.5" hidden="1" customHeight="1"/>
    <row r="12472" ht="16.5" hidden="1" customHeight="1"/>
    <row r="12473" ht="16.5" hidden="1" customHeight="1"/>
    <row r="12474" ht="16.5" hidden="1" customHeight="1"/>
    <row r="12475" ht="16.5" hidden="1" customHeight="1"/>
    <row r="12476" ht="16.5" hidden="1" customHeight="1"/>
    <row r="12477" ht="16.5" hidden="1" customHeight="1"/>
    <row r="12478" ht="16.5" hidden="1" customHeight="1"/>
    <row r="12479" ht="16.5" hidden="1" customHeight="1"/>
    <row r="12480" ht="16.5" hidden="1" customHeight="1"/>
    <row r="12481" ht="16.5" hidden="1" customHeight="1"/>
    <row r="12482" ht="16.5" hidden="1" customHeight="1"/>
    <row r="12483" ht="16.5" hidden="1" customHeight="1"/>
    <row r="12484" ht="16.5" hidden="1" customHeight="1"/>
    <row r="12485" ht="16.5" hidden="1" customHeight="1"/>
    <row r="12486" ht="16.5" hidden="1" customHeight="1"/>
    <row r="12487" ht="16.5" hidden="1" customHeight="1"/>
    <row r="12488" ht="16.5" hidden="1" customHeight="1"/>
    <row r="12489" ht="16.5" hidden="1" customHeight="1"/>
    <row r="12490" ht="16.5" hidden="1" customHeight="1"/>
    <row r="12491" ht="16.5" hidden="1" customHeight="1"/>
    <row r="12492" ht="16.5" hidden="1" customHeight="1"/>
    <row r="12493" ht="16.5" hidden="1" customHeight="1"/>
    <row r="12494" ht="16.5" hidden="1" customHeight="1"/>
    <row r="12495" ht="16.5" hidden="1" customHeight="1"/>
    <row r="12496" ht="16.5" hidden="1" customHeight="1"/>
    <row r="12497" ht="16.5" hidden="1" customHeight="1"/>
    <row r="12498" ht="16.5" hidden="1" customHeight="1"/>
    <row r="12499" ht="16.5" hidden="1" customHeight="1"/>
    <row r="12500" ht="16.5" hidden="1" customHeight="1"/>
    <row r="12501" ht="16.5" hidden="1" customHeight="1"/>
    <row r="12502" ht="16.5" hidden="1" customHeight="1"/>
    <row r="12503" ht="16.5" hidden="1" customHeight="1"/>
    <row r="12504" ht="16.5" hidden="1" customHeight="1"/>
    <row r="12505" ht="16.5" hidden="1" customHeight="1"/>
    <row r="12506" ht="16.5" hidden="1" customHeight="1"/>
    <row r="12507" ht="16.5" hidden="1" customHeight="1"/>
    <row r="12508" ht="16.5" hidden="1" customHeight="1"/>
    <row r="12509" ht="16.5" hidden="1" customHeight="1"/>
    <row r="12510" ht="16.5" hidden="1" customHeight="1"/>
    <row r="12511" ht="16.5" hidden="1" customHeight="1"/>
    <row r="12512" ht="16.5" hidden="1" customHeight="1"/>
    <row r="12513" ht="16.5" hidden="1" customHeight="1"/>
    <row r="12514" ht="16.5" hidden="1" customHeight="1"/>
    <row r="12515" ht="16.5" hidden="1" customHeight="1"/>
    <row r="12516" ht="16.5" hidden="1" customHeight="1"/>
    <row r="12517" ht="16.5" hidden="1" customHeight="1"/>
    <row r="12518" ht="16.5" hidden="1" customHeight="1"/>
    <row r="12519" ht="16.5" hidden="1" customHeight="1"/>
    <row r="12520" ht="16.5" hidden="1" customHeight="1"/>
    <row r="12521" ht="16.5" hidden="1" customHeight="1"/>
    <row r="12522" ht="16.5" hidden="1" customHeight="1"/>
    <row r="12523" ht="16.5" hidden="1" customHeight="1"/>
    <row r="12524" ht="16.5" hidden="1" customHeight="1"/>
    <row r="12525" ht="16.5" hidden="1" customHeight="1"/>
    <row r="12526" ht="16.5" hidden="1" customHeight="1"/>
    <row r="12527" ht="16.5" hidden="1" customHeight="1"/>
    <row r="12528" ht="16.5" hidden="1" customHeight="1"/>
    <row r="12529" ht="16.5" hidden="1" customHeight="1"/>
    <row r="12530" ht="16.5" hidden="1" customHeight="1"/>
    <row r="12531" ht="16.5" hidden="1" customHeight="1"/>
    <row r="12532" ht="16.5" hidden="1" customHeight="1"/>
    <row r="12533" ht="16.5" hidden="1" customHeight="1"/>
    <row r="12534" ht="16.5" hidden="1" customHeight="1"/>
    <row r="12535" ht="16.5" hidden="1" customHeight="1"/>
    <row r="12536" ht="16.5" hidden="1" customHeight="1"/>
    <row r="12537" ht="16.5" hidden="1" customHeight="1"/>
    <row r="12538" ht="16.5" hidden="1" customHeight="1"/>
    <row r="12539" ht="16.5" hidden="1" customHeight="1"/>
    <row r="12540" ht="16.5" hidden="1" customHeight="1"/>
    <row r="12541" ht="16.5" hidden="1" customHeight="1"/>
    <row r="12542" ht="16.5" hidden="1" customHeight="1"/>
    <row r="12543" ht="16.5" hidden="1" customHeight="1"/>
    <row r="12544" ht="16.5" hidden="1" customHeight="1"/>
    <row r="12545" ht="16.5" hidden="1" customHeight="1"/>
    <row r="12546" ht="16.5" hidden="1" customHeight="1"/>
    <row r="12547" ht="16.5" hidden="1" customHeight="1"/>
    <row r="12548" ht="16.5" hidden="1" customHeight="1"/>
    <row r="12549" ht="16.5" hidden="1" customHeight="1"/>
    <row r="12550" ht="16.5" hidden="1" customHeight="1"/>
    <row r="12551" ht="16.5" hidden="1" customHeight="1"/>
    <row r="12552" ht="16.5" hidden="1" customHeight="1"/>
    <row r="12553" ht="16.5" hidden="1" customHeight="1"/>
    <row r="12554" ht="16.5" hidden="1" customHeight="1"/>
    <row r="12555" ht="16.5" hidden="1" customHeight="1"/>
    <row r="12556" ht="16.5" hidden="1" customHeight="1"/>
    <row r="12557" ht="16.5" hidden="1" customHeight="1"/>
    <row r="12558" ht="16.5" hidden="1" customHeight="1"/>
    <row r="12559" ht="16.5" hidden="1" customHeight="1"/>
    <row r="12560" ht="16.5" hidden="1" customHeight="1"/>
    <row r="12561" ht="16.5" hidden="1" customHeight="1"/>
    <row r="12562" ht="16.5" hidden="1" customHeight="1"/>
    <row r="12563" ht="16.5" hidden="1" customHeight="1"/>
    <row r="12564" ht="16.5" hidden="1" customHeight="1"/>
    <row r="12565" ht="16.5" hidden="1" customHeight="1"/>
    <row r="12566" ht="16.5" hidden="1" customHeight="1"/>
    <row r="12567" ht="16.5" hidden="1" customHeight="1"/>
    <row r="12568" ht="16.5" hidden="1" customHeight="1"/>
    <row r="12569" ht="16.5" hidden="1" customHeight="1"/>
    <row r="12570" ht="16.5" hidden="1" customHeight="1"/>
    <row r="12571" ht="16.5" hidden="1" customHeight="1"/>
    <row r="12572" ht="16.5" hidden="1" customHeight="1"/>
    <row r="12573" ht="16.5" hidden="1" customHeight="1"/>
    <row r="12574" ht="16.5" hidden="1" customHeight="1"/>
    <row r="12575" ht="16.5" hidden="1" customHeight="1"/>
    <row r="12576" ht="16.5" hidden="1" customHeight="1"/>
    <row r="12577" ht="16.5" hidden="1" customHeight="1"/>
    <row r="12578" ht="16.5" hidden="1" customHeight="1"/>
    <row r="12579" ht="16.5" hidden="1" customHeight="1"/>
    <row r="12580" ht="16.5" hidden="1" customHeight="1"/>
    <row r="12581" ht="16.5" hidden="1" customHeight="1"/>
    <row r="12582" ht="16.5" hidden="1" customHeight="1"/>
    <row r="12583" ht="16.5" hidden="1" customHeight="1"/>
    <row r="12584" ht="16.5" hidden="1" customHeight="1"/>
    <row r="12585" ht="16.5" hidden="1" customHeight="1"/>
    <row r="12586" ht="16.5" hidden="1" customHeight="1"/>
    <row r="12587" ht="16.5" hidden="1" customHeight="1"/>
    <row r="12588" ht="16.5" hidden="1" customHeight="1"/>
    <row r="12589" ht="16.5" hidden="1" customHeight="1"/>
    <row r="12590" ht="16.5" hidden="1" customHeight="1"/>
    <row r="12591" ht="16.5" hidden="1" customHeight="1"/>
    <row r="12592" ht="16.5" hidden="1" customHeight="1"/>
    <row r="12593" ht="16.5" hidden="1" customHeight="1"/>
    <row r="12594" ht="16.5" hidden="1" customHeight="1"/>
    <row r="12595" ht="16.5" hidden="1" customHeight="1"/>
    <row r="12596" ht="16.5" hidden="1" customHeight="1"/>
    <row r="12597" ht="16.5" hidden="1" customHeight="1"/>
    <row r="12598" ht="16.5" hidden="1" customHeight="1"/>
    <row r="12599" ht="16.5" hidden="1" customHeight="1"/>
    <row r="12600" ht="16.5" hidden="1" customHeight="1"/>
    <row r="12601" ht="16.5" hidden="1" customHeight="1"/>
    <row r="12602" ht="16.5" hidden="1" customHeight="1"/>
    <row r="12603" ht="16.5" hidden="1" customHeight="1"/>
    <row r="12604" ht="16.5" hidden="1" customHeight="1"/>
    <row r="12605" ht="16.5" hidden="1" customHeight="1"/>
    <row r="12606" ht="16.5" hidden="1" customHeight="1"/>
    <row r="12607" ht="16.5" hidden="1" customHeight="1"/>
    <row r="12608" ht="16.5" hidden="1" customHeight="1"/>
    <row r="12609" ht="16.5" hidden="1" customHeight="1"/>
    <row r="12610" ht="16.5" hidden="1" customHeight="1"/>
    <row r="12611" ht="16.5" hidden="1" customHeight="1"/>
    <row r="12612" ht="16.5" hidden="1" customHeight="1"/>
    <row r="12613" ht="16.5" hidden="1" customHeight="1"/>
    <row r="12614" ht="16.5" hidden="1" customHeight="1"/>
    <row r="12615" ht="16.5" hidden="1" customHeight="1"/>
    <row r="12616" ht="16.5" hidden="1" customHeight="1"/>
    <row r="12617" ht="16.5" hidden="1" customHeight="1"/>
    <row r="12618" ht="16.5" hidden="1" customHeight="1"/>
    <row r="12619" ht="16.5" hidden="1" customHeight="1"/>
    <row r="12620" ht="16.5" hidden="1" customHeight="1"/>
    <row r="12621" ht="16.5" hidden="1" customHeight="1"/>
    <row r="12622" ht="16.5" hidden="1" customHeight="1"/>
    <row r="12623" ht="16.5" hidden="1" customHeight="1"/>
    <row r="12624" ht="16.5" hidden="1" customHeight="1"/>
    <row r="12625" ht="16.5" hidden="1" customHeight="1"/>
    <row r="12626" ht="16.5" hidden="1" customHeight="1"/>
    <row r="12627" ht="16.5" hidden="1" customHeight="1"/>
    <row r="12628" ht="16.5" hidden="1" customHeight="1"/>
    <row r="12629" ht="16.5" hidden="1" customHeight="1"/>
    <row r="12630" ht="16.5" hidden="1" customHeight="1"/>
    <row r="12631" ht="16.5" hidden="1" customHeight="1"/>
    <row r="12632" ht="16.5" hidden="1" customHeight="1"/>
    <row r="12633" ht="16.5" hidden="1" customHeight="1"/>
    <row r="12634" ht="16.5" hidden="1" customHeight="1"/>
    <row r="12635" ht="16.5" hidden="1" customHeight="1"/>
    <row r="12636" ht="16.5" hidden="1" customHeight="1"/>
    <row r="12637" ht="16.5" hidden="1" customHeight="1"/>
    <row r="12638" ht="16.5" hidden="1" customHeight="1"/>
    <row r="12639" ht="16.5" hidden="1" customHeight="1"/>
    <row r="12640" ht="16.5" hidden="1" customHeight="1"/>
    <row r="12641" ht="16.5" hidden="1" customHeight="1"/>
    <row r="12642" ht="16.5" hidden="1" customHeight="1"/>
    <row r="12643" ht="16.5" hidden="1" customHeight="1"/>
    <row r="12644" ht="16.5" hidden="1" customHeight="1"/>
    <row r="12645" ht="16.5" hidden="1" customHeight="1"/>
    <row r="12646" ht="16.5" hidden="1" customHeight="1"/>
    <row r="12647" ht="16.5" hidden="1" customHeight="1"/>
    <row r="12648" ht="16.5" hidden="1" customHeight="1"/>
    <row r="12649" ht="16.5" hidden="1" customHeight="1"/>
    <row r="12650" ht="16.5" hidden="1" customHeight="1"/>
    <row r="12651" ht="16.5" hidden="1" customHeight="1"/>
    <row r="12652" ht="16.5" hidden="1" customHeight="1"/>
    <row r="12653" ht="16.5" hidden="1" customHeight="1"/>
    <row r="12654" ht="16.5" hidden="1" customHeight="1"/>
    <row r="12655" ht="16.5" hidden="1" customHeight="1"/>
    <row r="12656" ht="16.5" hidden="1" customHeight="1"/>
    <row r="12657" ht="16.5" hidden="1" customHeight="1"/>
    <row r="12658" ht="16.5" hidden="1" customHeight="1"/>
    <row r="12659" ht="16.5" hidden="1" customHeight="1"/>
    <row r="12660" ht="16.5" hidden="1" customHeight="1"/>
    <row r="12661" ht="16.5" hidden="1" customHeight="1"/>
    <row r="12662" ht="16.5" hidden="1" customHeight="1"/>
    <row r="12663" ht="16.5" hidden="1" customHeight="1"/>
    <row r="12664" ht="16.5" hidden="1" customHeight="1"/>
    <row r="12665" ht="16.5" hidden="1" customHeight="1"/>
    <row r="12666" ht="16.5" hidden="1" customHeight="1"/>
    <row r="12667" ht="16.5" hidden="1" customHeight="1"/>
    <row r="12668" ht="16.5" hidden="1" customHeight="1"/>
    <row r="12669" ht="16.5" hidden="1" customHeight="1"/>
    <row r="12670" ht="16.5" hidden="1" customHeight="1"/>
    <row r="12671" ht="16.5" hidden="1" customHeight="1"/>
    <row r="12672" ht="16.5" hidden="1" customHeight="1"/>
    <row r="12673" ht="16.5" hidden="1" customHeight="1"/>
    <row r="12674" ht="16.5" hidden="1" customHeight="1"/>
    <row r="12675" ht="16.5" hidden="1" customHeight="1"/>
    <row r="12676" ht="16.5" hidden="1" customHeight="1"/>
    <row r="12677" ht="16.5" hidden="1" customHeight="1"/>
    <row r="12678" ht="16.5" hidden="1" customHeight="1"/>
    <row r="12679" ht="16.5" hidden="1" customHeight="1"/>
    <row r="12680" ht="16.5" hidden="1" customHeight="1"/>
    <row r="12681" ht="16.5" hidden="1" customHeight="1"/>
    <row r="12682" ht="16.5" hidden="1" customHeight="1"/>
    <row r="12683" ht="16.5" hidden="1" customHeight="1"/>
    <row r="12684" ht="16.5" hidden="1" customHeight="1"/>
    <row r="12685" ht="16.5" hidden="1" customHeight="1"/>
    <row r="12686" ht="16.5" hidden="1" customHeight="1"/>
    <row r="12687" ht="16.5" hidden="1" customHeight="1"/>
    <row r="12688" ht="16.5" hidden="1" customHeight="1"/>
    <row r="12689" ht="16.5" hidden="1" customHeight="1"/>
    <row r="12690" ht="16.5" hidden="1" customHeight="1"/>
    <row r="12691" ht="16.5" hidden="1" customHeight="1"/>
    <row r="12692" ht="16.5" hidden="1" customHeight="1"/>
    <row r="12693" ht="16.5" hidden="1" customHeight="1"/>
    <row r="12694" ht="16.5" hidden="1" customHeight="1"/>
    <row r="12695" ht="16.5" hidden="1" customHeight="1"/>
    <row r="12696" ht="16.5" hidden="1" customHeight="1"/>
    <row r="12697" ht="16.5" hidden="1" customHeight="1"/>
    <row r="12698" ht="16.5" hidden="1" customHeight="1"/>
    <row r="12699" ht="16.5" hidden="1" customHeight="1"/>
    <row r="12700" ht="16.5" hidden="1" customHeight="1"/>
    <row r="12701" ht="16.5" hidden="1" customHeight="1"/>
    <row r="12702" ht="16.5" hidden="1" customHeight="1"/>
    <row r="12703" ht="16.5" hidden="1" customHeight="1"/>
    <row r="12704" ht="16.5" hidden="1" customHeight="1"/>
    <row r="12705" ht="16.5" hidden="1" customHeight="1"/>
    <row r="12706" ht="16.5" hidden="1" customHeight="1"/>
    <row r="12707" ht="16.5" hidden="1" customHeight="1"/>
    <row r="12708" ht="16.5" hidden="1" customHeight="1"/>
    <row r="12709" ht="16.5" hidden="1" customHeight="1"/>
    <row r="12710" ht="16.5" hidden="1" customHeight="1"/>
    <row r="12711" ht="16.5" hidden="1" customHeight="1"/>
    <row r="12712" ht="16.5" hidden="1" customHeight="1"/>
    <row r="12713" ht="16.5" hidden="1" customHeight="1"/>
    <row r="12714" ht="16.5" hidden="1" customHeight="1"/>
    <row r="12715" ht="16.5" hidden="1" customHeight="1"/>
    <row r="12716" ht="16.5" hidden="1" customHeight="1"/>
    <row r="12717" ht="16.5" hidden="1" customHeight="1"/>
    <row r="12718" ht="16.5" hidden="1" customHeight="1"/>
    <row r="12719" ht="16.5" hidden="1" customHeight="1"/>
    <row r="12720" ht="16.5" hidden="1" customHeight="1"/>
    <row r="12721" ht="16.5" hidden="1" customHeight="1"/>
    <row r="12722" ht="16.5" hidden="1" customHeight="1"/>
    <row r="12723" ht="16.5" hidden="1" customHeight="1"/>
    <row r="12724" ht="16.5" hidden="1" customHeight="1"/>
    <row r="12725" ht="16.5" hidden="1" customHeight="1"/>
    <row r="12726" ht="16.5" hidden="1" customHeight="1"/>
    <row r="12727" ht="16.5" hidden="1" customHeight="1"/>
    <row r="12728" ht="16.5" hidden="1" customHeight="1"/>
    <row r="12729" ht="16.5" hidden="1" customHeight="1"/>
    <row r="12730" ht="16.5" hidden="1" customHeight="1"/>
    <row r="12731" ht="16.5" hidden="1" customHeight="1"/>
    <row r="12732" ht="16.5" hidden="1" customHeight="1"/>
    <row r="12733" ht="16.5" hidden="1" customHeight="1"/>
    <row r="12734" ht="16.5" hidden="1" customHeight="1"/>
    <row r="12735" ht="16.5" hidden="1" customHeight="1"/>
    <row r="12736" ht="16.5" hidden="1" customHeight="1"/>
    <row r="12737" ht="16.5" hidden="1" customHeight="1"/>
    <row r="12738" ht="16.5" hidden="1" customHeight="1"/>
    <row r="12739" ht="16.5" hidden="1" customHeight="1"/>
    <row r="12740" ht="16.5" hidden="1" customHeight="1"/>
    <row r="12741" ht="16.5" hidden="1" customHeight="1"/>
    <row r="12742" ht="16.5" hidden="1" customHeight="1"/>
    <row r="12743" ht="16.5" hidden="1" customHeight="1"/>
    <row r="12744" ht="16.5" hidden="1" customHeight="1"/>
    <row r="12745" ht="16.5" hidden="1" customHeight="1"/>
    <row r="12746" ht="16.5" hidden="1" customHeight="1"/>
    <row r="12747" ht="16.5" hidden="1" customHeight="1"/>
    <row r="12748" ht="16.5" hidden="1" customHeight="1"/>
    <row r="12749" ht="16.5" hidden="1" customHeight="1"/>
    <row r="12750" ht="16.5" hidden="1" customHeight="1"/>
    <row r="12751" ht="16.5" hidden="1" customHeight="1"/>
    <row r="12752" ht="16.5" hidden="1" customHeight="1"/>
    <row r="12753" ht="16.5" hidden="1" customHeight="1"/>
    <row r="12754" ht="16.5" hidden="1" customHeight="1"/>
    <row r="12755" ht="16.5" hidden="1" customHeight="1"/>
    <row r="12756" ht="16.5" hidden="1" customHeight="1"/>
    <row r="12757" ht="16.5" hidden="1" customHeight="1"/>
    <row r="12758" ht="16.5" hidden="1" customHeight="1"/>
    <row r="12759" ht="16.5" hidden="1" customHeight="1"/>
    <row r="12760" ht="16.5" hidden="1" customHeight="1"/>
    <row r="12761" ht="16.5" hidden="1" customHeight="1"/>
    <row r="12762" ht="16.5" hidden="1" customHeight="1"/>
    <row r="12763" ht="16.5" hidden="1" customHeight="1"/>
    <row r="12764" ht="16.5" hidden="1" customHeight="1"/>
    <row r="12765" ht="16.5" hidden="1" customHeight="1"/>
    <row r="12766" ht="16.5" hidden="1" customHeight="1"/>
    <row r="12767" ht="16.5" hidden="1" customHeight="1"/>
    <row r="12768" ht="16.5" hidden="1" customHeight="1"/>
    <row r="12769" ht="16.5" hidden="1" customHeight="1"/>
    <row r="12770" ht="16.5" hidden="1" customHeight="1"/>
    <row r="12771" ht="16.5" hidden="1" customHeight="1"/>
    <row r="12772" ht="16.5" hidden="1" customHeight="1"/>
    <row r="12773" ht="16.5" hidden="1" customHeight="1"/>
    <row r="12774" ht="16.5" hidden="1" customHeight="1"/>
    <row r="12775" ht="16.5" hidden="1" customHeight="1"/>
    <row r="12776" ht="16.5" hidden="1" customHeight="1"/>
    <row r="12777" ht="16.5" hidden="1" customHeight="1"/>
    <row r="12778" ht="16.5" hidden="1" customHeight="1"/>
    <row r="12779" ht="16.5" hidden="1" customHeight="1"/>
    <row r="12780" ht="16.5" hidden="1" customHeight="1"/>
    <row r="12781" ht="16.5" hidden="1" customHeight="1"/>
    <row r="12782" ht="16.5" hidden="1" customHeight="1"/>
    <row r="12783" ht="16.5" hidden="1" customHeight="1"/>
    <row r="12784" ht="16.5" hidden="1" customHeight="1"/>
    <row r="12785" ht="16.5" hidden="1" customHeight="1"/>
    <row r="12786" ht="16.5" hidden="1" customHeight="1"/>
    <row r="12787" ht="16.5" hidden="1" customHeight="1"/>
    <row r="12788" ht="16.5" hidden="1" customHeight="1"/>
    <row r="12789" ht="16.5" hidden="1" customHeight="1"/>
    <row r="12790" ht="16.5" hidden="1" customHeight="1"/>
    <row r="12791" ht="16.5" hidden="1" customHeight="1"/>
    <row r="12792" ht="16.5" hidden="1" customHeight="1"/>
    <row r="12793" ht="16.5" hidden="1" customHeight="1"/>
    <row r="12794" ht="16.5" hidden="1" customHeight="1"/>
    <row r="12795" ht="16.5" hidden="1" customHeight="1"/>
    <row r="12796" ht="16.5" hidden="1" customHeight="1"/>
    <row r="12797" ht="16.5" hidden="1" customHeight="1"/>
    <row r="12798" ht="16.5" hidden="1" customHeight="1"/>
    <row r="12799" ht="16.5" hidden="1" customHeight="1"/>
    <row r="12800" ht="16.5" hidden="1" customHeight="1"/>
    <row r="12801" ht="16.5" hidden="1" customHeight="1"/>
    <row r="12802" ht="16.5" hidden="1" customHeight="1"/>
    <row r="12803" ht="16.5" hidden="1" customHeight="1"/>
    <row r="12804" ht="16.5" hidden="1" customHeight="1"/>
    <row r="12805" ht="16.5" hidden="1" customHeight="1"/>
    <row r="12806" ht="16.5" hidden="1" customHeight="1"/>
    <row r="12807" ht="16.5" hidden="1" customHeight="1"/>
    <row r="12808" ht="16.5" hidden="1" customHeight="1"/>
    <row r="12809" ht="16.5" hidden="1" customHeight="1"/>
    <row r="12810" ht="16.5" hidden="1" customHeight="1"/>
    <row r="12811" ht="16.5" hidden="1" customHeight="1"/>
    <row r="12812" ht="16.5" hidden="1" customHeight="1"/>
    <row r="12813" ht="16.5" hidden="1" customHeight="1"/>
    <row r="12814" ht="16.5" hidden="1" customHeight="1"/>
    <row r="12815" ht="16.5" hidden="1" customHeight="1"/>
    <row r="12816" ht="16.5" hidden="1" customHeight="1"/>
    <row r="12817" ht="16.5" hidden="1" customHeight="1"/>
    <row r="12818" ht="16.5" hidden="1" customHeight="1"/>
    <row r="12819" ht="16.5" hidden="1" customHeight="1"/>
    <row r="12820" ht="16.5" hidden="1" customHeight="1"/>
    <row r="12821" ht="16.5" hidden="1" customHeight="1"/>
    <row r="12822" ht="16.5" hidden="1" customHeight="1"/>
    <row r="12823" ht="16.5" hidden="1" customHeight="1"/>
    <row r="12824" ht="16.5" hidden="1" customHeight="1"/>
    <row r="12825" ht="16.5" hidden="1" customHeight="1"/>
    <row r="12826" ht="16.5" hidden="1" customHeight="1"/>
    <row r="12827" ht="16.5" hidden="1" customHeight="1"/>
    <row r="12828" ht="16.5" hidden="1" customHeight="1"/>
    <row r="12829" ht="16.5" hidden="1" customHeight="1"/>
    <row r="12830" ht="16.5" hidden="1" customHeight="1"/>
    <row r="12831" ht="16.5" hidden="1" customHeight="1"/>
    <row r="12832" ht="16.5" hidden="1" customHeight="1"/>
    <row r="12833" ht="16.5" hidden="1" customHeight="1"/>
    <row r="12834" ht="16.5" hidden="1" customHeight="1"/>
    <row r="12835" ht="16.5" hidden="1" customHeight="1"/>
    <row r="12836" ht="16.5" hidden="1" customHeight="1"/>
    <row r="12837" ht="16.5" hidden="1" customHeight="1"/>
    <row r="12838" ht="16.5" hidden="1" customHeight="1"/>
    <row r="12839" ht="16.5" hidden="1" customHeight="1"/>
    <row r="12840" ht="16.5" hidden="1" customHeight="1"/>
    <row r="12841" ht="16.5" hidden="1" customHeight="1"/>
    <row r="12842" ht="16.5" hidden="1" customHeight="1"/>
    <row r="12843" ht="16.5" hidden="1" customHeight="1"/>
    <row r="12844" ht="16.5" hidden="1" customHeight="1"/>
    <row r="12845" ht="16.5" hidden="1" customHeight="1"/>
    <row r="12846" ht="16.5" hidden="1" customHeight="1"/>
    <row r="12847" ht="16.5" hidden="1" customHeight="1"/>
    <row r="12848" ht="16.5" hidden="1" customHeight="1"/>
    <row r="12849" ht="16.5" hidden="1" customHeight="1"/>
    <row r="12850" ht="16.5" hidden="1" customHeight="1"/>
    <row r="12851" ht="16.5" hidden="1" customHeight="1"/>
    <row r="12852" ht="16.5" hidden="1" customHeight="1"/>
    <row r="12853" ht="16.5" hidden="1" customHeight="1"/>
    <row r="12854" ht="16.5" hidden="1" customHeight="1"/>
    <row r="12855" ht="16.5" hidden="1" customHeight="1"/>
    <row r="12856" ht="16.5" hidden="1" customHeight="1"/>
    <row r="12857" ht="16.5" hidden="1" customHeight="1"/>
    <row r="12858" ht="16.5" hidden="1" customHeight="1"/>
    <row r="12859" ht="16.5" hidden="1" customHeight="1"/>
    <row r="12860" ht="16.5" hidden="1" customHeight="1"/>
    <row r="12861" ht="16.5" hidden="1" customHeight="1"/>
    <row r="12862" ht="16.5" hidden="1" customHeight="1"/>
    <row r="12863" ht="16.5" hidden="1" customHeight="1"/>
    <row r="12864" ht="16.5" hidden="1" customHeight="1"/>
    <row r="12865" ht="16.5" hidden="1" customHeight="1"/>
    <row r="12866" ht="16.5" hidden="1" customHeight="1"/>
    <row r="12867" ht="16.5" hidden="1" customHeight="1"/>
    <row r="12868" ht="16.5" hidden="1" customHeight="1"/>
    <row r="12869" ht="16.5" hidden="1" customHeight="1"/>
    <row r="12870" ht="16.5" hidden="1" customHeight="1"/>
    <row r="12871" ht="16.5" hidden="1" customHeight="1"/>
    <row r="12872" ht="16.5" hidden="1" customHeight="1"/>
    <row r="12873" ht="16.5" hidden="1" customHeight="1"/>
    <row r="12874" ht="16.5" hidden="1" customHeight="1"/>
    <row r="12875" ht="16.5" hidden="1" customHeight="1"/>
    <row r="12876" ht="16.5" hidden="1" customHeight="1"/>
    <row r="12877" ht="16.5" hidden="1" customHeight="1"/>
    <row r="12878" ht="16.5" hidden="1" customHeight="1"/>
    <row r="12879" ht="16.5" hidden="1" customHeight="1"/>
    <row r="12880" ht="16.5" hidden="1" customHeight="1"/>
    <row r="12881" ht="16.5" hidden="1" customHeight="1"/>
    <row r="12882" ht="16.5" hidden="1" customHeight="1"/>
    <row r="12883" ht="16.5" hidden="1" customHeight="1"/>
    <row r="12884" ht="16.5" hidden="1" customHeight="1"/>
    <row r="12885" ht="16.5" hidden="1" customHeight="1"/>
    <row r="12886" ht="16.5" hidden="1" customHeight="1"/>
    <row r="12887" ht="16.5" hidden="1" customHeight="1"/>
    <row r="12888" ht="16.5" hidden="1" customHeight="1"/>
    <row r="12889" ht="16.5" hidden="1" customHeight="1"/>
    <row r="12890" ht="16.5" hidden="1" customHeight="1"/>
    <row r="12891" ht="16.5" hidden="1" customHeight="1"/>
    <row r="12892" ht="16.5" hidden="1" customHeight="1"/>
    <row r="12893" ht="16.5" hidden="1" customHeight="1"/>
    <row r="12894" ht="16.5" hidden="1" customHeight="1"/>
    <row r="12895" ht="16.5" hidden="1" customHeight="1"/>
    <row r="12896" ht="16.5" hidden="1" customHeight="1"/>
    <row r="12897" ht="16.5" hidden="1" customHeight="1"/>
    <row r="12898" ht="16.5" hidden="1" customHeight="1"/>
    <row r="12899" ht="16.5" hidden="1" customHeight="1"/>
    <row r="12900" ht="16.5" hidden="1" customHeight="1"/>
    <row r="12901" ht="16.5" hidden="1" customHeight="1"/>
    <row r="12902" ht="16.5" hidden="1" customHeight="1"/>
    <row r="12903" ht="16.5" hidden="1" customHeight="1"/>
    <row r="12904" ht="16.5" hidden="1" customHeight="1"/>
    <row r="12905" ht="16.5" hidden="1" customHeight="1"/>
    <row r="12906" ht="16.5" hidden="1" customHeight="1"/>
    <row r="12907" ht="16.5" hidden="1" customHeight="1"/>
    <row r="12908" ht="16.5" hidden="1" customHeight="1"/>
    <row r="12909" ht="16.5" hidden="1" customHeight="1"/>
    <row r="12910" ht="16.5" hidden="1" customHeight="1"/>
    <row r="12911" ht="16.5" hidden="1" customHeight="1"/>
    <row r="12912" ht="16.5" hidden="1" customHeight="1"/>
    <row r="12913" ht="16.5" hidden="1" customHeight="1"/>
    <row r="12914" ht="16.5" hidden="1" customHeight="1"/>
    <row r="12915" ht="16.5" hidden="1" customHeight="1"/>
    <row r="12916" ht="16.5" hidden="1" customHeight="1"/>
    <row r="12917" ht="16.5" hidden="1" customHeight="1"/>
    <row r="12918" ht="16.5" hidden="1" customHeight="1"/>
    <row r="12919" ht="16.5" hidden="1" customHeight="1"/>
    <row r="12920" ht="16.5" hidden="1" customHeight="1"/>
    <row r="12921" ht="16.5" hidden="1" customHeight="1"/>
    <row r="12922" ht="16.5" hidden="1" customHeight="1"/>
    <row r="12923" ht="16.5" hidden="1" customHeight="1"/>
    <row r="12924" ht="16.5" hidden="1" customHeight="1"/>
    <row r="12925" ht="16.5" hidden="1" customHeight="1"/>
    <row r="12926" ht="16.5" hidden="1" customHeight="1"/>
    <row r="12927" ht="16.5" hidden="1" customHeight="1"/>
    <row r="12928" ht="16.5" hidden="1" customHeight="1"/>
    <row r="12929" ht="16.5" hidden="1" customHeight="1"/>
    <row r="12930" ht="16.5" hidden="1" customHeight="1"/>
    <row r="12931" ht="16.5" hidden="1" customHeight="1"/>
    <row r="12932" ht="16.5" hidden="1" customHeight="1"/>
    <row r="12933" ht="16.5" hidden="1" customHeight="1"/>
    <row r="12934" ht="16.5" hidden="1" customHeight="1"/>
    <row r="12935" ht="16.5" hidden="1" customHeight="1"/>
    <row r="12936" ht="16.5" hidden="1" customHeight="1"/>
    <row r="12937" ht="16.5" hidden="1" customHeight="1"/>
    <row r="12938" ht="16.5" hidden="1" customHeight="1"/>
    <row r="12939" ht="16.5" hidden="1" customHeight="1"/>
    <row r="12940" ht="16.5" hidden="1" customHeight="1"/>
    <row r="12941" ht="16.5" hidden="1" customHeight="1"/>
    <row r="12942" ht="16.5" hidden="1" customHeight="1"/>
    <row r="12943" ht="16.5" hidden="1" customHeight="1"/>
    <row r="12944" ht="16.5" hidden="1" customHeight="1"/>
    <row r="12945" ht="16.5" hidden="1" customHeight="1"/>
    <row r="12946" ht="16.5" hidden="1" customHeight="1"/>
    <row r="12947" ht="16.5" hidden="1" customHeight="1"/>
    <row r="12948" ht="16.5" hidden="1" customHeight="1"/>
    <row r="12949" ht="16.5" hidden="1" customHeight="1"/>
    <row r="12950" ht="16.5" hidden="1" customHeight="1"/>
    <row r="12951" ht="16.5" hidden="1" customHeight="1"/>
    <row r="12952" ht="16.5" hidden="1" customHeight="1"/>
    <row r="12953" ht="16.5" hidden="1" customHeight="1"/>
    <row r="12954" ht="16.5" hidden="1" customHeight="1"/>
    <row r="12955" ht="16.5" hidden="1" customHeight="1"/>
    <row r="12956" ht="16.5" hidden="1" customHeight="1"/>
    <row r="12957" ht="16.5" hidden="1" customHeight="1"/>
    <row r="12958" ht="16.5" hidden="1" customHeight="1"/>
    <row r="12959" ht="16.5" hidden="1" customHeight="1"/>
    <row r="12960" ht="16.5" hidden="1" customHeight="1"/>
    <row r="12961" ht="16.5" hidden="1" customHeight="1"/>
    <row r="12962" ht="16.5" hidden="1" customHeight="1"/>
    <row r="12963" ht="16.5" hidden="1" customHeight="1"/>
    <row r="12964" ht="16.5" hidden="1" customHeight="1"/>
    <row r="12965" ht="16.5" hidden="1" customHeight="1"/>
    <row r="12966" ht="16.5" hidden="1" customHeight="1"/>
    <row r="12967" ht="16.5" hidden="1" customHeight="1"/>
    <row r="12968" ht="16.5" hidden="1" customHeight="1"/>
    <row r="12969" ht="16.5" hidden="1" customHeight="1"/>
    <row r="12970" ht="16.5" hidden="1" customHeight="1"/>
    <row r="12971" ht="16.5" hidden="1" customHeight="1"/>
    <row r="12972" ht="16.5" hidden="1" customHeight="1"/>
    <row r="12973" ht="16.5" hidden="1" customHeight="1"/>
    <row r="12974" ht="16.5" hidden="1" customHeight="1"/>
    <row r="12975" ht="16.5" hidden="1" customHeight="1"/>
    <row r="12976" ht="16.5" hidden="1" customHeight="1"/>
    <row r="12977" ht="16.5" hidden="1" customHeight="1"/>
    <row r="12978" ht="16.5" hidden="1" customHeight="1"/>
    <row r="12979" ht="16.5" hidden="1" customHeight="1"/>
    <row r="12980" ht="16.5" hidden="1" customHeight="1"/>
    <row r="12981" ht="16.5" hidden="1" customHeight="1"/>
    <row r="12982" ht="16.5" hidden="1" customHeight="1"/>
    <row r="12983" ht="16.5" hidden="1" customHeight="1"/>
    <row r="12984" ht="16.5" hidden="1" customHeight="1"/>
    <row r="12985" ht="16.5" hidden="1" customHeight="1"/>
    <row r="12986" ht="16.5" hidden="1" customHeight="1"/>
    <row r="12987" ht="16.5" hidden="1" customHeight="1"/>
    <row r="12988" ht="16.5" hidden="1" customHeight="1"/>
    <row r="12989" ht="16.5" hidden="1" customHeight="1"/>
    <row r="12990" ht="16.5" hidden="1" customHeight="1"/>
    <row r="12991" ht="16.5" hidden="1" customHeight="1"/>
    <row r="12992" ht="16.5" hidden="1" customHeight="1"/>
    <row r="12993" ht="16.5" hidden="1" customHeight="1"/>
    <row r="12994" ht="16.5" hidden="1" customHeight="1"/>
    <row r="12995" ht="16.5" hidden="1" customHeight="1"/>
    <row r="12996" ht="16.5" hidden="1" customHeight="1"/>
    <row r="12997" ht="16.5" hidden="1" customHeight="1"/>
    <row r="12998" ht="16.5" hidden="1" customHeight="1"/>
    <row r="12999" ht="16.5" hidden="1" customHeight="1"/>
    <row r="13000" ht="16.5" hidden="1" customHeight="1"/>
    <row r="13001" ht="16.5" hidden="1" customHeight="1"/>
    <row r="13002" ht="16.5" hidden="1" customHeight="1"/>
    <row r="13003" ht="16.5" hidden="1" customHeight="1"/>
    <row r="13004" ht="16.5" hidden="1" customHeight="1"/>
    <row r="13005" ht="16.5" hidden="1" customHeight="1"/>
    <row r="13006" ht="16.5" hidden="1" customHeight="1"/>
    <row r="13007" ht="16.5" hidden="1" customHeight="1"/>
    <row r="13008" ht="16.5" hidden="1" customHeight="1"/>
    <row r="13009" ht="16.5" hidden="1" customHeight="1"/>
    <row r="13010" ht="16.5" hidden="1" customHeight="1"/>
    <row r="13011" ht="16.5" hidden="1" customHeight="1"/>
    <row r="13012" ht="16.5" hidden="1" customHeight="1"/>
    <row r="13013" ht="16.5" hidden="1" customHeight="1"/>
    <row r="13014" ht="16.5" hidden="1" customHeight="1"/>
    <row r="13015" ht="16.5" hidden="1" customHeight="1"/>
    <row r="13016" ht="16.5" hidden="1" customHeight="1"/>
    <row r="13017" ht="16.5" hidden="1" customHeight="1"/>
    <row r="13018" ht="16.5" hidden="1" customHeight="1"/>
    <row r="13019" ht="16.5" hidden="1" customHeight="1"/>
    <row r="13020" ht="16.5" hidden="1" customHeight="1"/>
    <row r="13021" ht="16.5" hidden="1" customHeight="1"/>
    <row r="13022" ht="16.5" hidden="1" customHeight="1"/>
    <row r="13023" ht="16.5" hidden="1" customHeight="1"/>
    <row r="13024" ht="16.5" hidden="1" customHeight="1"/>
    <row r="13025" ht="16.5" hidden="1" customHeight="1"/>
    <row r="13026" ht="16.5" hidden="1" customHeight="1"/>
    <row r="13027" ht="16.5" hidden="1" customHeight="1"/>
    <row r="13028" ht="16.5" hidden="1" customHeight="1"/>
    <row r="13029" ht="16.5" hidden="1" customHeight="1"/>
    <row r="13030" ht="16.5" hidden="1" customHeight="1"/>
    <row r="13031" ht="16.5" hidden="1" customHeight="1"/>
    <row r="13032" ht="16.5" hidden="1" customHeight="1"/>
    <row r="13033" ht="16.5" hidden="1" customHeight="1"/>
    <row r="13034" ht="16.5" hidden="1" customHeight="1"/>
    <row r="13035" ht="16.5" hidden="1" customHeight="1"/>
    <row r="13036" ht="16.5" hidden="1" customHeight="1"/>
    <row r="13037" ht="16.5" hidden="1" customHeight="1"/>
    <row r="13038" ht="16.5" hidden="1" customHeight="1"/>
    <row r="13039" ht="16.5" hidden="1" customHeight="1"/>
    <row r="13040" ht="16.5" hidden="1" customHeight="1"/>
    <row r="13041" ht="16.5" hidden="1" customHeight="1"/>
    <row r="13042" ht="16.5" hidden="1" customHeight="1"/>
    <row r="13043" ht="16.5" hidden="1" customHeight="1"/>
    <row r="13044" ht="16.5" hidden="1" customHeight="1"/>
    <row r="13045" ht="16.5" hidden="1" customHeight="1"/>
    <row r="13046" ht="16.5" hidden="1" customHeight="1"/>
    <row r="13047" ht="16.5" hidden="1" customHeight="1"/>
    <row r="13048" ht="16.5" hidden="1" customHeight="1"/>
    <row r="13049" ht="16.5" hidden="1" customHeight="1"/>
    <row r="13050" ht="16.5" hidden="1" customHeight="1"/>
    <row r="13051" ht="16.5" hidden="1" customHeight="1"/>
    <row r="13052" ht="16.5" hidden="1" customHeight="1"/>
    <row r="13053" ht="16.5" hidden="1" customHeight="1"/>
    <row r="13054" ht="16.5" hidden="1" customHeight="1"/>
    <row r="13055" ht="16.5" hidden="1" customHeight="1"/>
    <row r="13056" ht="16.5" hidden="1" customHeight="1"/>
    <row r="13057" ht="16.5" hidden="1" customHeight="1"/>
    <row r="13058" ht="16.5" hidden="1" customHeight="1"/>
    <row r="13059" ht="16.5" hidden="1" customHeight="1"/>
    <row r="13060" ht="16.5" hidden="1" customHeight="1"/>
    <row r="13061" ht="16.5" hidden="1" customHeight="1"/>
    <row r="13062" ht="16.5" hidden="1" customHeight="1"/>
    <row r="13063" ht="16.5" hidden="1" customHeight="1"/>
    <row r="13064" ht="16.5" hidden="1" customHeight="1"/>
    <row r="13065" ht="16.5" hidden="1" customHeight="1"/>
    <row r="13066" ht="16.5" hidden="1" customHeight="1"/>
    <row r="13067" ht="16.5" hidden="1" customHeight="1"/>
    <row r="13068" ht="16.5" hidden="1" customHeight="1"/>
    <row r="13069" ht="16.5" hidden="1" customHeight="1"/>
    <row r="13070" ht="16.5" hidden="1" customHeight="1"/>
    <row r="13071" ht="16.5" hidden="1" customHeight="1"/>
    <row r="13072" ht="16.5" hidden="1" customHeight="1"/>
    <row r="13073" ht="16.5" hidden="1" customHeight="1"/>
    <row r="13074" ht="16.5" hidden="1" customHeight="1"/>
    <row r="13075" ht="16.5" hidden="1" customHeight="1"/>
    <row r="13076" ht="16.5" hidden="1" customHeight="1"/>
    <row r="13077" ht="16.5" hidden="1" customHeight="1"/>
    <row r="13078" ht="16.5" hidden="1" customHeight="1"/>
    <row r="13079" ht="16.5" hidden="1" customHeight="1"/>
    <row r="13080" ht="16.5" hidden="1" customHeight="1"/>
    <row r="13081" ht="16.5" hidden="1" customHeight="1"/>
    <row r="13082" ht="16.5" hidden="1" customHeight="1"/>
    <row r="13083" ht="16.5" hidden="1" customHeight="1"/>
    <row r="13084" ht="16.5" hidden="1" customHeight="1"/>
    <row r="13085" ht="16.5" hidden="1" customHeight="1"/>
    <row r="13086" ht="16.5" hidden="1" customHeight="1"/>
    <row r="13087" ht="16.5" hidden="1" customHeight="1"/>
    <row r="13088" ht="16.5" hidden="1" customHeight="1"/>
    <row r="13089" ht="16.5" hidden="1" customHeight="1"/>
    <row r="13090" ht="16.5" hidden="1" customHeight="1"/>
    <row r="13091" ht="16.5" hidden="1" customHeight="1"/>
    <row r="13092" ht="16.5" hidden="1" customHeight="1"/>
    <row r="13093" ht="16.5" hidden="1" customHeight="1"/>
    <row r="13094" ht="16.5" hidden="1" customHeight="1"/>
    <row r="13095" ht="16.5" hidden="1" customHeight="1"/>
    <row r="13096" ht="16.5" hidden="1" customHeight="1"/>
    <row r="13097" ht="16.5" hidden="1" customHeight="1"/>
    <row r="13098" ht="16.5" hidden="1" customHeight="1"/>
    <row r="13099" ht="16.5" hidden="1" customHeight="1"/>
    <row r="13100" ht="16.5" hidden="1" customHeight="1"/>
    <row r="13101" ht="16.5" hidden="1" customHeight="1"/>
    <row r="13102" ht="16.5" hidden="1" customHeight="1"/>
    <row r="13103" ht="16.5" hidden="1" customHeight="1"/>
    <row r="13104" ht="16.5" hidden="1" customHeight="1"/>
    <row r="13105" ht="16.5" hidden="1" customHeight="1"/>
    <row r="13106" ht="16.5" hidden="1" customHeight="1"/>
    <row r="13107" ht="16.5" hidden="1" customHeight="1"/>
    <row r="13108" ht="16.5" hidden="1" customHeight="1"/>
    <row r="13109" ht="16.5" hidden="1" customHeight="1"/>
    <row r="13110" ht="16.5" hidden="1" customHeight="1"/>
    <row r="13111" ht="16.5" hidden="1" customHeight="1"/>
    <row r="13112" ht="16.5" hidden="1" customHeight="1"/>
    <row r="13113" ht="16.5" hidden="1" customHeight="1"/>
    <row r="13114" ht="16.5" hidden="1" customHeight="1"/>
    <row r="13115" ht="16.5" hidden="1" customHeight="1"/>
    <row r="13116" ht="16.5" hidden="1" customHeight="1"/>
    <row r="13117" ht="16.5" hidden="1" customHeight="1"/>
    <row r="13118" ht="16.5" hidden="1" customHeight="1"/>
    <row r="13119" ht="16.5" hidden="1" customHeight="1"/>
    <row r="13120" ht="16.5" hidden="1" customHeight="1"/>
    <row r="13121" ht="16.5" hidden="1" customHeight="1"/>
    <row r="13122" ht="16.5" hidden="1" customHeight="1"/>
    <row r="13123" ht="16.5" hidden="1" customHeight="1"/>
    <row r="13124" ht="16.5" hidden="1" customHeight="1"/>
    <row r="13125" ht="16.5" hidden="1" customHeight="1"/>
    <row r="13126" ht="16.5" hidden="1" customHeight="1"/>
    <row r="13127" ht="16.5" hidden="1" customHeight="1"/>
    <row r="13128" ht="16.5" hidden="1" customHeight="1"/>
    <row r="13129" ht="16.5" hidden="1" customHeight="1"/>
    <row r="13130" ht="16.5" hidden="1" customHeight="1"/>
    <row r="13131" ht="16.5" hidden="1" customHeight="1"/>
    <row r="13132" ht="16.5" hidden="1" customHeight="1"/>
    <row r="13133" ht="16.5" hidden="1" customHeight="1"/>
    <row r="13134" ht="16.5" hidden="1" customHeight="1"/>
    <row r="13135" ht="16.5" hidden="1" customHeight="1"/>
    <row r="13136" ht="16.5" hidden="1" customHeight="1"/>
    <row r="13137" ht="16.5" hidden="1" customHeight="1"/>
    <row r="13138" ht="16.5" hidden="1" customHeight="1"/>
    <row r="13139" ht="16.5" hidden="1" customHeight="1"/>
    <row r="13140" ht="16.5" hidden="1" customHeight="1"/>
    <row r="13141" ht="16.5" hidden="1" customHeight="1"/>
    <row r="13142" ht="16.5" hidden="1" customHeight="1"/>
    <row r="13143" ht="16.5" hidden="1" customHeight="1"/>
    <row r="13144" ht="16.5" hidden="1" customHeight="1"/>
    <row r="13145" ht="16.5" hidden="1" customHeight="1"/>
    <row r="13146" ht="16.5" hidden="1" customHeight="1"/>
    <row r="13147" ht="16.5" hidden="1" customHeight="1"/>
    <row r="13148" ht="16.5" hidden="1" customHeight="1"/>
    <row r="13149" ht="16.5" hidden="1" customHeight="1"/>
    <row r="13150" ht="16.5" hidden="1" customHeight="1"/>
    <row r="13151" ht="16.5" hidden="1" customHeight="1"/>
    <row r="13152" ht="16.5" hidden="1" customHeight="1"/>
    <row r="13153" ht="16.5" hidden="1" customHeight="1"/>
    <row r="13154" ht="16.5" hidden="1" customHeight="1"/>
    <row r="13155" ht="16.5" hidden="1" customHeight="1"/>
    <row r="13156" ht="16.5" hidden="1" customHeight="1"/>
    <row r="13157" ht="16.5" hidden="1" customHeight="1"/>
    <row r="13158" ht="16.5" hidden="1" customHeight="1"/>
    <row r="13159" ht="16.5" hidden="1" customHeight="1"/>
    <row r="13160" ht="16.5" hidden="1" customHeight="1"/>
    <row r="13161" ht="16.5" hidden="1" customHeight="1"/>
    <row r="13162" ht="16.5" hidden="1" customHeight="1"/>
    <row r="13163" ht="16.5" hidden="1" customHeight="1"/>
    <row r="13164" ht="16.5" hidden="1" customHeight="1"/>
    <row r="13165" ht="16.5" hidden="1" customHeight="1"/>
    <row r="13166" ht="16.5" hidden="1" customHeight="1"/>
    <row r="13167" ht="16.5" hidden="1" customHeight="1"/>
    <row r="13168" ht="16.5" hidden="1" customHeight="1"/>
    <row r="13169" ht="16.5" hidden="1" customHeight="1"/>
    <row r="13170" ht="16.5" hidden="1" customHeight="1"/>
    <row r="13171" ht="16.5" hidden="1" customHeight="1"/>
    <row r="13172" ht="16.5" hidden="1" customHeight="1"/>
    <row r="13173" ht="16.5" hidden="1" customHeight="1"/>
    <row r="13174" ht="16.5" hidden="1" customHeight="1"/>
    <row r="13175" ht="16.5" hidden="1" customHeight="1"/>
    <row r="13176" ht="16.5" hidden="1" customHeight="1"/>
    <row r="13177" ht="16.5" hidden="1" customHeight="1"/>
    <row r="13178" ht="16.5" hidden="1" customHeight="1"/>
    <row r="13179" ht="16.5" hidden="1" customHeight="1"/>
    <row r="13180" ht="16.5" hidden="1" customHeight="1"/>
    <row r="13181" ht="16.5" hidden="1" customHeight="1"/>
    <row r="13182" ht="16.5" hidden="1" customHeight="1"/>
    <row r="13183" ht="16.5" hidden="1" customHeight="1"/>
    <row r="13184" ht="16.5" hidden="1" customHeight="1"/>
    <row r="13185" ht="16.5" hidden="1" customHeight="1"/>
    <row r="13186" ht="16.5" hidden="1" customHeight="1"/>
    <row r="13187" ht="16.5" hidden="1" customHeight="1"/>
    <row r="13188" ht="16.5" hidden="1" customHeight="1"/>
    <row r="13189" ht="16.5" hidden="1" customHeight="1"/>
    <row r="13190" ht="16.5" hidden="1" customHeight="1"/>
    <row r="13191" ht="16.5" hidden="1" customHeight="1"/>
    <row r="13192" ht="16.5" hidden="1" customHeight="1"/>
    <row r="13193" ht="16.5" hidden="1" customHeight="1"/>
    <row r="13194" ht="16.5" hidden="1" customHeight="1"/>
    <row r="13195" ht="16.5" hidden="1" customHeight="1"/>
    <row r="13196" ht="16.5" hidden="1" customHeight="1"/>
    <row r="13197" ht="16.5" hidden="1" customHeight="1"/>
    <row r="13198" ht="16.5" hidden="1" customHeight="1"/>
    <row r="13199" ht="16.5" hidden="1" customHeight="1"/>
    <row r="13200" ht="16.5" hidden="1" customHeight="1"/>
    <row r="13201" ht="16.5" hidden="1" customHeight="1"/>
    <row r="13202" ht="16.5" hidden="1" customHeight="1"/>
    <row r="13203" ht="16.5" hidden="1" customHeight="1"/>
    <row r="13204" ht="16.5" hidden="1" customHeight="1"/>
    <row r="13205" ht="16.5" hidden="1" customHeight="1"/>
    <row r="13206" ht="16.5" hidden="1" customHeight="1"/>
    <row r="13207" ht="16.5" hidden="1" customHeight="1"/>
    <row r="13208" ht="16.5" hidden="1" customHeight="1"/>
    <row r="13209" ht="16.5" hidden="1" customHeight="1"/>
    <row r="13210" ht="16.5" hidden="1" customHeight="1"/>
    <row r="13211" ht="16.5" hidden="1" customHeight="1"/>
    <row r="13212" ht="16.5" hidden="1" customHeight="1"/>
    <row r="13213" ht="16.5" hidden="1" customHeight="1"/>
    <row r="13214" ht="16.5" hidden="1" customHeight="1"/>
    <row r="13215" ht="16.5" hidden="1" customHeight="1"/>
    <row r="13216" ht="16.5" hidden="1" customHeight="1"/>
    <row r="13217" ht="16.5" hidden="1" customHeight="1"/>
    <row r="13218" ht="16.5" hidden="1" customHeight="1"/>
    <row r="13219" ht="16.5" hidden="1" customHeight="1"/>
    <row r="13220" ht="16.5" hidden="1" customHeight="1"/>
    <row r="13221" ht="16.5" hidden="1" customHeight="1"/>
    <row r="13222" ht="16.5" hidden="1" customHeight="1"/>
    <row r="13223" ht="16.5" hidden="1" customHeight="1"/>
    <row r="13224" ht="16.5" hidden="1" customHeight="1"/>
    <row r="13225" ht="16.5" hidden="1" customHeight="1"/>
    <row r="13226" ht="16.5" hidden="1" customHeight="1"/>
    <row r="13227" ht="16.5" hidden="1" customHeight="1"/>
    <row r="13228" ht="16.5" hidden="1" customHeight="1"/>
    <row r="13229" ht="16.5" hidden="1" customHeight="1"/>
    <row r="13230" ht="16.5" hidden="1" customHeight="1"/>
    <row r="13231" ht="16.5" hidden="1" customHeight="1"/>
    <row r="13232" ht="16.5" hidden="1" customHeight="1"/>
    <row r="13233" ht="16.5" hidden="1" customHeight="1"/>
    <row r="13234" ht="16.5" hidden="1" customHeight="1"/>
    <row r="13235" ht="16.5" hidden="1" customHeight="1"/>
    <row r="13236" ht="16.5" hidden="1" customHeight="1"/>
    <row r="13237" ht="16.5" hidden="1" customHeight="1"/>
    <row r="13238" ht="16.5" hidden="1" customHeight="1"/>
    <row r="13239" ht="16.5" hidden="1" customHeight="1"/>
    <row r="13240" ht="16.5" hidden="1" customHeight="1"/>
    <row r="13241" ht="16.5" hidden="1" customHeight="1"/>
    <row r="13242" ht="16.5" hidden="1" customHeight="1"/>
    <row r="13243" ht="16.5" hidden="1" customHeight="1"/>
    <row r="13244" ht="16.5" hidden="1" customHeight="1"/>
    <row r="13245" ht="16.5" hidden="1" customHeight="1"/>
    <row r="13246" ht="16.5" hidden="1" customHeight="1"/>
    <row r="13247" ht="16.5" hidden="1" customHeight="1"/>
    <row r="13248" ht="16.5" hidden="1" customHeight="1"/>
    <row r="13249" ht="16.5" hidden="1" customHeight="1"/>
    <row r="13250" ht="16.5" hidden="1" customHeight="1"/>
    <row r="13251" ht="16.5" hidden="1" customHeight="1"/>
    <row r="13252" ht="16.5" hidden="1" customHeight="1"/>
    <row r="13253" ht="16.5" hidden="1" customHeight="1"/>
    <row r="13254" ht="16.5" hidden="1" customHeight="1"/>
    <row r="13255" ht="16.5" hidden="1" customHeight="1"/>
    <row r="13256" ht="16.5" hidden="1" customHeight="1"/>
    <row r="13257" ht="16.5" hidden="1" customHeight="1"/>
    <row r="13258" ht="16.5" hidden="1" customHeight="1"/>
    <row r="13259" ht="16.5" hidden="1" customHeight="1"/>
    <row r="13260" ht="16.5" hidden="1" customHeight="1"/>
    <row r="13261" ht="16.5" hidden="1" customHeight="1"/>
    <row r="13262" ht="16.5" hidden="1" customHeight="1"/>
    <row r="13263" ht="16.5" hidden="1" customHeight="1"/>
    <row r="13264" ht="16.5" hidden="1" customHeight="1"/>
    <row r="13265" ht="16.5" hidden="1" customHeight="1"/>
    <row r="13266" ht="16.5" hidden="1" customHeight="1"/>
    <row r="13267" ht="16.5" hidden="1" customHeight="1"/>
    <row r="13268" ht="16.5" hidden="1" customHeight="1"/>
    <row r="13269" ht="16.5" hidden="1" customHeight="1"/>
    <row r="13270" ht="16.5" hidden="1" customHeight="1"/>
    <row r="13271" ht="16.5" hidden="1" customHeight="1"/>
    <row r="13272" ht="16.5" hidden="1" customHeight="1"/>
    <row r="13273" ht="16.5" hidden="1" customHeight="1"/>
    <row r="13274" ht="16.5" hidden="1" customHeight="1"/>
    <row r="13275" ht="16.5" hidden="1" customHeight="1"/>
    <row r="13276" ht="16.5" hidden="1" customHeight="1"/>
    <row r="13277" ht="16.5" hidden="1" customHeight="1"/>
    <row r="13278" ht="16.5" hidden="1" customHeight="1"/>
    <row r="13279" ht="16.5" hidden="1" customHeight="1"/>
    <row r="13280" ht="16.5" hidden="1" customHeight="1"/>
    <row r="13281" ht="16.5" hidden="1" customHeight="1"/>
    <row r="13282" ht="16.5" hidden="1" customHeight="1"/>
    <row r="13283" ht="16.5" hidden="1" customHeight="1"/>
    <row r="13284" ht="16.5" hidden="1" customHeight="1"/>
    <row r="13285" ht="16.5" hidden="1" customHeight="1"/>
    <row r="13286" ht="16.5" hidden="1" customHeight="1"/>
    <row r="13287" ht="16.5" hidden="1" customHeight="1"/>
    <row r="13288" ht="16.5" hidden="1" customHeight="1"/>
    <row r="13289" ht="16.5" hidden="1" customHeight="1"/>
    <row r="13290" ht="16.5" hidden="1" customHeight="1"/>
    <row r="13291" ht="16.5" hidden="1" customHeight="1"/>
    <row r="13292" ht="16.5" hidden="1" customHeight="1"/>
    <row r="13293" ht="16.5" hidden="1" customHeight="1"/>
    <row r="13294" ht="16.5" hidden="1" customHeight="1"/>
    <row r="13295" ht="16.5" hidden="1" customHeight="1"/>
    <row r="13296" ht="16.5" hidden="1" customHeight="1"/>
    <row r="13297" ht="16.5" hidden="1" customHeight="1"/>
    <row r="13298" ht="16.5" hidden="1" customHeight="1"/>
    <row r="13299" ht="16.5" hidden="1" customHeight="1"/>
    <row r="13300" ht="16.5" hidden="1" customHeight="1"/>
    <row r="13301" ht="16.5" hidden="1" customHeight="1"/>
    <row r="13302" ht="16.5" hidden="1" customHeight="1"/>
    <row r="13303" ht="16.5" hidden="1" customHeight="1"/>
    <row r="13304" ht="16.5" hidden="1" customHeight="1"/>
    <row r="13305" ht="16.5" hidden="1" customHeight="1"/>
    <row r="13306" ht="16.5" hidden="1" customHeight="1"/>
    <row r="13307" ht="16.5" hidden="1" customHeight="1"/>
    <row r="13308" ht="16.5" hidden="1" customHeight="1"/>
    <row r="13309" ht="16.5" hidden="1" customHeight="1"/>
    <row r="13310" ht="16.5" hidden="1" customHeight="1"/>
    <row r="13311" ht="16.5" hidden="1" customHeight="1"/>
    <row r="13312" ht="16.5" hidden="1" customHeight="1"/>
    <row r="13313" ht="16.5" hidden="1" customHeight="1"/>
    <row r="13314" ht="16.5" hidden="1" customHeight="1"/>
    <row r="13315" ht="16.5" hidden="1" customHeight="1"/>
    <row r="13316" ht="16.5" hidden="1" customHeight="1"/>
    <row r="13317" ht="16.5" hidden="1" customHeight="1"/>
    <row r="13318" ht="16.5" hidden="1" customHeight="1"/>
    <row r="13319" ht="16.5" hidden="1" customHeight="1"/>
    <row r="13320" ht="16.5" hidden="1" customHeight="1"/>
    <row r="13321" ht="16.5" hidden="1" customHeight="1"/>
    <row r="13322" ht="16.5" hidden="1" customHeight="1"/>
    <row r="13323" ht="16.5" hidden="1" customHeight="1"/>
    <row r="13324" ht="16.5" hidden="1" customHeight="1"/>
    <row r="13325" ht="16.5" hidden="1" customHeight="1"/>
    <row r="13326" ht="16.5" hidden="1" customHeight="1"/>
    <row r="13327" ht="16.5" hidden="1" customHeight="1"/>
    <row r="13328" ht="16.5" hidden="1" customHeight="1"/>
    <row r="13329" ht="16.5" hidden="1" customHeight="1"/>
    <row r="13330" ht="16.5" hidden="1" customHeight="1"/>
    <row r="13331" ht="16.5" hidden="1" customHeight="1"/>
    <row r="13332" ht="16.5" hidden="1" customHeight="1"/>
    <row r="13333" ht="16.5" hidden="1" customHeight="1"/>
    <row r="13334" ht="16.5" hidden="1" customHeight="1"/>
    <row r="13335" ht="16.5" hidden="1" customHeight="1"/>
    <row r="13336" ht="16.5" hidden="1" customHeight="1"/>
    <row r="13337" ht="16.5" hidden="1" customHeight="1"/>
    <row r="13338" ht="16.5" hidden="1" customHeight="1"/>
    <row r="13339" ht="16.5" hidden="1" customHeight="1"/>
    <row r="13340" ht="16.5" hidden="1" customHeight="1"/>
    <row r="13341" ht="16.5" hidden="1" customHeight="1"/>
    <row r="13342" ht="16.5" hidden="1" customHeight="1"/>
    <row r="13343" ht="16.5" hidden="1" customHeight="1"/>
    <row r="13344" ht="16.5" hidden="1" customHeight="1"/>
    <row r="13345" ht="16.5" hidden="1" customHeight="1"/>
    <row r="13346" ht="16.5" hidden="1" customHeight="1"/>
    <row r="13347" ht="16.5" hidden="1" customHeight="1"/>
    <row r="13348" ht="16.5" hidden="1" customHeight="1"/>
    <row r="13349" ht="16.5" hidden="1" customHeight="1"/>
    <row r="13350" ht="16.5" hidden="1" customHeight="1"/>
    <row r="13351" ht="16.5" hidden="1" customHeight="1"/>
    <row r="13352" ht="16.5" hidden="1" customHeight="1"/>
    <row r="13353" ht="16.5" hidden="1" customHeight="1"/>
    <row r="13354" ht="16.5" hidden="1" customHeight="1"/>
    <row r="13355" ht="16.5" hidden="1" customHeight="1"/>
    <row r="13356" ht="16.5" hidden="1" customHeight="1"/>
    <row r="13357" ht="16.5" hidden="1" customHeight="1"/>
    <row r="13358" ht="16.5" hidden="1" customHeight="1"/>
    <row r="13359" ht="16.5" hidden="1" customHeight="1"/>
    <row r="13360" ht="16.5" hidden="1" customHeight="1"/>
    <row r="13361" ht="16.5" hidden="1" customHeight="1"/>
    <row r="13362" ht="16.5" hidden="1" customHeight="1"/>
    <row r="13363" ht="16.5" hidden="1" customHeight="1"/>
    <row r="13364" ht="16.5" hidden="1" customHeight="1"/>
    <row r="13365" ht="16.5" hidden="1" customHeight="1"/>
    <row r="13366" ht="16.5" hidden="1" customHeight="1"/>
    <row r="13367" ht="16.5" hidden="1" customHeight="1"/>
    <row r="13368" ht="16.5" hidden="1" customHeight="1"/>
    <row r="13369" ht="16.5" hidden="1" customHeight="1"/>
    <row r="13370" ht="16.5" hidden="1" customHeight="1"/>
    <row r="13371" ht="16.5" hidden="1" customHeight="1"/>
    <row r="13372" ht="16.5" hidden="1" customHeight="1"/>
    <row r="13373" ht="16.5" hidden="1" customHeight="1"/>
    <row r="13374" ht="16.5" hidden="1" customHeight="1"/>
    <row r="13375" ht="16.5" hidden="1" customHeight="1"/>
    <row r="13376" ht="16.5" hidden="1" customHeight="1"/>
    <row r="13377" ht="16.5" hidden="1" customHeight="1"/>
    <row r="13378" ht="16.5" hidden="1" customHeight="1"/>
    <row r="13379" ht="16.5" hidden="1" customHeight="1"/>
    <row r="13380" ht="16.5" hidden="1" customHeight="1"/>
    <row r="13381" ht="16.5" hidden="1" customHeight="1"/>
    <row r="13382" ht="16.5" hidden="1" customHeight="1"/>
    <row r="13383" ht="16.5" hidden="1" customHeight="1"/>
    <row r="13384" ht="16.5" hidden="1" customHeight="1"/>
    <row r="13385" ht="16.5" hidden="1" customHeight="1"/>
    <row r="13386" ht="16.5" hidden="1" customHeight="1"/>
    <row r="13387" ht="16.5" hidden="1" customHeight="1"/>
    <row r="13388" ht="16.5" hidden="1" customHeight="1"/>
    <row r="13389" ht="16.5" hidden="1" customHeight="1"/>
    <row r="13390" ht="16.5" hidden="1" customHeight="1"/>
    <row r="13391" ht="16.5" hidden="1" customHeight="1"/>
    <row r="13392" ht="16.5" hidden="1" customHeight="1"/>
    <row r="13393" ht="16.5" hidden="1" customHeight="1"/>
    <row r="13394" ht="16.5" hidden="1" customHeight="1"/>
    <row r="13395" ht="16.5" hidden="1" customHeight="1"/>
    <row r="13396" ht="16.5" hidden="1" customHeight="1"/>
    <row r="13397" ht="16.5" hidden="1" customHeight="1"/>
    <row r="13398" ht="16.5" hidden="1" customHeight="1"/>
    <row r="13399" ht="16.5" hidden="1" customHeight="1"/>
    <row r="13400" ht="16.5" hidden="1" customHeight="1"/>
    <row r="13401" ht="16.5" hidden="1" customHeight="1"/>
    <row r="13402" ht="16.5" hidden="1" customHeight="1"/>
    <row r="13403" ht="16.5" hidden="1" customHeight="1"/>
    <row r="13404" ht="16.5" hidden="1" customHeight="1"/>
    <row r="13405" ht="16.5" hidden="1" customHeight="1"/>
    <row r="13406" ht="16.5" hidden="1" customHeight="1"/>
    <row r="13407" ht="16.5" hidden="1" customHeight="1"/>
    <row r="13408" ht="16.5" hidden="1" customHeight="1"/>
    <row r="13409" ht="16.5" hidden="1" customHeight="1"/>
    <row r="13410" ht="16.5" hidden="1" customHeight="1"/>
    <row r="13411" ht="16.5" hidden="1" customHeight="1"/>
    <row r="13412" ht="16.5" hidden="1" customHeight="1"/>
    <row r="13413" ht="16.5" hidden="1" customHeight="1"/>
    <row r="13414" ht="16.5" hidden="1" customHeight="1"/>
    <row r="13415" ht="16.5" hidden="1" customHeight="1"/>
    <row r="13416" ht="16.5" hidden="1" customHeight="1"/>
    <row r="13417" ht="16.5" hidden="1" customHeight="1"/>
    <row r="13418" ht="16.5" hidden="1" customHeight="1"/>
    <row r="13419" ht="16.5" hidden="1" customHeight="1"/>
    <row r="13420" ht="16.5" hidden="1" customHeight="1"/>
    <row r="13421" ht="16.5" hidden="1" customHeight="1"/>
    <row r="13422" ht="16.5" hidden="1" customHeight="1"/>
    <row r="13423" ht="16.5" hidden="1" customHeight="1"/>
    <row r="13424" ht="16.5" hidden="1" customHeight="1"/>
    <row r="13425" ht="16.5" hidden="1" customHeight="1"/>
    <row r="13426" ht="16.5" hidden="1" customHeight="1"/>
    <row r="13427" ht="16.5" hidden="1" customHeight="1"/>
    <row r="13428" ht="16.5" hidden="1" customHeight="1"/>
    <row r="13429" ht="16.5" hidden="1" customHeight="1"/>
    <row r="13430" ht="16.5" hidden="1" customHeight="1"/>
    <row r="13431" ht="16.5" hidden="1" customHeight="1"/>
    <row r="13432" ht="16.5" hidden="1" customHeight="1"/>
    <row r="13433" ht="16.5" hidden="1" customHeight="1"/>
    <row r="13434" ht="16.5" hidden="1" customHeight="1"/>
    <row r="13435" ht="16.5" hidden="1" customHeight="1"/>
    <row r="13436" ht="16.5" hidden="1" customHeight="1"/>
    <row r="13437" ht="16.5" hidden="1" customHeight="1"/>
    <row r="13438" ht="16.5" hidden="1" customHeight="1"/>
    <row r="13439" ht="16.5" hidden="1" customHeight="1"/>
    <row r="13440" ht="16.5" hidden="1" customHeight="1"/>
    <row r="13441" ht="16.5" hidden="1" customHeight="1"/>
    <row r="13442" ht="16.5" hidden="1" customHeight="1"/>
    <row r="13443" ht="16.5" hidden="1" customHeight="1"/>
    <row r="13444" ht="16.5" hidden="1" customHeight="1"/>
    <row r="13445" ht="16.5" hidden="1" customHeight="1"/>
    <row r="13446" ht="16.5" hidden="1" customHeight="1"/>
    <row r="13447" ht="16.5" hidden="1" customHeight="1"/>
    <row r="13448" ht="16.5" hidden="1" customHeight="1"/>
    <row r="13449" ht="16.5" hidden="1" customHeight="1"/>
    <row r="13450" ht="16.5" hidden="1" customHeight="1"/>
    <row r="13451" ht="16.5" hidden="1" customHeight="1"/>
    <row r="13452" ht="16.5" hidden="1" customHeight="1"/>
    <row r="13453" ht="16.5" hidden="1" customHeight="1"/>
    <row r="13454" ht="16.5" hidden="1" customHeight="1"/>
    <row r="13455" ht="16.5" hidden="1" customHeight="1"/>
    <row r="13456" ht="16.5" hidden="1" customHeight="1"/>
    <row r="13457" ht="16.5" hidden="1" customHeight="1"/>
    <row r="13458" ht="16.5" hidden="1" customHeight="1"/>
    <row r="13459" ht="16.5" hidden="1" customHeight="1"/>
    <row r="13460" ht="16.5" hidden="1" customHeight="1"/>
    <row r="13461" ht="16.5" hidden="1" customHeight="1"/>
    <row r="13462" ht="16.5" hidden="1" customHeight="1"/>
    <row r="13463" ht="16.5" hidden="1" customHeight="1"/>
    <row r="13464" ht="16.5" hidden="1" customHeight="1"/>
    <row r="13465" ht="16.5" hidden="1" customHeight="1"/>
    <row r="13466" ht="16.5" hidden="1" customHeight="1"/>
    <row r="13467" ht="16.5" hidden="1" customHeight="1"/>
    <row r="13468" ht="16.5" hidden="1" customHeight="1"/>
    <row r="13469" ht="16.5" hidden="1" customHeight="1"/>
    <row r="13470" ht="16.5" hidden="1" customHeight="1"/>
    <row r="13471" ht="16.5" hidden="1" customHeight="1"/>
    <row r="13472" ht="16.5" hidden="1" customHeight="1"/>
    <row r="13473" ht="16.5" hidden="1" customHeight="1"/>
    <row r="13474" ht="16.5" hidden="1" customHeight="1"/>
    <row r="13475" ht="16.5" hidden="1" customHeight="1"/>
    <row r="13476" ht="16.5" hidden="1" customHeight="1"/>
    <row r="13477" ht="16.5" hidden="1" customHeight="1"/>
    <row r="13478" ht="16.5" hidden="1" customHeight="1"/>
    <row r="13479" ht="16.5" hidden="1" customHeight="1"/>
    <row r="13480" ht="16.5" hidden="1" customHeight="1"/>
    <row r="13481" ht="16.5" hidden="1" customHeight="1"/>
    <row r="13482" ht="16.5" hidden="1" customHeight="1"/>
    <row r="13483" ht="16.5" hidden="1" customHeight="1"/>
    <row r="13484" ht="16.5" hidden="1" customHeight="1"/>
    <row r="13485" ht="16.5" hidden="1" customHeight="1"/>
    <row r="13486" ht="16.5" hidden="1" customHeight="1"/>
    <row r="13487" ht="16.5" hidden="1" customHeight="1"/>
    <row r="13488" ht="16.5" hidden="1" customHeight="1"/>
    <row r="13489" ht="16.5" hidden="1" customHeight="1"/>
    <row r="13490" ht="16.5" hidden="1" customHeight="1"/>
    <row r="13491" ht="16.5" hidden="1" customHeight="1"/>
    <row r="13492" ht="16.5" hidden="1" customHeight="1"/>
    <row r="13493" ht="16.5" hidden="1" customHeight="1"/>
    <row r="13494" ht="16.5" hidden="1" customHeight="1"/>
    <row r="13495" ht="16.5" hidden="1" customHeight="1"/>
    <row r="13496" ht="16.5" hidden="1" customHeight="1"/>
    <row r="13497" ht="16.5" hidden="1" customHeight="1"/>
    <row r="13498" ht="16.5" hidden="1" customHeight="1"/>
    <row r="13499" ht="16.5" hidden="1" customHeight="1"/>
    <row r="13500" ht="16.5" hidden="1" customHeight="1"/>
    <row r="13501" ht="16.5" hidden="1" customHeight="1"/>
    <row r="13502" ht="16.5" hidden="1" customHeight="1"/>
    <row r="13503" ht="16.5" hidden="1" customHeight="1"/>
    <row r="13504" ht="16.5" hidden="1" customHeight="1"/>
    <row r="13505" ht="16.5" hidden="1" customHeight="1"/>
    <row r="13506" ht="16.5" hidden="1" customHeight="1"/>
    <row r="13507" ht="16.5" hidden="1" customHeight="1"/>
    <row r="13508" ht="16.5" hidden="1" customHeight="1"/>
    <row r="13509" ht="16.5" hidden="1" customHeight="1"/>
    <row r="13510" ht="16.5" hidden="1" customHeight="1"/>
    <row r="13511" ht="16.5" hidden="1" customHeight="1"/>
    <row r="13512" ht="16.5" hidden="1" customHeight="1"/>
    <row r="13513" ht="16.5" hidden="1" customHeight="1"/>
    <row r="13514" ht="16.5" hidden="1" customHeight="1"/>
    <row r="13515" ht="16.5" hidden="1" customHeight="1"/>
    <row r="13516" ht="16.5" hidden="1" customHeight="1"/>
    <row r="13517" ht="16.5" hidden="1" customHeight="1"/>
    <row r="13518" ht="16.5" hidden="1" customHeight="1"/>
    <row r="13519" ht="16.5" hidden="1" customHeight="1"/>
    <row r="13520" ht="16.5" hidden="1" customHeight="1"/>
    <row r="13521" ht="16.5" hidden="1" customHeight="1"/>
    <row r="13522" ht="16.5" hidden="1" customHeight="1"/>
    <row r="13523" ht="16.5" hidden="1" customHeight="1"/>
    <row r="13524" ht="16.5" hidden="1" customHeight="1"/>
    <row r="13525" ht="16.5" hidden="1" customHeight="1"/>
    <row r="13526" ht="16.5" hidden="1" customHeight="1"/>
    <row r="13527" ht="16.5" hidden="1" customHeight="1"/>
    <row r="13528" ht="16.5" hidden="1" customHeight="1"/>
    <row r="13529" ht="16.5" hidden="1" customHeight="1"/>
    <row r="13530" ht="16.5" hidden="1" customHeight="1"/>
    <row r="13531" ht="16.5" hidden="1" customHeight="1"/>
    <row r="13532" ht="16.5" hidden="1" customHeight="1"/>
    <row r="13533" ht="16.5" hidden="1" customHeight="1"/>
    <row r="13534" ht="16.5" hidden="1" customHeight="1"/>
    <row r="13535" ht="16.5" hidden="1" customHeight="1"/>
    <row r="13536" ht="16.5" hidden="1" customHeight="1"/>
    <row r="13537" ht="16.5" hidden="1" customHeight="1"/>
    <row r="13538" ht="16.5" hidden="1" customHeight="1"/>
    <row r="13539" ht="16.5" hidden="1" customHeight="1"/>
    <row r="13540" ht="16.5" hidden="1" customHeight="1"/>
    <row r="13541" ht="16.5" hidden="1" customHeight="1"/>
    <row r="13542" ht="16.5" hidden="1" customHeight="1"/>
    <row r="13543" ht="16.5" hidden="1" customHeight="1"/>
    <row r="13544" ht="16.5" hidden="1" customHeight="1"/>
    <row r="13545" ht="16.5" hidden="1" customHeight="1"/>
    <row r="13546" ht="16.5" hidden="1" customHeight="1"/>
    <row r="13547" ht="16.5" hidden="1" customHeight="1"/>
    <row r="13548" ht="16.5" hidden="1" customHeight="1"/>
    <row r="13549" ht="16.5" hidden="1" customHeight="1"/>
    <row r="13550" ht="16.5" hidden="1" customHeight="1"/>
    <row r="13551" ht="16.5" hidden="1" customHeight="1"/>
    <row r="13552" ht="16.5" hidden="1" customHeight="1"/>
    <row r="13553" ht="16.5" hidden="1" customHeight="1"/>
    <row r="13554" ht="16.5" hidden="1" customHeight="1"/>
    <row r="13555" ht="16.5" hidden="1" customHeight="1"/>
    <row r="13556" ht="16.5" hidden="1" customHeight="1"/>
    <row r="13557" ht="16.5" hidden="1" customHeight="1"/>
    <row r="13558" ht="16.5" hidden="1" customHeight="1"/>
    <row r="13559" ht="16.5" hidden="1" customHeight="1"/>
    <row r="13560" ht="16.5" hidden="1" customHeight="1"/>
    <row r="13561" ht="16.5" hidden="1" customHeight="1"/>
    <row r="13562" ht="16.5" hidden="1" customHeight="1"/>
    <row r="13563" ht="16.5" hidden="1" customHeight="1"/>
    <row r="13564" ht="16.5" hidden="1" customHeight="1"/>
    <row r="13565" ht="16.5" hidden="1" customHeight="1"/>
    <row r="13566" ht="16.5" hidden="1" customHeight="1"/>
    <row r="13567" ht="16.5" hidden="1" customHeight="1"/>
    <row r="13568" ht="16.5" hidden="1" customHeight="1"/>
    <row r="13569" ht="16.5" hidden="1" customHeight="1"/>
    <row r="13570" ht="16.5" hidden="1" customHeight="1"/>
    <row r="13571" ht="16.5" hidden="1" customHeight="1"/>
    <row r="13572" ht="16.5" hidden="1" customHeight="1"/>
    <row r="13573" ht="16.5" hidden="1" customHeight="1"/>
    <row r="13574" ht="16.5" hidden="1" customHeight="1"/>
    <row r="13575" ht="16.5" hidden="1" customHeight="1"/>
    <row r="13576" ht="16.5" hidden="1" customHeight="1"/>
    <row r="13577" ht="16.5" hidden="1" customHeight="1"/>
    <row r="13578" ht="16.5" hidden="1" customHeight="1"/>
    <row r="13579" ht="16.5" hidden="1" customHeight="1"/>
    <row r="13580" ht="16.5" hidden="1" customHeight="1"/>
    <row r="13581" ht="16.5" hidden="1" customHeight="1"/>
    <row r="13582" ht="16.5" hidden="1" customHeight="1"/>
    <row r="13583" ht="16.5" hidden="1" customHeight="1"/>
    <row r="13584" ht="16.5" hidden="1" customHeight="1"/>
    <row r="13585" ht="16.5" hidden="1" customHeight="1"/>
    <row r="13586" ht="16.5" hidden="1" customHeight="1"/>
    <row r="13587" ht="16.5" hidden="1" customHeight="1"/>
    <row r="13588" ht="16.5" hidden="1" customHeight="1"/>
    <row r="13589" ht="16.5" hidden="1" customHeight="1"/>
    <row r="13590" ht="16.5" hidden="1" customHeight="1"/>
    <row r="13591" ht="16.5" hidden="1" customHeight="1"/>
    <row r="13592" ht="16.5" hidden="1" customHeight="1"/>
    <row r="13593" ht="16.5" hidden="1" customHeight="1"/>
    <row r="13594" ht="16.5" hidden="1" customHeight="1"/>
    <row r="13595" ht="16.5" hidden="1" customHeight="1"/>
    <row r="13596" ht="16.5" hidden="1" customHeight="1"/>
    <row r="13597" ht="16.5" hidden="1" customHeight="1"/>
    <row r="13598" ht="16.5" hidden="1" customHeight="1"/>
    <row r="13599" ht="16.5" hidden="1" customHeight="1"/>
    <row r="13600" ht="16.5" hidden="1" customHeight="1"/>
    <row r="13601" ht="16.5" hidden="1" customHeight="1"/>
    <row r="13602" ht="16.5" hidden="1" customHeight="1"/>
    <row r="13603" ht="16.5" hidden="1" customHeight="1"/>
    <row r="13604" ht="16.5" hidden="1" customHeight="1"/>
    <row r="13605" ht="16.5" hidden="1" customHeight="1"/>
    <row r="13606" ht="16.5" hidden="1" customHeight="1"/>
    <row r="13607" ht="16.5" hidden="1" customHeight="1"/>
    <row r="13608" ht="16.5" hidden="1" customHeight="1"/>
    <row r="13609" ht="16.5" hidden="1" customHeight="1"/>
    <row r="13610" ht="16.5" hidden="1" customHeight="1"/>
    <row r="13611" ht="16.5" hidden="1" customHeight="1"/>
    <row r="13612" ht="16.5" hidden="1" customHeight="1"/>
    <row r="13613" ht="16.5" hidden="1" customHeight="1"/>
    <row r="13614" ht="16.5" hidden="1" customHeight="1"/>
    <row r="13615" ht="16.5" hidden="1" customHeight="1"/>
    <row r="13616" ht="16.5" hidden="1" customHeight="1"/>
    <row r="13617" ht="16.5" hidden="1" customHeight="1"/>
    <row r="13618" ht="16.5" hidden="1" customHeight="1"/>
    <row r="13619" ht="16.5" hidden="1" customHeight="1"/>
    <row r="13620" ht="16.5" hidden="1" customHeight="1"/>
    <row r="13621" ht="16.5" hidden="1" customHeight="1"/>
    <row r="13622" ht="16.5" hidden="1" customHeight="1"/>
    <row r="13623" ht="16.5" hidden="1" customHeight="1"/>
    <row r="13624" ht="16.5" hidden="1" customHeight="1"/>
    <row r="13625" ht="16.5" hidden="1" customHeight="1"/>
    <row r="13626" ht="16.5" hidden="1" customHeight="1"/>
    <row r="13627" ht="16.5" hidden="1" customHeight="1"/>
    <row r="13628" ht="16.5" hidden="1" customHeight="1"/>
    <row r="13629" ht="16.5" hidden="1" customHeight="1"/>
    <row r="13630" ht="16.5" hidden="1" customHeight="1"/>
    <row r="13631" ht="16.5" hidden="1" customHeight="1"/>
    <row r="13632" ht="16.5" hidden="1" customHeight="1"/>
    <row r="13633" ht="16.5" hidden="1" customHeight="1"/>
    <row r="13634" ht="16.5" hidden="1" customHeight="1"/>
    <row r="13635" ht="16.5" hidden="1" customHeight="1"/>
    <row r="13636" ht="16.5" hidden="1" customHeight="1"/>
    <row r="13637" ht="16.5" hidden="1" customHeight="1"/>
    <row r="13638" ht="16.5" hidden="1" customHeight="1"/>
    <row r="13639" ht="16.5" hidden="1" customHeight="1"/>
    <row r="13640" ht="16.5" hidden="1" customHeight="1"/>
    <row r="13641" ht="16.5" hidden="1" customHeight="1"/>
    <row r="13642" ht="16.5" hidden="1" customHeight="1"/>
    <row r="13643" ht="16.5" hidden="1" customHeight="1"/>
    <row r="13644" ht="16.5" hidden="1" customHeight="1"/>
    <row r="13645" ht="16.5" hidden="1" customHeight="1"/>
    <row r="13646" ht="16.5" hidden="1" customHeight="1"/>
    <row r="13647" ht="16.5" hidden="1" customHeight="1"/>
    <row r="13648" ht="16.5" hidden="1" customHeight="1"/>
    <row r="13649" ht="16.5" hidden="1" customHeight="1"/>
    <row r="13650" ht="16.5" hidden="1" customHeight="1"/>
    <row r="13651" ht="16.5" hidden="1" customHeight="1"/>
    <row r="13652" ht="16.5" hidden="1" customHeight="1"/>
    <row r="13653" ht="16.5" hidden="1" customHeight="1"/>
    <row r="13654" ht="16.5" hidden="1" customHeight="1"/>
    <row r="13655" ht="16.5" hidden="1" customHeight="1"/>
    <row r="13656" ht="16.5" hidden="1" customHeight="1"/>
    <row r="13657" ht="16.5" hidden="1" customHeight="1"/>
    <row r="13658" ht="16.5" hidden="1" customHeight="1"/>
    <row r="13659" ht="16.5" hidden="1" customHeight="1"/>
    <row r="13660" ht="16.5" hidden="1" customHeight="1"/>
    <row r="13661" ht="16.5" hidden="1" customHeight="1"/>
    <row r="13662" ht="16.5" hidden="1" customHeight="1"/>
    <row r="13663" ht="16.5" hidden="1" customHeight="1"/>
    <row r="13664" ht="16.5" hidden="1" customHeight="1"/>
    <row r="13665" ht="16.5" hidden="1" customHeight="1"/>
    <row r="13666" ht="16.5" hidden="1" customHeight="1"/>
    <row r="13667" ht="16.5" hidden="1" customHeight="1"/>
    <row r="13668" ht="16.5" hidden="1" customHeight="1"/>
    <row r="13669" ht="16.5" hidden="1" customHeight="1"/>
    <row r="13670" ht="16.5" hidden="1" customHeight="1"/>
    <row r="13671" ht="16.5" hidden="1" customHeight="1"/>
    <row r="13672" ht="16.5" hidden="1" customHeight="1"/>
    <row r="13673" ht="16.5" hidden="1" customHeight="1"/>
    <row r="13674" ht="16.5" hidden="1" customHeight="1"/>
    <row r="13675" ht="16.5" hidden="1" customHeight="1"/>
    <row r="13676" ht="16.5" hidden="1" customHeight="1"/>
    <row r="13677" ht="16.5" hidden="1" customHeight="1"/>
    <row r="13678" ht="16.5" hidden="1" customHeight="1"/>
    <row r="13679" ht="16.5" hidden="1" customHeight="1"/>
    <row r="13680" ht="16.5" hidden="1" customHeight="1"/>
    <row r="13681" ht="16.5" hidden="1" customHeight="1"/>
    <row r="13682" ht="16.5" hidden="1" customHeight="1"/>
    <row r="13683" ht="16.5" hidden="1" customHeight="1"/>
    <row r="13684" ht="16.5" hidden="1" customHeight="1"/>
    <row r="13685" ht="16.5" hidden="1" customHeight="1"/>
    <row r="13686" ht="16.5" hidden="1" customHeight="1"/>
    <row r="13687" ht="16.5" hidden="1" customHeight="1"/>
    <row r="13688" ht="16.5" hidden="1" customHeight="1"/>
    <row r="13689" ht="16.5" hidden="1" customHeight="1"/>
    <row r="13690" ht="16.5" hidden="1" customHeight="1"/>
    <row r="13691" ht="16.5" hidden="1" customHeight="1"/>
    <row r="13692" ht="16.5" hidden="1" customHeight="1"/>
    <row r="13693" ht="16.5" hidden="1" customHeight="1"/>
    <row r="13694" ht="16.5" hidden="1" customHeight="1"/>
    <row r="13695" ht="16.5" hidden="1" customHeight="1"/>
    <row r="13696" ht="16.5" hidden="1" customHeight="1"/>
    <row r="13697" ht="16.5" hidden="1" customHeight="1"/>
    <row r="13698" ht="16.5" hidden="1" customHeight="1"/>
    <row r="13699" ht="16.5" hidden="1" customHeight="1"/>
    <row r="13700" ht="16.5" hidden="1" customHeight="1"/>
    <row r="13701" ht="16.5" hidden="1" customHeight="1"/>
    <row r="13702" ht="16.5" hidden="1" customHeight="1"/>
    <row r="13703" ht="16.5" hidden="1" customHeight="1"/>
    <row r="13704" ht="16.5" hidden="1" customHeight="1"/>
    <row r="13705" ht="16.5" hidden="1" customHeight="1"/>
    <row r="13706" ht="16.5" hidden="1" customHeight="1"/>
    <row r="13707" ht="16.5" hidden="1" customHeight="1"/>
    <row r="13708" ht="16.5" hidden="1" customHeight="1"/>
    <row r="13709" ht="16.5" hidden="1" customHeight="1"/>
    <row r="13710" ht="16.5" hidden="1" customHeight="1"/>
    <row r="13711" ht="16.5" hidden="1" customHeight="1"/>
    <row r="13712" ht="16.5" hidden="1" customHeight="1"/>
    <row r="13713" ht="16.5" hidden="1" customHeight="1"/>
    <row r="13714" ht="16.5" hidden="1" customHeight="1"/>
    <row r="13715" ht="16.5" hidden="1" customHeight="1"/>
    <row r="13716" ht="16.5" hidden="1" customHeight="1"/>
    <row r="13717" ht="16.5" hidden="1" customHeight="1"/>
    <row r="13718" ht="16.5" hidden="1" customHeight="1"/>
    <row r="13719" ht="16.5" hidden="1" customHeight="1"/>
    <row r="13720" ht="16.5" hidden="1" customHeight="1"/>
    <row r="13721" ht="16.5" hidden="1" customHeight="1"/>
    <row r="13722" ht="16.5" hidden="1" customHeight="1"/>
    <row r="13723" ht="16.5" hidden="1" customHeight="1"/>
    <row r="13724" ht="16.5" hidden="1" customHeight="1"/>
    <row r="13725" ht="16.5" hidden="1" customHeight="1"/>
    <row r="13726" ht="16.5" hidden="1" customHeight="1"/>
    <row r="13727" ht="16.5" hidden="1" customHeight="1"/>
    <row r="13728" ht="16.5" hidden="1" customHeight="1"/>
    <row r="13729" ht="16.5" hidden="1" customHeight="1"/>
    <row r="13730" ht="16.5" hidden="1" customHeight="1"/>
    <row r="13731" ht="16.5" hidden="1" customHeight="1"/>
    <row r="13732" ht="16.5" hidden="1" customHeight="1"/>
    <row r="13733" ht="16.5" hidden="1" customHeight="1"/>
    <row r="13734" ht="16.5" hidden="1" customHeight="1"/>
    <row r="13735" ht="16.5" hidden="1" customHeight="1"/>
    <row r="13736" ht="16.5" hidden="1" customHeight="1"/>
    <row r="13737" ht="16.5" hidden="1" customHeight="1"/>
    <row r="13738" ht="16.5" hidden="1" customHeight="1"/>
    <row r="13739" ht="16.5" hidden="1" customHeight="1"/>
    <row r="13740" ht="16.5" hidden="1" customHeight="1"/>
    <row r="13741" ht="16.5" hidden="1" customHeight="1"/>
    <row r="13742" ht="16.5" hidden="1" customHeight="1"/>
    <row r="13743" ht="16.5" hidden="1" customHeight="1"/>
    <row r="13744" ht="16.5" hidden="1" customHeight="1"/>
    <row r="13745" ht="16.5" hidden="1" customHeight="1"/>
    <row r="13746" ht="16.5" hidden="1" customHeight="1"/>
    <row r="13747" ht="16.5" hidden="1" customHeight="1"/>
    <row r="13748" ht="16.5" hidden="1" customHeight="1"/>
    <row r="13749" ht="16.5" hidden="1" customHeight="1"/>
    <row r="13750" ht="16.5" hidden="1" customHeight="1"/>
    <row r="13751" ht="16.5" hidden="1" customHeight="1"/>
    <row r="13752" ht="16.5" hidden="1" customHeight="1"/>
    <row r="13753" ht="16.5" hidden="1" customHeight="1"/>
    <row r="13754" ht="16.5" hidden="1" customHeight="1"/>
    <row r="13755" ht="16.5" hidden="1" customHeight="1"/>
    <row r="13756" ht="16.5" hidden="1" customHeight="1"/>
    <row r="13757" ht="16.5" hidden="1" customHeight="1"/>
    <row r="13758" ht="16.5" hidden="1" customHeight="1"/>
    <row r="13759" ht="16.5" hidden="1" customHeight="1"/>
    <row r="13760" ht="16.5" hidden="1" customHeight="1"/>
    <row r="13761" ht="16.5" hidden="1" customHeight="1"/>
    <row r="13762" ht="16.5" hidden="1" customHeight="1"/>
    <row r="13763" ht="16.5" hidden="1" customHeight="1"/>
    <row r="13764" ht="16.5" hidden="1" customHeight="1"/>
    <row r="13765" ht="16.5" hidden="1" customHeight="1"/>
    <row r="13766" ht="16.5" hidden="1" customHeight="1"/>
    <row r="13767" ht="16.5" hidden="1" customHeight="1"/>
    <row r="13768" ht="16.5" hidden="1" customHeight="1"/>
    <row r="13769" ht="16.5" hidden="1" customHeight="1"/>
    <row r="13770" ht="16.5" hidden="1" customHeight="1"/>
    <row r="13771" ht="16.5" hidden="1" customHeight="1"/>
    <row r="13772" ht="16.5" hidden="1" customHeight="1"/>
    <row r="13773" ht="16.5" hidden="1" customHeight="1"/>
    <row r="13774" ht="16.5" hidden="1" customHeight="1"/>
    <row r="13775" ht="16.5" hidden="1" customHeight="1"/>
    <row r="13776" ht="16.5" hidden="1" customHeight="1"/>
    <row r="13777" ht="16.5" hidden="1" customHeight="1"/>
    <row r="13778" ht="16.5" hidden="1" customHeight="1"/>
    <row r="13779" ht="16.5" hidden="1" customHeight="1"/>
    <row r="13780" ht="16.5" hidden="1" customHeight="1"/>
    <row r="13781" ht="16.5" hidden="1" customHeight="1"/>
    <row r="13782" ht="16.5" hidden="1" customHeight="1"/>
    <row r="13783" ht="16.5" hidden="1" customHeight="1"/>
    <row r="13784" ht="16.5" hidden="1" customHeight="1"/>
    <row r="13785" ht="16.5" hidden="1" customHeight="1"/>
    <row r="13786" ht="16.5" hidden="1" customHeight="1"/>
    <row r="13787" ht="16.5" hidden="1" customHeight="1"/>
    <row r="13788" ht="16.5" hidden="1" customHeight="1"/>
    <row r="13789" ht="16.5" hidden="1" customHeight="1"/>
    <row r="13790" ht="16.5" hidden="1" customHeight="1"/>
    <row r="13791" ht="16.5" hidden="1" customHeight="1"/>
    <row r="13792" ht="16.5" hidden="1" customHeight="1"/>
    <row r="13793" ht="16.5" hidden="1" customHeight="1"/>
    <row r="13794" ht="16.5" hidden="1" customHeight="1"/>
    <row r="13795" ht="16.5" hidden="1" customHeight="1"/>
    <row r="13796" ht="16.5" hidden="1" customHeight="1"/>
    <row r="13797" ht="16.5" hidden="1" customHeight="1"/>
    <row r="13798" ht="16.5" hidden="1" customHeight="1"/>
    <row r="13799" ht="16.5" hidden="1" customHeight="1"/>
    <row r="13800" ht="16.5" hidden="1" customHeight="1"/>
    <row r="13801" ht="16.5" hidden="1" customHeight="1"/>
    <row r="13802" ht="16.5" hidden="1" customHeight="1"/>
    <row r="13803" ht="16.5" hidden="1" customHeight="1"/>
    <row r="13804" ht="16.5" hidden="1" customHeight="1"/>
    <row r="13805" ht="16.5" hidden="1" customHeight="1"/>
    <row r="13806" ht="16.5" hidden="1" customHeight="1"/>
    <row r="13807" ht="16.5" hidden="1" customHeight="1"/>
    <row r="13808" ht="16.5" hidden="1" customHeight="1"/>
    <row r="13809" ht="16.5" hidden="1" customHeight="1"/>
    <row r="13810" ht="16.5" hidden="1" customHeight="1"/>
    <row r="13811" ht="16.5" hidden="1" customHeight="1"/>
    <row r="13812" ht="16.5" hidden="1" customHeight="1"/>
    <row r="13813" ht="16.5" hidden="1" customHeight="1"/>
    <row r="13814" ht="16.5" hidden="1" customHeight="1"/>
    <row r="13815" ht="16.5" hidden="1" customHeight="1"/>
    <row r="13816" ht="16.5" hidden="1" customHeight="1"/>
    <row r="13817" ht="16.5" hidden="1" customHeight="1"/>
    <row r="13818" ht="16.5" hidden="1" customHeight="1"/>
    <row r="13819" ht="16.5" hidden="1" customHeight="1"/>
    <row r="13820" ht="16.5" hidden="1" customHeight="1"/>
    <row r="13821" ht="16.5" hidden="1" customHeight="1"/>
    <row r="13822" ht="16.5" hidden="1" customHeight="1"/>
    <row r="13823" ht="16.5" hidden="1" customHeight="1"/>
    <row r="13824" ht="16.5" hidden="1" customHeight="1"/>
    <row r="13825" ht="16.5" hidden="1" customHeight="1"/>
    <row r="13826" ht="16.5" hidden="1" customHeight="1"/>
    <row r="13827" ht="16.5" hidden="1" customHeight="1"/>
    <row r="13828" ht="16.5" hidden="1" customHeight="1"/>
    <row r="13829" ht="16.5" hidden="1" customHeight="1"/>
    <row r="13830" ht="16.5" hidden="1" customHeight="1"/>
    <row r="13831" ht="16.5" hidden="1" customHeight="1"/>
    <row r="13832" ht="16.5" hidden="1" customHeight="1"/>
    <row r="13833" ht="16.5" hidden="1" customHeight="1"/>
    <row r="13834" ht="16.5" hidden="1" customHeight="1"/>
    <row r="13835" ht="16.5" hidden="1" customHeight="1"/>
    <row r="13836" ht="16.5" hidden="1" customHeight="1"/>
    <row r="13837" ht="16.5" hidden="1" customHeight="1"/>
    <row r="13838" ht="16.5" hidden="1" customHeight="1"/>
    <row r="13839" ht="16.5" hidden="1" customHeight="1"/>
    <row r="13840" ht="16.5" hidden="1" customHeight="1"/>
    <row r="13841" ht="16.5" hidden="1" customHeight="1"/>
    <row r="13842" ht="16.5" hidden="1" customHeight="1"/>
    <row r="13843" ht="16.5" hidden="1" customHeight="1"/>
    <row r="13844" ht="16.5" hidden="1" customHeight="1"/>
    <row r="13845" ht="16.5" hidden="1" customHeight="1"/>
    <row r="13846" ht="16.5" hidden="1" customHeight="1"/>
    <row r="13847" ht="16.5" hidden="1" customHeight="1"/>
    <row r="13848" ht="16.5" hidden="1" customHeight="1"/>
    <row r="13849" ht="16.5" hidden="1" customHeight="1"/>
    <row r="13850" ht="16.5" hidden="1" customHeight="1"/>
    <row r="13851" ht="16.5" hidden="1" customHeight="1"/>
    <row r="13852" ht="16.5" hidden="1" customHeight="1"/>
    <row r="13853" ht="16.5" hidden="1" customHeight="1"/>
    <row r="13854" ht="16.5" hidden="1" customHeight="1"/>
    <row r="13855" ht="16.5" hidden="1" customHeight="1"/>
    <row r="13856" ht="16.5" hidden="1" customHeight="1"/>
    <row r="13857" ht="16.5" hidden="1" customHeight="1"/>
    <row r="13858" ht="16.5" hidden="1" customHeight="1"/>
    <row r="13859" ht="16.5" hidden="1" customHeight="1"/>
    <row r="13860" ht="16.5" hidden="1" customHeight="1"/>
    <row r="13861" ht="16.5" hidden="1" customHeight="1"/>
    <row r="13862" ht="16.5" hidden="1" customHeight="1"/>
    <row r="13863" ht="16.5" hidden="1" customHeight="1"/>
    <row r="13864" ht="16.5" hidden="1" customHeight="1"/>
    <row r="13865" ht="16.5" hidden="1" customHeight="1"/>
    <row r="13866" ht="16.5" hidden="1" customHeight="1"/>
    <row r="13867" ht="16.5" hidden="1" customHeight="1"/>
    <row r="13868" ht="16.5" hidden="1" customHeight="1"/>
    <row r="13869" ht="16.5" hidden="1" customHeight="1"/>
    <row r="13870" ht="16.5" hidden="1" customHeight="1"/>
    <row r="13871" ht="16.5" hidden="1" customHeight="1"/>
    <row r="13872" ht="16.5" hidden="1" customHeight="1"/>
    <row r="13873" ht="16.5" hidden="1" customHeight="1"/>
    <row r="13874" ht="16.5" hidden="1" customHeight="1"/>
    <row r="13875" ht="16.5" hidden="1" customHeight="1"/>
    <row r="13876" ht="16.5" hidden="1" customHeight="1"/>
    <row r="13877" ht="16.5" hidden="1" customHeight="1"/>
    <row r="13878" ht="16.5" hidden="1" customHeight="1"/>
    <row r="13879" ht="16.5" hidden="1" customHeight="1"/>
    <row r="13880" ht="16.5" hidden="1" customHeight="1"/>
    <row r="13881" ht="16.5" hidden="1" customHeight="1"/>
    <row r="13882" ht="16.5" hidden="1" customHeight="1"/>
    <row r="13883" ht="16.5" hidden="1" customHeight="1"/>
    <row r="13884" ht="16.5" hidden="1" customHeight="1"/>
    <row r="13885" ht="16.5" hidden="1" customHeight="1"/>
    <row r="13886" ht="16.5" hidden="1" customHeight="1"/>
    <row r="13887" ht="16.5" hidden="1" customHeight="1"/>
    <row r="13888" ht="16.5" hidden="1" customHeight="1"/>
    <row r="13889" ht="16.5" hidden="1" customHeight="1"/>
    <row r="13890" ht="16.5" hidden="1" customHeight="1"/>
    <row r="13891" ht="16.5" hidden="1" customHeight="1"/>
    <row r="13892" ht="16.5" hidden="1" customHeight="1"/>
    <row r="13893" ht="16.5" hidden="1" customHeight="1"/>
    <row r="13894" ht="16.5" hidden="1" customHeight="1"/>
    <row r="13895" ht="16.5" hidden="1" customHeight="1"/>
    <row r="13896" ht="16.5" hidden="1" customHeight="1"/>
    <row r="13897" ht="16.5" hidden="1" customHeight="1"/>
    <row r="13898" ht="16.5" hidden="1" customHeight="1"/>
    <row r="13899" ht="16.5" hidden="1" customHeight="1"/>
    <row r="13900" ht="16.5" hidden="1" customHeight="1"/>
    <row r="13901" ht="16.5" hidden="1" customHeight="1"/>
    <row r="13902" ht="16.5" hidden="1" customHeight="1"/>
    <row r="13903" ht="16.5" hidden="1" customHeight="1"/>
    <row r="13904" ht="16.5" hidden="1" customHeight="1"/>
    <row r="13905" ht="16.5" hidden="1" customHeight="1"/>
    <row r="13906" ht="16.5" hidden="1" customHeight="1"/>
    <row r="13907" ht="16.5" hidden="1" customHeight="1"/>
    <row r="13908" ht="16.5" hidden="1" customHeight="1"/>
    <row r="13909" ht="16.5" hidden="1" customHeight="1"/>
    <row r="13910" ht="16.5" hidden="1" customHeight="1"/>
    <row r="13911" ht="16.5" hidden="1" customHeight="1"/>
    <row r="13912" ht="16.5" hidden="1" customHeight="1"/>
    <row r="13913" ht="16.5" hidden="1" customHeight="1"/>
    <row r="13914" ht="16.5" hidden="1" customHeight="1"/>
    <row r="13915" ht="16.5" hidden="1" customHeight="1"/>
    <row r="13916" ht="16.5" hidden="1" customHeight="1"/>
    <row r="13917" ht="16.5" hidden="1" customHeight="1"/>
    <row r="13918" ht="16.5" hidden="1" customHeight="1"/>
    <row r="13919" ht="16.5" hidden="1" customHeight="1"/>
    <row r="13920" ht="16.5" hidden="1" customHeight="1"/>
    <row r="13921" ht="16.5" hidden="1" customHeight="1"/>
    <row r="13922" ht="16.5" hidden="1" customHeight="1"/>
    <row r="13923" ht="16.5" hidden="1" customHeight="1"/>
    <row r="13924" ht="16.5" hidden="1" customHeight="1"/>
    <row r="13925" ht="16.5" hidden="1" customHeight="1"/>
    <row r="13926" ht="16.5" hidden="1" customHeight="1"/>
    <row r="13927" ht="16.5" hidden="1" customHeight="1"/>
    <row r="13928" ht="16.5" hidden="1" customHeight="1"/>
    <row r="13929" ht="16.5" hidden="1" customHeight="1"/>
    <row r="13930" ht="16.5" hidden="1" customHeight="1"/>
    <row r="13931" ht="16.5" hidden="1" customHeight="1"/>
    <row r="13932" ht="16.5" hidden="1" customHeight="1"/>
    <row r="13933" ht="16.5" hidden="1" customHeight="1"/>
    <row r="13934" ht="16.5" hidden="1" customHeight="1"/>
    <row r="13935" ht="16.5" hidden="1" customHeight="1"/>
    <row r="13936" ht="16.5" hidden="1" customHeight="1"/>
    <row r="13937" ht="16.5" hidden="1" customHeight="1"/>
    <row r="13938" ht="16.5" hidden="1" customHeight="1"/>
    <row r="13939" ht="16.5" hidden="1" customHeight="1"/>
    <row r="13940" ht="16.5" hidden="1" customHeight="1"/>
    <row r="13941" ht="16.5" hidden="1" customHeight="1"/>
    <row r="13942" ht="16.5" hidden="1" customHeight="1"/>
    <row r="13943" ht="16.5" hidden="1" customHeight="1"/>
    <row r="13944" ht="16.5" hidden="1" customHeight="1"/>
    <row r="13945" ht="16.5" hidden="1" customHeight="1"/>
    <row r="13946" ht="16.5" hidden="1" customHeight="1"/>
    <row r="13947" ht="16.5" hidden="1" customHeight="1"/>
    <row r="13948" ht="16.5" hidden="1" customHeight="1"/>
    <row r="13949" ht="16.5" hidden="1" customHeight="1"/>
    <row r="13950" ht="16.5" hidden="1" customHeight="1"/>
    <row r="13951" ht="16.5" hidden="1" customHeight="1"/>
    <row r="13952" ht="16.5" hidden="1" customHeight="1"/>
    <row r="13953" ht="16.5" hidden="1" customHeight="1"/>
    <row r="13954" ht="16.5" hidden="1" customHeight="1"/>
    <row r="13955" ht="16.5" hidden="1" customHeight="1"/>
    <row r="13956" ht="16.5" hidden="1" customHeight="1"/>
    <row r="13957" ht="16.5" hidden="1" customHeight="1"/>
    <row r="13958" ht="16.5" hidden="1" customHeight="1"/>
    <row r="13959" ht="16.5" hidden="1" customHeight="1"/>
    <row r="13960" ht="16.5" hidden="1" customHeight="1"/>
    <row r="13961" ht="16.5" hidden="1" customHeight="1"/>
    <row r="13962" ht="16.5" hidden="1" customHeight="1"/>
    <row r="13963" ht="16.5" hidden="1" customHeight="1"/>
    <row r="13964" ht="16.5" hidden="1" customHeight="1"/>
    <row r="13965" ht="16.5" hidden="1" customHeight="1"/>
    <row r="13966" ht="16.5" hidden="1" customHeight="1"/>
    <row r="13967" ht="16.5" hidden="1" customHeight="1"/>
    <row r="13968" ht="16.5" hidden="1" customHeight="1"/>
    <row r="13969" ht="16.5" hidden="1" customHeight="1"/>
    <row r="13970" ht="16.5" hidden="1" customHeight="1"/>
    <row r="13971" ht="16.5" hidden="1" customHeight="1"/>
    <row r="13972" ht="16.5" hidden="1" customHeight="1"/>
    <row r="13973" ht="16.5" hidden="1" customHeight="1"/>
    <row r="13974" ht="16.5" hidden="1" customHeight="1"/>
    <row r="13975" ht="16.5" hidden="1" customHeight="1"/>
    <row r="13976" ht="16.5" hidden="1" customHeight="1"/>
    <row r="13977" ht="16.5" hidden="1" customHeight="1"/>
    <row r="13978" ht="16.5" hidden="1" customHeight="1"/>
    <row r="13979" ht="16.5" hidden="1" customHeight="1"/>
    <row r="13980" ht="16.5" hidden="1" customHeight="1"/>
    <row r="13981" ht="16.5" hidden="1" customHeight="1"/>
    <row r="13982" ht="16.5" hidden="1" customHeight="1"/>
    <row r="13983" ht="16.5" hidden="1" customHeight="1"/>
    <row r="13984" ht="16.5" hidden="1" customHeight="1"/>
    <row r="13985" ht="16.5" hidden="1" customHeight="1"/>
    <row r="13986" ht="16.5" hidden="1" customHeight="1"/>
    <row r="13987" ht="16.5" hidden="1" customHeight="1"/>
    <row r="13988" ht="16.5" hidden="1" customHeight="1"/>
    <row r="13989" ht="16.5" hidden="1" customHeight="1"/>
    <row r="13990" ht="16.5" hidden="1" customHeight="1"/>
    <row r="13991" ht="16.5" hidden="1" customHeight="1"/>
    <row r="13992" ht="16.5" hidden="1" customHeight="1"/>
    <row r="13993" ht="16.5" hidden="1" customHeight="1"/>
    <row r="13994" ht="16.5" hidden="1" customHeight="1"/>
    <row r="13995" ht="16.5" hidden="1" customHeight="1"/>
    <row r="13996" ht="16.5" hidden="1" customHeight="1"/>
    <row r="13997" ht="16.5" hidden="1" customHeight="1"/>
    <row r="13998" ht="16.5" hidden="1" customHeight="1"/>
    <row r="13999" ht="16.5" hidden="1" customHeight="1"/>
    <row r="14000" ht="16.5" hidden="1" customHeight="1"/>
    <row r="14001" ht="16.5" hidden="1" customHeight="1"/>
    <row r="14002" ht="16.5" hidden="1" customHeight="1"/>
    <row r="14003" ht="16.5" hidden="1" customHeight="1"/>
    <row r="14004" ht="16.5" hidden="1" customHeight="1"/>
    <row r="14005" ht="16.5" hidden="1" customHeight="1"/>
    <row r="14006" ht="16.5" hidden="1" customHeight="1"/>
    <row r="14007" ht="16.5" hidden="1" customHeight="1"/>
    <row r="14008" ht="16.5" hidden="1" customHeight="1"/>
    <row r="14009" ht="16.5" hidden="1" customHeight="1"/>
    <row r="14010" ht="16.5" hidden="1" customHeight="1"/>
    <row r="14011" ht="16.5" hidden="1" customHeight="1"/>
    <row r="14012" ht="16.5" hidden="1" customHeight="1"/>
    <row r="14013" ht="16.5" hidden="1" customHeight="1"/>
    <row r="14014" ht="16.5" hidden="1" customHeight="1"/>
    <row r="14015" ht="16.5" hidden="1" customHeight="1"/>
    <row r="14016" ht="16.5" hidden="1" customHeight="1"/>
    <row r="14017" ht="16.5" hidden="1" customHeight="1"/>
    <row r="14018" ht="16.5" hidden="1" customHeight="1"/>
    <row r="14019" ht="16.5" hidden="1" customHeight="1"/>
    <row r="14020" ht="16.5" hidden="1" customHeight="1"/>
    <row r="14021" ht="16.5" hidden="1" customHeight="1"/>
    <row r="14022" ht="16.5" hidden="1" customHeight="1"/>
    <row r="14023" ht="16.5" hidden="1" customHeight="1"/>
    <row r="14024" ht="16.5" hidden="1" customHeight="1"/>
    <row r="14025" ht="16.5" hidden="1" customHeight="1"/>
    <row r="14026" ht="16.5" hidden="1" customHeight="1"/>
    <row r="14027" ht="16.5" hidden="1" customHeight="1"/>
    <row r="14028" ht="16.5" hidden="1" customHeight="1"/>
    <row r="14029" ht="16.5" hidden="1" customHeight="1"/>
    <row r="14030" ht="16.5" hidden="1" customHeight="1"/>
    <row r="14031" ht="16.5" hidden="1" customHeight="1"/>
    <row r="14032" ht="16.5" hidden="1" customHeight="1"/>
    <row r="14033" ht="16.5" hidden="1" customHeight="1"/>
    <row r="14034" ht="16.5" hidden="1" customHeight="1"/>
    <row r="14035" ht="16.5" hidden="1" customHeight="1"/>
    <row r="14036" ht="16.5" hidden="1" customHeight="1"/>
    <row r="14037" ht="16.5" hidden="1" customHeight="1"/>
    <row r="14038" ht="16.5" hidden="1" customHeight="1"/>
    <row r="14039" ht="16.5" hidden="1" customHeight="1"/>
    <row r="14040" ht="16.5" hidden="1" customHeight="1"/>
    <row r="14041" ht="16.5" hidden="1" customHeight="1"/>
    <row r="14042" ht="16.5" hidden="1" customHeight="1"/>
    <row r="14043" ht="16.5" hidden="1" customHeight="1"/>
    <row r="14044" ht="16.5" hidden="1" customHeight="1"/>
    <row r="14045" ht="16.5" hidden="1" customHeight="1"/>
    <row r="14046" ht="16.5" hidden="1" customHeight="1"/>
    <row r="14047" ht="16.5" hidden="1" customHeight="1"/>
    <row r="14048" ht="16.5" hidden="1" customHeight="1"/>
    <row r="14049" ht="16.5" hidden="1" customHeight="1"/>
    <row r="14050" ht="16.5" hidden="1" customHeight="1"/>
    <row r="14051" ht="16.5" hidden="1" customHeight="1"/>
    <row r="14052" ht="16.5" hidden="1" customHeight="1"/>
    <row r="14053" ht="16.5" hidden="1" customHeight="1"/>
    <row r="14054" ht="16.5" hidden="1" customHeight="1"/>
    <row r="14055" ht="16.5" hidden="1" customHeight="1"/>
    <row r="14056" ht="16.5" hidden="1" customHeight="1"/>
    <row r="14057" ht="16.5" hidden="1" customHeight="1"/>
    <row r="14058" ht="16.5" hidden="1" customHeight="1"/>
    <row r="14059" ht="16.5" hidden="1" customHeight="1"/>
    <row r="14060" ht="16.5" hidden="1" customHeight="1"/>
    <row r="14061" ht="16.5" hidden="1" customHeight="1"/>
    <row r="14062" ht="16.5" hidden="1" customHeight="1"/>
    <row r="14063" ht="16.5" hidden="1" customHeight="1"/>
    <row r="14064" ht="16.5" hidden="1" customHeight="1"/>
    <row r="14065" ht="16.5" hidden="1" customHeight="1"/>
    <row r="14066" ht="16.5" hidden="1" customHeight="1"/>
    <row r="14067" ht="16.5" hidden="1" customHeight="1"/>
    <row r="14068" ht="16.5" hidden="1" customHeight="1"/>
    <row r="14069" ht="16.5" hidden="1" customHeight="1"/>
    <row r="14070" ht="16.5" hidden="1" customHeight="1"/>
    <row r="14071" ht="16.5" hidden="1" customHeight="1"/>
    <row r="14072" ht="16.5" hidden="1" customHeight="1"/>
    <row r="14073" ht="16.5" hidden="1" customHeight="1"/>
    <row r="14074" ht="16.5" hidden="1" customHeight="1"/>
    <row r="14075" ht="16.5" hidden="1" customHeight="1"/>
    <row r="14076" ht="16.5" hidden="1" customHeight="1"/>
    <row r="14077" ht="16.5" hidden="1" customHeight="1"/>
    <row r="14078" ht="16.5" hidden="1" customHeight="1"/>
    <row r="14079" ht="16.5" hidden="1" customHeight="1"/>
    <row r="14080" ht="16.5" hidden="1" customHeight="1"/>
    <row r="14081" ht="16.5" hidden="1" customHeight="1"/>
    <row r="14082" ht="16.5" hidden="1" customHeight="1"/>
    <row r="14083" ht="16.5" hidden="1" customHeight="1"/>
    <row r="14084" ht="16.5" hidden="1" customHeight="1"/>
    <row r="14085" ht="16.5" hidden="1" customHeight="1"/>
    <row r="14086" ht="16.5" hidden="1" customHeight="1"/>
    <row r="14087" ht="16.5" hidden="1" customHeight="1"/>
    <row r="14088" ht="16.5" hidden="1" customHeight="1"/>
    <row r="14089" ht="16.5" hidden="1" customHeight="1"/>
    <row r="14090" ht="16.5" hidden="1" customHeight="1"/>
    <row r="14091" ht="16.5" hidden="1" customHeight="1"/>
    <row r="14092" ht="16.5" hidden="1" customHeight="1"/>
    <row r="14093" ht="16.5" hidden="1" customHeight="1"/>
    <row r="14094" ht="16.5" hidden="1" customHeight="1"/>
    <row r="14095" ht="16.5" hidden="1" customHeight="1"/>
    <row r="14096" ht="16.5" hidden="1" customHeight="1"/>
    <row r="14097" ht="16.5" hidden="1" customHeight="1"/>
    <row r="14098" ht="16.5" hidden="1" customHeight="1"/>
    <row r="14099" ht="16.5" hidden="1" customHeight="1"/>
    <row r="14100" ht="16.5" hidden="1" customHeight="1"/>
    <row r="14101" ht="16.5" hidden="1" customHeight="1"/>
    <row r="14102" ht="16.5" hidden="1" customHeight="1"/>
    <row r="14103" ht="16.5" hidden="1" customHeight="1"/>
    <row r="14104" ht="16.5" hidden="1" customHeight="1"/>
    <row r="14105" ht="16.5" hidden="1" customHeight="1"/>
    <row r="14106" ht="16.5" hidden="1" customHeight="1"/>
    <row r="14107" ht="16.5" hidden="1" customHeight="1"/>
    <row r="14108" ht="16.5" hidden="1" customHeight="1"/>
    <row r="14109" ht="16.5" hidden="1" customHeight="1"/>
    <row r="14110" ht="16.5" hidden="1" customHeight="1"/>
    <row r="14111" ht="16.5" hidden="1" customHeight="1"/>
    <row r="14112" ht="16.5" hidden="1" customHeight="1"/>
    <row r="14113" ht="16.5" hidden="1" customHeight="1"/>
    <row r="14114" ht="16.5" hidden="1" customHeight="1"/>
    <row r="14115" ht="16.5" hidden="1" customHeight="1"/>
    <row r="14116" ht="16.5" hidden="1" customHeight="1"/>
    <row r="14117" ht="16.5" hidden="1" customHeight="1"/>
    <row r="14118" ht="16.5" hidden="1" customHeight="1"/>
    <row r="14119" ht="16.5" hidden="1" customHeight="1"/>
    <row r="14120" ht="16.5" hidden="1" customHeight="1"/>
    <row r="14121" ht="16.5" hidden="1" customHeight="1"/>
    <row r="14122" ht="16.5" hidden="1" customHeight="1"/>
    <row r="14123" ht="16.5" hidden="1" customHeight="1"/>
    <row r="14124" ht="16.5" hidden="1" customHeight="1"/>
    <row r="14125" ht="16.5" hidden="1" customHeight="1"/>
    <row r="14126" ht="16.5" hidden="1" customHeight="1"/>
    <row r="14127" ht="16.5" hidden="1" customHeight="1"/>
    <row r="14128" ht="16.5" hidden="1" customHeight="1"/>
    <row r="14129" ht="16.5" hidden="1" customHeight="1"/>
    <row r="14130" ht="16.5" hidden="1" customHeight="1"/>
    <row r="14131" ht="16.5" hidden="1" customHeight="1"/>
    <row r="14132" ht="16.5" hidden="1" customHeight="1"/>
    <row r="14133" ht="16.5" hidden="1" customHeight="1"/>
    <row r="14134" ht="16.5" hidden="1" customHeight="1"/>
    <row r="14135" ht="16.5" hidden="1" customHeight="1"/>
    <row r="14136" ht="16.5" hidden="1" customHeight="1"/>
    <row r="14137" ht="16.5" hidden="1" customHeight="1"/>
    <row r="14138" ht="16.5" hidden="1" customHeight="1"/>
    <row r="14139" ht="16.5" hidden="1" customHeight="1"/>
    <row r="14140" ht="16.5" hidden="1" customHeight="1"/>
    <row r="14141" ht="16.5" hidden="1" customHeight="1"/>
    <row r="14142" ht="16.5" hidden="1" customHeight="1"/>
    <row r="14143" ht="16.5" hidden="1" customHeight="1"/>
    <row r="14144" ht="16.5" hidden="1" customHeight="1"/>
    <row r="14145" ht="16.5" hidden="1" customHeight="1"/>
    <row r="14146" ht="16.5" hidden="1" customHeight="1"/>
    <row r="14147" ht="16.5" hidden="1" customHeight="1"/>
    <row r="14148" ht="16.5" hidden="1" customHeight="1"/>
    <row r="14149" ht="16.5" hidden="1" customHeight="1"/>
    <row r="14150" ht="16.5" hidden="1" customHeight="1"/>
    <row r="14151" ht="16.5" hidden="1" customHeight="1"/>
    <row r="14152" ht="16.5" hidden="1" customHeight="1"/>
    <row r="14153" ht="16.5" hidden="1" customHeight="1"/>
    <row r="14154" ht="16.5" hidden="1" customHeight="1"/>
    <row r="14155" ht="16.5" hidden="1" customHeight="1"/>
    <row r="14156" ht="16.5" hidden="1" customHeight="1"/>
    <row r="14157" ht="16.5" hidden="1" customHeight="1"/>
    <row r="14158" ht="16.5" hidden="1" customHeight="1"/>
    <row r="14159" ht="16.5" hidden="1" customHeight="1"/>
    <row r="14160" ht="16.5" hidden="1" customHeight="1"/>
    <row r="14161" ht="16.5" hidden="1" customHeight="1"/>
    <row r="14162" ht="16.5" hidden="1" customHeight="1"/>
    <row r="14163" ht="16.5" hidden="1" customHeight="1"/>
    <row r="14164" ht="16.5" hidden="1" customHeight="1"/>
    <row r="14165" ht="16.5" hidden="1" customHeight="1"/>
    <row r="14166" ht="16.5" hidden="1" customHeight="1"/>
    <row r="14167" ht="16.5" hidden="1" customHeight="1"/>
    <row r="14168" ht="16.5" hidden="1" customHeight="1"/>
    <row r="14169" ht="16.5" hidden="1" customHeight="1"/>
    <row r="14170" ht="16.5" hidden="1" customHeight="1"/>
    <row r="14171" ht="16.5" hidden="1" customHeight="1"/>
    <row r="14172" ht="16.5" hidden="1" customHeight="1"/>
    <row r="14173" ht="16.5" hidden="1" customHeight="1"/>
    <row r="14174" ht="16.5" hidden="1" customHeight="1"/>
    <row r="14175" ht="16.5" hidden="1" customHeight="1"/>
    <row r="14176" ht="16.5" hidden="1" customHeight="1"/>
    <row r="14177" ht="16.5" hidden="1" customHeight="1"/>
    <row r="14178" ht="16.5" hidden="1" customHeight="1"/>
    <row r="14179" ht="16.5" hidden="1" customHeight="1"/>
    <row r="14180" ht="16.5" hidden="1" customHeight="1"/>
    <row r="14181" ht="16.5" hidden="1" customHeight="1"/>
    <row r="14182" ht="16.5" hidden="1" customHeight="1"/>
    <row r="14183" ht="16.5" hidden="1" customHeight="1"/>
    <row r="14184" ht="16.5" hidden="1" customHeight="1"/>
    <row r="14185" ht="16.5" hidden="1" customHeight="1"/>
    <row r="14186" ht="16.5" hidden="1" customHeight="1"/>
    <row r="14187" ht="16.5" hidden="1" customHeight="1"/>
    <row r="14188" ht="16.5" hidden="1" customHeight="1"/>
    <row r="14189" ht="16.5" hidden="1" customHeight="1"/>
    <row r="14190" ht="16.5" hidden="1" customHeight="1"/>
    <row r="14191" ht="16.5" hidden="1" customHeight="1"/>
    <row r="14192" ht="16.5" hidden="1" customHeight="1"/>
    <row r="14193" ht="16.5" hidden="1" customHeight="1"/>
    <row r="14194" ht="16.5" hidden="1" customHeight="1"/>
    <row r="14195" ht="16.5" hidden="1" customHeight="1"/>
    <row r="14196" ht="16.5" hidden="1" customHeight="1"/>
    <row r="14197" ht="16.5" hidden="1" customHeight="1"/>
    <row r="14198" ht="16.5" hidden="1" customHeight="1"/>
    <row r="14199" ht="16.5" hidden="1" customHeight="1"/>
    <row r="14200" ht="16.5" hidden="1" customHeight="1"/>
    <row r="14201" ht="16.5" hidden="1" customHeight="1"/>
    <row r="14202" ht="16.5" hidden="1" customHeight="1"/>
    <row r="14203" ht="16.5" hidden="1" customHeight="1"/>
    <row r="14204" ht="16.5" hidden="1" customHeight="1"/>
    <row r="14205" ht="16.5" hidden="1" customHeight="1"/>
    <row r="14206" ht="16.5" hidden="1" customHeight="1"/>
    <row r="14207" ht="16.5" hidden="1" customHeight="1"/>
    <row r="14208" ht="16.5" hidden="1" customHeight="1"/>
    <row r="14209" ht="16.5" hidden="1" customHeight="1"/>
    <row r="14210" ht="16.5" hidden="1" customHeight="1"/>
    <row r="14211" ht="16.5" hidden="1" customHeight="1"/>
    <row r="14212" ht="16.5" hidden="1" customHeight="1"/>
    <row r="14213" ht="16.5" hidden="1" customHeight="1"/>
    <row r="14214" ht="16.5" hidden="1" customHeight="1"/>
    <row r="14215" ht="16.5" hidden="1" customHeight="1"/>
    <row r="14216" ht="16.5" hidden="1" customHeight="1"/>
    <row r="14217" ht="16.5" hidden="1" customHeight="1"/>
    <row r="14218" ht="16.5" hidden="1" customHeight="1"/>
    <row r="14219" ht="16.5" hidden="1" customHeight="1"/>
    <row r="14220" ht="16.5" hidden="1" customHeight="1"/>
    <row r="14221" ht="16.5" hidden="1" customHeight="1"/>
    <row r="14222" ht="16.5" hidden="1" customHeight="1"/>
    <row r="14223" ht="16.5" hidden="1" customHeight="1"/>
    <row r="14224" ht="16.5" hidden="1" customHeight="1"/>
    <row r="14225" ht="16.5" hidden="1" customHeight="1"/>
    <row r="14226" ht="16.5" hidden="1" customHeight="1"/>
    <row r="14227" ht="16.5" hidden="1" customHeight="1"/>
    <row r="14228" ht="16.5" hidden="1" customHeight="1"/>
    <row r="14229" ht="16.5" hidden="1" customHeight="1"/>
    <row r="14230" ht="16.5" hidden="1" customHeight="1"/>
    <row r="14231" ht="16.5" hidden="1" customHeight="1"/>
    <row r="14232" ht="16.5" hidden="1" customHeight="1"/>
    <row r="14233" ht="16.5" hidden="1" customHeight="1"/>
    <row r="14234" ht="16.5" hidden="1" customHeight="1"/>
    <row r="14235" ht="16.5" hidden="1" customHeight="1"/>
    <row r="14236" ht="16.5" hidden="1" customHeight="1"/>
    <row r="14237" ht="16.5" hidden="1" customHeight="1"/>
    <row r="14238" ht="16.5" hidden="1" customHeight="1"/>
    <row r="14239" ht="16.5" hidden="1" customHeight="1"/>
    <row r="14240" ht="16.5" hidden="1" customHeight="1"/>
    <row r="14241" ht="16.5" hidden="1" customHeight="1"/>
    <row r="14242" ht="16.5" hidden="1" customHeight="1"/>
    <row r="14243" ht="16.5" hidden="1" customHeight="1"/>
    <row r="14244" ht="16.5" hidden="1" customHeight="1"/>
    <row r="14245" ht="16.5" hidden="1" customHeight="1"/>
    <row r="14246" ht="16.5" hidden="1" customHeight="1"/>
    <row r="14247" ht="16.5" hidden="1" customHeight="1"/>
    <row r="14248" ht="16.5" hidden="1" customHeight="1"/>
    <row r="14249" ht="16.5" hidden="1" customHeight="1"/>
    <row r="14250" ht="16.5" hidden="1" customHeight="1"/>
    <row r="14251" ht="16.5" hidden="1" customHeight="1"/>
    <row r="14252" ht="16.5" hidden="1" customHeight="1"/>
    <row r="14253" ht="16.5" hidden="1" customHeight="1"/>
    <row r="14254" ht="16.5" hidden="1" customHeight="1"/>
    <row r="14255" ht="16.5" hidden="1" customHeight="1"/>
    <row r="14256" ht="16.5" hidden="1" customHeight="1"/>
    <row r="14257" ht="16.5" hidden="1" customHeight="1"/>
    <row r="14258" ht="16.5" hidden="1" customHeight="1"/>
    <row r="14259" ht="16.5" hidden="1" customHeight="1"/>
    <row r="14260" ht="16.5" hidden="1" customHeight="1"/>
    <row r="14261" ht="16.5" hidden="1" customHeight="1"/>
    <row r="14262" ht="16.5" hidden="1" customHeight="1"/>
    <row r="14263" ht="16.5" hidden="1" customHeight="1"/>
    <row r="14264" ht="16.5" hidden="1" customHeight="1"/>
    <row r="14265" ht="16.5" hidden="1" customHeight="1"/>
    <row r="14266" ht="16.5" hidden="1" customHeight="1"/>
    <row r="14267" ht="16.5" hidden="1" customHeight="1"/>
    <row r="14268" ht="16.5" hidden="1" customHeight="1"/>
    <row r="14269" ht="16.5" hidden="1" customHeight="1"/>
    <row r="14270" ht="16.5" hidden="1" customHeight="1"/>
    <row r="14271" ht="16.5" hidden="1" customHeight="1"/>
    <row r="14272" ht="16.5" hidden="1" customHeight="1"/>
    <row r="14273" ht="16.5" hidden="1" customHeight="1"/>
    <row r="14274" ht="16.5" hidden="1" customHeight="1"/>
    <row r="14275" ht="16.5" hidden="1" customHeight="1"/>
    <row r="14276" ht="16.5" hidden="1" customHeight="1"/>
    <row r="14277" ht="16.5" hidden="1" customHeight="1"/>
    <row r="14278" ht="16.5" hidden="1" customHeight="1"/>
    <row r="14279" ht="16.5" hidden="1" customHeight="1"/>
    <row r="14280" ht="16.5" hidden="1" customHeight="1"/>
    <row r="14281" ht="16.5" hidden="1" customHeight="1"/>
    <row r="14282" ht="16.5" hidden="1" customHeight="1"/>
    <row r="14283" ht="16.5" hidden="1" customHeight="1"/>
    <row r="14284" ht="16.5" hidden="1" customHeight="1"/>
    <row r="14285" ht="16.5" hidden="1" customHeight="1"/>
    <row r="14286" ht="16.5" hidden="1" customHeight="1"/>
    <row r="14287" ht="16.5" hidden="1" customHeight="1"/>
    <row r="14288" ht="16.5" hidden="1" customHeight="1"/>
    <row r="14289" ht="16.5" hidden="1" customHeight="1"/>
    <row r="14290" ht="16.5" hidden="1" customHeight="1"/>
    <row r="14291" ht="16.5" hidden="1" customHeight="1"/>
    <row r="14292" ht="16.5" hidden="1" customHeight="1"/>
    <row r="14293" ht="16.5" hidden="1" customHeight="1"/>
    <row r="14294" ht="16.5" hidden="1" customHeight="1"/>
    <row r="14295" ht="16.5" hidden="1" customHeight="1"/>
    <row r="14296" ht="16.5" hidden="1" customHeight="1"/>
    <row r="14297" ht="16.5" hidden="1" customHeight="1"/>
    <row r="14298" ht="16.5" hidden="1" customHeight="1"/>
    <row r="14299" ht="16.5" hidden="1" customHeight="1"/>
    <row r="14300" ht="16.5" hidden="1" customHeight="1"/>
    <row r="14301" ht="16.5" hidden="1" customHeight="1"/>
    <row r="14302" ht="16.5" hidden="1" customHeight="1"/>
    <row r="14303" ht="16.5" hidden="1" customHeight="1"/>
    <row r="14304" ht="16.5" hidden="1" customHeight="1"/>
    <row r="14305" ht="16.5" hidden="1" customHeight="1"/>
    <row r="14306" ht="16.5" hidden="1" customHeight="1"/>
    <row r="14307" ht="16.5" hidden="1" customHeight="1"/>
    <row r="14308" ht="16.5" hidden="1" customHeight="1"/>
    <row r="14309" ht="16.5" hidden="1" customHeight="1"/>
    <row r="14310" ht="16.5" hidden="1" customHeight="1"/>
    <row r="14311" ht="16.5" hidden="1" customHeight="1"/>
    <row r="14312" ht="16.5" hidden="1" customHeight="1"/>
    <row r="14313" ht="16.5" hidden="1" customHeight="1"/>
    <row r="14314" ht="16.5" hidden="1" customHeight="1"/>
    <row r="14315" ht="16.5" hidden="1" customHeight="1"/>
    <row r="14316" ht="16.5" hidden="1" customHeight="1"/>
    <row r="14317" ht="16.5" hidden="1" customHeight="1"/>
    <row r="14318" ht="16.5" hidden="1" customHeight="1"/>
    <row r="14319" ht="16.5" hidden="1" customHeight="1"/>
    <row r="14320" ht="16.5" hidden="1" customHeight="1"/>
    <row r="14321" ht="16.5" hidden="1" customHeight="1"/>
    <row r="14322" ht="16.5" hidden="1" customHeight="1"/>
    <row r="14323" ht="16.5" hidden="1" customHeight="1"/>
    <row r="14324" ht="16.5" hidden="1" customHeight="1"/>
    <row r="14325" ht="16.5" hidden="1" customHeight="1"/>
    <row r="14326" ht="16.5" hidden="1" customHeight="1"/>
    <row r="14327" ht="16.5" hidden="1" customHeight="1"/>
    <row r="14328" ht="16.5" hidden="1" customHeight="1"/>
    <row r="14329" ht="16.5" hidden="1" customHeight="1"/>
    <row r="14330" ht="16.5" hidden="1" customHeight="1"/>
    <row r="14331" ht="16.5" hidden="1" customHeight="1"/>
    <row r="14332" ht="16.5" hidden="1" customHeight="1"/>
    <row r="14333" ht="16.5" hidden="1" customHeight="1"/>
    <row r="14334" ht="16.5" hidden="1" customHeight="1"/>
    <row r="14335" ht="16.5" hidden="1" customHeight="1"/>
    <row r="14336" ht="16.5" hidden="1" customHeight="1"/>
    <row r="14337" ht="16.5" hidden="1" customHeight="1"/>
    <row r="14338" ht="16.5" hidden="1" customHeight="1"/>
    <row r="14339" ht="16.5" hidden="1" customHeight="1"/>
    <row r="14340" ht="16.5" hidden="1" customHeight="1"/>
    <row r="14341" ht="16.5" hidden="1" customHeight="1"/>
    <row r="14342" ht="16.5" hidden="1" customHeight="1"/>
    <row r="14343" ht="16.5" hidden="1" customHeight="1"/>
    <row r="14344" ht="16.5" hidden="1" customHeight="1"/>
    <row r="14345" ht="16.5" hidden="1" customHeight="1"/>
    <row r="14346" ht="16.5" hidden="1" customHeight="1"/>
    <row r="14347" ht="16.5" hidden="1" customHeight="1"/>
    <row r="14348" ht="16.5" hidden="1" customHeight="1"/>
    <row r="14349" ht="16.5" hidden="1" customHeight="1"/>
    <row r="14350" ht="16.5" hidden="1" customHeight="1"/>
    <row r="14351" ht="16.5" hidden="1" customHeight="1"/>
    <row r="14352" ht="16.5" hidden="1" customHeight="1"/>
    <row r="14353" ht="16.5" hidden="1" customHeight="1"/>
    <row r="14354" ht="16.5" hidden="1" customHeight="1"/>
    <row r="14355" ht="16.5" hidden="1" customHeight="1"/>
    <row r="14356" ht="16.5" hidden="1" customHeight="1"/>
    <row r="14357" ht="16.5" hidden="1" customHeight="1"/>
    <row r="14358" ht="16.5" hidden="1" customHeight="1"/>
    <row r="14359" ht="16.5" hidden="1" customHeight="1"/>
    <row r="14360" ht="16.5" hidden="1" customHeight="1"/>
    <row r="14361" ht="16.5" hidden="1" customHeight="1"/>
    <row r="14362" ht="16.5" hidden="1" customHeight="1"/>
    <row r="14363" ht="16.5" hidden="1" customHeight="1"/>
    <row r="14364" ht="16.5" hidden="1" customHeight="1"/>
    <row r="14365" ht="16.5" hidden="1" customHeight="1"/>
    <row r="14366" ht="16.5" hidden="1" customHeight="1"/>
    <row r="14367" ht="16.5" hidden="1" customHeight="1"/>
    <row r="14368" ht="16.5" hidden="1" customHeight="1"/>
    <row r="14369" ht="16.5" hidden="1" customHeight="1"/>
    <row r="14370" ht="16.5" hidden="1" customHeight="1"/>
    <row r="14371" ht="16.5" hidden="1" customHeight="1"/>
    <row r="14372" ht="16.5" hidden="1" customHeight="1"/>
    <row r="14373" ht="16.5" hidden="1" customHeight="1"/>
    <row r="14374" ht="16.5" hidden="1" customHeight="1"/>
    <row r="14375" ht="16.5" hidden="1" customHeight="1"/>
    <row r="14376" ht="16.5" hidden="1" customHeight="1"/>
    <row r="14377" ht="16.5" hidden="1" customHeight="1"/>
    <row r="14378" ht="16.5" hidden="1" customHeight="1"/>
    <row r="14379" ht="16.5" hidden="1" customHeight="1"/>
    <row r="14380" ht="16.5" hidden="1" customHeight="1"/>
    <row r="14381" ht="16.5" hidden="1" customHeight="1"/>
    <row r="14382" ht="16.5" hidden="1" customHeight="1"/>
    <row r="14383" ht="16.5" hidden="1" customHeight="1"/>
    <row r="14384" ht="16.5" hidden="1" customHeight="1"/>
    <row r="14385" ht="16.5" hidden="1" customHeight="1"/>
    <row r="14386" ht="16.5" hidden="1" customHeight="1"/>
    <row r="14387" ht="16.5" hidden="1" customHeight="1"/>
    <row r="14388" ht="16.5" hidden="1" customHeight="1"/>
    <row r="14389" ht="16.5" hidden="1" customHeight="1"/>
    <row r="14390" ht="16.5" hidden="1" customHeight="1"/>
    <row r="14391" ht="16.5" hidden="1" customHeight="1"/>
    <row r="14392" ht="16.5" hidden="1" customHeight="1"/>
    <row r="14393" ht="16.5" hidden="1" customHeight="1"/>
    <row r="14394" ht="16.5" hidden="1" customHeight="1"/>
    <row r="14395" ht="16.5" hidden="1" customHeight="1"/>
    <row r="14396" ht="16.5" hidden="1" customHeight="1"/>
    <row r="14397" ht="16.5" hidden="1" customHeight="1"/>
    <row r="14398" ht="16.5" hidden="1" customHeight="1"/>
    <row r="14399" ht="16.5" hidden="1" customHeight="1"/>
    <row r="14400" ht="16.5" hidden="1" customHeight="1"/>
    <row r="14401" ht="16.5" hidden="1" customHeight="1"/>
    <row r="14402" ht="16.5" hidden="1" customHeight="1"/>
    <row r="14403" ht="16.5" hidden="1" customHeight="1"/>
    <row r="14404" ht="16.5" hidden="1" customHeight="1"/>
    <row r="14405" ht="16.5" hidden="1" customHeight="1"/>
    <row r="14406" ht="16.5" hidden="1" customHeight="1"/>
    <row r="14407" ht="16.5" hidden="1" customHeight="1"/>
    <row r="14408" ht="16.5" hidden="1" customHeight="1"/>
    <row r="14409" ht="16.5" hidden="1" customHeight="1"/>
    <row r="14410" ht="16.5" hidden="1" customHeight="1"/>
    <row r="14411" ht="16.5" hidden="1" customHeight="1"/>
    <row r="14412" ht="16.5" hidden="1" customHeight="1"/>
    <row r="14413" ht="16.5" hidden="1" customHeight="1"/>
    <row r="14414" ht="16.5" hidden="1" customHeight="1"/>
    <row r="14415" ht="16.5" hidden="1" customHeight="1"/>
    <row r="14416" ht="16.5" hidden="1" customHeight="1"/>
    <row r="14417" ht="16.5" hidden="1" customHeight="1"/>
    <row r="14418" ht="16.5" hidden="1" customHeight="1"/>
    <row r="14419" ht="16.5" hidden="1" customHeight="1"/>
    <row r="14420" ht="16.5" hidden="1" customHeight="1"/>
    <row r="14421" ht="16.5" hidden="1" customHeight="1"/>
    <row r="14422" ht="16.5" hidden="1" customHeight="1"/>
    <row r="14423" ht="16.5" hidden="1" customHeight="1"/>
    <row r="14424" ht="16.5" hidden="1" customHeight="1"/>
    <row r="14425" ht="16.5" hidden="1" customHeight="1"/>
    <row r="14426" ht="16.5" hidden="1" customHeight="1"/>
    <row r="14427" ht="16.5" hidden="1" customHeight="1"/>
    <row r="14428" ht="16.5" hidden="1" customHeight="1"/>
    <row r="14429" ht="16.5" hidden="1" customHeight="1"/>
    <row r="14430" ht="16.5" hidden="1" customHeight="1"/>
    <row r="14431" ht="16.5" hidden="1" customHeight="1"/>
    <row r="14432" ht="16.5" hidden="1" customHeight="1"/>
    <row r="14433" ht="16.5" hidden="1" customHeight="1"/>
    <row r="14434" ht="16.5" hidden="1" customHeight="1"/>
    <row r="14435" ht="16.5" hidden="1" customHeight="1"/>
    <row r="14436" ht="16.5" hidden="1" customHeight="1"/>
    <row r="14437" ht="16.5" hidden="1" customHeight="1"/>
    <row r="14438" ht="16.5" hidden="1" customHeight="1"/>
    <row r="14439" ht="16.5" hidden="1" customHeight="1"/>
    <row r="14440" ht="16.5" hidden="1" customHeight="1"/>
    <row r="14441" ht="16.5" hidden="1" customHeight="1"/>
    <row r="14442" ht="16.5" hidden="1" customHeight="1"/>
    <row r="14443" ht="16.5" hidden="1" customHeight="1"/>
    <row r="14444" ht="16.5" hidden="1" customHeight="1"/>
    <row r="14445" ht="16.5" hidden="1" customHeight="1"/>
    <row r="14446" ht="16.5" hidden="1" customHeight="1"/>
    <row r="14447" ht="16.5" hidden="1" customHeight="1"/>
    <row r="14448" ht="16.5" hidden="1" customHeight="1"/>
    <row r="14449" ht="16.5" hidden="1" customHeight="1"/>
    <row r="14450" ht="16.5" hidden="1" customHeight="1"/>
    <row r="14451" ht="16.5" hidden="1" customHeight="1"/>
    <row r="14452" ht="16.5" hidden="1" customHeight="1"/>
    <row r="14453" ht="16.5" hidden="1" customHeight="1"/>
    <row r="14454" ht="16.5" hidden="1" customHeight="1"/>
    <row r="14455" ht="16.5" hidden="1" customHeight="1"/>
    <row r="14456" ht="16.5" hidden="1" customHeight="1"/>
    <row r="14457" ht="16.5" hidden="1" customHeight="1"/>
    <row r="14458" ht="16.5" hidden="1" customHeight="1"/>
    <row r="14459" ht="16.5" hidden="1" customHeight="1"/>
    <row r="14460" ht="16.5" hidden="1" customHeight="1"/>
    <row r="14461" ht="16.5" hidden="1" customHeight="1"/>
    <row r="14462" ht="16.5" hidden="1" customHeight="1"/>
    <row r="14463" ht="16.5" hidden="1" customHeight="1"/>
    <row r="14464" ht="16.5" hidden="1" customHeight="1"/>
    <row r="14465" ht="16.5" hidden="1" customHeight="1"/>
    <row r="14466" ht="16.5" hidden="1" customHeight="1"/>
    <row r="14467" ht="16.5" hidden="1" customHeight="1"/>
    <row r="14468" ht="16.5" hidden="1" customHeight="1"/>
    <row r="14469" ht="16.5" hidden="1" customHeight="1"/>
    <row r="14470" ht="16.5" hidden="1" customHeight="1"/>
    <row r="14471" ht="16.5" hidden="1" customHeight="1"/>
    <row r="14472" ht="16.5" hidden="1" customHeight="1"/>
    <row r="14473" ht="16.5" hidden="1" customHeight="1"/>
    <row r="14474" ht="16.5" hidden="1" customHeight="1"/>
    <row r="14475" ht="16.5" hidden="1" customHeight="1"/>
    <row r="14476" ht="16.5" hidden="1" customHeight="1"/>
    <row r="14477" ht="16.5" hidden="1" customHeight="1"/>
    <row r="14478" ht="16.5" hidden="1" customHeight="1"/>
    <row r="14479" ht="16.5" hidden="1" customHeight="1"/>
    <row r="14480" ht="16.5" hidden="1" customHeight="1"/>
    <row r="14481" ht="16.5" hidden="1" customHeight="1"/>
    <row r="14482" ht="16.5" hidden="1" customHeight="1"/>
    <row r="14483" ht="16.5" hidden="1" customHeight="1"/>
    <row r="14484" ht="16.5" hidden="1" customHeight="1"/>
    <row r="14485" ht="16.5" hidden="1" customHeight="1"/>
    <row r="14486" ht="16.5" hidden="1" customHeight="1"/>
    <row r="14487" ht="16.5" hidden="1" customHeight="1"/>
    <row r="14488" ht="16.5" hidden="1" customHeight="1"/>
    <row r="14489" ht="16.5" hidden="1" customHeight="1"/>
    <row r="14490" ht="16.5" hidden="1" customHeight="1"/>
    <row r="14491" ht="16.5" hidden="1" customHeight="1"/>
    <row r="14492" ht="16.5" hidden="1" customHeight="1"/>
    <row r="14493" ht="16.5" hidden="1" customHeight="1"/>
    <row r="14494" ht="16.5" hidden="1" customHeight="1"/>
    <row r="14495" ht="16.5" hidden="1" customHeight="1"/>
    <row r="14496" ht="16.5" hidden="1" customHeight="1"/>
    <row r="14497" ht="16.5" hidden="1" customHeight="1"/>
    <row r="14498" ht="16.5" hidden="1" customHeight="1"/>
    <row r="14499" ht="16.5" hidden="1" customHeight="1"/>
    <row r="14500" ht="16.5" hidden="1" customHeight="1"/>
    <row r="14501" ht="16.5" hidden="1" customHeight="1"/>
    <row r="14502" ht="16.5" hidden="1" customHeight="1"/>
    <row r="14503" ht="16.5" hidden="1" customHeight="1"/>
    <row r="14504" ht="16.5" hidden="1" customHeight="1"/>
    <row r="14505" ht="16.5" hidden="1" customHeight="1"/>
    <row r="14506" ht="16.5" hidden="1" customHeight="1"/>
    <row r="14507" ht="16.5" hidden="1" customHeight="1"/>
    <row r="14508" ht="16.5" hidden="1" customHeight="1"/>
    <row r="14509" ht="16.5" hidden="1" customHeight="1"/>
    <row r="14510" ht="16.5" hidden="1" customHeight="1"/>
    <row r="14511" ht="16.5" hidden="1" customHeight="1"/>
    <row r="14512" ht="16.5" hidden="1" customHeight="1"/>
    <row r="14513" ht="16.5" hidden="1" customHeight="1"/>
    <row r="14514" ht="16.5" hidden="1" customHeight="1"/>
    <row r="14515" ht="16.5" hidden="1" customHeight="1"/>
    <row r="14516" ht="16.5" hidden="1" customHeight="1"/>
    <row r="14517" ht="16.5" hidden="1" customHeight="1"/>
    <row r="14518" ht="16.5" hidden="1" customHeight="1"/>
    <row r="14519" ht="16.5" hidden="1" customHeight="1"/>
    <row r="14520" ht="16.5" hidden="1" customHeight="1"/>
    <row r="14521" ht="16.5" hidden="1" customHeight="1"/>
    <row r="14522" ht="16.5" hidden="1" customHeight="1"/>
    <row r="14523" ht="16.5" hidden="1" customHeight="1"/>
    <row r="14524" ht="16.5" hidden="1" customHeight="1"/>
    <row r="14525" ht="16.5" hidden="1" customHeight="1"/>
    <row r="14526" ht="16.5" hidden="1" customHeight="1"/>
    <row r="14527" ht="16.5" hidden="1" customHeight="1"/>
    <row r="14528" ht="16.5" hidden="1" customHeight="1"/>
    <row r="14529" ht="16.5" hidden="1" customHeight="1"/>
    <row r="14530" ht="16.5" hidden="1" customHeight="1"/>
    <row r="14531" ht="16.5" hidden="1" customHeight="1"/>
    <row r="14532" ht="16.5" hidden="1" customHeight="1"/>
    <row r="14533" ht="16.5" hidden="1" customHeight="1"/>
    <row r="14534" ht="16.5" hidden="1" customHeight="1"/>
    <row r="14535" ht="16.5" hidden="1" customHeight="1"/>
    <row r="14536" ht="16.5" hidden="1" customHeight="1"/>
    <row r="14537" ht="16.5" hidden="1" customHeight="1"/>
    <row r="14538" ht="16.5" hidden="1" customHeight="1"/>
    <row r="14539" ht="16.5" hidden="1" customHeight="1"/>
    <row r="14540" ht="16.5" hidden="1" customHeight="1"/>
    <row r="14541" ht="16.5" hidden="1" customHeight="1"/>
    <row r="14542" ht="16.5" hidden="1" customHeight="1"/>
    <row r="14543" ht="16.5" hidden="1" customHeight="1"/>
    <row r="14544" ht="16.5" hidden="1" customHeight="1"/>
    <row r="14545" ht="16.5" hidden="1" customHeight="1"/>
    <row r="14546" ht="16.5" hidden="1" customHeight="1"/>
    <row r="14547" ht="16.5" hidden="1" customHeight="1"/>
    <row r="14548" ht="16.5" hidden="1" customHeight="1"/>
    <row r="14549" ht="16.5" hidden="1" customHeight="1"/>
    <row r="14550" ht="16.5" hidden="1" customHeight="1"/>
    <row r="14551" ht="16.5" hidden="1" customHeight="1"/>
    <row r="14552" ht="16.5" hidden="1" customHeight="1"/>
    <row r="14553" ht="16.5" hidden="1" customHeight="1"/>
    <row r="14554" ht="16.5" hidden="1" customHeight="1"/>
    <row r="14555" ht="16.5" hidden="1" customHeight="1"/>
    <row r="14556" ht="16.5" hidden="1" customHeight="1"/>
    <row r="14557" ht="16.5" hidden="1" customHeight="1"/>
    <row r="14558" ht="16.5" hidden="1" customHeight="1"/>
    <row r="14559" ht="16.5" hidden="1" customHeight="1"/>
    <row r="14560" ht="16.5" hidden="1" customHeight="1"/>
    <row r="14561" ht="16.5" hidden="1" customHeight="1"/>
    <row r="14562" ht="16.5" hidden="1" customHeight="1"/>
    <row r="14563" ht="16.5" hidden="1" customHeight="1"/>
    <row r="14564" ht="16.5" hidden="1" customHeight="1"/>
    <row r="14565" ht="16.5" hidden="1" customHeight="1"/>
    <row r="14566" ht="16.5" hidden="1" customHeight="1"/>
    <row r="14567" ht="16.5" hidden="1" customHeight="1"/>
    <row r="14568" ht="16.5" hidden="1" customHeight="1"/>
    <row r="14569" ht="16.5" hidden="1" customHeight="1"/>
    <row r="14570" ht="16.5" hidden="1" customHeight="1"/>
    <row r="14571" ht="16.5" hidden="1" customHeight="1"/>
    <row r="14572" ht="16.5" hidden="1" customHeight="1"/>
    <row r="14573" ht="16.5" hidden="1" customHeight="1"/>
    <row r="14574" ht="16.5" hidden="1" customHeight="1"/>
    <row r="14575" ht="16.5" hidden="1" customHeight="1"/>
    <row r="14576" ht="16.5" hidden="1" customHeight="1"/>
    <row r="14577" ht="16.5" hidden="1" customHeight="1"/>
    <row r="14578" ht="16.5" hidden="1" customHeight="1"/>
    <row r="14579" ht="16.5" hidden="1" customHeight="1"/>
    <row r="14580" ht="16.5" hidden="1" customHeight="1"/>
    <row r="14581" ht="16.5" hidden="1" customHeight="1"/>
    <row r="14582" ht="16.5" hidden="1" customHeight="1"/>
    <row r="14583" ht="16.5" hidden="1" customHeight="1"/>
    <row r="14584" ht="16.5" hidden="1" customHeight="1"/>
    <row r="14585" ht="16.5" hidden="1" customHeight="1"/>
    <row r="14586" ht="16.5" hidden="1" customHeight="1"/>
    <row r="14587" ht="16.5" hidden="1" customHeight="1"/>
    <row r="14588" ht="16.5" hidden="1" customHeight="1"/>
    <row r="14589" ht="16.5" hidden="1" customHeight="1"/>
    <row r="14590" ht="16.5" hidden="1" customHeight="1"/>
    <row r="14591" ht="16.5" hidden="1" customHeight="1"/>
    <row r="14592" ht="16.5" hidden="1" customHeight="1"/>
    <row r="14593" ht="16.5" hidden="1" customHeight="1"/>
    <row r="14594" ht="16.5" hidden="1" customHeight="1"/>
    <row r="14595" ht="16.5" hidden="1" customHeight="1"/>
    <row r="14596" ht="16.5" hidden="1" customHeight="1"/>
    <row r="14597" ht="16.5" hidden="1" customHeight="1"/>
    <row r="14598" ht="16.5" hidden="1" customHeight="1"/>
    <row r="14599" ht="16.5" hidden="1" customHeight="1"/>
    <row r="14600" ht="16.5" hidden="1" customHeight="1"/>
    <row r="14601" ht="16.5" hidden="1" customHeight="1"/>
    <row r="14602" ht="16.5" hidden="1" customHeight="1"/>
    <row r="14603" ht="16.5" hidden="1" customHeight="1"/>
    <row r="14604" ht="16.5" hidden="1" customHeight="1"/>
    <row r="14605" ht="16.5" hidden="1" customHeight="1"/>
    <row r="14606" ht="16.5" hidden="1" customHeight="1"/>
    <row r="14607" ht="16.5" hidden="1" customHeight="1"/>
    <row r="14608" ht="16.5" hidden="1" customHeight="1"/>
    <row r="14609" ht="16.5" hidden="1" customHeight="1"/>
    <row r="14610" ht="16.5" hidden="1" customHeight="1"/>
    <row r="14611" ht="16.5" hidden="1" customHeight="1"/>
    <row r="14612" ht="16.5" hidden="1" customHeight="1"/>
    <row r="14613" ht="16.5" hidden="1" customHeight="1"/>
    <row r="14614" ht="16.5" hidden="1" customHeight="1"/>
    <row r="14615" ht="16.5" hidden="1" customHeight="1"/>
    <row r="14616" ht="16.5" hidden="1" customHeight="1"/>
    <row r="14617" ht="16.5" hidden="1" customHeight="1"/>
    <row r="14618" ht="16.5" hidden="1" customHeight="1"/>
    <row r="14619" ht="16.5" hidden="1" customHeight="1"/>
    <row r="14620" ht="16.5" hidden="1" customHeight="1"/>
    <row r="14621" ht="16.5" hidden="1" customHeight="1"/>
    <row r="14622" ht="16.5" hidden="1" customHeight="1"/>
    <row r="14623" ht="16.5" hidden="1" customHeight="1"/>
    <row r="14624" ht="16.5" hidden="1" customHeight="1"/>
    <row r="14625" ht="16.5" hidden="1" customHeight="1"/>
    <row r="14626" ht="16.5" hidden="1" customHeight="1"/>
    <row r="14627" ht="16.5" hidden="1" customHeight="1"/>
    <row r="14628" ht="16.5" hidden="1" customHeight="1"/>
    <row r="14629" ht="16.5" hidden="1" customHeight="1"/>
    <row r="14630" ht="16.5" hidden="1" customHeight="1"/>
    <row r="14631" ht="16.5" hidden="1" customHeight="1"/>
    <row r="14632" ht="16.5" hidden="1" customHeight="1"/>
    <row r="14633" ht="16.5" hidden="1" customHeight="1"/>
    <row r="14634" ht="16.5" hidden="1" customHeight="1"/>
    <row r="14635" ht="16.5" hidden="1" customHeight="1"/>
    <row r="14636" ht="16.5" hidden="1" customHeight="1"/>
    <row r="14637" ht="16.5" hidden="1" customHeight="1"/>
    <row r="14638" ht="16.5" hidden="1" customHeight="1"/>
    <row r="14639" ht="16.5" hidden="1" customHeight="1"/>
    <row r="14640" ht="16.5" hidden="1" customHeight="1"/>
    <row r="14641" ht="16.5" hidden="1" customHeight="1"/>
    <row r="14642" ht="16.5" hidden="1" customHeight="1"/>
    <row r="14643" ht="16.5" hidden="1" customHeight="1"/>
    <row r="14644" ht="16.5" hidden="1" customHeight="1"/>
    <row r="14645" ht="16.5" hidden="1" customHeight="1"/>
    <row r="14646" ht="16.5" hidden="1" customHeight="1"/>
    <row r="14647" ht="16.5" hidden="1" customHeight="1"/>
    <row r="14648" ht="16.5" hidden="1" customHeight="1"/>
    <row r="14649" ht="16.5" hidden="1" customHeight="1"/>
    <row r="14650" ht="16.5" hidden="1" customHeight="1"/>
    <row r="14651" ht="16.5" hidden="1" customHeight="1"/>
    <row r="14652" ht="16.5" hidden="1" customHeight="1"/>
    <row r="14653" ht="16.5" hidden="1" customHeight="1"/>
    <row r="14654" ht="16.5" hidden="1" customHeight="1"/>
    <row r="14655" ht="16.5" hidden="1" customHeight="1"/>
    <row r="14656" ht="16.5" hidden="1" customHeight="1"/>
    <row r="14657" ht="16.5" hidden="1" customHeight="1"/>
    <row r="14658" ht="16.5" hidden="1" customHeight="1"/>
    <row r="14659" ht="16.5" hidden="1" customHeight="1"/>
    <row r="14660" ht="16.5" hidden="1" customHeight="1"/>
    <row r="14661" ht="16.5" hidden="1" customHeight="1"/>
    <row r="14662" ht="16.5" hidden="1" customHeight="1"/>
    <row r="14663" ht="16.5" hidden="1" customHeight="1"/>
    <row r="14664" ht="16.5" hidden="1" customHeight="1"/>
    <row r="14665" ht="16.5" hidden="1" customHeight="1"/>
    <row r="14666" ht="16.5" hidden="1" customHeight="1"/>
    <row r="14667" ht="16.5" hidden="1" customHeight="1"/>
    <row r="14668" ht="16.5" hidden="1" customHeight="1"/>
    <row r="14669" ht="16.5" hidden="1" customHeight="1"/>
    <row r="14670" ht="16.5" hidden="1" customHeight="1"/>
    <row r="14671" ht="16.5" hidden="1" customHeight="1"/>
    <row r="14672" ht="16.5" hidden="1" customHeight="1"/>
    <row r="14673" ht="16.5" hidden="1" customHeight="1"/>
    <row r="14674" ht="16.5" hidden="1" customHeight="1"/>
    <row r="14675" ht="16.5" hidden="1" customHeight="1"/>
    <row r="14676" ht="16.5" hidden="1" customHeight="1"/>
    <row r="14677" ht="16.5" hidden="1" customHeight="1"/>
    <row r="14678" ht="16.5" hidden="1" customHeight="1"/>
    <row r="14679" ht="16.5" hidden="1" customHeight="1"/>
    <row r="14680" ht="16.5" hidden="1" customHeight="1"/>
    <row r="14681" ht="16.5" hidden="1" customHeight="1"/>
    <row r="14682" ht="16.5" hidden="1" customHeight="1"/>
    <row r="14683" ht="16.5" hidden="1" customHeight="1"/>
    <row r="14684" ht="16.5" hidden="1" customHeight="1"/>
    <row r="14685" ht="16.5" hidden="1" customHeight="1"/>
    <row r="14686" ht="16.5" hidden="1" customHeight="1"/>
    <row r="14687" ht="16.5" hidden="1" customHeight="1"/>
    <row r="14688" ht="16.5" hidden="1" customHeight="1"/>
    <row r="14689" ht="16.5" hidden="1" customHeight="1"/>
    <row r="14690" ht="16.5" hidden="1" customHeight="1"/>
    <row r="14691" ht="16.5" hidden="1" customHeight="1"/>
    <row r="14692" ht="16.5" hidden="1" customHeight="1"/>
    <row r="14693" ht="16.5" hidden="1" customHeight="1"/>
    <row r="14694" ht="16.5" hidden="1" customHeight="1"/>
    <row r="14695" ht="16.5" hidden="1" customHeight="1"/>
    <row r="14696" ht="16.5" hidden="1" customHeight="1"/>
    <row r="14697" ht="16.5" hidden="1" customHeight="1"/>
    <row r="14698" ht="16.5" hidden="1" customHeight="1"/>
    <row r="14699" ht="16.5" hidden="1" customHeight="1"/>
    <row r="14700" ht="16.5" hidden="1" customHeight="1"/>
    <row r="14701" ht="16.5" hidden="1" customHeight="1"/>
    <row r="14702" ht="16.5" hidden="1" customHeight="1"/>
    <row r="14703" ht="16.5" hidden="1" customHeight="1"/>
    <row r="14704" ht="16.5" hidden="1" customHeight="1"/>
    <row r="14705" ht="16.5" hidden="1" customHeight="1"/>
    <row r="14706" ht="16.5" hidden="1" customHeight="1"/>
    <row r="14707" ht="16.5" hidden="1" customHeight="1"/>
    <row r="14708" ht="16.5" hidden="1" customHeight="1"/>
    <row r="14709" ht="16.5" hidden="1" customHeight="1"/>
    <row r="14710" ht="16.5" hidden="1" customHeight="1"/>
    <row r="14711" ht="16.5" hidden="1" customHeight="1"/>
    <row r="14712" ht="16.5" hidden="1" customHeight="1"/>
    <row r="14713" ht="16.5" hidden="1" customHeight="1"/>
    <row r="14714" ht="16.5" hidden="1" customHeight="1"/>
    <row r="14715" ht="16.5" hidden="1" customHeight="1"/>
    <row r="14716" ht="16.5" hidden="1" customHeight="1"/>
    <row r="14717" ht="16.5" hidden="1" customHeight="1"/>
    <row r="14718" ht="16.5" hidden="1" customHeight="1"/>
    <row r="14719" ht="16.5" hidden="1" customHeight="1"/>
    <row r="14720" ht="16.5" hidden="1" customHeight="1"/>
    <row r="14721" ht="16.5" hidden="1" customHeight="1"/>
    <row r="14722" ht="16.5" hidden="1" customHeight="1"/>
    <row r="14723" ht="16.5" hidden="1" customHeight="1"/>
    <row r="14724" ht="16.5" hidden="1" customHeight="1"/>
    <row r="14725" ht="16.5" hidden="1" customHeight="1"/>
    <row r="14726" ht="16.5" hidden="1" customHeight="1"/>
    <row r="14727" ht="16.5" hidden="1" customHeight="1"/>
    <row r="14728" ht="16.5" hidden="1" customHeight="1"/>
    <row r="14729" ht="16.5" hidden="1" customHeight="1"/>
    <row r="14730" ht="16.5" hidden="1" customHeight="1"/>
    <row r="14731" ht="16.5" hidden="1" customHeight="1"/>
    <row r="14732" ht="16.5" hidden="1" customHeight="1"/>
    <row r="14733" ht="16.5" hidden="1" customHeight="1"/>
    <row r="14734" ht="16.5" hidden="1" customHeight="1"/>
    <row r="14735" ht="16.5" hidden="1" customHeight="1"/>
    <row r="14736" ht="16.5" hidden="1" customHeight="1"/>
    <row r="14737" ht="16.5" hidden="1" customHeight="1"/>
    <row r="14738" ht="16.5" hidden="1" customHeight="1"/>
    <row r="14739" ht="16.5" hidden="1" customHeight="1"/>
    <row r="14740" ht="16.5" hidden="1" customHeight="1"/>
    <row r="14741" ht="16.5" hidden="1" customHeight="1"/>
    <row r="14742" ht="16.5" hidden="1" customHeight="1"/>
    <row r="14743" ht="16.5" hidden="1" customHeight="1"/>
    <row r="14744" ht="16.5" hidden="1" customHeight="1"/>
    <row r="14745" ht="16.5" hidden="1" customHeight="1"/>
    <row r="14746" ht="16.5" hidden="1" customHeight="1"/>
    <row r="14747" ht="16.5" hidden="1" customHeight="1"/>
    <row r="14748" ht="16.5" hidden="1" customHeight="1"/>
    <row r="14749" ht="16.5" hidden="1" customHeight="1"/>
    <row r="14750" ht="16.5" hidden="1" customHeight="1"/>
    <row r="14751" ht="16.5" hidden="1" customHeight="1"/>
    <row r="14752" ht="16.5" hidden="1" customHeight="1"/>
    <row r="14753" ht="16.5" hidden="1" customHeight="1"/>
    <row r="14754" ht="16.5" hidden="1" customHeight="1"/>
    <row r="14755" ht="16.5" hidden="1" customHeight="1"/>
    <row r="14756" ht="16.5" hidden="1" customHeight="1"/>
    <row r="14757" ht="16.5" hidden="1" customHeight="1"/>
    <row r="14758" ht="16.5" hidden="1" customHeight="1"/>
    <row r="14759" ht="16.5" hidden="1" customHeight="1"/>
    <row r="14760" ht="16.5" hidden="1" customHeight="1"/>
    <row r="14761" ht="16.5" hidden="1" customHeight="1"/>
    <row r="14762" ht="16.5" hidden="1" customHeight="1"/>
    <row r="14763" ht="16.5" hidden="1" customHeight="1"/>
    <row r="14764" ht="16.5" hidden="1" customHeight="1"/>
    <row r="14765" ht="16.5" hidden="1" customHeight="1"/>
    <row r="14766" ht="16.5" hidden="1" customHeight="1"/>
    <row r="14767" ht="16.5" hidden="1" customHeight="1"/>
    <row r="14768" ht="16.5" hidden="1" customHeight="1"/>
    <row r="14769" ht="16.5" hidden="1" customHeight="1"/>
    <row r="14770" ht="16.5" hidden="1" customHeight="1"/>
    <row r="14771" ht="16.5" hidden="1" customHeight="1"/>
    <row r="14772" ht="16.5" hidden="1" customHeight="1"/>
    <row r="14773" ht="16.5" hidden="1" customHeight="1"/>
    <row r="14774" ht="16.5" hidden="1" customHeight="1"/>
    <row r="14775" ht="16.5" hidden="1" customHeight="1"/>
    <row r="14776" ht="16.5" hidden="1" customHeight="1"/>
    <row r="14777" ht="16.5" hidden="1" customHeight="1"/>
    <row r="14778" ht="16.5" hidden="1" customHeight="1"/>
    <row r="14779" ht="16.5" hidden="1" customHeight="1"/>
    <row r="14780" ht="16.5" hidden="1" customHeight="1"/>
    <row r="14781" ht="16.5" hidden="1" customHeight="1"/>
    <row r="14782" ht="16.5" hidden="1" customHeight="1"/>
    <row r="14783" ht="16.5" hidden="1" customHeight="1"/>
    <row r="14784" ht="16.5" hidden="1" customHeight="1"/>
    <row r="14785" ht="16.5" hidden="1" customHeight="1"/>
    <row r="14786" ht="16.5" hidden="1" customHeight="1"/>
    <row r="14787" ht="16.5" hidden="1" customHeight="1"/>
    <row r="14788" ht="16.5" hidden="1" customHeight="1"/>
    <row r="14789" ht="16.5" hidden="1" customHeight="1"/>
    <row r="14790" ht="16.5" hidden="1" customHeight="1"/>
    <row r="14791" ht="16.5" hidden="1" customHeight="1"/>
    <row r="14792" ht="16.5" hidden="1" customHeight="1"/>
    <row r="14793" ht="16.5" hidden="1" customHeight="1"/>
    <row r="14794" ht="16.5" hidden="1" customHeight="1"/>
    <row r="14795" ht="16.5" hidden="1" customHeight="1"/>
    <row r="14796" ht="16.5" hidden="1" customHeight="1"/>
    <row r="14797" ht="16.5" hidden="1" customHeight="1"/>
    <row r="14798" ht="16.5" hidden="1" customHeight="1"/>
    <row r="14799" ht="16.5" hidden="1" customHeight="1"/>
    <row r="14800" ht="16.5" hidden="1" customHeight="1"/>
    <row r="14801" ht="16.5" hidden="1" customHeight="1"/>
    <row r="14802" ht="16.5" hidden="1" customHeight="1"/>
    <row r="14803" ht="16.5" hidden="1" customHeight="1"/>
    <row r="14804" ht="16.5" hidden="1" customHeight="1"/>
    <row r="14805" ht="16.5" hidden="1" customHeight="1"/>
    <row r="14806" ht="16.5" hidden="1" customHeight="1"/>
    <row r="14807" ht="16.5" hidden="1" customHeight="1"/>
    <row r="14808" ht="16.5" hidden="1" customHeight="1"/>
    <row r="14809" ht="16.5" hidden="1" customHeight="1"/>
    <row r="14810" ht="16.5" hidden="1" customHeight="1"/>
    <row r="14811" ht="16.5" hidden="1" customHeight="1"/>
    <row r="14812" ht="16.5" hidden="1" customHeight="1"/>
    <row r="14813" ht="16.5" hidden="1" customHeight="1"/>
    <row r="14814" ht="16.5" hidden="1" customHeight="1"/>
    <row r="14815" ht="16.5" hidden="1" customHeight="1"/>
    <row r="14816" ht="16.5" hidden="1" customHeight="1"/>
    <row r="14817" ht="16.5" hidden="1" customHeight="1"/>
    <row r="14818" ht="16.5" hidden="1" customHeight="1"/>
    <row r="14819" ht="16.5" hidden="1" customHeight="1"/>
    <row r="14820" ht="16.5" hidden="1" customHeight="1"/>
    <row r="14821" ht="16.5" hidden="1" customHeight="1"/>
    <row r="14822" ht="16.5" hidden="1" customHeight="1"/>
    <row r="14823" ht="16.5" hidden="1" customHeight="1"/>
    <row r="14824" ht="16.5" hidden="1" customHeight="1"/>
    <row r="14825" ht="16.5" hidden="1" customHeight="1"/>
    <row r="14826" ht="16.5" hidden="1" customHeight="1"/>
    <row r="14827" ht="16.5" hidden="1" customHeight="1"/>
    <row r="14828" ht="16.5" hidden="1" customHeight="1"/>
    <row r="14829" ht="16.5" hidden="1" customHeight="1"/>
    <row r="14830" ht="16.5" hidden="1" customHeight="1"/>
    <row r="14831" ht="16.5" hidden="1" customHeight="1"/>
    <row r="14832" ht="16.5" hidden="1" customHeight="1"/>
    <row r="14833" ht="16.5" hidden="1" customHeight="1"/>
    <row r="14834" ht="16.5" hidden="1" customHeight="1"/>
    <row r="14835" ht="16.5" hidden="1" customHeight="1"/>
    <row r="14836" ht="16.5" hidden="1" customHeight="1"/>
    <row r="14837" ht="16.5" hidden="1" customHeight="1"/>
    <row r="14838" ht="16.5" hidden="1" customHeight="1"/>
    <row r="14839" ht="16.5" hidden="1" customHeight="1"/>
    <row r="14840" ht="16.5" hidden="1" customHeight="1"/>
    <row r="14841" ht="16.5" hidden="1" customHeight="1"/>
    <row r="14842" ht="16.5" hidden="1" customHeight="1"/>
    <row r="14843" ht="16.5" hidden="1" customHeight="1"/>
    <row r="14844" ht="16.5" hidden="1" customHeight="1"/>
    <row r="14845" ht="16.5" hidden="1" customHeight="1"/>
    <row r="14846" ht="16.5" hidden="1" customHeight="1"/>
    <row r="14847" ht="16.5" hidden="1" customHeight="1"/>
    <row r="14848" ht="16.5" hidden="1" customHeight="1"/>
    <row r="14849" ht="16.5" hidden="1" customHeight="1"/>
    <row r="14850" ht="16.5" hidden="1" customHeight="1"/>
    <row r="14851" ht="16.5" hidden="1" customHeight="1"/>
    <row r="14852" ht="16.5" hidden="1" customHeight="1"/>
    <row r="14853" ht="16.5" hidden="1" customHeight="1"/>
    <row r="14854" ht="16.5" hidden="1" customHeight="1"/>
    <row r="14855" ht="16.5" hidden="1" customHeight="1"/>
    <row r="14856" ht="16.5" hidden="1" customHeight="1"/>
    <row r="14857" ht="16.5" hidden="1" customHeight="1"/>
    <row r="14858" ht="16.5" hidden="1" customHeight="1"/>
    <row r="14859" ht="16.5" hidden="1" customHeight="1"/>
    <row r="14860" ht="16.5" hidden="1" customHeight="1"/>
    <row r="14861" ht="16.5" hidden="1" customHeight="1"/>
    <row r="14862" ht="16.5" hidden="1" customHeight="1"/>
    <row r="14863" ht="16.5" hidden="1" customHeight="1"/>
    <row r="14864" ht="16.5" hidden="1" customHeight="1"/>
    <row r="14865" ht="16.5" hidden="1" customHeight="1"/>
    <row r="14866" ht="16.5" hidden="1" customHeight="1"/>
    <row r="14867" ht="16.5" hidden="1" customHeight="1"/>
    <row r="14868" ht="16.5" hidden="1" customHeight="1"/>
    <row r="14869" ht="16.5" hidden="1" customHeight="1"/>
    <row r="14870" ht="16.5" hidden="1" customHeight="1"/>
    <row r="14871" ht="16.5" hidden="1" customHeight="1"/>
    <row r="14872" ht="16.5" hidden="1" customHeight="1"/>
    <row r="14873" ht="16.5" hidden="1" customHeight="1"/>
    <row r="14874" ht="16.5" hidden="1" customHeight="1"/>
    <row r="14875" ht="16.5" hidden="1" customHeight="1"/>
    <row r="14876" ht="16.5" hidden="1" customHeight="1"/>
    <row r="14877" ht="16.5" hidden="1" customHeight="1"/>
    <row r="14878" ht="16.5" hidden="1" customHeight="1"/>
    <row r="14879" ht="16.5" hidden="1" customHeight="1"/>
    <row r="14880" ht="16.5" hidden="1" customHeight="1"/>
    <row r="14881" ht="16.5" hidden="1" customHeight="1"/>
    <row r="14882" ht="16.5" hidden="1" customHeight="1"/>
    <row r="14883" ht="16.5" hidden="1" customHeight="1"/>
    <row r="14884" ht="16.5" hidden="1" customHeight="1"/>
    <row r="14885" ht="16.5" hidden="1" customHeight="1"/>
    <row r="14886" ht="16.5" hidden="1" customHeight="1"/>
    <row r="14887" ht="16.5" hidden="1" customHeight="1"/>
    <row r="14888" ht="16.5" hidden="1" customHeight="1"/>
    <row r="14889" ht="16.5" hidden="1" customHeight="1"/>
    <row r="14890" ht="16.5" hidden="1" customHeight="1"/>
    <row r="14891" ht="16.5" hidden="1" customHeight="1"/>
    <row r="14892" ht="16.5" hidden="1" customHeight="1"/>
    <row r="14893" ht="16.5" hidden="1" customHeight="1"/>
    <row r="14894" ht="16.5" hidden="1" customHeight="1"/>
    <row r="14895" ht="16.5" hidden="1" customHeight="1"/>
    <row r="14896" ht="16.5" hidden="1" customHeight="1"/>
    <row r="14897" ht="16.5" hidden="1" customHeight="1"/>
    <row r="14898" ht="16.5" hidden="1" customHeight="1"/>
    <row r="14899" ht="16.5" hidden="1" customHeight="1"/>
    <row r="14900" ht="16.5" hidden="1" customHeight="1"/>
    <row r="14901" ht="16.5" hidden="1" customHeight="1"/>
    <row r="14902" ht="16.5" hidden="1" customHeight="1"/>
    <row r="14903" ht="16.5" hidden="1" customHeight="1"/>
    <row r="14904" ht="16.5" hidden="1" customHeight="1"/>
    <row r="14905" ht="16.5" hidden="1" customHeight="1"/>
    <row r="14906" ht="16.5" hidden="1" customHeight="1"/>
    <row r="14907" ht="16.5" hidden="1" customHeight="1"/>
    <row r="14908" ht="16.5" hidden="1" customHeight="1"/>
    <row r="14909" ht="16.5" hidden="1" customHeight="1"/>
    <row r="14910" ht="16.5" hidden="1" customHeight="1"/>
    <row r="14911" ht="16.5" hidden="1" customHeight="1"/>
    <row r="14912" ht="16.5" hidden="1" customHeight="1"/>
    <row r="14913" ht="16.5" hidden="1" customHeight="1"/>
    <row r="14914" ht="16.5" hidden="1" customHeight="1"/>
    <row r="14915" ht="16.5" hidden="1" customHeight="1"/>
    <row r="14916" ht="16.5" hidden="1" customHeight="1"/>
    <row r="14917" ht="16.5" hidden="1" customHeight="1"/>
    <row r="14918" ht="16.5" hidden="1" customHeight="1"/>
    <row r="14919" ht="16.5" hidden="1" customHeight="1"/>
    <row r="14920" ht="16.5" hidden="1" customHeight="1"/>
    <row r="14921" ht="16.5" hidden="1" customHeight="1"/>
    <row r="14922" ht="16.5" hidden="1" customHeight="1"/>
    <row r="14923" ht="16.5" hidden="1" customHeight="1"/>
    <row r="14924" ht="16.5" hidden="1" customHeight="1"/>
    <row r="14925" ht="16.5" hidden="1" customHeight="1"/>
    <row r="14926" ht="16.5" hidden="1" customHeight="1"/>
    <row r="14927" ht="16.5" hidden="1" customHeight="1"/>
    <row r="14928" ht="16.5" hidden="1" customHeight="1"/>
    <row r="14929" ht="16.5" hidden="1" customHeight="1"/>
    <row r="14930" ht="16.5" hidden="1" customHeight="1"/>
    <row r="14931" ht="16.5" hidden="1" customHeight="1"/>
    <row r="14932" ht="16.5" hidden="1" customHeight="1"/>
    <row r="14933" ht="16.5" hidden="1" customHeight="1"/>
    <row r="14934" ht="16.5" hidden="1" customHeight="1"/>
    <row r="14935" ht="16.5" hidden="1" customHeight="1"/>
    <row r="14936" ht="16.5" hidden="1" customHeight="1"/>
    <row r="14937" ht="16.5" hidden="1" customHeight="1"/>
    <row r="14938" ht="16.5" hidden="1" customHeight="1"/>
    <row r="14939" ht="16.5" hidden="1" customHeight="1"/>
    <row r="14940" ht="16.5" hidden="1" customHeight="1"/>
    <row r="14941" ht="16.5" hidden="1" customHeight="1"/>
    <row r="14942" ht="16.5" hidden="1" customHeight="1"/>
    <row r="14943" ht="16.5" hidden="1" customHeight="1"/>
    <row r="14944" ht="16.5" hidden="1" customHeight="1"/>
    <row r="14945" ht="16.5" hidden="1" customHeight="1"/>
    <row r="14946" ht="16.5" hidden="1" customHeight="1"/>
    <row r="14947" ht="16.5" hidden="1" customHeight="1"/>
    <row r="14948" ht="16.5" hidden="1" customHeight="1"/>
    <row r="14949" ht="16.5" hidden="1" customHeight="1"/>
    <row r="14950" ht="16.5" hidden="1" customHeight="1"/>
    <row r="14951" ht="16.5" hidden="1" customHeight="1"/>
    <row r="14952" ht="16.5" hidden="1" customHeight="1"/>
    <row r="14953" ht="16.5" hidden="1" customHeight="1"/>
    <row r="14954" ht="16.5" hidden="1" customHeight="1"/>
    <row r="14955" ht="16.5" hidden="1" customHeight="1"/>
    <row r="14956" ht="16.5" hidden="1" customHeight="1"/>
    <row r="14957" ht="16.5" hidden="1" customHeight="1"/>
    <row r="14958" ht="16.5" hidden="1" customHeight="1"/>
    <row r="14959" ht="16.5" hidden="1" customHeight="1"/>
    <row r="14960" ht="16.5" hidden="1" customHeight="1"/>
    <row r="14961" ht="16.5" hidden="1" customHeight="1"/>
    <row r="14962" ht="16.5" hidden="1" customHeight="1"/>
    <row r="14963" ht="16.5" hidden="1" customHeight="1"/>
    <row r="14964" ht="16.5" hidden="1" customHeight="1"/>
    <row r="14965" ht="16.5" hidden="1" customHeight="1"/>
    <row r="14966" ht="16.5" hidden="1" customHeight="1"/>
    <row r="14967" ht="16.5" hidden="1" customHeight="1"/>
    <row r="14968" ht="16.5" hidden="1" customHeight="1"/>
    <row r="14969" ht="16.5" hidden="1" customHeight="1"/>
    <row r="14970" ht="16.5" hidden="1" customHeight="1"/>
    <row r="14971" ht="16.5" hidden="1" customHeight="1"/>
    <row r="14972" ht="16.5" hidden="1" customHeight="1"/>
    <row r="14973" ht="16.5" hidden="1" customHeight="1"/>
    <row r="14974" ht="16.5" hidden="1" customHeight="1"/>
    <row r="14975" ht="16.5" hidden="1" customHeight="1"/>
    <row r="14976" ht="16.5" hidden="1" customHeight="1"/>
    <row r="14977" ht="16.5" hidden="1" customHeight="1"/>
    <row r="14978" ht="16.5" hidden="1" customHeight="1"/>
    <row r="14979" ht="16.5" hidden="1" customHeight="1"/>
    <row r="14980" ht="16.5" hidden="1" customHeight="1"/>
    <row r="14981" ht="16.5" hidden="1" customHeight="1"/>
    <row r="14982" ht="16.5" hidden="1" customHeight="1"/>
    <row r="14983" ht="16.5" hidden="1" customHeight="1"/>
    <row r="14984" ht="16.5" hidden="1" customHeight="1"/>
    <row r="14985" ht="16.5" hidden="1" customHeight="1"/>
    <row r="14986" ht="16.5" hidden="1" customHeight="1"/>
    <row r="14987" ht="16.5" hidden="1" customHeight="1"/>
    <row r="14988" ht="16.5" hidden="1" customHeight="1"/>
    <row r="14989" ht="16.5" hidden="1" customHeight="1"/>
    <row r="14990" ht="16.5" hidden="1" customHeight="1"/>
    <row r="14991" ht="16.5" hidden="1" customHeight="1"/>
    <row r="14992" ht="16.5" hidden="1" customHeight="1"/>
    <row r="14993" ht="16.5" hidden="1" customHeight="1"/>
    <row r="14994" ht="16.5" hidden="1" customHeight="1"/>
    <row r="14995" ht="16.5" hidden="1" customHeight="1"/>
    <row r="14996" ht="16.5" hidden="1" customHeight="1"/>
    <row r="14997" ht="16.5" hidden="1" customHeight="1"/>
    <row r="14998" ht="16.5" hidden="1" customHeight="1"/>
    <row r="14999" ht="16.5" hidden="1" customHeight="1"/>
    <row r="15000" ht="16.5" hidden="1" customHeight="1"/>
    <row r="15001" ht="16.5" hidden="1" customHeight="1"/>
    <row r="15002" ht="16.5" hidden="1" customHeight="1"/>
    <row r="15003" ht="16.5" hidden="1" customHeight="1"/>
    <row r="15004" ht="16.5" hidden="1" customHeight="1"/>
    <row r="15005" ht="16.5" hidden="1" customHeight="1"/>
    <row r="15006" ht="16.5" hidden="1" customHeight="1"/>
    <row r="15007" ht="16.5" hidden="1" customHeight="1"/>
    <row r="15008" ht="16.5" hidden="1" customHeight="1"/>
    <row r="15009" ht="16.5" hidden="1" customHeight="1"/>
    <row r="15010" ht="16.5" hidden="1" customHeight="1"/>
    <row r="15011" ht="16.5" hidden="1" customHeight="1"/>
    <row r="15012" ht="16.5" hidden="1" customHeight="1"/>
    <row r="15013" ht="16.5" hidden="1" customHeight="1"/>
    <row r="15014" ht="16.5" hidden="1" customHeight="1"/>
    <row r="15015" ht="16.5" hidden="1" customHeight="1"/>
    <row r="15016" ht="16.5" hidden="1" customHeight="1"/>
    <row r="15017" ht="16.5" hidden="1" customHeight="1"/>
    <row r="15018" ht="16.5" hidden="1" customHeight="1"/>
    <row r="15019" ht="16.5" hidden="1" customHeight="1"/>
    <row r="15020" ht="16.5" hidden="1" customHeight="1"/>
    <row r="15021" ht="16.5" hidden="1" customHeight="1"/>
    <row r="15022" ht="16.5" hidden="1" customHeight="1"/>
    <row r="15023" ht="16.5" hidden="1" customHeight="1"/>
    <row r="15024" ht="16.5" hidden="1" customHeight="1"/>
    <row r="15025" ht="16.5" hidden="1" customHeight="1"/>
    <row r="15026" ht="16.5" hidden="1" customHeight="1"/>
    <row r="15027" ht="16.5" hidden="1" customHeight="1"/>
    <row r="15028" ht="16.5" hidden="1" customHeight="1"/>
    <row r="15029" ht="16.5" hidden="1" customHeight="1"/>
    <row r="15030" ht="16.5" hidden="1" customHeight="1"/>
    <row r="15031" ht="16.5" hidden="1" customHeight="1"/>
    <row r="15032" ht="16.5" hidden="1" customHeight="1"/>
    <row r="15033" ht="16.5" hidden="1" customHeight="1"/>
    <row r="15034" ht="16.5" hidden="1" customHeight="1"/>
    <row r="15035" ht="16.5" hidden="1" customHeight="1"/>
    <row r="15036" ht="16.5" hidden="1" customHeight="1"/>
    <row r="15037" ht="16.5" hidden="1" customHeight="1"/>
    <row r="15038" ht="16.5" hidden="1" customHeight="1"/>
    <row r="15039" ht="16.5" hidden="1" customHeight="1"/>
    <row r="15040" ht="16.5" hidden="1" customHeight="1"/>
    <row r="15041" ht="16.5" hidden="1" customHeight="1"/>
    <row r="15042" ht="16.5" hidden="1" customHeight="1"/>
    <row r="15043" ht="16.5" hidden="1" customHeight="1"/>
    <row r="15044" ht="16.5" hidden="1" customHeight="1"/>
    <row r="15045" ht="16.5" hidden="1" customHeight="1"/>
    <row r="15046" ht="16.5" hidden="1" customHeight="1"/>
    <row r="15047" ht="16.5" hidden="1" customHeight="1"/>
    <row r="15048" ht="16.5" hidden="1" customHeight="1"/>
    <row r="15049" ht="16.5" hidden="1" customHeight="1"/>
    <row r="15050" ht="16.5" hidden="1" customHeight="1"/>
    <row r="15051" ht="16.5" hidden="1" customHeight="1"/>
    <row r="15052" ht="16.5" hidden="1" customHeight="1"/>
    <row r="15053" ht="16.5" hidden="1" customHeight="1"/>
    <row r="15054" ht="16.5" hidden="1" customHeight="1"/>
    <row r="15055" ht="16.5" hidden="1" customHeight="1"/>
    <row r="15056" ht="16.5" hidden="1" customHeight="1"/>
    <row r="15057" ht="16.5" hidden="1" customHeight="1"/>
    <row r="15058" ht="16.5" hidden="1" customHeight="1"/>
    <row r="15059" ht="16.5" hidden="1" customHeight="1"/>
    <row r="15060" ht="16.5" hidden="1" customHeight="1"/>
    <row r="15061" ht="16.5" hidden="1" customHeight="1"/>
    <row r="15062" ht="16.5" hidden="1" customHeight="1"/>
    <row r="15063" ht="16.5" hidden="1" customHeight="1"/>
    <row r="15064" ht="16.5" hidden="1" customHeight="1"/>
    <row r="15065" ht="16.5" hidden="1" customHeight="1"/>
    <row r="15066" ht="16.5" hidden="1" customHeight="1"/>
    <row r="15067" ht="16.5" hidden="1" customHeight="1"/>
    <row r="15068" ht="16.5" hidden="1" customHeight="1"/>
    <row r="15069" ht="16.5" hidden="1" customHeight="1"/>
    <row r="15070" ht="16.5" hidden="1" customHeight="1"/>
    <row r="15071" ht="16.5" hidden="1" customHeight="1"/>
    <row r="15072" ht="16.5" hidden="1" customHeight="1"/>
    <row r="15073" ht="16.5" hidden="1" customHeight="1"/>
    <row r="15074" ht="16.5" hidden="1" customHeight="1"/>
    <row r="15075" ht="16.5" hidden="1" customHeight="1"/>
    <row r="15076" ht="16.5" hidden="1" customHeight="1"/>
    <row r="15077" ht="16.5" hidden="1" customHeight="1"/>
    <row r="15078" ht="16.5" hidden="1" customHeight="1"/>
    <row r="15079" ht="16.5" hidden="1" customHeight="1"/>
    <row r="15080" ht="16.5" hidden="1" customHeight="1"/>
    <row r="15081" ht="16.5" hidden="1" customHeight="1"/>
    <row r="15082" ht="16.5" hidden="1" customHeight="1"/>
    <row r="15083" ht="16.5" hidden="1" customHeight="1"/>
    <row r="15084" ht="16.5" hidden="1" customHeight="1"/>
    <row r="15085" ht="16.5" hidden="1" customHeight="1"/>
    <row r="15086" ht="16.5" hidden="1" customHeight="1"/>
    <row r="15087" ht="16.5" hidden="1" customHeight="1"/>
    <row r="15088" ht="16.5" hidden="1" customHeight="1"/>
    <row r="15089" ht="16.5" hidden="1" customHeight="1"/>
    <row r="15090" ht="16.5" hidden="1" customHeight="1"/>
    <row r="15091" ht="16.5" hidden="1" customHeight="1"/>
    <row r="15092" ht="16.5" hidden="1" customHeight="1"/>
    <row r="15093" ht="16.5" hidden="1" customHeight="1"/>
    <row r="15094" ht="16.5" hidden="1" customHeight="1"/>
    <row r="15095" ht="16.5" hidden="1" customHeight="1"/>
    <row r="15096" ht="16.5" hidden="1" customHeight="1"/>
    <row r="15097" ht="16.5" hidden="1" customHeight="1"/>
    <row r="15098" ht="16.5" hidden="1" customHeight="1"/>
    <row r="15099" ht="16.5" hidden="1" customHeight="1"/>
    <row r="15100" ht="16.5" hidden="1" customHeight="1"/>
    <row r="15101" ht="16.5" hidden="1" customHeight="1"/>
    <row r="15102" ht="16.5" hidden="1" customHeight="1"/>
    <row r="15103" ht="16.5" hidden="1" customHeight="1"/>
    <row r="15104" ht="16.5" hidden="1" customHeight="1"/>
    <row r="15105" ht="16.5" hidden="1" customHeight="1"/>
    <row r="15106" ht="16.5" hidden="1" customHeight="1"/>
    <row r="15107" ht="16.5" hidden="1" customHeight="1"/>
    <row r="15108" ht="16.5" hidden="1" customHeight="1"/>
    <row r="15109" ht="16.5" hidden="1" customHeight="1"/>
    <row r="15110" ht="16.5" hidden="1" customHeight="1"/>
    <row r="15111" ht="16.5" hidden="1" customHeight="1"/>
    <row r="15112" ht="16.5" hidden="1" customHeight="1"/>
    <row r="15113" ht="16.5" hidden="1" customHeight="1"/>
    <row r="15114" ht="16.5" hidden="1" customHeight="1"/>
    <row r="15115" ht="16.5" hidden="1" customHeight="1"/>
    <row r="15116" ht="16.5" hidden="1" customHeight="1"/>
    <row r="15117" ht="16.5" hidden="1" customHeight="1"/>
    <row r="15118" ht="16.5" hidden="1" customHeight="1"/>
    <row r="15119" ht="16.5" hidden="1" customHeight="1"/>
    <row r="15120" ht="16.5" hidden="1" customHeight="1"/>
    <row r="15121" ht="16.5" hidden="1" customHeight="1"/>
    <row r="15122" ht="16.5" hidden="1" customHeight="1"/>
    <row r="15123" ht="16.5" hidden="1" customHeight="1"/>
    <row r="15124" ht="16.5" hidden="1" customHeight="1"/>
    <row r="15125" ht="16.5" hidden="1" customHeight="1"/>
    <row r="15126" ht="16.5" hidden="1" customHeight="1"/>
    <row r="15127" ht="16.5" hidden="1" customHeight="1"/>
    <row r="15128" ht="16.5" hidden="1" customHeight="1"/>
    <row r="15129" ht="16.5" hidden="1" customHeight="1"/>
    <row r="15130" ht="16.5" hidden="1" customHeight="1"/>
    <row r="15131" ht="16.5" hidden="1" customHeight="1"/>
    <row r="15132" ht="16.5" hidden="1" customHeight="1"/>
    <row r="15133" ht="16.5" hidden="1" customHeight="1"/>
    <row r="15134" ht="16.5" hidden="1" customHeight="1"/>
    <row r="15135" ht="16.5" hidden="1" customHeight="1"/>
    <row r="15136" ht="16.5" hidden="1" customHeight="1"/>
    <row r="15137" ht="16.5" hidden="1" customHeight="1"/>
    <row r="15138" ht="16.5" hidden="1" customHeight="1"/>
    <row r="15139" ht="16.5" hidden="1" customHeight="1"/>
    <row r="15140" ht="16.5" hidden="1" customHeight="1"/>
    <row r="15141" ht="16.5" hidden="1" customHeight="1"/>
    <row r="15142" ht="16.5" hidden="1" customHeight="1"/>
    <row r="15143" ht="16.5" hidden="1" customHeight="1"/>
    <row r="15144" ht="16.5" hidden="1" customHeight="1"/>
    <row r="15145" ht="16.5" hidden="1" customHeight="1"/>
    <row r="15146" ht="16.5" hidden="1" customHeight="1"/>
    <row r="15147" ht="16.5" hidden="1" customHeight="1"/>
    <row r="15148" ht="16.5" hidden="1" customHeight="1"/>
    <row r="15149" ht="16.5" hidden="1" customHeight="1"/>
    <row r="15150" ht="16.5" hidden="1" customHeight="1"/>
    <row r="15151" ht="16.5" hidden="1" customHeight="1"/>
    <row r="15152" ht="16.5" hidden="1" customHeight="1"/>
    <row r="15153" ht="16.5" hidden="1" customHeight="1"/>
    <row r="15154" ht="16.5" hidden="1" customHeight="1"/>
    <row r="15155" ht="16.5" hidden="1" customHeight="1"/>
    <row r="15156" ht="16.5" hidden="1" customHeight="1"/>
    <row r="15157" ht="16.5" hidden="1" customHeight="1"/>
    <row r="15158" ht="16.5" hidden="1" customHeight="1"/>
    <row r="15159" ht="16.5" hidden="1" customHeight="1"/>
    <row r="15160" ht="16.5" hidden="1" customHeight="1"/>
    <row r="15161" ht="16.5" hidden="1" customHeight="1"/>
    <row r="15162" ht="16.5" hidden="1" customHeight="1"/>
    <row r="15163" ht="16.5" hidden="1" customHeight="1"/>
    <row r="15164" ht="16.5" hidden="1" customHeight="1"/>
    <row r="15165" ht="16.5" hidden="1" customHeight="1"/>
    <row r="15166" ht="16.5" hidden="1" customHeight="1"/>
    <row r="15167" ht="16.5" hidden="1" customHeight="1"/>
    <row r="15168" ht="16.5" hidden="1" customHeight="1"/>
    <row r="15169" ht="16.5" hidden="1" customHeight="1"/>
    <row r="15170" ht="16.5" hidden="1" customHeight="1"/>
    <row r="15171" ht="16.5" hidden="1" customHeight="1"/>
    <row r="15172" ht="16.5" hidden="1" customHeight="1"/>
    <row r="15173" ht="16.5" hidden="1" customHeight="1"/>
    <row r="15174" ht="16.5" hidden="1" customHeight="1"/>
    <row r="15175" ht="16.5" hidden="1" customHeight="1"/>
    <row r="15176" ht="16.5" hidden="1" customHeight="1"/>
    <row r="15177" ht="16.5" hidden="1" customHeight="1"/>
    <row r="15178" ht="16.5" hidden="1" customHeight="1"/>
    <row r="15179" ht="16.5" hidden="1" customHeight="1"/>
    <row r="15180" ht="16.5" hidden="1" customHeight="1"/>
    <row r="15181" ht="16.5" hidden="1" customHeight="1"/>
    <row r="15182" ht="16.5" hidden="1" customHeight="1"/>
    <row r="15183" ht="16.5" hidden="1" customHeight="1"/>
    <row r="15184" ht="16.5" hidden="1" customHeight="1"/>
    <row r="15185" ht="16.5" hidden="1" customHeight="1"/>
    <row r="15186" ht="16.5" hidden="1" customHeight="1"/>
    <row r="15187" ht="16.5" hidden="1" customHeight="1"/>
    <row r="15188" ht="16.5" hidden="1" customHeight="1"/>
    <row r="15189" ht="16.5" hidden="1" customHeight="1"/>
    <row r="15190" ht="16.5" hidden="1" customHeight="1"/>
    <row r="15191" ht="16.5" hidden="1" customHeight="1"/>
    <row r="15192" ht="16.5" hidden="1" customHeight="1"/>
    <row r="15193" ht="16.5" hidden="1" customHeight="1"/>
    <row r="15194" ht="16.5" hidden="1" customHeight="1"/>
    <row r="15195" ht="16.5" hidden="1" customHeight="1"/>
    <row r="15196" ht="16.5" hidden="1" customHeight="1"/>
    <row r="15197" ht="16.5" hidden="1" customHeight="1"/>
    <row r="15198" ht="16.5" hidden="1" customHeight="1"/>
    <row r="15199" ht="16.5" hidden="1" customHeight="1"/>
    <row r="15200" ht="16.5" hidden="1" customHeight="1"/>
    <row r="15201" ht="16.5" hidden="1" customHeight="1"/>
    <row r="15202" ht="16.5" hidden="1" customHeight="1"/>
    <row r="15203" ht="16.5" hidden="1" customHeight="1"/>
    <row r="15204" ht="16.5" hidden="1" customHeight="1"/>
    <row r="15205" ht="16.5" hidden="1" customHeight="1"/>
    <row r="15206" ht="16.5" hidden="1" customHeight="1"/>
    <row r="15207" ht="16.5" hidden="1" customHeight="1"/>
    <row r="15208" ht="16.5" hidden="1" customHeight="1"/>
    <row r="15209" ht="16.5" hidden="1" customHeight="1"/>
    <row r="15210" ht="16.5" hidden="1" customHeight="1"/>
    <row r="15211" ht="16.5" hidden="1" customHeight="1"/>
    <row r="15212" ht="16.5" hidden="1" customHeight="1"/>
    <row r="15213" ht="16.5" hidden="1" customHeight="1"/>
    <row r="15214" ht="16.5" hidden="1" customHeight="1"/>
    <row r="15215" ht="16.5" hidden="1" customHeight="1"/>
    <row r="15216" ht="16.5" hidden="1" customHeight="1"/>
    <row r="15217" ht="16.5" hidden="1" customHeight="1"/>
    <row r="15218" ht="16.5" hidden="1" customHeight="1"/>
    <row r="15219" ht="16.5" hidden="1" customHeight="1"/>
    <row r="15220" ht="16.5" hidden="1" customHeight="1"/>
    <row r="15221" ht="16.5" hidden="1" customHeight="1"/>
    <row r="15222" ht="16.5" hidden="1" customHeight="1"/>
    <row r="15223" ht="16.5" hidden="1" customHeight="1"/>
    <row r="15224" ht="16.5" hidden="1" customHeight="1"/>
    <row r="15225" ht="16.5" hidden="1" customHeight="1"/>
    <row r="15226" ht="16.5" hidden="1" customHeight="1"/>
    <row r="15227" ht="16.5" hidden="1" customHeight="1"/>
    <row r="15228" ht="16.5" hidden="1" customHeight="1"/>
    <row r="15229" ht="16.5" hidden="1" customHeight="1"/>
    <row r="15230" ht="16.5" hidden="1" customHeight="1"/>
    <row r="15231" ht="16.5" hidden="1" customHeight="1"/>
    <row r="15232" ht="16.5" hidden="1" customHeight="1"/>
    <row r="15233" ht="16.5" hidden="1" customHeight="1"/>
    <row r="15234" ht="16.5" hidden="1" customHeight="1"/>
    <row r="15235" ht="16.5" hidden="1" customHeight="1"/>
    <row r="15236" ht="16.5" hidden="1" customHeight="1"/>
    <row r="15237" ht="16.5" hidden="1" customHeight="1"/>
    <row r="15238" ht="16.5" hidden="1" customHeight="1"/>
    <row r="15239" ht="16.5" hidden="1" customHeight="1"/>
    <row r="15240" ht="16.5" hidden="1" customHeight="1"/>
    <row r="15241" ht="16.5" hidden="1" customHeight="1"/>
    <row r="15242" ht="16.5" hidden="1" customHeight="1"/>
    <row r="15243" ht="16.5" hidden="1" customHeight="1"/>
    <row r="15244" ht="16.5" hidden="1" customHeight="1"/>
    <row r="15245" ht="16.5" hidden="1" customHeight="1"/>
    <row r="15246" ht="16.5" hidden="1" customHeight="1"/>
    <row r="15247" ht="16.5" hidden="1" customHeight="1"/>
    <row r="15248" ht="16.5" hidden="1" customHeight="1"/>
    <row r="15249" ht="16.5" hidden="1" customHeight="1"/>
    <row r="15250" ht="16.5" hidden="1" customHeight="1"/>
    <row r="15251" ht="16.5" hidden="1" customHeight="1"/>
    <row r="15252" ht="16.5" hidden="1" customHeight="1"/>
    <row r="15253" ht="16.5" hidden="1" customHeight="1"/>
    <row r="15254" ht="16.5" hidden="1" customHeight="1"/>
    <row r="15255" ht="16.5" hidden="1" customHeight="1"/>
    <row r="15256" ht="16.5" hidden="1" customHeight="1"/>
    <row r="15257" ht="16.5" hidden="1" customHeight="1"/>
    <row r="15258" ht="16.5" hidden="1" customHeight="1"/>
    <row r="15259" ht="16.5" hidden="1" customHeight="1"/>
    <row r="15260" ht="16.5" hidden="1" customHeight="1"/>
    <row r="15261" ht="16.5" hidden="1" customHeight="1"/>
    <row r="15262" ht="16.5" hidden="1" customHeight="1"/>
    <row r="15263" ht="16.5" hidden="1" customHeight="1"/>
    <row r="15264" ht="16.5" hidden="1" customHeight="1"/>
    <row r="15265" ht="16.5" hidden="1" customHeight="1"/>
    <row r="15266" ht="16.5" hidden="1" customHeight="1"/>
    <row r="15267" ht="16.5" hidden="1" customHeight="1"/>
    <row r="15268" ht="16.5" hidden="1" customHeight="1"/>
    <row r="15269" ht="16.5" hidden="1" customHeight="1"/>
    <row r="15270" ht="16.5" hidden="1" customHeight="1"/>
    <row r="15271" ht="16.5" hidden="1" customHeight="1"/>
    <row r="15272" ht="16.5" hidden="1" customHeight="1"/>
    <row r="15273" ht="16.5" hidden="1" customHeight="1"/>
    <row r="15274" ht="16.5" hidden="1" customHeight="1"/>
    <row r="15275" ht="16.5" hidden="1" customHeight="1"/>
    <row r="15276" ht="16.5" hidden="1" customHeight="1"/>
    <row r="15277" ht="16.5" hidden="1" customHeight="1"/>
    <row r="15278" ht="16.5" hidden="1" customHeight="1"/>
    <row r="15279" ht="16.5" hidden="1" customHeight="1"/>
    <row r="15280" ht="16.5" hidden="1" customHeight="1"/>
    <row r="15281" ht="16.5" hidden="1" customHeight="1"/>
    <row r="15282" ht="16.5" hidden="1" customHeight="1"/>
    <row r="15283" ht="16.5" hidden="1" customHeight="1"/>
    <row r="15284" ht="16.5" hidden="1" customHeight="1"/>
    <row r="15285" ht="16.5" hidden="1" customHeight="1"/>
    <row r="15286" ht="16.5" hidden="1" customHeight="1"/>
    <row r="15287" ht="16.5" hidden="1" customHeight="1"/>
    <row r="15288" ht="16.5" hidden="1" customHeight="1"/>
    <row r="15289" ht="16.5" hidden="1" customHeight="1"/>
    <row r="15290" ht="16.5" hidden="1" customHeight="1"/>
    <row r="15291" ht="16.5" hidden="1" customHeight="1"/>
    <row r="15292" ht="16.5" hidden="1" customHeight="1"/>
    <row r="15293" ht="16.5" hidden="1" customHeight="1"/>
    <row r="15294" ht="16.5" hidden="1" customHeight="1"/>
    <row r="15295" ht="16.5" hidden="1" customHeight="1"/>
    <row r="15296" ht="16.5" hidden="1" customHeight="1"/>
    <row r="15297" ht="16.5" hidden="1" customHeight="1"/>
    <row r="15298" ht="16.5" hidden="1" customHeight="1"/>
    <row r="15299" ht="16.5" hidden="1" customHeight="1"/>
    <row r="15300" ht="16.5" hidden="1" customHeight="1"/>
    <row r="15301" ht="16.5" hidden="1" customHeight="1"/>
    <row r="15302" ht="16.5" hidden="1" customHeight="1"/>
    <row r="15303" ht="16.5" hidden="1" customHeight="1"/>
    <row r="15304" ht="16.5" hidden="1" customHeight="1"/>
    <row r="15305" ht="16.5" hidden="1" customHeight="1"/>
    <row r="15306" ht="16.5" hidden="1" customHeight="1"/>
    <row r="15307" ht="16.5" hidden="1" customHeight="1"/>
    <row r="15308" ht="16.5" hidden="1" customHeight="1"/>
    <row r="15309" ht="16.5" hidden="1" customHeight="1"/>
    <row r="15310" ht="16.5" hidden="1" customHeight="1"/>
    <row r="15311" ht="16.5" hidden="1" customHeight="1"/>
    <row r="15312" ht="16.5" hidden="1" customHeight="1"/>
    <row r="15313" ht="16.5" hidden="1" customHeight="1"/>
    <row r="15314" ht="16.5" hidden="1" customHeight="1"/>
    <row r="15315" ht="16.5" hidden="1" customHeight="1"/>
    <row r="15316" ht="16.5" hidden="1" customHeight="1"/>
    <row r="15317" ht="16.5" hidden="1" customHeight="1"/>
    <row r="15318" ht="16.5" hidden="1" customHeight="1"/>
    <row r="15319" ht="16.5" hidden="1" customHeight="1"/>
    <row r="15320" ht="16.5" hidden="1" customHeight="1"/>
    <row r="15321" ht="16.5" hidden="1" customHeight="1"/>
    <row r="15322" ht="16.5" hidden="1" customHeight="1"/>
    <row r="15323" ht="16.5" hidden="1" customHeight="1"/>
    <row r="15324" ht="16.5" hidden="1" customHeight="1"/>
    <row r="15325" ht="16.5" hidden="1" customHeight="1"/>
    <row r="15326" ht="16.5" hidden="1" customHeight="1"/>
    <row r="15327" ht="16.5" hidden="1" customHeight="1"/>
    <row r="15328" ht="16.5" hidden="1" customHeight="1"/>
    <row r="15329" ht="16.5" hidden="1" customHeight="1"/>
    <row r="15330" ht="16.5" hidden="1" customHeight="1"/>
    <row r="15331" ht="16.5" hidden="1" customHeight="1"/>
    <row r="15332" ht="16.5" hidden="1" customHeight="1"/>
    <row r="15333" ht="16.5" hidden="1" customHeight="1"/>
    <row r="15334" ht="16.5" hidden="1" customHeight="1"/>
    <row r="15335" ht="16.5" hidden="1" customHeight="1"/>
    <row r="15336" ht="16.5" hidden="1" customHeight="1"/>
    <row r="15337" ht="16.5" hidden="1" customHeight="1"/>
    <row r="15338" ht="16.5" hidden="1" customHeight="1"/>
    <row r="15339" ht="16.5" hidden="1" customHeight="1"/>
    <row r="15340" ht="16.5" hidden="1" customHeight="1"/>
    <row r="15341" ht="16.5" hidden="1" customHeight="1"/>
    <row r="15342" ht="16.5" hidden="1" customHeight="1"/>
    <row r="15343" ht="16.5" hidden="1" customHeight="1"/>
    <row r="15344" ht="16.5" hidden="1" customHeight="1"/>
    <row r="15345" ht="16.5" hidden="1" customHeight="1"/>
    <row r="15346" ht="16.5" hidden="1" customHeight="1"/>
    <row r="15347" ht="16.5" hidden="1" customHeight="1"/>
    <row r="15348" ht="16.5" hidden="1" customHeight="1"/>
    <row r="15349" ht="16.5" hidden="1" customHeight="1"/>
    <row r="15350" ht="16.5" hidden="1" customHeight="1"/>
    <row r="15351" ht="16.5" hidden="1" customHeight="1"/>
    <row r="15352" ht="16.5" hidden="1" customHeight="1"/>
    <row r="15353" ht="16.5" hidden="1" customHeight="1"/>
    <row r="15354" ht="16.5" hidden="1" customHeight="1"/>
    <row r="15355" ht="16.5" hidden="1" customHeight="1"/>
    <row r="15356" ht="16.5" hidden="1" customHeight="1"/>
    <row r="15357" ht="16.5" hidden="1" customHeight="1"/>
    <row r="15358" ht="16.5" hidden="1" customHeight="1"/>
    <row r="15359" ht="16.5" hidden="1" customHeight="1"/>
    <row r="15360" ht="16.5" hidden="1" customHeight="1"/>
    <row r="15361" ht="16.5" hidden="1" customHeight="1"/>
    <row r="15362" ht="16.5" hidden="1" customHeight="1"/>
    <row r="15363" ht="16.5" hidden="1" customHeight="1"/>
    <row r="15364" ht="16.5" hidden="1" customHeight="1"/>
    <row r="15365" ht="16.5" hidden="1" customHeight="1"/>
    <row r="15366" ht="16.5" hidden="1" customHeight="1"/>
    <row r="15367" ht="16.5" hidden="1" customHeight="1"/>
    <row r="15368" ht="16.5" hidden="1" customHeight="1"/>
    <row r="15369" ht="16.5" hidden="1" customHeight="1"/>
    <row r="15370" ht="16.5" hidden="1" customHeight="1"/>
    <row r="15371" ht="16.5" hidden="1" customHeight="1"/>
    <row r="15372" ht="16.5" hidden="1" customHeight="1"/>
    <row r="15373" ht="16.5" hidden="1" customHeight="1"/>
    <row r="15374" ht="16.5" hidden="1" customHeight="1"/>
    <row r="15375" ht="16.5" hidden="1" customHeight="1"/>
    <row r="15376" ht="16.5" hidden="1" customHeight="1"/>
    <row r="15377" ht="16.5" hidden="1" customHeight="1"/>
    <row r="15378" ht="16.5" hidden="1" customHeight="1"/>
    <row r="15379" ht="16.5" hidden="1" customHeight="1"/>
    <row r="15380" ht="16.5" hidden="1" customHeight="1"/>
    <row r="15381" ht="16.5" hidden="1" customHeight="1"/>
    <row r="15382" ht="16.5" hidden="1" customHeight="1"/>
    <row r="15383" ht="16.5" hidden="1" customHeight="1"/>
    <row r="15384" ht="16.5" hidden="1" customHeight="1"/>
    <row r="15385" ht="16.5" hidden="1" customHeight="1"/>
    <row r="15386" ht="16.5" hidden="1" customHeight="1"/>
    <row r="15387" ht="16.5" hidden="1" customHeight="1"/>
    <row r="15388" ht="16.5" hidden="1" customHeight="1"/>
    <row r="15389" ht="16.5" hidden="1" customHeight="1"/>
    <row r="15390" ht="16.5" hidden="1" customHeight="1"/>
    <row r="15391" ht="16.5" hidden="1" customHeight="1"/>
    <row r="15392" ht="16.5" hidden="1" customHeight="1"/>
    <row r="15393" ht="16.5" hidden="1" customHeight="1"/>
    <row r="15394" ht="16.5" hidden="1" customHeight="1"/>
    <row r="15395" ht="16.5" hidden="1" customHeight="1"/>
    <row r="15396" ht="16.5" hidden="1" customHeight="1"/>
    <row r="15397" ht="16.5" hidden="1" customHeight="1"/>
    <row r="15398" ht="16.5" hidden="1" customHeight="1"/>
    <row r="15399" ht="16.5" hidden="1" customHeight="1"/>
    <row r="15400" ht="16.5" hidden="1" customHeight="1"/>
    <row r="15401" ht="16.5" hidden="1" customHeight="1"/>
    <row r="15402" ht="16.5" hidden="1" customHeight="1"/>
    <row r="15403" ht="16.5" hidden="1" customHeight="1"/>
    <row r="15404" ht="16.5" hidden="1" customHeight="1"/>
    <row r="15405" ht="16.5" hidden="1" customHeight="1"/>
    <row r="15406" ht="16.5" hidden="1" customHeight="1"/>
    <row r="15407" ht="16.5" hidden="1" customHeight="1"/>
    <row r="15408" ht="16.5" hidden="1" customHeight="1"/>
    <row r="15409" ht="16.5" hidden="1" customHeight="1"/>
    <row r="15410" ht="16.5" hidden="1" customHeight="1"/>
    <row r="15411" ht="16.5" hidden="1" customHeight="1"/>
    <row r="15412" ht="16.5" hidden="1" customHeight="1"/>
    <row r="15413" ht="16.5" hidden="1" customHeight="1"/>
    <row r="15414" ht="16.5" hidden="1" customHeight="1"/>
    <row r="15415" ht="16.5" hidden="1" customHeight="1"/>
    <row r="15416" ht="16.5" hidden="1" customHeight="1"/>
    <row r="15417" ht="16.5" hidden="1" customHeight="1"/>
    <row r="15418" ht="16.5" hidden="1" customHeight="1"/>
    <row r="15419" ht="16.5" hidden="1" customHeight="1"/>
    <row r="15420" ht="16.5" hidden="1" customHeight="1"/>
    <row r="15421" ht="16.5" hidden="1" customHeight="1"/>
    <row r="15422" ht="16.5" hidden="1" customHeight="1"/>
    <row r="15423" ht="16.5" hidden="1" customHeight="1"/>
    <row r="15424" ht="16.5" hidden="1" customHeight="1"/>
    <row r="15425" ht="16.5" hidden="1" customHeight="1"/>
    <row r="15426" ht="16.5" hidden="1" customHeight="1"/>
    <row r="15427" ht="16.5" hidden="1" customHeight="1"/>
    <row r="15428" ht="16.5" hidden="1" customHeight="1"/>
    <row r="15429" ht="16.5" hidden="1" customHeight="1"/>
    <row r="15430" ht="16.5" hidden="1" customHeight="1"/>
    <row r="15431" ht="16.5" hidden="1" customHeight="1"/>
    <row r="15432" ht="16.5" hidden="1" customHeight="1"/>
    <row r="15433" ht="16.5" hidden="1" customHeight="1"/>
    <row r="15434" ht="16.5" hidden="1" customHeight="1"/>
    <row r="15435" ht="16.5" hidden="1" customHeight="1"/>
    <row r="15436" ht="16.5" hidden="1" customHeight="1"/>
    <row r="15437" ht="16.5" hidden="1" customHeight="1"/>
    <row r="15438" ht="16.5" hidden="1" customHeight="1"/>
    <row r="15439" ht="16.5" hidden="1" customHeight="1"/>
    <row r="15440" ht="16.5" hidden="1" customHeight="1"/>
    <row r="15441" ht="16.5" hidden="1" customHeight="1"/>
    <row r="15442" ht="16.5" hidden="1" customHeight="1"/>
    <row r="15443" ht="16.5" hidden="1" customHeight="1"/>
    <row r="15444" ht="16.5" hidden="1" customHeight="1"/>
    <row r="15445" ht="16.5" hidden="1" customHeight="1"/>
    <row r="15446" ht="16.5" hidden="1" customHeight="1"/>
    <row r="15447" ht="16.5" hidden="1" customHeight="1"/>
    <row r="15448" ht="16.5" hidden="1" customHeight="1"/>
    <row r="15449" ht="16.5" hidden="1" customHeight="1"/>
    <row r="15450" ht="16.5" hidden="1" customHeight="1"/>
    <row r="15451" ht="16.5" hidden="1" customHeight="1"/>
    <row r="15452" ht="16.5" hidden="1" customHeight="1"/>
    <row r="15453" ht="16.5" hidden="1" customHeight="1"/>
    <row r="15454" ht="16.5" hidden="1" customHeight="1"/>
    <row r="15455" ht="16.5" hidden="1" customHeight="1"/>
    <row r="15456" ht="16.5" hidden="1" customHeight="1"/>
    <row r="15457" ht="16.5" hidden="1" customHeight="1"/>
    <row r="15458" ht="16.5" hidden="1" customHeight="1"/>
    <row r="15459" ht="16.5" hidden="1" customHeight="1"/>
    <row r="15460" ht="16.5" hidden="1" customHeight="1"/>
    <row r="15461" ht="16.5" hidden="1" customHeight="1"/>
    <row r="15462" ht="16.5" hidden="1" customHeight="1"/>
    <row r="15463" ht="16.5" hidden="1" customHeight="1"/>
    <row r="15464" ht="16.5" hidden="1" customHeight="1"/>
    <row r="15465" ht="16.5" hidden="1" customHeight="1"/>
    <row r="15466" ht="16.5" hidden="1" customHeight="1"/>
    <row r="15467" ht="16.5" hidden="1" customHeight="1"/>
    <row r="15468" ht="16.5" hidden="1" customHeight="1"/>
    <row r="15469" ht="16.5" hidden="1" customHeight="1"/>
    <row r="15470" ht="16.5" hidden="1" customHeight="1"/>
    <row r="15471" ht="16.5" hidden="1" customHeight="1"/>
    <row r="15472" ht="16.5" hidden="1" customHeight="1"/>
    <row r="15473" ht="16.5" hidden="1" customHeight="1"/>
    <row r="15474" ht="16.5" hidden="1" customHeight="1"/>
    <row r="15475" ht="16.5" hidden="1" customHeight="1"/>
    <row r="15476" ht="16.5" hidden="1" customHeight="1"/>
    <row r="15477" ht="16.5" hidden="1" customHeight="1"/>
    <row r="15478" ht="16.5" hidden="1" customHeight="1"/>
    <row r="15479" ht="16.5" hidden="1" customHeight="1"/>
    <row r="15480" ht="16.5" hidden="1" customHeight="1"/>
    <row r="15481" ht="16.5" hidden="1" customHeight="1"/>
    <row r="15482" ht="16.5" hidden="1" customHeight="1"/>
    <row r="15483" ht="16.5" hidden="1" customHeight="1"/>
    <row r="15484" ht="16.5" hidden="1" customHeight="1"/>
    <row r="15485" ht="16.5" hidden="1" customHeight="1"/>
    <row r="15486" ht="16.5" hidden="1" customHeight="1"/>
    <row r="15487" ht="16.5" hidden="1" customHeight="1"/>
    <row r="15488" ht="16.5" hidden="1" customHeight="1"/>
    <row r="15489" ht="16.5" hidden="1" customHeight="1"/>
    <row r="15490" ht="16.5" hidden="1" customHeight="1"/>
    <row r="15491" ht="16.5" hidden="1" customHeight="1"/>
    <row r="15492" ht="16.5" hidden="1" customHeight="1"/>
    <row r="15493" ht="16.5" hidden="1" customHeight="1"/>
    <row r="15494" ht="16.5" hidden="1" customHeight="1"/>
    <row r="15495" ht="16.5" hidden="1" customHeight="1"/>
    <row r="15496" ht="16.5" hidden="1" customHeight="1"/>
    <row r="15497" ht="16.5" hidden="1" customHeight="1"/>
    <row r="15498" ht="16.5" hidden="1" customHeight="1"/>
    <row r="15499" ht="16.5" hidden="1" customHeight="1"/>
    <row r="15500" ht="16.5" hidden="1" customHeight="1"/>
    <row r="15501" ht="16.5" hidden="1" customHeight="1"/>
    <row r="15502" ht="16.5" hidden="1" customHeight="1"/>
    <row r="15503" ht="16.5" hidden="1" customHeight="1"/>
    <row r="15504" ht="16.5" hidden="1" customHeight="1"/>
    <row r="15505" ht="16.5" hidden="1" customHeight="1"/>
    <row r="15506" ht="16.5" hidden="1" customHeight="1"/>
    <row r="15507" ht="16.5" hidden="1" customHeight="1"/>
    <row r="15508" ht="16.5" hidden="1" customHeight="1"/>
    <row r="15509" ht="16.5" hidden="1" customHeight="1"/>
    <row r="15510" ht="16.5" hidden="1" customHeight="1"/>
    <row r="15511" ht="16.5" hidden="1" customHeight="1"/>
    <row r="15512" ht="16.5" hidden="1" customHeight="1"/>
    <row r="15513" ht="16.5" hidden="1" customHeight="1"/>
    <row r="15514" ht="16.5" hidden="1" customHeight="1"/>
    <row r="15515" ht="16.5" hidden="1" customHeight="1"/>
    <row r="15516" ht="16.5" hidden="1" customHeight="1"/>
    <row r="15517" ht="16.5" hidden="1" customHeight="1"/>
    <row r="15518" ht="16.5" hidden="1" customHeight="1"/>
    <row r="15519" ht="16.5" hidden="1" customHeight="1"/>
    <row r="15520" ht="16.5" hidden="1" customHeight="1"/>
    <row r="15521" ht="16.5" hidden="1" customHeight="1"/>
    <row r="15522" ht="16.5" hidden="1" customHeight="1"/>
    <row r="15523" ht="16.5" hidden="1" customHeight="1"/>
    <row r="15524" ht="16.5" hidden="1" customHeight="1"/>
    <row r="15525" ht="16.5" hidden="1" customHeight="1"/>
    <row r="15526" ht="16.5" hidden="1" customHeight="1"/>
    <row r="15527" ht="16.5" hidden="1" customHeight="1"/>
    <row r="15528" ht="16.5" hidden="1" customHeight="1"/>
    <row r="15529" ht="16.5" hidden="1" customHeight="1"/>
    <row r="15530" ht="16.5" hidden="1" customHeight="1"/>
    <row r="15531" ht="16.5" hidden="1" customHeight="1"/>
    <row r="15532" ht="16.5" hidden="1" customHeight="1"/>
    <row r="15533" ht="16.5" hidden="1" customHeight="1"/>
    <row r="15534" ht="16.5" hidden="1" customHeight="1"/>
    <row r="15535" ht="16.5" hidden="1" customHeight="1"/>
    <row r="15536" ht="16.5" hidden="1" customHeight="1"/>
    <row r="15537" ht="16.5" hidden="1" customHeight="1"/>
    <row r="15538" ht="16.5" hidden="1" customHeight="1"/>
    <row r="15539" ht="16.5" hidden="1" customHeight="1"/>
    <row r="15540" ht="16.5" hidden="1" customHeight="1"/>
    <row r="15541" ht="16.5" hidden="1" customHeight="1"/>
    <row r="15542" ht="16.5" hidden="1" customHeight="1"/>
    <row r="15543" ht="16.5" hidden="1" customHeight="1"/>
    <row r="15544" ht="16.5" hidden="1" customHeight="1"/>
    <row r="15545" ht="16.5" hidden="1" customHeight="1"/>
    <row r="15546" ht="16.5" hidden="1" customHeight="1"/>
    <row r="15547" ht="16.5" hidden="1" customHeight="1"/>
    <row r="15548" ht="16.5" hidden="1" customHeight="1"/>
    <row r="15549" ht="16.5" hidden="1" customHeight="1"/>
    <row r="15550" ht="16.5" hidden="1" customHeight="1"/>
    <row r="15551" ht="16.5" hidden="1" customHeight="1"/>
    <row r="15552" ht="16.5" hidden="1" customHeight="1"/>
    <row r="15553" ht="16.5" hidden="1" customHeight="1"/>
    <row r="15554" ht="16.5" hidden="1" customHeight="1"/>
    <row r="15555" ht="16.5" hidden="1" customHeight="1"/>
    <row r="15556" ht="16.5" hidden="1" customHeight="1"/>
    <row r="15557" ht="16.5" hidden="1" customHeight="1"/>
    <row r="15558" ht="16.5" hidden="1" customHeight="1"/>
    <row r="15559" ht="16.5" hidden="1" customHeight="1"/>
    <row r="15560" ht="16.5" hidden="1" customHeight="1"/>
    <row r="15561" ht="16.5" hidden="1" customHeight="1"/>
    <row r="15562" ht="16.5" hidden="1" customHeight="1"/>
    <row r="15563" ht="16.5" hidden="1" customHeight="1"/>
    <row r="15564" ht="16.5" hidden="1" customHeight="1"/>
    <row r="15565" ht="16.5" hidden="1" customHeight="1"/>
    <row r="15566" ht="16.5" hidden="1" customHeight="1"/>
    <row r="15567" ht="16.5" hidden="1" customHeight="1"/>
    <row r="15568" ht="16.5" hidden="1" customHeight="1"/>
    <row r="15569" ht="16.5" hidden="1" customHeight="1"/>
    <row r="15570" ht="16.5" hidden="1" customHeight="1"/>
    <row r="15571" ht="16.5" hidden="1" customHeight="1"/>
    <row r="15572" ht="16.5" hidden="1" customHeight="1"/>
    <row r="15573" ht="16.5" hidden="1" customHeight="1"/>
    <row r="15574" ht="16.5" hidden="1" customHeight="1"/>
    <row r="15575" ht="16.5" hidden="1" customHeight="1"/>
    <row r="15576" ht="16.5" hidden="1" customHeight="1"/>
    <row r="15577" ht="16.5" hidden="1" customHeight="1"/>
    <row r="15578" ht="16.5" hidden="1" customHeight="1"/>
    <row r="15579" ht="16.5" hidden="1" customHeight="1"/>
    <row r="15580" ht="16.5" hidden="1" customHeight="1"/>
    <row r="15581" ht="16.5" hidden="1" customHeight="1"/>
    <row r="15582" ht="16.5" hidden="1" customHeight="1"/>
    <row r="15583" ht="16.5" hidden="1" customHeight="1"/>
    <row r="15584" ht="16.5" hidden="1" customHeight="1"/>
    <row r="15585" ht="16.5" hidden="1" customHeight="1"/>
    <row r="15586" ht="16.5" hidden="1" customHeight="1"/>
    <row r="15587" ht="16.5" hidden="1" customHeight="1"/>
    <row r="15588" ht="16.5" hidden="1" customHeight="1"/>
    <row r="15589" ht="16.5" hidden="1" customHeight="1"/>
    <row r="15590" ht="16.5" hidden="1" customHeight="1"/>
    <row r="15591" ht="16.5" hidden="1" customHeight="1"/>
    <row r="15592" ht="16.5" hidden="1" customHeight="1"/>
    <row r="15593" ht="16.5" hidden="1" customHeight="1"/>
    <row r="15594" ht="16.5" hidden="1" customHeight="1"/>
    <row r="15595" ht="16.5" hidden="1" customHeight="1"/>
    <row r="15596" ht="16.5" hidden="1" customHeight="1"/>
    <row r="15597" ht="16.5" hidden="1" customHeight="1"/>
    <row r="15598" ht="16.5" hidden="1" customHeight="1"/>
    <row r="15599" ht="16.5" hidden="1" customHeight="1"/>
    <row r="15600" ht="16.5" hidden="1" customHeight="1"/>
    <row r="15601" ht="16.5" hidden="1" customHeight="1"/>
    <row r="15602" ht="16.5" hidden="1" customHeight="1"/>
    <row r="15603" ht="16.5" hidden="1" customHeight="1"/>
    <row r="15604" ht="16.5" hidden="1" customHeight="1"/>
    <row r="15605" ht="16.5" hidden="1" customHeight="1"/>
    <row r="15606" ht="16.5" hidden="1" customHeight="1"/>
    <row r="15607" ht="16.5" hidden="1" customHeight="1"/>
    <row r="15608" ht="16.5" hidden="1" customHeight="1"/>
    <row r="15609" ht="16.5" hidden="1" customHeight="1"/>
    <row r="15610" ht="16.5" hidden="1" customHeight="1"/>
    <row r="15611" ht="16.5" hidden="1" customHeight="1"/>
    <row r="15612" ht="16.5" hidden="1" customHeight="1"/>
    <row r="15613" ht="16.5" hidden="1" customHeight="1"/>
    <row r="15614" ht="16.5" hidden="1" customHeight="1"/>
    <row r="15615" ht="16.5" hidden="1" customHeight="1"/>
    <row r="15616" ht="16.5" hidden="1" customHeight="1"/>
    <row r="15617" ht="16.5" hidden="1" customHeight="1"/>
    <row r="15618" ht="16.5" hidden="1" customHeight="1"/>
    <row r="15619" ht="16.5" hidden="1" customHeight="1"/>
    <row r="15620" ht="16.5" hidden="1" customHeight="1"/>
    <row r="15621" ht="16.5" hidden="1" customHeight="1"/>
    <row r="15622" ht="16.5" hidden="1" customHeight="1"/>
    <row r="15623" ht="16.5" hidden="1" customHeight="1"/>
    <row r="15624" ht="16.5" hidden="1" customHeight="1"/>
    <row r="15625" ht="16.5" hidden="1" customHeight="1"/>
    <row r="15626" ht="16.5" hidden="1" customHeight="1"/>
    <row r="15627" ht="16.5" hidden="1" customHeight="1"/>
    <row r="15628" ht="16.5" hidden="1" customHeight="1"/>
    <row r="15629" ht="16.5" hidden="1" customHeight="1"/>
    <row r="15630" ht="16.5" hidden="1" customHeight="1"/>
    <row r="15631" ht="16.5" hidden="1" customHeight="1"/>
    <row r="15632" ht="16.5" hidden="1" customHeight="1"/>
    <row r="15633" ht="16.5" hidden="1" customHeight="1"/>
    <row r="15634" ht="16.5" hidden="1" customHeight="1"/>
    <row r="15635" ht="16.5" hidden="1" customHeight="1"/>
    <row r="15636" ht="16.5" hidden="1" customHeight="1"/>
    <row r="15637" ht="16.5" hidden="1" customHeight="1"/>
    <row r="15638" ht="16.5" hidden="1" customHeight="1"/>
    <row r="15639" ht="16.5" hidden="1" customHeight="1"/>
    <row r="15640" ht="16.5" hidden="1" customHeight="1"/>
    <row r="15641" ht="16.5" hidden="1" customHeight="1"/>
    <row r="15642" ht="16.5" hidden="1" customHeight="1"/>
    <row r="15643" ht="16.5" hidden="1" customHeight="1"/>
    <row r="15644" ht="16.5" hidden="1" customHeight="1"/>
    <row r="15645" ht="16.5" hidden="1" customHeight="1"/>
    <row r="15646" ht="16.5" hidden="1" customHeight="1"/>
    <row r="15647" ht="16.5" hidden="1" customHeight="1"/>
    <row r="15648" ht="16.5" hidden="1" customHeight="1"/>
    <row r="15649" ht="16.5" hidden="1" customHeight="1"/>
    <row r="15650" ht="16.5" hidden="1" customHeight="1"/>
    <row r="15651" ht="16.5" hidden="1" customHeight="1"/>
    <row r="15652" ht="16.5" hidden="1" customHeight="1"/>
    <row r="15653" ht="16.5" hidden="1" customHeight="1"/>
    <row r="15654" ht="16.5" hidden="1" customHeight="1"/>
    <row r="15655" ht="16.5" hidden="1" customHeight="1"/>
    <row r="15656" ht="16.5" hidden="1" customHeight="1"/>
    <row r="15657" ht="16.5" hidden="1" customHeight="1"/>
    <row r="15658" ht="16.5" hidden="1" customHeight="1"/>
    <row r="15659" ht="16.5" hidden="1" customHeight="1"/>
    <row r="15660" ht="16.5" hidden="1" customHeight="1"/>
    <row r="15661" ht="16.5" hidden="1" customHeight="1"/>
    <row r="15662" ht="16.5" hidden="1" customHeight="1"/>
    <row r="15663" ht="16.5" hidden="1" customHeight="1"/>
    <row r="15664" ht="16.5" hidden="1" customHeight="1"/>
    <row r="15665" ht="16.5" hidden="1" customHeight="1"/>
    <row r="15666" ht="16.5" hidden="1" customHeight="1"/>
    <row r="15667" ht="16.5" hidden="1" customHeight="1"/>
    <row r="15668" ht="16.5" hidden="1" customHeight="1"/>
    <row r="15669" ht="16.5" hidden="1" customHeight="1"/>
    <row r="15670" ht="16.5" hidden="1" customHeight="1"/>
    <row r="15671" ht="16.5" hidden="1" customHeight="1"/>
    <row r="15672" ht="16.5" hidden="1" customHeight="1"/>
    <row r="15673" ht="16.5" hidden="1" customHeight="1"/>
    <row r="15674" ht="16.5" hidden="1" customHeight="1"/>
    <row r="15675" ht="16.5" hidden="1" customHeight="1"/>
    <row r="15676" ht="16.5" hidden="1" customHeight="1"/>
    <row r="15677" ht="16.5" hidden="1" customHeight="1"/>
    <row r="15678" ht="16.5" hidden="1" customHeight="1"/>
    <row r="15679" ht="16.5" hidden="1" customHeight="1"/>
    <row r="15680" ht="16.5" hidden="1" customHeight="1"/>
    <row r="15681" ht="16.5" hidden="1" customHeight="1"/>
    <row r="15682" ht="16.5" hidden="1" customHeight="1"/>
    <row r="15683" ht="16.5" hidden="1" customHeight="1"/>
    <row r="15684" ht="16.5" hidden="1" customHeight="1"/>
    <row r="15685" ht="16.5" hidden="1" customHeight="1"/>
    <row r="15686" ht="16.5" hidden="1" customHeight="1"/>
    <row r="15687" ht="16.5" hidden="1" customHeight="1"/>
    <row r="15688" ht="16.5" hidden="1" customHeight="1"/>
    <row r="15689" ht="16.5" hidden="1" customHeight="1"/>
    <row r="15690" ht="16.5" hidden="1" customHeight="1"/>
    <row r="15691" ht="16.5" hidden="1" customHeight="1"/>
    <row r="15692" ht="16.5" hidden="1" customHeight="1"/>
    <row r="15693" ht="16.5" hidden="1" customHeight="1"/>
    <row r="15694" ht="16.5" hidden="1" customHeight="1"/>
    <row r="15695" ht="16.5" hidden="1" customHeight="1"/>
    <row r="15696" ht="16.5" hidden="1" customHeight="1"/>
    <row r="15697" ht="16.5" hidden="1" customHeight="1"/>
    <row r="15698" ht="16.5" hidden="1" customHeight="1"/>
    <row r="15699" ht="16.5" hidden="1" customHeight="1"/>
    <row r="15700" ht="16.5" hidden="1" customHeight="1"/>
    <row r="15701" ht="16.5" hidden="1" customHeight="1"/>
    <row r="15702" ht="16.5" hidden="1" customHeight="1"/>
    <row r="15703" ht="16.5" hidden="1" customHeight="1"/>
    <row r="15704" ht="16.5" hidden="1" customHeight="1"/>
    <row r="15705" ht="16.5" hidden="1" customHeight="1"/>
    <row r="15706" ht="16.5" hidden="1" customHeight="1"/>
    <row r="15707" ht="16.5" hidden="1" customHeight="1"/>
    <row r="15708" ht="16.5" hidden="1" customHeight="1"/>
    <row r="15709" ht="16.5" hidden="1" customHeight="1"/>
    <row r="15710" ht="16.5" hidden="1" customHeight="1"/>
    <row r="15711" ht="16.5" hidden="1" customHeight="1"/>
    <row r="15712" ht="16.5" hidden="1" customHeight="1"/>
    <row r="15713" ht="16.5" hidden="1" customHeight="1"/>
    <row r="15714" ht="16.5" hidden="1" customHeight="1"/>
    <row r="15715" ht="16.5" hidden="1" customHeight="1"/>
    <row r="15716" ht="16.5" hidden="1" customHeight="1"/>
    <row r="15717" ht="16.5" hidden="1" customHeight="1"/>
    <row r="15718" ht="16.5" hidden="1" customHeight="1"/>
    <row r="15719" ht="16.5" hidden="1" customHeight="1"/>
    <row r="15720" ht="16.5" hidden="1" customHeight="1"/>
    <row r="15721" ht="16.5" hidden="1" customHeight="1"/>
    <row r="15722" ht="16.5" hidden="1" customHeight="1"/>
    <row r="15723" ht="16.5" hidden="1" customHeight="1"/>
    <row r="15724" ht="16.5" hidden="1" customHeight="1"/>
    <row r="15725" ht="16.5" hidden="1" customHeight="1"/>
    <row r="15726" ht="16.5" hidden="1" customHeight="1"/>
    <row r="15727" ht="16.5" hidden="1" customHeight="1"/>
    <row r="15728" ht="16.5" hidden="1" customHeight="1"/>
    <row r="15729" ht="16.5" hidden="1" customHeight="1"/>
    <row r="15730" ht="16.5" hidden="1" customHeight="1"/>
    <row r="15731" ht="16.5" hidden="1" customHeight="1"/>
    <row r="15732" ht="16.5" hidden="1" customHeight="1"/>
    <row r="15733" ht="16.5" hidden="1" customHeight="1"/>
    <row r="15734" ht="16.5" hidden="1" customHeight="1"/>
    <row r="15735" ht="16.5" hidden="1" customHeight="1"/>
    <row r="15736" ht="16.5" hidden="1" customHeight="1"/>
    <row r="15737" ht="16.5" hidden="1" customHeight="1"/>
    <row r="15738" ht="16.5" hidden="1" customHeight="1"/>
    <row r="15739" ht="16.5" hidden="1" customHeight="1"/>
    <row r="15740" ht="16.5" hidden="1" customHeight="1"/>
    <row r="15741" ht="16.5" hidden="1" customHeight="1"/>
    <row r="15742" ht="16.5" hidden="1" customHeight="1"/>
    <row r="15743" ht="16.5" hidden="1" customHeight="1"/>
    <row r="15744" ht="16.5" hidden="1" customHeight="1"/>
    <row r="15745" ht="16.5" hidden="1" customHeight="1"/>
    <row r="15746" ht="16.5" hidden="1" customHeight="1"/>
    <row r="15747" ht="16.5" hidden="1" customHeight="1"/>
    <row r="15748" ht="16.5" hidden="1" customHeight="1"/>
    <row r="15749" ht="16.5" hidden="1" customHeight="1"/>
    <row r="15750" ht="16.5" hidden="1" customHeight="1"/>
    <row r="15751" ht="16.5" hidden="1" customHeight="1"/>
    <row r="15752" ht="16.5" hidden="1" customHeight="1"/>
    <row r="15753" ht="16.5" hidden="1" customHeight="1"/>
    <row r="15754" ht="16.5" hidden="1" customHeight="1"/>
    <row r="15755" ht="16.5" hidden="1" customHeight="1"/>
    <row r="15756" ht="16.5" hidden="1" customHeight="1"/>
    <row r="15757" ht="16.5" hidden="1" customHeight="1"/>
    <row r="15758" ht="16.5" hidden="1" customHeight="1"/>
    <row r="15759" ht="16.5" hidden="1" customHeight="1"/>
    <row r="15760" ht="16.5" hidden="1" customHeight="1"/>
    <row r="15761" ht="16.5" hidden="1" customHeight="1"/>
    <row r="15762" ht="16.5" hidden="1" customHeight="1"/>
    <row r="15763" ht="16.5" hidden="1" customHeight="1"/>
    <row r="15764" ht="16.5" hidden="1" customHeight="1"/>
    <row r="15765" ht="16.5" hidden="1" customHeight="1"/>
    <row r="15766" ht="16.5" hidden="1" customHeight="1"/>
    <row r="15767" ht="16.5" hidden="1" customHeight="1"/>
    <row r="15768" ht="16.5" hidden="1" customHeight="1"/>
    <row r="15769" ht="16.5" hidden="1" customHeight="1"/>
    <row r="15770" ht="16.5" hidden="1" customHeight="1"/>
    <row r="15771" ht="16.5" hidden="1" customHeight="1"/>
    <row r="15772" ht="16.5" hidden="1" customHeight="1"/>
    <row r="15773" ht="16.5" hidden="1" customHeight="1"/>
    <row r="15774" ht="16.5" hidden="1" customHeight="1"/>
    <row r="15775" ht="16.5" hidden="1" customHeight="1"/>
    <row r="15776" ht="16.5" hidden="1" customHeight="1"/>
    <row r="15777" ht="16.5" hidden="1" customHeight="1"/>
    <row r="15778" ht="16.5" hidden="1" customHeight="1"/>
    <row r="15779" ht="16.5" hidden="1" customHeight="1"/>
    <row r="15780" ht="16.5" hidden="1" customHeight="1"/>
    <row r="15781" ht="16.5" hidden="1" customHeight="1"/>
    <row r="15782" ht="16.5" hidden="1" customHeight="1"/>
    <row r="15783" ht="16.5" hidden="1" customHeight="1"/>
    <row r="15784" ht="16.5" hidden="1" customHeight="1"/>
    <row r="15785" ht="16.5" hidden="1" customHeight="1"/>
    <row r="15786" ht="16.5" hidden="1" customHeight="1"/>
    <row r="15787" ht="16.5" hidden="1" customHeight="1"/>
    <row r="15788" ht="16.5" hidden="1" customHeight="1"/>
    <row r="15789" ht="16.5" hidden="1" customHeight="1"/>
    <row r="15790" ht="16.5" hidden="1" customHeight="1"/>
    <row r="15791" ht="16.5" hidden="1" customHeight="1"/>
    <row r="15792" ht="16.5" hidden="1" customHeight="1"/>
    <row r="15793" ht="16.5" hidden="1" customHeight="1"/>
    <row r="15794" ht="16.5" hidden="1" customHeight="1"/>
    <row r="15795" ht="16.5" hidden="1" customHeight="1"/>
    <row r="15796" ht="16.5" hidden="1" customHeight="1"/>
    <row r="15797" ht="16.5" hidden="1" customHeight="1"/>
    <row r="15798" ht="16.5" hidden="1" customHeight="1"/>
    <row r="15799" ht="16.5" hidden="1" customHeight="1"/>
    <row r="15800" ht="16.5" hidden="1" customHeight="1"/>
    <row r="15801" ht="16.5" hidden="1" customHeight="1"/>
    <row r="15802" ht="16.5" hidden="1" customHeight="1"/>
    <row r="15803" ht="16.5" hidden="1" customHeight="1"/>
    <row r="15804" ht="16.5" hidden="1" customHeight="1"/>
    <row r="15805" ht="16.5" hidden="1" customHeight="1"/>
    <row r="15806" ht="16.5" hidden="1" customHeight="1"/>
    <row r="15807" ht="16.5" hidden="1" customHeight="1"/>
    <row r="15808" ht="16.5" hidden="1" customHeight="1"/>
    <row r="15809" ht="16.5" hidden="1" customHeight="1"/>
    <row r="15810" ht="16.5" hidden="1" customHeight="1"/>
    <row r="15811" ht="16.5" hidden="1" customHeight="1"/>
    <row r="15812" ht="16.5" hidden="1" customHeight="1"/>
    <row r="15813" ht="16.5" hidden="1" customHeight="1"/>
    <row r="15814" ht="16.5" hidden="1" customHeight="1"/>
    <row r="15815" ht="16.5" hidden="1" customHeight="1"/>
    <row r="15816" ht="16.5" hidden="1" customHeight="1"/>
    <row r="15817" ht="16.5" hidden="1" customHeight="1"/>
    <row r="15818" ht="16.5" hidden="1" customHeight="1"/>
    <row r="15819" ht="16.5" hidden="1" customHeight="1"/>
    <row r="15820" ht="16.5" hidden="1" customHeight="1"/>
    <row r="15821" ht="16.5" hidden="1" customHeight="1"/>
    <row r="15822" ht="16.5" hidden="1" customHeight="1"/>
    <row r="15823" ht="16.5" hidden="1" customHeight="1"/>
    <row r="15824" ht="16.5" hidden="1" customHeight="1"/>
    <row r="15825" ht="16.5" hidden="1" customHeight="1"/>
    <row r="15826" ht="16.5" hidden="1" customHeight="1"/>
    <row r="15827" ht="16.5" hidden="1" customHeight="1"/>
    <row r="15828" ht="16.5" hidden="1" customHeight="1"/>
    <row r="15829" ht="16.5" hidden="1" customHeight="1"/>
    <row r="15830" ht="16.5" hidden="1" customHeight="1"/>
    <row r="15831" ht="16.5" hidden="1" customHeight="1"/>
    <row r="15832" ht="16.5" hidden="1" customHeight="1"/>
    <row r="15833" ht="16.5" hidden="1" customHeight="1"/>
    <row r="15834" ht="16.5" hidden="1" customHeight="1"/>
    <row r="15835" ht="16.5" hidden="1" customHeight="1"/>
    <row r="15836" ht="16.5" hidden="1" customHeight="1"/>
    <row r="15837" ht="16.5" hidden="1" customHeight="1"/>
    <row r="15838" ht="16.5" hidden="1" customHeight="1"/>
    <row r="15839" ht="16.5" hidden="1" customHeight="1"/>
    <row r="15840" ht="16.5" hidden="1" customHeight="1"/>
    <row r="15841" ht="16.5" hidden="1" customHeight="1"/>
    <row r="15842" ht="16.5" hidden="1" customHeight="1"/>
    <row r="15843" ht="16.5" hidden="1" customHeight="1"/>
    <row r="15844" ht="16.5" hidden="1" customHeight="1"/>
    <row r="15845" ht="16.5" hidden="1" customHeight="1"/>
    <row r="15846" ht="16.5" hidden="1" customHeight="1"/>
    <row r="15847" ht="16.5" hidden="1" customHeight="1"/>
    <row r="15848" ht="16.5" hidden="1" customHeight="1"/>
    <row r="15849" ht="16.5" hidden="1" customHeight="1"/>
    <row r="15850" ht="16.5" hidden="1" customHeight="1"/>
    <row r="15851" ht="16.5" hidden="1" customHeight="1"/>
    <row r="15852" ht="16.5" hidden="1" customHeight="1"/>
    <row r="15853" ht="16.5" hidden="1" customHeight="1"/>
    <row r="15854" ht="16.5" hidden="1" customHeight="1"/>
    <row r="15855" ht="16.5" hidden="1" customHeight="1"/>
    <row r="15856" ht="16.5" hidden="1" customHeight="1"/>
    <row r="15857" ht="16.5" hidden="1" customHeight="1"/>
    <row r="15858" ht="16.5" hidden="1" customHeight="1"/>
    <row r="15859" ht="16.5" hidden="1" customHeight="1"/>
    <row r="15860" ht="16.5" hidden="1" customHeight="1"/>
    <row r="15861" ht="16.5" hidden="1" customHeight="1"/>
    <row r="15862" ht="16.5" hidden="1" customHeight="1"/>
    <row r="15863" ht="16.5" hidden="1" customHeight="1"/>
    <row r="15864" ht="16.5" hidden="1" customHeight="1"/>
    <row r="15865" ht="16.5" hidden="1" customHeight="1"/>
    <row r="15866" ht="16.5" hidden="1" customHeight="1"/>
    <row r="15867" ht="16.5" hidden="1" customHeight="1"/>
    <row r="15868" ht="16.5" hidden="1" customHeight="1"/>
    <row r="15869" ht="16.5" hidden="1" customHeight="1"/>
    <row r="15870" ht="16.5" hidden="1" customHeight="1"/>
    <row r="15871" ht="16.5" hidden="1" customHeight="1"/>
    <row r="15872" ht="16.5" hidden="1" customHeight="1"/>
    <row r="15873" ht="16.5" hidden="1" customHeight="1"/>
    <row r="15874" ht="16.5" hidden="1" customHeight="1"/>
    <row r="15875" ht="16.5" hidden="1" customHeight="1"/>
    <row r="15876" ht="16.5" hidden="1" customHeight="1"/>
    <row r="15877" ht="16.5" hidden="1" customHeight="1"/>
    <row r="15878" ht="16.5" hidden="1" customHeight="1"/>
    <row r="15879" ht="16.5" hidden="1" customHeight="1"/>
    <row r="15880" ht="16.5" hidden="1" customHeight="1"/>
    <row r="15881" ht="16.5" hidden="1" customHeight="1"/>
    <row r="15882" ht="16.5" hidden="1" customHeight="1"/>
    <row r="15883" ht="16.5" hidden="1" customHeight="1"/>
    <row r="15884" ht="16.5" hidden="1" customHeight="1"/>
    <row r="15885" ht="16.5" hidden="1" customHeight="1"/>
    <row r="15886" ht="16.5" hidden="1" customHeight="1"/>
    <row r="15887" ht="16.5" hidden="1" customHeight="1"/>
    <row r="15888" ht="16.5" hidden="1" customHeight="1"/>
    <row r="15889" ht="16.5" hidden="1" customHeight="1"/>
    <row r="15890" ht="16.5" hidden="1" customHeight="1"/>
    <row r="15891" ht="16.5" hidden="1" customHeight="1"/>
    <row r="15892" ht="16.5" hidden="1" customHeight="1"/>
    <row r="15893" ht="16.5" hidden="1" customHeight="1"/>
    <row r="15894" ht="16.5" hidden="1" customHeight="1"/>
    <row r="15895" ht="16.5" hidden="1" customHeight="1"/>
    <row r="15896" ht="16.5" hidden="1" customHeight="1"/>
    <row r="15897" ht="16.5" hidden="1" customHeight="1"/>
    <row r="15898" ht="16.5" hidden="1" customHeight="1"/>
    <row r="15899" ht="16.5" hidden="1" customHeight="1"/>
    <row r="15900" ht="16.5" hidden="1" customHeight="1"/>
    <row r="15901" ht="16.5" hidden="1" customHeight="1"/>
    <row r="15902" ht="16.5" hidden="1" customHeight="1"/>
    <row r="15903" ht="16.5" hidden="1" customHeight="1"/>
    <row r="15904" ht="16.5" hidden="1" customHeight="1"/>
    <row r="15905" ht="16.5" hidden="1" customHeight="1"/>
    <row r="15906" ht="16.5" hidden="1" customHeight="1"/>
    <row r="15907" ht="16.5" hidden="1" customHeight="1"/>
    <row r="15908" ht="16.5" hidden="1" customHeight="1"/>
    <row r="15909" ht="16.5" hidden="1" customHeight="1"/>
    <row r="15910" ht="16.5" hidden="1" customHeight="1"/>
    <row r="15911" ht="16.5" hidden="1" customHeight="1"/>
    <row r="15912" ht="16.5" hidden="1" customHeight="1"/>
    <row r="15913" ht="16.5" hidden="1" customHeight="1"/>
    <row r="15914" ht="16.5" hidden="1" customHeight="1"/>
    <row r="15915" ht="16.5" hidden="1" customHeight="1"/>
    <row r="15916" ht="16.5" hidden="1" customHeight="1"/>
    <row r="15917" ht="16.5" hidden="1" customHeight="1"/>
    <row r="15918" ht="16.5" hidden="1" customHeight="1"/>
    <row r="15919" ht="16.5" hidden="1" customHeight="1"/>
    <row r="15920" ht="16.5" hidden="1" customHeight="1"/>
    <row r="15921" ht="16.5" hidden="1" customHeight="1"/>
    <row r="15922" ht="16.5" hidden="1" customHeight="1"/>
    <row r="15923" ht="16.5" hidden="1" customHeight="1"/>
    <row r="15924" ht="16.5" hidden="1" customHeight="1"/>
    <row r="15925" ht="16.5" hidden="1" customHeight="1"/>
    <row r="15926" ht="16.5" hidden="1" customHeight="1"/>
    <row r="15927" ht="16.5" hidden="1" customHeight="1"/>
    <row r="15928" ht="16.5" hidden="1" customHeight="1"/>
    <row r="15929" ht="16.5" hidden="1" customHeight="1"/>
    <row r="15930" ht="16.5" hidden="1" customHeight="1"/>
    <row r="15931" ht="16.5" hidden="1" customHeight="1"/>
    <row r="15932" ht="16.5" hidden="1" customHeight="1"/>
    <row r="15933" ht="16.5" hidden="1" customHeight="1"/>
    <row r="15934" ht="16.5" hidden="1" customHeight="1"/>
    <row r="15935" ht="16.5" hidden="1" customHeight="1"/>
    <row r="15936" ht="16.5" hidden="1" customHeight="1"/>
    <row r="15937" ht="16.5" hidden="1" customHeight="1"/>
    <row r="15938" ht="16.5" hidden="1" customHeight="1"/>
    <row r="15939" ht="16.5" hidden="1" customHeight="1"/>
    <row r="15940" ht="16.5" hidden="1" customHeight="1"/>
    <row r="15941" ht="16.5" hidden="1" customHeight="1"/>
    <row r="15942" ht="16.5" hidden="1" customHeight="1"/>
    <row r="15943" ht="16.5" hidden="1" customHeight="1"/>
    <row r="15944" ht="16.5" hidden="1" customHeight="1"/>
    <row r="15945" ht="16.5" hidden="1" customHeight="1"/>
    <row r="15946" ht="16.5" hidden="1" customHeight="1"/>
    <row r="15947" ht="16.5" hidden="1" customHeight="1"/>
    <row r="15948" ht="16.5" hidden="1" customHeight="1"/>
    <row r="15949" ht="16.5" hidden="1" customHeight="1"/>
    <row r="15950" ht="16.5" hidden="1" customHeight="1"/>
    <row r="15951" ht="16.5" hidden="1" customHeight="1"/>
    <row r="15952" ht="16.5" hidden="1" customHeight="1"/>
    <row r="15953" ht="16.5" hidden="1" customHeight="1"/>
    <row r="15954" ht="16.5" hidden="1" customHeight="1"/>
    <row r="15955" ht="16.5" hidden="1" customHeight="1"/>
    <row r="15956" ht="16.5" hidden="1" customHeight="1"/>
    <row r="15957" ht="16.5" hidden="1" customHeight="1"/>
    <row r="15958" ht="16.5" hidden="1" customHeight="1"/>
    <row r="15959" ht="16.5" hidden="1" customHeight="1"/>
    <row r="15960" ht="16.5" hidden="1" customHeight="1"/>
    <row r="15961" ht="16.5" hidden="1" customHeight="1"/>
    <row r="15962" ht="16.5" hidden="1" customHeight="1"/>
    <row r="15963" ht="16.5" hidden="1" customHeight="1"/>
    <row r="15964" ht="16.5" hidden="1" customHeight="1"/>
    <row r="15965" ht="16.5" hidden="1" customHeight="1"/>
    <row r="15966" ht="16.5" hidden="1" customHeight="1"/>
    <row r="15967" ht="16.5" hidden="1" customHeight="1"/>
    <row r="15968" ht="16.5" hidden="1" customHeight="1"/>
    <row r="15969" ht="16.5" hidden="1" customHeight="1"/>
    <row r="15970" ht="16.5" hidden="1" customHeight="1"/>
    <row r="15971" ht="16.5" hidden="1" customHeight="1"/>
    <row r="15972" ht="16.5" hidden="1" customHeight="1"/>
    <row r="15973" ht="16.5" hidden="1" customHeight="1"/>
    <row r="15974" ht="16.5" hidden="1" customHeight="1"/>
    <row r="15975" ht="16.5" hidden="1" customHeight="1"/>
    <row r="15976" ht="16.5" hidden="1" customHeight="1"/>
    <row r="15977" ht="16.5" hidden="1" customHeight="1"/>
    <row r="15978" ht="16.5" hidden="1" customHeight="1"/>
    <row r="15979" ht="16.5" hidden="1" customHeight="1"/>
    <row r="15980" ht="16.5" hidden="1" customHeight="1"/>
    <row r="15981" ht="16.5" hidden="1" customHeight="1"/>
    <row r="15982" ht="16.5" hidden="1" customHeight="1"/>
    <row r="15983" ht="16.5" hidden="1" customHeight="1"/>
    <row r="15984" ht="16.5" hidden="1" customHeight="1"/>
    <row r="15985" ht="16.5" hidden="1" customHeight="1"/>
    <row r="15986" ht="16.5" hidden="1" customHeight="1"/>
    <row r="15987" ht="16.5" hidden="1" customHeight="1"/>
    <row r="15988" ht="16.5" hidden="1" customHeight="1"/>
    <row r="15989" ht="16.5" hidden="1" customHeight="1"/>
    <row r="15990" ht="16.5" hidden="1" customHeight="1"/>
    <row r="15991" ht="16.5" hidden="1" customHeight="1"/>
    <row r="15992" ht="16.5" hidden="1" customHeight="1"/>
    <row r="15993" ht="16.5" hidden="1" customHeight="1"/>
    <row r="15994" ht="16.5" hidden="1" customHeight="1"/>
    <row r="15995" ht="16.5" hidden="1" customHeight="1"/>
    <row r="15996" ht="16.5" hidden="1" customHeight="1"/>
    <row r="15997" ht="16.5" hidden="1" customHeight="1"/>
    <row r="15998" ht="16.5" hidden="1" customHeight="1"/>
    <row r="15999" ht="16.5" hidden="1" customHeight="1"/>
    <row r="16000" ht="16.5" hidden="1" customHeight="1"/>
    <row r="16001" ht="16.5" hidden="1" customHeight="1"/>
    <row r="16002" ht="16.5" hidden="1" customHeight="1"/>
    <row r="16003" ht="16.5" hidden="1" customHeight="1"/>
    <row r="16004" ht="16.5" hidden="1" customHeight="1"/>
    <row r="16005" ht="16.5" hidden="1" customHeight="1"/>
    <row r="16006" ht="16.5" hidden="1" customHeight="1"/>
    <row r="16007" ht="16.5" hidden="1" customHeight="1"/>
    <row r="16008" ht="16.5" hidden="1" customHeight="1"/>
    <row r="16009" ht="16.5" hidden="1" customHeight="1"/>
    <row r="16010" ht="16.5" hidden="1" customHeight="1"/>
    <row r="16011" ht="16.5" hidden="1" customHeight="1"/>
    <row r="16012" ht="16.5" hidden="1" customHeight="1"/>
    <row r="16013" ht="16.5" hidden="1" customHeight="1"/>
    <row r="16014" ht="16.5" hidden="1" customHeight="1"/>
    <row r="16015" ht="16.5" hidden="1" customHeight="1"/>
    <row r="16016" ht="16.5" hidden="1" customHeight="1"/>
    <row r="16017" ht="16.5" hidden="1" customHeight="1"/>
    <row r="16018" ht="16.5" hidden="1" customHeight="1"/>
    <row r="16019" ht="16.5" hidden="1" customHeight="1"/>
    <row r="16020" ht="16.5" hidden="1" customHeight="1"/>
    <row r="16021" ht="16.5" hidden="1" customHeight="1"/>
    <row r="16022" ht="16.5" hidden="1" customHeight="1"/>
    <row r="16023" ht="16.5" hidden="1" customHeight="1"/>
    <row r="16024" ht="16.5" hidden="1" customHeight="1"/>
    <row r="16025" ht="16.5" hidden="1" customHeight="1"/>
    <row r="16026" ht="16.5" hidden="1" customHeight="1"/>
    <row r="16027" ht="16.5" hidden="1" customHeight="1"/>
    <row r="16028" ht="16.5" hidden="1" customHeight="1"/>
    <row r="16029" ht="16.5" hidden="1" customHeight="1"/>
    <row r="16030" ht="16.5" hidden="1" customHeight="1"/>
    <row r="16031" ht="16.5" hidden="1" customHeight="1"/>
    <row r="16032" ht="16.5" hidden="1" customHeight="1"/>
    <row r="16033" ht="16.5" hidden="1" customHeight="1"/>
    <row r="16034" ht="16.5" hidden="1" customHeight="1"/>
    <row r="16035" ht="16.5" hidden="1" customHeight="1"/>
    <row r="16036" ht="16.5" hidden="1" customHeight="1"/>
    <row r="16037" ht="16.5" hidden="1" customHeight="1"/>
    <row r="16038" ht="16.5" hidden="1" customHeight="1"/>
    <row r="16039" ht="16.5" hidden="1" customHeight="1"/>
    <row r="16040" ht="16.5" hidden="1" customHeight="1"/>
    <row r="16041" ht="16.5" hidden="1" customHeight="1"/>
    <row r="16042" ht="16.5" hidden="1" customHeight="1"/>
    <row r="16043" ht="16.5" hidden="1" customHeight="1"/>
    <row r="16044" ht="16.5" hidden="1" customHeight="1"/>
    <row r="16045" ht="16.5" hidden="1" customHeight="1"/>
    <row r="16046" ht="16.5" hidden="1" customHeight="1"/>
    <row r="16047" ht="16.5" hidden="1" customHeight="1"/>
    <row r="16048" ht="16.5" hidden="1" customHeight="1"/>
    <row r="16049" ht="16.5" hidden="1" customHeight="1"/>
    <row r="16050" ht="16.5" hidden="1" customHeight="1"/>
    <row r="16051" ht="16.5" hidden="1" customHeight="1"/>
    <row r="16052" ht="16.5" hidden="1" customHeight="1"/>
    <row r="16053" ht="16.5" hidden="1" customHeight="1"/>
    <row r="16054" ht="16.5" hidden="1" customHeight="1"/>
    <row r="16055" ht="16.5" hidden="1" customHeight="1"/>
    <row r="16056" ht="16.5" hidden="1" customHeight="1"/>
    <row r="16057" ht="16.5" hidden="1" customHeight="1"/>
    <row r="16058" ht="16.5" hidden="1" customHeight="1"/>
    <row r="16059" ht="16.5" hidden="1" customHeight="1"/>
    <row r="16060" ht="16.5" hidden="1" customHeight="1"/>
    <row r="16061" ht="16.5" hidden="1" customHeight="1"/>
    <row r="16062" ht="16.5" hidden="1" customHeight="1"/>
    <row r="16063" ht="16.5" hidden="1" customHeight="1"/>
    <row r="16064" ht="16.5" hidden="1" customHeight="1"/>
    <row r="16065" ht="16.5" hidden="1" customHeight="1"/>
    <row r="16066" ht="16.5" hidden="1" customHeight="1"/>
    <row r="16067" ht="16.5" hidden="1" customHeight="1"/>
    <row r="16068" ht="16.5" hidden="1" customHeight="1"/>
    <row r="16069" ht="16.5" hidden="1" customHeight="1"/>
    <row r="16070" ht="16.5" hidden="1" customHeight="1"/>
    <row r="16071" ht="16.5" hidden="1" customHeight="1"/>
    <row r="16072" ht="16.5" hidden="1" customHeight="1"/>
    <row r="16073" ht="16.5" hidden="1" customHeight="1"/>
    <row r="16074" ht="16.5" hidden="1" customHeight="1"/>
    <row r="16075" ht="16.5" hidden="1" customHeight="1"/>
    <row r="16076" ht="16.5" hidden="1" customHeight="1"/>
    <row r="16077" ht="16.5" hidden="1" customHeight="1"/>
    <row r="16078" ht="16.5" hidden="1" customHeight="1"/>
    <row r="16079" ht="16.5" hidden="1" customHeight="1"/>
    <row r="16080" ht="16.5" hidden="1" customHeight="1"/>
    <row r="16081" ht="16.5" hidden="1" customHeight="1"/>
    <row r="16082" ht="16.5" hidden="1" customHeight="1"/>
    <row r="16083" ht="16.5" hidden="1" customHeight="1"/>
    <row r="16084" ht="16.5" hidden="1" customHeight="1"/>
    <row r="16085" ht="16.5" hidden="1" customHeight="1"/>
    <row r="16086" ht="16.5" hidden="1" customHeight="1"/>
    <row r="16087" ht="16.5" hidden="1" customHeight="1"/>
    <row r="16088" ht="16.5" hidden="1" customHeight="1"/>
    <row r="16089" ht="16.5" hidden="1" customHeight="1"/>
    <row r="16090" ht="16.5" hidden="1" customHeight="1"/>
    <row r="16091" ht="16.5" hidden="1" customHeight="1"/>
    <row r="16092" ht="16.5" hidden="1" customHeight="1"/>
    <row r="16093" ht="16.5" hidden="1" customHeight="1"/>
    <row r="16094" ht="16.5" hidden="1" customHeight="1"/>
    <row r="16095" ht="16.5" hidden="1" customHeight="1"/>
    <row r="16096" ht="16.5" hidden="1" customHeight="1"/>
    <row r="16097" ht="16.5" hidden="1" customHeight="1"/>
    <row r="16098" ht="16.5" hidden="1" customHeight="1"/>
    <row r="16099" ht="16.5" hidden="1" customHeight="1"/>
    <row r="16100" ht="16.5" hidden="1" customHeight="1"/>
    <row r="16101" ht="16.5" hidden="1" customHeight="1"/>
    <row r="16102" ht="16.5" hidden="1" customHeight="1"/>
    <row r="16103" ht="16.5" hidden="1" customHeight="1"/>
    <row r="16104" ht="16.5" hidden="1" customHeight="1"/>
    <row r="16105" ht="16.5" hidden="1" customHeight="1"/>
    <row r="16106" ht="16.5" hidden="1" customHeight="1"/>
    <row r="16107" ht="16.5" hidden="1" customHeight="1"/>
    <row r="16108" ht="16.5" hidden="1" customHeight="1"/>
    <row r="16109" ht="16.5" hidden="1" customHeight="1"/>
    <row r="16110" ht="16.5" hidden="1" customHeight="1"/>
    <row r="16111" ht="16.5" hidden="1" customHeight="1"/>
    <row r="16112" ht="16.5" hidden="1" customHeight="1"/>
    <row r="16113" ht="16.5" hidden="1" customHeight="1"/>
    <row r="16114" ht="16.5" hidden="1" customHeight="1"/>
    <row r="16115" ht="16.5" hidden="1" customHeight="1"/>
    <row r="16116" ht="16.5" hidden="1" customHeight="1"/>
    <row r="16117" ht="16.5" hidden="1" customHeight="1"/>
    <row r="16118" ht="16.5" hidden="1" customHeight="1"/>
    <row r="16119" ht="16.5" hidden="1" customHeight="1"/>
    <row r="16120" ht="16.5" hidden="1" customHeight="1"/>
    <row r="16121" ht="16.5" hidden="1" customHeight="1"/>
    <row r="16122" ht="16.5" hidden="1" customHeight="1"/>
    <row r="16123" ht="16.5" hidden="1" customHeight="1"/>
    <row r="16124" ht="16.5" hidden="1" customHeight="1"/>
    <row r="16125" ht="16.5" hidden="1" customHeight="1"/>
    <row r="16126" ht="16.5" hidden="1" customHeight="1"/>
    <row r="16127" ht="16.5" hidden="1" customHeight="1"/>
    <row r="16128" ht="16.5" hidden="1" customHeight="1"/>
    <row r="16129" ht="16.5" hidden="1" customHeight="1"/>
    <row r="16130" ht="16.5" hidden="1" customHeight="1"/>
    <row r="16131" ht="16.5" hidden="1" customHeight="1"/>
    <row r="16132" ht="16.5" hidden="1" customHeight="1"/>
    <row r="16133" ht="16.5" hidden="1" customHeight="1"/>
    <row r="16134" ht="16.5" hidden="1" customHeight="1"/>
    <row r="16135" ht="16.5" hidden="1" customHeight="1"/>
    <row r="16136" ht="16.5" hidden="1" customHeight="1"/>
    <row r="16137" ht="16.5" hidden="1" customHeight="1"/>
    <row r="16138" ht="16.5" hidden="1" customHeight="1"/>
    <row r="16139" ht="16.5" hidden="1" customHeight="1"/>
    <row r="16140" ht="16.5" hidden="1" customHeight="1"/>
    <row r="16141" ht="16.5" hidden="1" customHeight="1"/>
    <row r="16142" ht="16.5" hidden="1" customHeight="1"/>
    <row r="16143" ht="16.5" hidden="1" customHeight="1"/>
    <row r="16144" ht="16.5" hidden="1" customHeight="1"/>
    <row r="16145" ht="16.5" hidden="1" customHeight="1"/>
    <row r="16146" ht="16.5" hidden="1" customHeight="1"/>
    <row r="16147" ht="16.5" hidden="1" customHeight="1"/>
    <row r="16148" ht="16.5" hidden="1" customHeight="1"/>
    <row r="16149" ht="16.5" hidden="1" customHeight="1"/>
    <row r="16150" ht="16.5" hidden="1" customHeight="1"/>
    <row r="16151" ht="16.5" hidden="1" customHeight="1"/>
    <row r="16152" ht="16.5" hidden="1" customHeight="1"/>
    <row r="16153" ht="16.5" hidden="1" customHeight="1"/>
    <row r="16154" ht="16.5" hidden="1" customHeight="1"/>
    <row r="16155" ht="16.5" hidden="1" customHeight="1"/>
    <row r="16156" ht="16.5" hidden="1" customHeight="1"/>
    <row r="16157" ht="16.5" hidden="1" customHeight="1"/>
    <row r="16158" ht="16.5" hidden="1" customHeight="1"/>
    <row r="16159" ht="16.5" hidden="1" customHeight="1"/>
    <row r="16160" ht="16.5" hidden="1" customHeight="1"/>
    <row r="16161" ht="16.5" hidden="1" customHeight="1"/>
    <row r="16162" ht="16.5" hidden="1" customHeight="1"/>
    <row r="16163" ht="16.5" hidden="1" customHeight="1"/>
    <row r="16164" ht="16.5" hidden="1" customHeight="1"/>
    <row r="16165" ht="16.5" hidden="1" customHeight="1"/>
    <row r="16166" ht="16.5" hidden="1" customHeight="1"/>
    <row r="16167" ht="16.5" hidden="1" customHeight="1"/>
    <row r="16168" ht="16.5" hidden="1" customHeight="1"/>
    <row r="16169" ht="16.5" hidden="1" customHeight="1"/>
    <row r="16170" ht="16.5" hidden="1" customHeight="1"/>
    <row r="16171" ht="16.5" hidden="1" customHeight="1"/>
    <row r="16172" ht="16.5" hidden="1" customHeight="1"/>
    <row r="16173" ht="16.5" hidden="1" customHeight="1"/>
    <row r="16174" ht="16.5" hidden="1" customHeight="1"/>
    <row r="16175" ht="16.5" hidden="1" customHeight="1"/>
    <row r="16176" ht="16.5" hidden="1" customHeight="1"/>
    <row r="16177" ht="16.5" hidden="1" customHeight="1"/>
    <row r="16178" ht="16.5" hidden="1" customHeight="1"/>
    <row r="16179" ht="16.5" hidden="1" customHeight="1"/>
    <row r="16180" ht="16.5" hidden="1" customHeight="1"/>
    <row r="16181" ht="16.5" hidden="1" customHeight="1"/>
    <row r="16182" ht="16.5" hidden="1" customHeight="1"/>
    <row r="16183" ht="16.5" hidden="1" customHeight="1"/>
    <row r="16184" ht="16.5" hidden="1" customHeight="1"/>
    <row r="16185" ht="16.5" hidden="1" customHeight="1"/>
    <row r="16186" ht="16.5" hidden="1" customHeight="1"/>
    <row r="16187" ht="16.5" hidden="1" customHeight="1"/>
    <row r="16188" ht="16.5" hidden="1" customHeight="1"/>
    <row r="16189" ht="16.5" hidden="1" customHeight="1"/>
    <row r="16190" ht="16.5" hidden="1" customHeight="1"/>
    <row r="16191" ht="16.5" hidden="1" customHeight="1"/>
    <row r="16192" ht="16.5" hidden="1" customHeight="1"/>
    <row r="16193" ht="16.5" hidden="1" customHeight="1"/>
    <row r="16194" ht="16.5" hidden="1" customHeight="1"/>
    <row r="16195" ht="16.5" hidden="1" customHeight="1"/>
    <row r="16196" ht="16.5" hidden="1" customHeight="1"/>
    <row r="16197" ht="16.5" hidden="1" customHeight="1"/>
    <row r="16198" ht="16.5" hidden="1" customHeight="1"/>
    <row r="16199" ht="16.5" hidden="1" customHeight="1"/>
    <row r="16200" ht="16.5" hidden="1" customHeight="1"/>
    <row r="16201" ht="16.5" hidden="1" customHeight="1"/>
    <row r="16202" ht="16.5" hidden="1" customHeight="1"/>
    <row r="16203" ht="16.5" hidden="1" customHeight="1"/>
    <row r="16204" ht="16.5" hidden="1" customHeight="1"/>
    <row r="16205" ht="16.5" hidden="1" customHeight="1"/>
    <row r="16206" ht="16.5" hidden="1" customHeight="1"/>
    <row r="16207" ht="16.5" hidden="1" customHeight="1"/>
    <row r="16208" ht="16.5" hidden="1" customHeight="1"/>
    <row r="16209" ht="16.5" hidden="1" customHeight="1"/>
    <row r="16210" ht="16.5" hidden="1" customHeight="1"/>
    <row r="16211" ht="16.5" hidden="1" customHeight="1"/>
    <row r="16212" ht="16.5" hidden="1" customHeight="1"/>
    <row r="16213" ht="16.5" hidden="1" customHeight="1"/>
    <row r="16214" ht="16.5" hidden="1" customHeight="1"/>
    <row r="16215" ht="16.5" hidden="1" customHeight="1"/>
    <row r="16216" ht="16.5" hidden="1" customHeight="1"/>
    <row r="16217" ht="16.5" hidden="1" customHeight="1"/>
    <row r="16218" ht="16.5" hidden="1" customHeight="1"/>
    <row r="16219" ht="16.5" hidden="1" customHeight="1"/>
    <row r="16220" ht="16.5" hidden="1" customHeight="1"/>
    <row r="16221" ht="16.5" hidden="1" customHeight="1"/>
    <row r="16222" ht="16.5" hidden="1" customHeight="1"/>
    <row r="16223" ht="16.5" hidden="1" customHeight="1"/>
    <row r="16224" ht="16.5" hidden="1" customHeight="1"/>
    <row r="16225" ht="16.5" hidden="1" customHeight="1"/>
    <row r="16226" ht="16.5" hidden="1" customHeight="1"/>
    <row r="16227" ht="16.5" hidden="1" customHeight="1"/>
    <row r="16228" ht="16.5" hidden="1" customHeight="1"/>
    <row r="16229" ht="16.5" hidden="1" customHeight="1"/>
    <row r="16230" ht="16.5" hidden="1" customHeight="1"/>
    <row r="16231" ht="16.5" hidden="1" customHeight="1"/>
    <row r="16232" ht="16.5" hidden="1" customHeight="1"/>
    <row r="16233" ht="16.5" hidden="1" customHeight="1"/>
    <row r="16234" ht="16.5" hidden="1" customHeight="1"/>
    <row r="16235" ht="16.5" hidden="1" customHeight="1"/>
    <row r="16236" ht="16.5" hidden="1" customHeight="1"/>
    <row r="16237" ht="16.5" hidden="1" customHeight="1"/>
    <row r="16238" ht="16.5" hidden="1" customHeight="1"/>
    <row r="16239" ht="16.5" hidden="1" customHeight="1"/>
    <row r="16240" ht="16.5" hidden="1" customHeight="1"/>
    <row r="16241" ht="16.5" hidden="1" customHeight="1"/>
    <row r="16242" ht="16.5" hidden="1" customHeight="1"/>
    <row r="16243" ht="16.5" hidden="1" customHeight="1"/>
    <row r="16244" ht="16.5" hidden="1" customHeight="1"/>
    <row r="16245" ht="16.5" hidden="1" customHeight="1"/>
    <row r="16246" ht="16.5" hidden="1" customHeight="1"/>
    <row r="16247" ht="16.5" hidden="1" customHeight="1"/>
    <row r="16248" ht="16.5" hidden="1" customHeight="1"/>
    <row r="16249" ht="16.5" hidden="1" customHeight="1"/>
    <row r="16250" ht="16.5" hidden="1" customHeight="1"/>
    <row r="16251" ht="16.5" hidden="1" customHeight="1"/>
    <row r="16252" ht="16.5" hidden="1" customHeight="1"/>
    <row r="16253" ht="16.5" hidden="1" customHeight="1"/>
    <row r="16254" ht="16.5" hidden="1" customHeight="1"/>
    <row r="16255" ht="16.5" hidden="1" customHeight="1"/>
    <row r="16256" ht="16.5" hidden="1" customHeight="1"/>
    <row r="16257" ht="16.5" hidden="1" customHeight="1"/>
    <row r="16258" ht="16.5" hidden="1" customHeight="1"/>
    <row r="16259" ht="16.5" hidden="1" customHeight="1"/>
    <row r="16260" ht="16.5" hidden="1" customHeight="1"/>
    <row r="16261" ht="16.5" hidden="1" customHeight="1"/>
    <row r="16262" ht="16.5" hidden="1" customHeight="1"/>
    <row r="16263" ht="16.5" hidden="1" customHeight="1"/>
    <row r="16264" ht="16.5" hidden="1" customHeight="1"/>
    <row r="16265" ht="16.5" hidden="1" customHeight="1"/>
    <row r="16266" ht="16.5" hidden="1" customHeight="1"/>
    <row r="16267" ht="16.5" hidden="1" customHeight="1"/>
    <row r="16268" ht="16.5" hidden="1" customHeight="1"/>
    <row r="16269" ht="16.5" hidden="1" customHeight="1"/>
    <row r="16270" ht="16.5" hidden="1" customHeight="1"/>
    <row r="16271" ht="16.5" hidden="1" customHeight="1"/>
    <row r="16272" ht="16.5" hidden="1" customHeight="1"/>
    <row r="16273" ht="16.5" hidden="1" customHeight="1"/>
    <row r="16274" ht="16.5" hidden="1" customHeight="1"/>
    <row r="16275" ht="16.5" hidden="1" customHeight="1"/>
    <row r="16276" ht="16.5" hidden="1" customHeight="1"/>
    <row r="16277" ht="16.5" hidden="1" customHeight="1"/>
    <row r="16278" ht="16.5" hidden="1" customHeight="1"/>
    <row r="16279" ht="16.5" hidden="1" customHeight="1"/>
    <row r="16280" ht="16.5" hidden="1" customHeight="1"/>
    <row r="16281" ht="16.5" hidden="1" customHeight="1"/>
    <row r="16282" ht="16.5" hidden="1" customHeight="1"/>
    <row r="16283" ht="16.5" hidden="1" customHeight="1"/>
    <row r="16284" ht="16.5" hidden="1" customHeight="1"/>
    <row r="16285" ht="16.5" hidden="1" customHeight="1"/>
    <row r="16286" ht="16.5" hidden="1" customHeight="1"/>
    <row r="16287" ht="16.5" hidden="1" customHeight="1"/>
    <row r="16288" ht="16.5" hidden="1" customHeight="1"/>
    <row r="16289" ht="16.5" hidden="1" customHeight="1"/>
    <row r="16290" ht="16.5" hidden="1" customHeight="1"/>
    <row r="16291" ht="16.5" hidden="1" customHeight="1"/>
    <row r="16292" ht="16.5" hidden="1" customHeight="1"/>
    <row r="16293" ht="16.5" hidden="1" customHeight="1"/>
    <row r="16294" ht="16.5" hidden="1" customHeight="1"/>
    <row r="16295" ht="16.5" hidden="1" customHeight="1"/>
    <row r="16296" ht="16.5" hidden="1" customHeight="1"/>
    <row r="16297" ht="16.5" hidden="1" customHeight="1"/>
    <row r="16298" ht="16.5" hidden="1" customHeight="1"/>
    <row r="16299" ht="16.5" hidden="1" customHeight="1"/>
    <row r="16300" ht="16.5" hidden="1" customHeight="1"/>
    <row r="16301" ht="16.5" hidden="1" customHeight="1"/>
    <row r="16302" ht="16.5" hidden="1" customHeight="1"/>
    <row r="16303" ht="16.5" hidden="1" customHeight="1"/>
    <row r="16304" ht="16.5" hidden="1" customHeight="1"/>
    <row r="16305" ht="16.5" hidden="1" customHeight="1"/>
    <row r="16306" ht="16.5" hidden="1" customHeight="1"/>
    <row r="16307" ht="16.5" hidden="1" customHeight="1"/>
    <row r="16308" ht="16.5" hidden="1" customHeight="1"/>
    <row r="16309" ht="16.5" hidden="1" customHeight="1"/>
    <row r="16310" ht="16.5" hidden="1" customHeight="1"/>
    <row r="16311" ht="16.5" hidden="1" customHeight="1"/>
    <row r="16312" ht="16.5" hidden="1" customHeight="1"/>
    <row r="16313" ht="16.5" hidden="1" customHeight="1"/>
    <row r="16314" ht="16.5" hidden="1" customHeight="1"/>
    <row r="16315" ht="16.5" hidden="1" customHeight="1"/>
    <row r="16316" ht="16.5" hidden="1" customHeight="1"/>
    <row r="16317" ht="16.5" hidden="1" customHeight="1"/>
    <row r="16318" ht="16.5" hidden="1" customHeight="1"/>
    <row r="16319" ht="16.5" hidden="1" customHeight="1"/>
    <row r="16320" ht="16.5" hidden="1" customHeight="1"/>
    <row r="16321" ht="16.5" hidden="1" customHeight="1"/>
    <row r="16322" ht="16.5" hidden="1" customHeight="1"/>
    <row r="16323" ht="16.5" hidden="1" customHeight="1"/>
    <row r="16324" ht="16.5" hidden="1" customHeight="1"/>
    <row r="16325" ht="16.5" hidden="1" customHeight="1"/>
    <row r="16326" ht="16.5" hidden="1" customHeight="1"/>
    <row r="16327" ht="16.5" hidden="1" customHeight="1"/>
    <row r="16328" ht="16.5" hidden="1" customHeight="1"/>
    <row r="16329" ht="16.5" hidden="1" customHeight="1"/>
    <row r="16330" ht="16.5" hidden="1" customHeight="1"/>
    <row r="16331" ht="16.5" hidden="1" customHeight="1"/>
    <row r="16332" ht="16.5" hidden="1" customHeight="1"/>
    <row r="16333" ht="16.5" hidden="1" customHeight="1"/>
    <row r="16334" ht="16.5" hidden="1" customHeight="1"/>
    <row r="16335" ht="16.5" hidden="1" customHeight="1"/>
    <row r="16336" ht="16.5" hidden="1" customHeight="1"/>
    <row r="16337" ht="16.5" hidden="1" customHeight="1"/>
    <row r="16338" ht="16.5" hidden="1" customHeight="1"/>
    <row r="16339" ht="16.5" hidden="1" customHeight="1"/>
    <row r="16340" ht="16.5" hidden="1" customHeight="1"/>
    <row r="16341" ht="16.5" hidden="1" customHeight="1"/>
    <row r="16342" ht="16.5" hidden="1" customHeight="1"/>
    <row r="16343" ht="16.5" hidden="1" customHeight="1"/>
    <row r="16344" ht="16.5" hidden="1" customHeight="1"/>
    <row r="16345" ht="16.5" hidden="1" customHeight="1"/>
    <row r="16346" ht="16.5" hidden="1" customHeight="1"/>
    <row r="16347" ht="16.5" hidden="1" customHeight="1"/>
    <row r="16348" ht="16.5" hidden="1" customHeight="1"/>
    <row r="16349" ht="16.5" hidden="1" customHeight="1"/>
    <row r="16350" ht="16.5" hidden="1" customHeight="1"/>
    <row r="16351" ht="16.5" hidden="1" customHeight="1"/>
    <row r="16352" ht="16.5" hidden="1" customHeight="1"/>
    <row r="16353" ht="16.5" hidden="1" customHeight="1"/>
    <row r="16354" ht="16.5" hidden="1" customHeight="1"/>
    <row r="16355" ht="16.5" hidden="1" customHeight="1"/>
    <row r="16356" ht="16.5" hidden="1" customHeight="1"/>
    <row r="16357" ht="16.5" hidden="1" customHeight="1"/>
    <row r="16358" ht="16.5" hidden="1" customHeight="1"/>
    <row r="16359" ht="16.5" hidden="1" customHeight="1"/>
    <row r="16360" ht="16.5" hidden="1" customHeight="1"/>
    <row r="16361" ht="16.5" hidden="1" customHeight="1"/>
    <row r="16362" ht="16.5" hidden="1" customHeight="1"/>
    <row r="16363" ht="16.5" hidden="1" customHeight="1"/>
    <row r="16364" ht="16.5" hidden="1" customHeight="1"/>
    <row r="16365" ht="16.5" hidden="1" customHeight="1"/>
    <row r="16366" ht="16.5" hidden="1" customHeight="1"/>
    <row r="16367" ht="16.5" hidden="1" customHeight="1"/>
    <row r="16368" ht="16.5" hidden="1" customHeight="1"/>
    <row r="16369" ht="16.5" hidden="1" customHeight="1"/>
    <row r="16370" ht="16.5" hidden="1" customHeight="1"/>
    <row r="16371" ht="16.5" hidden="1" customHeight="1"/>
    <row r="16372" ht="16.5" hidden="1" customHeight="1"/>
    <row r="16373" ht="16.5" hidden="1" customHeight="1"/>
    <row r="16374" ht="16.5" hidden="1" customHeight="1"/>
    <row r="16375" ht="16.5" hidden="1" customHeight="1"/>
    <row r="16376" ht="16.5" hidden="1" customHeight="1"/>
    <row r="16377" ht="16.5" hidden="1" customHeight="1"/>
    <row r="16378" ht="16.5" hidden="1" customHeight="1"/>
    <row r="16379" ht="16.5" hidden="1" customHeight="1"/>
    <row r="16380" ht="16.5" hidden="1" customHeight="1"/>
    <row r="16381" ht="16.5" hidden="1" customHeight="1"/>
    <row r="16382" ht="16.5" hidden="1" customHeight="1"/>
    <row r="16383" ht="16.5" hidden="1" customHeight="1"/>
    <row r="16384" ht="16.5" hidden="1" customHeight="1"/>
    <row r="16385" ht="16.5" hidden="1" customHeight="1"/>
    <row r="16386" ht="16.5" hidden="1" customHeight="1"/>
    <row r="16387" ht="16.5" hidden="1" customHeight="1"/>
    <row r="16388" ht="16.5" hidden="1" customHeight="1"/>
    <row r="16389" ht="16.5" hidden="1" customHeight="1"/>
    <row r="16390" ht="16.5" hidden="1" customHeight="1"/>
    <row r="16391" ht="16.5" hidden="1" customHeight="1"/>
    <row r="16392" ht="16.5" hidden="1" customHeight="1"/>
    <row r="16393" ht="16.5" hidden="1" customHeight="1"/>
    <row r="16394" ht="16.5" hidden="1" customHeight="1"/>
    <row r="16395" ht="16.5" hidden="1" customHeight="1"/>
    <row r="16396" ht="16.5" hidden="1" customHeight="1"/>
    <row r="16397" ht="16.5" hidden="1" customHeight="1"/>
    <row r="16398" ht="16.5" hidden="1" customHeight="1"/>
    <row r="16399" ht="16.5" hidden="1" customHeight="1"/>
    <row r="16400" ht="16.5" hidden="1" customHeight="1"/>
    <row r="16401" ht="16.5" hidden="1" customHeight="1"/>
    <row r="16402" ht="16.5" hidden="1" customHeight="1"/>
    <row r="16403" ht="16.5" hidden="1" customHeight="1"/>
    <row r="16404" ht="16.5" hidden="1" customHeight="1"/>
    <row r="16405" ht="16.5" hidden="1" customHeight="1"/>
    <row r="16406" ht="16.5" hidden="1" customHeight="1"/>
    <row r="16407" ht="16.5" hidden="1" customHeight="1"/>
    <row r="16408" ht="16.5" hidden="1" customHeight="1"/>
    <row r="16409" ht="16.5" hidden="1" customHeight="1"/>
    <row r="16410" ht="16.5" hidden="1" customHeight="1"/>
    <row r="16411" ht="16.5" hidden="1" customHeight="1"/>
    <row r="16412" ht="16.5" hidden="1" customHeight="1"/>
    <row r="16413" ht="16.5" hidden="1" customHeight="1"/>
    <row r="16414" ht="16.5" hidden="1" customHeight="1"/>
    <row r="16415" ht="16.5" hidden="1" customHeight="1"/>
    <row r="16416" ht="16.5" hidden="1" customHeight="1"/>
    <row r="16417" ht="16.5" hidden="1" customHeight="1"/>
    <row r="16418" ht="16.5" hidden="1" customHeight="1"/>
    <row r="16419" ht="16.5" hidden="1" customHeight="1"/>
    <row r="16420" ht="16.5" hidden="1" customHeight="1"/>
    <row r="16421" ht="16.5" hidden="1" customHeight="1"/>
    <row r="16422" ht="16.5" hidden="1" customHeight="1"/>
    <row r="16423" ht="16.5" hidden="1" customHeight="1"/>
    <row r="16424" ht="16.5" hidden="1" customHeight="1"/>
    <row r="16425" ht="16.5" hidden="1" customHeight="1"/>
    <row r="16426" ht="16.5" hidden="1" customHeight="1"/>
    <row r="16427" ht="16.5" hidden="1" customHeight="1"/>
    <row r="16428" ht="16.5" hidden="1" customHeight="1"/>
    <row r="16429" ht="16.5" hidden="1" customHeight="1"/>
    <row r="16430" ht="16.5" hidden="1" customHeight="1"/>
    <row r="16431" ht="16.5" hidden="1" customHeight="1"/>
    <row r="16432" ht="16.5" hidden="1" customHeight="1"/>
    <row r="16433" ht="16.5" hidden="1" customHeight="1"/>
    <row r="16434" ht="16.5" hidden="1" customHeight="1"/>
    <row r="16435" ht="16.5" hidden="1" customHeight="1"/>
    <row r="16436" ht="16.5" hidden="1" customHeight="1"/>
    <row r="16437" ht="16.5" hidden="1" customHeight="1"/>
    <row r="16438" ht="16.5" hidden="1" customHeight="1"/>
    <row r="16439" ht="16.5" hidden="1" customHeight="1"/>
    <row r="16440" ht="16.5" hidden="1" customHeight="1"/>
    <row r="16441" ht="16.5" hidden="1" customHeight="1"/>
    <row r="16442" ht="16.5" hidden="1" customHeight="1"/>
    <row r="16443" ht="16.5" hidden="1" customHeight="1"/>
    <row r="16444" ht="16.5" hidden="1" customHeight="1"/>
    <row r="16445" ht="16.5" hidden="1" customHeight="1"/>
    <row r="16446" ht="16.5" hidden="1" customHeight="1"/>
    <row r="16447" ht="16.5" hidden="1" customHeight="1"/>
    <row r="16448" ht="16.5" hidden="1" customHeight="1"/>
    <row r="16449" ht="16.5" hidden="1" customHeight="1"/>
    <row r="16450" ht="16.5" hidden="1" customHeight="1"/>
    <row r="16451" ht="16.5" hidden="1" customHeight="1"/>
    <row r="16452" ht="16.5" hidden="1" customHeight="1"/>
    <row r="16453" ht="16.5" hidden="1" customHeight="1"/>
    <row r="16454" ht="16.5" hidden="1" customHeight="1"/>
    <row r="16455" ht="16.5" hidden="1" customHeight="1"/>
    <row r="16456" ht="16.5" hidden="1" customHeight="1"/>
    <row r="16457" ht="16.5" hidden="1" customHeight="1"/>
    <row r="16458" ht="16.5" hidden="1" customHeight="1"/>
    <row r="16459" ht="16.5" hidden="1" customHeight="1"/>
    <row r="16460" ht="16.5" hidden="1" customHeight="1"/>
    <row r="16461" ht="16.5" hidden="1" customHeight="1"/>
    <row r="16462" ht="16.5" hidden="1" customHeight="1"/>
    <row r="16463" ht="16.5" hidden="1" customHeight="1"/>
    <row r="16464" ht="16.5" hidden="1" customHeight="1"/>
    <row r="16465" ht="16.5" hidden="1" customHeight="1"/>
    <row r="16466" ht="16.5" hidden="1" customHeight="1"/>
    <row r="16467" ht="16.5" hidden="1" customHeight="1"/>
    <row r="16468" ht="16.5" hidden="1" customHeight="1"/>
    <row r="16469" ht="16.5" hidden="1" customHeight="1"/>
    <row r="16470" ht="16.5" hidden="1" customHeight="1"/>
    <row r="16471" ht="16.5" hidden="1" customHeight="1"/>
    <row r="16472" ht="16.5" hidden="1" customHeight="1"/>
    <row r="16473" ht="16.5" hidden="1" customHeight="1"/>
    <row r="16474" ht="16.5" hidden="1" customHeight="1"/>
    <row r="16475" ht="16.5" hidden="1" customHeight="1"/>
    <row r="16476" ht="16.5" hidden="1" customHeight="1"/>
    <row r="16477" ht="16.5" hidden="1" customHeight="1"/>
    <row r="16478" ht="16.5" hidden="1" customHeight="1"/>
    <row r="16479" ht="16.5" hidden="1" customHeight="1"/>
    <row r="16480" ht="16.5" hidden="1" customHeight="1"/>
    <row r="16481" ht="16.5" hidden="1" customHeight="1"/>
    <row r="16482" ht="16.5" hidden="1" customHeight="1"/>
    <row r="16483" ht="16.5" hidden="1" customHeight="1"/>
    <row r="16484" ht="16.5" hidden="1" customHeight="1"/>
    <row r="16485" ht="16.5" hidden="1" customHeight="1"/>
    <row r="16486" ht="16.5" hidden="1" customHeight="1"/>
    <row r="16487" ht="16.5" hidden="1" customHeight="1"/>
    <row r="16488" ht="16.5" hidden="1" customHeight="1"/>
    <row r="16489" ht="16.5" hidden="1" customHeight="1"/>
    <row r="16490" ht="16.5" hidden="1" customHeight="1"/>
    <row r="16491" ht="16.5" hidden="1" customHeight="1"/>
    <row r="16492" ht="16.5" hidden="1" customHeight="1"/>
    <row r="16493" ht="16.5" hidden="1" customHeight="1"/>
    <row r="16494" ht="16.5" hidden="1" customHeight="1"/>
    <row r="16495" ht="16.5" hidden="1" customHeight="1"/>
    <row r="16496" ht="16.5" hidden="1" customHeight="1"/>
    <row r="16497" ht="16.5" hidden="1" customHeight="1"/>
    <row r="16498" ht="16.5" hidden="1" customHeight="1"/>
    <row r="16499" ht="16.5" hidden="1" customHeight="1"/>
    <row r="16500" ht="16.5" hidden="1" customHeight="1"/>
    <row r="16501" ht="16.5" hidden="1" customHeight="1"/>
    <row r="16502" ht="16.5" hidden="1" customHeight="1"/>
    <row r="16503" ht="16.5" hidden="1" customHeight="1"/>
    <row r="16504" ht="16.5" hidden="1" customHeight="1"/>
    <row r="16505" ht="16.5" hidden="1" customHeight="1"/>
    <row r="16506" ht="16.5" hidden="1" customHeight="1"/>
    <row r="16507" ht="16.5" hidden="1" customHeight="1"/>
    <row r="16508" ht="16.5" hidden="1" customHeight="1"/>
    <row r="16509" ht="16.5" hidden="1" customHeight="1"/>
    <row r="16510" ht="16.5" hidden="1" customHeight="1"/>
    <row r="16511" ht="16.5" hidden="1" customHeight="1"/>
    <row r="16512" ht="16.5" hidden="1" customHeight="1"/>
    <row r="16513" ht="16.5" hidden="1" customHeight="1"/>
    <row r="16514" ht="16.5" hidden="1" customHeight="1"/>
    <row r="16515" ht="16.5" hidden="1" customHeight="1"/>
    <row r="16516" ht="16.5" hidden="1" customHeight="1"/>
    <row r="16517" ht="16.5" hidden="1" customHeight="1"/>
    <row r="16518" ht="16.5" hidden="1" customHeight="1"/>
    <row r="16519" ht="16.5" hidden="1" customHeight="1"/>
    <row r="16520" ht="16.5" hidden="1" customHeight="1"/>
    <row r="16521" ht="16.5" hidden="1" customHeight="1"/>
    <row r="16522" ht="16.5" hidden="1" customHeight="1"/>
    <row r="16523" ht="16.5" hidden="1" customHeight="1"/>
    <row r="16524" ht="16.5" hidden="1" customHeight="1"/>
    <row r="16525" ht="16.5" hidden="1" customHeight="1"/>
    <row r="16526" ht="16.5" hidden="1" customHeight="1"/>
    <row r="16527" ht="16.5" hidden="1" customHeight="1"/>
    <row r="16528" ht="16.5" hidden="1" customHeight="1"/>
    <row r="16529" ht="16.5" hidden="1" customHeight="1"/>
    <row r="16530" ht="16.5" hidden="1" customHeight="1"/>
    <row r="16531" ht="16.5" hidden="1" customHeight="1"/>
    <row r="16532" ht="16.5" hidden="1" customHeight="1"/>
    <row r="16533" ht="16.5" hidden="1" customHeight="1"/>
    <row r="16534" ht="16.5" hidden="1" customHeight="1"/>
    <row r="16535" ht="16.5" hidden="1" customHeight="1"/>
    <row r="16536" ht="16.5" hidden="1" customHeight="1"/>
    <row r="16537" ht="16.5" hidden="1" customHeight="1"/>
    <row r="16538" ht="16.5" hidden="1" customHeight="1"/>
    <row r="16539" ht="16.5" hidden="1" customHeight="1"/>
    <row r="16540" ht="16.5" hidden="1" customHeight="1"/>
    <row r="16541" ht="16.5" hidden="1" customHeight="1"/>
    <row r="16542" ht="16.5" hidden="1" customHeight="1"/>
    <row r="16543" ht="16.5" hidden="1" customHeight="1"/>
    <row r="16544" ht="16.5" hidden="1" customHeight="1"/>
    <row r="16545" ht="16.5" hidden="1" customHeight="1"/>
    <row r="16546" ht="16.5" hidden="1" customHeight="1"/>
    <row r="16547" ht="16.5" hidden="1" customHeight="1"/>
    <row r="16548" ht="16.5" hidden="1" customHeight="1"/>
    <row r="16549" ht="16.5" hidden="1" customHeight="1"/>
    <row r="16550" ht="16.5" hidden="1" customHeight="1"/>
    <row r="16551" ht="16.5" hidden="1" customHeight="1"/>
    <row r="16552" ht="16.5" hidden="1" customHeight="1"/>
    <row r="16553" ht="16.5" hidden="1" customHeight="1"/>
    <row r="16554" ht="16.5" hidden="1" customHeight="1"/>
    <row r="16555" ht="16.5" hidden="1" customHeight="1"/>
    <row r="16556" ht="16.5" hidden="1" customHeight="1"/>
    <row r="16557" ht="16.5" hidden="1" customHeight="1"/>
    <row r="16558" ht="16.5" hidden="1" customHeight="1"/>
    <row r="16559" ht="16.5" hidden="1" customHeight="1"/>
    <row r="16560" ht="16.5" hidden="1" customHeight="1"/>
    <row r="16561" ht="16.5" hidden="1" customHeight="1"/>
    <row r="16562" ht="16.5" hidden="1" customHeight="1"/>
    <row r="16563" ht="16.5" hidden="1" customHeight="1"/>
    <row r="16564" ht="16.5" hidden="1" customHeight="1"/>
    <row r="16565" ht="16.5" hidden="1" customHeight="1"/>
    <row r="16566" ht="16.5" hidden="1" customHeight="1"/>
    <row r="16567" ht="16.5" hidden="1" customHeight="1"/>
    <row r="16568" ht="16.5" hidden="1" customHeight="1"/>
    <row r="16569" ht="16.5" hidden="1" customHeight="1"/>
    <row r="16570" ht="16.5" hidden="1" customHeight="1"/>
    <row r="16571" ht="16.5" hidden="1" customHeight="1"/>
    <row r="16572" ht="16.5" hidden="1" customHeight="1"/>
    <row r="16573" ht="16.5" hidden="1" customHeight="1"/>
    <row r="16574" ht="16.5" hidden="1" customHeight="1"/>
    <row r="16575" ht="16.5" hidden="1" customHeight="1"/>
    <row r="16576" ht="16.5" hidden="1" customHeight="1"/>
    <row r="16577" ht="16.5" hidden="1" customHeight="1"/>
    <row r="16578" ht="16.5" hidden="1" customHeight="1"/>
    <row r="16579" ht="16.5" hidden="1" customHeight="1"/>
    <row r="16580" ht="16.5" hidden="1" customHeight="1"/>
    <row r="16581" ht="16.5" hidden="1" customHeight="1"/>
    <row r="16582" ht="16.5" hidden="1" customHeight="1"/>
    <row r="16583" ht="16.5" hidden="1" customHeight="1"/>
    <row r="16584" ht="16.5" hidden="1" customHeight="1"/>
    <row r="16585" ht="16.5" hidden="1" customHeight="1"/>
    <row r="16586" ht="16.5" hidden="1" customHeight="1"/>
    <row r="16587" ht="16.5" hidden="1" customHeight="1"/>
    <row r="16588" ht="16.5" hidden="1" customHeight="1"/>
    <row r="16589" ht="16.5" hidden="1" customHeight="1"/>
    <row r="16590" ht="16.5" hidden="1" customHeight="1"/>
    <row r="16591" ht="16.5" hidden="1" customHeight="1"/>
    <row r="16592" ht="16.5" hidden="1" customHeight="1"/>
    <row r="16593" ht="16.5" hidden="1" customHeight="1"/>
    <row r="16594" ht="16.5" hidden="1" customHeight="1"/>
    <row r="16595" ht="16.5" hidden="1" customHeight="1"/>
    <row r="16596" ht="16.5" hidden="1" customHeight="1"/>
    <row r="16597" ht="16.5" hidden="1" customHeight="1"/>
    <row r="16598" ht="16.5" hidden="1" customHeight="1"/>
    <row r="16599" ht="16.5" hidden="1" customHeight="1"/>
    <row r="16600" ht="16.5" hidden="1" customHeight="1"/>
    <row r="16601" ht="16.5" hidden="1" customHeight="1"/>
    <row r="16602" ht="16.5" hidden="1" customHeight="1"/>
    <row r="16603" ht="16.5" hidden="1" customHeight="1"/>
    <row r="16604" ht="16.5" hidden="1" customHeight="1"/>
    <row r="16605" ht="16.5" hidden="1" customHeight="1"/>
    <row r="16606" ht="16.5" hidden="1" customHeight="1"/>
    <row r="16607" ht="16.5" hidden="1" customHeight="1"/>
    <row r="16608" ht="16.5" hidden="1" customHeight="1"/>
    <row r="16609" ht="16.5" hidden="1" customHeight="1"/>
    <row r="16610" ht="16.5" hidden="1" customHeight="1"/>
    <row r="16611" ht="16.5" hidden="1" customHeight="1"/>
    <row r="16612" ht="16.5" hidden="1" customHeight="1"/>
    <row r="16613" ht="16.5" hidden="1" customHeight="1"/>
    <row r="16614" ht="16.5" hidden="1" customHeight="1"/>
    <row r="16615" ht="16.5" hidden="1" customHeight="1"/>
    <row r="16616" ht="16.5" hidden="1" customHeight="1"/>
    <row r="16617" ht="16.5" hidden="1" customHeight="1"/>
    <row r="16618" ht="16.5" hidden="1" customHeight="1"/>
    <row r="16619" ht="16.5" hidden="1" customHeight="1"/>
    <row r="16620" ht="16.5" hidden="1" customHeight="1"/>
    <row r="16621" ht="16.5" hidden="1" customHeight="1"/>
    <row r="16622" ht="16.5" hidden="1" customHeight="1"/>
    <row r="16623" ht="16.5" hidden="1" customHeight="1"/>
    <row r="16624" ht="16.5" hidden="1" customHeight="1"/>
    <row r="16625" ht="16.5" hidden="1" customHeight="1"/>
    <row r="16626" ht="16.5" hidden="1" customHeight="1"/>
    <row r="16627" ht="16.5" hidden="1" customHeight="1"/>
    <row r="16628" ht="16.5" hidden="1" customHeight="1"/>
    <row r="16629" ht="16.5" hidden="1" customHeight="1"/>
    <row r="16630" ht="16.5" hidden="1" customHeight="1"/>
    <row r="16631" ht="16.5" hidden="1" customHeight="1"/>
    <row r="16632" ht="16.5" hidden="1" customHeight="1"/>
    <row r="16633" ht="16.5" hidden="1" customHeight="1"/>
    <row r="16634" ht="16.5" hidden="1" customHeight="1"/>
    <row r="16635" ht="16.5" hidden="1" customHeight="1"/>
    <row r="16636" ht="16.5" hidden="1" customHeight="1"/>
    <row r="16637" ht="16.5" hidden="1" customHeight="1"/>
    <row r="16638" ht="16.5" hidden="1" customHeight="1"/>
    <row r="16639" ht="16.5" hidden="1" customHeight="1"/>
    <row r="16640" ht="16.5" hidden="1" customHeight="1"/>
    <row r="16641" ht="16.5" hidden="1" customHeight="1"/>
    <row r="16642" ht="16.5" hidden="1" customHeight="1"/>
    <row r="16643" ht="16.5" hidden="1" customHeight="1"/>
    <row r="16644" ht="16.5" hidden="1" customHeight="1"/>
    <row r="16645" ht="16.5" hidden="1" customHeight="1"/>
    <row r="16646" ht="16.5" hidden="1" customHeight="1"/>
    <row r="16647" ht="16.5" hidden="1" customHeight="1"/>
    <row r="16648" ht="16.5" hidden="1" customHeight="1"/>
    <row r="16649" ht="16.5" hidden="1" customHeight="1"/>
    <row r="16650" ht="16.5" hidden="1" customHeight="1"/>
    <row r="16651" ht="16.5" hidden="1" customHeight="1"/>
    <row r="16652" ht="16.5" hidden="1" customHeight="1"/>
    <row r="16653" ht="16.5" hidden="1" customHeight="1"/>
    <row r="16654" ht="16.5" hidden="1" customHeight="1"/>
    <row r="16655" ht="16.5" hidden="1" customHeight="1"/>
    <row r="16656" ht="16.5" hidden="1" customHeight="1"/>
    <row r="16657" ht="16.5" hidden="1" customHeight="1"/>
    <row r="16658" ht="16.5" hidden="1" customHeight="1"/>
    <row r="16659" ht="16.5" hidden="1" customHeight="1"/>
    <row r="16660" ht="16.5" hidden="1" customHeight="1"/>
    <row r="16661" ht="16.5" hidden="1" customHeight="1"/>
    <row r="16662" ht="16.5" hidden="1" customHeight="1"/>
    <row r="16663" ht="16.5" hidden="1" customHeight="1"/>
    <row r="16664" ht="16.5" hidden="1" customHeight="1"/>
    <row r="16665" ht="16.5" hidden="1" customHeight="1"/>
    <row r="16666" ht="16.5" hidden="1" customHeight="1"/>
    <row r="16667" ht="16.5" hidden="1" customHeight="1"/>
    <row r="16668" ht="16.5" hidden="1" customHeight="1"/>
    <row r="16669" ht="16.5" hidden="1" customHeight="1"/>
    <row r="16670" ht="16.5" hidden="1" customHeight="1"/>
    <row r="16671" ht="16.5" hidden="1" customHeight="1"/>
    <row r="16672" ht="16.5" hidden="1" customHeight="1"/>
    <row r="16673" ht="16.5" hidden="1" customHeight="1"/>
    <row r="16674" ht="16.5" hidden="1" customHeight="1"/>
    <row r="16675" ht="16.5" hidden="1" customHeight="1"/>
    <row r="16676" ht="16.5" hidden="1" customHeight="1"/>
    <row r="16677" ht="16.5" hidden="1" customHeight="1"/>
    <row r="16678" ht="16.5" hidden="1" customHeight="1"/>
    <row r="16679" ht="16.5" hidden="1" customHeight="1"/>
    <row r="16680" ht="16.5" hidden="1" customHeight="1"/>
    <row r="16681" ht="16.5" hidden="1" customHeight="1"/>
    <row r="16682" ht="16.5" hidden="1" customHeight="1"/>
    <row r="16683" ht="16.5" hidden="1" customHeight="1"/>
    <row r="16684" ht="16.5" hidden="1" customHeight="1"/>
    <row r="16685" ht="16.5" hidden="1" customHeight="1"/>
    <row r="16686" ht="16.5" hidden="1" customHeight="1"/>
    <row r="16687" ht="16.5" hidden="1" customHeight="1"/>
    <row r="16688" ht="16.5" hidden="1" customHeight="1"/>
    <row r="16689" ht="16.5" hidden="1" customHeight="1"/>
    <row r="16690" ht="16.5" hidden="1" customHeight="1"/>
    <row r="16691" ht="16.5" hidden="1" customHeight="1"/>
    <row r="16692" ht="16.5" hidden="1" customHeight="1"/>
    <row r="16693" ht="16.5" hidden="1" customHeight="1"/>
    <row r="16694" ht="16.5" hidden="1" customHeight="1"/>
    <row r="16695" ht="16.5" hidden="1" customHeight="1"/>
    <row r="16696" ht="16.5" hidden="1" customHeight="1"/>
    <row r="16697" ht="16.5" hidden="1" customHeight="1"/>
    <row r="16698" ht="16.5" hidden="1" customHeight="1"/>
    <row r="16699" ht="16.5" hidden="1" customHeight="1"/>
    <row r="16700" ht="16.5" hidden="1" customHeight="1"/>
    <row r="16701" ht="16.5" hidden="1" customHeight="1"/>
    <row r="16702" ht="16.5" hidden="1" customHeight="1"/>
    <row r="16703" ht="16.5" hidden="1" customHeight="1"/>
    <row r="16704" ht="16.5" hidden="1" customHeight="1"/>
    <row r="16705" ht="16.5" hidden="1" customHeight="1"/>
    <row r="16706" ht="16.5" hidden="1" customHeight="1"/>
    <row r="16707" ht="16.5" hidden="1" customHeight="1"/>
    <row r="16708" ht="16.5" hidden="1" customHeight="1"/>
    <row r="16709" ht="16.5" hidden="1" customHeight="1"/>
    <row r="16710" ht="16.5" hidden="1" customHeight="1"/>
    <row r="16711" ht="16.5" hidden="1" customHeight="1"/>
    <row r="16712" ht="16.5" hidden="1" customHeight="1"/>
    <row r="16713" ht="16.5" hidden="1" customHeight="1"/>
    <row r="16714" ht="16.5" hidden="1" customHeight="1"/>
    <row r="16715" ht="16.5" hidden="1" customHeight="1"/>
    <row r="16716" ht="16.5" hidden="1" customHeight="1"/>
    <row r="16717" ht="16.5" hidden="1" customHeight="1"/>
    <row r="16718" ht="16.5" hidden="1" customHeight="1"/>
    <row r="16719" ht="16.5" hidden="1" customHeight="1"/>
    <row r="16720" ht="16.5" hidden="1" customHeight="1"/>
    <row r="16721" ht="16.5" hidden="1" customHeight="1"/>
    <row r="16722" ht="16.5" hidden="1" customHeight="1"/>
    <row r="16723" ht="16.5" hidden="1" customHeight="1"/>
    <row r="16724" ht="16.5" hidden="1" customHeight="1"/>
    <row r="16725" ht="16.5" hidden="1" customHeight="1"/>
    <row r="16726" ht="16.5" hidden="1" customHeight="1"/>
    <row r="16727" ht="16.5" hidden="1" customHeight="1"/>
    <row r="16728" ht="16.5" hidden="1" customHeight="1"/>
    <row r="16729" ht="16.5" hidden="1" customHeight="1"/>
    <row r="16730" ht="16.5" hidden="1" customHeight="1"/>
    <row r="16731" ht="16.5" hidden="1" customHeight="1"/>
    <row r="16732" ht="16.5" hidden="1" customHeight="1"/>
    <row r="16733" ht="16.5" hidden="1" customHeight="1"/>
    <row r="16734" ht="16.5" hidden="1" customHeight="1"/>
    <row r="16735" ht="16.5" hidden="1" customHeight="1"/>
    <row r="16736" ht="16.5" hidden="1" customHeight="1"/>
    <row r="16737" ht="16.5" hidden="1" customHeight="1"/>
    <row r="16738" ht="16.5" hidden="1" customHeight="1"/>
    <row r="16739" ht="16.5" hidden="1" customHeight="1"/>
    <row r="16740" ht="16.5" hidden="1" customHeight="1"/>
    <row r="16741" ht="16.5" hidden="1" customHeight="1"/>
    <row r="16742" ht="16.5" hidden="1" customHeight="1"/>
    <row r="16743" ht="16.5" hidden="1" customHeight="1"/>
    <row r="16744" ht="16.5" hidden="1" customHeight="1"/>
    <row r="16745" ht="16.5" hidden="1" customHeight="1"/>
    <row r="16746" ht="16.5" hidden="1" customHeight="1"/>
    <row r="16747" ht="16.5" hidden="1" customHeight="1"/>
    <row r="16748" ht="16.5" hidden="1" customHeight="1"/>
    <row r="16749" ht="16.5" hidden="1" customHeight="1"/>
    <row r="16750" ht="16.5" hidden="1" customHeight="1"/>
    <row r="16751" ht="16.5" hidden="1" customHeight="1"/>
    <row r="16752" ht="16.5" hidden="1" customHeight="1"/>
    <row r="16753" ht="16.5" hidden="1" customHeight="1"/>
    <row r="16754" ht="16.5" hidden="1" customHeight="1"/>
    <row r="16755" ht="16.5" hidden="1" customHeight="1"/>
    <row r="16756" ht="16.5" hidden="1" customHeight="1"/>
    <row r="16757" ht="16.5" hidden="1" customHeight="1"/>
    <row r="16758" ht="16.5" hidden="1" customHeight="1"/>
    <row r="16759" ht="16.5" hidden="1" customHeight="1"/>
    <row r="16760" ht="16.5" hidden="1" customHeight="1"/>
    <row r="16761" ht="16.5" hidden="1" customHeight="1"/>
    <row r="16762" ht="16.5" hidden="1" customHeight="1"/>
    <row r="16763" ht="16.5" hidden="1" customHeight="1"/>
    <row r="16764" ht="16.5" hidden="1" customHeight="1"/>
    <row r="16765" ht="16.5" hidden="1" customHeight="1"/>
    <row r="16766" ht="16.5" hidden="1" customHeight="1"/>
    <row r="16767" ht="16.5" hidden="1" customHeight="1"/>
    <row r="16768" ht="16.5" hidden="1" customHeight="1"/>
    <row r="16769" ht="16.5" hidden="1" customHeight="1"/>
    <row r="16770" ht="16.5" hidden="1" customHeight="1"/>
    <row r="16771" ht="16.5" hidden="1" customHeight="1"/>
    <row r="16772" ht="16.5" hidden="1" customHeight="1"/>
    <row r="16773" ht="16.5" hidden="1" customHeight="1"/>
    <row r="16774" ht="16.5" hidden="1" customHeight="1"/>
    <row r="16775" ht="16.5" hidden="1" customHeight="1"/>
    <row r="16776" ht="16.5" hidden="1" customHeight="1"/>
    <row r="16777" ht="16.5" hidden="1" customHeight="1"/>
    <row r="16778" ht="16.5" hidden="1" customHeight="1"/>
    <row r="16779" ht="16.5" hidden="1" customHeight="1"/>
    <row r="16780" ht="16.5" hidden="1" customHeight="1"/>
    <row r="16781" ht="16.5" hidden="1" customHeight="1"/>
    <row r="16782" ht="16.5" hidden="1" customHeight="1"/>
    <row r="16783" ht="16.5" hidden="1" customHeight="1"/>
    <row r="16784" ht="16.5" hidden="1" customHeight="1"/>
    <row r="16785" ht="16.5" hidden="1" customHeight="1"/>
    <row r="16786" ht="16.5" hidden="1" customHeight="1"/>
    <row r="16787" ht="16.5" hidden="1" customHeight="1"/>
    <row r="16788" ht="16.5" hidden="1" customHeight="1"/>
    <row r="16789" ht="16.5" hidden="1" customHeight="1"/>
    <row r="16790" ht="16.5" hidden="1" customHeight="1"/>
    <row r="16791" ht="16.5" hidden="1" customHeight="1"/>
    <row r="16792" ht="16.5" hidden="1" customHeight="1"/>
    <row r="16793" ht="16.5" hidden="1" customHeight="1"/>
    <row r="16794" ht="16.5" hidden="1" customHeight="1"/>
    <row r="16795" ht="16.5" hidden="1" customHeight="1"/>
    <row r="16796" ht="16.5" hidden="1" customHeight="1"/>
    <row r="16797" ht="16.5" hidden="1" customHeight="1"/>
    <row r="16798" ht="16.5" hidden="1" customHeight="1"/>
    <row r="16799" ht="16.5" hidden="1" customHeight="1"/>
    <row r="16800" ht="16.5" hidden="1" customHeight="1"/>
    <row r="16801" ht="16.5" hidden="1" customHeight="1"/>
    <row r="16802" ht="16.5" hidden="1" customHeight="1"/>
    <row r="16803" ht="16.5" hidden="1" customHeight="1"/>
    <row r="16804" ht="16.5" hidden="1" customHeight="1"/>
    <row r="16805" ht="16.5" hidden="1" customHeight="1"/>
    <row r="16806" ht="16.5" hidden="1" customHeight="1"/>
    <row r="16807" ht="16.5" hidden="1" customHeight="1"/>
    <row r="16808" ht="16.5" hidden="1" customHeight="1"/>
    <row r="16809" ht="16.5" hidden="1" customHeight="1"/>
    <row r="16810" ht="16.5" hidden="1" customHeight="1"/>
    <row r="16811" ht="16.5" hidden="1" customHeight="1"/>
    <row r="16812" ht="16.5" hidden="1" customHeight="1"/>
    <row r="16813" ht="16.5" hidden="1" customHeight="1"/>
    <row r="16814" ht="16.5" hidden="1" customHeight="1"/>
    <row r="16815" ht="16.5" hidden="1" customHeight="1"/>
    <row r="16816" ht="16.5" hidden="1" customHeight="1"/>
    <row r="16817" ht="16.5" hidden="1" customHeight="1"/>
    <row r="16818" ht="16.5" hidden="1" customHeight="1"/>
    <row r="16819" ht="16.5" hidden="1" customHeight="1"/>
    <row r="16820" ht="16.5" hidden="1" customHeight="1"/>
    <row r="16821" ht="16.5" hidden="1" customHeight="1"/>
    <row r="16822" ht="16.5" hidden="1" customHeight="1"/>
    <row r="16823" ht="16.5" hidden="1" customHeight="1"/>
    <row r="16824" ht="16.5" hidden="1" customHeight="1"/>
    <row r="16825" ht="16.5" hidden="1" customHeight="1"/>
    <row r="16826" ht="16.5" hidden="1" customHeight="1"/>
    <row r="16827" ht="16.5" hidden="1" customHeight="1"/>
    <row r="16828" ht="16.5" hidden="1" customHeight="1"/>
    <row r="16829" ht="16.5" hidden="1" customHeight="1"/>
    <row r="16830" ht="16.5" hidden="1" customHeight="1"/>
    <row r="16831" ht="16.5" hidden="1" customHeight="1"/>
    <row r="16832" ht="16.5" hidden="1" customHeight="1"/>
    <row r="16833" ht="16.5" hidden="1" customHeight="1"/>
    <row r="16834" ht="16.5" hidden="1" customHeight="1"/>
    <row r="16835" ht="16.5" hidden="1" customHeight="1"/>
    <row r="16836" ht="16.5" hidden="1" customHeight="1"/>
    <row r="16837" ht="16.5" hidden="1" customHeight="1"/>
    <row r="16838" ht="16.5" hidden="1" customHeight="1"/>
    <row r="16839" ht="16.5" hidden="1" customHeight="1"/>
    <row r="16840" ht="16.5" hidden="1" customHeight="1"/>
    <row r="16841" ht="16.5" hidden="1" customHeight="1"/>
    <row r="16842" ht="16.5" hidden="1" customHeight="1"/>
    <row r="16843" ht="16.5" hidden="1" customHeight="1"/>
    <row r="16844" ht="16.5" hidden="1" customHeight="1"/>
    <row r="16845" ht="16.5" hidden="1" customHeight="1"/>
    <row r="16846" ht="16.5" hidden="1" customHeight="1"/>
    <row r="16847" ht="16.5" hidden="1" customHeight="1"/>
    <row r="16848" ht="16.5" hidden="1" customHeight="1"/>
    <row r="16849" ht="16.5" hidden="1" customHeight="1"/>
    <row r="16850" ht="16.5" hidden="1" customHeight="1"/>
    <row r="16851" ht="16.5" hidden="1" customHeight="1"/>
    <row r="16852" ht="16.5" hidden="1" customHeight="1"/>
    <row r="16853" ht="16.5" hidden="1" customHeight="1"/>
    <row r="16854" ht="16.5" hidden="1" customHeight="1"/>
    <row r="16855" ht="16.5" hidden="1" customHeight="1"/>
    <row r="16856" ht="16.5" hidden="1" customHeight="1"/>
    <row r="16857" ht="16.5" hidden="1" customHeight="1"/>
    <row r="16858" ht="16.5" hidden="1" customHeight="1"/>
    <row r="16859" ht="16.5" hidden="1" customHeight="1"/>
    <row r="16860" ht="16.5" hidden="1" customHeight="1"/>
    <row r="16861" ht="16.5" hidden="1" customHeight="1"/>
    <row r="16862" ht="16.5" hidden="1" customHeight="1"/>
    <row r="16863" ht="16.5" hidden="1" customHeight="1"/>
    <row r="16864" ht="16.5" hidden="1" customHeight="1"/>
    <row r="16865" ht="16.5" hidden="1" customHeight="1"/>
    <row r="16866" ht="16.5" hidden="1" customHeight="1"/>
    <row r="16867" ht="16.5" hidden="1" customHeight="1"/>
    <row r="16868" ht="16.5" hidden="1" customHeight="1"/>
    <row r="16869" ht="16.5" hidden="1" customHeight="1"/>
    <row r="16870" ht="16.5" hidden="1" customHeight="1"/>
    <row r="16871" ht="16.5" hidden="1" customHeight="1"/>
    <row r="16872" ht="16.5" hidden="1" customHeight="1"/>
    <row r="16873" ht="16.5" hidden="1" customHeight="1"/>
    <row r="16874" ht="16.5" hidden="1" customHeight="1"/>
    <row r="16875" ht="16.5" hidden="1" customHeight="1"/>
    <row r="16876" ht="16.5" hidden="1" customHeight="1"/>
    <row r="16877" ht="16.5" hidden="1" customHeight="1"/>
    <row r="16878" ht="16.5" hidden="1" customHeight="1"/>
    <row r="16879" ht="16.5" hidden="1" customHeight="1"/>
    <row r="16880" ht="16.5" hidden="1" customHeight="1"/>
    <row r="16881" ht="16.5" hidden="1" customHeight="1"/>
    <row r="16882" ht="16.5" hidden="1" customHeight="1"/>
    <row r="16883" ht="16.5" hidden="1" customHeight="1"/>
    <row r="16884" ht="16.5" hidden="1" customHeight="1"/>
    <row r="16885" ht="16.5" hidden="1" customHeight="1"/>
    <row r="16886" ht="16.5" hidden="1" customHeight="1"/>
    <row r="16887" ht="16.5" hidden="1" customHeight="1"/>
    <row r="16888" ht="16.5" hidden="1" customHeight="1"/>
    <row r="16889" ht="16.5" hidden="1" customHeight="1"/>
    <row r="16890" ht="16.5" hidden="1" customHeight="1"/>
    <row r="16891" ht="16.5" hidden="1" customHeight="1"/>
    <row r="16892" ht="16.5" hidden="1" customHeight="1"/>
    <row r="16893" ht="16.5" hidden="1" customHeight="1"/>
    <row r="16894" ht="16.5" hidden="1" customHeight="1"/>
    <row r="16895" ht="16.5" hidden="1" customHeight="1"/>
    <row r="16896" ht="16.5" hidden="1" customHeight="1"/>
    <row r="16897" ht="16.5" hidden="1" customHeight="1"/>
    <row r="16898" ht="16.5" hidden="1" customHeight="1"/>
    <row r="16899" ht="16.5" hidden="1" customHeight="1"/>
    <row r="16900" ht="16.5" hidden="1" customHeight="1"/>
    <row r="16901" ht="16.5" hidden="1" customHeight="1"/>
    <row r="16902" ht="16.5" hidden="1" customHeight="1"/>
    <row r="16903" ht="16.5" hidden="1" customHeight="1"/>
    <row r="16904" ht="16.5" hidden="1" customHeight="1"/>
    <row r="16905" ht="16.5" hidden="1" customHeight="1"/>
    <row r="16906" ht="16.5" hidden="1" customHeight="1"/>
    <row r="16907" ht="16.5" hidden="1" customHeight="1"/>
    <row r="16908" ht="16.5" hidden="1" customHeight="1"/>
    <row r="16909" ht="16.5" hidden="1" customHeight="1"/>
    <row r="16910" ht="16.5" hidden="1" customHeight="1"/>
    <row r="16911" ht="16.5" hidden="1" customHeight="1"/>
    <row r="16912" ht="16.5" hidden="1" customHeight="1"/>
    <row r="16913" ht="16.5" hidden="1" customHeight="1"/>
    <row r="16914" ht="16.5" hidden="1" customHeight="1"/>
    <row r="16915" ht="16.5" hidden="1" customHeight="1"/>
    <row r="16916" ht="16.5" hidden="1" customHeight="1"/>
    <row r="16917" ht="16.5" hidden="1" customHeight="1"/>
    <row r="16918" ht="16.5" hidden="1" customHeight="1"/>
    <row r="16919" ht="16.5" hidden="1" customHeight="1"/>
    <row r="16920" ht="16.5" hidden="1" customHeight="1"/>
    <row r="16921" ht="16.5" hidden="1" customHeight="1"/>
    <row r="16922" ht="16.5" hidden="1" customHeight="1"/>
    <row r="16923" ht="16.5" hidden="1" customHeight="1"/>
    <row r="16924" ht="16.5" hidden="1" customHeight="1"/>
    <row r="16925" ht="16.5" hidden="1" customHeight="1"/>
    <row r="16926" ht="16.5" hidden="1" customHeight="1"/>
    <row r="16927" ht="16.5" hidden="1" customHeight="1"/>
    <row r="16928" ht="16.5" hidden="1" customHeight="1"/>
    <row r="16929" ht="16.5" hidden="1" customHeight="1"/>
    <row r="16930" ht="16.5" hidden="1" customHeight="1"/>
    <row r="16931" ht="16.5" hidden="1" customHeight="1"/>
    <row r="16932" ht="16.5" hidden="1" customHeight="1"/>
    <row r="16933" ht="16.5" hidden="1" customHeight="1"/>
    <row r="16934" ht="16.5" hidden="1" customHeight="1"/>
    <row r="16935" ht="16.5" hidden="1" customHeight="1"/>
    <row r="16936" ht="16.5" hidden="1" customHeight="1"/>
    <row r="16937" ht="16.5" hidden="1" customHeight="1"/>
    <row r="16938" ht="16.5" hidden="1" customHeight="1"/>
    <row r="16939" ht="16.5" hidden="1" customHeight="1"/>
    <row r="16940" ht="16.5" hidden="1" customHeight="1"/>
    <row r="16941" ht="16.5" hidden="1" customHeight="1"/>
    <row r="16942" ht="16.5" hidden="1" customHeight="1"/>
    <row r="16943" ht="16.5" hidden="1" customHeight="1"/>
    <row r="16944" ht="16.5" hidden="1" customHeight="1"/>
    <row r="16945" ht="16.5" hidden="1" customHeight="1"/>
    <row r="16946" ht="16.5" hidden="1" customHeight="1"/>
    <row r="16947" ht="16.5" hidden="1" customHeight="1"/>
    <row r="16948" ht="16.5" hidden="1" customHeight="1"/>
    <row r="16949" ht="16.5" hidden="1" customHeight="1"/>
    <row r="16950" ht="16.5" hidden="1" customHeight="1"/>
    <row r="16951" ht="16.5" hidden="1" customHeight="1"/>
    <row r="16952" ht="16.5" hidden="1" customHeight="1"/>
    <row r="16953" ht="16.5" hidden="1" customHeight="1"/>
    <row r="16954" ht="16.5" hidden="1" customHeight="1"/>
    <row r="16955" ht="16.5" hidden="1" customHeight="1"/>
    <row r="16956" ht="16.5" hidden="1" customHeight="1"/>
    <row r="16957" ht="16.5" hidden="1" customHeight="1"/>
    <row r="16958" ht="16.5" hidden="1" customHeight="1"/>
    <row r="16959" ht="16.5" hidden="1" customHeight="1"/>
    <row r="16960" ht="16.5" hidden="1" customHeight="1"/>
    <row r="16961" ht="16.5" hidden="1" customHeight="1"/>
    <row r="16962" ht="16.5" hidden="1" customHeight="1"/>
    <row r="16963" ht="16.5" hidden="1" customHeight="1"/>
    <row r="16964" ht="16.5" hidden="1" customHeight="1"/>
    <row r="16965" ht="16.5" hidden="1" customHeight="1"/>
    <row r="16966" ht="16.5" hidden="1" customHeight="1"/>
    <row r="16967" ht="16.5" hidden="1" customHeight="1"/>
    <row r="16968" ht="16.5" hidden="1" customHeight="1"/>
    <row r="16969" ht="16.5" hidden="1" customHeight="1"/>
    <row r="16970" ht="16.5" hidden="1" customHeight="1"/>
    <row r="16971" ht="16.5" hidden="1" customHeight="1"/>
    <row r="16972" ht="16.5" hidden="1" customHeight="1"/>
    <row r="16973" ht="16.5" hidden="1" customHeight="1"/>
    <row r="16974" ht="16.5" hidden="1" customHeight="1"/>
    <row r="16975" ht="16.5" hidden="1" customHeight="1"/>
    <row r="16976" ht="16.5" hidden="1" customHeight="1"/>
    <row r="16977" ht="16.5" hidden="1" customHeight="1"/>
    <row r="16978" ht="16.5" hidden="1" customHeight="1"/>
    <row r="16979" ht="16.5" hidden="1" customHeight="1"/>
    <row r="16980" ht="16.5" hidden="1" customHeight="1"/>
    <row r="16981" ht="16.5" hidden="1" customHeight="1"/>
    <row r="16982" ht="16.5" hidden="1" customHeight="1"/>
    <row r="16983" ht="16.5" hidden="1" customHeight="1"/>
    <row r="16984" ht="16.5" hidden="1" customHeight="1"/>
    <row r="16985" ht="16.5" hidden="1" customHeight="1"/>
    <row r="16986" ht="16.5" hidden="1" customHeight="1"/>
    <row r="16987" ht="16.5" hidden="1" customHeight="1"/>
    <row r="16988" ht="16.5" hidden="1" customHeight="1"/>
    <row r="16989" ht="16.5" hidden="1" customHeight="1"/>
    <row r="16990" ht="16.5" hidden="1" customHeight="1"/>
    <row r="16991" ht="16.5" hidden="1" customHeight="1"/>
    <row r="16992" ht="16.5" hidden="1" customHeight="1"/>
    <row r="16993" ht="16.5" hidden="1" customHeight="1"/>
    <row r="16994" ht="16.5" hidden="1" customHeight="1"/>
    <row r="16995" ht="16.5" hidden="1" customHeight="1"/>
    <row r="16996" ht="16.5" hidden="1" customHeight="1"/>
    <row r="16997" ht="16.5" hidden="1" customHeight="1"/>
    <row r="16998" ht="16.5" hidden="1" customHeight="1"/>
    <row r="16999" ht="16.5" hidden="1" customHeight="1"/>
    <row r="17000" ht="16.5" hidden="1" customHeight="1"/>
    <row r="17001" ht="16.5" hidden="1" customHeight="1"/>
    <row r="17002" ht="16.5" hidden="1" customHeight="1"/>
    <row r="17003" ht="16.5" hidden="1" customHeight="1"/>
    <row r="17004" ht="16.5" hidden="1" customHeight="1"/>
    <row r="17005" ht="16.5" hidden="1" customHeight="1"/>
    <row r="17006" ht="16.5" hidden="1" customHeight="1"/>
    <row r="17007" ht="16.5" hidden="1" customHeight="1"/>
    <row r="17008" ht="16.5" hidden="1" customHeight="1"/>
    <row r="17009" ht="16.5" hidden="1" customHeight="1"/>
    <row r="17010" ht="16.5" hidden="1" customHeight="1"/>
    <row r="17011" ht="16.5" hidden="1" customHeight="1"/>
    <row r="17012" ht="16.5" hidden="1" customHeight="1"/>
    <row r="17013" ht="16.5" hidden="1" customHeight="1"/>
    <row r="17014" ht="16.5" hidden="1" customHeight="1"/>
    <row r="17015" ht="16.5" hidden="1" customHeight="1"/>
    <row r="17016" ht="16.5" hidden="1" customHeight="1"/>
    <row r="17017" ht="16.5" hidden="1" customHeight="1"/>
    <row r="17018" ht="16.5" hidden="1" customHeight="1"/>
    <row r="17019" ht="16.5" hidden="1" customHeight="1"/>
    <row r="17020" ht="16.5" hidden="1" customHeight="1"/>
    <row r="17021" ht="16.5" hidden="1" customHeight="1"/>
    <row r="17022" ht="16.5" hidden="1" customHeight="1"/>
    <row r="17023" ht="16.5" hidden="1" customHeight="1"/>
    <row r="17024" ht="16.5" hidden="1" customHeight="1"/>
    <row r="17025" ht="16.5" hidden="1" customHeight="1"/>
    <row r="17026" ht="16.5" hidden="1" customHeight="1"/>
    <row r="17027" ht="16.5" hidden="1" customHeight="1"/>
    <row r="17028" ht="16.5" hidden="1" customHeight="1"/>
    <row r="17029" ht="16.5" hidden="1" customHeight="1"/>
    <row r="17030" ht="16.5" hidden="1" customHeight="1"/>
    <row r="17031" ht="16.5" hidden="1" customHeight="1"/>
    <row r="17032" ht="16.5" hidden="1" customHeight="1"/>
    <row r="17033" ht="16.5" hidden="1" customHeight="1"/>
    <row r="17034" ht="16.5" hidden="1" customHeight="1"/>
    <row r="17035" ht="16.5" hidden="1" customHeight="1"/>
    <row r="17036" ht="16.5" hidden="1" customHeight="1"/>
    <row r="17037" ht="16.5" hidden="1" customHeight="1"/>
    <row r="17038" ht="16.5" hidden="1" customHeight="1"/>
    <row r="17039" ht="16.5" hidden="1" customHeight="1"/>
    <row r="17040" ht="16.5" hidden="1" customHeight="1"/>
    <row r="17041" ht="16.5" hidden="1" customHeight="1"/>
    <row r="17042" ht="16.5" hidden="1" customHeight="1"/>
    <row r="17043" ht="16.5" hidden="1" customHeight="1"/>
    <row r="17044" ht="16.5" hidden="1" customHeight="1"/>
    <row r="17045" ht="16.5" hidden="1" customHeight="1"/>
    <row r="17046" ht="16.5" hidden="1" customHeight="1"/>
    <row r="17047" ht="16.5" hidden="1" customHeight="1"/>
    <row r="17048" ht="16.5" hidden="1" customHeight="1"/>
    <row r="17049" ht="16.5" hidden="1" customHeight="1"/>
    <row r="17050" ht="16.5" hidden="1" customHeight="1"/>
    <row r="17051" ht="16.5" hidden="1" customHeight="1"/>
    <row r="17052" ht="16.5" hidden="1" customHeight="1"/>
    <row r="17053" ht="16.5" hidden="1" customHeight="1"/>
    <row r="17054" ht="16.5" hidden="1" customHeight="1"/>
    <row r="17055" ht="16.5" hidden="1" customHeight="1"/>
    <row r="17056" ht="16.5" hidden="1" customHeight="1"/>
    <row r="17057" ht="16.5" hidden="1" customHeight="1"/>
    <row r="17058" ht="16.5" hidden="1" customHeight="1"/>
    <row r="17059" ht="16.5" hidden="1" customHeight="1"/>
    <row r="17060" ht="16.5" hidden="1" customHeight="1"/>
    <row r="17061" ht="16.5" hidden="1" customHeight="1"/>
    <row r="17062" ht="16.5" hidden="1" customHeight="1"/>
    <row r="17063" ht="16.5" hidden="1" customHeight="1"/>
    <row r="17064" ht="16.5" hidden="1" customHeight="1"/>
    <row r="17065" ht="16.5" hidden="1" customHeight="1"/>
    <row r="17066" ht="16.5" hidden="1" customHeight="1"/>
    <row r="17067" ht="16.5" hidden="1" customHeight="1"/>
    <row r="17068" ht="16.5" hidden="1" customHeight="1"/>
    <row r="17069" ht="16.5" hidden="1" customHeight="1"/>
    <row r="17070" ht="16.5" hidden="1" customHeight="1"/>
    <row r="17071" ht="16.5" hidden="1" customHeight="1"/>
    <row r="17072" ht="16.5" hidden="1" customHeight="1"/>
    <row r="17073" ht="16.5" hidden="1" customHeight="1"/>
    <row r="17074" ht="16.5" hidden="1" customHeight="1"/>
    <row r="17075" ht="16.5" hidden="1" customHeight="1"/>
    <row r="17076" ht="16.5" hidden="1" customHeight="1"/>
    <row r="17077" ht="16.5" hidden="1" customHeight="1"/>
    <row r="17078" ht="16.5" hidden="1" customHeight="1"/>
    <row r="17079" ht="16.5" hidden="1" customHeight="1"/>
    <row r="17080" ht="16.5" hidden="1" customHeight="1"/>
    <row r="17081" ht="16.5" hidden="1" customHeight="1"/>
    <row r="17082" ht="16.5" hidden="1" customHeight="1"/>
    <row r="17083" ht="16.5" hidden="1" customHeight="1"/>
    <row r="17084" ht="16.5" hidden="1" customHeight="1"/>
    <row r="17085" ht="16.5" hidden="1" customHeight="1"/>
    <row r="17086" ht="16.5" hidden="1" customHeight="1"/>
    <row r="17087" ht="16.5" hidden="1" customHeight="1"/>
    <row r="17088" ht="16.5" hidden="1" customHeight="1"/>
    <row r="17089" ht="16.5" hidden="1" customHeight="1"/>
    <row r="17090" ht="16.5" hidden="1" customHeight="1"/>
    <row r="17091" ht="16.5" hidden="1" customHeight="1"/>
    <row r="17092" ht="16.5" hidden="1" customHeight="1"/>
    <row r="17093" ht="16.5" hidden="1" customHeight="1"/>
    <row r="17094" ht="16.5" hidden="1" customHeight="1"/>
    <row r="17095" ht="16.5" hidden="1" customHeight="1"/>
    <row r="17096" ht="16.5" hidden="1" customHeight="1"/>
    <row r="17097" ht="16.5" hidden="1" customHeight="1"/>
    <row r="17098" ht="16.5" hidden="1" customHeight="1"/>
    <row r="17099" ht="16.5" hidden="1" customHeight="1"/>
    <row r="17100" ht="16.5" hidden="1" customHeight="1"/>
    <row r="17101" ht="16.5" hidden="1" customHeight="1"/>
    <row r="17102" ht="16.5" hidden="1" customHeight="1"/>
    <row r="17103" ht="16.5" hidden="1" customHeight="1"/>
    <row r="17104" ht="16.5" hidden="1" customHeight="1"/>
    <row r="17105" ht="16.5" hidden="1" customHeight="1"/>
    <row r="17106" ht="16.5" hidden="1" customHeight="1"/>
    <row r="17107" ht="16.5" hidden="1" customHeight="1"/>
    <row r="17108" ht="16.5" hidden="1" customHeight="1"/>
    <row r="17109" ht="16.5" hidden="1" customHeight="1"/>
    <row r="17110" ht="16.5" hidden="1" customHeight="1"/>
    <row r="17111" ht="16.5" hidden="1" customHeight="1"/>
    <row r="17112" ht="16.5" hidden="1" customHeight="1"/>
    <row r="17113" ht="16.5" hidden="1" customHeight="1"/>
    <row r="17114" ht="16.5" hidden="1" customHeight="1"/>
    <row r="17115" ht="16.5" hidden="1" customHeight="1"/>
    <row r="17116" ht="16.5" hidden="1" customHeight="1"/>
    <row r="17117" ht="16.5" hidden="1" customHeight="1"/>
    <row r="17118" ht="16.5" hidden="1" customHeight="1"/>
    <row r="17119" ht="16.5" hidden="1" customHeight="1"/>
    <row r="17120" ht="16.5" hidden="1" customHeight="1"/>
    <row r="17121" ht="16.5" hidden="1" customHeight="1"/>
    <row r="17122" ht="16.5" hidden="1" customHeight="1"/>
    <row r="17123" ht="16.5" hidden="1" customHeight="1"/>
    <row r="17124" ht="16.5" hidden="1" customHeight="1"/>
    <row r="17125" ht="16.5" hidden="1" customHeight="1"/>
    <row r="17126" ht="16.5" hidden="1" customHeight="1"/>
    <row r="17127" ht="16.5" hidden="1" customHeight="1"/>
    <row r="17128" ht="16.5" hidden="1" customHeight="1"/>
    <row r="17129" ht="16.5" hidden="1" customHeight="1"/>
    <row r="17130" ht="16.5" hidden="1" customHeight="1"/>
    <row r="17131" ht="16.5" hidden="1" customHeight="1"/>
    <row r="17132" ht="16.5" hidden="1" customHeight="1"/>
    <row r="17133" ht="16.5" hidden="1" customHeight="1"/>
    <row r="17134" ht="16.5" hidden="1" customHeight="1"/>
    <row r="17135" ht="16.5" hidden="1" customHeight="1"/>
    <row r="17136" ht="16.5" hidden="1" customHeight="1"/>
    <row r="17137" ht="16.5" hidden="1" customHeight="1"/>
    <row r="17138" ht="16.5" hidden="1" customHeight="1"/>
    <row r="17139" ht="16.5" hidden="1" customHeight="1"/>
    <row r="17140" ht="16.5" hidden="1" customHeight="1"/>
    <row r="17141" ht="16.5" hidden="1" customHeight="1"/>
    <row r="17142" ht="16.5" hidden="1" customHeight="1"/>
    <row r="17143" ht="16.5" hidden="1" customHeight="1"/>
    <row r="17144" ht="16.5" hidden="1" customHeight="1"/>
    <row r="17145" ht="16.5" hidden="1" customHeight="1"/>
    <row r="17146" ht="16.5" hidden="1" customHeight="1"/>
    <row r="17147" ht="16.5" hidden="1" customHeight="1"/>
    <row r="17148" ht="16.5" hidden="1" customHeight="1"/>
    <row r="17149" ht="16.5" hidden="1" customHeight="1"/>
    <row r="17150" ht="16.5" hidden="1" customHeight="1"/>
    <row r="17151" ht="16.5" hidden="1" customHeight="1"/>
    <row r="17152" ht="16.5" hidden="1" customHeight="1"/>
    <row r="17153" ht="16.5" hidden="1" customHeight="1"/>
    <row r="17154" ht="16.5" hidden="1" customHeight="1"/>
    <row r="17155" ht="16.5" hidden="1" customHeight="1"/>
    <row r="17156" ht="16.5" hidden="1" customHeight="1"/>
    <row r="17157" ht="16.5" hidden="1" customHeight="1"/>
    <row r="17158" ht="16.5" hidden="1" customHeight="1"/>
    <row r="17159" ht="16.5" hidden="1" customHeight="1"/>
    <row r="17160" ht="16.5" hidden="1" customHeight="1"/>
    <row r="17161" ht="16.5" hidden="1" customHeight="1"/>
    <row r="17162" ht="16.5" hidden="1" customHeight="1"/>
    <row r="17163" ht="16.5" hidden="1" customHeight="1"/>
    <row r="17164" ht="16.5" hidden="1" customHeight="1"/>
    <row r="17165" ht="16.5" hidden="1" customHeight="1"/>
    <row r="17166" ht="16.5" hidden="1" customHeight="1"/>
    <row r="17167" ht="16.5" hidden="1" customHeight="1"/>
    <row r="17168" ht="16.5" hidden="1" customHeight="1"/>
    <row r="17169" ht="16.5" hidden="1" customHeight="1"/>
    <row r="17170" ht="16.5" hidden="1" customHeight="1"/>
    <row r="17171" ht="16.5" hidden="1" customHeight="1"/>
    <row r="17172" ht="16.5" hidden="1" customHeight="1"/>
    <row r="17173" ht="16.5" hidden="1" customHeight="1"/>
    <row r="17174" ht="16.5" hidden="1" customHeight="1"/>
    <row r="17175" ht="16.5" hidden="1" customHeight="1"/>
    <row r="17176" ht="16.5" hidden="1" customHeight="1"/>
    <row r="17177" ht="16.5" hidden="1" customHeight="1"/>
    <row r="17178" ht="16.5" hidden="1" customHeight="1"/>
    <row r="17179" ht="16.5" hidden="1" customHeight="1"/>
    <row r="17180" ht="16.5" hidden="1" customHeight="1"/>
    <row r="17181" ht="16.5" hidden="1" customHeight="1"/>
    <row r="17182" ht="16.5" hidden="1" customHeight="1"/>
    <row r="17183" ht="16.5" hidden="1" customHeight="1"/>
    <row r="17184" ht="16.5" hidden="1" customHeight="1"/>
    <row r="17185" ht="16.5" hidden="1" customHeight="1"/>
    <row r="17186" ht="16.5" hidden="1" customHeight="1"/>
    <row r="17187" ht="16.5" hidden="1" customHeight="1"/>
    <row r="17188" ht="16.5" hidden="1" customHeight="1"/>
    <row r="17189" ht="16.5" hidden="1" customHeight="1"/>
    <row r="17190" ht="16.5" hidden="1" customHeight="1"/>
    <row r="17191" ht="16.5" hidden="1" customHeight="1"/>
    <row r="17192" ht="16.5" hidden="1" customHeight="1"/>
    <row r="17193" ht="16.5" hidden="1" customHeight="1"/>
    <row r="17194" ht="16.5" hidden="1" customHeight="1"/>
    <row r="17195" ht="16.5" hidden="1" customHeight="1"/>
    <row r="17196" ht="16.5" hidden="1" customHeight="1"/>
    <row r="17197" ht="16.5" hidden="1" customHeight="1"/>
    <row r="17198" ht="16.5" hidden="1" customHeight="1"/>
    <row r="17199" ht="16.5" hidden="1" customHeight="1"/>
    <row r="17200" ht="16.5" hidden="1" customHeight="1"/>
    <row r="17201" ht="16.5" hidden="1" customHeight="1"/>
    <row r="17202" ht="16.5" hidden="1" customHeight="1"/>
    <row r="17203" ht="16.5" hidden="1" customHeight="1"/>
    <row r="17204" ht="16.5" hidden="1" customHeight="1"/>
    <row r="17205" ht="16.5" hidden="1" customHeight="1"/>
    <row r="17206" ht="16.5" hidden="1" customHeight="1"/>
    <row r="17207" ht="16.5" hidden="1" customHeight="1"/>
    <row r="17208" ht="16.5" hidden="1" customHeight="1"/>
    <row r="17209" ht="16.5" hidden="1" customHeight="1"/>
    <row r="17210" ht="16.5" hidden="1" customHeight="1"/>
    <row r="17211" ht="16.5" hidden="1" customHeight="1"/>
    <row r="17212" ht="16.5" hidden="1" customHeight="1"/>
    <row r="17213" ht="16.5" hidden="1" customHeight="1"/>
    <row r="17214" ht="16.5" hidden="1" customHeight="1"/>
    <row r="17215" ht="16.5" hidden="1" customHeight="1"/>
    <row r="17216" ht="16.5" hidden="1" customHeight="1"/>
    <row r="17217" ht="16.5" hidden="1" customHeight="1"/>
    <row r="17218" ht="16.5" hidden="1" customHeight="1"/>
    <row r="17219" ht="16.5" hidden="1" customHeight="1"/>
    <row r="17220" ht="16.5" hidden="1" customHeight="1"/>
    <row r="17221" ht="16.5" hidden="1" customHeight="1"/>
    <row r="17222" ht="16.5" hidden="1" customHeight="1"/>
    <row r="17223" ht="16.5" hidden="1" customHeight="1"/>
    <row r="17224" ht="16.5" hidden="1" customHeight="1"/>
    <row r="17225" ht="16.5" hidden="1" customHeight="1"/>
    <row r="17226" ht="16.5" hidden="1" customHeight="1"/>
    <row r="17227" ht="16.5" hidden="1" customHeight="1"/>
    <row r="17228" ht="16.5" hidden="1" customHeight="1"/>
    <row r="17229" ht="16.5" hidden="1" customHeight="1"/>
    <row r="17230" ht="16.5" hidden="1" customHeight="1"/>
    <row r="17231" ht="16.5" hidden="1" customHeight="1"/>
    <row r="17232" ht="16.5" hidden="1" customHeight="1"/>
    <row r="17233" ht="16.5" hidden="1" customHeight="1"/>
    <row r="17234" ht="16.5" hidden="1" customHeight="1"/>
    <row r="17235" ht="16.5" hidden="1" customHeight="1"/>
    <row r="17236" ht="16.5" hidden="1" customHeight="1"/>
    <row r="17237" ht="16.5" hidden="1" customHeight="1"/>
    <row r="17238" ht="16.5" hidden="1" customHeight="1"/>
    <row r="17239" ht="16.5" hidden="1" customHeight="1"/>
    <row r="17240" ht="16.5" hidden="1" customHeight="1"/>
    <row r="17241" ht="16.5" hidden="1" customHeight="1"/>
    <row r="17242" ht="16.5" hidden="1" customHeight="1"/>
    <row r="17243" ht="16.5" hidden="1" customHeight="1"/>
    <row r="17244" ht="16.5" hidden="1" customHeight="1"/>
    <row r="17245" ht="16.5" hidden="1" customHeight="1"/>
    <row r="17246" ht="16.5" hidden="1" customHeight="1"/>
    <row r="17247" ht="16.5" hidden="1" customHeight="1"/>
    <row r="17248" ht="16.5" hidden="1" customHeight="1"/>
    <row r="17249" ht="16.5" hidden="1" customHeight="1"/>
    <row r="17250" ht="16.5" hidden="1" customHeight="1"/>
    <row r="17251" ht="16.5" hidden="1" customHeight="1"/>
    <row r="17252" ht="16.5" hidden="1" customHeight="1"/>
    <row r="17253" ht="16.5" hidden="1" customHeight="1"/>
    <row r="17254" ht="16.5" hidden="1" customHeight="1"/>
    <row r="17255" ht="16.5" hidden="1" customHeight="1"/>
    <row r="17256" ht="16.5" hidden="1" customHeight="1"/>
    <row r="17257" ht="16.5" hidden="1" customHeight="1"/>
    <row r="17258" ht="16.5" hidden="1" customHeight="1"/>
    <row r="17259" ht="16.5" hidden="1" customHeight="1"/>
    <row r="17260" ht="16.5" hidden="1" customHeight="1"/>
    <row r="17261" ht="16.5" hidden="1" customHeight="1"/>
    <row r="17262" ht="16.5" hidden="1" customHeight="1"/>
    <row r="17263" ht="16.5" hidden="1" customHeight="1"/>
    <row r="17264" ht="16.5" hidden="1" customHeight="1"/>
    <row r="17265" ht="16.5" hidden="1" customHeight="1"/>
    <row r="17266" ht="16.5" hidden="1" customHeight="1"/>
    <row r="17267" ht="16.5" hidden="1" customHeight="1"/>
    <row r="17268" ht="16.5" hidden="1" customHeight="1"/>
    <row r="17269" ht="16.5" hidden="1" customHeight="1"/>
    <row r="17270" ht="16.5" hidden="1" customHeight="1"/>
    <row r="17271" ht="16.5" hidden="1" customHeight="1"/>
    <row r="17272" ht="16.5" hidden="1" customHeight="1"/>
    <row r="17273" ht="16.5" hidden="1" customHeight="1"/>
    <row r="17274" ht="16.5" hidden="1" customHeight="1"/>
    <row r="17275" ht="16.5" hidden="1" customHeight="1"/>
    <row r="17276" ht="16.5" hidden="1" customHeight="1"/>
    <row r="17277" ht="16.5" hidden="1" customHeight="1"/>
    <row r="17278" ht="16.5" hidden="1" customHeight="1"/>
    <row r="17279" ht="16.5" hidden="1" customHeight="1"/>
    <row r="17280" ht="16.5" hidden="1" customHeight="1"/>
    <row r="17281" ht="16.5" hidden="1" customHeight="1"/>
    <row r="17282" ht="16.5" hidden="1" customHeight="1"/>
    <row r="17283" ht="16.5" hidden="1" customHeight="1"/>
    <row r="17284" ht="16.5" hidden="1" customHeight="1"/>
    <row r="17285" ht="16.5" hidden="1" customHeight="1"/>
    <row r="17286" ht="16.5" hidden="1" customHeight="1"/>
    <row r="17287" ht="16.5" hidden="1" customHeight="1"/>
    <row r="17288" ht="16.5" hidden="1" customHeight="1"/>
    <row r="17289" ht="16.5" hidden="1" customHeight="1"/>
    <row r="17290" ht="16.5" hidden="1" customHeight="1"/>
    <row r="17291" ht="16.5" hidden="1" customHeight="1"/>
    <row r="17292" ht="16.5" hidden="1" customHeight="1"/>
    <row r="17293" ht="16.5" hidden="1" customHeight="1"/>
    <row r="17294" ht="16.5" hidden="1" customHeight="1"/>
    <row r="17295" ht="16.5" hidden="1" customHeight="1"/>
    <row r="17296" ht="16.5" hidden="1" customHeight="1"/>
    <row r="17297" ht="16.5" hidden="1" customHeight="1"/>
    <row r="17298" ht="16.5" hidden="1" customHeight="1"/>
    <row r="17299" ht="16.5" hidden="1" customHeight="1"/>
    <row r="17300" ht="16.5" hidden="1" customHeight="1"/>
    <row r="17301" ht="16.5" hidden="1" customHeight="1"/>
    <row r="17302" ht="16.5" hidden="1" customHeight="1"/>
    <row r="17303" ht="16.5" hidden="1" customHeight="1"/>
    <row r="17304" ht="16.5" hidden="1" customHeight="1"/>
    <row r="17305" ht="16.5" hidden="1" customHeight="1"/>
    <row r="17306" ht="16.5" hidden="1" customHeight="1"/>
    <row r="17307" ht="16.5" hidden="1" customHeight="1"/>
    <row r="17308" ht="16.5" hidden="1" customHeight="1"/>
    <row r="17309" ht="16.5" hidden="1" customHeight="1"/>
    <row r="17310" ht="16.5" hidden="1" customHeight="1"/>
    <row r="17311" ht="16.5" hidden="1" customHeight="1"/>
    <row r="17312" ht="16.5" hidden="1" customHeight="1"/>
    <row r="17313" ht="16.5" hidden="1" customHeight="1"/>
    <row r="17314" ht="16.5" hidden="1" customHeight="1"/>
    <row r="17315" ht="16.5" hidden="1" customHeight="1"/>
    <row r="17316" ht="16.5" hidden="1" customHeight="1"/>
    <row r="17317" ht="16.5" hidden="1" customHeight="1"/>
    <row r="17318" ht="16.5" hidden="1" customHeight="1"/>
    <row r="17319" ht="16.5" hidden="1" customHeight="1"/>
    <row r="17320" ht="16.5" hidden="1" customHeight="1"/>
    <row r="17321" ht="16.5" hidden="1" customHeight="1"/>
    <row r="17322" ht="16.5" hidden="1" customHeight="1"/>
    <row r="17323" ht="16.5" hidden="1" customHeight="1"/>
    <row r="17324" ht="16.5" hidden="1" customHeight="1"/>
    <row r="17325" ht="16.5" hidden="1" customHeight="1"/>
    <row r="17326" ht="16.5" hidden="1" customHeight="1"/>
    <row r="17327" ht="16.5" hidden="1" customHeight="1"/>
    <row r="17328" ht="16.5" hidden="1" customHeight="1"/>
    <row r="17329" ht="16.5" hidden="1" customHeight="1"/>
    <row r="17330" ht="16.5" hidden="1" customHeight="1"/>
    <row r="17331" ht="16.5" hidden="1" customHeight="1"/>
    <row r="17332" ht="16.5" hidden="1" customHeight="1"/>
    <row r="17333" ht="16.5" hidden="1" customHeight="1"/>
    <row r="17334" ht="16.5" hidden="1" customHeight="1"/>
    <row r="17335" ht="16.5" hidden="1" customHeight="1"/>
    <row r="17336" ht="16.5" hidden="1" customHeight="1"/>
    <row r="17337" ht="16.5" hidden="1" customHeight="1"/>
    <row r="17338" ht="16.5" hidden="1" customHeight="1"/>
    <row r="17339" ht="16.5" hidden="1" customHeight="1"/>
    <row r="17340" ht="16.5" hidden="1" customHeight="1"/>
    <row r="17341" ht="16.5" hidden="1" customHeight="1"/>
    <row r="17342" ht="16.5" hidden="1" customHeight="1"/>
    <row r="17343" ht="16.5" hidden="1" customHeight="1"/>
    <row r="17344" ht="16.5" hidden="1" customHeight="1"/>
    <row r="17345" ht="16.5" hidden="1" customHeight="1"/>
    <row r="17346" ht="16.5" hidden="1" customHeight="1"/>
    <row r="17347" ht="16.5" hidden="1" customHeight="1"/>
    <row r="17348" ht="16.5" hidden="1" customHeight="1"/>
    <row r="17349" ht="16.5" hidden="1" customHeight="1"/>
    <row r="17350" ht="16.5" hidden="1" customHeight="1"/>
    <row r="17351" ht="16.5" hidden="1" customHeight="1"/>
    <row r="17352" ht="16.5" hidden="1" customHeight="1"/>
    <row r="17353" ht="16.5" hidden="1" customHeight="1"/>
    <row r="17354" ht="16.5" hidden="1" customHeight="1"/>
    <row r="17355" ht="16.5" hidden="1" customHeight="1"/>
    <row r="17356" ht="16.5" hidden="1" customHeight="1"/>
    <row r="17357" ht="16.5" hidden="1" customHeight="1"/>
    <row r="17358" ht="16.5" hidden="1" customHeight="1"/>
    <row r="17359" ht="16.5" hidden="1" customHeight="1"/>
    <row r="17360" ht="16.5" hidden="1" customHeight="1"/>
    <row r="17361" ht="16.5" hidden="1" customHeight="1"/>
    <row r="17362" ht="16.5" hidden="1" customHeight="1"/>
    <row r="17363" ht="16.5" hidden="1" customHeight="1"/>
    <row r="17364" ht="16.5" hidden="1" customHeight="1"/>
    <row r="17365" ht="16.5" hidden="1" customHeight="1"/>
    <row r="17366" ht="16.5" hidden="1" customHeight="1"/>
    <row r="17367" ht="16.5" hidden="1" customHeight="1"/>
    <row r="17368" ht="16.5" hidden="1" customHeight="1"/>
    <row r="17369" ht="16.5" hidden="1" customHeight="1"/>
    <row r="17370" ht="16.5" hidden="1" customHeight="1"/>
    <row r="17371" ht="16.5" hidden="1" customHeight="1"/>
    <row r="17372" ht="16.5" hidden="1" customHeight="1"/>
    <row r="17373" ht="16.5" hidden="1" customHeight="1"/>
    <row r="17374" ht="16.5" hidden="1" customHeight="1"/>
    <row r="17375" ht="16.5" hidden="1" customHeight="1"/>
    <row r="17376" ht="16.5" hidden="1" customHeight="1"/>
    <row r="17377" ht="16.5" hidden="1" customHeight="1"/>
    <row r="17378" ht="16.5" hidden="1" customHeight="1"/>
    <row r="17379" ht="16.5" hidden="1" customHeight="1"/>
    <row r="17380" ht="16.5" hidden="1" customHeight="1"/>
    <row r="17381" ht="16.5" hidden="1" customHeight="1"/>
    <row r="17382" ht="16.5" hidden="1" customHeight="1"/>
    <row r="17383" ht="16.5" hidden="1" customHeight="1"/>
    <row r="17384" ht="16.5" hidden="1" customHeight="1"/>
    <row r="17385" ht="16.5" hidden="1" customHeight="1"/>
    <row r="17386" ht="16.5" hidden="1" customHeight="1"/>
    <row r="17387" ht="16.5" hidden="1" customHeight="1"/>
    <row r="17388" ht="16.5" hidden="1" customHeight="1"/>
    <row r="17389" ht="16.5" hidden="1" customHeight="1"/>
    <row r="17390" ht="16.5" hidden="1" customHeight="1"/>
    <row r="17391" ht="16.5" hidden="1" customHeight="1"/>
    <row r="17392" ht="16.5" hidden="1" customHeight="1"/>
    <row r="17393" ht="16.5" hidden="1" customHeight="1"/>
    <row r="17394" ht="16.5" hidden="1" customHeight="1"/>
    <row r="17395" ht="16.5" hidden="1" customHeight="1"/>
    <row r="17396" ht="16.5" hidden="1" customHeight="1"/>
    <row r="17397" ht="16.5" hidden="1" customHeight="1"/>
    <row r="17398" ht="16.5" hidden="1" customHeight="1"/>
    <row r="17399" ht="16.5" hidden="1" customHeight="1"/>
    <row r="17400" ht="16.5" hidden="1" customHeight="1"/>
    <row r="17401" ht="16.5" hidden="1" customHeight="1"/>
    <row r="17402" ht="16.5" hidden="1" customHeight="1"/>
    <row r="17403" ht="16.5" hidden="1" customHeight="1"/>
    <row r="17404" ht="16.5" hidden="1" customHeight="1"/>
    <row r="17405" ht="16.5" hidden="1" customHeight="1"/>
    <row r="17406" ht="16.5" hidden="1" customHeight="1"/>
    <row r="17407" ht="16.5" hidden="1" customHeight="1"/>
    <row r="17408" ht="16.5" hidden="1" customHeight="1"/>
    <row r="17409" ht="16.5" hidden="1" customHeight="1"/>
    <row r="17410" ht="16.5" hidden="1" customHeight="1"/>
    <row r="17411" ht="16.5" hidden="1" customHeight="1"/>
    <row r="17412" ht="16.5" hidden="1" customHeight="1"/>
    <row r="17413" ht="16.5" hidden="1" customHeight="1"/>
    <row r="17414" ht="16.5" hidden="1" customHeight="1"/>
    <row r="17415" ht="16.5" hidden="1" customHeight="1"/>
    <row r="17416" ht="16.5" hidden="1" customHeight="1"/>
    <row r="17417" ht="16.5" hidden="1" customHeight="1"/>
    <row r="17418" ht="16.5" hidden="1" customHeight="1"/>
    <row r="17419" ht="16.5" hidden="1" customHeight="1"/>
    <row r="17420" ht="16.5" hidden="1" customHeight="1"/>
    <row r="17421" ht="16.5" hidden="1" customHeight="1"/>
    <row r="17422" ht="16.5" hidden="1" customHeight="1"/>
    <row r="17423" ht="16.5" hidden="1" customHeight="1"/>
    <row r="17424" ht="16.5" hidden="1" customHeight="1"/>
    <row r="17425" ht="16.5" hidden="1" customHeight="1"/>
    <row r="17426" ht="16.5" hidden="1" customHeight="1"/>
    <row r="17427" ht="16.5" hidden="1" customHeight="1"/>
    <row r="17428" ht="16.5" hidden="1" customHeight="1"/>
    <row r="17429" ht="16.5" hidden="1" customHeight="1"/>
    <row r="17430" ht="16.5" hidden="1" customHeight="1"/>
    <row r="17431" ht="16.5" hidden="1" customHeight="1"/>
    <row r="17432" ht="16.5" hidden="1" customHeight="1"/>
    <row r="17433" ht="16.5" hidden="1" customHeight="1"/>
    <row r="17434" ht="16.5" hidden="1" customHeight="1"/>
    <row r="17435" ht="16.5" hidden="1" customHeight="1"/>
    <row r="17436" ht="16.5" hidden="1" customHeight="1"/>
    <row r="17437" ht="16.5" hidden="1" customHeight="1"/>
    <row r="17438" ht="16.5" hidden="1" customHeight="1"/>
    <row r="17439" ht="16.5" hidden="1" customHeight="1"/>
    <row r="17440" ht="16.5" hidden="1" customHeight="1"/>
    <row r="17441" ht="16.5" hidden="1" customHeight="1"/>
    <row r="17442" ht="16.5" hidden="1" customHeight="1"/>
    <row r="17443" ht="16.5" hidden="1" customHeight="1"/>
    <row r="17444" ht="16.5" hidden="1" customHeight="1"/>
    <row r="17445" ht="16.5" hidden="1" customHeight="1"/>
    <row r="17446" ht="16.5" hidden="1" customHeight="1"/>
    <row r="17447" ht="16.5" hidden="1" customHeight="1"/>
    <row r="17448" ht="16.5" hidden="1" customHeight="1"/>
    <row r="17449" ht="16.5" hidden="1" customHeight="1"/>
    <row r="17450" ht="16.5" hidden="1" customHeight="1"/>
    <row r="17451" ht="16.5" hidden="1" customHeight="1"/>
    <row r="17452" ht="16.5" hidden="1" customHeight="1"/>
    <row r="17453" ht="16.5" hidden="1" customHeight="1"/>
    <row r="17454" ht="16.5" hidden="1" customHeight="1"/>
    <row r="17455" ht="16.5" hidden="1" customHeight="1"/>
    <row r="17456" ht="16.5" hidden="1" customHeight="1"/>
    <row r="17457" ht="16.5" hidden="1" customHeight="1"/>
    <row r="17458" ht="16.5" hidden="1" customHeight="1"/>
    <row r="17459" ht="16.5" hidden="1" customHeight="1"/>
    <row r="17460" ht="16.5" hidden="1" customHeight="1"/>
    <row r="17461" ht="16.5" hidden="1" customHeight="1"/>
    <row r="17462" ht="16.5" hidden="1" customHeight="1"/>
    <row r="17463" ht="16.5" hidden="1" customHeight="1"/>
    <row r="17464" ht="16.5" hidden="1" customHeight="1"/>
    <row r="17465" ht="16.5" hidden="1" customHeight="1"/>
    <row r="17466" ht="16.5" hidden="1" customHeight="1"/>
    <row r="17467" ht="16.5" hidden="1" customHeight="1"/>
    <row r="17468" ht="16.5" hidden="1" customHeight="1"/>
    <row r="17469" ht="16.5" hidden="1" customHeight="1"/>
    <row r="17470" ht="16.5" hidden="1" customHeight="1"/>
    <row r="17471" ht="16.5" hidden="1" customHeight="1"/>
    <row r="17472" ht="16.5" hidden="1" customHeight="1"/>
    <row r="17473" ht="16.5" hidden="1" customHeight="1"/>
    <row r="17474" ht="16.5" hidden="1" customHeight="1"/>
    <row r="17475" ht="16.5" hidden="1" customHeight="1"/>
    <row r="17476" ht="16.5" hidden="1" customHeight="1"/>
    <row r="17477" ht="16.5" hidden="1" customHeight="1"/>
    <row r="17478" ht="16.5" hidden="1" customHeight="1"/>
    <row r="17479" ht="16.5" hidden="1" customHeight="1"/>
    <row r="17480" ht="16.5" hidden="1" customHeight="1"/>
    <row r="17481" ht="16.5" hidden="1" customHeight="1"/>
    <row r="17482" ht="16.5" hidden="1" customHeight="1"/>
    <row r="17483" ht="16.5" hidden="1" customHeight="1"/>
    <row r="17484" ht="16.5" hidden="1" customHeight="1"/>
    <row r="17485" ht="16.5" hidden="1" customHeight="1"/>
    <row r="17486" ht="16.5" hidden="1" customHeight="1"/>
    <row r="17487" ht="16.5" hidden="1" customHeight="1"/>
    <row r="17488" ht="16.5" hidden="1" customHeight="1"/>
    <row r="17489" ht="16.5" hidden="1" customHeight="1"/>
    <row r="17490" ht="16.5" hidden="1" customHeight="1"/>
    <row r="17491" ht="16.5" hidden="1" customHeight="1"/>
    <row r="17492" ht="16.5" hidden="1" customHeight="1"/>
    <row r="17493" ht="16.5" hidden="1" customHeight="1"/>
    <row r="17494" ht="16.5" hidden="1" customHeight="1"/>
    <row r="17495" ht="16.5" hidden="1" customHeight="1"/>
    <row r="17496" ht="16.5" hidden="1" customHeight="1"/>
    <row r="17497" ht="16.5" hidden="1" customHeight="1"/>
    <row r="17498" ht="16.5" hidden="1" customHeight="1"/>
    <row r="17499" ht="16.5" hidden="1" customHeight="1"/>
    <row r="17500" ht="16.5" hidden="1" customHeight="1"/>
    <row r="17501" ht="16.5" hidden="1" customHeight="1"/>
    <row r="17502" ht="16.5" hidden="1" customHeight="1"/>
    <row r="17503" ht="16.5" hidden="1" customHeight="1"/>
    <row r="17504" ht="16.5" hidden="1" customHeight="1"/>
    <row r="17505" ht="16.5" hidden="1" customHeight="1"/>
    <row r="17506" ht="16.5" hidden="1" customHeight="1"/>
    <row r="17507" ht="16.5" hidden="1" customHeight="1"/>
    <row r="17508" ht="16.5" hidden="1" customHeight="1"/>
    <row r="17509" ht="16.5" hidden="1" customHeight="1"/>
    <row r="17510" ht="16.5" hidden="1" customHeight="1"/>
    <row r="17511" ht="16.5" hidden="1" customHeight="1"/>
    <row r="17512" ht="16.5" hidden="1" customHeight="1"/>
    <row r="17513" ht="16.5" hidden="1" customHeight="1"/>
    <row r="17514" ht="16.5" hidden="1" customHeight="1"/>
    <row r="17515" ht="16.5" hidden="1" customHeight="1"/>
    <row r="17516" ht="16.5" hidden="1" customHeight="1"/>
    <row r="17517" ht="16.5" hidden="1" customHeight="1"/>
    <row r="17518" ht="16.5" hidden="1" customHeight="1"/>
    <row r="17519" ht="16.5" hidden="1" customHeight="1"/>
    <row r="17520" ht="16.5" hidden="1" customHeight="1"/>
    <row r="17521" ht="16.5" hidden="1" customHeight="1"/>
    <row r="17522" ht="16.5" hidden="1" customHeight="1"/>
    <row r="17523" ht="16.5" hidden="1" customHeight="1"/>
    <row r="17524" ht="16.5" hidden="1" customHeight="1"/>
    <row r="17525" ht="16.5" hidden="1" customHeight="1"/>
    <row r="17526" ht="16.5" hidden="1" customHeight="1"/>
    <row r="17527" ht="16.5" hidden="1" customHeight="1"/>
    <row r="17528" ht="16.5" hidden="1" customHeight="1"/>
    <row r="17529" ht="16.5" hidden="1" customHeight="1"/>
    <row r="17530" ht="16.5" hidden="1" customHeight="1"/>
    <row r="17531" ht="16.5" hidden="1" customHeight="1"/>
    <row r="17532" ht="16.5" hidden="1" customHeight="1"/>
    <row r="17533" ht="16.5" hidden="1" customHeight="1"/>
    <row r="17534" ht="16.5" hidden="1" customHeight="1"/>
    <row r="17535" ht="16.5" hidden="1" customHeight="1"/>
    <row r="17536" ht="16.5" hidden="1" customHeight="1"/>
    <row r="17537" ht="16.5" hidden="1" customHeight="1"/>
    <row r="17538" ht="16.5" hidden="1" customHeight="1"/>
    <row r="17539" ht="16.5" hidden="1" customHeight="1"/>
    <row r="17540" ht="16.5" hidden="1" customHeight="1"/>
    <row r="17541" ht="16.5" hidden="1" customHeight="1"/>
    <row r="17542" ht="16.5" hidden="1" customHeight="1"/>
    <row r="17543" ht="16.5" hidden="1" customHeight="1"/>
    <row r="17544" ht="16.5" hidden="1" customHeight="1"/>
    <row r="17545" ht="16.5" hidden="1" customHeight="1"/>
    <row r="17546" ht="16.5" hidden="1" customHeight="1"/>
    <row r="17547" ht="16.5" hidden="1" customHeight="1"/>
    <row r="17548" ht="16.5" hidden="1" customHeight="1"/>
    <row r="17549" ht="16.5" hidden="1" customHeight="1"/>
    <row r="17550" ht="16.5" hidden="1" customHeight="1"/>
    <row r="17551" ht="16.5" hidden="1" customHeight="1"/>
    <row r="17552" ht="16.5" hidden="1" customHeight="1"/>
    <row r="17553" ht="16.5" hidden="1" customHeight="1"/>
    <row r="17554" ht="16.5" hidden="1" customHeight="1"/>
    <row r="17555" ht="16.5" hidden="1" customHeight="1"/>
    <row r="17556" ht="16.5" hidden="1" customHeight="1"/>
    <row r="17557" ht="16.5" hidden="1" customHeight="1"/>
    <row r="17558" ht="16.5" hidden="1" customHeight="1"/>
    <row r="17559" ht="16.5" hidden="1" customHeight="1"/>
    <row r="17560" ht="16.5" hidden="1" customHeight="1"/>
    <row r="17561" ht="16.5" hidden="1" customHeight="1"/>
    <row r="17562" ht="16.5" hidden="1" customHeight="1"/>
    <row r="17563" ht="16.5" hidden="1" customHeight="1"/>
    <row r="17564" ht="16.5" hidden="1" customHeight="1"/>
    <row r="17565" ht="16.5" hidden="1" customHeight="1"/>
    <row r="17566" ht="16.5" hidden="1" customHeight="1"/>
    <row r="17567" ht="16.5" hidden="1" customHeight="1"/>
    <row r="17568" ht="16.5" hidden="1" customHeight="1"/>
    <row r="17569" ht="16.5" hidden="1" customHeight="1"/>
    <row r="17570" ht="16.5" hidden="1" customHeight="1"/>
    <row r="17571" ht="16.5" hidden="1" customHeight="1"/>
    <row r="17572" ht="16.5" hidden="1" customHeight="1"/>
    <row r="17573" ht="16.5" hidden="1" customHeight="1"/>
    <row r="17574" ht="16.5" hidden="1" customHeight="1"/>
    <row r="17575" ht="16.5" hidden="1" customHeight="1"/>
    <row r="17576" ht="16.5" hidden="1" customHeight="1"/>
    <row r="17577" ht="16.5" hidden="1" customHeight="1"/>
    <row r="17578" ht="16.5" hidden="1" customHeight="1"/>
    <row r="17579" ht="16.5" hidden="1" customHeight="1"/>
    <row r="17580" ht="16.5" hidden="1" customHeight="1"/>
    <row r="17581" ht="16.5" hidden="1" customHeight="1"/>
    <row r="17582" ht="16.5" hidden="1" customHeight="1"/>
    <row r="17583" ht="16.5" hidden="1" customHeight="1"/>
    <row r="17584" ht="16.5" hidden="1" customHeight="1"/>
    <row r="17585" ht="16.5" hidden="1" customHeight="1"/>
    <row r="17586" ht="16.5" hidden="1" customHeight="1"/>
    <row r="17587" ht="16.5" hidden="1" customHeight="1"/>
    <row r="17588" ht="16.5" hidden="1" customHeight="1"/>
    <row r="17589" ht="16.5" hidden="1" customHeight="1"/>
    <row r="17590" ht="16.5" hidden="1" customHeight="1"/>
    <row r="17591" ht="16.5" hidden="1" customHeight="1"/>
    <row r="17592" ht="16.5" hidden="1" customHeight="1"/>
    <row r="17593" ht="16.5" hidden="1" customHeight="1"/>
    <row r="17594" ht="16.5" hidden="1" customHeight="1"/>
    <row r="17595" ht="16.5" hidden="1" customHeight="1"/>
    <row r="17596" ht="16.5" hidden="1" customHeight="1"/>
    <row r="17597" ht="16.5" hidden="1" customHeight="1"/>
    <row r="17598" ht="16.5" hidden="1" customHeight="1"/>
    <row r="17599" ht="16.5" hidden="1" customHeight="1"/>
    <row r="17600" ht="16.5" hidden="1" customHeight="1"/>
    <row r="17601" ht="16.5" hidden="1" customHeight="1"/>
    <row r="17602" ht="16.5" hidden="1" customHeight="1"/>
    <row r="17603" ht="16.5" hidden="1" customHeight="1"/>
    <row r="17604" ht="16.5" hidden="1" customHeight="1"/>
    <row r="17605" ht="16.5" hidden="1" customHeight="1"/>
    <row r="17606" ht="16.5" hidden="1" customHeight="1"/>
    <row r="17607" ht="16.5" hidden="1" customHeight="1"/>
    <row r="17608" ht="16.5" hidden="1" customHeight="1"/>
    <row r="17609" ht="16.5" hidden="1" customHeight="1"/>
    <row r="17610" ht="16.5" hidden="1" customHeight="1"/>
    <row r="17611" ht="16.5" hidden="1" customHeight="1"/>
    <row r="17612" ht="16.5" hidden="1" customHeight="1"/>
    <row r="17613" ht="16.5" hidden="1" customHeight="1"/>
    <row r="17614" ht="16.5" hidden="1" customHeight="1"/>
    <row r="17615" ht="16.5" hidden="1" customHeight="1"/>
    <row r="17616" ht="16.5" hidden="1" customHeight="1"/>
    <row r="17617" ht="16.5" hidden="1" customHeight="1"/>
    <row r="17618" ht="16.5" hidden="1" customHeight="1"/>
    <row r="17619" ht="16.5" hidden="1" customHeight="1"/>
    <row r="17620" ht="16.5" hidden="1" customHeight="1"/>
    <row r="17621" ht="16.5" hidden="1" customHeight="1"/>
    <row r="17622" ht="16.5" hidden="1" customHeight="1"/>
    <row r="17623" ht="16.5" hidden="1" customHeight="1"/>
    <row r="17624" ht="16.5" hidden="1" customHeight="1"/>
    <row r="17625" ht="16.5" hidden="1" customHeight="1"/>
    <row r="17626" ht="16.5" hidden="1" customHeight="1"/>
    <row r="17627" ht="16.5" hidden="1" customHeight="1"/>
    <row r="17628" ht="16.5" hidden="1" customHeight="1"/>
    <row r="17629" ht="16.5" hidden="1" customHeight="1"/>
    <row r="17630" ht="16.5" hidden="1" customHeight="1"/>
    <row r="17631" ht="16.5" hidden="1" customHeight="1"/>
    <row r="17632" ht="16.5" hidden="1" customHeight="1"/>
    <row r="17633" ht="16.5" hidden="1" customHeight="1"/>
    <row r="17634" ht="16.5" hidden="1" customHeight="1"/>
    <row r="17635" ht="16.5" hidden="1" customHeight="1"/>
    <row r="17636" ht="16.5" hidden="1" customHeight="1"/>
    <row r="17637" ht="16.5" hidden="1" customHeight="1"/>
    <row r="17638" ht="16.5" hidden="1" customHeight="1"/>
    <row r="17639" ht="16.5" hidden="1" customHeight="1"/>
    <row r="17640" ht="16.5" hidden="1" customHeight="1"/>
    <row r="17641" ht="16.5" hidden="1" customHeight="1"/>
    <row r="17642" ht="16.5" hidden="1" customHeight="1"/>
    <row r="17643" ht="16.5" hidden="1" customHeight="1"/>
    <row r="17644" ht="16.5" hidden="1" customHeight="1"/>
    <row r="17645" ht="16.5" hidden="1" customHeight="1"/>
    <row r="17646" ht="16.5" hidden="1" customHeight="1"/>
    <row r="17647" ht="16.5" hidden="1" customHeight="1"/>
    <row r="17648" ht="16.5" hidden="1" customHeight="1"/>
    <row r="17649" ht="16.5" hidden="1" customHeight="1"/>
    <row r="17650" ht="16.5" hidden="1" customHeight="1"/>
    <row r="17651" ht="16.5" hidden="1" customHeight="1"/>
    <row r="17652" ht="16.5" hidden="1" customHeight="1"/>
    <row r="17653" ht="16.5" hidden="1" customHeight="1"/>
    <row r="17654" ht="16.5" hidden="1" customHeight="1"/>
    <row r="17655" ht="16.5" hidden="1" customHeight="1"/>
    <row r="17656" ht="16.5" hidden="1" customHeight="1"/>
    <row r="17657" ht="16.5" hidden="1" customHeight="1"/>
    <row r="17658" ht="16.5" hidden="1" customHeight="1"/>
    <row r="17659" ht="16.5" hidden="1" customHeight="1"/>
    <row r="17660" ht="16.5" hidden="1" customHeight="1"/>
    <row r="17661" ht="16.5" hidden="1" customHeight="1"/>
    <row r="17662" ht="16.5" hidden="1" customHeight="1"/>
    <row r="17663" ht="16.5" hidden="1" customHeight="1"/>
    <row r="17664" ht="16.5" hidden="1" customHeight="1"/>
    <row r="17665" ht="16.5" hidden="1" customHeight="1"/>
    <row r="17666" ht="16.5" hidden="1" customHeight="1"/>
    <row r="17667" ht="16.5" hidden="1" customHeight="1"/>
    <row r="17668" ht="16.5" hidden="1" customHeight="1"/>
    <row r="17669" ht="16.5" hidden="1" customHeight="1"/>
    <row r="17670" ht="16.5" hidden="1" customHeight="1"/>
    <row r="17671" ht="16.5" hidden="1" customHeight="1"/>
    <row r="17672" ht="16.5" hidden="1" customHeight="1"/>
    <row r="17673" ht="16.5" hidden="1" customHeight="1"/>
    <row r="17674" ht="16.5" hidden="1" customHeight="1"/>
    <row r="17675" ht="16.5" hidden="1" customHeight="1"/>
    <row r="17676" ht="16.5" hidden="1" customHeight="1"/>
    <row r="17677" ht="16.5" hidden="1" customHeight="1"/>
    <row r="17678" ht="16.5" hidden="1" customHeight="1"/>
    <row r="17679" ht="16.5" hidden="1" customHeight="1"/>
    <row r="17680" ht="16.5" hidden="1" customHeight="1"/>
    <row r="17681" ht="16.5" hidden="1" customHeight="1"/>
    <row r="17682" ht="16.5" hidden="1" customHeight="1"/>
    <row r="17683" ht="16.5" hidden="1" customHeight="1"/>
    <row r="17684" ht="16.5" hidden="1" customHeight="1"/>
    <row r="17685" ht="16.5" hidden="1" customHeight="1"/>
    <row r="17686" ht="16.5" hidden="1" customHeight="1"/>
    <row r="17687" ht="16.5" hidden="1" customHeight="1"/>
    <row r="17688" ht="16.5" hidden="1" customHeight="1"/>
    <row r="17689" ht="16.5" hidden="1" customHeight="1"/>
    <row r="17690" ht="16.5" hidden="1" customHeight="1"/>
    <row r="17691" ht="16.5" hidden="1" customHeight="1"/>
    <row r="17692" ht="16.5" hidden="1" customHeight="1"/>
    <row r="17693" ht="16.5" hidden="1" customHeight="1"/>
    <row r="17694" ht="16.5" hidden="1" customHeight="1"/>
    <row r="17695" ht="16.5" hidden="1" customHeight="1"/>
    <row r="17696" ht="16.5" hidden="1" customHeight="1"/>
    <row r="17697" ht="16.5" hidden="1" customHeight="1"/>
    <row r="17698" ht="16.5" hidden="1" customHeight="1"/>
    <row r="17699" ht="16.5" hidden="1" customHeight="1"/>
    <row r="17700" ht="16.5" hidden="1" customHeight="1"/>
    <row r="17701" ht="16.5" hidden="1" customHeight="1"/>
    <row r="17702" ht="16.5" hidden="1" customHeight="1"/>
    <row r="17703" ht="16.5" hidden="1" customHeight="1"/>
    <row r="17704" ht="16.5" hidden="1" customHeight="1"/>
    <row r="17705" ht="16.5" hidden="1" customHeight="1"/>
    <row r="17706" ht="16.5" hidden="1" customHeight="1"/>
    <row r="17707" ht="16.5" hidden="1" customHeight="1"/>
    <row r="17708" ht="16.5" hidden="1" customHeight="1"/>
    <row r="17709" ht="16.5" hidden="1" customHeight="1"/>
    <row r="17710" ht="16.5" hidden="1" customHeight="1"/>
    <row r="17711" ht="16.5" hidden="1" customHeight="1"/>
    <row r="17712" ht="16.5" hidden="1" customHeight="1"/>
    <row r="17713" ht="16.5" hidden="1" customHeight="1"/>
    <row r="17714" ht="16.5" hidden="1" customHeight="1"/>
    <row r="17715" ht="16.5" hidden="1" customHeight="1"/>
    <row r="17716" ht="16.5" hidden="1" customHeight="1"/>
    <row r="17717" ht="16.5" hidden="1" customHeight="1"/>
    <row r="17718" ht="16.5" hidden="1" customHeight="1"/>
    <row r="17719" ht="16.5" hidden="1" customHeight="1"/>
    <row r="17720" ht="16.5" hidden="1" customHeight="1"/>
    <row r="17721" ht="16.5" hidden="1" customHeight="1"/>
    <row r="17722" ht="16.5" hidden="1" customHeight="1"/>
    <row r="17723" ht="16.5" hidden="1" customHeight="1"/>
    <row r="17724" ht="16.5" hidden="1" customHeight="1"/>
    <row r="17725" ht="16.5" hidden="1" customHeight="1"/>
    <row r="17726" ht="16.5" hidden="1" customHeight="1"/>
    <row r="17727" ht="16.5" hidden="1" customHeight="1"/>
    <row r="17728" ht="16.5" hidden="1" customHeight="1"/>
    <row r="17729" ht="16.5" hidden="1" customHeight="1"/>
    <row r="17730" ht="16.5" hidden="1" customHeight="1"/>
    <row r="17731" ht="16.5" hidden="1" customHeight="1"/>
    <row r="17732" ht="16.5" hidden="1" customHeight="1"/>
    <row r="17733" ht="16.5" hidden="1" customHeight="1"/>
    <row r="17734" ht="16.5" hidden="1" customHeight="1"/>
    <row r="17735" ht="16.5" hidden="1" customHeight="1"/>
    <row r="17736" ht="16.5" hidden="1" customHeight="1"/>
    <row r="17737" ht="16.5" hidden="1" customHeight="1"/>
    <row r="17738" ht="16.5" hidden="1" customHeight="1"/>
    <row r="17739" ht="16.5" hidden="1" customHeight="1"/>
    <row r="17740" ht="16.5" hidden="1" customHeight="1"/>
    <row r="17741" ht="16.5" hidden="1" customHeight="1"/>
    <row r="17742" ht="16.5" hidden="1" customHeight="1"/>
    <row r="17743" ht="16.5" hidden="1" customHeight="1"/>
    <row r="17744" ht="16.5" hidden="1" customHeight="1"/>
    <row r="17745" ht="16.5" hidden="1" customHeight="1"/>
    <row r="17746" ht="16.5" hidden="1" customHeight="1"/>
    <row r="17747" ht="16.5" hidden="1" customHeight="1"/>
    <row r="17748" ht="16.5" hidden="1" customHeight="1"/>
    <row r="17749" ht="16.5" hidden="1" customHeight="1"/>
    <row r="17750" ht="16.5" hidden="1" customHeight="1"/>
    <row r="17751" ht="16.5" hidden="1" customHeight="1"/>
    <row r="17752" ht="16.5" hidden="1" customHeight="1"/>
    <row r="17753" ht="16.5" hidden="1" customHeight="1"/>
    <row r="17754" ht="16.5" hidden="1" customHeight="1"/>
    <row r="17755" ht="16.5" hidden="1" customHeight="1"/>
    <row r="17756" ht="16.5" hidden="1" customHeight="1"/>
    <row r="17757" ht="16.5" hidden="1" customHeight="1"/>
    <row r="17758" ht="16.5" hidden="1" customHeight="1"/>
    <row r="17759" ht="16.5" hidden="1" customHeight="1"/>
    <row r="17760" ht="16.5" hidden="1" customHeight="1"/>
    <row r="17761" ht="16.5" hidden="1" customHeight="1"/>
    <row r="17762" ht="16.5" hidden="1" customHeight="1"/>
    <row r="17763" ht="16.5" hidden="1" customHeight="1"/>
    <row r="17764" ht="16.5" hidden="1" customHeight="1"/>
    <row r="17765" ht="16.5" hidden="1" customHeight="1"/>
    <row r="17766" ht="16.5" hidden="1" customHeight="1"/>
    <row r="17767" ht="16.5" hidden="1" customHeight="1"/>
    <row r="17768" ht="16.5" hidden="1" customHeight="1"/>
    <row r="17769" ht="16.5" hidden="1" customHeight="1"/>
    <row r="17770" ht="16.5" hidden="1" customHeight="1"/>
    <row r="17771" ht="16.5" hidden="1" customHeight="1"/>
    <row r="17772" ht="16.5" hidden="1" customHeight="1"/>
    <row r="17773" ht="16.5" hidden="1" customHeight="1"/>
    <row r="17774" ht="16.5" hidden="1" customHeight="1"/>
    <row r="17775" ht="16.5" hidden="1" customHeight="1"/>
    <row r="17776" ht="16.5" hidden="1" customHeight="1"/>
    <row r="17777" ht="16.5" hidden="1" customHeight="1"/>
    <row r="17778" ht="16.5" hidden="1" customHeight="1"/>
    <row r="17779" ht="16.5" hidden="1" customHeight="1"/>
    <row r="17780" ht="16.5" hidden="1" customHeight="1"/>
    <row r="17781" ht="16.5" hidden="1" customHeight="1"/>
    <row r="17782" ht="16.5" hidden="1" customHeight="1"/>
    <row r="17783" ht="16.5" hidden="1" customHeight="1"/>
    <row r="17784" ht="16.5" hidden="1" customHeight="1"/>
    <row r="17785" ht="16.5" hidden="1" customHeight="1"/>
    <row r="17786" ht="16.5" hidden="1" customHeight="1"/>
    <row r="17787" ht="16.5" hidden="1" customHeight="1"/>
    <row r="17788" ht="16.5" hidden="1" customHeight="1"/>
    <row r="17789" ht="16.5" hidden="1" customHeight="1"/>
    <row r="17790" ht="16.5" hidden="1" customHeight="1"/>
    <row r="17791" ht="16.5" hidden="1" customHeight="1"/>
    <row r="17792" ht="16.5" hidden="1" customHeight="1"/>
    <row r="17793" ht="16.5" hidden="1" customHeight="1"/>
    <row r="17794" ht="16.5" hidden="1" customHeight="1"/>
    <row r="17795" ht="16.5" hidden="1" customHeight="1"/>
    <row r="17796" ht="16.5" hidden="1" customHeight="1"/>
    <row r="17797" ht="16.5" hidden="1" customHeight="1"/>
    <row r="17798" ht="16.5" hidden="1" customHeight="1"/>
    <row r="17799" ht="16.5" hidden="1" customHeight="1"/>
    <row r="17800" ht="16.5" hidden="1" customHeight="1"/>
    <row r="17801" ht="16.5" hidden="1" customHeight="1"/>
    <row r="17802" ht="16.5" hidden="1" customHeight="1"/>
    <row r="17803" ht="16.5" hidden="1" customHeight="1"/>
    <row r="17804" ht="16.5" hidden="1" customHeight="1"/>
    <row r="17805" ht="16.5" hidden="1" customHeight="1"/>
    <row r="17806" ht="16.5" hidden="1" customHeight="1"/>
    <row r="17807" ht="16.5" hidden="1" customHeight="1"/>
    <row r="17808" ht="16.5" hidden="1" customHeight="1"/>
    <row r="17809" ht="16.5" hidden="1" customHeight="1"/>
    <row r="17810" ht="16.5" hidden="1" customHeight="1"/>
    <row r="17811" ht="16.5" hidden="1" customHeight="1"/>
    <row r="17812" ht="16.5" hidden="1" customHeight="1"/>
    <row r="17813" ht="16.5" hidden="1" customHeight="1"/>
    <row r="17814" ht="16.5" hidden="1" customHeight="1"/>
    <row r="17815" ht="16.5" hidden="1" customHeight="1"/>
    <row r="17816" ht="16.5" hidden="1" customHeight="1"/>
    <row r="17817" ht="16.5" hidden="1" customHeight="1"/>
    <row r="17818" ht="16.5" hidden="1" customHeight="1"/>
    <row r="17819" ht="16.5" hidden="1" customHeight="1"/>
    <row r="17820" ht="16.5" hidden="1" customHeight="1"/>
    <row r="17821" ht="16.5" hidden="1" customHeight="1"/>
    <row r="17822" ht="16.5" hidden="1" customHeight="1"/>
    <row r="17823" ht="16.5" hidden="1" customHeight="1"/>
    <row r="17824" ht="16.5" hidden="1" customHeight="1"/>
    <row r="17825" ht="16.5" hidden="1" customHeight="1"/>
    <row r="17826" ht="16.5" hidden="1" customHeight="1"/>
    <row r="17827" ht="16.5" hidden="1" customHeight="1"/>
    <row r="17828" ht="16.5" hidden="1" customHeight="1"/>
    <row r="17829" ht="16.5" hidden="1" customHeight="1"/>
    <row r="17830" ht="16.5" hidden="1" customHeight="1"/>
    <row r="17831" ht="16.5" hidden="1" customHeight="1"/>
    <row r="17832" ht="16.5" hidden="1" customHeight="1"/>
    <row r="17833" ht="16.5" hidden="1" customHeight="1"/>
    <row r="17834" ht="16.5" hidden="1" customHeight="1"/>
    <row r="17835" ht="16.5" hidden="1" customHeight="1"/>
    <row r="17836" ht="16.5" hidden="1" customHeight="1"/>
    <row r="17837" ht="16.5" hidden="1" customHeight="1"/>
    <row r="17838" ht="16.5" hidden="1" customHeight="1"/>
    <row r="17839" ht="16.5" hidden="1" customHeight="1"/>
    <row r="17840" ht="16.5" hidden="1" customHeight="1"/>
    <row r="17841" ht="16.5" hidden="1" customHeight="1"/>
    <row r="17842" ht="16.5" hidden="1" customHeight="1"/>
    <row r="17843" ht="16.5" hidden="1" customHeight="1"/>
    <row r="17844" ht="16.5" hidden="1" customHeight="1"/>
    <row r="17845" ht="16.5" hidden="1" customHeight="1"/>
    <row r="17846" ht="16.5" hidden="1" customHeight="1"/>
    <row r="17847" ht="16.5" hidden="1" customHeight="1"/>
    <row r="17848" ht="16.5" hidden="1" customHeight="1"/>
    <row r="17849" ht="16.5" hidden="1" customHeight="1"/>
    <row r="17850" ht="16.5" hidden="1" customHeight="1"/>
    <row r="17851" ht="16.5" hidden="1" customHeight="1"/>
    <row r="17852" ht="16.5" hidden="1" customHeight="1"/>
    <row r="17853" ht="16.5" hidden="1" customHeight="1"/>
    <row r="17854" ht="16.5" hidden="1" customHeight="1"/>
    <row r="17855" ht="16.5" hidden="1" customHeight="1"/>
    <row r="17856" ht="16.5" hidden="1" customHeight="1"/>
    <row r="17857" ht="16.5" hidden="1" customHeight="1"/>
    <row r="17858" ht="16.5" hidden="1" customHeight="1"/>
    <row r="17859" ht="16.5" hidden="1" customHeight="1"/>
    <row r="17860" ht="16.5" hidden="1" customHeight="1"/>
    <row r="17861" ht="16.5" hidden="1" customHeight="1"/>
    <row r="17862" ht="16.5" hidden="1" customHeight="1"/>
    <row r="17863" ht="16.5" hidden="1" customHeight="1"/>
    <row r="17864" ht="16.5" hidden="1" customHeight="1"/>
    <row r="17865" ht="16.5" hidden="1" customHeight="1"/>
    <row r="17866" ht="16.5" hidden="1" customHeight="1"/>
    <row r="17867" ht="16.5" hidden="1" customHeight="1"/>
    <row r="17868" ht="16.5" hidden="1" customHeight="1"/>
    <row r="17869" ht="16.5" hidden="1" customHeight="1"/>
    <row r="17870" ht="16.5" hidden="1" customHeight="1"/>
    <row r="17871" ht="16.5" hidden="1" customHeight="1"/>
    <row r="17872" ht="16.5" hidden="1" customHeight="1"/>
    <row r="17873" ht="16.5" hidden="1" customHeight="1"/>
    <row r="17874" ht="16.5" hidden="1" customHeight="1"/>
    <row r="17875" ht="16.5" hidden="1" customHeight="1"/>
    <row r="17876" ht="16.5" hidden="1" customHeight="1"/>
    <row r="17877" ht="16.5" hidden="1" customHeight="1"/>
    <row r="17878" ht="16.5" hidden="1" customHeight="1"/>
    <row r="17879" ht="16.5" hidden="1" customHeight="1"/>
    <row r="17880" ht="16.5" hidden="1" customHeight="1"/>
    <row r="17881" ht="16.5" hidden="1" customHeight="1"/>
    <row r="17882" ht="16.5" hidden="1" customHeight="1"/>
    <row r="17883" ht="16.5" hidden="1" customHeight="1"/>
    <row r="17884" ht="16.5" hidden="1" customHeight="1"/>
    <row r="17885" ht="16.5" hidden="1" customHeight="1"/>
    <row r="17886" ht="16.5" hidden="1" customHeight="1"/>
    <row r="17887" ht="16.5" hidden="1" customHeight="1"/>
    <row r="17888" ht="16.5" hidden="1" customHeight="1"/>
    <row r="17889" ht="16.5" hidden="1" customHeight="1"/>
    <row r="17890" ht="16.5" hidden="1" customHeight="1"/>
    <row r="17891" ht="16.5" hidden="1" customHeight="1"/>
    <row r="17892" ht="16.5" hidden="1" customHeight="1"/>
    <row r="17893" ht="16.5" hidden="1" customHeight="1"/>
    <row r="17894" ht="16.5" hidden="1" customHeight="1"/>
    <row r="17895" ht="16.5" hidden="1" customHeight="1"/>
    <row r="17896" ht="16.5" hidden="1" customHeight="1"/>
    <row r="17897" ht="16.5" hidden="1" customHeight="1"/>
    <row r="17898" ht="16.5" hidden="1" customHeight="1"/>
    <row r="17899" ht="16.5" hidden="1" customHeight="1"/>
    <row r="17900" ht="16.5" hidden="1" customHeight="1"/>
    <row r="17901" ht="16.5" hidden="1" customHeight="1"/>
    <row r="17902" ht="16.5" hidden="1" customHeight="1"/>
    <row r="17903" ht="16.5" hidden="1" customHeight="1"/>
    <row r="17904" ht="16.5" hidden="1" customHeight="1"/>
    <row r="17905" ht="16.5" hidden="1" customHeight="1"/>
    <row r="17906" ht="16.5" hidden="1" customHeight="1"/>
    <row r="17907" ht="16.5" hidden="1" customHeight="1"/>
    <row r="17908" ht="16.5" hidden="1" customHeight="1"/>
    <row r="17909" ht="16.5" hidden="1" customHeight="1"/>
    <row r="17910" ht="16.5" hidden="1" customHeight="1"/>
    <row r="17911" ht="16.5" hidden="1" customHeight="1"/>
    <row r="17912" ht="16.5" hidden="1" customHeight="1"/>
    <row r="17913" ht="16.5" hidden="1" customHeight="1"/>
    <row r="17914" ht="16.5" hidden="1" customHeight="1"/>
    <row r="17915" ht="16.5" hidden="1" customHeight="1"/>
    <row r="17916" ht="16.5" hidden="1" customHeight="1"/>
    <row r="17917" ht="16.5" hidden="1" customHeight="1"/>
    <row r="17918" ht="16.5" hidden="1" customHeight="1"/>
    <row r="17919" ht="16.5" hidden="1" customHeight="1"/>
    <row r="17920" ht="16.5" hidden="1" customHeight="1"/>
    <row r="17921" ht="16.5" hidden="1" customHeight="1"/>
    <row r="17922" ht="16.5" hidden="1" customHeight="1"/>
    <row r="17923" ht="16.5" hidden="1" customHeight="1"/>
    <row r="17924" ht="16.5" hidden="1" customHeight="1"/>
    <row r="17925" ht="16.5" hidden="1" customHeight="1"/>
    <row r="17926" ht="16.5" hidden="1" customHeight="1"/>
    <row r="17927" ht="16.5" hidden="1" customHeight="1"/>
    <row r="17928" ht="16.5" hidden="1" customHeight="1"/>
    <row r="17929" ht="16.5" hidden="1" customHeight="1"/>
    <row r="17930" ht="16.5" hidden="1" customHeight="1"/>
    <row r="17931" ht="16.5" hidden="1" customHeight="1"/>
    <row r="17932" ht="16.5" hidden="1" customHeight="1"/>
    <row r="17933" ht="16.5" hidden="1" customHeight="1"/>
    <row r="17934" ht="16.5" hidden="1" customHeight="1"/>
    <row r="17935" ht="16.5" hidden="1" customHeight="1"/>
    <row r="17936" ht="16.5" hidden="1" customHeight="1"/>
    <row r="17937" ht="16.5" hidden="1" customHeight="1"/>
    <row r="17938" ht="16.5" hidden="1" customHeight="1"/>
    <row r="17939" ht="16.5" hidden="1" customHeight="1"/>
    <row r="17940" ht="16.5" hidden="1" customHeight="1"/>
    <row r="17941" ht="16.5" hidden="1" customHeight="1"/>
    <row r="17942" ht="16.5" hidden="1" customHeight="1"/>
    <row r="17943" ht="16.5" hidden="1" customHeight="1"/>
    <row r="17944" ht="16.5" hidden="1" customHeight="1"/>
    <row r="17945" ht="16.5" hidden="1" customHeight="1"/>
    <row r="17946" ht="16.5" hidden="1" customHeight="1"/>
    <row r="17947" ht="16.5" hidden="1" customHeight="1"/>
    <row r="17948" ht="16.5" hidden="1" customHeight="1"/>
    <row r="17949" ht="16.5" hidden="1" customHeight="1"/>
    <row r="17950" ht="16.5" hidden="1" customHeight="1"/>
    <row r="17951" ht="16.5" hidden="1" customHeight="1"/>
    <row r="17952" ht="16.5" hidden="1" customHeight="1"/>
    <row r="17953" ht="16.5" hidden="1" customHeight="1"/>
    <row r="17954" ht="16.5" hidden="1" customHeight="1"/>
    <row r="17955" ht="16.5" hidden="1" customHeight="1"/>
    <row r="17956" ht="16.5" hidden="1" customHeight="1"/>
    <row r="17957" ht="16.5" hidden="1" customHeight="1"/>
    <row r="17958" ht="16.5" hidden="1" customHeight="1"/>
    <row r="17959" ht="16.5" hidden="1" customHeight="1"/>
    <row r="17960" ht="16.5" hidden="1" customHeight="1"/>
    <row r="17961" ht="16.5" hidden="1" customHeight="1"/>
    <row r="17962" ht="16.5" hidden="1" customHeight="1"/>
    <row r="17963" ht="16.5" hidden="1" customHeight="1"/>
    <row r="17964" ht="16.5" hidden="1" customHeight="1"/>
    <row r="17965" ht="16.5" hidden="1" customHeight="1"/>
    <row r="17966" ht="16.5" hidden="1" customHeight="1"/>
    <row r="17967" ht="16.5" hidden="1" customHeight="1"/>
    <row r="17968" ht="16.5" hidden="1" customHeight="1"/>
    <row r="17969" ht="16.5" hidden="1" customHeight="1"/>
    <row r="17970" ht="16.5" hidden="1" customHeight="1"/>
    <row r="17971" ht="16.5" hidden="1" customHeight="1"/>
    <row r="17972" ht="16.5" hidden="1" customHeight="1"/>
    <row r="17973" ht="16.5" hidden="1" customHeight="1"/>
    <row r="17974" ht="16.5" hidden="1" customHeight="1"/>
    <row r="17975" ht="16.5" hidden="1" customHeight="1"/>
    <row r="17976" ht="16.5" hidden="1" customHeight="1"/>
    <row r="17977" ht="16.5" hidden="1" customHeight="1"/>
    <row r="17978" ht="16.5" hidden="1" customHeight="1"/>
    <row r="17979" ht="16.5" hidden="1" customHeight="1"/>
    <row r="17980" ht="16.5" hidden="1" customHeight="1"/>
    <row r="17981" ht="16.5" hidden="1" customHeight="1"/>
    <row r="17982" ht="16.5" hidden="1" customHeight="1"/>
    <row r="17983" ht="16.5" hidden="1" customHeight="1"/>
    <row r="17984" ht="16.5" hidden="1" customHeight="1"/>
    <row r="17985" ht="16.5" hidden="1" customHeight="1"/>
    <row r="17986" ht="16.5" hidden="1" customHeight="1"/>
    <row r="17987" ht="16.5" hidden="1" customHeight="1"/>
    <row r="17988" ht="16.5" hidden="1" customHeight="1"/>
    <row r="17989" ht="16.5" hidden="1" customHeight="1"/>
    <row r="17990" ht="16.5" hidden="1" customHeight="1"/>
    <row r="17991" ht="16.5" hidden="1" customHeight="1"/>
    <row r="17992" ht="16.5" hidden="1" customHeight="1"/>
    <row r="17993" ht="16.5" hidden="1" customHeight="1"/>
    <row r="17994" ht="16.5" hidden="1" customHeight="1"/>
    <row r="17995" ht="16.5" hidden="1" customHeight="1"/>
    <row r="17996" ht="16.5" hidden="1" customHeight="1"/>
    <row r="17997" ht="16.5" hidden="1" customHeight="1"/>
    <row r="17998" ht="16.5" hidden="1" customHeight="1"/>
    <row r="17999" ht="16.5" hidden="1" customHeight="1"/>
    <row r="18000" ht="16.5" hidden="1" customHeight="1"/>
    <row r="18001" ht="16.5" hidden="1" customHeight="1"/>
    <row r="18002" ht="16.5" hidden="1" customHeight="1"/>
    <row r="18003" ht="16.5" hidden="1" customHeight="1"/>
    <row r="18004" ht="16.5" hidden="1" customHeight="1"/>
    <row r="18005" ht="16.5" hidden="1" customHeight="1"/>
    <row r="18006" ht="16.5" hidden="1" customHeight="1"/>
    <row r="18007" ht="16.5" hidden="1" customHeight="1"/>
    <row r="18008" ht="16.5" hidden="1" customHeight="1"/>
    <row r="18009" ht="16.5" hidden="1" customHeight="1"/>
    <row r="18010" ht="16.5" hidden="1" customHeight="1"/>
    <row r="18011" ht="16.5" hidden="1" customHeight="1"/>
    <row r="18012" ht="16.5" hidden="1" customHeight="1"/>
    <row r="18013" ht="16.5" hidden="1" customHeight="1"/>
    <row r="18014" ht="16.5" hidden="1" customHeight="1"/>
    <row r="18015" ht="16.5" hidden="1" customHeight="1"/>
    <row r="18016" ht="16.5" hidden="1" customHeight="1"/>
    <row r="18017" ht="16.5" hidden="1" customHeight="1"/>
    <row r="18018" ht="16.5" hidden="1" customHeight="1"/>
    <row r="18019" ht="16.5" hidden="1" customHeight="1"/>
    <row r="18020" ht="16.5" hidden="1" customHeight="1"/>
    <row r="18021" ht="16.5" hidden="1" customHeight="1"/>
    <row r="18022" ht="16.5" hidden="1" customHeight="1"/>
    <row r="18023" ht="16.5" hidden="1" customHeight="1"/>
    <row r="18024" ht="16.5" hidden="1" customHeight="1"/>
    <row r="18025" ht="16.5" hidden="1" customHeight="1"/>
    <row r="18026" ht="16.5" hidden="1" customHeight="1"/>
    <row r="18027" ht="16.5" hidden="1" customHeight="1"/>
    <row r="18028" ht="16.5" hidden="1" customHeight="1"/>
    <row r="18029" ht="16.5" hidden="1" customHeight="1"/>
    <row r="18030" ht="16.5" hidden="1" customHeight="1"/>
    <row r="18031" ht="16.5" hidden="1" customHeight="1"/>
    <row r="18032" ht="16.5" hidden="1" customHeight="1"/>
    <row r="18033" ht="16.5" hidden="1" customHeight="1"/>
    <row r="18034" ht="16.5" hidden="1" customHeight="1"/>
    <row r="18035" ht="16.5" hidden="1" customHeight="1"/>
    <row r="18036" ht="16.5" hidden="1" customHeight="1"/>
    <row r="18037" ht="16.5" hidden="1" customHeight="1"/>
    <row r="18038" ht="16.5" hidden="1" customHeight="1"/>
    <row r="18039" ht="16.5" hidden="1" customHeight="1"/>
    <row r="18040" ht="16.5" hidden="1" customHeight="1"/>
    <row r="18041" ht="16.5" hidden="1" customHeight="1"/>
    <row r="18042" ht="16.5" hidden="1" customHeight="1"/>
    <row r="18043" ht="16.5" hidden="1" customHeight="1"/>
    <row r="18044" ht="16.5" hidden="1" customHeight="1"/>
    <row r="18045" ht="16.5" hidden="1" customHeight="1"/>
    <row r="18046" ht="16.5" hidden="1" customHeight="1"/>
    <row r="18047" ht="16.5" hidden="1" customHeight="1"/>
    <row r="18048" ht="16.5" hidden="1" customHeight="1"/>
    <row r="18049" ht="16.5" hidden="1" customHeight="1"/>
    <row r="18050" ht="16.5" hidden="1" customHeight="1"/>
    <row r="18051" ht="16.5" hidden="1" customHeight="1"/>
    <row r="18052" ht="16.5" hidden="1" customHeight="1"/>
    <row r="18053" ht="16.5" hidden="1" customHeight="1"/>
    <row r="18054" ht="16.5" hidden="1" customHeight="1"/>
    <row r="18055" ht="16.5" hidden="1" customHeight="1"/>
    <row r="18056" ht="16.5" hidden="1" customHeight="1"/>
    <row r="18057" ht="16.5" hidden="1" customHeight="1"/>
    <row r="18058" ht="16.5" hidden="1" customHeight="1"/>
    <row r="18059" ht="16.5" hidden="1" customHeight="1"/>
    <row r="18060" ht="16.5" hidden="1" customHeight="1"/>
    <row r="18061" ht="16.5" hidden="1" customHeight="1"/>
    <row r="18062" ht="16.5" hidden="1" customHeight="1"/>
    <row r="18063" ht="16.5" hidden="1" customHeight="1"/>
    <row r="18064" ht="16.5" hidden="1" customHeight="1"/>
    <row r="18065" ht="16.5" hidden="1" customHeight="1"/>
    <row r="18066" ht="16.5" hidden="1" customHeight="1"/>
    <row r="18067" ht="16.5" hidden="1" customHeight="1"/>
    <row r="18068" ht="16.5" hidden="1" customHeight="1"/>
    <row r="18069" ht="16.5" hidden="1" customHeight="1"/>
    <row r="18070" ht="16.5" hidden="1" customHeight="1"/>
    <row r="18071" ht="16.5" hidden="1" customHeight="1"/>
    <row r="18072" ht="16.5" hidden="1" customHeight="1"/>
    <row r="18073" ht="16.5" hidden="1" customHeight="1"/>
    <row r="18074" ht="16.5" hidden="1" customHeight="1"/>
    <row r="18075" ht="16.5" hidden="1" customHeight="1"/>
    <row r="18076" ht="16.5" hidden="1" customHeight="1"/>
    <row r="18077" ht="16.5" hidden="1" customHeight="1"/>
    <row r="18078" ht="16.5" hidden="1" customHeight="1"/>
    <row r="18079" ht="16.5" hidden="1" customHeight="1"/>
    <row r="18080" ht="16.5" hidden="1" customHeight="1"/>
    <row r="18081" ht="16.5" hidden="1" customHeight="1"/>
    <row r="18082" ht="16.5" hidden="1" customHeight="1"/>
    <row r="18083" ht="16.5" hidden="1" customHeight="1"/>
    <row r="18084" ht="16.5" hidden="1" customHeight="1"/>
    <row r="18085" ht="16.5" hidden="1" customHeight="1"/>
    <row r="18086" ht="16.5" hidden="1" customHeight="1"/>
    <row r="18087" ht="16.5" hidden="1" customHeight="1"/>
    <row r="18088" ht="16.5" hidden="1" customHeight="1"/>
    <row r="18089" ht="16.5" hidden="1" customHeight="1"/>
    <row r="18090" ht="16.5" hidden="1" customHeight="1"/>
    <row r="18091" ht="16.5" hidden="1" customHeight="1"/>
    <row r="18092" ht="16.5" hidden="1" customHeight="1"/>
    <row r="18093" ht="16.5" hidden="1" customHeight="1"/>
    <row r="18094" ht="16.5" hidden="1" customHeight="1"/>
    <row r="18095" ht="16.5" hidden="1" customHeight="1"/>
    <row r="18096" ht="16.5" hidden="1" customHeight="1"/>
    <row r="18097" ht="16.5" hidden="1" customHeight="1"/>
    <row r="18098" ht="16.5" hidden="1" customHeight="1"/>
    <row r="18099" ht="16.5" hidden="1" customHeight="1"/>
    <row r="18100" ht="16.5" hidden="1" customHeight="1"/>
    <row r="18101" ht="16.5" hidden="1" customHeight="1"/>
    <row r="18102" ht="16.5" hidden="1" customHeight="1"/>
    <row r="18103" ht="16.5" hidden="1" customHeight="1"/>
    <row r="18104" ht="16.5" hidden="1" customHeight="1"/>
    <row r="18105" ht="16.5" hidden="1" customHeight="1"/>
    <row r="18106" ht="16.5" hidden="1" customHeight="1"/>
    <row r="18107" ht="16.5" hidden="1" customHeight="1"/>
    <row r="18108" ht="16.5" hidden="1" customHeight="1"/>
    <row r="18109" ht="16.5" hidden="1" customHeight="1"/>
    <row r="18110" ht="16.5" hidden="1" customHeight="1"/>
    <row r="18111" ht="16.5" hidden="1" customHeight="1"/>
    <row r="18112" ht="16.5" hidden="1" customHeight="1"/>
    <row r="18113" ht="16.5" hidden="1" customHeight="1"/>
    <row r="18114" ht="16.5" hidden="1" customHeight="1"/>
    <row r="18115" ht="16.5" hidden="1" customHeight="1"/>
    <row r="18116" ht="16.5" hidden="1" customHeight="1"/>
    <row r="18117" ht="16.5" hidden="1" customHeight="1"/>
    <row r="18118" ht="16.5" hidden="1" customHeight="1"/>
    <row r="18119" ht="16.5" hidden="1" customHeight="1"/>
    <row r="18120" ht="16.5" hidden="1" customHeight="1"/>
    <row r="18121" ht="16.5" hidden="1" customHeight="1"/>
    <row r="18122" ht="16.5" hidden="1" customHeight="1"/>
    <row r="18123" ht="16.5" hidden="1" customHeight="1"/>
    <row r="18124" ht="16.5" hidden="1" customHeight="1"/>
    <row r="18125" ht="16.5" hidden="1" customHeight="1"/>
    <row r="18126" ht="16.5" hidden="1" customHeight="1"/>
    <row r="18127" ht="16.5" hidden="1" customHeight="1"/>
    <row r="18128" ht="16.5" hidden="1" customHeight="1"/>
    <row r="18129" ht="16.5" hidden="1" customHeight="1"/>
    <row r="18130" ht="16.5" hidden="1" customHeight="1"/>
    <row r="18131" ht="16.5" hidden="1" customHeight="1"/>
    <row r="18132" ht="16.5" hidden="1" customHeight="1"/>
    <row r="18133" ht="16.5" hidden="1" customHeight="1"/>
    <row r="18134" ht="16.5" hidden="1" customHeight="1"/>
    <row r="18135" ht="16.5" hidden="1" customHeight="1"/>
    <row r="18136" ht="16.5" hidden="1" customHeight="1"/>
    <row r="18137" ht="16.5" hidden="1" customHeight="1"/>
    <row r="18138" ht="16.5" hidden="1" customHeight="1"/>
    <row r="18139" ht="16.5" hidden="1" customHeight="1"/>
    <row r="18140" ht="16.5" hidden="1" customHeight="1"/>
    <row r="18141" ht="16.5" hidden="1" customHeight="1"/>
    <row r="18142" ht="16.5" hidden="1" customHeight="1"/>
    <row r="18143" ht="16.5" hidden="1" customHeight="1"/>
    <row r="18144" ht="16.5" hidden="1" customHeight="1"/>
    <row r="18145" ht="16.5" hidden="1" customHeight="1"/>
    <row r="18146" ht="16.5" hidden="1" customHeight="1"/>
    <row r="18147" ht="16.5" hidden="1" customHeight="1"/>
    <row r="18148" ht="16.5" hidden="1" customHeight="1"/>
    <row r="18149" ht="16.5" hidden="1" customHeight="1"/>
    <row r="18150" ht="16.5" hidden="1" customHeight="1"/>
    <row r="18151" ht="16.5" hidden="1" customHeight="1"/>
    <row r="18152" ht="16.5" hidden="1" customHeight="1"/>
    <row r="18153" ht="16.5" hidden="1" customHeight="1"/>
    <row r="18154" ht="16.5" hidden="1" customHeight="1"/>
    <row r="18155" ht="16.5" hidden="1" customHeight="1"/>
    <row r="18156" ht="16.5" hidden="1" customHeight="1"/>
    <row r="18157" ht="16.5" hidden="1" customHeight="1"/>
    <row r="18158" ht="16.5" hidden="1" customHeight="1"/>
    <row r="18159" ht="16.5" hidden="1" customHeight="1"/>
    <row r="18160" ht="16.5" hidden="1" customHeight="1"/>
    <row r="18161" ht="16.5" hidden="1" customHeight="1"/>
    <row r="18162" ht="16.5" hidden="1" customHeight="1"/>
    <row r="18163" ht="16.5" hidden="1" customHeight="1"/>
    <row r="18164" ht="16.5" hidden="1" customHeight="1"/>
    <row r="18165" ht="16.5" hidden="1" customHeight="1"/>
    <row r="18166" ht="16.5" hidden="1" customHeight="1"/>
    <row r="18167" ht="16.5" hidden="1" customHeight="1"/>
    <row r="18168" ht="16.5" hidden="1" customHeight="1"/>
    <row r="18169" ht="16.5" hidden="1" customHeight="1"/>
    <row r="18170" ht="16.5" hidden="1" customHeight="1"/>
    <row r="18171" ht="16.5" hidden="1" customHeight="1"/>
    <row r="18172" ht="16.5" hidden="1" customHeight="1"/>
    <row r="18173" ht="16.5" hidden="1" customHeight="1"/>
    <row r="18174" ht="16.5" hidden="1" customHeight="1"/>
    <row r="18175" ht="16.5" hidden="1" customHeight="1"/>
    <row r="18176" ht="16.5" hidden="1" customHeight="1"/>
    <row r="18177" ht="16.5" hidden="1" customHeight="1"/>
    <row r="18178" ht="16.5" hidden="1" customHeight="1"/>
    <row r="18179" ht="16.5" hidden="1" customHeight="1"/>
    <row r="18180" ht="16.5" hidden="1" customHeight="1"/>
    <row r="18181" ht="16.5" hidden="1" customHeight="1"/>
    <row r="18182" ht="16.5" hidden="1" customHeight="1"/>
    <row r="18183" ht="16.5" hidden="1" customHeight="1"/>
    <row r="18184" ht="16.5" hidden="1" customHeight="1"/>
    <row r="18185" ht="16.5" hidden="1" customHeight="1"/>
    <row r="18186" ht="16.5" hidden="1" customHeight="1"/>
    <row r="18187" ht="16.5" hidden="1" customHeight="1"/>
    <row r="18188" ht="16.5" hidden="1" customHeight="1"/>
    <row r="18189" ht="16.5" hidden="1" customHeight="1"/>
    <row r="18190" ht="16.5" hidden="1" customHeight="1"/>
    <row r="18191" ht="16.5" hidden="1" customHeight="1"/>
    <row r="18192" ht="16.5" hidden="1" customHeight="1"/>
    <row r="18193" ht="16.5" hidden="1" customHeight="1"/>
    <row r="18194" ht="16.5" hidden="1" customHeight="1"/>
    <row r="18195" ht="16.5" hidden="1" customHeight="1"/>
    <row r="18196" ht="16.5" hidden="1" customHeight="1"/>
    <row r="18197" ht="16.5" hidden="1" customHeight="1"/>
    <row r="18198" ht="16.5" hidden="1" customHeight="1"/>
    <row r="18199" ht="16.5" hidden="1" customHeight="1"/>
    <row r="18200" ht="16.5" hidden="1" customHeight="1"/>
    <row r="18201" ht="16.5" hidden="1" customHeight="1"/>
    <row r="18202" ht="16.5" hidden="1" customHeight="1"/>
    <row r="18203" ht="16.5" hidden="1" customHeight="1"/>
    <row r="18204" ht="16.5" hidden="1" customHeight="1"/>
    <row r="18205" ht="16.5" hidden="1" customHeight="1"/>
    <row r="18206" ht="16.5" hidden="1" customHeight="1"/>
    <row r="18207" ht="16.5" hidden="1" customHeight="1"/>
    <row r="18208" ht="16.5" hidden="1" customHeight="1"/>
    <row r="18209" ht="16.5" hidden="1" customHeight="1"/>
    <row r="18210" ht="16.5" hidden="1" customHeight="1"/>
    <row r="18211" ht="16.5" hidden="1" customHeight="1"/>
    <row r="18212" ht="16.5" hidden="1" customHeight="1"/>
    <row r="18213" ht="16.5" hidden="1" customHeight="1"/>
    <row r="18214" ht="16.5" hidden="1" customHeight="1"/>
    <row r="18215" ht="16.5" hidden="1" customHeight="1"/>
    <row r="18216" ht="16.5" hidden="1" customHeight="1"/>
    <row r="18217" ht="16.5" hidden="1" customHeight="1"/>
    <row r="18218" ht="16.5" hidden="1" customHeight="1"/>
    <row r="18219" ht="16.5" hidden="1" customHeight="1"/>
    <row r="18220" ht="16.5" hidden="1" customHeight="1"/>
    <row r="18221" ht="16.5" hidden="1" customHeight="1"/>
    <row r="18222" ht="16.5" hidden="1" customHeight="1"/>
    <row r="18223" ht="16.5" hidden="1" customHeight="1"/>
    <row r="18224" ht="16.5" hidden="1" customHeight="1"/>
    <row r="18225" ht="16.5" hidden="1" customHeight="1"/>
    <row r="18226" ht="16.5" hidden="1" customHeight="1"/>
    <row r="18227" ht="16.5" hidden="1" customHeight="1"/>
    <row r="18228" ht="16.5" hidden="1" customHeight="1"/>
    <row r="18229" ht="16.5" hidden="1" customHeight="1"/>
    <row r="18230" ht="16.5" hidden="1" customHeight="1"/>
    <row r="18231" ht="16.5" hidden="1" customHeight="1"/>
    <row r="18232" ht="16.5" hidden="1" customHeight="1"/>
    <row r="18233" ht="16.5" hidden="1" customHeight="1"/>
    <row r="18234" ht="16.5" hidden="1" customHeight="1"/>
    <row r="18235" ht="16.5" hidden="1" customHeight="1"/>
    <row r="18236" ht="16.5" hidden="1" customHeight="1"/>
    <row r="18237" ht="16.5" hidden="1" customHeight="1"/>
    <row r="18238" ht="16.5" hidden="1" customHeight="1"/>
    <row r="18239" ht="16.5" hidden="1" customHeight="1"/>
    <row r="18240" ht="16.5" hidden="1" customHeight="1"/>
    <row r="18241" ht="16.5" hidden="1" customHeight="1"/>
    <row r="18242" ht="16.5" hidden="1" customHeight="1"/>
    <row r="18243" ht="16.5" hidden="1" customHeight="1"/>
    <row r="18244" ht="16.5" hidden="1" customHeight="1"/>
    <row r="18245" ht="16.5" hidden="1" customHeight="1"/>
    <row r="18246" ht="16.5" hidden="1" customHeight="1"/>
    <row r="18247" ht="16.5" hidden="1" customHeight="1"/>
    <row r="18248" ht="16.5" hidden="1" customHeight="1"/>
    <row r="18249" ht="16.5" hidden="1" customHeight="1"/>
    <row r="18250" ht="16.5" hidden="1" customHeight="1"/>
    <row r="18251" ht="16.5" hidden="1" customHeight="1"/>
    <row r="18252" ht="16.5" hidden="1" customHeight="1"/>
    <row r="18253" ht="16.5" hidden="1" customHeight="1"/>
    <row r="18254" ht="16.5" hidden="1" customHeight="1"/>
    <row r="18255" ht="16.5" hidden="1" customHeight="1"/>
    <row r="18256" ht="16.5" hidden="1" customHeight="1"/>
    <row r="18257" ht="16.5" hidden="1" customHeight="1"/>
    <row r="18258" ht="16.5" hidden="1" customHeight="1"/>
    <row r="18259" ht="16.5" hidden="1" customHeight="1"/>
    <row r="18260" ht="16.5" hidden="1" customHeight="1"/>
    <row r="18261" ht="16.5" hidden="1" customHeight="1"/>
    <row r="18262" ht="16.5" hidden="1" customHeight="1"/>
    <row r="18263" ht="16.5" hidden="1" customHeight="1"/>
    <row r="18264" ht="16.5" hidden="1" customHeight="1"/>
    <row r="18265" ht="16.5" hidden="1" customHeight="1"/>
    <row r="18266" ht="16.5" hidden="1" customHeight="1"/>
    <row r="18267" ht="16.5" hidden="1" customHeight="1"/>
    <row r="18268" ht="16.5" hidden="1" customHeight="1"/>
    <row r="18269" ht="16.5" hidden="1" customHeight="1"/>
    <row r="18270" ht="16.5" hidden="1" customHeight="1"/>
    <row r="18271" ht="16.5" hidden="1" customHeight="1"/>
    <row r="18272" ht="16.5" hidden="1" customHeight="1"/>
    <row r="18273" ht="16.5" hidden="1" customHeight="1"/>
    <row r="18274" ht="16.5" hidden="1" customHeight="1"/>
    <row r="18275" ht="16.5" hidden="1" customHeight="1"/>
    <row r="18276" ht="16.5" hidden="1" customHeight="1"/>
    <row r="18277" ht="16.5" hidden="1" customHeight="1"/>
    <row r="18278" ht="16.5" hidden="1" customHeight="1"/>
    <row r="18279" ht="16.5" hidden="1" customHeight="1"/>
    <row r="18280" ht="16.5" hidden="1" customHeight="1"/>
    <row r="18281" ht="16.5" hidden="1" customHeight="1"/>
    <row r="18282" ht="16.5" hidden="1" customHeight="1"/>
    <row r="18283" ht="16.5" hidden="1" customHeight="1"/>
    <row r="18284" ht="16.5" hidden="1" customHeight="1"/>
    <row r="18285" ht="16.5" hidden="1" customHeight="1"/>
    <row r="18286" ht="16.5" hidden="1" customHeight="1"/>
    <row r="18287" ht="16.5" hidden="1" customHeight="1"/>
    <row r="18288" ht="16.5" hidden="1" customHeight="1"/>
    <row r="18289" ht="16.5" hidden="1" customHeight="1"/>
    <row r="18290" ht="16.5" hidden="1" customHeight="1"/>
    <row r="18291" ht="16.5" hidden="1" customHeight="1"/>
    <row r="18292" ht="16.5" hidden="1" customHeight="1"/>
    <row r="18293" ht="16.5" hidden="1" customHeight="1"/>
    <row r="18294" ht="16.5" hidden="1" customHeight="1"/>
    <row r="18295" ht="16.5" hidden="1" customHeight="1"/>
    <row r="18296" ht="16.5" hidden="1" customHeight="1"/>
    <row r="18297" ht="16.5" hidden="1" customHeight="1"/>
    <row r="18298" ht="16.5" hidden="1" customHeight="1"/>
    <row r="18299" ht="16.5" hidden="1" customHeight="1"/>
    <row r="18300" ht="16.5" hidden="1" customHeight="1"/>
    <row r="18301" ht="16.5" hidden="1" customHeight="1"/>
    <row r="18302" ht="16.5" hidden="1" customHeight="1"/>
    <row r="18303" ht="16.5" hidden="1" customHeight="1"/>
    <row r="18304" ht="16.5" hidden="1" customHeight="1"/>
    <row r="18305" ht="16.5" hidden="1" customHeight="1"/>
    <row r="18306" ht="16.5" hidden="1" customHeight="1"/>
    <row r="18307" ht="16.5" hidden="1" customHeight="1"/>
    <row r="18308" ht="16.5" hidden="1" customHeight="1"/>
    <row r="18309" ht="16.5" hidden="1" customHeight="1"/>
    <row r="18310" ht="16.5" hidden="1" customHeight="1"/>
    <row r="18311" ht="16.5" hidden="1" customHeight="1"/>
    <row r="18312" ht="16.5" hidden="1" customHeight="1"/>
    <row r="18313" ht="16.5" hidden="1" customHeight="1"/>
    <row r="18314" ht="16.5" hidden="1" customHeight="1"/>
    <row r="18315" ht="16.5" hidden="1" customHeight="1"/>
    <row r="18316" ht="16.5" hidden="1" customHeight="1"/>
    <row r="18317" ht="16.5" hidden="1" customHeight="1"/>
    <row r="18318" ht="16.5" hidden="1" customHeight="1"/>
    <row r="18319" ht="16.5" hidden="1" customHeight="1"/>
    <row r="18320" ht="16.5" hidden="1" customHeight="1"/>
    <row r="18321" ht="16.5" hidden="1" customHeight="1"/>
    <row r="18322" ht="16.5" hidden="1" customHeight="1"/>
    <row r="18323" ht="16.5" hidden="1" customHeight="1"/>
    <row r="18324" ht="16.5" hidden="1" customHeight="1"/>
    <row r="18325" ht="16.5" hidden="1" customHeight="1"/>
    <row r="18326" ht="16.5" hidden="1" customHeight="1"/>
    <row r="18327" ht="16.5" hidden="1" customHeight="1"/>
    <row r="18328" ht="16.5" hidden="1" customHeight="1"/>
    <row r="18329" ht="16.5" hidden="1" customHeight="1"/>
    <row r="18330" ht="16.5" hidden="1" customHeight="1"/>
    <row r="18331" ht="16.5" hidden="1" customHeight="1"/>
    <row r="18332" ht="16.5" hidden="1" customHeight="1"/>
    <row r="18333" ht="16.5" hidden="1" customHeight="1"/>
    <row r="18334" ht="16.5" hidden="1" customHeight="1"/>
    <row r="18335" ht="16.5" hidden="1" customHeight="1"/>
    <row r="18336" ht="16.5" hidden="1" customHeight="1"/>
    <row r="18337" ht="16.5" hidden="1" customHeight="1"/>
    <row r="18338" ht="16.5" hidden="1" customHeight="1"/>
    <row r="18339" ht="16.5" hidden="1" customHeight="1"/>
    <row r="18340" ht="16.5" hidden="1" customHeight="1"/>
    <row r="18341" ht="16.5" hidden="1" customHeight="1"/>
    <row r="18342" ht="16.5" hidden="1" customHeight="1"/>
    <row r="18343" ht="16.5" hidden="1" customHeight="1"/>
    <row r="18344" ht="16.5" hidden="1" customHeight="1"/>
    <row r="18345" ht="16.5" hidden="1" customHeight="1"/>
    <row r="18346" ht="16.5" hidden="1" customHeight="1"/>
    <row r="18347" ht="16.5" hidden="1" customHeight="1"/>
    <row r="18348" ht="16.5" hidden="1" customHeight="1"/>
    <row r="18349" ht="16.5" hidden="1" customHeight="1"/>
    <row r="18350" ht="16.5" hidden="1" customHeight="1"/>
    <row r="18351" ht="16.5" hidden="1" customHeight="1"/>
    <row r="18352" ht="16.5" hidden="1" customHeight="1"/>
    <row r="18353" ht="16.5" hidden="1" customHeight="1"/>
    <row r="18354" ht="16.5" hidden="1" customHeight="1"/>
    <row r="18355" ht="16.5" hidden="1" customHeight="1"/>
    <row r="18356" ht="16.5" hidden="1" customHeight="1"/>
    <row r="18357" ht="16.5" hidden="1" customHeight="1"/>
    <row r="18358" ht="16.5" hidden="1" customHeight="1"/>
    <row r="18359" ht="16.5" hidden="1" customHeight="1"/>
    <row r="18360" ht="16.5" hidden="1" customHeight="1"/>
    <row r="18361" ht="16.5" hidden="1" customHeight="1"/>
    <row r="18362" ht="16.5" hidden="1" customHeight="1"/>
    <row r="18363" ht="16.5" hidden="1" customHeight="1"/>
    <row r="18364" ht="16.5" hidden="1" customHeight="1"/>
    <row r="18365" ht="16.5" hidden="1" customHeight="1"/>
    <row r="18366" ht="16.5" hidden="1" customHeight="1"/>
    <row r="18367" ht="16.5" hidden="1" customHeight="1"/>
    <row r="18368" ht="16.5" hidden="1" customHeight="1"/>
    <row r="18369" ht="16.5" hidden="1" customHeight="1"/>
    <row r="18370" ht="16.5" hidden="1" customHeight="1"/>
    <row r="18371" ht="16.5" hidden="1" customHeight="1"/>
    <row r="18372" ht="16.5" hidden="1" customHeight="1"/>
    <row r="18373" ht="16.5" hidden="1" customHeight="1"/>
    <row r="18374" ht="16.5" hidden="1" customHeight="1"/>
    <row r="18375" ht="16.5" hidden="1" customHeight="1"/>
    <row r="18376" ht="16.5" hidden="1" customHeight="1"/>
    <row r="18377" ht="16.5" hidden="1" customHeight="1"/>
    <row r="18378" ht="16.5" hidden="1" customHeight="1"/>
    <row r="18379" ht="16.5" hidden="1" customHeight="1"/>
    <row r="18380" ht="16.5" hidden="1" customHeight="1"/>
    <row r="18381" ht="16.5" hidden="1" customHeight="1"/>
    <row r="18382" ht="16.5" hidden="1" customHeight="1"/>
    <row r="18383" ht="16.5" hidden="1" customHeight="1"/>
    <row r="18384" ht="16.5" hidden="1" customHeight="1"/>
    <row r="18385" ht="16.5" hidden="1" customHeight="1"/>
    <row r="18386" ht="16.5" hidden="1" customHeight="1"/>
    <row r="18387" ht="16.5" hidden="1" customHeight="1"/>
    <row r="18388" ht="16.5" hidden="1" customHeight="1"/>
    <row r="18389" ht="16.5" hidden="1" customHeight="1"/>
    <row r="18390" ht="16.5" hidden="1" customHeight="1"/>
    <row r="18391" ht="16.5" hidden="1" customHeight="1"/>
    <row r="18392" ht="16.5" hidden="1" customHeight="1"/>
    <row r="18393" ht="16.5" hidden="1" customHeight="1"/>
    <row r="18394" ht="16.5" hidden="1" customHeight="1"/>
    <row r="18395" ht="16.5" hidden="1" customHeight="1"/>
    <row r="18396" ht="16.5" hidden="1" customHeight="1"/>
    <row r="18397" ht="16.5" hidden="1" customHeight="1"/>
    <row r="18398" ht="16.5" hidden="1" customHeight="1"/>
    <row r="18399" ht="16.5" hidden="1" customHeight="1"/>
    <row r="18400" ht="16.5" hidden="1" customHeight="1"/>
    <row r="18401" ht="16.5" hidden="1" customHeight="1"/>
    <row r="18402" ht="16.5" hidden="1" customHeight="1"/>
    <row r="18403" ht="16.5" hidden="1" customHeight="1"/>
    <row r="18404" ht="16.5" hidden="1" customHeight="1"/>
    <row r="18405" ht="16.5" hidden="1" customHeight="1"/>
    <row r="18406" ht="16.5" hidden="1" customHeight="1"/>
    <row r="18407" ht="16.5" hidden="1" customHeight="1"/>
    <row r="18408" ht="16.5" hidden="1" customHeight="1"/>
    <row r="18409" ht="16.5" hidden="1" customHeight="1"/>
    <row r="18410" ht="16.5" hidden="1" customHeight="1"/>
    <row r="18411" ht="16.5" hidden="1" customHeight="1"/>
    <row r="18412" ht="16.5" hidden="1" customHeight="1"/>
    <row r="18413" ht="16.5" hidden="1" customHeight="1"/>
    <row r="18414" ht="16.5" hidden="1" customHeight="1"/>
    <row r="18415" ht="16.5" hidden="1" customHeight="1"/>
    <row r="18416" ht="16.5" hidden="1" customHeight="1"/>
    <row r="18417" ht="16.5" hidden="1" customHeight="1"/>
    <row r="18418" ht="16.5" hidden="1" customHeight="1"/>
    <row r="18419" ht="16.5" hidden="1" customHeight="1"/>
    <row r="18420" ht="16.5" hidden="1" customHeight="1"/>
    <row r="18421" ht="16.5" hidden="1" customHeight="1"/>
    <row r="18422" ht="16.5" hidden="1" customHeight="1"/>
    <row r="18423" ht="16.5" hidden="1" customHeight="1"/>
    <row r="18424" ht="16.5" hidden="1" customHeight="1"/>
    <row r="18425" ht="16.5" hidden="1" customHeight="1"/>
    <row r="18426" ht="16.5" hidden="1" customHeight="1"/>
    <row r="18427" ht="16.5" hidden="1" customHeight="1"/>
    <row r="18428" ht="16.5" hidden="1" customHeight="1"/>
    <row r="18429" ht="16.5" hidden="1" customHeight="1"/>
    <row r="18430" ht="16.5" hidden="1" customHeight="1"/>
    <row r="18431" ht="16.5" hidden="1" customHeight="1"/>
    <row r="18432" ht="16.5" hidden="1" customHeight="1"/>
    <row r="18433" ht="16.5" hidden="1" customHeight="1"/>
    <row r="18434" ht="16.5" hidden="1" customHeight="1"/>
    <row r="18435" ht="16.5" hidden="1" customHeight="1"/>
    <row r="18436" ht="16.5" hidden="1" customHeight="1"/>
    <row r="18437" ht="16.5" hidden="1" customHeight="1"/>
    <row r="18438" ht="16.5" hidden="1" customHeight="1"/>
    <row r="18439" ht="16.5" hidden="1" customHeight="1"/>
    <row r="18440" ht="16.5" hidden="1" customHeight="1"/>
    <row r="18441" ht="16.5" hidden="1" customHeight="1"/>
    <row r="18442" ht="16.5" hidden="1" customHeight="1"/>
    <row r="18443" ht="16.5" hidden="1" customHeight="1"/>
    <row r="18444" ht="16.5" hidden="1" customHeight="1"/>
    <row r="18445" ht="16.5" hidden="1" customHeight="1"/>
    <row r="18446" ht="16.5" hidden="1" customHeight="1"/>
    <row r="18447" ht="16.5" hidden="1" customHeight="1"/>
    <row r="18448" ht="16.5" hidden="1" customHeight="1"/>
    <row r="18449" ht="16.5" hidden="1" customHeight="1"/>
    <row r="18450" ht="16.5" hidden="1" customHeight="1"/>
    <row r="18451" ht="16.5" hidden="1" customHeight="1"/>
    <row r="18452" ht="16.5" hidden="1" customHeight="1"/>
    <row r="18453" ht="16.5" hidden="1" customHeight="1"/>
    <row r="18454" ht="16.5" hidden="1" customHeight="1"/>
    <row r="18455" ht="16.5" hidden="1" customHeight="1"/>
    <row r="18456" ht="16.5" hidden="1" customHeight="1"/>
    <row r="18457" ht="16.5" hidden="1" customHeight="1"/>
    <row r="18458" ht="16.5" hidden="1" customHeight="1"/>
    <row r="18459" ht="16.5" hidden="1" customHeight="1"/>
    <row r="18460" ht="16.5" hidden="1" customHeight="1"/>
    <row r="18461" ht="16.5" hidden="1" customHeight="1"/>
    <row r="18462" ht="16.5" hidden="1" customHeight="1"/>
    <row r="18463" ht="16.5" hidden="1" customHeight="1"/>
    <row r="18464" ht="16.5" hidden="1" customHeight="1"/>
    <row r="18465" ht="16.5" hidden="1" customHeight="1"/>
    <row r="18466" ht="16.5" hidden="1" customHeight="1"/>
    <row r="18467" ht="16.5" hidden="1" customHeight="1"/>
    <row r="18468" ht="16.5" hidden="1" customHeight="1"/>
    <row r="18469" ht="16.5" hidden="1" customHeight="1"/>
    <row r="18470" ht="16.5" hidden="1" customHeight="1"/>
    <row r="18471" ht="16.5" hidden="1" customHeight="1"/>
    <row r="18472" ht="16.5" hidden="1" customHeight="1"/>
    <row r="18473" ht="16.5" hidden="1" customHeight="1"/>
    <row r="18474" ht="16.5" hidden="1" customHeight="1"/>
    <row r="18475" ht="16.5" hidden="1" customHeight="1"/>
    <row r="18476" ht="16.5" hidden="1" customHeight="1"/>
    <row r="18477" ht="16.5" hidden="1" customHeight="1"/>
    <row r="18478" ht="16.5" hidden="1" customHeight="1"/>
    <row r="18479" ht="16.5" hidden="1" customHeight="1"/>
    <row r="18480" ht="16.5" hidden="1" customHeight="1"/>
    <row r="18481" ht="16.5" hidden="1" customHeight="1"/>
    <row r="18482" ht="16.5" hidden="1" customHeight="1"/>
    <row r="18483" ht="16.5" hidden="1" customHeight="1"/>
    <row r="18484" ht="16.5" hidden="1" customHeight="1"/>
    <row r="18485" ht="16.5" hidden="1" customHeight="1"/>
    <row r="18486" ht="16.5" hidden="1" customHeight="1"/>
    <row r="18487" ht="16.5" hidden="1" customHeight="1"/>
    <row r="18488" ht="16.5" hidden="1" customHeight="1"/>
    <row r="18489" ht="16.5" hidden="1" customHeight="1"/>
    <row r="18490" ht="16.5" hidden="1" customHeight="1"/>
    <row r="18491" ht="16.5" hidden="1" customHeight="1"/>
    <row r="18492" ht="16.5" hidden="1" customHeight="1"/>
    <row r="18493" ht="16.5" hidden="1" customHeight="1"/>
    <row r="18494" ht="16.5" hidden="1" customHeight="1"/>
    <row r="18495" ht="16.5" hidden="1" customHeight="1"/>
    <row r="18496" ht="16.5" hidden="1" customHeight="1"/>
    <row r="18497" ht="16.5" hidden="1" customHeight="1"/>
    <row r="18498" ht="16.5" hidden="1" customHeight="1"/>
    <row r="18499" ht="16.5" hidden="1" customHeight="1"/>
    <row r="18500" ht="16.5" hidden="1" customHeight="1"/>
    <row r="18501" ht="16.5" hidden="1" customHeight="1"/>
    <row r="18502" ht="16.5" hidden="1" customHeight="1"/>
    <row r="18503" ht="16.5" hidden="1" customHeight="1"/>
    <row r="18504" ht="16.5" hidden="1" customHeight="1"/>
    <row r="18505" ht="16.5" hidden="1" customHeight="1"/>
    <row r="18506" ht="16.5" hidden="1" customHeight="1"/>
    <row r="18507" ht="16.5" hidden="1" customHeight="1"/>
    <row r="18508" ht="16.5" hidden="1" customHeight="1"/>
    <row r="18509" ht="16.5" hidden="1" customHeight="1"/>
    <row r="18510" ht="16.5" hidden="1" customHeight="1"/>
    <row r="18511" ht="16.5" hidden="1" customHeight="1"/>
    <row r="18512" ht="16.5" hidden="1" customHeight="1"/>
    <row r="18513" ht="16.5" hidden="1" customHeight="1"/>
    <row r="18514" ht="16.5" hidden="1" customHeight="1"/>
    <row r="18515" ht="16.5" hidden="1" customHeight="1"/>
    <row r="18516" ht="16.5" hidden="1" customHeight="1"/>
    <row r="18517" ht="16.5" hidden="1" customHeight="1"/>
    <row r="18518" ht="16.5" hidden="1" customHeight="1"/>
    <row r="18519" ht="16.5" hidden="1" customHeight="1"/>
    <row r="18520" ht="16.5" hidden="1" customHeight="1"/>
    <row r="18521" ht="16.5" hidden="1" customHeight="1"/>
    <row r="18522" ht="16.5" hidden="1" customHeight="1"/>
    <row r="18523" ht="16.5" hidden="1" customHeight="1"/>
    <row r="18524" ht="16.5" hidden="1" customHeight="1"/>
    <row r="18525" ht="16.5" hidden="1" customHeight="1"/>
    <row r="18526" ht="16.5" hidden="1" customHeight="1"/>
    <row r="18527" ht="16.5" hidden="1" customHeight="1"/>
    <row r="18528" ht="16.5" hidden="1" customHeight="1"/>
    <row r="18529" ht="16.5" hidden="1" customHeight="1"/>
    <row r="18530" ht="16.5" hidden="1" customHeight="1"/>
    <row r="18531" ht="16.5" hidden="1" customHeight="1"/>
    <row r="18532" ht="16.5" hidden="1" customHeight="1"/>
    <row r="18533" ht="16.5" hidden="1" customHeight="1"/>
    <row r="18534" ht="16.5" hidden="1" customHeight="1"/>
    <row r="18535" ht="16.5" hidden="1" customHeight="1"/>
    <row r="18536" ht="16.5" hidden="1" customHeight="1"/>
    <row r="18537" ht="16.5" hidden="1" customHeight="1"/>
    <row r="18538" ht="16.5" hidden="1" customHeight="1"/>
    <row r="18539" ht="16.5" hidden="1" customHeight="1"/>
    <row r="18540" ht="16.5" hidden="1" customHeight="1"/>
    <row r="18541" ht="16.5" hidden="1" customHeight="1"/>
    <row r="18542" ht="16.5" hidden="1" customHeight="1"/>
    <row r="18543" ht="16.5" hidden="1" customHeight="1"/>
    <row r="18544" ht="16.5" hidden="1" customHeight="1"/>
    <row r="18545" ht="16.5" hidden="1" customHeight="1"/>
    <row r="18546" ht="16.5" hidden="1" customHeight="1"/>
    <row r="18547" ht="16.5" hidden="1" customHeight="1"/>
    <row r="18548" ht="16.5" hidden="1" customHeight="1"/>
    <row r="18549" ht="16.5" hidden="1" customHeight="1"/>
    <row r="18550" ht="16.5" hidden="1" customHeight="1"/>
    <row r="18551" ht="16.5" hidden="1" customHeight="1"/>
    <row r="18552" ht="16.5" hidden="1" customHeight="1"/>
    <row r="18553" ht="16.5" hidden="1" customHeight="1"/>
    <row r="18554" ht="16.5" hidden="1" customHeight="1"/>
    <row r="18555" ht="16.5" hidden="1" customHeight="1"/>
    <row r="18556" ht="16.5" hidden="1" customHeight="1"/>
    <row r="18557" ht="16.5" hidden="1" customHeight="1"/>
    <row r="18558" ht="16.5" hidden="1" customHeight="1"/>
    <row r="18559" ht="16.5" hidden="1" customHeight="1"/>
    <row r="18560" ht="16.5" hidden="1" customHeight="1"/>
    <row r="18561" ht="16.5" hidden="1" customHeight="1"/>
    <row r="18562" ht="16.5" hidden="1" customHeight="1"/>
    <row r="18563" ht="16.5" hidden="1" customHeight="1"/>
    <row r="18564" ht="16.5" hidden="1" customHeight="1"/>
    <row r="18565" ht="16.5" hidden="1" customHeight="1"/>
    <row r="18566" ht="16.5" hidden="1" customHeight="1"/>
    <row r="18567" ht="16.5" hidden="1" customHeight="1"/>
    <row r="18568" ht="16.5" hidden="1" customHeight="1"/>
    <row r="18569" ht="16.5" hidden="1" customHeight="1"/>
    <row r="18570" ht="16.5" hidden="1" customHeight="1"/>
    <row r="18571" ht="16.5" hidden="1" customHeight="1"/>
    <row r="18572" ht="16.5" hidden="1" customHeight="1"/>
    <row r="18573" ht="16.5" hidden="1" customHeight="1"/>
    <row r="18574" ht="16.5" hidden="1" customHeight="1"/>
    <row r="18575" ht="16.5" hidden="1" customHeight="1"/>
    <row r="18576" ht="16.5" hidden="1" customHeight="1"/>
    <row r="18577" ht="16.5" hidden="1" customHeight="1"/>
    <row r="18578" ht="16.5" hidden="1" customHeight="1"/>
    <row r="18579" ht="16.5" hidden="1" customHeight="1"/>
    <row r="18580" ht="16.5" hidden="1" customHeight="1"/>
    <row r="18581" ht="16.5" hidden="1" customHeight="1"/>
    <row r="18582" ht="16.5" hidden="1" customHeight="1"/>
    <row r="18583" ht="16.5" hidden="1" customHeight="1"/>
    <row r="18584" ht="16.5" hidden="1" customHeight="1"/>
    <row r="18585" ht="16.5" hidden="1" customHeight="1"/>
    <row r="18586" ht="16.5" hidden="1" customHeight="1"/>
    <row r="18587" ht="16.5" hidden="1" customHeight="1"/>
    <row r="18588" ht="16.5" hidden="1" customHeight="1"/>
    <row r="18589" ht="16.5" hidden="1" customHeight="1"/>
    <row r="18590" ht="16.5" hidden="1" customHeight="1"/>
    <row r="18591" ht="16.5" hidden="1" customHeight="1"/>
    <row r="18592" ht="16.5" hidden="1" customHeight="1"/>
    <row r="18593" ht="16.5" hidden="1" customHeight="1"/>
    <row r="18594" ht="16.5" hidden="1" customHeight="1"/>
    <row r="18595" ht="16.5" hidden="1" customHeight="1"/>
    <row r="18596" ht="16.5" hidden="1" customHeight="1"/>
    <row r="18597" ht="16.5" hidden="1" customHeight="1"/>
    <row r="18598" ht="16.5" hidden="1" customHeight="1"/>
    <row r="18599" ht="16.5" hidden="1" customHeight="1"/>
    <row r="18600" ht="16.5" hidden="1" customHeight="1"/>
    <row r="18601" ht="16.5" hidden="1" customHeight="1"/>
    <row r="18602" ht="16.5" hidden="1" customHeight="1"/>
    <row r="18603" ht="16.5" hidden="1" customHeight="1"/>
    <row r="18604" ht="16.5" hidden="1" customHeight="1"/>
    <row r="18605" ht="16.5" hidden="1" customHeight="1"/>
    <row r="18606" ht="16.5" hidden="1" customHeight="1"/>
    <row r="18607" ht="16.5" hidden="1" customHeight="1"/>
    <row r="18608" ht="16.5" hidden="1" customHeight="1"/>
    <row r="18609" ht="16.5" hidden="1" customHeight="1"/>
    <row r="18610" ht="16.5" hidden="1" customHeight="1"/>
    <row r="18611" ht="16.5" hidden="1" customHeight="1"/>
    <row r="18612" ht="16.5" hidden="1" customHeight="1"/>
    <row r="18613" ht="16.5" hidden="1" customHeight="1"/>
    <row r="18614" ht="16.5" hidden="1" customHeight="1"/>
    <row r="18615" ht="16.5" hidden="1" customHeight="1"/>
    <row r="18616" ht="16.5" hidden="1" customHeight="1"/>
    <row r="18617" ht="16.5" hidden="1" customHeight="1"/>
    <row r="18618" ht="16.5" hidden="1" customHeight="1"/>
    <row r="18619" ht="16.5" hidden="1" customHeight="1"/>
    <row r="18620" ht="16.5" hidden="1" customHeight="1"/>
    <row r="18621" ht="16.5" hidden="1" customHeight="1"/>
    <row r="18622" ht="16.5" hidden="1" customHeight="1"/>
    <row r="18623" ht="16.5" hidden="1" customHeight="1"/>
    <row r="18624" ht="16.5" hidden="1" customHeight="1"/>
    <row r="18625" ht="16.5" hidden="1" customHeight="1"/>
    <row r="18626" ht="16.5" hidden="1" customHeight="1"/>
    <row r="18627" ht="16.5" hidden="1" customHeight="1"/>
    <row r="18628" ht="16.5" hidden="1" customHeight="1"/>
    <row r="18629" ht="16.5" hidden="1" customHeight="1"/>
    <row r="18630" ht="16.5" hidden="1" customHeight="1"/>
    <row r="18631" ht="16.5" hidden="1" customHeight="1"/>
    <row r="18632" ht="16.5" hidden="1" customHeight="1"/>
    <row r="18633" ht="16.5" hidden="1" customHeight="1"/>
    <row r="18634" ht="16.5" hidden="1" customHeight="1"/>
    <row r="18635" ht="16.5" hidden="1" customHeight="1"/>
    <row r="18636" ht="16.5" hidden="1" customHeight="1"/>
    <row r="18637" ht="16.5" hidden="1" customHeight="1"/>
    <row r="18638" ht="16.5" hidden="1" customHeight="1"/>
    <row r="18639" ht="16.5" hidden="1" customHeight="1"/>
    <row r="18640" ht="16.5" hidden="1" customHeight="1"/>
    <row r="18641" ht="16.5" hidden="1" customHeight="1"/>
    <row r="18642" ht="16.5" hidden="1" customHeight="1"/>
    <row r="18643" ht="16.5" hidden="1" customHeight="1"/>
    <row r="18644" ht="16.5" hidden="1" customHeight="1"/>
    <row r="18645" ht="16.5" hidden="1" customHeight="1"/>
    <row r="18646" ht="16.5" hidden="1" customHeight="1"/>
    <row r="18647" ht="16.5" hidden="1" customHeight="1"/>
    <row r="18648" ht="16.5" hidden="1" customHeight="1"/>
    <row r="18649" ht="16.5" hidden="1" customHeight="1"/>
    <row r="18650" ht="16.5" hidden="1" customHeight="1"/>
    <row r="18651" ht="16.5" hidden="1" customHeight="1"/>
    <row r="18652" ht="16.5" hidden="1" customHeight="1"/>
    <row r="18653" ht="16.5" hidden="1" customHeight="1"/>
    <row r="18654" ht="16.5" hidden="1" customHeight="1"/>
    <row r="18655" ht="16.5" hidden="1" customHeight="1"/>
    <row r="18656" ht="16.5" hidden="1" customHeight="1"/>
    <row r="18657" ht="16.5" hidden="1" customHeight="1"/>
    <row r="18658" ht="16.5" hidden="1" customHeight="1"/>
    <row r="18659" ht="16.5" hidden="1" customHeight="1"/>
    <row r="18660" ht="16.5" hidden="1" customHeight="1"/>
    <row r="18661" ht="16.5" hidden="1" customHeight="1"/>
    <row r="18662" ht="16.5" hidden="1" customHeight="1"/>
    <row r="18663" ht="16.5" hidden="1" customHeight="1"/>
    <row r="18664" ht="16.5" hidden="1" customHeight="1"/>
    <row r="18665" ht="16.5" hidden="1" customHeight="1"/>
    <row r="18666" ht="16.5" hidden="1" customHeight="1"/>
    <row r="18667" ht="16.5" hidden="1" customHeight="1"/>
    <row r="18668" ht="16.5" hidden="1" customHeight="1"/>
    <row r="18669" ht="16.5" hidden="1" customHeight="1"/>
    <row r="18670" ht="16.5" hidden="1" customHeight="1"/>
    <row r="18671" ht="16.5" hidden="1" customHeight="1"/>
    <row r="18672" ht="16.5" hidden="1" customHeight="1"/>
    <row r="18673" ht="16.5" hidden="1" customHeight="1"/>
    <row r="18674" ht="16.5" hidden="1" customHeight="1"/>
    <row r="18675" ht="16.5" hidden="1" customHeight="1"/>
    <row r="18676" ht="16.5" hidden="1" customHeight="1"/>
    <row r="18677" ht="16.5" hidden="1" customHeight="1"/>
    <row r="18678" ht="16.5" hidden="1" customHeight="1"/>
    <row r="18679" ht="16.5" hidden="1" customHeight="1"/>
    <row r="18680" ht="16.5" hidden="1" customHeight="1"/>
    <row r="18681" ht="16.5" hidden="1" customHeight="1"/>
    <row r="18682" ht="16.5" hidden="1" customHeight="1"/>
    <row r="18683" ht="16.5" hidden="1" customHeight="1"/>
    <row r="18684" ht="16.5" hidden="1" customHeight="1"/>
    <row r="18685" ht="16.5" hidden="1" customHeight="1"/>
    <row r="18686" ht="16.5" hidden="1" customHeight="1"/>
    <row r="18687" ht="16.5" hidden="1" customHeight="1"/>
    <row r="18688" ht="16.5" hidden="1" customHeight="1"/>
    <row r="18689" ht="16.5" hidden="1" customHeight="1"/>
    <row r="18690" ht="16.5" hidden="1" customHeight="1"/>
    <row r="18691" ht="16.5" hidden="1" customHeight="1"/>
    <row r="18692" ht="16.5" hidden="1" customHeight="1"/>
    <row r="18693" ht="16.5" hidden="1" customHeight="1"/>
    <row r="18694" ht="16.5" hidden="1" customHeight="1"/>
    <row r="18695" ht="16.5" hidden="1" customHeight="1"/>
    <row r="18696" ht="16.5" hidden="1" customHeight="1"/>
    <row r="18697" ht="16.5" hidden="1" customHeight="1"/>
    <row r="18698" ht="16.5" hidden="1" customHeight="1"/>
    <row r="18699" ht="16.5" hidden="1" customHeight="1"/>
    <row r="18700" ht="16.5" hidden="1" customHeight="1"/>
    <row r="18701" ht="16.5" hidden="1" customHeight="1"/>
    <row r="18702" ht="16.5" hidden="1" customHeight="1"/>
    <row r="18703" ht="16.5" hidden="1" customHeight="1"/>
    <row r="18704" ht="16.5" hidden="1" customHeight="1"/>
    <row r="18705" ht="16.5" hidden="1" customHeight="1"/>
    <row r="18706" ht="16.5" hidden="1" customHeight="1"/>
    <row r="18707" ht="16.5" hidden="1" customHeight="1"/>
    <row r="18708" ht="16.5" hidden="1" customHeight="1"/>
    <row r="18709" ht="16.5" hidden="1" customHeight="1"/>
    <row r="18710" ht="16.5" hidden="1" customHeight="1"/>
    <row r="18711" ht="16.5" hidden="1" customHeight="1"/>
    <row r="18712" ht="16.5" hidden="1" customHeight="1"/>
    <row r="18713" ht="16.5" hidden="1" customHeight="1"/>
    <row r="18714" ht="16.5" hidden="1" customHeight="1"/>
    <row r="18715" ht="16.5" hidden="1" customHeight="1"/>
    <row r="18716" ht="16.5" hidden="1" customHeight="1"/>
    <row r="18717" ht="16.5" hidden="1" customHeight="1"/>
    <row r="18718" ht="16.5" hidden="1" customHeight="1"/>
    <row r="18719" ht="16.5" hidden="1" customHeight="1"/>
    <row r="18720" ht="16.5" hidden="1" customHeight="1"/>
    <row r="18721" ht="16.5" hidden="1" customHeight="1"/>
    <row r="18722" ht="16.5" hidden="1" customHeight="1"/>
    <row r="18723" ht="16.5" hidden="1" customHeight="1"/>
    <row r="18724" ht="16.5" hidden="1" customHeight="1"/>
    <row r="18725" ht="16.5" hidden="1" customHeight="1"/>
    <row r="18726" ht="16.5" hidden="1" customHeight="1"/>
    <row r="18727" ht="16.5" hidden="1" customHeight="1"/>
    <row r="18728" ht="16.5" hidden="1" customHeight="1"/>
    <row r="18729" ht="16.5" hidden="1" customHeight="1"/>
    <row r="18730" ht="16.5" hidden="1" customHeight="1"/>
    <row r="18731" ht="16.5" hidden="1" customHeight="1"/>
    <row r="18732" ht="16.5" hidden="1" customHeight="1"/>
    <row r="18733" ht="16.5" hidden="1" customHeight="1"/>
    <row r="18734" ht="16.5" hidden="1" customHeight="1"/>
    <row r="18735" ht="16.5" hidden="1" customHeight="1"/>
    <row r="18736" ht="16.5" hidden="1" customHeight="1"/>
    <row r="18737" ht="16.5" hidden="1" customHeight="1"/>
    <row r="18738" ht="16.5" hidden="1" customHeight="1"/>
    <row r="18739" ht="16.5" hidden="1" customHeight="1"/>
    <row r="18740" ht="16.5" hidden="1" customHeight="1"/>
    <row r="18741" ht="16.5" hidden="1" customHeight="1"/>
    <row r="18742" ht="16.5" hidden="1" customHeight="1"/>
    <row r="18743" ht="16.5" hidden="1" customHeight="1"/>
    <row r="18744" ht="16.5" hidden="1" customHeight="1"/>
    <row r="18745" ht="16.5" hidden="1" customHeight="1"/>
    <row r="18746" ht="16.5" hidden="1" customHeight="1"/>
    <row r="18747" ht="16.5" hidden="1" customHeight="1"/>
    <row r="18748" ht="16.5" hidden="1" customHeight="1"/>
    <row r="18749" ht="16.5" hidden="1" customHeight="1"/>
    <row r="18750" ht="16.5" hidden="1" customHeight="1"/>
    <row r="18751" ht="16.5" hidden="1" customHeight="1"/>
    <row r="18752" ht="16.5" hidden="1" customHeight="1"/>
    <row r="18753" ht="16.5" hidden="1" customHeight="1"/>
    <row r="18754" ht="16.5" hidden="1" customHeight="1"/>
    <row r="18755" ht="16.5" hidden="1" customHeight="1"/>
    <row r="18756" ht="16.5" hidden="1" customHeight="1"/>
    <row r="18757" ht="16.5" hidden="1" customHeight="1"/>
    <row r="18758" ht="16.5" hidden="1" customHeight="1"/>
    <row r="18759" ht="16.5" hidden="1" customHeight="1"/>
    <row r="18760" ht="16.5" hidden="1" customHeight="1"/>
    <row r="18761" ht="16.5" hidden="1" customHeight="1"/>
    <row r="18762" ht="16.5" hidden="1" customHeight="1"/>
    <row r="18763" ht="16.5" hidden="1" customHeight="1"/>
    <row r="18764" ht="16.5" hidden="1" customHeight="1"/>
    <row r="18765" ht="16.5" hidden="1" customHeight="1"/>
    <row r="18766" ht="16.5" hidden="1" customHeight="1"/>
    <row r="18767" ht="16.5" hidden="1" customHeight="1"/>
    <row r="18768" ht="16.5" hidden="1" customHeight="1"/>
    <row r="18769" ht="16.5" hidden="1" customHeight="1"/>
    <row r="18770" ht="16.5" hidden="1" customHeight="1"/>
    <row r="18771" ht="16.5" hidden="1" customHeight="1"/>
    <row r="18772" ht="16.5" hidden="1" customHeight="1"/>
    <row r="18773" ht="16.5" hidden="1" customHeight="1"/>
    <row r="18774" ht="16.5" hidden="1" customHeight="1"/>
    <row r="18775" ht="16.5" hidden="1" customHeight="1"/>
    <row r="18776" ht="16.5" hidden="1" customHeight="1"/>
    <row r="18777" ht="16.5" hidden="1" customHeight="1"/>
    <row r="18778" ht="16.5" hidden="1" customHeight="1"/>
    <row r="18779" ht="16.5" hidden="1" customHeight="1"/>
    <row r="18780" ht="16.5" hidden="1" customHeight="1"/>
    <row r="18781" ht="16.5" hidden="1" customHeight="1"/>
    <row r="18782" ht="16.5" hidden="1" customHeight="1"/>
    <row r="18783" ht="16.5" hidden="1" customHeight="1"/>
    <row r="18784" ht="16.5" hidden="1" customHeight="1"/>
    <row r="18785" ht="16.5" hidden="1" customHeight="1"/>
    <row r="18786" ht="16.5" hidden="1" customHeight="1"/>
    <row r="18787" ht="16.5" hidden="1" customHeight="1"/>
    <row r="18788" ht="16.5" hidden="1" customHeight="1"/>
    <row r="18789" ht="16.5" hidden="1" customHeight="1"/>
    <row r="18790" ht="16.5" hidden="1" customHeight="1"/>
    <row r="18791" ht="16.5" hidden="1" customHeight="1"/>
    <row r="18792" ht="16.5" hidden="1" customHeight="1"/>
    <row r="18793" ht="16.5" hidden="1" customHeight="1"/>
    <row r="18794" ht="16.5" hidden="1" customHeight="1"/>
    <row r="18795" ht="16.5" hidden="1" customHeight="1"/>
    <row r="18796" ht="16.5" hidden="1" customHeight="1"/>
    <row r="18797" ht="16.5" hidden="1" customHeight="1"/>
    <row r="18798" ht="16.5" hidden="1" customHeight="1"/>
    <row r="18799" ht="16.5" hidden="1" customHeight="1"/>
    <row r="18800" ht="16.5" hidden="1" customHeight="1"/>
    <row r="18801" ht="16.5" hidden="1" customHeight="1"/>
    <row r="18802" ht="16.5" hidden="1" customHeight="1"/>
    <row r="18803" ht="16.5" hidden="1" customHeight="1"/>
    <row r="18804" ht="16.5" hidden="1" customHeight="1"/>
    <row r="18805" ht="16.5" hidden="1" customHeight="1"/>
    <row r="18806" ht="16.5" hidden="1" customHeight="1"/>
    <row r="18807" ht="16.5" hidden="1" customHeight="1"/>
    <row r="18808" ht="16.5" hidden="1" customHeight="1"/>
    <row r="18809" ht="16.5" hidden="1" customHeight="1"/>
    <row r="18810" ht="16.5" hidden="1" customHeight="1"/>
    <row r="18811" ht="16.5" hidden="1" customHeight="1"/>
    <row r="18812" ht="16.5" hidden="1" customHeight="1"/>
    <row r="18813" ht="16.5" hidden="1" customHeight="1"/>
    <row r="18814" ht="16.5" hidden="1" customHeight="1"/>
    <row r="18815" ht="16.5" hidden="1" customHeight="1"/>
    <row r="18816" ht="16.5" hidden="1" customHeight="1"/>
    <row r="18817" ht="16.5" hidden="1" customHeight="1"/>
    <row r="18818" ht="16.5" hidden="1" customHeight="1"/>
    <row r="18819" ht="16.5" hidden="1" customHeight="1"/>
    <row r="18820" ht="16.5" hidden="1" customHeight="1"/>
    <row r="18821" ht="16.5" hidden="1" customHeight="1"/>
    <row r="18822" ht="16.5" hidden="1" customHeight="1"/>
    <row r="18823" ht="16.5" hidden="1" customHeight="1"/>
    <row r="18824" ht="16.5" hidden="1" customHeight="1"/>
    <row r="18825" ht="16.5" hidden="1" customHeight="1"/>
    <row r="18826" ht="16.5" hidden="1" customHeight="1"/>
    <row r="18827" ht="16.5" hidden="1" customHeight="1"/>
    <row r="18828" ht="16.5" hidden="1" customHeight="1"/>
    <row r="18829" ht="16.5" hidden="1" customHeight="1"/>
    <row r="18830" ht="16.5" hidden="1" customHeight="1"/>
    <row r="18831" ht="16.5" hidden="1" customHeight="1"/>
    <row r="18832" ht="16.5" hidden="1" customHeight="1"/>
    <row r="18833" ht="16.5" hidden="1" customHeight="1"/>
    <row r="18834" ht="16.5" hidden="1" customHeight="1"/>
    <row r="18835" ht="16.5" hidden="1" customHeight="1"/>
    <row r="18836" ht="16.5" hidden="1" customHeight="1"/>
    <row r="18837" ht="16.5" hidden="1" customHeight="1"/>
    <row r="18838" ht="16.5" hidden="1" customHeight="1"/>
    <row r="18839" ht="16.5" hidden="1" customHeight="1"/>
    <row r="18840" ht="16.5" hidden="1" customHeight="1"/>
    <row r="18841" ht="16.5" hidden="1" customHeight="1"/>
    <row r="18842" ht="16.5" hidden="1" customHeight="1"/>
    <row r="18843" ht="16.5" hidden="1" customHeight="1"/>
    <row r="18844" ht="16.5" hidden="1" customHeight="1"/>
    <row r="18845" ht="16.5" hidden="1" customHeight="1"/>
    <row r="18846" ht="16.5" hidden="1" customHeight="1"/>
    <row r="18847" ht="16.5" hidden="1" customHeight="1"/>
    <row r="18848" ht="16.5" hidden="1" customHeight="1"/>
    <row r="18849" ht="16.5" hidden="1" customHeight="1"/>
    <row r="18850" ht="16.5" hidden="1" customHeight="1"/>
    <row r="18851" ht="16.5" hidden="1" customHeight="1"/>
    <row r="18852" ht="16.5" hidden="1" customHeight="1"/>
    <row r="18853" ht="16.5" hidden="1" customHeight="1"/>
    <row r="18854" ht="16.5" hidden="1" customHeight="1"/>
    <row r="18855" ht="16.5" hidden="1" customHeight="1"/>
    <row r="18856" ht="16.5" hidden="1" customHeight="1"/>
    <row r="18857" ht="16.5" hidden="1" customHeight="1"/>
    <row r="18858" ht="16.5" hidden="1" customHeight="1"/>
    <row r="18859" ht="16.5" hidden="1" customHeight="1"/>
    <row r="18860" ht="16.5" hidden="1" customHeight="1"/>
    <row r="18861" ht="16.5" hidden="1" customHeight="1"/>
    <row r="18862" ht="16.5" hidden="1" customHeight="1"/>
    <row r="18863" ht="16.5" hidden="1" customHeight="1"/>
    <row r="18864" ht="16.5" hidden="1" customHeight="1"/>
    <row r="18865" ht="16.5" hidden="1" customHeight="1"/>
    <row r="18866" ht="16.5" hidden="1" customHeight="1"/>
    <row r="18867" ht="16.5" hidden="1" customHeight="1"/>
    <row r="18868" ht="16.5" hidden="1" customHeight="1"/>
    <row r="18869" ht="16.5" hidden="1" customHeight="1"/>
    <row r="18870" ht="16.5" hidden="1" customHeight="1"/>
    <row r="18871" ht="16.5" hidden="1" customHeight="1"/>
    <row r="18872" ht="16.5" hidden="1" customHeight="1"/>
    <row r="18873" ht="16.5" hidden="1" customHeight="1"/>
    <row r="18874" ht="16.5" hidden="1" customHeight="1"/>
    <row r="18875" ht="16.5" hidden="1" customHeight="1"/>
    <row r="18876" ht="16.5" hidden="1" customHeight="1"/>
    <row r="18877" ht="16.5" hidden="1" customHeight="1"/>
    <row r="18878" ht="16.5" hidden="1" customHeight="1"/>
    <row r="18879" ht="16.5" hidden="1" customHeight="1"/>
    <row r="18880" ht="16.5" hidden="1" customHeight="1"/>
    <row r="18881" ht="16.5" hidden="1" customHeight="1"/>
    <row r="18882" ht="16.5" hidden="1" customHeight="1"/>
    <row r="18883" ht="16.5" hidden="1" customHeight="1"/>
    <row r="18884" ht="16.5" hidden="1" customHeight="1"/>
    <row r="18885" ht="16.5" hidden="1" customHeight="1"/>
    <row r="18886" ht="16.5" hidden="1" customHeight="1"/>
    <row r="18887" ht="16.5" hidden="1" customHeight="1"/>
    <row r="18888" ht="16.5" hidden="1" customHeight="1"/>
    <row r="18889" ht="16.5" hidden="1" customHeight="1"/>
    <row r="18890" ht="16.5" hidden="1" customHeight="1"/>
    <row r="18891" ht="16.5" hidden="1" customHeight="1"/>
    <row r="18892" ht="16.5" hidden="1" customHeight="1"/>
    <row r="18893" ht="16.5" hidden="1" customHeight="1"/>
    <row r="18894" ht="16.5" hidden="1" customHeight="1"/>
    <row r="18895" ht="16.5" hidden="1" customHeight="1"/>
    <row r="18896" ht="16.5" hidden="1" customHeight="1"/>
    <row r="18897" ht="16.5" hidden="1" customHeight="1"/>
    <row r="18898" ht="16.5" hidden="1" customHeight="1"/>
    <row r="18899" ht="16.5" hidden="1" customHeight="1"/>
    <row r="18900" ht="16.5" hidden="1" customHeight="1"/>
    <row r="18901" ht="16.5" hidden="1" customHeight="1"/>
    <row r="18902" ht="16.5" hidden="1" customHeight="1"/>
    <row r="18903" ht="16.5" hidden="1" customHeight="1"/>
    <row r="18904" ht="16.5" hidden="1" customHeight="1"/>
    <row r="18905" ht="16.5" hidden="1" customHeight="1"/>
    <row r="18906" ht="16.5" hidden="1" customHeight="1"/>
    <row r="18907" ht="16.5" hidden="1" customHeight="1"/>
    <row r="18908" ht="16.5" hidden="1" customHeight="1"/>
    <row r="18909" ht="16.5" hidden="1" customHeight="1"/>
    <row r="18910" ht="16.5" hidden="1" customHeight="1"/>
    <row r="18911" ht="16.5" hidden="1" customHeight="1"/>
    <row r="18912" ht="16.5" hidden="1" customHeight="1"/>
    <row r="18913" ht="16.5" hidden="1" customHeight="1"/>
    <row r="18914" ht="16.5" hidden="1" customHeight="1"/>
    <row r="18915" ht="16.5" hidden="1" customHeight="1"/>
    <row r="18916" ht="16.5" hidden="1" customHeight="1"/>
    <row r="18917" ht="16.5" hidden="1" customHeight="1"/>
    <row r="18918" ht="16.5" hidden="1" customHeight="1"/>
    <row r="18919" ht="16.5" hidden="1" customHeight="1"/>
    <row r="18920" ht="16.5" hidden="1" customHeight="1"/>
    <row r="18921" ht="16.5" hidden="1" customHeight="1"/>
    <row r="18922" ht="16.5" hidden="1" customHeight="1"/>
    <row r="18923" ht="16.5" hidden="1" customHeight="1"/>
    <row r="18924" ht="16.5" hidden="1" customHeight="1"/>
    <row r="18925" ht="16.5" hidden="1" customHeight="1"/>
    <row r="18926" ht="16.5" hidden="1" customHeight="1"/>
    <row r="18927" ht="16.5" hidden="1" customHeight="1"/>
    <row r="18928" ht="16.5" hidden="1" customHeight="1"/>
    <row r="18929" ht="16.5" hidden="1" customHeight="1"/>
    <row r="18930" ht="16.5" hidden="1" customHeight="1"/>
    <row r="18931" ht="16.5" hidden="1" customHeight="1"/>
    <row r="18932" ht="16.5" hidden="1" customHeight="1"/>
    <row r="18933" ht="16.5" hidden="1" customHeight="1"/>
    <row r="18934" ht="16.5" hidden="1" customHeight="1"/>
    <row r="18935" ht="16.5" hidden="1" customHeight="1"/>
    <row r="18936" ht="16.5" hidden="1" customHeight="1"/>
    <row r="18937" ht="16.5" hidden="1" customHeight="1"/>
    <row r="18938" ht="16.5" hidden="1" customHeight="1"/>
    <row r="18939" ht="16.5" hidden="1" customHeight="1"/>
    <row r="18940" ht="16.5" hidden="1" customHeight="1"/>
    <row r="18941" ht="16.5" hidden="1" customHeight="1"/>
    <row r="18942" ht="16.5" hidden="1" customHeight="1"/>
    <row r="18943" ht="16.5" hidden="1" customHeight="1"/>
    <row r="18944" ht="16.5" hidden="1" customHeight="1"/>
    <row r="18945" ht="16.5" hidden="1" customHeight="1"/>
    <row r="18946" ht="16.5" hidden="1" customHeight="1"/>
    <row r="18947" ht="16.5" hidden="1" customHeight="1"/>
    <row r="18948" ht="16.5" hidden="1" customHeight="1"/>
    <row r="18949" ht="16.5" hidden="1" customHeight="1"/>
    <row r="18950" ht="16.5" hidden="1" customHeight="1"/>
    <row r="18951" ht="16.5" hidden="1" customHeight="1"/>
    <row r="18952" ht="16.5" hidden="1" customHeight="1"/>
    <row r="18953" ht="16.5" hidden="1" customHeight="1"/>
    <row r="18954" ht="16.5" hidden="1" customHeight="1"/>
    <row r="18955" ht="16.5" hidden="1" customHeight="1"/>
    <row r="18956" ht="16.5" hidden="1" customHeight="1"/>
    <row r="18957" ht="16.5" hidden="1" customHeight="1"/>
    <row r="18958" ht="16.5" hidden="1" customHeight="1"/>
    <row r="18959" ht="16.5" hidden="1" customHeight="1"/>
    <row r="18960" ht="16.5" hidden="1" customHeight="1"/>
    <row r="18961" ht="16.5" hidden="1" customHeight="1"/>
    <row r="18962" ht="16.5" hidden="1" customHeight="1"/>
    <row r="18963" ht="16.5" hidden="1" customHeight="1"/>
    <row r="18964" ht="16.5" hidden="1" customHeight="1"/>
    <row r="18965" ht="16.5" hidden="1" customHeight="1"/>
    <row r="18966" ht="16.5" hidden="1" customHeight="1"/>
    <row r="18967" ht="16.5" hidden="1" customHeight="1"/>
    <row r="18968" ht="16.5" hidden="1" customHeight="1"/>
    <row r="18969" ht="16.5" hidden="1" customHeight="1"/>
    <row r="18970" ht="16.5" hidden="1" customHeight="1"/>
    <row r="18971" ht="16.5" hidden="1" customHeight="1"/>
    <row r="18972" ht="16.5" hidden="1" customHeight="1"/>
    <row r="18973" ht="16.5" hidden="1" customHeight="1"/>
    <row r="18974" ht="16.5" hidden="1" customHeight="1"/>
    <row r="18975" ht="16.5" hidden="1" customHeight="1"/>
    <row r="18976" ht="16.5" hidden="1" customHeight="1"/>
    <row r="18977" ht="16.5" hidden="1" customHeight="1"/>
    <row r="18978" ht="16.5" hidden="1" customHeight="1"/>
    <row r="18979" ht="16.5" hidden="1" customHeight="1"/>
    <row r="18980" ht="16.5" hidden="1" customHeight="1"/>
    <row r="18981" ht="16.5" hidden="1" customHeight="1"/>
    <row r="18982" ht="16.5" hidden="1" customHeight="1"/>
    <row r="18983" ht="16.5" hidden="1" customHeight="1"/>
    <row r="18984" ht="16.5" hidden="1" customHeight="1"/>
    <row r="18985" ht="16.5" hidden="1" customHeight="1"/>
    <row r="18986" ht="16.5" hidden="1" customHeight="1"/>
    <row r="18987" ht="16.5" hidden="1" customHeight="1"/>
    <row r="18988" ht="16.5" hidden="1" customHeight="1"/>
    <row r="18989" ht="16.5" hidden="1" customHeight="1"/>
    <row r="18990" ht="16.5" hidden="1" customHeight="1"/>
    <row r="18991" ht="16.5" hidden="1" customHeight="1"/>
    <row r="18992" ht="16.5" hidden="1" customHeight="1"/>
    <row r="18993" ht="16.5" hidden="1" customHeight="1"/>
    <row r="18994" ht="16.5" hidden="1" customHeight="1"/>
    <row r="18995" ht="16.5" hidden="1" customHeight="1"/>
    <row r="18996" ht="16.5" hidden="1" customHeight="1"/>
    <row r="18997" ht="16.5" hidden="1" customHeight="1"/>
    <row r="18998" ht="16.5" hidden="1" customHeight="1"/>
    <row r="18999" ht="16.5" hidden="1" customHeight="1"/>
    <row r="19000" ht="16.5" hidden="1" customHeight="1"/>
    <row r="19001" ht="16.5" hidden="1" customHeight="1"/>
    <row r="19002" ht="16.5" hidden="1" customHeight="1"/>
    <row r="19003" ht="16.5" hidden="1" customHeight="1"/>
    <row r="19004" ht="16.5" hidden="1" customHeight="1"/>
    <row r="19005" ht="16.5" hidden="1" customHeight="1"/>
    <row r="19006" ht="16.5" hidden="1" customHeight="1"/>
    <row r="19007" ht="16.5" hidden="1" customHeight="1"/>
    <row r="19008" ht="16.5" hidden="1" customHeight="1"/>
    <row r="19009" ht="16.5" hidden="1" customHeight="1"/>
    <row r="19010" ht="16.5" hidden="1" customHeight="1"/>
    <row r="19011" ht="16.5" hidden="1" customHeight="1"/>
    <row r="19012" ht="16.5" hidden="1" customHeight="1"/>
    <row r="19013" ht="16.5" hidden="1" customHeight="1"/>
    <row r="19014" ht="16.5" hidden="1" customHeight="1"/>
    <row r="19015" ht="16.5" hidden="1" customHeight="1"/>
    <row r="19016" ht="16.5" hidden="1" customHeight="1"/>
    <row r="19017" ht="16.5" hidden="1" customHeight="1"/>
    <row r="19018" ht="16.5" hidden="1" customHeight="1"/>
    <row r="19019" ht="16.5" hidden="1" customHeight="1"/>
    <row r="19020" ht="16.5" hidden="1" customHeight="1"/>
    <row r="19021" ht="16.5" hidden="1" customHeight="1"/>
    <row r="19022" ht="16.5" hidden="1" customHeight="1"/>
    <row r="19023" ht="16.5" hidden="1" customHeight="1"/>
    <row r="19024" ht="16.5" hidden="1" customHeight="1"/>
    <row r="19025" ht="16.5" hidden="1" customHeight="1"/>
    <row r="19026" ht="16.5" hidden="1" customHeight="1"/>
    <row r="19027" ht="16.5" hidden="1" customHeight="1"/>
    <row r="19028" ht="16.5" hidden="1" customHeight="1"/>
    <row r="19029" ht="16.5" hidden="1" customHeight="1"/>
    <row r="19030" ht="16.5" hidden="1" customHeight="1"/>
    <row r="19031" ht="16.5" hidden="1" customHeight="1"/>
    <row r="19032" ht="16.5" hidden="1" customHeight="1"/>
    <row r="19033" ht="16.5" hidden="1" customHeight="1"/>
    <row r="19034" ht="16.5" hidden="1" customHeight="1"/>
    <row r="19035" ht="16.5" hidden="1" customHeight="1"/>
    <row r="19036" ht="16.5" hidden="1" customHeight="1"/>
    <row r="19037" ht="16.5" hidden="1" customHeight="1"/>
    <row r="19038" ht="16.5" hidden="1" customHeight="1"/>
    <row r="19039" ht="16.5" hidden="1" customHeight="1"/>
    <row r="19040" ht="16.5" hidden="1" customHeight="1"/>
    <row r="19041" ht="16.5" hidden="1" customHeight="1"/>
    <row r="19042" ht="16.5" hidden="1" customHeight="1"/>
    <row r="19043" ht="16.5" hidden="1" customHeight="1"/>
    <row r="19044" ht="16.5" hidden="1" customHeight="1"/>
    <row r="19045" ht="16.5" hidden="1" customHeight="1"/>
    <row r="19046" ht="16.5" hidden="1" customHeight="1"/>
    <row r="19047" ht="16.5" hidden="1" customHeight="1"/>
    <row r="19048" ht="16.5" hidden="1" customHeight="1"/>
    <row r="19049" ht="16.5" hidden="1" customHeight="1"/>
    <row r="19050" ht="16.5" hidden="1" customHeight="1"/>
    <row r="19051" ht="16.5" hidden="1" customHeight="1"/>
    <row r="19052" ht="16.5" hidden="1" customHeight="1"/>
    <row r="19053" ht="16.5" hidden="1" customHeight="1"/>
    <row r="19054" ht="16.5" hidden="1" customHeight="1"/>
    <row r="19055" ht="16.5" hidden="1" customHeight="1"/>
    <row r="19056" ht="16.5" hidden="1" customHeight="1"/>
    <row r="19057" ht="16.5" hidden="1" customHeight="1"/>
    <row r="19058" ht="16.5" hidden="1" customHeight="1"/>
    <row r="19059" ht="16.5" hidden="1" customHeight="1"/>
    <row r="19060" ht="16.5" hidden="1" customHeight="1"/>
    <row r="19061" ht="16.5" hidden="1" customHeight="1"/>
    <row r="19062" ht="16.5" hidden="1" customHeight="1"/>
    <row r="19063" ht="16.5" hidden="1" customHeight="1"/>
    <row r="19064" ht="16.5" hidden="1" customHeight="1"/>
    <row r="19065" ht="16.5" hidden="1" customHeight="1"/>
    <row r="19066" ht="16.5" hidden="1" customHeight="1"/>
    <row r="19067" ht="16.5" hidden="1" customHeight="1"/>
    <row r="19068" ht="16.5" hidden="1" customHeight="1"/>
    <row r="19069" ht="16.5" hidden="1" customHeight="1"/>
    <row r="19070" ht="16.5" hidden="1" customHeight="1"/>
    <row r="19071" ht="16.5" hidden="1" customHeight="1"/>
    <row r="19072" ht="16.5" hidden="1" customHeight="1"/>
    <row r="19073" ht="16.5" hidden="1" customHeight="1"/>
    <row r="19074" ht="16.5" hidden="1" customHeight="1"/>
    <row r="19075" ht="16.5" hidden="1" customHeight="1"/>
    <row r="19076" ht="16.5" hidden="1" customHeight="1"/>
    <row r="19077" ht="16.5" hidden="1" customHeight="1"/>
    <row r="19078" ht="16.5" hidden="1" customHeight="1"/>
    <row r="19079" ht="16.5" hidden="1" customHeight="1"/>
    <row r="19080" ht="16.5" hidden="1" customHeight="1"/>
    <row r="19081" ht="16.5" hidden="1" customHeight="1"/>
    <row r="19082" ht="16.5" hidden="1" customHeight="1"/>
    <row r="19083" ht="16.5" hidden="1" customHeight="1"/>
    <row r="19084" ht="16.5" hidden="1" customHeight="1"/>
    <row r="19085" ht="16.5" hidden="1" customHeight="1"/>
    <row r="19086" ht="16.5" hidden="1" customHeight="1"/>
    <row r="19087" ht="16.5" hidden="1" customHeight="1"/>
    <row r="19088" ht="16.5" hidden="1" customHeight="1"/>
    <row r="19089" ht="16.5" hidden="1" customHeight="1"/>
    <row r="19090" ht="16.5" hidden="1" customHeight="1"/>
    <row r="19091" ht="16.5" hidden="1" customHeight="1"/>
    <row r="19092" ht="16.5" hidden="1" customHeight="1"/>
    <row r="19093" ht="16.5" hidden="1" customHeight="1"/>
    <row r="19094" ht="16.5" hidden="1" customHeight="1"/>
    <row r="19095" ht="16.5" hidden="1" customHeight="1"/>
    <row r="19096" ht="16.5" hidden="1" customHeight="1"/>
    <row r="19097" ht="16.5" hidden="1" customHeight="1"/>
    <row r="19098" ht="16.5" hidden="1" customHeight="1"/>
    <row r="19099" ht="16.5" hidden="1" customHeight="1"/>
    <row r="19100" ht="16.5" hidden="1" customHeight="1"/>
    <row r="19101" ht="16.5" hidden="1" customHeight="1"/>
    <row r="19102" ht="16.5" hidden="1" customHeight="1"/>
    <row r="19103" ht="16.5" hidden="1" customHeight="1"/>
    <row r="19104" ht="16.5" hidden="1" customHeight="1"/>
    <row r="19105" ht="16.5" hidden="1" customHeight="1"/>
    <row r="19106" ht="16.5" hidden="1" customHeight="1"/>
    <row r="19107" ht="16.5" hidden="1" customHeight="1"/>
    <row r="19108" ht="16.5" hidden="1" customHeight="1"/>
    <row r="19109" ht="16.5" hidden="1" customHeight="1"/>
    <row r="19110" ht="16.5" hidden="1" customHeight="1"/>
    <row r="19111" ht="16.5" hidden="1" customHeight="1"/>
    <row r="19112" ht="16.5" hidden="1" customHeight="1"/>
    <row r="19113" ht="16.5" hidden="1" customHeight="1"/>
    <row r="19114" ht="16.5" hidden="1" customHeight="1"/>
    <row r="19115" ht="16.5" hidden="1" customHeight="1"/>
    <row r="19116" ht="16.5" hidden="1" customHeight="1"/>
    <row r="19117" ht="16.5" hidden="1" customHeight="1"/>
    <row r="19118" ht="16.5" hidden="1" customHeight="1"/>
    <row r="19119" ht="16.5" hidden="1" customHeight="1"/>
    <row r="19120" ht="16.5" hidden="1" customHeight="1"/>
    <row r="19121" ht="16.5" hidden="1" customHeight="1"/>
    <row r="19122" ht="16.5" hidden="1" customHeight="1"/>
    <row r="19123" ht="16.5" hidden="1" customHeight="1"/>
    <row r="19124" ht="16.5" hidden="1" customHeight="1"/>
    <row r="19125" ht="16.5" hidden="1" customHeight="1"/>
    <row r="19126" ht="16.5" hidden="1" customHeight="1"/>
    <row r="19127" ht="16.5" hidden="1" customHeight="1"/>
    <row r="19128" ht="16.5" hidden="1" customHeight="1"/>
    <row r="19129" ht="16.5" hidden="1" customHeight="1"/>
    <row r="19130" ht="16.5" hidden="1" customHeight="1"/>
    <row r="19131" ht="16.5" hidden="1" customHeight="1"/>
    <row r="19132" ht="16.5" hidden="1" customHeight="1"/>
    <row r="19133" ht="16.5" hidden="1" customHeight="1"/>
    <row r="19134" ht="16.5" hidden="1" customHeight="1"/>
    <row r="19135" ht="16.5" hidden="1" customHeight="1"/>
    <row r="19136" ht="16.5" hidden="1" customHeight="1"/>
    <row r="19137" ht="16.5" hidden="1" customHeight="1"/>
    <row r="19138" ht="16.5" hidden="1" customHeight="1"/>
    <row r="19139" ht="16.5" hidden="1" customHeight="1"/>
    <row r="19140" ht="16.5" hidden="1" customHeight="1"/>
    <row r="19141" ht="16.5" hidden="1" customHeight="1"/>
    <row r="19142" ht="16.5" hidden="1" customHeight="1"/>
    <row r="19143" ht="16.5" hidden="1" customHeight="1"/>
    <row r="19144" ht="16.5" hidden="1" customHeight="1"/>
    <row r="19145" ht="16.5" hidden="1" customHeight="1"/>
    <row r="19146" ht="16.5" hidden="1" customHeight="1"/>
    <row r="19147" ht="16.5" hidden="1" customHeight="1"/>
    <row r="19148" ht="16.5" hidden="1" customHeight="1"/>
    <row r="19149" ht="16.5" hidden="1" customHeight="1"/>
    <row r="19150" ht="16.5" hidden="1" customHeight="1"/>
    <row r="19151" ht="16.5" hidden="1" customHeight="1"/>
    <row r="19152" ht="16.5" hidden="1" customHeight="1"/>
    <row r="19153" ht="16.5" hidden="1" customHeight="1"/>
    <row r="19154" ht="16.5" hidden="1" customHeight="1"/>
    <row r="19155" ht="16.5" hidden="1" customHeight="1"/>
    <row r="19156" ht="16.5" hidden="1" customHeight="1"/>
    <row r="19157" ht="16.5" hidden="1" customHeight="1"/>
    <row r="19158" ht="16.5" hidden="1" customHeight="1"/>
    <row r="19159" ht="16.5" hidden="1" customHeight="1"/>
    <row r="19160" ht="16.5" hidden="1" customHeight="1"/>
    <row r="19161" ht="16.5" hidden="1" customHeight="1"/>
    <row r="19162" ht="16.5" hidden="1" customHeight="1"/>
    <row r="19163" ht="16.5" hidden="1" customHeight="1"/>
    <row r="19164" ht="16.5" hidden="1" customHeight="1"/>
    <row r="19165" ht="16.5" hidden="1" customHeight="1"/>
    <row r="19166" ht="16.5" hidden="1" customHeight="1"/>
    <row r="19167" ht="16.5" hidden="1" customHeight="1"/>
    <row r="19168" ht="16.5" hidden="1" customHeight="1"/>
    <row r="19169" ht="16.5" hidden="1" customHeight="1"/>
    <row r="19170" ht="16.5" hidden="1" customHeight="1"/>
    <row r="19171" ht="16.5" hidden="1" customHeight="1"/>
    <row r="19172" ht="16.5" hidden="1" customHeight="1"/>
    <row r="19173" ht="16.5" hidden="1" customHeight="1"/>
    <row r="19174" ht="16.5" hidden="1" customHeight="1"/>
    <row r="19175" ht="16.5" hidden="1" customHeight="1"/>
    <row r="19176" ht="16.5" hidden="1" customHeight="1"/>
    <row r="19177" ht="16.5" hidden="1" customHeight="1"/>
    <row r="19178" ht="16.5" hidden="1" customHeight="1"/>
    <row r="19179" ht="16.5" hidden="1" customHeight="1"/>
    <row r="19180" ht="16.5" hidden="1" customHeight="1"/>
    <row r="19181" ht="16.5" hidden="1" customHeight="1"/>
    <row r="19182" ht="16.5" hidden="1" customHeight="1"/>
    <row r="19183" ht="16.5" hidden="1" customHeight="1"/>
    <row r="19184" ht="16.5" hidden="1" customHeight="1"/>
    <row r="19185" ht="16.5" hidden="1" customHeight="1"/>
    <row r="19186" ht="16.5" hidden="1" customHeight="1"/>
    <row r="19187" ht="16.5" hidden="1" customHeight="1"/>
    <row r="19188" ht="16.5" hidden="1" customHeight="1"/>
    <row r="19189" ht="16.5" hidden="1" customHeight="1"/>
    <row r="19190" ht="16.5" hidden="1" customHeight="1"/>
    <row r="19191" ht="16.5" hidden="1" customHeight="1"/>
    <row r="19192" ht="16.5" hidden="1" customHeight="1"/>
    <row r="19193" ht="16.5" hidden="1" customHeight="1"/>
    <row r="19194" ht="16.5" hidden="1" customHeight="1"/>
    <row r="19195" ht="16.5" hidden="1" customHeight="1"/>
    <row r="19196" ht="16.5" hidden="1" customHeight="1"/>
    <row r="19197" ht="16.5" hidden="1" customHeight="1"/>
    <row r="19198" ht="16.5" hidden="1" customHeight="1"/>
    <row r="19199" ht="16.5" hidden="1" customHeight="1"/>
    <row r="19200" ht="16.5" hidden="1" customHeight="1"/>
    <row r="19201" ht="16.5" hidden="1" customHeight="1"/>
    <row r="19202" ht="16.5" hidden="1" customHeight="1"/>
    <row r="19203" ht="16.5" hidden="1" customHeight="1"/>
    <row r="19204" ht="16.5" hidden="1" customHeight="1"/>
    <row r="19205" ht="16.5" hidden="1" customHeight="1"/>
    <row r="19206" ht="16.5" hidden="1" customHeight="1"/>
    <row r="19207" ht="16.5" hidden="1" customHeight="1"/>
    <row r="19208" ht="16.5" hidden="1" customHeight="1"/>
    <row r="19209" ht="16.5" hidden="1" customHeight="1"/>
    <row r="19210" ht="16.5" hidden="1" customHeight="1"/>
    <row r="19211" ht="16.5" hidden="1" customHeight="1"/>
    <row r="19212" ht="16.5" hidden="1" customHeight="1"/>
    <row r="19213" ht="16.5" hidden="1" customHeight="1"/>
    <row r="19214" ht="16.5" hidden="1" customHeight="1"/>
    <row r="19215" ht="16.5" hidden="1" customHeight="1"/>
    <row r="19216" ht="16.5" hidden="1" customHeight="1"/>
    <row r="19217" ht="16.5" hidden="1" customHeight="1"/>
    <row r="19218" ht="16.5" hidden="1" customHeight="1"/>
    <row r="19219" ht="16.5" hidden="1" customHeight="1"/>
    <row r="19220" ht="16.5" hidden="1" customHeight="1"/>
    <row r="19221" ht="16.5" hidden="1" customHeight="1"/>
    <row r="19222" ht="16.5" hidden="1" customHeight="1"/>
    <row r="19223" ht="16.5" hidden="1" customHeight="1"/>
    <row r="19224" ht="16.5" hidden="1" customHeight="1"/>
    <row r="19225" ht="16.5" hidden="1" customHeight="1"/>
    <row r="19226" ht="16.5" hidden="1" customHeight="1"/>
    <row r="19227" ht="16.5" hidden="1" customHeight="1"/>
    <row r="19228" ht="16.5" hidden="1" customHeight="1"/>
    <row r="19229" ht="16.5" hidden="1" customHeight="1"/>
    <row r="19230" ht="16.5" hidden="1" customHeight="1"/>
    <row r="19231" ht="16.5" hidden="1" customHeight="1"/>
    <row r="19232" ht="16.5" hidden="1" customHeight="1"/>
    <row r="19233" ht="16.5" hidden="1" customHeight="1"/>
    <row r="19234" ht="16.5" hidden="1" customHeight="1"/>
    <row r="19235" ht="16.5" hidden="1" customHeight="1"/>
    <row r="19236" ht="16.5" hidden="1" customHeight="1"/>
    <row r="19237" ht="16.5" hidden="1" customHeight="1"/>
    <row r="19238" ht="16.5" hidden="1" customHeight="1"/>
    <row r="19239" ht="16.5" hidden="1" customHeight="1"/>
    <row r="19240" ht="16.5" hidden="1" customHeight="1"/>
    <row r="19241" ht="16.5" hidden="1" customHeight="1"/>
    <row r="19242" ht="16.5" hidden="1" customHeight="1"/>
    <row r="19243" ht="16.5" hidden="1" customHeight="1"/>
    <row r="19244" ht="16.5" hidden="1" customHeight="1"/>
    <row r="19245" ht="16.5" hidden="1" customHeight="1"/>
    <row r="19246" ht="16.5" hidden="1" customHeight="1"/>
    <row r="19247" ht="16.5" hidden="1" customHeight="1"/>
    <row r="19248" ht="16.5" hidden="1" customHeight="1"/>
    <row r="19249" ht="16.5" hidden="1" customHeight="1"/>
    <row r="19250" ht="16.5" hidden="1" customHeight="1"/>
    <row r="19251" ht="16.5" hidden="1" customHeight="1"/>
    <row r="19252" ht="16.5" hidden="1" customHeight="1"/>
    <row r="19253" ht="16.5" hidden="1" customHeight="1"/>
    <row r="19254" ht="16.5" hidden="1" customHeight="1"/>
    <row r="19255" ht="16.5" hidden="1" customHeight="1"/>
    <row r="19256" ht="16.5" hidden="1" customHeight="1"/>
    <row r="19257" ht="16.5" hidden="1" customHeight="1"/>
    <row r="19258" ht="16.5" hidden="1" customHeight="1"/>
    <row r="19259" ht="16.5" hidden="1" customHeight="1"/>
    <row r="19260" ht="16.5" hidden="1" customHeight="1"/>
    <row r="19261" ht="16.5" hidden="1" customHeight="1"/>
    <row r="19262" ht="16.5" hidden="1" customHeight="1"/>
    <row r="19263" ht="16.5" hidden="1" customHeight="1"/>
    <row r="19264" ht="16.5" hidden="1" customHeight="1"/>
    <row r="19265" ht="16.5" hidden="1" customHeight="1"/>
    <row r="19266" ht="16.5" hidden="1" customHeight="1"/>
    <row r="19267" ht="16.5" hidden="1" customHeight="1"/>
    <row r="19268" ht="16.5" hidden="1" customHeight="1"/>
    <row r="19269" ht="16.5" hidden="1" customHeight="1"/>
    <row r="19270" ht="16.5" hidden="1" customHeight="1"/>
    <row r="19271" ht="16.5" hidden="1" customHeight="1"/>
    <row r="19272" ht="16.5" hidden="1" customHeight="1"/>
    <row r="19273" ht="16.5" hidden="1" customHeight="1"/>
    <row r="19274" ht="16.5" hidden="1" customHeight="1"/>
    <row r="19275" ht="16.5" hidden="1" customHeight="1"/>
    <row r="19276" ht="16.5" hidden="1" customHeight="1"/>
    <row r="19277" ht="16.5" hidden="1" customHeight="1"/>
    <row r="19278" ht="16.5" hidden="1" customHeight="1"/>
    <row r="19279" ht="16.5" hidden="1" customHeight="1"/>
    <row r="19280" ht="16.5" hidden="1" customHeight="1"/>
    <row r="19281" ht="16.5" hidden="1" customHeight="1"/>
    <row r="19282" ht="16.5" hidden="1" customHeight="1"/>
    <row r="19283" ht="16.5" hidden="1" customHeight="1"/>
    <row r="19284" ht="16.5" hidden="1" customHeight="1"/>
    <row r="19285" ht="16.5" hidden="1" customHeight="1"/>
    <row r="19286" ht="16.5" hidden="1" customHeight="1"/>
    <row r="19287" ht="16.5" hidden="1" customHeight="1"/>
    <row r="19288" ht="16.5" hidden="1" customHeight="1"/>
    <row r="19289" ht="16.5" hidden="1" customHeight="1"/>
    <row r="19290" ht="16.5" hidden="1" customHeight="1"/>
    <row r="19291" ht="16.5" hidden="1" customHeight="1"/>
    <row r="19292" ht="16.5" hidden="1" customHeight="1"/>
    <row r="19293" ht="16.5" hidden="1" customHeight="1"/>
    <row r="19294" ht="16.5" hidden="1" customHeight="1"/>
    <row r="19295" ht="16.5" hidden="1" customHeight="1"/>
    <row r="19296" ht="16.5" hidden="1" customHeight="1"/>
    <row r="19297" ht="16.5" hidden="1" customHeight="1"/>
    <row r="19298" ht="16.5" hidden="1" customHeight="1"/>
    <row r="19299" ht="16.5" hidden="1" customHeight="1"/>
    <row r="19300" ht="16.5" hidden="1" customHeight="1"/>
    <row r="19301" ht="16.5" hidden="1" customHeight="1"/>
    <row r="19302" ht="16.5" hidden="1" customHeight="1"/>
    <row r="19303" ht="16.5" hidden="1" customHeight="1"/>
    <row r="19304" ht="16.5" hidden="1" customHeight="1"/>
    <row r="19305" ht="16.5" hidden="1" customHeight="1"/>
    <row r="19306" ht="16.5" hidden="1" customHeight="1"/>
    <row r="19307" ht="16.5" hidden="1" customHeight="1"/>
    <row r="19308" ht="16.5" hidden="1" customHeight="1"/>
    <row r="19309" ht="16.5" hidden="1" customHeight="1"/>
    <row r="19310" ht="16.5" hidden="1" customHeight="1"/>
    <row r="19311" ht="16.5" hidden="1" customHeight="1"/>
    <row r="19312" ht="16.5" hidden="1" customHeight="1"/>
    <row r="19313" ht="16.5" hidden="1" customHeight="1"/>
    <row r="19314" ht="16.5" hidden="1" customHeight="1"/>
    <row r="19315" ht="16.5" hidden="1" customHeight="1"/>
    <row r="19316" ht="16.5" hidden="1" customHeight="1"/>
    <row r="19317" ht="16.5" hidden="1" customHeight="1"/>
    <row r="19318" ht="16.5" hidden="1" customHeight="1"/>
    <row r="19319" ht="16.5" hidden="1" customHeight="1"/>
    <row r="19320" ht="16.5" hidden="1" customHeight="1"/>
    <row r="19321" ht="16.5" hidden="1" customHeight="1"/>
    <row r="19322" ht="16.5" hidden="1" customHeight="1"/>
    <row r="19323" ht="16.5" hidden="1" customHeight="1"/>
    <row r="19324" ht="16.5" hidden="1" customHeight="1"/>
    <row r="19325" ht="16.5" hidden="1" customHeight="1"/>
    <row r="19326" ht="16.5" hidden="1" customHeight="1"/>
    <row r="19327" ht="16.5" hidden="1" customHeight="1"/>
    <row r="19328" ht="16.5" hidden="1" customHeight="1"/>
    <row r="19329" ht="16.5" hidden="1" customHeight="1"/>
    <row r="19330" ht="16.5" hidden="1" customHeight="1"/>
    <row r="19331" ht="16.5" hidden="1" customHeight="1"/>
    <row r="19332" ht="16.5" hidden="1" customHeight="1"/>
    <row r="19333" ht="16.5" hidden="1" customHeight="1"/>
    <row r="19334" ht="16.5" hidden="1" customHeight="1"/>
    <row r="19335" ht="16.5" hidden="1" customHeight="1"/>
    <row r="19336" ht="16.5" hidden="1" customHeight="1"/>
    <row r="19337" ht="16.5" hidden="1" customHeight="1"/>
    <row r="19338" ht="16.5" hidden="1" customHeight="1"/>
    <row r="19339" ht="16.5" hidden="1" customHeight="1"/>
    <row r="19340" ht="16.5" hidden="1" customHeight="1"/>
    <row r="19341" ht="16.5" hidden="1" customHeight="1"/>
    <row r="19342" ht="16.5" hidden="1" customHeight="1"/>
    <row r="19343" ht="16.5" hidden="1" customHeight="1"/>
    <row r="19344" ht="16.5" hidden="1" customHeight="1"/>
    <row r="19345" ht="16.5" hidden="1" customHeight="1"/>
    <row r="19346" ht="16.5" hidden="1" customHeight="1"/>
    <row r="19347" ht="16.5" hidden="1" customHeight="1"/>
    <row r="19348" ht="16.5" hidden="1" customHeight="1"/>
    <row r="19349" ht="16.5" hidden="1" customHeight="1"/>
    <row r="19350" ht="16.5" hidden="1" customHeight="1"/>
    <row r="19351" ht="16.5" hidden="1" customHeight="1"/>
    <row r="19352" ht="16.5" hidden="1" customHeight="1"/>
    <row r="19353" ht="16.5" hidden="1" customHeight="1"/>
    <row r="19354" ht="16.5" hidden="1" customHeight="1"/>
    <row r="19355" ht="16.5" hidden="1" customHeight="1"/>
    <row r="19356" ht="16.5" hidden="1" customHeight="1"/>
    <row r="19357" ht="16.5" hidden="1" customHeight="1"/>
    <row r="19358" ht="16.5" hidden="1" customHeight="1"/>
    <row r="19359" ht="16.5" hidden="1" customHeight="1"/>
    <row r="19360" ht="16.5" hidden="1" customHeight="1"/>
    <row r="19361" ht="16.5" hidden="1" customHeight="1"/>
    <row r="19362" ht="16.5" hidden="1" customHeight="1"/>
    <row r="19363" ht="16.5" hidden="1" customHeight="1"/>
    <row r="19364" ht="16.5" hidden="1" customHeight="1"/>
    <row r="19365" ht="16.5" hidden="1" customHeight="1"/>
    <row r="19366" ht="16.5" hidden="1" customHeight="1"/>
    <row r="19367" ht="16.5" hidden="1" customHeight="1"/>
    <row r="19368" ht="16.5" hidden="1" customHeight="1"/>
    <row r="19369" ht="16.5" hidden="1" customHeight="1"/>
    <row r="19370" ht="16.5" hidden="1" customHeight="1"/>
    <row r="19371" ht="16.5" hidden="1" customHeight="1"/>
    <row r="19372" ht="16.5" hidden="1" customHeight="1"/>
    <row r="19373" ht="16.5" hidden="1" customHeight="1"/>
    <row r="19374" ht="16.5" hidden="1" customHeight="1"/>
    <row r="19375" ht="16.5" hidden="1" customHeight="1"/>
    <row r="19376" ht="16.5" hidden="1" customHeight="1"/>
    <row r="19377" ht="16.5" hidden="1" customHeight="1"/>
    <row r="19378" ht="16.5" hidden="1" customHeight="1"/>
    <row r="19379" ht="16.5" hidden="1" customHeight="1"/>
    <row r="19380" ht="16.5" hidden="1" customHeight="1"/>
    <row r="19381" ht="16.5" hidden="1" customHeight="1"/>
    <row r="19382" ht="16.5" hidden="1" customHeight="1"/>
    <row r="19383" ht="16.5" hidden="1" customHeight="1"/>
    <row r="19384" ht="16.5" hidden="1" customHeight="1"/>
    <row r="19385" ht="16.5" hidden="1" customHeight="1"/>
    <row r="19386" ht="16.5" hidden="1" customHeight="1"/>
    <row r="19387" ht="16.5" hidden="1" customHeight="1"/>
    <row r="19388" ht="16.5" hidden="1" customHeight="1"/>
    <row r="19389" ht="16.5" hidden="1" customHeight="1"/>
    <row r="19390" ht="16.5" hidden="1" customHeight="1"/>
    <row r="19391" ht="16.5" hidden="1" customHeight="1"/>
    <row r="19392" ht="16.5" hidden="1" customHeight="1"/>
    <row r="19393" ht="16.5" hidden="1" customHeight="1"/>
    <row r="19394" ht="16.5" hidden="1" customHeight="1"/>
    <row r="19395" ht="16.5" hidden="1" customHeight="1"/>
    <row r="19396" ht="16.5" hidden="1" customHeight="1"/>
    <row r="19397" ht="16.5" hidden="1" customHeight="1"/>
    <row r="19398" ht="16.5" hidden="1" customHeight="1"/>
    <row r="19399" ht="16.5" hidden="1" customHeight="1"/>
    <row r="19400" ht="16.5" hidden="1" customHeight="1"/>
    <row r="19401" ht="16.5" hidden="1" customHeight="1"/>
    <row r="19402" ht="16.5" hidden="1" customHeight="1"/>
    <row r="19403" ht="16.5" hidden="1" customHeight="1"/>
    <row r="19404" ht="16.5" hidden="1" customHeight="1"/>
    <row r="19405" ht="16.5" hidden="1" customHeight="1"/>
    <row r="19406" ht="16.5" hidden="1" customHeight="1"/>
    <row r="19407" ht="16.5" hidden="1" customHeight="1"/>
    <row r="19408" ht="16.5" hidden="1" customHeight="1"/>
    <row r="19409" ht="16.5" hidden="1" customHeight="1"/>
    <row r="19410" ht="16.5" hidden="1" customHeight="1"/>
    <row r="19411" ht="16.5" hidden="1" customHeight="1"/>
    <row r="19412" ht="16.5" hidden="1" customHeight="1"/>
    <row r="19413" ht="16.5" hidden="1" customHeight="1"/>
    <row r="19414" ht="16.5" hidden="1" customHeight="1"/>
    <row r="19415" ht="16.5" hidden="1" customHeight="1"/>
    <row r="19416" ht="16.5" hidden="1" customHeight="1"/>
    <row r="19417" ht="16.5" hidden="1" customHeight="1"/>
    <row r="19418" ht="16.5" hidden="1" customHeight="1"/>
    <row r="19419" ht="16.5" hidden="1" customHeight="1"/>
    <row r="19420" ht="16.5" hidden="1" customHeight="1"/>
    <row r="19421" ht="16.5" hidden="1" customHeight="1"/>
    <row r="19422" ht="16.5" hidden="1" customHeight="1"/>
    <row r="19423" ht="16.5" hidden="1" customHeight="1"/>
    <row r="19424" ht="16.5" hidden="1" customHeight="1"/>
    <row r="19425" ht="16.5" hidden="1" customHeight="1"/>
    <row r="19426" ht="16.5" hidden="1" customHeight="1"/>
    <row r="19427" ht="16.5" hidden="1" customHeight="1"/>
    <row r="19428" ht="16.5" hidden="1" customHeight="1"/>
    <row r="19429" ht="16.5" hidden="1" customHeight="1"/>
    <row r="19430" ht="16.5" hidden="1" customHeight="1"/>
    <row r="19431" ht="16.5" hidden="1" customHeight="1"/>
    <row r="19432" ht="16.5" hidden="1" customHeight="1"/>
    <row r="19433" ht="16.5" hidden="1" customHeight="1"/>
    <row r="19434" ht="16.5" hidden="1" customHeight="1"/>
    <row r="19435" ht="16.5" hidden="1" customHeight="1"/>
    <row r="19436" ht="16.5" hidden="1" customHeight="1"/>
    <row r="19437" ht="16.5" hidden="1" customHeight="1"/>
    <row r="19438" ht="16.5" hidden="1" customHeight="1"/>
    <row r="19439" ht="16.5" hidden="1" customHeight="1"/>
    <row r="19440" ht="16.5" hidden="1" customHeight="1"/>
    <row r="19441" ht="16.5" hidden="1" customHeight="1"/>
    <row r="19442" ht="16.5" hidden="1" customHeight="1"/>
    <row r="19443" ht="16.5" hidden="1" customHeight="1"/>
    <row r="19444" ht="16.5" hidden="1" customHeight="1"/>
    <row r="19445" ht="16.5" hidden="1" customHeight="1"/>
    <row r="19446" ht="16.5" hidden="1" customHeight="1"/>
    <row r="19447" ht="16.5" hidden="1" customHeight="1"/>
    <row r="19448" ht="16.5" hidden="1" customHeight="1"/>
    <row r="19449" ht="16.5" hidden="1" customHeight="1"/>
    <row r="19450" ht="16.5" hidden="1" customHeight="1"/>
    <row r="19451" ht="16.5" hidden="1" customHeight="1"/>
    <row r="19452" ht="16.5" hidden="1" customHeight="1"/>
    <row r="19453" ht="16.5" hidden="1" customHeight="1"/>
    <row r="19454" ht="16.5" hidden="1" customHeight="1"/>
    <row r="19455" ht="16.5" hidden="1" customHeight="1"/>
    <row r="19456" ht="16.5" hidden="1" customHeight="1"/>
    <row r="19457" ht="16.5" hidden="1" customHeight="1"/>
    <row r="19458" ht="16.5" hidden="1" customHeight="1"/>
    <row r="19459" ht="16.5" hidden="1" customHeight="1"/>
    <row r="19460" ht="16.5" hidden="1" customHeight="1"/>
    <row r="19461" ht="16.5" hidden="1" customHeight="1"/>
    <row r="19462" ht="16.5" hidden="1" customHeight="1"/>
    <row r="19463" ht="16.5" hidden="1" customHeight="1"/>
    <row r="19464" ht="16.5" hidden="1" customHeight="1"/>
    <row r="19465" ht="16.5" hidden="1" customHeight="1"/>
    <row r="19466" ht="16.5" hidden="1" customHeight="1"/>
    <row r="19467" ht="16.5" hidden="1" customHeight="1"/>
    <row r="19468" ht="16.5" hidden="1" customHeight="1"/>
    <row r="19469" ht="16.5" hidden="1" customHeight="1"/>
    <row r="19470" ht="16.5" hidden="1" customHeight="1"/>
    <row r="19471" ht="16.5" hidden="1" customHeight="1"/>
    <row r="19472" ht="16.5" hidden="1" customHeight="1"/>
    <row r="19473" ht="16.5" hidden="1" customHeight="1"/>
    <row r="19474" ht="16.5" hidden="1" customHeight="1"/>
    <row r="19475" ht="16.5" hidden="1" customHeight="1"/>
    <row r="19476" ht="16.5" hidden="1" customHeight="1"/>
    <row r="19477" ht="16.5" hidden="1" customHeight="1"/>
    <row r="19478" ht="16.5" hidden="1" customHeight="1"/>
    <row r="19479" ht="16.5" hidden="1" customHeight="1"/>
    <row r="19480" ht="16.5" hidden="1" customHeight="1"/>
    <row r="19481" ht="16.5" hidden="1" customHeight="1"/>
    <row r="19482" ht="16.5" hidden="1" customHeight="1"/>
    <row r="19483" ht="16.5" hidden="1" customHeight="1"/>
    <row r="19484" ht="16.5" hidden="1" customHeight="1"/>
    <row r="19485" ht="16.5" hidden="1" customHeight="1"/>
    <row r="19486" ht="16.5" hidden="1" customHeight="1"/>
    <row r="19487" ht="16.5" hidden="1" customHeight="1"/>
    <row r="19488" ht="16.5" hidden="1" customHeight="1"/>
    <row r="19489" ht="16.5" hidden="1" customHeight="1"/>
    <row r="19490" ht="16.5" hidden="1" customHeight="1"/>
    <row r="19491" ht="16.5" hidden="1" customHeight="1"/>
    <row r="19492" ht="16.5" hidden="1" customHeight="1"/>
    <row r="19493" ht="16.5" hidden="1" customHeight="1"/>
    <row r="19494" ht="16.5" hidden="1" customHeight="1"/>
    <row r="19495" ht="16.5" hidden="1" customHeight="1"/>
    <row r="19496" ht="16.5" hidden="1" customHeight="1"/>
    <row r="19497" ht="16.5" hidden="1" customHeight="1"/>
    <row r="19498" ht="16.5" hidden="1" customHeight="1"/>
    <row r="19499" ht="16.5" hidden="1" customHeight="1"/>
    <row r="19500" ht="16.5" hidden="1" customHeight="1"/>
    <row r="19501" ht="16.5" hidden="1" customHeight="1"/>
    <row r="19502" ht="16.5" hidden="1" customHeight="1"/>
    <row r="19503" ht="16.5" hidden="1" customHeight="1"/>
    <row r="19504" ht="16.5" hidden="1" customHeight="1"/>
    <row r="19505" ht="16.5" hidden="1" customHeight="1"/>
    <row r="19506" ht="16.5" hidden="1" customHeight="1"/>
    <row r="19507" ht="16.5" hidden="1" customHeight="1"/>
    <row r="19508" ht="16.5" hidden="1" customHeight="1"/>
    <row r="19509" ht="16.5" hidden="1" customHeight="1"/>
    <row r="19510" ht="16.5" hidden="1" customHeight="1"/>
    <row r="19511" ht="16.5" hidden="1" customHeight="1"/>
    <row r="19512" ht="16.5" hidden="1" customHeight="1"/>
    <row r="19513" ht="16.5" hidden="1" customHeight="1"/>
    <row r="19514" ht="16.5" hidden="1" customHeight="1"/>
    <row r="19515" ht="16.5" hidden="1" customHeight="1"/>
    <row r="19516" ht="16.5" hidden="1" customHeight="1"/>
    <row r="19517" ht="16.5" hidden="1" customHeight="1"/>
    <row r="19518" ht="16.5" hidden="1" customHeight="1"/>
    <row r="19519" ht="16.5" hidden="1" customHeight="1"/>
    <row r="19520" ht="16.5" hidden="1" customHeight="1"/>
    <row r="19521" ht="16.5" hidden="1" customHeight="1"/>
    <row r="19522" ht="16.5" hidden="1" customHeight="1"/>
    <row r="19523" ht="16.5" hidden="1" customHeight="1"/>
    <row r="19524" ht="16.5" hidden="1" customHeight="1"/>
    <row r="19525" ht="16.5" hidden="1" customHeight="1"/>
    <row r="19526" ht="16.5" hidden="1" customHeight="1"/>
    <row r="19527" ht="16.5" hidden="1" customHeight="1"/>
    <row r="19528" ht="16.5" hidden="1" customHeight="1"/>
    <row r="19529" ht="16.5" hidden="1" customHeight="1"/>
    <row r="19530" ht="16.5" hidden="1" customHeight="1"/>
    <row r="19531" ht="16.5" hidden="1" customHeight="1"/>
    <row r="19532" ht="16.5" hidden="1" customHeight="1"/>
    <row r="19533" ht="16.5" hidden="1" customHeight="1"/>
    <row r="19534" ht="16.5" hidden="1" customHeight="1"/>
    <row r="19535" ht="16.5" hidden="1" customHeight="1"/>
    <row r="19536" ht="16.5" hidden="1" customHeight="1"/>
    <row r="19537" ht="16.5" hidden="1" customHeight="1"/>
    <row r="19538" ht="16.5" hidden="1" customHeight="1"/>
    <row r="19539" ht="16.5" hidden="1" customHeight="1"/>
    <row r="19540" ht="16.5" hidden="1" customHeight="1"/>
    <row r="19541" ht="16.5" hidden="1" customHeight="1"/>
    <row r="19542" ht="16.5" hidden="1" customHeight="1"/>
    <row r="19543" ht="16.5" hidden="1" customHeight="1"/>
    <row r="19544" ht="16.5" hidden="1" customHeight="1"/>
    <row r="19545" ht="16.5" hidden="1" customHeight="1"/>
    <row r="19546" ht="16.5" hidden="1" customHeight="1"/>
    <row r="19547" ht="16.5" hidden="1" customHeight="1"/>
    <row r="19548" ht="16.5" hidden="1" customHeight="1"/>
    <row r="19549" ht="16.5" hidden="1" customHeight="1"/>
    <row r="19550" ht="16.5" hidden="1" customHeight="1"/>
    <row r="19551" ht="16.5" hidden="1" customHeight="1"/>
    <row r="19552" ht="16.5" hidden="1" customHeight="1"/>
    <row r="19553" ht="16.5" hidden="1" customHeight="1"/>
    <row r="19554" ht="16.5" hidden="1" customHeight="1"/>
    <row r="19555" ht="16.5" hidden="1" customHeight="1"/>
    <row r="19556" ht="16.5" hidden="1" customHeight="1"/>
    <row r="19557" ht="16.5" hidden="1" customHeight="1"/>
    <row r="19558" ht="16.5" hidden="1" customHeight="1"/>
    <row r="19559" ht="16.5" hidden="1" customHeight="1"/>
    <row r="19560" ht="16.5" hidden="1" customHeight="1"/>
    <row r="19561" ht="16.5" hidden="1" customHeight="1"/>
    <row r="19562" ht="16.5" hidden="1" customHeight="1"/>
    <row r="19563" ht="16.5" hidden="1" customHeight="1"/>
    <row r="19564" ht="16.5" hidden="1" customHeight="1"/>
    <row r="19565" ht="16.5" hidden="1" customHeight="1"/>
    <row r="19566" ht="16.5" hidden="1" customHeight="1"/>
    <row r="19567" ht="16.5" hidden="1" customHeight="1"/>
    <row r="19568" ht="16.5" hidden="1" customHeight="1"/>
    <row r="19569" ht="16.5" hidden="1" customHeight="1"/>
    <row r="19570" ht="16.5" hidden="1" customHeight="1"/>
    <row r="19571" ht="16.5" hidden="1" customHeight="1"/>
    <row r="19572" ht="16.5" hidden="1" customHeight="1"/>
    <row r="19573" ht="16.5" hidden="1" customHeight="1"/>
    <row r="19574" ht="16.5" hidden="1" customHeight="1"/>
    <row r="19575" ht="16.5" hidden="1" customHeight="1"/>
    <row r="19576" ht="16.5" hidden="1" customHeight="1"/>
    <row r="19577" ht="16.5" hidden="1" customHeight="1"/>
    <row r="19578" ht="16.5" hidden="1" customHeight="1"/>
    <row r="19579" ht="16.5" hidden="1" customHeight="1"/>
    <row r="19580" ht="16.5" hidden="1" customHeight="1"/>
    <row r="19581" ht="16.5" hidden="1" customHeight="1"/>
    <row r="19582" ht="16.5" hidden="1" customHeight="1"/>
    <row r="19583" ht="16.5" hidden="1" customHeight="1"/>
    <row r="19584" ht="16.5" hidden="1" customHeight="1"/>
    <row r="19585" ht="16.5" hidden="1" customHeight="1"/>
    <row r="19586" ht="16.5" hidden="1" customHeight="1"/>
    <row r="19587" ht="16.5" hidden="1" customHeight="1"/>
    <row r="19588" ht="16.5" hidden="1" customHeight="1"/>
    <row r="19589" ht="16.5" hidden="1" customHeight="1"/>
    <row r="19590" ht="16.5" hidden="1" customHeight="1"/>
    <row r="19591" ht="16.5" hidden="1" customHeight="1"/>
    <row r="19592" ht="16.5" hidden="1" customHeight="1"/>
    <row r="19593" ht="16.5" hidden="1" customHeight="1"/>
    <row r="19594" ht="16.5" hidden="1" customHeight="1"/>
    <row r="19595" ht="16.5" hidden="1" customHeight="1"/>
    <row r="19596" ht="16.5" hidden="1" customHeight="1"/>
    <row r="19597" ht="16.5" hidden="1" customHeight="1"/>
    <row r="19598" ht="16.5" hidden="1" customHeight="1"/>
    <row r="19599" ht="16.5" hidden="1" customHeight="1"/>
    <row r="19600" ht="16.5" hidden="1" customHeight="1"/>
    <row r="19601" ht="16.5" hidden="1" customHeight="1"/>
    <row r="19602" ht="16.5" hidden="1" customHeight="1"/>
    <row r="19603" ht="16.5" hidden="1" customHeight="1"/>
    <row r="19604" ht="16.5" hidden="1" customHeight="1"/>
    <row r="19605" ht="16.5" hidden="1" customHeight="1"/>
    <row r="19606" ht="16.5" hidden="1" customHeight="1"/>
    <row r="19607" ht="16.5" hidden="1" customHeight="1"/>
    <row r="19608" ht="16.5" hidden="1" customHeight="1"/>
    <row r="19609" ht="16.5" hidden="1" customHeight="1"/>
    <row r="19610" ht="16.5" hidden="1" customHeight="1"/>
    <row r="19611" ht="16.5" hidden="1" customHeight="1"/>
    <row r="19612" ht="16.5" hidden="1" customHeight="1"/>
    <row r="19613" ht="16.5" hidden="1" customHeight="1"/>
    <row r="19614" ht="16.5" hidden="1" customHeight="1"/>
    <row r="19615" ht="16.5" hidden="1" customHeight="1"/>
    <row r="19616" ht="16.5" hidden="1" customHeight="1"/>
    <row r="19617" ht="16.5" hidden="1" customHeight="1"/>
    <row r="19618" ht="16.5" hidden="1" customHeight="1"/>
    <row r="19619" ht="16.5" hidden="1" customHeight="1"/>
    <row r="19620" ht="16.5" hidden="1" customHeight="1"/>
    <row r="19621" ht="16.5" hidden="1" customHeight="1"/>
    <row r="19622" ht="16.5" hidden="1" customHeight="1"/>
    <row r="19623" ht="16.5" hidden="1" customHeight="1"/>
    <row r="19624" ht="16.5" hidden="1" customHeight="1"/>
    <row r="19625" ht="16.5" hidden="1" customHeight="1"/>
    <row r="19626" ht="16.5" hidden="1" customHeight="1"/>
    <row r="19627" ht="16.5" hidden="1" customHeight="1"/>
    <row r="19628" ht="16.5" hidden="1" customHeight="1"/>
    <row r="19629" ht="16.5" hidden="1" customHeight="1"/>
    <row r="19630" ht="16.5" hidden="1" customHeight="1"/>
    <row r="19631" ht="16.5" hidden="1" customHeight="1"/>
    <row r="19632" ht="16.5" hidden="1" customHeight="1"/>
    <row r="19633" ht="16.5" hidden="1" customHeight="1"/>
    <row r="19634" ht="16.5" hidden="1" customHeight="1"/>
    <row r="19635" ht="16.5" hidden="1" customHeight="1"/>
    <row r="19636" ht="16.5" hidden="1" customHeight="1"/>
    <row r="19637" ht="16.5" hidden="1" customHeight="1"/>
    <row r="19638" ht="16.5" hidden="1" customHeight="1"/>
    <row r="19639" ht="16.5" hidden="1" customHeight="1"/>
    <row r="19640" ht="16.5" hidden="1" customHeight="1"/>
    <row r="19641" ht="16.5" hidden="1" customHeight="1"/>
    <row r="19642" ht="16.5" hidden="1" customHeight="1"/>
    <row r="19643" ht="16.5" hidden="1" customHeight="1"/>
    <row r="19644" ht="16.5" hidden="1" customHeight="1"/>
    <row r="19645" ht="16.5" hidden="1" customHeight="1"/>
    <row r="19646" ht="16.5" hidden="1" customHeight="1"/>
    <row r="19647" ht="16.5" hidden="1" customHeight="1"/>
    <row r="19648" ht="16.5" hidden="1" customHeight="1"/>
    <row r="19649" ht="16.5" hidden="1" customHeight="1"/>
    <row r="19650" ht="16.5" hidden="1" customHeight="1"/>
    <row r="19651" ht="16.5" hidden="1" customHeight="1"/>
    <row r="19652" ht="16.5" hidden="1" customHeight="1"/>
    <row r="19653" ht="16.5" hidden="1" customHeight="1"/>
    <row r="19654" ht="16.5" hidden="1" customHeight="1"/>
    <row r="19655" ht="16.5" hidden="1" customHeight="1"/>
    <row r="19656" ht="16.5" hidden="1" customHeight="1"/>
    <row r="19657" ht="16.5" hidden="1" customHeight="1"/>
    <row r="19658" ht="16.5" hidden="1" customHeight="1"/>
    <row r="19659" ht="16.5" hidden="1" customHeight="1"/>
    <row r="19660" ht="16.5" hidden="1" customHeight="1"/>
    <row r="19661" ht="16.5" hidden="1" customHeight="1"/>
    <row r="19662" ht="16.5" hidden="1" customHeight="1"/>
    <row r="19663" ht="16.5" hidden="1" customHeight="1"/>
    <row r="19664" ht="16.5" hidden="1" customHeight="1"/>
    <row r="19665" ht="16.5" hidden="1" customHeight="1"/>
    <row r="19666" ht="16.5" hidden="1" customHeight="1"/>
    <row r="19667" ht="16.5" hidden="1" customHeight="1"/>
    <row r="19668" ht="16.5" hidden="1" customHeight="1"/>
    <row r="19669" ht="16.5" hidden="1" customHeight="1"/>
    <row r="19670" ht="16.5" hidden="1" customHeight="1"/>
    <row r="19671" ht="16.5" hidden="1" customHeight="1"/>
    <row r="19672" ht="16.5" hidden="1" customHeight="1"/>
    <row r="19673" ht="16.5" hidden="1" customHeight="1"/>
    <row r="19674" ht="16.5" hidden="1" customHeight="1"/>
    <row r="19675" ht="16.5" hidden="1" customHeight="1"/>
    <row r="19676" ht="16.5" hidden="1" customHeight="1"/>
    <row r="19677" ht="16.5" hidden="1" customHeight="1"/>
    <row r="19678" ht="16.5" hidden="1" customHeight="1"/>
    <row r="19679" ht="16.5" hidden="1" customHeight="1"/>
    <row r="19680" ht="16.5" hidden="1" customHeight="1"/>
    <row r="19681" ht="16.5" hidden="1" customHeight="1"/>
    <row r="19682" ht="16.5" hidden="1" customHeight="1"/>
    <row r="19683" ht="16.5" hidden="1" customHeight="1"/>
    <row r="19684" ht="16.5" hidden="1" customHeight="1"/>
    <row r="19685" ht="16.5" hidden="1" customHeight="1"/>
    <row r="19686" ht="16.5" hidden="1" customHeight="1"/>
    <row r="19687" ht="16.5" hidden="1" customHeight="1"/>
    <row r="19688" ht="16.5" hidden="1" customHeight="1"/>
    <row r="19689" ht="16.5" hidden="1" customHeight="1"/>
    <row r="19690" ht="16.5" hidden="1" customHeight="1"/>
    <row r="19691" ht="16.5" hidden="1" customHeight="1"/>
    <row r="19692" ht="16.5" hidden="1" customHeight="1"/>
    <row r="19693" ht="16.5" hidden="1" customHeight="1"/>
    <row r="19694" ht="16.5" hidden="1" customHeight="1"/>
    <row r="19695" ht="16.5" hidden="1" customHeight="1"/>
    <row r="19696" ht="16.5" hidden="1" customHeight="1"/>
    <row r="19697" ht="16.5" hidden="1" customHeight="1"/>
    <row r="19698" ht="16.5" hidden="1" customHeight="1"/>
    <row r="19699" ht="16.5" hidden="1" customHeight="1"/>
    <row r="19700" ht="16.5" hidden="1" customHeight="1"/>
    <row r="19701" ht="16.5" hidden="1" customHeight="1"/>
    <row r="19702" ht="16.5" hidden="1" customHeight="1"/>
    <row r="19703" ht="16.5" hidden="1" customHeight="1"/>
    <row r="19704" ht="16.5" hidden="1" customHeight="1"/>
    <row r="19705" ht="16.5" hidden="1" customHeight="1"/>
    <row r="19706" ht="16.5" hidden="1" customHeight="1"/>
    <row r="19707" ht="16.5" hidden="1" customHeight="1"/>
    <row r="19708" ht="16.5" hidden="1" customHeight="1"/>
    <row r="19709" ht="16.5" hidden="1" customHeight="1"/>
    <row r="19710" ht="16.5" hidden="1" customHeight="1"/>
    <row r="19711" ht="16.5" hidden="1" customHeight="1"/>
    <row r="19712" ht="16.5" hidden="1" customHeight="1"/>
    <row r="19713" ht="16.5" hidden="1" customHeight="1"/>
    <row r="19714" ht="16.5" hidden="1" customHeight="1"/>
    <row r="19715" ht="16.5" hidden="1" customHeight="1"/>
    <row r="19716" ht="16.5" hidden="1" customHeight="1"/>
    <row r="19717" ht="16.5" hidden="1" customHeight="1"/>
    <row r="19718" ht="16.5" hidden="1" customHeight="1"/>
    <row r="19719" ht="16.5" hidden="1" customHeight="1"/>
    <row r="19720" ht="16.5" hidden="1" customHeight="1"/>
    <row r="19721" ht="16.5" hidden="1" customHeight="1"/>
    <row r="19722" ht="16.5" hidden="1" customHeight="1"/>
    <row r="19723" ht="16.5" hidden="1" customHeight="1"/>
    <row r="19724" ht="16.5" hidden="1" customHeight="1"/>
    <row r="19725" ht="16.5" hidden="1" customHeight="1"/>
    <row r="19726" ht="16.5" hidden="1" customHeight="1"/>
    <row r="19727" ht="16.5" hidden="1" customHeight="1"/>
    <row r="19728" ht="16.5" hidden="1" customHeight="1"/>
    <row r="19729" ht="16.5" hidden="1" customHeight="1"/>
    <row r="19730" ht="16.5" hidden="1" customHeight="1"/>
    <row r="19731" ht="16.5" hidden="1" customHeight="1"/>
    <row r="19732" ht="16.5" hidden="1" customHeight="1"/>
    <row r="19733" ht="16.5" hidden="1" customHeight="1"/>
    <row r="19734" ht="16.5" hidden="1" customHeight="1"/>
    <row r="19735" ht="16.5" hidden="1" customHeight="1"/>
    <row r="19736" ht="16.5" hidden="1" customHeight="1"/>
    <row r="19737" ht="16.5" hidden="1" customHeight="1"/>
    <row r="19738" ht="16.5" hidden="1" customHeight="1"/>
    <row r="19739" ht="16.5" hidden="1" customHeight="1"/>
    <row r="19740" ht="16.5" hidden="1" customHeight="1"/>
    <row r="19741" ht="16.5" hidden="1" customHeight="1"/>
    <row r="19742" ht="16.5" hidden="1" customHeight="1"/>
    <row r="19743" ht="16.5" hidden="1" customHeight="1"/>
    <row r="19744" ht="16.5" hidden="1" customHeight="1"/>
    <row r="19745" ht="16.5" hidden="1" customHeight="1"/>
    <row r="19746" ht="16.5" hidden="1" customHeight="1"/>
    <row r="19747" ht="16.5" hidden="1" customHeight="1"/>
    <row r="19748" ht="16.5" hidden="1" customHeight="1"/>
    <row r="19749" ht="16.5" hidden="1" customHeight="1"/>
    <row r="19750" ht="16.5" hidden="1" customHeight="1"/>
    <row r="19751" ht="16.5" hidden="1" customHeight="1"/>
    <row r="19752" ht="16.5" hidden="1" customHeight="1"/>
    <row r="19753" ht="16.5" hidden="1" customHeight="1"/>
    <row r="19754" ht="16.5" hidden="1" customHeight="1"/>
    <row r="19755" ht="16.5" hidden="1" customHeight="1"/>
    <row r="19756" ht="16.5" hidden="1" customHeight="1"/>
    <row r="19757" ht="16.5" hidden="1" customHeight="1"/>
    <row r="19758" ht="16.5" hidden="1" customHeight="1"/>
    <row r="19759" ht="16.5" hidden="1" customHeight="1"/>
    <row r="19760" ht="16.5" hidden="1" customHeight="1"/>
    <row r="19761" ht="16.5" hidden="1" customHeight="1"/>
    <row r="19762" ht="16.5" hidden="1" customHeight="1"/>
    <row r="19763" ht="16.5" hidden="1" customHeight="1"/>
    <row r="19764" ht="16.5" hidden="1" customHeight="1"/>
    <row r="19765" ht="16.5" hidden="1" customHeight="1"/>
    <row r="19766" ht="16.5" hidden="1" customHeight="1"/>
    <row r="19767" ht="16.5" hidden="1" customHeight="1"/>
    <row r="19768" ht="16.5" hidden="1" customHeight="1"/>
    <row r="19769" ht="16.5" hidden="1" customHeight="1"/>
    <row r="19770" ht="16.5" hidden="1" customHeight="1"/>
    <row r="19771" ht="16.5" hidden="1" customHeight="1"/>
    <row r="19772" ht="16.5" hidden="1" customHeight="1"/>
    <row r="19773" ht="16.5" hidden="1" customHeight="1"/>
    <row r="19774" ht="16.5" hidden="1" customHeight="1"/>
    <row r="19775" ht="16.5" hidden="1" customHeight="1"/>
    <row r="19776" ht="16.5" hidden="1" customHeight="1"/>
    <row r="19777" ht="16.5" hidden="1" customHeight="1"/>
    <row r="19778" ht="16.5" hidden="1" customHeight="1"/>
    <row r="19779" ht="16.5" hidden="1" customHeight="1"/>
    <row r="19780" ht="16.5" hidden="1" customHeight="1"/>
    <row r="19781" ht="16.5" hidden="1" customHeight="1"/>
    <row r="19782" ht="16.5" hidden="1" customHeight="1"/>
    <row r="19783" ht="16.5" hidden="1" customHeight="1"/>
    <row r="19784" ht="16.5" hidden="1" customHeight="1"/>
    <row r="19785" ht="16.5" hidden="1" customHeight="1"/>
    <row r="19786" ht="16.5" hidden="1" customHeight="1"/>
    <row r="19787" ht="16.5" hidden="1" customHeight="1"/>
    <row r="19788" ht="16.5" hidden="1" customHeight="1"/>
    <row r="19789" ht="16.5" hidden="1" customHeight="1"/>
    <row r="19790" ht="16.5" hidden="1" customHeight="1"/>
    <row r="19791" ht="16.5" hidden="1" customHeight="1"/>
    <row r="19792" ht="16.5" hidden="1" customHeight="1"/>
    <row r="19793" ht="16.5" hidden="1" customHeight="1"/>
    <row r="19794" ht="16.5" hidden="1" customHeight="1"/>
    <row r="19795" ht="16.5" hidden="1" customHeight="1"/>
    <row r="19796" ht="16.5" hidden="1" customHeight="1"/>
    <row r="19797" ht="16.5" hidden="1" customHeight="1"/>
    <row r="19798" ht="16.5" hidden="1" customHeight="1"/>
    <row r="19799" ht="16.5" hidden="1" customHeight="1"/>
    <row r="19800" ht="16.5" hidden="1" customHeight="1"/>
    <row r="19801" ht="16.5" hidden="1" customHeight="1"/>
    <row r="19802" ht="16.5" hidden="1" customHeight="1"/>
    <row r="19803" ht="16.5" hidden="1" customHeight="1"/>
    <row r="19804" ht="16.5" hidden="1" customHeight="1"/>
    <row r="19805" ht="16.5" hidden="1" customHeight="1"/>
    <row r="19806" ht="16.5" hidden="1" customHeight="1"/>
    <row r="19807" ht="16.5" hidden="1" customHeight="1"/>
    <row r="19808" ht="16.5" hidden="1" customHeight="1"/>
    <row r="19809" ht="16.5" hidden="1" customHeight="1"/>
    <row r="19810" ht="16.5" hidden="1" customHeight="1"/>
    <row r="19811" ht="16.5" hidden="1" customHeight="1"/>
    <row r="19812" ht="16.5" hidden="1" customHeight="1"/>
    <row r="19813" ht="16.5" hidden="1" customHeight="1"/>
    <row r="19814" ht="16.5" hidden="1" customHeight="1"/>
    <row r="19815" ht="16.5" hidden="1" customHeight="1"/>
    <row r="19816" ht="16.5" hidden="1" customHeight="1"/>
    <row r="19817" ht="16.5" hidden="1" customHeight="1"/>
    <row r="19818" ht="16.5" hidden="1" customHeight="1"/>
    <row r="19819" ht="16.5" hidden="1" customHeight="1"/>
    <row r="19820" ht="16.5" hidden="1" customHeight="1"/>
    <row r="19821" ht="16.5" hidden="1" customHeight="1"/>
    <row r="19822" ht="16.5" hidden="1" customHeight="1"/>
    <row r="19823" ht="16.5" hidden="1" customHeight="1"/>
    <row r="19824" ht="16.5" hidden="1" customHeight="1"/>
    <row r="19825" ht="16.5" hidden="1" customHeight="1"/>
    <row r="19826" ht="16.5" hidden="1" customHeight="1"/>
    <row r="19827" ht="16.5" hidden="1" customHeight="1"/>
    <row r="19828" ht="16.5" hidden="1" customHeight="1"/>
    <row r="19829" ht="16.5" hidden="1" customHeight="1"/>
    <row r="19830" ht="16.5" hidden="1" customHeight="1"/>
    <row r="19831" ht="16.5" hidden="1" customHeight="1"/>
    <row r="19832" ht="16.5" hidden="1" customHeight="1"/>
    <row r="19833" ht="16.5" hidden="1" customHeight="1"/>
    <row r="19834" ht="16.5" hidden="1" customHeight="1"/>
    <row r="19835" ht="16.5" hidden="1" customHeight="1"/>
    <row r="19836" ht="16.5" hidden="1" customHeight="1"/>
    <row r="19837" ht="16.5" hidden="1" customHeight="1"/>
    <row r="19838" ht="16.5" hidden="1" customHeight="1"/>
    <row r="19839" ht="16.5" hidden="1" customHeight="1"/>
    <row r="19840" ht="16.5" hidden="1" customHeight="1"/>
    <row r="19841" ht="16.5" hidden="1" customHeight="1"/>
    <row r="19842" ht="16.5" hidden="1" customHeight="1"/>
    <row r="19843" ht="16.5" hidden="1" customHeight="1"/>
    <row r="19844" ht="16.5" hidden="1" customHeight="1"/>
    <row r="19845" ht="16.5" hidden="1" customHeight="1"/>
    <row r="19846" ht="16.5" hidden="1" customHeight="1"/>
    <row r="19847" ht="16.5" hidden="1" customHeight="1"/>
    <row r="19848" ht="16.5" hidden="1" customHeight="1"/>
    <row r="19849" ht="16.5" hidden="1" customHeight="1"/>
    <row r="19850" ht="16.5" hidden="1" customHeight="1"/>
    <row r="19851" ht="16.5" hidden="1" customHeight="1"/>
    <row r="19852" ht="16.5" hidden="1" customHeight="1"/>
    <row r="19853" ht="16.5" hidden="1" customHeight="1"/>
    <row r="19854" ht="16.5" hidden="1" customHeight="1"/>
    <row r="19855" ht="16.5" hidden="1" customHeight="1"/>
    <row r="19856" ht="16.5" hidden="1" customHeight="1"/>
    <row r="19857" ht="16.5" hidden="1" customHeight="1"/>
    <row r="19858" ht="16.5" hidden="1" customHeight="1"/>
    <row r="19859" ht="16.5" hidden="1" customHeight="1"/>
    <row r="19860" ht="16.5" hidden="1" customHeight="1"/>
    <row r="19861" ht="16.5" hidden="1" customHeight="1"/>
    <row r="19862" ht="16.5" hidden="1" customHeight="1"/>
    <row r="19863" ht="16.5" hidden="1" customHeight="1"/>
    <row r="19864" ht="16.5" hidden="1" customHeight="1"/>
    <row r="19865" ht="16.5" hidden="1" customHeight="1"/>
    <row r="19866" ht="16.5" hidden="1" customHeight="1"/>
    <row r="19867" ht="16.5" hidden="1" customHeight="1"/>
    <row r="19868" ht="16.5" hidden="1" customHeight="1"/>
    <row r="19869" ht="16.5" hidden="1" customHeight="1"/>
    <row r="19870" ht="16.5" hidden="1" customHeight="1"/>
    <row r="19871" ht="16.5" hidden="1" customHeight="1"/>
    <row r="19872" ht="16.5" hidden="1" customHeight="1"/>
    <row r="19873" ht="16.5" hidden="1" customHeight="1"/>
    <row r="19874" ht="16.5" hidden="1" customHeight="1"/>
    <row r="19875" ht="16.5" hidden="1" customHeight="1"/>
    <row r="19876" ht="16.5" hidden="1" customHeight="1"/>
    <row r="19877" ht="16.5" hidden="1" customHeight="1"/>
    <row r="19878" ht="16.5" hidden="1" customHeight="1"/>
    <row r="19879" ht="16.5" hidden="1" customHeight="1"/>
    <row r="19880" ht="16.5" hidden="1" customHeight="1"/>
    <row r="19881" ht="16.5" hidden="1" customHeight="1"/>
    <row r="19882" ht="16.5" hidden="1" customHeight="1"/>
    <row r="19883" ht="16.5" hidden="1" customHeight="1"/>
    <row r="19884" ht="16.5" hidden="1" customHeight="1"/>
    <row r="19885" ht="16.5" hidden="1" customHeight="1"/>
    <row r="19886" ht="16.5" hidden="1" customHeight="1"/>
    <row r="19887" ht="16.5" hidden="1" customHeight="1"/>
    <row r="19888" ht="16.5" hidden="1" customHeight="1"/>
    <row r="19889" ht="16.5" hidden="1" customHeight="1"/>
    <row r="19890" ht="16.5" hidden="1" customHeight="1"/>
    <row r="19891" ht="16.5" hidden="1" customHeight="1"/>
    <row r="19892" ht="16.5" hidden="1" customHeight="1"/>
    <row r="19893" ht="16.5" hidden="1" customHeight="1"/>
    <row r="19894" ht="16.5" hidden="1" customHeight="1"/>
    <row r="19895" ht="16.5" hidden="1" customHeight="1"/>
    <row r="19896" ht="16.5" hidden="1" customHeight="1"/>
    <row r="19897" ht="16.5" hidden="1" customHeight="1"/>
    <row r="19898" ht="16.5" hidden="1" customHeight="1"/>
    <row r="19899" ht="16.5" hidden="1" customHeight="1"/>
    <row r="19900" ht="16.5" hidden="1" customHeight="1"/>
    <row r="19901" ht="16.5" hidden="1" customHeight="1"/>
    <row r="19902" ht="16.5" hidden="1" customHeight="1"/>
    <row r="19903" ht="16.5" hidden="1" customHeight="1"/>
    <row r="19904" ht="16.5" hidden="1" customHeight="1"/>
    <row r="19905" ht="16.5" hidden="1" customHeight="1"/>
    <row r="19906" ht="16.5" hidden="1" customHeight="1"/>
    <row r="19907" ht="16.5" hidden="1" customHeight="1"/>
    <row r="19908" ht="16.5" hidden="1" customHeight="1"/>
    <row r="19909" ht="16.5" hidden="1" customHeight="1"/>
    <row r="19910" ht="16.5" hidden="1" customHeight="1"/>
    <row r="19911" ht="16.5" hidden="1" customHeight="1"/>
    <row r="19912" ht="16.5" hidden="1" customHeight="1"/>
    <row r="19913" ht="16.5" hidden="1" customHeight="1"/>
    <row r="19914" ht="16.5" hidden="1" customHeight="1"/>
    <row r="19915" ht="16.5" hidden="1" customHeight="1"/>
    <row r="19916" ht="16.5" hidden="1" customHeight="1"/>
    <row r="19917" ht="16.5" hidden="1" customHeight="1"/>
    <row r="19918" ht="16.5" hidden="1" customHeight="1"/>
    <row r="19919" ht="16.5" hidden="1" customHeight="1"/>
    <row r="19920" ht="16.5" hidden="1" customHeight="1"/>
    <row r="19921" ht="16.5" hidden="1" customHeight="1"/>
    <row r="19922" ht="16.5" hidden="1" customHeight="1"/>
    <row r="19923" ht="16.5" hidden="1" customHeight="1"/>
    <row r="19924" ht="16.5" hidden="1" customHeight="1"/>
    <row r="19925" ht="16.5" hidden="1" customHeight="1"/>
    <row r="19926" ht="16.5" hidden="1" customHeight="1"/>
    <row r="19927" ht="16.5" hidden="1" customHeight="1"/>
    <row r="19928" ht="16.5" hidden="1" customHeight="1"/>
    <row r="19929" ht="16.5" hidden="1" customHeight="1"/>
    <row r="19930" ht="16.5" hidden="1" customHeight="1"/>
    <row r="19931" ht="16.5" hidden="1" customHeight="1"/>
    <row r="19932" ht="16.5" hidden="1" customHeight="1"/>
    <row r="19933" ht="16.5" hidden="1" customHeight="1"/>
    <row r="19934" ht="16.5" hidden="1" customHeight="1"/>
    <row r="19935" ht="16.5" hidden="1" customHeight="1"/>
    <row r="19936" ht="16.5" hidden="1" customHeight="1"/>
    <row r="19937" ht="16.5" hidden="1" customHeight="1"/>
    <row r="19938" ht="16.5" hidden="1" customHeight="1"/>
    <row r="19939" ht="16.5" hidden="1" customHeight="1"/>
    <row r="19940" ht="16.5" hidden="1" customHeight="1"/>
    <row r="19941" ht="16.5" hidden="1" customHeight="1"/>
    <row r="19942" ht="16.5" hidden="1" customHeight="1"/>
    <row r="19943" ht="16.5" hidden="1" customHeight="1"/>
    <row r="19944" ht="16.5" hidden="1" customHeight="1"/>
    <row r="19945" ht="16.5" hidden="1" customHeight="1"/>
    <row r="19946" ht="16.5" hidden="1" customHeight="1"/>
    <row r="19947" ht="16.5" hidden="1" customHeight="1"/>
    <row r="19948" ht="16.5" hidden="1" customHeight="1"/>
    <row r="19949" ht="16.5" hidden="1" customHeight="1"/>
    <row r="19950" ht="16.5" hidden="1" customHeight="1"/>
    <row r="19951" ht="16.5" hidden="1" customHeight="1"/>
    <row r="19952" ht="16.5" hidden="1" customHeight="1"/>
    <row r="19953" ht="16.5" hidden="1" customHeight="1"/>
    <row r="19954" ht="16.5" hidden="1" customHeight="1"/>
    <row r="19955" ht="16.5" hidden="1" customHeight="1"/>
    <row r="19956" ht="16.5" hidden="1" customHeight="1"/>
    <row r="19957" ht="16.5" hidden="1" customHeight="1"/>
    <row r="19958" ht="16.5" hidden="1" customHeight="1"/>
    <row r="19959" ht="16.5" hidden="1" customHeight="1"/>
    <row r="19960" ht="16.5" hidden="1" customHeight="1"/>
    <row r="19961" ht="16.5" hidden="1" customHeight="1"/>
    <row r="19962" ht="16.5" hidden="1" customHeight="1"/>
    <row r="19963" ht="16.5" hidden="1" customHeight="1"/>
    <row r="19964" ht="16.5" hidden="1" customHeight="1"/>
    <row r="19965" ht="16.5" hidden="1" customHeight="1"/>
    <row r="19966" ht="16.5" hidden="1" customHeight="1"/>
    <row r="19967" ht="16.5" hidden="1" customHeight="1"/>
    <row r="19968" ht="16.5" hidden="1" customHeight="1"/>
    <row r="19969" ht="16.5" hidden="1" customHeight="1"/>
    <row r="19970" ht="16.5" hidden="1" customHeight="1"/>
    <row r="19971" ht="16.5" hidden="1" customHeight="1"/>
    <row r="19972" ht="16.5" hidden="1" customHeight="1"/>
    <row r="19973" ht="16.5" hidden="1" customHeight="1"/>
    <row r="19974" ht="16.5" hidden="1" customHeight="1"/>
    <row r="19975" ht="16.5" hidden="1" customHeight="1"/>
    <row r="19976" ht="16.5" hidden="1" customHeight="1"/>
    <row r="19977" ht="16.5" hidden="1" customHeight="1"/>
    <row r="19978" ht="16.5" hidden="1" customHeight="1"/>
    <row r="19979" ht="16.5" hidden="1" customHeight="1"/>
    <row r="19980" ht="16.5" hidden="1" customHeight="1"/>
    <row r="19981" ht="16.5" hidden="1" customHeight="1"/>
    <row r="19982" ht="16.5" hidden="1" customHeight="1"/>
    <row r="19983" ht="16.5" hidden="1" customHeight="1"/>
    <row r="19984" ht="16.5" hidden="1" customHeight="1"/>
    <row r="19985" ht="16.5" hidden="1" customHeight="1"/>
    <row r="19986" ht="16.5" hidden="1" customHeight="1"/>
    <row r="19987" ht="16.5" hidden="1" customHeight="1"/>
    <row r="19988" ht="16.5" hidden="1" customHeight="1"/>
    <row r="19989" ht="16.5" hidden="1" customHeight="1"/>
    <row r="19990" ht="16.5" hidden="1" customHeight="1"/>
    <row r="19991" ht="16.5" hidden="1" customHeight="1"/>
    <row r="19992" ht="16.5" hidden="1" customHeight="1"/>
    <row r="19993" ht="16.5" hidden="1" customHeight="1"/>
    <row r="19994" ht="16.5" hidden="1" customHeight="1"/>
    <row r="19995" ht="16.5" hidden="1" customHeight="1"/>
    <row r="19996" ht="16.5" hidden="1" customHeight="1"/>
    <row r="19997" ht="16.5" hidden="1" customHeight="1"/>
    <row r="19998" ht="16.5" hidden="1" customHeight="1"/>
    <row r="19999" ht="16.5" hidden="1" customHeight="1"/>
    <row r="20000" ht="16.5" hidden="1" customHeight="1"/>
    <row r="20001" ht="16.5" hidden="1" customHeight="1"/>
    <row r="20002" ht="16.5" hidden="1" customHeight="1"/>
    <row r="20003" ht="16.5" hidden="1" customHeight="1"/>
    <row r="20004" ht="16.5" hidden="1" customHeight="1"/>
    <row r="20005" ht="16.5" hidden="1" customHeight="1"/>
    <row r="20006" ht="16.5" hidden="1" customHeight="1"/>
    <row r="20007" ht="16.5" hidden="1" customHeight="1"/>
    <row r="20008" ht="16.5" hidden="1" customHeight="1"/>
    <row r="20009" ht="16.5" hidden="1" customHeight="1"/>
    <row r="20010" ht="16.5" hidden="1" customHeight="1"/>
    <row r="20011" ht="16.5" hidden="1" customHeight="1"/>
    <row r="20012" ht="16.5" hidden="1" customHeight="1"/>
    <row r="20013" ht="16.5" hidden="1" customHeight="1"/>
    <row r="20014" ht="16.5" hidden="1" customHeight="1"/>
    <row r="20015" ht="16.5" hidden="1" customHeight="1"/>
    <row r="20016" ht="16.5" hidden="1" customHeight="1"/>
    <row r="20017" ht="16.5" hidden="1" customHeight="1"/>
    <row r="20018" ht="16.5" hidden="1" customHeight="1"/>
    <row r="20019" ht="16.5" hidden="1" customHeight="1"/>
    <row r="20020" ht="16.5" hidden="1" customHeight="1"/>
    <row r="20021" ht="16.5" hidden="1" customHeight="1"/>
    <row r="20022" ht="16.5" hidden="1" customHeight="1"/>
    <row r="20023" ht="16.5" hidden="1" customHeight="1"/>
    <row r="20024" ht="16.5" hidden="1" customHeight="1"/>
    <row r="20025" ht="16.5" hidden="1" customHeight="1"/>
    <row r="20026" ht="16.5" hidden="1" customHeight="1"/>
    <row r="20027" ht="16.5" hidden="1" customHeight="1"/>
    <row r="20028" ht="16.5" hidden="1" customHeight="1"/>
    <row r="20029" ht="16.5" hidden="1" customHeight="1"/>
    <row r="20030" ht="16.5" hidden="1" customHeight="1"/>
    <row r="20031" ht="16.5" hidden="1" customHeight="1"/>
    <row r="20032" ht="16.5" hidden="1" customHeight="1"/>
    <row r="20033" ht="16.5" hidden="1" customHeight="1"/>
    <row r="20034" ht="16.5" hidden="1" customHeight="1"/>
    <row r="20035" ht="16.5" hidden="1" customHeight="1"/>
    <row r="20036" ht="16.5" hidden="1" customHeight="1"/>
    <row r="20037" ht="16.5" hidden="1" customHeight="1"/>
    <row r="20038" ht="16.5" hidden="1" customHeight="1"/>
    <row r="20039" ht="16.5" hidden="1" customHeight="1"/>
    <row r="20040" ht="16.5" hidden="1" customHeight="1"/>
    <row r="20041" ht="16.5" hidden="1" customHeight="1"/>
    <row r="20042" ht="16.5" hidden="1" customHeight="1"/>
    <row r="20043" ht="16.5" hidden="1" customHeight="1"/>
    <row r="20044" ht="16.5" hidden="1" customHeight="1"/>
    <row r="20045" ht="16.5" hidden="1" customHeight="1"/>
    <row r="20046" ht="16.5" hidden="1" customHeight="1"/>
    <row r="20047" ht="16.5" hidden="1" customHeight="1"/>
    <row r="20048" ht="16.5" hidden="1" customHeight="1"/>
    <row r="20049" ht="16.5" hidden="1" customHeight="1"/>
    <row r="20050" ht="16.5" hidden="1" customHeight="1"/>
    <row r="20051" ht="16.5" hidden="1" customHeight="1"/>
    <row r="20052" ht="16.5" hidden="1" customHeight="1"/>
    <row r="20053" ht="16.5" hidden="1" customHeight="1"/>
    <row r="20054" ht="16.5" hidden="1" customHeight="1"/>
    <row r="20055" ht="16.5" hidden="1" customHeight="1"/>
    <row r="20056" ht="16.5" hidden="1" customHeight="1"/>
    <row r="20057" ht="16.5" hidden="1" customHeight="1"/>
    <row r="20058" ht="16.5" hidden="1" customHeight="1"/>
    <row r="20059" ht="16.5" hidden="1" customHeight="1"/>
    <row r="20060" ht="16.5" hidden="1" customHeight="1"/>
    <row r="20061" ht="16.5" hidden="1" customHeight="1"/>
    <row r="20062" ht="16.5" hidden="1" customHeight="1"/>
    <row r="20063" ht="16.5" hidden="1" customHeight="1"/>
    <row r="20064" ht="16.5" hidden="1" customHeight="1"/>
    <row r="20065" ht="16.5" hidden="1" customHeight="1"/>
    <row r="20066" ht="16.5" hidden="1" customHeight="1"/>
    <row r="20067" ht="16.5" hidden="1" customHeight="1"/>
    <row r="20068" ht="16.5" hidden="1" customHeight="1"/>
    <row r="20069" ht="16.5" hidden="1" customHeight="1"/>
    <row r="20070" ht="16.5" hidden="1" customHeight="1"/>
    <row r="20071" ht="16.5" hidden="1" customHeight="1"/>
    <row r="20072" ht="16.5" hidden="1" customHeight="1"/>
    <row r="20073" ht="16.5" hidden="1" customHeight="1"/>
    <row r="20074" ht="16.5" hidden="1" customHeight="1"/>
    <row r="20075" ht="16.5" hidden="1" customHeight="1"/>
    <row r="20076" ht="16.5" hidden="1" customHeight="1"/>
    <row r="20077" ht="16.5" hidden="1" customHeight="1"/>
    <row r="20078" ht="16.5" hidden="1" customHeight="1"/>
    <row r="20079" ht="16.5" hidden="1" customHeight="1"/>
    <row r="20080" ht="16.5" hidden="1" customHeight="1"/>
    <row r="20081" ht="16.5" hidden="1" customHeight="1"/>
    <row r="20082" ht="16.5" hidden="1" customHeight="1"/>
    <row r="20083" ht="16.5" hidden="1" customHeight="1"/>
    <row r="20084" ht="16.5" hidden="1" customHeight="1"/>
    <row r="20085" ht="16.5" hidden="1" customHeight="1"/>
    <row r="20086" ht="16.5" hidden="1" customHeight="1"/>
    <row r="20087" ht="16.5" hidden="1" customHeight="1"/>
    <row r="20088" ht="16.5" hidden="1" customHeight="1"/>
    <row r="20089" ht="16.5" hidden="1" customHeight="1"/>
    <row r="20090" ht="16.5" hidden="1" customHeight="1"/>
    <row r="20091" ht="16.5" hidden="1" customHeight="1"/>
    <row r="20092" ht="16.5" hidden="1" customHeight="1"/>
    <row r="20093" ht="16.5" hidden="1" customHeight="1"/>
    <row r="20094" ht="16.5" hidden="1" customHeight="1"/>
    <row r="20095" ht="16.5" hidden="1" customHeight="1"/>
    <row r="20096" ht="16.5" hidden="1" customHeight="1"/>
    <row r="20097" ht="16.5" hidden="1" customHeight="1"/>
    <row r="20098" ht="16.5" hidden="1" customHeight="1"/>
    <row r="20099" ht="16.5" hidden="1" customHeight="1"/>
    <row r="20100" ht="16.5" hidden="1" customHeight="1"/>
    <row r="20101" ht="16.5" hidden="1" customHeight="1"/>
    <row r="20102" ht="16.5" hidden="1" customHeight="1"/>
    <row r="20103" ht="16.5" hidden="1" customHeight="1"/>
    <row r="20104" ht="16.5" hidden="1" customHeight="1"/>
    <row r="20105" ht="16.5" hidden="1" customHeight="1"/>
    <row r="20106" ht="16.5" hidden="1" customHeight="1"/>
    <row r="20107" ht="16.5" hidden="1" customHeight="1"/>
    <row r="20108" ht="16.5" hidden="1" customHeight="1"/>
    <row r="20109" ht="16.5" hidden="1" customHeight="1"/>
    <row r="20110" ht="16.5" hidden="1" customHeight="1"/>
    <row r="20111" ht="16.5" hidden="1" customHeight="1"/>
    <row r="20112" ht="16.5" hidden="1" customHeight="1"/>
    <row r="20113" ht="16.5" hidden="1" customHeight="1"/>
    <row r="20114" ht="16.5" hidden="1" customHeight="1"/>
    <row r="20115" ht="16.5" hidden="1" customHeight="1"/>
    <row r="20116" ht="16.5" hidden="1" customHeight="1"/>
    <row r="20117" ht="16.5" hidden="1" customHeight="1"/>
    <row r="20118" ht="16.5" hidden="1" customHeight="1"/>
    <row r="20119" ht="16.5" hidden="1" customHeight="1"/>
    <row r="20120" ht="16.5" hidden="1" customHeight="1"/>
    <row r="20121" ht="16.5" hidden="1" customHeight="1"/>
    <row r="20122" ht="16.5" hidden="1" customHeight="1"/>
    <row r="20123" ht="16.5" hidden="1" customHeight="1"/>
    <row r="20124" ht="16.5" hidden="1" customHeight="1"/>
    <row r="20125" ht="16.5" hidden="1" customHeight="1"/>
    <row r="20126" ht="16.5" hidden="1" customHeight="1"/>
    <row r="20127" ht="16.5" hidden="1" customHeight="1"/>
    <row r="20128" ht="16.5" hidden="1" customHeight="1"/>
    <row r="20129" ht="16.5" hidden="1" customHeight="1"/>
    <row r="20130" ht="16.5" hidden="1" customHeight="1"/>
    <row r="20131" ht="16.5" hidden="1" customHeight="1"/>
    <row r="20132" ht="16.5" hidden="1" customHeight="1"/>
    <row r="20133" ht="16.5" hidden="1" customHeight="1"/>
    <row r="20134" ht="16.5" hidden="1" customHeight="1"/>
    <row r="20135" ht="16.5" hidden="1" customHeight="1"/>
    <row r="20136" ht="16.5" hidden="1" customHeight="1"/>
    <row r="20137" ht="16.5" hidden="1" customHeight="1"/>
    <row r="20138" ht="16.5" hidden="1" customHeight="1"/>
    <row r="20139" ht="16.5" hidden="1" customHeight="1"/>
    <row r="20140" ht="16.5" hidden="1" customHeight="1"/>
    <row r="20141" ht="16.5" hidden="1" customHeight="1"/>
    <row r="20142" ht="16.5" hidden="1" customHeight="1"/>
    <row r="20143" ht="16.5" hidden="1" customHeight="1"/>
    <row r="20144" ht="16.5" hidden="1" customHeight="1"/>
    <row r="20145" ht="16.5" hidden="1" customHeight="1"/>
    <row r="20146" ht="16.5" hidden="1" customHeight="1"/>
    <row r="20147" ht="16.5" hidden="1" customHeight="1"/>
    <row r="20148" ht="16.5" hidden="1" customHeight="1"/>
    <row r="20149" ht="16.5" hidden="1" customHeight="1"/>
    <row r="20150" ht="16.5" hidden="1" customHeight="1"/>
    <row r="20151" ht="16.5" hidden="1" customHeight="1"/>
    <row r="20152" ht="16.5" hidden="1" customHeight="1"/>
    <row r="20153" ht="16.5" hidden="1" customHeight="1"/>
    <row r="20154" ht="16.5" hidden="1" customHeight="1"/>
    <row r="20155" ht="16.5" hidden="1" customHeight="1"/>
    <row r="20156" ht="16.5" hidden="1" customHeight="1"/>
    <row r="20157" ht="16.5" hidden="1" customHeight="1"/>
    <row r="20158" ht="16.5" hidden="1" customHeight="1"/>
    <row r="20159" ht="16.5" hidden="1" customHeight="1"/>
    <row r="20160" ht="16.5" hidden="1" customHeight="1"/>
    <row r="20161" ht="16.5" hidden="1" customHeight="1"/>
    <row r="20162" ht="16.5" hidden="1" customHeight="1"/>
    <row r="20163" ht="16.5" hidden="1" customHeight="1"/>
    <row r="20164" ht="16.5" hidden="1" customHeight="1"/>
    <row r="20165" ht="16.5" hidden="1" customHeight="1"/>
    <row r="20166" ht="16.5" hidden="1" customHeight="1"/>
    <row r="20167" ht="16.5" hidden="1" customHeight="1"/>
    <row r="20168" ht="16.5" hidden="1" customHeight="1"/>
    <row r="20169" ht="16.5" hidden="1" customHeight="1"/>
    <row r="20170" ht="16.5" hidden="1" customHeight="1"/>
    <row r="20171" ht="16.5" hidden="1" customHeight="1"/>
    <row r="20172" ht="16.5" hidden="1" customHeight="1"/>
    <row r="20173" ht="16.5" hidden="1" customHeight="1"/>
    <row r="20174" ht="16.5" hidden="1" customHeight="1"/>
    <row r="20175" ht="16.5" hidden="1" customHeight="1"/>
    <row r="20176" ht="16.5" hidden="1" customHeight="1"/>
    <row r="20177" ht="16.5" hidden="1" customHeight="1"/>
    <row r="20178" ht="16.5" hidden="1" customHeight="1"/>
    <row r="20179" ht="16.5" hidden="1" customHeight="1"/>
    <row r="20180" ht="16.5" hidden="1" customHeight="1"/>
    <row r="20181" ht="16.5" hidden="1" customHeight="1"/>
    <row r="20182" ht="16.5" hidden="1" customHeight="1"/>
    <row r="20183" ht="16.5" hidden="1" customHeight="1"/>
    <row r="20184" ht="16.5" hidden="1" customHeight="1"/>
    <row r="20185" ht="16.5" hidden="1" customHeight="1"/>
    <row r="20186" ht="16.5" hidden="1" customHeight="1"/>
    <row r="20187" ht="16.5" hidden="1" customHeight="1"/>
    <row r="20188" ht="16.5" hidden="1" customHeight="1"/>
    <row r="20189" ht="16.5" hidden="1" customHeight="1"/>
    <row r="20190" ht="16.5" hidden="1" customHeight="1"/>
    <row r="20191" ht="16.5" hidden="1" customHeight="1"/>
    <row r="20192" ht="16.5" hidden="1" customHeight="1"/>
    <row r="20193" ht="16.5" hidden="1" customHeight="1"/>
    <row r="20194" ht="16.5" hidden="1" customHeight="1"/>
    <row r="20195" ht="16.5" hidden="1" customHeight="1"/>
    <row r="20196" ht="16.5" hidden="1" customHeight="1"/>
    <row r="20197" ht="16.5" hidden="1" customHeight="1"/>
    <row r="20198" ht="16.5" hidden="1" customHeight="1"/>
    <row r="20199" ht="16.5" hidden="1" customHeight="1"/>
    <row r="20200" ht="16.5" hidden="1" customHeight="1"/>
    <row r="20201" ht="16.5" hidden="1" customHeight="1"/>
    <row r="20202" ht="16.5" hidden="1" customHeight="1"/>
    <row r="20203" ht="16.5" hidden="1" customHeight="1"/>
    <row r="20204" ht="16.5" hidden="1" customHeight="1"/>
    <row r="20205" ht="16.5" hidden="1" customHeight="1"/>
    <row r="20206" ht="16.5" hidden="1" customHeight="1"/>
    <row r="20207" ht="16.5" hidden="1" customHeight="1"/>
    <row r="20208" ht="16.5" hidden="1" customHeight="1"/>
    <row r="20209" ht="16.5" hidden="1" customHeight="1"/>
    <row r="20210" ht="16.5" hidden="1" customHeight="1"/>
    <row r="20211" ht="16.5" hidden="1" customHeight="1"/>
    <row r="20212" ht="16.5" hidden="1" customHeight="1"/>
    <row r="20213" ht="16.5" hidden="1" customHeight="1"/>
    <row r="20214" ht="16.5" hidden="1" customHeight="1"/>
    <row r="20215" ht="16.5" hidden="1" customHeight="1"/>
    <row r="20216" ht="16.5" hidden="1" customHeight="1"/>
    <row r="20217" ht="16.5" hidden="1" customHeight="1"/>
    <row r="20218" ht="16.5" hidden="1" customHeight="1"/>
    <row r="20219" ht="16.5" hidden="1" customHeight="1"/>
    <row r="20220" ht="16.5" hidden="1" customHeight="1"/>
    <row r="20221" ht="16.5" hidden="1" customHeight="1"/>
    <row r="20222" ht="16.5" hidden="1" customHeight="1"/>
    <row r="20223" ht="16.5" hidden="1" customHeight="1"/>
    <row r="20224" ht="16.5" hidden="1" customHeight="1"/>
    <row r="20225" ht="16.5" hidden="1" customHeight="1"/>
    <row r="20226" ht="16.5" hidden="1" customHeight="1"/>
    <row r="20227" ht="16.5" hidden="1" customHeight="1"/>
    <row r="20228" ht="16.5" hidden="1" customHeight="1"/>
    <row r="20229" ht="16.5" hidden="1" customHeight="1"/>
    <row r="20230" ht="16.5" hidden="1" customHeight="1"/>
    <row r="20231" ht="16.5" hidden="1" customHeight="1"/>
    <row r="20232" ht="16.5" hidden="1" customHeight="1"/>
    <row r="20233" ht="16.5" hidden="1" customHeight="1"/>
    <row r="20234" ht="16.5" hidden="1" customHeight="1"/>
    <row r="20235" ht="16.5" hidden="1" customHeight="1"/>
    <row r="20236" ht="16.5" hidden="1" customHeight="1"/>
    <row r="20237" ht="16.5" hidden="1" customHeight="1"/>
    <row r="20238" ht="16.5" hidden="1" customHeight="1"/>
    <row r="20239" ht="16.5" hidden="1" customHeight="1"/>
    <row r="20240" ht="16.5" hidden="1" customHeight="1"/>
    <row r="20241" ht="16.5" hidden="1" customHeight="1"/>
    <row r="20242" ht="16.5" hidden="1" customHeight="1"/>
    <row r="20243" ht="16.5" hidden="1" customHeight="1"/>
    <row r="20244" ht="16.5" hidden="1" customHeight="1"/>
    <row r="20245" ht="16.5" hidden="1" customHeight="1"/>
    <row r="20246" ht="16.5" hidden="1" customHeight="1"/>
    <row r="20247" ht="16.5" hidden="1" customHeight="1"/>
    <row r="20248" ht="16.5" hidden="1" customHeight="1"/>
    <row r="20249" ht="16.5" hidden="1" customHeight="1"/>
    <row r="20250" ht="16.5" hidden="1" customHeight="1"/>
    <row r="20251" ht="16.5" hidden="1" customHeight="1"/>
    <row r="20252" ht="16.5" hidden="1" customHeight="1"/>
    <row r="20253" ht="16.5" hidden="1" customHeight="1"/>
    <row r="20254" ht="16.5" hidden="1" customHeight="1"/>
    <row r="20255" ht="16.5" hidden="1" customHeight="1"/>
    <row r="20256" ht="16.5" hidden="1" customHeight="1"/>
    <row r="20257" ht="16.5" hidden="1" customHeight="1"/>
    <row r="20258" ht="16.5" hidden="1" customHeight="1"/>
    <row r="20259" ht="16.5" hidden="1" customHeight="1"/>
    <row r="20260" ht="16.5" hidden="1" customHeight="1"/>
    <row r="20261" ht="16.5" hidden="1" customHeight="1"/>
    <row r="20262" ht="16.5" hidden="1" customHeight="1"/>
    <row r="20263" ht="16.5" hidden="1" customHeight="1"/>
    <row r="20264" ht="16.5" hidden="1" customHeight="1"/>
    <row r="20265" ht="16.5" hidden="1" customHeight="1"/>
    <row r="20266" ht="16.5" hidden="1" customHeight="1"/>
    <row r="20267" ht="16.5" hidden="1" customHeight="1"/>
    <row r="20268" ht="16.5" hidden="1" customHeight="1"/>
    <row r="20269" ht="16.5" hidden="1" customHeight="1"/>
    <row r="20270" ht="16.5" hidden="1" customHeight="1"/>
    <row r="20271" ht="16.5" hidden="1" customHeight="1"/>
    <row r="20272" ht="16.5" hidden="1" customHeight="1"/>
    <row r="20273" ht="16.5" hidden="1" customHeight="1"/>
    <row r="20274" ht="16.5" hidden="1" customHeight="1"/>
    <row r="20275" ht="16.5" hidden="1" customHeight="1"/>
    <row r="20276" ht="16.5" hidden="1" customHeight="1"/>
    <row r="20277" ht="16.5" hidden="1" customHeight="1"/>
    <row r="20278" ht="16.5" hidden="1" customHeight="1"/>
    <row r="20279" ht="16.5" hidden="1" customHeight="1"/>
    <row r="20280" ht="16.5" hidden="1" customHeight="1"/>
    <row r="20281" ht="16.5" hidden="1" customHeight="1"/>
    <row r="20282" ht="16.5" hidden="1" customHeight="1"/>
    <row r="20283" ht="16.5" hidden="1" customHeight="1"/>
    <row r="20284" ht="16.5" hidden="1" customHeight="1"/>
    <row r="20285" ht="16.5" hidden="1" customHeight="1"/>
    <row r="20286" ht="16.5" hidden="1" customHeight="1"/>
    <row r="20287" ht="16.5" hidden="1" customHeight="1"/>
    <row r="20288" ht="16.5" hidden="1" customHeight="1"/>
    <row r="20289" ht="16.5" hidden="1" customHeight="1"/>
    <row r="20290" ht="16.5" hidden="1" customHeight="1"/>
    <row r="20291" ht="16.5" hidden="1" customHeight="1"/>
    <row r="20292" ht="16.5" hidden="1" customHeight="1"/>
    <row r="20293" ht="16.5" hidden="1" customHeight="1"/>
    <row r="20294" ht="16.5" hidden="1" customHeight="1"/>
    <row r="20295" ht="16.5" hidden="1" customHeight="1"/>
    <row r="20296" ht="16.5" hidden="1" customHeight="1"/>
    <row r="20297" ht="16.5" hidden="1" customHeight="1"/>
    <row r="20298" ht="16.5" hidden="1" customHeight="1"/>
    <row r="20299" ht="16.5" hidden="1" customHeight="1"/>
    <row r="20300" ht="16.5" hidden="1" customHeight="1"/>
    <row r="20301" ht="16.5" hidden="1" customHeight="1"/>
    <row r="20302" ht="16.5" hidden="1" customHeight="1"/>
    <row r="20303" ht="16.5" hidden="1" customHeight="1"/>
    <row r="20304" ht="16.5" hidden="1" customHeight="1"/>
    <row r="20305" ht="16.5" hidden="1" customHeight="1"/>
    <row r="20306" ht="16.5" hidden="1" customHeight="1"/>
    <row r="20307" ht="16.5" hidden="1" customHeight="1"/>
    <row r="20308" ht="16.5" hidden="1" customHeight="1"/>
    <row r="20309" ht="16.5" hidden="1" customHeight="1"/>
    <row r="20310" ht="16.5" hidden="1" customHeight="1"/>
    <row r="20311" ht="16.5" hidden="1" customHeight="1"/>
    <row r="20312" ht="16.5" hidden="1" customHeight="1"/>
    <row r="20313" ht="16.5" hidden="1" customHeight="1"/>
    <row r="20314" ht="16.5" hidden="1" customHeight="1"/>
    <row r="20315" ht="16.5" hidden="1" customHeight="1"/>
    <row r="20316" ht="16.5" hidden="1" customHeight="1"/>
    <row r="20317" ht="16.5" hidden="1" customHeight="1"/>
    <row r="20318" ht="16.5" hidden="1" customHeight="1"/>
    <row r="20319" ht="16.5" hidden="1" customHeight="1"/>
    <row r="20320" ht="16.5" hidden="1" customHeight="1"/>
    <row r="20321" ht="16.5" hidden="1" customHeight="1"/>
    <row r="20322" ht="16.5" hidden="1" customHeight="1"/>
    <row r="20323" ht="16.5" hidden="1" customHeight="1"/>
    <row r="20324" ht="16.5" hidden="1" customHeight="1"/>
    <row r="20325" ht="16.5" hidden="1" customHeight="1"/>
    <row r="20326" ht="16.5" hidden="1" customHeight="1"/>
    <row r="20327" ht="16.5" hidden="1" customHeight="1"/>
    <row r="20328" ht="16.5" hidden="1" customHeight="1"/>
    <row r="20329" ht="16.5" hidden="1" customHeight="1"/>
    <row r="20330" ht="16.5" hidden="1" customHeight="1"/>
    <row r="20331" ht="16.5" hidden="1" customHeight="1"/>
    <row r="20332" ht="16.5" hidden="1" customHeight="1"/>
    <row r="20333" ht="16.5" hidden="1" customHeight="1"/>
    <row r="20334" ht="16.5" hidden="1" customHeight="1"/>
    <row r="20335" ht="16.5" hidden="1" customHeight="1"/>
    <row r="20336" ht="16.5" hidden="1" customHeight="1"/>
    <row r="20337" ht="16.5" hidden="1" customHeight="1"/>
    <row r="20338" ht="16.5" hidden="1" customHeight="1"/>
    <row r="20339" ht="16.5" hidden="1" customHeight="1"/>
    <row r="20340" ht="16.5" hidden="1" customHeight="1"/>
    <row r="20341" ht="16.5" hidden="1" customHeight="1"/>
    <row r="20342" ht="16.5" hidden="1" customHeight="1"/>
    <row r="20343" ht="16.5" hidden="1" customHeight="1"/>
    <row r="20344" ht="16.5" hidden="1" customHeight="1"/>
    <row r="20345" ht="16.5" hidden="1" customHeight="1"/>
    <row r="20346" ht="16.5" hidden="1" customHeight="1"/>
    <row r="20347" ht="16.5" hidden="1" customHeight="1"/>
    <row r="20348" ht="16.5" hidden="1" customHeight="1"/>
    <row r="20349" ht="16.5" hidden="1" customHeight="1"/>
    <row r="20350" ht="16.5" hidden="1" customHeight="1"/>
    <row r="20351" ht="16.5" hidden="1" customHeight="1"/>
    <row r="20352" ht="16.5" hidden="1" customHeight="1"/>
    <row r="20353" ht="16.5" hidden="1" customHeight="1"/>
    <row r="20354" ht="16.5" hidden="1" customHeight="1"/>
    <row r="20355" ht="16.5" hidden="1" customHeight="1"/>
    <row r="20356" ht="16.5" hidden="1" customHeight="1"/>
    <row r="20357" ht="16.5" hidden="1" customHeight="1"/>
    <row r="20358" ht="16.5" hidden="1" customHeight="1"/>
    <row r="20359" ht="16.5" hidden="1" customHeight="1"/>
    <row r="20360" ht="16.5" hidden="1" customHeight="1"/>
    <row r="20361" ht="16.5" hidden="1" customHeight="1"/>
    <row r="20362" ht="16.5" hidden="1" customHeight="1"/>
    <row r="20363" ht="16.5" hidden="1" customHeight="1"/>
    <row r="20364" ht="16.5" hidden="1" customHeight="1"/>
    <row r="20365" ht="16.5" hidden="1" customHeight="1"/>
    <row r="20366" ht="16.5" hidden="1" customHeight="1"/>
    <row r="20367" ht="16.5" hidden="1" customHeight="1"/>
    <row r="20368" ht="16.5" hidden="1" customHeight="1"/>
    <row r="20369" ht="16.5" hidden="1" customHeight="1"/>
    <row r="20370" ht="16.5" hidden="1" customHeight="1"/>
    <row r="20371" ht="16.5" hidden="1" customHeight="1"/>
    <row r="20372" ht="16.5" hidden="1" customHeight="1"/>
    <row r="20373" ht="16.5" hidden="1" customHeight="1"/>
    <row r="20374" ht="16.5" hidden="1" customHeight="1"/>
    <row r="20375" ht="16.5" hidden="1" customHeight="1"/>
    <row r="20376" ht="16.5" hidden="1" customHeight="1"/>
    <row r="20377" ht="16.5" hidden="1" customHeight="1"/>
    <row r="20378" ht="16.5" hidden="1" customHeight="1"/>
    <row r="20379" ht="16.5" hidden="1" customHeight="1"/>
    <row r="20380" ht="16.5" hidden="1" customHeight="1"/>
    <row r="20381" ht="16.5" hidden="1" customHeight="1"/>
    <row r="20382" ht="16.5" hidden="1" customHeight="1"/>
    <row r="20383" ht="16.5" hidden="1" customHeight="1"/>
    <row r="20384" ht="16.5" hidden="1" customHeight="1"/>
    <row r="20385" ht="16.5" hidden="1" customHeight="1"/>
    <row r="20386" ht="16.5" hidden="1" customHeight="1"/>
    <row r="20387" ht="16.5" hidden="1" customHeight="1"/>
    <row r="20388" ht="16.5" hidden="1" customHeight="1"/>
    <row r="20389" ht="16.5" hidden="1" customHeight="1"/>
    <row r="20390" ht="16.5" hidden="1" customHeight="1"/>
    <row r="20391" ht="16.5" hidden="1" customHeight="1"/>
    <row r="20392" ht="16.5" hidden="1" customHeight="1"/>
    <row r="20393" ht="16.5" hidden="1" customHeight="1"/>
    <row r="20394" ht="16.5" hidden="1" customHeight="1"/>
    <row r="20395" ht="16.5" hidden="1" customHeight="1"/>
    <row r="20396" ht="16.5" hidden="1" customHeight="1"/>
    <row r="20397" ht="16.5" hidden="1" customHeight="1"/>
    <row r="20398" ht="16.5" hidden="1" customHeight="1"/>
    <row r="20399" ht="16.5" hidden="1" customHeight="1"/>
    <row r="20400" ht="16.5" hidden="1" customHeight="1"/>
    <row r="20401" ht="16.5" hidden="1" customHeight="1"/>
    <row r="20402" ht="16.5" hidden="1" customHeight="1"/>
    <row r="20403" ht="16.5" hidden="1" customHeight="1"/>
    <row r="20404" ht="16.5" hidden="1" customHeight="1"/>
    <row r="20405" ht="16.5" hidden="1" customHeight="1"/>
    <row r="20406" ht="16.5" hidden="1" customHeight="1"/>
    <row r="20407" ht="16.5" hidden="1" customHeight="1"/>
    <row r="20408" ht="16.5" hidden="1" customHeight="1"/>
    <row r="20409" ht="16.5" hidden="1" customHeight="1"/>
    <row r="20410" ht="16.5" hidden="1" customHeight="1"/>
    <row r="20411" ht="16.5" hidden="1" customHeight="1"/>
    <row r="20412" ht="16.5" hidden="1" customHeight="1"/>
    <row r="20413" ht="16.5" hidden="1" customHeight="1"/>
    <row r="20414" ht="16.5" hidden="1" customHeight="1"/>
    <row r="20415" ht="16.5" hidden="1" customHeight="1"/>
    <row r="20416" ht="16.5" hidden="1" customHeight="1"/>
    <row r="20417" ht="16.5" hidden="1" customHeight="1"/>
    <row r="20418" ht="16.5" hidden="1" customHeight="1"/>
    <row r="20419" ht="16.5" hidden="1" customHeight="1"/>
    <row r="20420" ht="16.5" hidden="1" customHeight="1"/>
    <row r="20421" ht="16.5" hidden="1" customHeight="1"/>
    <row r="20422" ht="16.5" hidden="1" customHeight="1"/>
    <row r="20423" ht="16.5" hidden="1" customHeight="1"/>
    <row r="20424" ht="16.5" hidden="1" customHeight="1"/>
    <row r="20425" ht="16.5" hidden="1" customHeight="1"/>
    <row r="20426" ht="16.5" hidden="1" customHeight="1"/>
    <row r="20427" ht="16.5" hidden="1" customHeight="1"/>
    <row r="20428" ht="16.5" hidden="1" customHeight="1"/>
    <row r="20429" ht="16.5" hidden="1" customHeight="1"/>
    <row r="20430" ht="16.5" hidden="1" customHeight="1"/>
    <row r="20431" ht="16.5" hidden="1" customHeight="1"/>
    <row r="20432" ht="16.5" hidden="1" customHeight="1"/>
    <row r="20433" ht="16.5" hidden="1" customHeight="1"/>
    <row r="20434" ht="16.5" hidden="1" customHeight="1"/>
    <row r="20435" ht="16.5" hidden="1" customHeight="1"/>
    <row r="20436" ht="16.5" hidden="1" customHeight="1"/>
    <row r="20437" ht="16.5" hidden="1" customHeight="1"/>
    <row r="20438" ht="16.5" hidden="1" customHeight="1"/>
    <row r="20439" ht="16.5" hidden="1" customHeight="1"/>
    <row r="20440" ht="16.5" hidden="1" customHeight="1"/>
    <row r="20441" ht="16.5" hidden="1" customHeight="1"/>
    <row r="20442" ht="16.5" hidden="1" customHeight="1"/>
    <row r="20443" ht="16.5" hidden="1" customHeight="1"/>
    <row r="20444" ht="16.5" hidden="1" customHeight="1"/>
    <row r="20445" ht="16.5" hidden="1" customHeight="1"/>
    <row r="20446" ht="16.5" hidden="1" customHeight="1"/>
    <row r="20447" ht="16.5" hidden="1" customHeight="1"/>
    <row r="20448" ht="16.5" hidden="1" customHeight="1"/>
    <row r="20449" ht="16.5" hidden="1" customHeight="1"/>
    <row r="20450" ht="16.5" hidden="1" customHeight="1"/>
    <row r="20451" ht="16.5" hidden="1" customHeight="1"/>
    <row r="20452" ht="16.5" hidden="1" customHeight="1"/>
    <row r="20453" ht="16.5" hidden="1" customHeight="1"/>
    <row r="20454" ht="16.5" hidden="1" customHeight="1"/>
    <row r="20455" ht="16.5" hidden="1" customHeight="1"/>
    <row r="20456" ht="16.5" hidden="1" customHeight="1"/>
    <row r="20457" ht="16.5" hidden="1" customHeight="1"/>
    <row r="20458" ht="16.5" hidden="1" customHeight="1"/>
    <row r="20459" ht="16.5" hidden="1" customHeight="1"/>
    <row r="20460" ht="16.5" hidden="1" customHeight="1"/>
    <row r="20461" ht="16.5" hidden="1" customHeight="1"/>
    <row r="20462" ht="16.5" hidden="1" customHeight="1"/>
    <row r="20463" ht="16.5" hidden="1" customHeight="1"/>
    <row r="20464" ht="16.5" hidden="1" customHeight="1"/>
    <row r="20465" ht="16.5" hidden="1" customHeight="1"/>
    <row r="20466" ht="16.5" hidden="1" customHeight="1"/>
    <row r="20467" ht="16.5" hidden="1" customHeight="1"/>
    <row r="20468" ht="16.5" hidden="1" customHeight="1"/>
    <row r="20469" ht="16.5" hidden="1" customHeight="1"/>
    <row r="20470" ht="16.5" hidden="1" customHeight="1"/>
    <row r="20471" ht="16.5" hidden="1" customHeight="1"/>
    <row r="20472" ht="16.5" hidden="1" customHeight="1"/>
    <row r="20473" ht="16.5" hidden="1" customHeight="1"/>
    <row r="20474" ht="16.5" hidden="1" customHeight="1"/>
    <row r="20475" ht="16.5" hidden="1" customHeight="1"/>
    <row r="20476" ht="16.5" hidden="1" customHeight="1"/>
    <row r="20477" ht="16.5" hidden="1" customHeight="1"/>
    <row r="20478" ht="16.5" hidden="1" customHeight="1"/>
    <row r="20479" ht="16.5" hidden="1" customHeight="1"/>
    <row r="20480" ht="16.5" hidden="1" customHeight="1"/>
    <row r="20481" ht="16.5" hidden="1" customHeight="1"/>
    <row r="20482" ht="16.5" hidden="1" customHeight="1"/>
    <row r="20483" ht="16.5" hidden="1" customHeight="1"/>
    <row r="20484" ht="16.5" hidden="1" customHeight="1"/>
    <row r="20485" ht="16.5" hidden="1" customHeight="1"/>
    <row r="20486" ht="16.5" hidden="1" customHeight="1"/>
    <row r="20487" ht="16.5" hidden="1" customHeight="1"/>
    <row r="20488" ht="16.5" hidden="1" customHeight="1"/>
    <row r="20489" ht="16.5" hidden="1" customHeight="1"/>
    <row r="20490" ht="16.5" hidden="1" customHeight="1"/>
    <row r="20491" ht="16.5" hidden="1" customHeight="1"/>
    <row r="20492" ht="16.5" hidden="1" customHeight="1"/>
    <row r="20493" ht="16.5" hidden="1" customHeight="1"/>
    <row r="20494" ht="16.5" hidden="1" customHeight="1"/>
    <row r="20495" ht="16.5" hidden="1" customHeight="1"/>
    <row r="20496" ht="16.5" hidden="1" customHeight="1"/>
    <row r="20497" ht="16.5" hidden="1" customHeight="1"/>
    <row r="20498" ht="16.5" hidden="1" customHeight="1"/>
    <row r="20499" ht="16.5" hidden="1" customHeight="1"/>
    <row r="20500" ht="16.5" hidden="1" customHeight="1"/>
    <row r="20501" ht="16.5" hidden="1" customHeight="1"/>
    <row r="20502" ht="16.5" hidden="1" customHeight="1"/>
    <row r="20503" ht="16.5" hidden="1" customHeight="1"/>
    <row r="20504" ht="16.5" hidden="1" customHeight="1"/>
    <row r="20505" ht="16.5" hidden="1" customHeight="1"/>
    <row r="20506" ht="16.5" hidden="1" customHeight="1"/>
    <row r="20507" ht="16.5" hidden="1" customHeight="1"/>
    <row r="20508" ht="16.5" hidden="1" customHeight="1"/>
    <row r="20509" ht="16.5" hidden="1" customHeight="1"/>
    <row r="20510" ht="16.5" hidden="1" customHeight="1"/>
    <row r="20511" ht="16.5" hidden="1" customHeight="1"/>
    <row r="20512" ht="16.5" hidden="1" customHeight="1"/>
    <row r="20513" ht="16.5" hidden="1" customHeight="1"/>
    <row r="20514" ht="16.5" hidden="1" customHeight="1"/>
    <row r="20515" ht="16.5" hidden="1" customHeight="1"/>
    <row r="20516" ht="16.5" hidden="1" customHeight="1"/>
    <row r="20517" ht="16.5" hidden="1" customHeight="1"/>
    <row r="20518" ht="16.5" hidden="1" customHeight="1"/>
    <row r="20519" ht="16.5" hidden="1" customHeight="1"/>
    <row r="20520" ht="16.5" hidden="1" customHeight="1"/>
    <row r="20521" ht="16.5" hidden="1" customHeight="1"/>
    <row r="20522" ht="16.5" hidden="1" customHeight="1"/>
    <row r="20523" ht="16.5" hidden="1" customHeight="1"/>
    <row r="20524" ht="16.5" hidden="1" customHeight="1"/>
    <row r="20525" ht="16.5" hidden="1" customHeight="1"/>
    <row r="20526" ht="16.5" hidden="1" customHeight="1"/>
    <row r="20527" ht="16.5" hidden="1" customHeight="1"/>
    <row r="20528" ht="16.5" hidden="1" customHeight="1"/>
    <row r="20529" ht="16.5" hidden="1" customHeight="1"/>
    <row r="20530" ht="16.5" hidden="1" customHeight="1"/>
    <row r="20531" ht="16.5" hidden="1" customHeight="1"/>
    <row r="20532" ht="16.5" hidden="1" customHeight="1"/>
    <row r="20533" ht="16.5" hidden="1" customHeight="1"/>
    <row r="20534" ht="16.5" hidden="1" customHeight="1"/>
    <row r="20535" ht="16.5" hidden="1" customHeight="1"/>
    <row r="20536" ht="16.5" hidden="1" customHeight="1"/>
    <row r="20537" ht="16.5" hidden="1" customHeight="1"/>
    <row r="20538" ht="16.5" hidden="1" customHeight="1"/>
    <row r="20539" ht="16.5" hidden="1" customHeight="1"/>
    <row r="20540" ht="16.5" hidden="1" customHeight="1"/>
    <row r="20541" ht="16.5" hidden="1" customHeight="1"/>
    <row r="20542" ht="16.5" hidden="1" customHeight="1"/>
    <row r="20543" ht="16.5" hidden="1" customHeight="1"/>
    <row r="20544" ht="16.5" hidden="1" customHeight="1"/>
    <row r="20545" ht="16.5" hidden="1" customHeight="1"/>
    <row r="20546" ht="16.5" hidden="1" customHeight="1"/>
    <row r="20547" ht="16.5" hidden="1" customHeight="1"/>
    <row r="20548" ht="16.5" hidden="1" customHeight="1"/>
    <row r="20549" ht="16.5" hidden="1" customHeight="1"/>
    <row r="20550" ht="16.5" hidden="1" customHeight="1"/>
    <row r="20551" ht="16.5" hidden="1" customHeight="1"/>
    <row r="20552" ht="16.5" hidden="1" customHeight="1"/>
    <row r="20553" ht="16.5" hidden="1" customHeight="1"/>
    <row r="20554" ht="16.5" hidden="1" customHeight="1"/>
    <row r="20555" ht="16.5" hidden="1" customHeight="1"/>
    <row r="20556" ht="16.5" hidden="1" customHeight="1"/>
    <row r="20557" ht="16.5" hidden="1" customHeight="1"/>
    <row r="20558" ht="16.5" hidden="1" customHeight="1"/>
    <row r="20559" ht="16.5" hidden="1" customHeight="1"/>
    <row r="20560" ht="16.5" hidden="1" customHeight="1"/>
    <row r="20561" ht="16.5" hidden="1" customHeight="1"/>
    <row r="20562" ht="16.5" hidden="1" customHeight="1"/>
    <row r="20563" ht="16.5" hidden="1" customHeight="1"/>
    <row r="20564" ht="16.5" hidden="1" customHeight="1"/>
    <row r="20565" ht="16.5" hidden="1" customHeight="1"/>
    <row r="20566" ht="16.5" hidden="1" customHeight="1"/>
    <row r="20567" ht="16.5" hidden="1" customHeight="1"/>
    <row r="20568" ht="16.5" hidden="1" customHeight="1"/>
    <row r="20569" ht="16.5" hidden="1" customHeight="1"/>
    <row r="20570" ht="16.5" hidden="1" customHeight="1"/>
    <row r="20571" ht="16.5" hidden="1" customHeight="1"/>
    <row r="20572" ht="16.5" hidden="1" customHeight="1"/>
    <row r="20573" ht="16.5" hidden="1" customHeight="1"/>
    <row r="20574" ht="16.5" hidden="1" customHeight="1"/>
    <row r="20575" ht="16.5" hidden="1" customHeight="1"/>
    <row r="20576" ht="16.5" hidden="1" customHeight="1"/>
    <row r="20577" ht="16.5" hidden="1" customHeight="1"/>
    <row r="20578" ht="16.5" hidden="1" customHeight="1"/>
    <row r="20579" ht="16.5" hidden="1" customHeight="1"/>
    <row r="20580" ht="16.5" hidden="1" customHeight="1"/>
    <row r="20581" ht="16.5" hidden="1" customHeight="1"/>
    <row r="20582" ht="16.5" hidden="1" customHeight="1"/>
    <row r="20583" ht="16.5" hidden="1" customHeight="1"/>
    <row r="20584" ht="16.5" hidden="1" customHeight="1"/>
    <row r="20585" ht="16.5" hidden="1" customHeight="1"/>
    <row r="20586" ht="16.5" hidden="1" customHeight="1"/>
    <row r="20587" ht="16.5" hidden="1" customHeight="1"/>
    <row r="20588" ht="16.5" hidden="1" customHeight="1"/>
    <row r="20589" ht="16.5" hidden="1" customHeight="1"/>
    <row r="20590" ht="16.5" hidden="1" customHeight="1"/>
    <row r="20591" ht="16.5" hidden="1" customHeight="1"/>
    <row r="20592" ht="16.5" hidden="1" customHeight="1"/>
    <row r="20593" ht="16.5" hidden="1" customHeight="1"/>
    <row r="20594" ht="16.5" hidden="1" customHeight="1"/>
    <row r="20595" ht="16.5" hidden="1" customHeight="1"/>
    <row r="20596" ht="16.5" hidden="1" customHeight="1"/>
    <row r="20597" ht="16.5" hidden="1" customHeight="1"/>
    <row r="20598" ht="16.5" hidden="1" customHeight="1"/>
    <row r="20599" ht="16.5" hidden="1" customHeight="1"/>
    <row r="20600" ht="16.5" hidden="1" customHeight="1"/>
    <row r="20601" ht="16.5" hidden="1" customHeight="1"/>
    <row r="20602" ht="16.5" hidden="1" customHeight="1"/>
    <row r="20603" ht="16.5" hidden="1" customHeight="1"/>
    <row r="20604" ht="16.5" hidden="1" customHeight="1"/>
    <row r="20605" ht="16.5" hidden="1" customHeight="1"/>
    <row r="20606" ht="16.5" hidden="1" customHeight="1"/>
    <row r="20607" ht="16.5" hidden="1" customHeight="1"/>
    <row r="20608" ht="16.5" hidden="1" customHeight="1"/>
    <row r="20609" ht="16.5" hidden="1" customHeight="1"/>
    <row r="20610" ht="16.5" hidden="1" customHeight="1"/>
    <row r="20611" ht="16.5" hidden="1" customHeight="1"/>
    <row r="20612" ht="16.5" hidden="1" customHeight="1"/>
    <row r="20613" ht="16.5" hidden="1" customHeight="1"/>
    <row r="20614" ht="16.5" hidden="1" customHeight="1"/>
    <row r="20615" ht="16.5" hidden="1" customHeight="1"/>
    <row r="20616" ht="16.5" hidden="1" customHeight="1"/>
    <row r="20617" ht="16.5" hidden="1" customHeight="1"/>
    <row r="20618" ht="16.5" hidden="1" customHeight="1"/>
    <row r="20619" ht="16.5" hidden="1" customHeight="1"/>
    <row r="20620" ht="16.5" hidden="1" customHeight="1"/>
    <row r="20621" ht="16.5" hidden="1" customHeight="1"/>
    <row r="20622" ht="16.5" hidden="1" customHeight="1"/>
    <row r="20623" ht="16.5" hidden="1" customHeight="1"/>
    <row r="20624" ht="16.5" hidden="1" customHeight="1"/>
    <row r="20625" ht="16.5" hidden="1" customHeight="1"/>
    <row r="20626" ht="16.5" hidden="1" customHeight="1"/>
    <row r="20627" ht="16.5" hidden="1" customHeight="1"/>
    <row r="20628" ht="16.5" hidden="1" customHeight="1"/>
    <row r="20629" ht="16.5" hidden="1" customHeight="1"/>
    <row r="20630" ht="16.5" hidden="1" customHeight="1"/>
    <row r="20631" ht="16.5" hidden="1" customHeight="1"/>
    <row r="20632" ht="16.5" hidden="1" customHeight="1"/>
    <row r="20633" ht="16.5" hidden="1" customHeight="1"/>
    <row r="20634" ht="16.5" hidden="1" customHeight="1"/>
    <row r="20635" ht="16.5" hidden="1" customHeight="1"/>
    <row r="20636" ht="16.5" hidden="1" customHeight="1"/>
    <row r="20637" ht="16.5" hidden="1" customHeight="1"/>
    <row r="20638" ht="16.5" hidden="1" customHeight="1"/>
    <row r="20639" ht="16.5" hidden="1" customHeight="1"/>
    <row r="20640" ht="16.5" hidden="1" customHeight="1"/>
    <row r="20641" ht="16.5" hidden="1" customHeight="1"/>
    <row r="20642" ht="16.5" hidden="1" customHeight="1"/>
    <row r="20643" ht="16.5" hidden="1" customHeight="1"/>
    <row r="20644" ht="16.5" hidden="1" customHeight="1"/>
    <row r="20645" ht="16.5" hidden="1" customHeight="1"/>
    <row r="20646" ht="16.5" hidden="1" customHeight="1"/>
    <row r="20647" ht="16.5" hidden="1" customHeight="1"/>
    <row r="20648" ht="16.5" hidden="1" customHeight="1"/>
    <row r="20649" ht="16.5" hidden="1" customHeight="1"/>
    <row r="20650" ht="16.5" hidden="1" customHeight="1"/>
    <row r="20651" ht="16.5" hidden="1" customHeight="1"/>
    <row r="20652" ht="16.5" hidden="1" customHeight="1"/>
    <row r="20653" ht="16.5" hidden="1" customHeight="1"/>
    <row r="20654" ht="16.5" hidden="1" customHeight="1"/>
    <row r="20655" ht="16.5" hidden="1" customHeight="1"/>
    <row r="20656" ht="16.5" hidden="1" customHeight="1"/>
    <row r="20657" ht="16.5" hidden="1" customHeight="1"/>
    <row r="20658" ht="16.5" hidden="1" customHeight="1"/>
    <row r="20659" ht="16.5" hidden="1" customHeight="1"/>
    <row r="20660" ht="16.5" hidden="1" customHeight="1"/>
    <row r="20661" ht="16.5" hidden="1" customHeight="1"/>
    <row r="20662" ht="16.5" hidden="1" customHeight="1"/>
    <row r="20663" ht="16.5" hidden="1" customHeight="1"/>
    <row r="20664" ht="16.5" hidden="1" customHeight="1"/>
    <row r="20665" ht="16.5" hidden="1" customHeight="1"/>
    <row r="20666" ht="16.5" hidden="1" customHeight="1"/>
    <row r="20667" ht="16.5" hidden="1" customHeight="1"/>
    <row r="20668" ht="16.5" hidden="1" customHeight="1"/>
    <row r="20669" ht="16.5" hidden="1" customHeight="1"/>
    <row r="20670" ht="16.5" hidden="1" customHeight="1"/>
    <row r="20671" ht="16.5" hidden="1" customHeight="1"/>
    <row r="20672" ht="16.5" hidden="1" customHeight="1"/>
    <row r="20673" ht="16.5" hidden="1" customHeight="1"/>
    <row r="20674" ht="16.5" hidden="1" customHeight="1"/>
    <row r="20675" ht="16.5" hidden="1" customHeight="1"/>
    <row r="20676" ht="16.5" hidden="1" customHeight="1"/>
    <row r="20677" ht="16.5" hidden="1" customHeight="1"/>
    <row r="20678" ht="16.5" hidden="1" customHeight="1"/>
    <row r="20679" ht="16.5" hidden="1" customHeight="1"/>
    <row r="20680" ht="16.5" hidden="1" customHeight="1"/>
    <row r="20681" ht="16.5" hidden="1" customHeight="1"/>
    <row r="20682" ht="16.5" hidden="1" customHeight="1"/>
    <row r="20683" ht="16.5" hidden="1" customHeight="1"/>
    <row r="20684" ht="16.5" hidden="1" customHeight="1"/>
    <row r="20685" ht="16.5" hidden="1" customHeight="1"/>
    <row r="20686" ht="16.5" hidden="1" customHeight="1"/>
    <row r="20687" ht="16.5" hidden="1" customHeight="1"/>
    <row r="20688" ht="16.5" hidden="1" customHeight="1"/>
    <row r="20689" ht="16.5" hidden="1" customHeight="1"/>
    <row r="20690" ht="16.5" hidden="1" customHeight="1"/>
    <row r="20691" ht="16.5" hidden="1" customHeight="1"/>
    <row r="20692" ht="16.5" hidden="1" customHeight="1"/>
    <row r="20693" ht="16.5" hidden="1" customHeight="1"/>
    <row r="20694" ht="16.5" hidden="1" customHeight="1"/>
    <row r="20695" ht="16.5" hidden="1" customHeight="1"/>
    <row r="20696" ht="16.5" hidden="1" customHeight="1"/>
    <row r="20697" ht="16.5" hidden="1" customHeight="1"/>
    <row r="20698" ht="16.5" hidden="1" customHeight="1"/>
    <row r="20699" ht="16.5" hidden="1" customHeight="1"/>
    <row r="20700" ht="16.5" hidden="1" customHeight="1"/>
    <row r="20701" ht="16.5" hidden="1" customHeight="1"/>
    <row r="20702" ht="16.5" hidden="1" customHeight="1"/>
    <row r="20703" ht="16.5" hidden="1" customHeight="1"/>
    <row r="20704" ht="16.5" hidden="1" customHeight="1"/>
    <row r="20705" ht="16.5" hidden="1" customHeight="1"/>
    <row r="20706" ht="16.5" hidden="1" customHeight="1"/>
    <row r="20707" ht="16.5" hidden="1" customHeight="1"/>
    <row r="20708" ht="16.5" hidden="1" customHeight="1"/>
    <row r="20709" ht="16.5" hidden="1" customHeight="1"/>
    <row r="20710" ht="16.5" hidden="1" customHeight="1"/>
    <row r="20711" ht="16.5" hidden="1" customHeight="1"/>
    <row r="20712" ht="16.5" hidden="1" customHeight="1"/>
    <row r="20713" ht="16.5" hidden="1" customHeight="1"/>
    <row r="20714" ht="16.5" hidden="1" customHeight="1"/>
    <row r="20715" ht="16.5" hidden="1" customHeight="1"/>
    <row r="20716" ht="16.5" hidden="1" customHeight="1"/>
    <row r="20717" ht="16.5" hidden="1" customHeight="1"/>
    <row r="20718" ht="16.5" hidden="1" customHeight="1"/>
    <row r="20719" ht="16.5" hidden="1" customHeight="1"/>
    <row r="20720" ht="16.5" hidden="1" customHeight="1"/>
    <row r="20721" ht="16.5" hidden="1" customHeight="1"/>
    <row r="20722" ht="16.5" hidden="1" customHeight="1"/>
    <row r="20723" ht="16.5" hidden="1" customHeight="1"/>
    <row r="20724" ht="16.5" hidden="1" customHeight="1"/>
    <row r="20725" ht="16.5" hidden="1" customHeight="1"/>
    <row r="20726" ht="16.5" hidden="1" customHeight="1"/>
    <row r="20727" ht="16.5" hidden="1" customHeight="1"/>
    <row r="20728" ht="16.5" hidden="1" customHeight="1"/>
    <row r="20729" ht="16.5" hidden="1" customHeight="1"/>
    <row r="20730" ht="16.5" hidden="1" customHeight="1"/>
    <row r="20731" ht="16.5" hidden="1" customHeight="1"/>
    <row r="20732" ht="16.5" hidden="1" customHeight="1"/>
    <row r="20733" ht="16.5" hidden="1" customHeight="1"/>
    <row r="20734" ht="16.5" hidden="1" customHeight="1"/>
    <row r="20735" ht="16.5" hidden="1" customHeight="1"/>
    <row r="20736" ht="16.5" hidden="1" customHeight="1"/>
    <row r="20737" ht="16.5" hidden="1" customHeight="1"/>
    <row r="20738" ht="16.5" hidden="1" customHeight="1"/>
    <row r="20739" ht="16.5" hidden="1" customHeight="1"/>
    <row r="20740" ht="16.5" hidden="1" customHeight="1"/>
    <row r="20741" ht="16.5" hidden="1" customHeight="1"/>
    <row r="20742" ht="16.5" hidden="1" customHeight="1"/>
    <row r="20743" ht="16.5" hidden="1" customHeight="1"/>
    <row r="20744" ht="16.5" hidden="1" customHeight="1"/>
    <row r="20745" ht="16.5" hidden="1" customHeight="1"/>
    <row r="20746" ht="16.5" hidden="1" customHeight="1"/>
    <row r="20747" ht="16.5" hidden="1" customHeight="1"/>
    <row r="20748" ht="16.5" hidden="1" customHeight="1"/>
    <row r="20749" ht="16.5" hidden="1" customHeight="1"/>
    <row r="20750" ht="16.5" hidden="1" customHeight="1"/>
    <row r="20751" ht="16.5" hidden="1" customHeight="1"/>
    <row r="20752" ht="16.5" hidden="1" customHeight="1"/>
    <row r="20753" ht="16.5" hidden="1" customHeight="1"/>
    <row r="20754" ht="16.5" hidden="1" customHeight="1"/>
    <row r="20755" ht="16.5" hidden="1" customHeight="1"/>
    <row r="20756" ht="16.5" hidden="1" customHeight="1"/>
    <row r="20757" ht="16.5" hidden="1" customHeight="1"/>
    <row r="20758" ht="16.5" hidden="1" customHeight="1"/>
    <row r="20759" ht="16.5" hidden="1" customHeight="1"/>
    <row r="20760" ht="16.5" hidden="1" customHeight="1"/>
    <row r="20761" ht="16.5" hidden="1" customHeight="1"/>
    <row r="20762" ht="16.5" hidden="1" customHeight="1"/>
    <row r="20763" ht="16.5" hidden="1" customHeight="1"/>
    <row r="20764" ht="16.5" hidden="1" customHeight="1"/>
    <row r="20765" ht="16.5" hidden="1" customHeight="1"/>
    <row r="20766" ht="16.5" hidden="1" customHeight="1"/>
    <row r="20767" ht="16.5" hidden="1" customHeight="1"/>
    <row r="20768" ht="16.5" hidden="1" customHeight="1"/>
    <row r="20769" ht="16.5" hidden="1" customHeight="1"/>
    <row r="20770" ht="16.5" hidden="1" customHeight="1"/>
    <row r="20771" ht="16.5" hidden="1" customHeight="1"/>
    <row r="20772" ht="16.5" hidden="1" customHeight="1"/>
    <row r="20773" ht="16.5" hidden="1" customHeight="1"/>
    <row r="20774" ht="16.5" hidden="1" customHeight="1"/>
    <row r="20775" ht="16.5" hidden="1" customHeight="1"/>
    <row r="20776" ht="16.5" hidden="1" customHeight="1"/>
    <row r="20777" ht="16.5" hidden="1" customHeight="1"/>
    <row r="20778" ht="16.5" hidden="1" customHeight="1"/>
    <row r="20779" ht="16.5" hidden="1" customHeight="1"/>
    <row r="20780" ht="16.5" hidden="1" customHeight="1"/>
    <row r="20781" ht="16.5" hidden="1" customHeight="1"/>
    <row r="20782" ht="16.5" hidden="1" customHeight="1"/>
    <row r="20783" ht="16.5" hidden="1" customHeight="1"/>
    <row r="20784" ht="16.5" hidden="1" customHeight="1"/>
    <row r="20785" ht="16.5" hidden="1" customHeight="1"/>
    <row r="20786" ht="16.5" hidden="1" customHeight="1"/>
    <row r="20787" ht="16.5" hidden="1" customHeight="1"/>
    <row r="20788" ht="16.5" hidden="1" customHeight="1"/>
    <row r="20789" ht="16.5" hidden="1" customHeight="1"/>
    <row r="20790" ht="16.5" hidden="1" customHeight="1"/>
    <row r="20791" ht="16.5" hidden="1" customHeight="1"/>
    <row r="20792" ht="16.5" hidden="1" customHeight="1"/>
    <row r="20793" ht="16.5" hidden="1" customHeight="1"/>
    <row r="20794" ht="16.5" hidden="1" customHeight="1"/>
    <row r="20795" ht="16.5" hidden="1" customHeight="1"/>
    <row r="20796" ht="16.5" hidden="1" customHeight="1"/>
    <row r="20797" ht="16.5" hidden="1" customHeight="1"/>
    <row r="20798" ht="16.5" hidden="1" customHeight="1"/>
    <row r="20799" ht="16.5" hidden="1" customHeight="1"/>
    <row r="20800" ht="16.5" hidden="1" customHeight="1"/>
    <row r="20801" ht="16.5" hidden="1" customHeight="1"/>
    <row r="20802" ht="16.5" hidden="1" customHeight="1"/>
    <row r="20803" ht="16.5" hidden="1" customHeight="1"/>
    <row r="20804" ht="16.5" hidden="1" customHeight="1"/>
    <row r="20805" ht="16.5" hidden="1" customHeight="1"/>
    <row r="20806" ht="16.5" hidden="1" customHeight="1"/>
    <row r="20807" ht="16.5" hidden="1" customHeight="1"/>
    <row r="20808" ht="16.5" hidden="1" customHeight="1"/>
    <row r="20809" ht="16.5" hidden="1" customHeight="1"/>
    <row r="20810" ht="16.5" hidden="1" customHeight="1"/>
    <row r="20811" ht="16.5" hidden="1" customHeight="1"/>
    <row r="20812" ht="16.5" hidden="1" customHeight="1"/>
    <row r="20813" ht="16.5" hidden="1" customHeight="1"/>
    <row r="20814" ht="16.5" hidden="1" customHeight="1"/>
    <row r="20815" ht="16.5" hidden="1" customHeight="1"/>
    <row r="20816" ht="16.5" hidden="1" customHeight="1"/>
    <row r="20817" ht="16.5" hidden="1" customHeight="1"/>
    <row r="20818" ht="16.5" hidden="1" customHeight="1"/>
    <row r="20819" ht="16.5" hidden="1" customHeight="1"/>
    <row r="20820" ht="16.5" hidden="1" customHeight="1"/>
    <row r="20821" ht="16.5" hidden="1" customHeight="1"/>
    <row r="20822" ht="16.5" hidden="1" customHeight="1"/>
    <row r="20823" ht="16.5" hidden="1" customHeight="1"/>
    <row r="20824" ht="16.5" hidden="1" customHeight="1"/>
    <row r="20825" ht="16.5" hidden="1" customHeight="1"/>
    <row r="20826" ht="16.5" hidden="1" customHeight="1"/>
    <row r="20827" ht="16.5" hidden="1" customHeight="1"/>
    <row r="20828" ht="16.5" hidden="1" customHeight="1"/>
    <row r="20829" ht="16.5" hidden="1" customHeight="1"/>
    <row r="20830" ht="16.5" hidden="1" customHeight="1"/>
    <row r="20831" ht="16.5" hidden="1" customHeight="1"/>
    <row r="20832" ht="16.5" hidden="1" customHeight="1"/>
    <row r="20833" ht="16.5" hidden="1" customHeight="1"/>
    <row r="20834" ht="16.5" hidden="1" customHeight="1"/>
    <row r="20835" ht="16.5" hidden="1" customHeight="1"/>
    <row r="20836" ht="16.5" hidden="1" customHeight="1"/>
    <row r="20837" ht="16.5" hidden="1" customHeight="1"/>
    <row r="20838" ht="16.5" hidden="1" customHeight="1"/>
    <row r="20839" ht="16.5" hidden="1" customHeight="1"/>
    <row r="20840" ht="16.5" hidden="1" customHeight="1"/>
    <row r="20841" ht="16.5" hidden="1" customHeight="1"/>
    <row r="20842" ht="16.5" hidden="1" customHeight="1"/>
    <row r="20843" ht="16.5" hidden="1" customHeight="1"/>
    <row r="20844" ht="16.5" hidden="1" customHeight="1"/>
    <row r="20845" ht="16.5" hidden="1" customHeight="1"/>
    <row r="20846" ht="16.5" hidden="1" customHeight="1"/>
    <row r="20847" ht="16.5" hidden="1" customHeight="1"/>
    <row r="20848" ht="16.5" hidden="1" customHeight="1"/>
    <row r="20849" ht="16.5" hidden="1" customHeight="1"/>
    <row r="20850" ht="16.5" hidden="1" customHeight="1"/>
    <row r="20851" ht="16.5" hidden="1" customHeight="1"/>
    <row r="20852" ht="16.5" hidden="1" customHeight="1"/>
    <row r="20853" ht="16.5" hidden="1" customHeight="1"/>
    <row r="20854" ht="16.5" hidden="1" customHeight="1"/>
    <row r="20855" ht="16.5" hidden="1" customHeight="1"/>
    <row r="20856" ht="16.5" hidden="1" customHeight="1"/>
    <row r="20857" ht="16.5" hidden="1" customHeight="1"/>
    <row r="20858" ht="16.5" hidden="1" customHeight="1"/>
    <row r="20859" ht="16.5" hidden="1" customHeight="1"/>
    <row r="20860" ht="16.5" hidden="1" customHeight="1"/>
    <row r="20861" ht="16.5" hidden="1" customHeight="1"/>
    <row r="20862" ht="16.5" hidden="1" customHeight="1"/>
    <row r="20863" ht="16.5" hidden="1" customHeight="1"/>
    <row r="20864" ht="16.5" hidden="1" customHeight="1"/>
    <row r="20865" ht="16.5" hidden="1" customHeight="1"/>
    <row r="20866" ht="16.5" hidden="1" customHeight="1"/>
    <row r="20867" ht="16.5" hidden="1" customHeight="1"/>
    <row r="20868" ht="16.5" hidden="1" customHeight="1"/>
    <row r="20869" ht="16.5" hidden="1" customHeight="1"/>
    <row r="20870" ht="16.5" hidden="1" customHeight="1"/>
    <row r="20871" ht="16.5" hidden="1" customHeight="1"/>
    <row r="20872" ht="16.5" hidden="1" customHeight="1"/>
    <row r="20873" ht="16.5" hidden="1" customHeight="1"/>
    <row r="20874" ht="16.5" hidden="1" customHeight="1"/>
    <row r="20875" ht="16.5" hidden="1" customHeight="1"/>
    <row r="20876" ht="16.5" hidden="1" customHeight="1"/>
    <row r="20877" ht="16.5" hidden="1" customHeight="1"/>
    <row r="20878" ht="16.5" hidden="1" customHeight="1"/>
    <row r="20879" ht="16.5" hidden="1" customHeight="1"/>
    <row r="20880" ht="16.5" hidden="1" customHeight="1"/>
    <row r="20881" ht="16.5" hidden="1" customHeight="1"/>
    <row r="20882" ht="16.5" hidden="1" customHeight="1"/>
    <row r="20883" ht="16.5" hidden="1" customHeight="1"/>
    <row r="20884" ht="16.5" hidden="1" customHeight="1"/>
    <row r="20885" ht="16.5" hidden="1" customHeight="1"/>
    <row r="20886" ht="16.5" hidden="1" customHeight="1"/>
    <row r="20887" ht="16.5" hidden="1" customHeight="1"/>
    <row r="20888" ht="16.5" hidden="1" customHeight="1"/>
    <row r="20889" ht="16.5" hidden="1" customHeight="1"/>
    <row r="20890" ht="16.5" hidden="1" customHeight="1"/>
    <row r="20891" ht="16.5" hidden="1" customHeight="1"/>
    <row r="20892" ht="16.5" hidden="1" customHeight="1"/>
    <row r="20893" ht="16.5" hidden="1" customHeight="1"/>
    <row r="20894" ht="16.5" hidden="1" customHeight="1"/>
    <row r="20895" ht="16.5" hidden="1" customHeight="1"/>
    <row r="20896" ht="16.5" hidden="1" customHeight="1"/>
    <row r="20897" ht="16.5" hidden="1" customHeight="1"/>
    <row r="20898" ht="16.5" hidden="1" customHeight="1"/>
    <row r="20899" ht="16.5" hidden="1" customHeight="1"/>
    <row r="20900" ht="16.5" hidden="1" customHeight="1"/>
    <row r="20901" ht="16.5" hidden="1" customHeight="1"/>
    <row r="20902" ht="16.5" hidden="1" customHeight="1"/>
    <row r="20903" ht="16.5" hidden="1" customHeight="1"/>
    <row r="20904" ht="16.5" hidden="1" customHeight="1"/>
    <row r="20905" ht="16.5" hidden="1" customHeight="1"/>
    <row r="20906" ht="16.5" hidden="1" customHeight="1"/>
    <row r="20907" ht="16.5" hidden="1" customHeight="1"/>
    <row r="20908" ht="16.5" hidden="1" customHeight="1"/>
    <row r="20909" ht="16.5" hidden="1" customHeight="1"/>
    <row r="20910" ht="16.5" hidden="1" customHeight="1"/>
    <row r="20911" ht="16.5" hidden="1" customHeight="1"/>
    <row r="20912" ht="16.5" hidden="1" customHeight="1"/>
    <row r="20913" ht="16.5" hidden="1" customHeight="1"/>
    <row r="20914" ht="16.5" hidden="1" customHeight="1"/>
    <row r="20915" ht="16.5" hidden="1" customHeight="1"/>
    <row r="20916" ht="16.5" hidden="1" customHeight="1"/>
    <row r="20917" ht="16.5" hidden="1" customHeight="1"/>
    <row r="20918" ht="16.5" hidden="1" customHeight="1"/>
    <row r="20919" ht="16.5" hidden="1" customHeight="1"/>
    <row r="20920" ht="16.5" hidden="1" customHeight="1"/>
    <row r="20921" ht="16.5" hidden="1" customHeight="1"/>
    <row r="20922" ht="16.5" hidden="1" customHeight="1"/>
    <row r="20923" ht="16.5" hidden="1" customHeight="1"/>
    <row r="20924" ht="16.5" hidden="1" customHeight="1"/>
    <row r="20925" ht="16.5" hidden="1" customHeight="1"/>
    <row r="20926" ht="16.5" hidden="1" customHeight="1"/>
    <row r="20927" ht="16.5" hidden="1" customHeight="1"/>
    <row r="20928" ht="16.5" hidden="1" customHeight="1"/>
    <row r="20929" ht="16.5" hidden="1" customHeight="1"/>
    <row r="20930" ht="16.5" hidden="1" customHeight="1"/>
    <row r="20931" ht="16.5" hidden="1" customHeight="1"/>
    <row r="20932" ht="16.5" hidden="1" customHeight="1"/>
    <row r="20933" ht="16.5" hidden="1" customHeight="1"/>
    <row r="20934" ht="16.5" hidden="1" customHeight="1"/>
    <row r="20935" ht="16.5" hidden="1" customHeight="1"/>
    <row r="20936" ht="16.5" hidden="1" customHeight="1"/>
    <row r="20937" ht="16.5" hidden="1" customHeight="1"/>
    <row r="20938" ht="16.5" hidden="1" customHeight="1"/>
    <row r="20939" ht="16.5" hidden="1" customHeight="1"/>
    <row r="20940" ht="16.5" hidden="1" customHeight="1"/>
    <row r="20941" ht="16.5" hidden="1" customHeight="1"/>
    <row r="20942" ht="16.5" hidden="1" customHeight="1"/>
    <row r="20943" ht="16.5" hidden="1" customHeight="1"/>
    <row r="20944" ht="16.5" hidden="1" customHeight="1"/>
    <row r="20945" ht="16.5" hidden="1" customHeight="1"/>
    <row r="20946" ht="16.5" hidden="1" customHeight="1"/>
    <row r="20947" ht="16.5" hidden="1" customHeight="1"/>
    <row r="20948" ht="16.5" hidden="1" customHeight="1"/>
    <row r="20949" ht="16.5" hidden="1" customHeight="1"/>
    <row r="20950" ht="16.5" hidden="1" customHeight="1"/>
    <row r="20951" ht="16.5" hidden="1" customHeight="1"/>
    <row r="20952" ht="16.5" hidden="1" customHeight="1"/>
    <row r="20953" ht="16.5" hidden="1" customHeight="1"/>
    <row r="20954" ht="16.5" hidden="1" customHeight="1"/>
    <row r="20955" ht="16.5" hidden="1" customHeight="1"/>
    <row r="20956" ht="16.5" hidden="1" customHeight="1"/>
    <row r="20957" ht="16.5" hidden="1" customHeight="1"/>
    <row r="20958" ht="16.5" hidden="1" customHeight="1"/>
    <row r="20959" ht="16.5" hidden="1" customHeight="1"/>
    <row r="20960" ht="16.5" hidden="1" customHeight="1"/>
    <row r="20961" ht="16.5" hidden="1" customHeight="1"/>
    <row r="20962" ht="16.5" hidden="1" customHeight="1"/>
    <row r="20963" ht="16.5" hidden="1" customHeight="1"/>
    <row r="20964" ht="16.5" hidden="1" customHeight="1"/>
    <row r="20965" ht="16.5" hidden="1" customHeight="1"/>
    <row r="20966" ht="16.5" hidden="1" customHeight="1"/>
    <row r="20967" ht="16.5" hidden="1" customHeight="1"/>
    <row r="20968" ht="16.5" hidden="1" customHeight="1"/>
    <row r="20969" ht="16.5" hidden="1" customHeight="1"/>
    <row r="20970" ht="16.5" hidden="1" customHeight="1"/>
    <row r="20971" ht="16.5" hidden="1" customHeight="1"/>
    <row r="20972" ht="16.5" hidden="1" customHeight="1"/>
    <row r="20973" ht="16.5" hidden="1" customHeight="1"/>
    <row r="20974" ht="16.5" hidden="1" customHeight="1"/>
    <row r="20975" ht="16.5" hidden="1" customHeight="1"/>
    <row r="20976" ht="16.5" hidden="1" customHeight="1"/>
    <row r="20977" ht="16.5" hidden="1" customHeight="1"/>
    <row r="20978" ht="16.5" hidden="1" customHeight="1"/>
    <row r="20979" ht="16.5" hidden="1" customHeight="1"/>
    <row r="20980" ht="16.5" hidden="1" customHeight="1"/>
    <row r="20981" ht="16.5" hidden="1" customHeight="1"/>
    <row r="20982" ht="16.5" hidden="1" customHeight="1"/>
    <row r="20983" ht="16.5" hidden="1" customHeight="1"/>
    <row r="20984" ht="16.5" hidden="1" customHeight="1"/>
    <row r="20985" ht="16.5" hidden="1" customHeight="1"/>
    <row r="20986" ht="16.5" hidden="1" customHeight="1"/>
    <row r="20987" ht="16.5" hidden="1" customHeight="1"/>
    <row r="20988" ht="16.5" hidden="1" customHeight="1"/>
    <row r="20989" ht="16.5" hidden="1" customHeight="1"/>
    <row r="20990" ht="16.5" hidden="1" customHeight="1"/>
    <row r="20991" ht="16.5" hidden="1" customHeight="1"/>
    <row r="20992" ht="16.5" hidden="1" customHeight="1"/>
    <row r="20993" ht="16.5" hidden="1" customHeight="1"/>
    <row r="20994" ht="16.5" hidden="1" customHeight="1"/>
    <row r="20995" ht="16.5" hidden="1" customHeight="1"/>
    <row r="20996" ht="16.5" hidden="1" customHeight="1"/>
    <row r="20997" ht="16.5" hidden="1" customHeight="1"/>
    <row r="20998" ht="16.5" hidden="1" customHeight="1"/>
    <row r="20999" ht="16.5" hidden="1" customHeight="1"/>
    <row r="21000" ht="16.5" hidden="1" customHeight="1"/>
    <row r="21001" ht="16.5" hidden="1" customHeight="1"/>
    <row r="21002" ht="16.5" hidden="1" customHeight="1"/>
    <row r="21003" ht="16.5" hidden="1" customHeight="1"/>
    <row r="21004" ht="16.5" hidden="1" customHeight="1"/>
    <row r="21005" ht="16.5" hidden="1" customHeight="1"/>
    <row r="21006" ht="16.5" hidden="1" customHeight="1"/>
    <row r="21007" ht="16.5" hidden="1" customHeight="1"/>
    <row r="21008" ht="16.5" hidden="1" customHeight="1"/>
    <row r="21009" ht="16.5" hidden="1" customHeight="1"/>
    <row r="21010" ht="16.5" hidden="1" customHeight="1"/>
    <row r="21011" ht="16.5" hidden="1" customHeight="1"/>
    <row r="21012" ht="16.5" hidden="1" customHeight="1"/>
    <row r="21013" ht="16.5" hidden="1" customHeight="1"/>
    <row r="21014" ht="16.5" hidden="1" customHeight="1"/>
    <row r="21015" ht="16.5" hidden="1" customHeight="1"/>
    <row r="21016" ht="16.5" hidden="1" customHeight="1"/>
    <row r="21017" ht="16.5" hidden="1" customHeight="1"/>
    <row r="21018" ht="16.5" hidden="1" customHeight="1"/>
    <row r="21019" ht="16.5" hidden="1" customHeight="1"/>
    <row r="21020" ht="16.5" hidden="1" customHeight="1"/>
    <row r="21021" ht="16.5" hidden="1" customHeight="1"/>
    <row r="21022" ht="16.5" hidden="1" customHeight="1"/>
    <row r="21023" ht="16.5" hidden="1" customHeight="1"/>
    <row r="21024" ht="16.5" hidden="1" customHeight="1"/>
    <row r="21025" ht="16.5" hidden="1" customHeight="1"/>
    <row r="21026" ht="16.5" hidden="1" customHeight="1"/>
    <row r="21027" ht="16.5" hidden="1" customHeight="1"/>
    <row r="21028" ht="16.5" hidden="1" customHeight="1"/>
    <row r="21029" ht="16.5" hidden="1" customHeight="1"/>
    <row r="21030" ht="16.5" hidden="1" customHeight="1"/>
    <row r="21031" ht="16.5" hidden="1" customHeight="1"/>
    <row r="21032" ht="16.5" hidden="1" customHeight="1"/>
    <row r="21033" ht="16.5" hidden="1" customHeight="1"/>
    <row r="21034" ht="16.5" hidden="1" customHeight="1"/>
    <row r="21035" ht="16.5" hidden="1" customHeight="1"/>
    <row r="21036" ht="16.5" hidden="1" customHeight="1"/>
    <row r="21037" ht="16.5" hidden="1" customHeight="1"/>
    <row r="21038" ht="16.5" hidden="1" customHeight="1"/>
    <row r="21039" ht="16.5" hidden="1" customHeight="1"/>
    <row r="21040" ht="16.5" hidden="1" customHeight="1"/>
    <row r="21041" ht="16.5" hidden="1" customHeight="1"/>
    <row r="21042" ht="16.5" hidden="1" customHeight="1"/>
    <row r="21043" ht="16.5" hidden="1" customHeight="1"/>
    <row r="21044" ht="16.5" hidden="1" customHeight="1"/>
    <row r="21045" ht="16.5" hidden="1" customHeight="1"/>
    <row r="21046" ht="16.5" hidden="1" customHeight="1"/>
    <row r="21047" ht="16.5" hidden="1" customHeight="1"/>
    <row r="21048" ht="16.5" hidden="1" customHeight="1"/>
    <row r="21049" ht="16.5" hidden="1" customHeight="1"/>
    <row r="21050" ht="16.5" hidden="1" customHeight="1"/>
    <row r="21051" ht="16.5" hidden="1" customHeight="1"/>
    <row r="21052" ht="16.5" hidden="1" customHeight="1"/>
    <row r="21053" ht="16.5" hidden="1" customHeight="1"/>
    <row r="21054" ht="16.5" hidden="1" customHeight="1"/>
    <row r="21055" ht="16.5" hidden="1" customHeight="1"/>
    <row r="21056" ht="16.5" hidden="1" customHeight="1"/>
    <row r="21057" ht="16.5" hidden="1" customHeight="1"/>
    <row r="21058" ht="16.5" hidden="1" customHeight="1"/>
    <row r="21059" ht="16.5" hidden="1" customHeight="1"/>
    <row r="21060" ht="16.5" hidden="1" customHeight="1"/>
    <row r="21061" ht="16.5" hidden="1" customHeight="1"/>
    <row r="21062" ht="16.5" hidden="1" customHeight="1"/>
    <row r="21063" ht="16.5" hidden="1" customHeight="1"/>
    <row r="21064" ht="16.5" hidden="1" customHeight="1"/>
    <row r="21065" ht="16.5" hidden="1" customHeight="1"/>
    <row r="21066" ht="16.5" hidden="1" customHeight="1"/>
    <row r="21067" ht="16.5" hidden="1" customHeight="1"/>
    <row r="21068" ht="16.5" hidden="1" customHeight="1"/>
    <row r="21069" ht="16.5" hidden="1" customHeight="1"/>
    <row r="21070" ht="16.5" hidden="1" customHeight="1"/>
    <row r="21071" ht="16.5" hidden="1" customHeight="1"/>
    <row r="21072" ht="16.5" hidden="1" customHeight="1"/>
    <row r="21073" ht="16.5" hidden="1" customHeight="1"/>
    <row r="21074" ht="16.5" hidden="1" customHeight="1"/>
    <row r="21075" ht="16.5" hidden="1" customHeight="1"/>
    <row r="21076" ht="16.5" hidden="1" customHeight="1"/>
    <row r="21077" ht="16.5" hidden="1" customHeight="1"/>
    <row r="21078" ht="16.5" hidden="1" customHeight="1"/>
    <row r="21079" ht="16.5" hidden="1" customHeight="1"/>
    <row r="21080" ht="16.5" hidden="1" customHeight="1"/>
    <row r="21081" ht="16.5" hidden="1" customHeight="1"/>
    <row r="21082" ht="16.5" hidden="1" customHeight="1"/>
    <row r="21083" ht="16.5" hidden="1" customHeight="1"/>
    <row r="21084" ht="16.5" hidden="1" customHeight="1"/>
    <row r="21085" ht="16.5" hidden="1" customHeight="1"/>
    <row r="21086" ht="16.5" hidden="1" customHeight="1"/>
    <row r="21087" ht="16.5" hidden="1" customHeight="1"/>
    <row r="21088" ht="16.5" hidden="1" customHeight="1"/>
    <row r="21089" ht="16.5" hidden="1" customHeight="1"/>
    <row r="21090" ht="16.5" hidden="1" customHeight="1"/>
    <row r="21091" ht="16.5" hidden="1" customHeight="1"/>
    <row r="21092" ht="16.5" hidden="1" customHeight="1"/>
    <row r="21093" ht="16.5" hidden="1" customHeight="1"/>
    <row r="21094" ht="16.5" hidden="1" customHeight="1"/>
    <row r="21095" ht="16.5" hidden="1" customHeight="1"/>
    <row r="21096" ht="16.5" hidden="1" customHeight="1"/>
    <row r="21097" ht="16.5" hidden="1" customHeight="1"/>
    <row r="21098" ht="16.5" hidden="1" customHeight="1"/>
    <row r="21099" ht="16.5" hidden="1" customHeight="1"/>
    <row r="21100" ht="16.5" hidden="1" customHeight="1"/>
    <row r="21101" ht="16.5" hidden="1" customHeight="1"/>
    <row r="21102" ht="16.5" hidden="1" customHeight="1"/>
    <row r="21103" ht="16.5" hidden="1" customHeight="1"/>
    <row r="21104" ht="16.5" hidden="1" customHeight="1"/>
    <row r="21105" ht="16.5" hidden="1" customHeight="1"/>
    <row r="21106" ht="16.5" hidden="1" customHeight="1"/>
    <row r="21107" ht="16.5" hidden="1" customHeight="1"/>
    <row r="21108" ht="16.5" hidden="1" customHeight="1"/>
    <row r="21109" ht="16.5" hidden="1" customHeight="1"/>
    <row r="21110" ht="16.5" hidden="1" customHeight="1"/>
    <row r="21111" ht="16.5" hidden="1" customHeight="1"/>
    <row r="21112" ht="16.5" hidden="1" customHeight="1"/>
    <row r="21113" ht="16.5" hidden="1" customHeight="1"/>
    <row r="21114" ht="16.5" hidden="1" customHeight="1"/>
    <row r="21115" ht="16.5" hidden="1" customHeight="1"/>
    <row r="21116" ht="16.5" hidden="1" customHeight="1"/>
    <row r="21117" ht="16.5" hidden="1" customHeight="1"/>
    <row r="21118" ht="16.5" hidden="1" customHeight="1"/>
    <row r="21119" ht="16.5" hidden="1" customHeight="1"/>
    <row r="21120" ht="16.5" hidden="1" customHeight="1"/>
    <row r="21121" ht="16.5" hidden="1" customHeight="1"/>
    <row r="21122" ht="16.5" hidden="1" customHeight="1"/>
    <row r="21123" ht="16.5" hidden="1" customHeight="1"/>
    <row r="21124" ht="16.5" hidden="1" customHeight="1"/>
    <row r="21125" ht="16.5" hidden="1" customHeight="1"/>
    <row r="21126" ht="16.5" hidden="1" customHeight="1"/>
    <row r="21127" ht="16.5" hidden="1" customHeight="1"/>
    <row r="21128" ht="16.5" hidden="1" customHeight="1"/>
    <row r="21129" ht="16.5" hidden="1" customHeight="1"/>
    <row r="21130" ht="16.5" hidden="1" customHeight="1"/>
    <row r="21131" ht="16.5" hidden="1" customHeight="1"/>
    <row r="21132" ht="16.5" hidden="1" customHeight="1"/>
    <row r="21133" ht="16.5" hidden="1" customHeight="1"/>
    <row r="21134" ht="16.5" hidden="1" customHeight="1"/>
    <row r="21135" ht="16.5" hidden="1" customHeight="1"/>
    <row r="21136" ht="16.5" hidden="1" customHeight="1"/>
    <row r="21137" ht="16.5" hidden="1" customHeight="1"/>
    <row r="21138" ht="16.5" hidden="1" customHeight="1"/>
    <row r="21139" ht="16.5" hidden="1" customHeight="1"/>
    <row r="21140" ht="16.5" hidden="1" customHeight="1"/>
    <row r="21141" ht="16.5" hidden="1" customHeight="1"/>
    <row r="21142" ht="16.5" hidden="1" customHeight="1"/>
    <row r="21143" ht="16.5" hidden="1" customHeight="1"/>
    <row r="21144" ht="16.5" hidden="1" customHeight="1"/>
    <row r="21145" ht="16.5" hidden="1" customHeight="1"/>
    <row r="21146" ht="16.5" hidden="1" customHeight="1"/>
    <row r="21147" ht="16.5" hidden="1" customHeight="1"/>
    <row r="21148" ht="16.5" hidden="1" customHeight="1"/>
    <row r="21149" ht="16.5" hidden="1" customHeight="1"/>
    <row r="21150" ht="16.5" hidden="1" customHeight="1"/>
    <row r="21151" ht="16.5" hidden="1" customHeight="1"/>
    <row r="21152" ht="16.5" hidden="1" customHeight="1"/>
    <row r="21153" ht="16.5" hidden="1" customHeight="1"/>
    <row r="21154" ht="16.5" hidden="1" customHeight="1"/>
    <row r="21155" ht="16.5" hidden="1" customHeight="1"/>
    <row r="21156" ht="16.5" hidden="1" customHeight="1"/>
    <row r="21157" ht="16.5" hidden="1" customHeight="1"/>
    <row r="21158" ht="16.5" hidden="1" customHeight="1"/>
    <row r="21159" ht="16.5" hidden="1" customHeight="1"/>
    <row r="21160" ht="16.5" hidden="1" customHeight="1"/>
    <row r="21161" ht="16.5" hidden="1" customHeight="1"/>
    <row r="21162" ht="16.5" hidden="1" customHeight="1"/>
    <row r="21163" ht="16.5" hidden="1" customHeight="1"/>
    <row r="21164" ht="16.5" hidden="1" customHeight="1"/>
    <row r="21165" ht="16.5" hidden="1" customHeight="1"/>
    <row r="21166" ht="16.5" hidden="1" customHeight="1"/>
    <row r="21167" ht="16.5" hidden="1" customHeight="1"/>
    <row r="21168" ht="16.5" hidden="1" customHeight="1"/>
    <row r="21169" ht="16.5" hidden="1" customHeight="1"/>
    <row r="21170" ht="16.5" hidden="1" customHeight="1"/>
    <row r="21171" ht="16.5" hidden="1" customHeight="1"/>
    <row r="21172" ht="16.5" hidden="1" customHeight="1"/>
    <row r="21173" ht="16.5" hidden="1" customHeight="1"/>
    <row r="21174" ht="16.5" hidden="1" customHeight="1"/>
    <row r="21175" ht="16.5" hidden="1" customHeight="1"/>
    <row r="21176" ht="16.5" hidden="1" customHeight="1"/>
    <row r="21177" ht="16.5" hidden="1" customHeight="1"/>
    <row r="21178" ht="16.5" hidden="1" customHeight="1"/>
    <row r="21179" ht="16.5" hidden="1" customHeight="1"/>
    <row r="21180" ht="16.5" hidden="1" customHeight="1"/>
    <row r="21181" ht="16.5" hidden="1" customHeight="1"/>
    <row r="21182" ht="16.5" hidden="1" customHeight="1"/>
    <row r="21183" ht="16.5" hidden="1" customHeight="1"/>
    <row r="21184" ht="16.5" hidden="1" customHeight="1"/>
    <row r="21185" ht="16.5" hidden="1" customHeight="1"/>
    <row r="21186" ht="16.5" hidden="1" customHeight="1"/>
    <row r="21187" ht="16.5" hidden="1" customHeight="1"/>
    <row r="21188" ht="16.5" hidden="1" customHeight="1"/>
    <row r="21189" ht="16.5" hidden="1" customHeight="1"/>
    <row r="21190" ht="16.5" hidden="1" customHeight="1"/>
    <row r="21191" ht="16.5" hidden="1" customHeight="1"/>
    <row r="21192" ht="16.5" hidden="1" customHeight="1"/>
    <row r="21193" ht="16.5" hidden="1" customHeight="1"/>
    <row r="21194" ht="16.5" hidden="1" customHeight="1"/>
    <row r="21195" ht="16.5" hidden="1" customHeight="1"/>
    <row r="21196" ht="16.5" hidden="1" customHeight="1"/>
    <row r="21197" ht="16.5" hidden="1" customHeight="1"/>
    <row r="21198" ht="16.5" hidden="1" customHeight="1"/>
    <row r="21199" ht="16.5" hidden="1" customHeight="1"/>
    <row r="21200" ht="16.5" hidden="1" customHeight="1"/>
    <row r="21201" ht="16.5" hidden="1" customHeight="1"/>
    <row r="21202" ht="16.5" hidden="1" customHeight="1"/>
    <row r="21203" ht="16.5" hidden="1" customHeight="1"/>
    <row r="21204" ht="16.5" hidden="1" customHeight="1"/>
    <row r="21205" ht="16.5" hidden="1" customHeight="1"/>
    <row r="21206" ht="16.5" hidden="1" customHeight="1"/>
    <row r="21207" ht="16.5" hidden="1" customHeight="1"/>
    <row r="21208" ht="16.5" hidden="1" customHeight="1"/>
    <row r="21209" ht="16.5" hidden="1" customHeight="1"/>
    <row r="21210" ht="16.5" hidden="1" customHeight="1"/>
    <row r="21211" ht="16.5" hidden="1" customHeight="1"/>
    <row r="21212" ht="16.5" hidden="1" customHeight="1"/>
    <row r="21213" ht="16.5" hidden="1" customHeight="1"/>
    <row r="21214" ht="16.5" hidden="1" customHeight="1"/>
    <row r="21215" ht="16.5" hidden="1" customHeight="1"/>
    <row r="21216" ht="16.5" hidden="1" customHeight="1"/>
    <row r="21217" ht="16.5" hidden="1" customHeight="1"/>
    <row r="21218" ht="16.5" hidden="1" customHeight="1"/>
    <row r="21219" ht="16.5" hidden="1" customHeight="1"/>
    <row r="21220" ht="16.5" hidden="1" customHeight="1"/>
    <row r="21221" ht="16.5" hidden="1" customHeight="1"/>
    <row r="21222" ht="16.5" hidden="1" customHeight="1"/>
    <row r="21223" ht="16.5" hidden="1" customHeight="1"/>
    <row r="21224" ht="16.5" hidden="1" customHeight="1"/>
    <row r="21225" ht="16.5" hidden="1" customHeight="1"/>
    <row r="21226" ht="16.5" hidden="1" customHeight="1"/>
    <row r="21227" ht="16.5" hidden="1" customHeight="1"/>
    <row r="21228" ht="16.5" hidden="1" customHeight="1"/>
    <row r="21229" ht="16.5" hidden="1" customHeight="1"/>
    <row r="21230" ht="16.5" hidden="1" customHeight="1"/>
    <row r="21231" ht="16.5" hidden="1" customHeight="1"/>
    <row r="21232" ht="16.5" hidden="1" customHeight="1"/>
    <row r="21233" ht="16.5" hidden="1" customHeight="1"/>
    <row r="21234" ht="16.5" hidden="1" customHeight="1"/>
    <row r="21235" ht="16.5" hidden="1" customHeight="1"/>
    <row r="21236" ht="16.5" hidden="1" customHeight="1"/>
    <row r="21237" ht="16.5" hidden="1" customHeight="1"/>
    <row r="21238" ht="16.5" hidden="1" customHeight="1"/>
    <row r="21239" ht="16.5" hidden="1" customHeight="1"/>
    <row r="21240" ht="16.5" hidden="1" customHeight="1"/>
    <row r="21241" ht="16.5" hidden="1" customHeight="1"/>
    <row r="21242" ht="16.5" hidden="1" customHeight="1"/>
    <row r="21243" ht="16.5" hidden="1" customHeight="1"/>
    <row r="21244" ht="16.5" hidden="1" customHeight="1"/>
    <row r="21245" ht="16.5" hidden="1" customHeight="1"/>
    <row r="21246" ht="16.5" hidden="1" customHeight="1"/>
    <row r="21247" ht="16.5" hidden="1" customHeight="1"/>
    <row r="21248" ht="16.5" hidden="1" customHeight="1"/>
    <row r="21249" ht="16.5" hidden="1" customHeight="1"/>
    <row r="21250" ht="16.5" hidden="1" customHeight="1"/>
    <row r="21251" ht="16.5" hidden="1" customHeight="1"/>
    <row r="21252" ht="16.5" hidden="1" customHeight="1"/>
    <row r="21253" ht="16.5" hidden="1" customHeight="1"/>
    <row r="21254" ht="16.5" hidden="1" customHeight="1"/>
    <row r="21255" ht="16.5" hidden="1" customHeight="1"/>
    <row r="21256" ht="16.5" hidden="1" customHeight="1"/>
    <row r="21257" ht="16.5" hidden="1" customHeight="1"/>
    <row r="21258" ht="16.5" hidden="1" customHeight="1"/>
    <row r="21259" ht="16.5" hidden="1" customHeight="1"/>
    <row r="21260" ht="16.5" hidden="1" customHeight="1"/>
    <row r="21261" ht="16.5" hidden="1" customHeight="1"/>
    <row r="21262" ht="16.5" hidden="1" customHeight="1"/>
    <row r="21263" ht="16.5" hidden="1" customHeight="1"/>
    <row r="21264" ht="16.5" hidden="1" customHeight="1"/>
    <row r="21265" ht="16.5" hidden="1" customHeight="1"/>
    <row r="21266" ht="16.5" hidden="1" customHeight="1"/>
    <row r="21267" ht="16.5" hidden="1" customHeight="1"/>
    <row r="21268" ht="16.5" hidden="1" customHeight="1"/>
    <row r="21269" ht="16.5" hidden="1" customHeight="1"/>
    <row r="21270" ht="16.5" hidden="1" customHeight="1"/>
    <row r="21271" ht="16.5" hidden="1" customHeight="1"/>
    <row r="21272" ht="16.5" hidden="1" customHeight="1"/>
    <row r="21273" ht="16.5" hidden="1" customHeight="1"/>
    <row r="21274" ht="16.5" hidden="1" customHeight="1"/>
    <row r="21275" ht="16.5" hidden="1" customHeight="1"/>
    <row r="21276" ht="16.5" hidden="1" customHeight="1"/>
    <row r="21277" ht="16.5" hidden="1" customHeight="1"/>
    <row r="21278" ht="16.5" hidden="1" customHeight="1"/>
    <row r="21279" ht="16.5" hidden="1" customHeight="1"/>
    <row r="21280" ht="16.5" hidden="1" customHeight="1"/>
    <row r="21281" ht="16.5" hidden="1" customHeight="1"/>
    <row r="21282" ht="16.5" hidden="1" customHeight="1"/>
    <row r="21283" ht="16.5" hidden="1" customHeight="1"/>
    <row r="21284" ht="16.5" hidden="1" customHeight="1"/>
    <row r="21285" ht="16.5" hidden="1" customHeight="1"/>
    <row r="21286" ht="16.5" hidden="1" customHeight="1"/>
    <row r="21287" ht="16.5" hidden="1" customHeight="1"/>
    <row r="21288" ht="16.5" hidden="1" customHeight="1"/>
    <row r="21289" ht="16.5" hidden="1" customHeight="1"/>
    <row r="21290" ht="16.5" hidden="1" customHeight="1"/>
    <row r="21291" ht="16.5" hidden="1" customHeight="1"/>
    <row r="21292" ht="16.5" hidden="1" customHeight="1"/>
    <row r="21293" ht="16.5" hidden="1" customHeight="1"/>
    <row r="21294" ht="16.5" hidden="1" customHeight="1"/>
    <row r="21295" ht="16.5" hidden="1" customHeight="1"/>
    <row r="21296" ht="16.5" hidden="1" customHeight="1"/>
    <row r="21297" ht="16.5" hidden="1" customHeight="1"/>
    <row r="21298" ht="16.5" hidden="1" customHeight="1"/>
    <row r="21299" ht="16.5" hidden="1" customHeight="1"/>
    <row r="21300" ht="16.5" hidden="1" customHeight="1"/>
    <row r="21301" ht="16.5" hidden="1" customHeight="1"/>
    <row r="21302" ht="16.5" hidden="1" customHeight="1"/>
    <row r="21303" ht="16.5" hidden="1" customHeight="1"/>
    <row r="21304" ht="16.5" hidden="1" customHeight="1"/>
    <row r="21305" ht="16.5" hidden="1" customHeight="1"/>
    <row r="21306" ht="16.5" hidden="1" customHeight="1"/>
    <row r="21307" ht="16.5" hidden="1" customHeight="1"/>
    <row r="21308" ht="16.5" hidden="1" customHeight="1"/>
    <row r="21309" ht="16.5" hidden="1" customHeight="1"/>
    <row r="21310" ht="16.5" hidden="1" customHeight="1"/>
    <row r="21311" ht="16.5" hidden="1" customHeight="1"/>
    <row r="21312" ht="16.5" hidden="1" customHeight="1"/>
    <row r="21313" ht="16.5" hidden="1" customHeight="1"/>
    <row r="21314" ht="16.5" hidden="1" customHeight="1"/>
    <row r="21315" ht="16.5" hidden="1" customHeight="1"/>
    <row r="21316" ht="16.5" hidden="1" customHeight="1"/>
    <row r="21317" ht="16.5" hidden="1" customHeight="1"/>
    <row r="21318" ht="16.5" hidden="1" customHeight="1"/>
    <row r="21319" ht="16.5" hidden="1" customHeight="1"/>
    <row r="21320" ht="16.5" hidden="1" customHeight="1"/>
    <row r="21321" ht="16.5" hidden="1" customHeight="1"/>
    <row r="21322" ht="16.5" hidden="1" customHeight="1"/>
    <row r="21323" ht="16.5" hidden="1" customHeight="1"/>
    <row r="21324" ht="16.5" hidden="1" customHeight="1"/>
    <row r="21325" ht="16.5" hidden="1" customHeight="1"/>
    <row r="21326" ht="16.5" hidden="1" customHeight="1"/>
    <row r="21327" ht="16.5" hidden="1" customHeight="1"/>
    <row r="21328" ht="16.5" hidden="1" customHeight="1"/>
    <row r="21329" ht="16.5" hidden="1" customHeight="1"/>
    <row r="21330" ht="16.5" hidden="1" customHeight="1"/>
    <row r="21331" ht="16.5" hidden="1" customHeight="1"/>
    <row r="21332" ht="16.5" hidden="1" customHeight="1"/>
    <row r="21333" ht="16.5" hidden="1" customHeight="1"/>
    <row r="21334" ht="16.5" hidden="1" customHeight="1"/>
    <row r="21335" ht="16.5" hidden="1" customHeight="1"/>
    <row r="21336" ht="16.5" hidden="1" customHeight="1"/>
    <row r="21337" ht="16.5" hidden="1" customHeight="1"/>
    <row r="21338" ht="16.5" hidden="1" customHeight="1"/>
    <row r="21339" ht="16.5" hidden="1" customHeight="1"/>
    <row r="21340" ht="16.5" hidden="1" customHeight="1"/>
    <row r="21341" ht="16.5" hidden="1" customHeight="1"/>
    <row r="21342" ht="16.5" hidden="1" customHeight="1"/>
    <row r="21343" ht="16.5" hidden="1" customHeight="1"/>
    <row r="21344" ht="16.5" hidden="1" customHeight="1"/>
    <row r="21345" ht="16.5" hidden="1" customHeight="1"/>
    <row r="21346" ht="16.5" hidden="1" customHeight="1"/>
    <row r="21347" ht="16.5" hidden="1" customHeight="1"/>
    <row r="21348" ht="16.5" hidden="1" customHeight="1"/>
    <row r="21349" ht="16.5" hidden="1" customHeight="1"/>
    <row r="21350" ht="16.5" hidden="1" customHeight="1"/>
    <row r="21351" ht="16.5" hidden="1" customHeight="1"/>
    <row r="21352" ht="16.5" hidden="1" customHeight="1"/>
    <row r="21353" ht="16.5" hidden="1" customHeight="1"/>
    <row r="21354" ht="16.5" hidden="1" customHeight="1"/>
    <row r="21355" ht="16.5" hidden="1" customHeight="1"/>
    <row r="21356" ht="16.5" hidden="1" customHeight="1"/>
    <row r="21357" ht="16.5" hidden="1" customHeight="1"/>
    <row r="21358" ht="16.5" hidden="1" customHeight="1"/>
    <row r="21359" ht="16.5" hidden="1" customHeight="1"/>
    <row r="21360" ht="16.5" hidden="1" customHeight="1"/>
    <row r="21361" ht="16.5" hidden="1" customHeight="1"/>
    <row r="21362" ht="16.5" hidden="1" customHeight="1"/>
    <row r="21363" ht="16.5" hidden="1" customHeight="1"/>
    <row r="21364" ht="16.5" hidden="1" customHeight="1"/>
    <row r="21365" ht="16.5" hidden="1" customHeight="1"/>
    <row r="21366" ht="16.5" hidden="1" customHeight="1"/>
    <row r="21367" ht="16.5" hidden="1" customHeight="1"/>
    <row r="21368" ht="16.5" hidden="1" customHeight="1"/>
    <row r="21369" ht="16.5" hidden="1" customHeight="1"/>
    <row r="21370" ht="16.5" hidden="1" customHeight="1"/>
    <row r="21371" ht="16.5" hidden="1" customHeight="1"/>
    <row r="21372" ht="16.5" hidden="1" customHeight="1"/>
    <row r="21373" ht="16.5" hidden="1" customHeight="1"/>
    <row r="21374" ht="16.5" hidden="1" customHeight="1"/>
    <row r="21375" ht="16.5" hidden="1" customHeight="1"/>
    <row r="21376" ht="16.5" hidden="1" customHeight="1"/>
    <row r="21377" ht="16.5" hidden="1" customHeight="1"/>
    <row r="21378" ht="16.5" hidden="1" customHeight="1"/>
    <row r="21379" ht="16.5" hidden="1" customHeight="1"/>
    <row r="21380" ht="16.5" hidden="1" customHeight="1"/>
    <row r="21381" ht="16.5" hidden="1" customHeight="1"/>
    <row r="21382" ht="16.5" hidden="1" customHeight="1"/>
    <row r="21383" ht="16.5" hidden="1" customHeight="1"/>
    <row r="21384" ht="16.5" hidden="1" customHeight="1"/>
    <row r="21385" ht="16.5" hidden="1" customHeight="1"/>
    <row r="21386" ht="16.5" hidden="1" customHeight="1"/>
    <row r="21387" ht="16.5" hidden="1" customHeight="1"/>
    <row r="21388" ht="16.5" hidden="1" customHeight="1"/>
    <row r="21389" ht="16.5" hidden="1" customHeight="1"/>
    <row r="21390" ht="16.5" hidden="1" customHeight="1"/>
    <row r="21391" ht="16.5" hidden="1" customHeight="1"/>
    <row r="21392" ht="16.5" hidden="1" customHeight="1"/>
    <row r="21393" ht="16.5" hidden="1" customHeight="1"/>
    <row r="21394" ht="16.5" hidden="1" customHeight="1"/>
    <row r="21395" ht="16.5" hidden="1" customHeight="1"/>
    <row r="21396" ht="16.5" hidden="1" customHeight="1"/>
    <row r="21397" ht="16.5" hidden="1" customHeight="1"/>
    <row r="21398" ht="16.5" hidden="1" customHeight="1"/>
    <row r="21399" ht="16.5" hidden="1" customHeight="1"/>
    <row r="21400" ht="16.5" hidden="1" customHeight="1"/>
    <row r="21401" ht="16.5" hidden="1" customHeight="1"/>
    <row r="21402" ht="16.5" hidden="1" customHeight="1"/>
    <row r="21403" ht="16.5" hidden="1" customHeight="1"/>
    <row r="21404" ht="16.5" hidden="1" customHeight="1"/>
    <row r="21405" ht="16.5" hidden="1" customHeight="1"/>
    <row r="21406" ht="16.5" hidden="1" customHeight="1"/>
    <row r="21407" ht="16.5" hidden="1" customHeight="1"/>
    <row r="21408" ht="16.5" hidden="1" customHeight="1"/>
    <row r="21409" ht="16.5" hidden="1" customHeight="1"/>
    <row r="21410" ht="16.5" hidden="1" customHeight="1"/>
    <row r="21411" ht="16.5" hidden="1" customHeight="1"/>
    <row r="21412" ht="16.5" hidden="1" customHeight="1"/>
    <row r="21413" ht="16.5" hidden="1" customHeight="1"/>
    <row r="21414" ht="16.5" hidden="1" customHeight="1"/>
    <row r="21415" ht="16.5" hidden="1" customHeight="1"/>
    <row r="21416" ht="16.5" hidden="1" customHeight="1"/>
    <row r="21417" ht="16.5" hidden="1" customHeight="1"/>
    <row r="21418" ht="16.5" hidden="1" customHeight="1"/>
    <row r="21419" ht="16.5" hidden="1" customHeight="1"/>
    <row r="21420" ht="16.5" hidden="1" customHeight="1"/>
    <row r="21421" ht="16.5" hidden="1" customHeight="1"/>
    <row r="21422" ht="16.5" hidden="1" customHeight="1"/>
    <row r="21423" ht="16.5" hidden="1" customHeight="1"/>
    <row r="21424" ht="16.5" hidden="1" customHeight="1"/>
    <row r="21425" ht="16.5" hidden="1" customHeight="1"/>
    <row r="21426" ht="16.5" hidden="1" customHeight="1"/>
    <row r="21427" ht="16.5" hidden="1" customHeight="1"/>
    <row r="21428" ht="16.5" hidden="1" customHeight="1"/>
    <row r="21429" ht="16.5" hidden="1" customHeight="1"/>
    <row r="21430" ht="16.5" hidden="1" customHeight="1"/>
    <row r="21431" ht="16.5" hidden="1" customHeight="1"/>
    <row r="21432" ht="16.5" hidden="1" customHeight="1"/>
    <row r="21433" ht="16.5" hidden="1" customHeight="1"/>
    <row r="21434" ht="16.5" hidden="1" customHeight="1"/>
    <row r="21435" ht="16.5" hidden="1" customHeight="1"/>
    <row r="21436" ht="16.5" hidden="1" customHeight="1"/>
    <row r="21437" ht="16.5" hidden="1" customHeight="1"/>
    <row r="21438" ht="16.5" hidden="1" customHeight="1"/>
    <row r="21439" ht="16.5" hidden="1" customHeight="1"/>
    <row r="21440" ht="16.5" hidden="1" customHeight="1"/>
    <row r="21441" ht="16.5" hidden="1" customHeight="1"/>
    <row r="21442" ht="16.5" hidden="1" customHeight="1"/>
    <row r="21443" ht="16.5" hidden="1" customHeight="1"/>
    <row r="21444" ht="16.5" hidden="1" customHeight="1"/>
    <row r="21445" ht="16.5" hidden="1" customHeight="1"/>
    <row r="21446" ht="16.5" hidden="1" customHeight="1"/>
    <row r="21447" ht="16.5" hidden="1" customHeight="1"/>
    <row r="21448" ht="16.5" hidden="1" customHeight="1"/>
    <row r="21449" ht="16.5" hidden="1" customHeight="1"/>
    <row r="21450" ht="16.5" hidden="1" customHeight="1"/>
    <row r="21451" ht="16.5" hidden="1" customHeight="1"/>
    <row r="21452" ht="16.5" hidden="1" customHeight="1"/>
    <row r="21453" ht="16.5" hidden="1" customHeight="1"/>
    <row r="21454" ht="16.5" hidden="1" customHeight="1"/>
    <row r="21455" ht="16.5" hidden="1" customHeight="1"/>
    <row r="21456" ht="16.5" hidden="1" customHeight="1"/>
    <row r="21457" ht="16.5" hidden="1" customHeight="1"/>
    <row r="21458" ht="16.5" hidden="1" customHeight="1"/>
    <row r="21459" ht="16.5" hidden="1" customHeight="1"/>
    <row r="21460" ht="16.5" hidden="1" customHeight="1"/>
    <row r="21461" ht="16.5" hidden="1" customHeight="1"/>
    <row r="21462" ht="16.5" hidden="1" customHeight="1"/>
    <row r="21463" ht="16.5" hidden="1" customHeight="1"/>
    <row r="21464" ht="16.5" hidden="1" customHeight="1"/>
    <row r="21465" ht="16.5" hidden="1" customHeight="1"/>
    <row r="21466" ht="16.5" hidden="1" customHeight="1"/>
    <row r="21467" ht="16.5" hidden="1" customHeight="1"/>
    <row r="21468" ht="16.5" hidden="1" customHeight="1"/>
    <row r="21469" ht="16.5" hidden="1" customHeight="1"/>
    <row r="21470" ht="16.5" hidden="1" customHeight="1"/>
    <row r="21471" ht="16.5" hidden="1" customHeight="1"/>
    <row r="21472" ht="16.5" hidden="1" customHeight="1"/>
    <row r="21473" ht="16.5" hidden="1" customHeight="1"/>
    <row r="21474" ht="16.5" hidden="1" customHeight="1"/>
    <row r="21475" ht="16.5" hidden="1" customHeight="1"/>
    <row r="21476" ht="16.5" hidden="1" customHeight="1"/>
    <row r="21477" ht="16.5" hidden="1" customHeight="1"/>
    <row r="21478" ht="16.5" hidden="1" customHeight="1"/>
    <row r="21479" ht="16.5" hidden="1" customHeight="1"/>
    <row r="21480" ht="16.5" hidden="1" customHeight="1"/>
    <row r="21481" ht="16.5" hidden="1" customHeight="1"/>
    <row r="21482" ht="16.5" hidden="1" customHeight="1"/>
    <row r="21483" ht="16.5" hidden="1" customHeight="1"/>
    <row r="21484" ht="16.5" hidden="1" customHeight="1"/>
    <row r="21485" ht="16.5" hidden="1" customHeight="1"/>
    <row r="21486" ht="16.5" hidden="1" customHeight="1"/>
    <row r="21487" ht="16.5" hidden="1" customHeight="1"/>
    <row r="21488" ht="16.5" hidden="1" customHeight="1"/>
    <row r="21489" ht="16.5" hidden="1" customHeight="1"/>
    <row r="21490" ht="16.5" hidden="1" customHeight="1"/>
    <row r="21491" ht="16.5" hidden="1" customHeight="1"/>
    <row r="21492" ht="16.5" hidden="1" customHeight="1"/>
    <row r="21493" ht="16.5" hidden="1" customHeight="1"/>
    <row r="21494" ht="16.5" hidden="1" customHeight="1"/>
    <row r="21495" ht="16.5" hidden="1" customHeight="1"/>
    <row r="21496" ht="16.5" hidden="1" customHeight="1"/>
    <row r="21497" ht="16.5" hidden="1" customHeight="1"/>
    <row r="21498" ht="16.5" hidden="1" customHeight="1"/>
    <row r="21499" ht="16.5" hidden="1" customHeight="1"/>
    <row r="21500" ht="16.5" hidden="1" customHeight="1"/>
    <row r="21501" ht="16.5" hidden="1" customHeight="1"/>
    <row r="21502" ht="16.5" hidden="1" customHeight="1"/>
    <row r="21503" ht="16.5" hidden="1" customHeight="1"/>
    <row r="21504" ht="16.5" hidden="1" customHeight="1"/>
    <row r="21505" ht="16.5" hidden="1" customHeight="1"/>
    <row r="21506" ht="16.5" hidden="1" customHeight="1"/>
    <row r="21507" ht="16.5" hidden="1" customHeight="1"/>
    <row r="21508" ht="16.5" hidden="1" customHeight="1"/>
    <row r="21509" ht="16.5" hidden="1" customHeight="1"/>
    <row r="21510" ht="16.5" hidden="1" customHeight="1"/>
    <row r="21511" ht="16.5" hidden="1" customHeight="1"/>
    <row r="21512" ht="16.5" hidden="1" customHeight="1"/>
    <row r="21513" ht="16.5" hidden="1" customHeight="1"/>
    <row r="21514" ht="16.5" hidden="1" customHeight="1"/>
    <row r="21515" ht="16.5" hidden="1" customHeight="1"/>
    <row r="21516" ht="16.5" hidden="1" customHeight="1"/>
    <row r="21517" ht="16.5" hidden="1" customHeight="1"/>
    <row r="21518" ht="16.5" hidden="1" customHeight="1"/>
    <row r="21519" ht="16.5" hidden="1" customHeight="1"/>
    <row r="21520" ht="16.5" hidden="1" customHeight="1"/>
    <row r="21521" ht="16.5" hidden="1" customHeight="1"/>
    <row r="21522" ht="16.5" hidden="1" customHeight="1"/>
    <row r="21523" ht="16.5" hidden="1" customHeight="1"/>
    <row r="21524" ht="16.5" hidden="1" customHeight="1"/>
    <row r="21525" ht="16.5" hidden="1" customHeight="1"/>
    <row r="21526" ht="16.5" hidden="1" customHeight="1"/>
    <row r="21527" ht="16.5" hidden="1" customHeight="1"/>
    <row r="21528" ht="16.5" hidden="1" customHeight="1"/>
    <row r="21529" ht="16.5" hidden="1" customHeight="1"/>
    <row r="21530" ht="16.5" hidden="1" customHeight="1"/>
    <row r="21531" ht="16.5" hidden="1" customHeight="1"/>
    <row r="21532" ht="16.5" hidden="1" customHeight="1"/>
    <row r="21533" ht="16.5" hidden="1" customHeight="1"/>
    <row r="21534" ht="16.5" hidden="1" customHeight="1"/>
    <row r="21535" ht="16.5" hidden="1" customHeight="1"/>
    <row r="21536" ht="16.5" hidden="1" customHeight="1"/>
    <row r="21537" ht="16.5" hidden="1" customHeight="1"/>
    <row r="21538" ht="16.5" hidden="1" customHeight="1"/>
    <row r="21539" ht="16.5" hidden="1" customHeight="1"/>
    <row r="21540" ht="16.5" hidden="1" customHeight="1"/>
    <row r="21541" ht="16.5" hidden="1" customHeight="1"/>
    <row r="21542" ht="16.5" hidden="1" customHeight="1"/>
    <row r="21543" ht="16.5" hidden="1" customHeight="1"/>
    <row r="21544" ht="16.5" hidden="1" customHeight="1"/>
    <row r="21545" ht="16.5" hidden="1" customHeight="1"/>
    <row r="21546" ht="16.5" hidden="1" customHeight="1"/>
    <row r="21547" ht="16.5" hidden="1" customHeight="1"/>
    <row r="21548" ht="16.5" hidden="1" customHeight="1"/>
    <row r="21549" ht="16.5" hidden="1" customHeight="1"/>
    <row r="21550" ht="16.5" hidden="1" customHeight="1"/>
    <row r="21551" ht="16.5" hidden="1" customHeight="1"/>
    <row r="21552" ht="16.5" hidden="1" customHeight="1"/>
    <row r="21553" ht="16.5" hidden="1" customHeight="1"/>
    <row r="21554" ht="16.5" hidden="1" customHeight="1"/>
    <row r="21555" ht="16.5" hidden="1" customHeight="1"/>
    <row r="21556" ht="16.5" hidden="1" customHeight="1"/>
    <row r="21557" ht="16.5" hidden="1" customHeight="1"/>
    <row r="21558" ht="16.5" hidden="1" customHeight="1"/>
    <row r="21559" ht="16.5" hidden="1" customHeight="1"/>
    <row r="21560" ht="16.5" hidden="1" customHeight="1"/>
    <row r="21561" ht="16.5" hidden="1" customHeight="1"/>
    <row r="21562" ht="16.5" hidden="1" customHeight="1"/>
    <row r="21563" ht="16.5" hidden="1" customHeight="1"/>
    <row r="21564" ht="16.5" hidden="1" customHeight="1"/>
    <row r="21565" ht="16.5" hidden="1" customHeight="1"/>
    <row r="21566" ht="16.5" hidden="1" customHeight="1"/>
    <row r="21567" ht="16.5" hidden="1" customHeight="1"/>
    <row r="21568" ht="16.5" hidden="1" customHeight="1"/>
    <row r="21569" ht="16.5" hidden="1" customHeight="1"/>
    <row r="21570" ht="16.5" hidden="1" customHeight="1"/>
    <row r="21571" ht="16.5" hidden="1" customHeight="1"/>
    <row r="21572" ht="16.5" hidden="1" customHeight="1"/>
    <row r="21573" ht="16.5" hidden="1" customHeight="1"/>
    <row r="21574" ht="16.5" hidden="1" customHeight="1"/>
    <row r="21575" ht="16.5" hidden="1" customHeight="1"/>
    <row r="21576" ht="16.5" hidden="1" customHeight="1"/>
    <row r="21577" ht="16.5" hidden="1" customHeight="1"/>
    <row r="21578" ht="16.5" hidden="1" customHeight="1"/>
    <row r="21579" ht="16.5" hidden="1" customHeight="1"/>
    <row r="21580" ht="16.5" hidden="1" customHeight="1"/>
    <row r="21581" ht="16.5" hidden="1" customHeight="1"/>
    <row r="21582" ht="16.5" hidden="1" customHeight="1"/>
    <row r="21583" ht="16.5" hidden="1" customHeight="1"/>
    <row r="21584" ht="16.5" hidden="1" customHeight="1"/>
    <row r="21585" ht="16.5" hidden="1" customHeight="1"/>
    <row r="21586" ht="16.5" hidden="1" customHeight="1"/>
    <row r="21587" ht="16.5" hidden="1" customHeight="1"/>
    <row r="21588" ht="16.5" hidden="1" customHeight="1"/>
    <row r="21589" ht="16.5" hidden="1" customHeight="1"/>
    <row r="21590" ht="16.5" hidden="1" customHeight="1"/>
    <row r="21591" ht="16.5" hidden="1" customHeight="1"/>
    <row r="21592" ht="16.5" hidden="1" customHeight="1"/>
    <row r="21593" ht="16.5" hidden="1" customHeight="1"/>
    <row r="21594" ht="16.5" hidden="1" customHeight="1"/>
    <row r="21595" ht="16.5" hidden="1" customHeight="1"/>
    <row r="21596" ht="16.5" hidden="1" customHeight="1"/>
    <row r="21597" ht="16.5" hidden="1" customHeight="1"/>
    <row r="21598" ht="16.5" hidden="1" customHeight="1"/>
    <row r="21599" ht="16.5" hidden="1" customHeight="1"/>
    <row r="21600" ht="16.5" hidden="1" customHeight="1"/>
    <row r="21601" ht="16.5" hidden="1" customHeight="1"/>
    <row r="21602" ht="16.5" hidden="1" customHeight="1"/>
    <row r="21603" ht="16.5" hidden="1" customHeight="1"/>
    <row r="21604" ht="16.5" hidden="1" customHeight="1"/>
    <row r="21605" ht="16.5" hidden="1" customHeight="1"/>
    <row r="21606" ht="16.5" hidden="1" customHeight="1"/>
    <row r="21607" ht="16.5" hidden="1" customHeight="1"/>
    <row r="21608" ht="16.5" hidden="1" customHeight="1"/>
    <row r="21609" ht="16.5" hidden="1" customHeight="1"/>
    <row r="21610" ht="16.5" hidden="1" customHeight="1"/>
    <row r="21611" ht="16.5" hidden="1" customHeight="1"/>
    <row r="21612" ht="16.5" hidden="1" customHeight="1"/>
    <row r="21613" ht="16.5" hidden="1" customHeight="1"/>
    <row r="21614" ht="16.5" hidden="1" customHeight="1"/>
    <row r="21615" ht="16.5" hidden="1" customHeight="1"/>
    <row r="21616" ht="16.5" hidden="1" customHeight="1"/>
    <row r="21617" ht="16.5" hidden="1" customHeight="1"/>
    <row r="21618" ht="16.5" hidden="1" customHeight="1"/>
    <row r="21619" ht="16.5" hidden="1" customHeight="1"/>
    <row r="21620" ht="16.5" hidden="1" customHeight="1"/>
    <row r="21621" ht="16.5" hidden="1" customHeight="1"/>
    <row r="21622" ht="16.5" hidden="1" customHeight="1"/>
    <row r="21623" ht="16.5" hidden="1" customHeight="1"/>
    <row r="21624" ht="16.5" hidden="1" customHeight="1"/>
    <row r="21625" ht="16.5" hidden="1" customHeight="1"/>
    <row r="21626" ht="16.5" hidden="1" customHeight="1"/>
    <row r="21627" ht="16.5" hidden="1" customHeight="1"/>
    <row r="21628" ht="16.5" hidden="1" customHeight="1"/>
    <row r="21629" ht="16.5" hidden="1" customHeight="1"/>
    <row r="21630" ht="16.5" hidden="1" customHeight="1"/>
    <row r="21631" ht="16.5" hidden="1" customHeight="1"/>
    <row r="21632" ht="16.5" hidden="1" customHeight="1"/>
    <row r="21633" ht="16.5" hidden="1" customHeight="1"/>
    <row r="21634" ht="16.5" hidden="1" customHeight="1"/>
    <row r="21635" ht="16.5" hidden="1" customHeight="1"/>
    <row r="21636" ht="16.5" hidden="1" customHeight="1"/>
    <row r="21637" ht="16.5" hidden="1" customHeight="1"/>
    <row r="21638" ht="16.5" hidden="1" customHeight="1"/>
    <row r="21639" ht="16.5" hidden="1" customHeight="1"/>
    <row r="21640" ht="16.5" hidden="1" customHeight="1"/>
    <row r="21641" ht="16.5" hidden="1" customHeight="1"/>
    <row r="21642" ht="16.5" hidden="1" customHeight="1"/>
    <row r="21643" ht="16.5" hidden="1" customHeight="1"/>
    <row r="21644" ht="16.5" hidden="1" customHeight="1"/>
    <row r="21645" ht="16.5" hidden="1" customHeight="1"/>
    <row r="21646" ht="16.5" hidden="1" customHeight="1"/>
    <row r="21647" ht="16.5" hidden="1" customHeight="1"/>
    <row r="21648" ht="16.5" hidden="1" customHeight="1"/>
    <row r="21649" ht="16.5" hidden="1" customHeight="1"/>
    <row r="21650" ht="16.5" hidden="1" customHeight="1"/>
    <row r="21651" ht="16.5" hidden="1" customHeight="1"/>
    <row r="21652" ht="16.5" hidden="1" customHeight="1"/>
    <row r="21653" ht="16.5" hidden="1" customHeight="1"/>
    <row r="21654" ht="16.5" hidden="1" customHeight="1"/>
    <row r="21655" ht="16.5" hidden="1" customHeight="1"/>
    <row r="21656" ht="16.5" hidden="1" customHeight="1"/>
    <row r="21657" ht="16.5" hidden="1" customHeight="1"/>
    <row r="21658" ht="16.5" hidden="1" customHeight="1"/>
    <row r="21659" ht="16.5" hidden="1" customHeight="1"/>
    <row r="21660" ht="16.5" hidden="1" customHeight="1"/>
    <row r="21661" ht="16.5" hidden="1" customHeight="1"/>
    <row r="21662" ht="16.5" hidden="1" customHeight="1"/>
    <row r="21663" ht="16.5" hidden="1" customHeight="1"/>
    <row r="21664" ht="16.5" hidden="1" customHeight="1"/>
    <row r="21665" ht="16.5" hidden="1" customHeight="1"/>
    <row r="21666" ht="16.5" hidden="1" customHeight="1"/>
    <row r="21667" ht="16.5" hidden="1" customHeight="1"/>
    <row r="21668" ht="16.5" hidden="1" customHeight="1"/>
    <row r="21669" ht="16.5" hidden="1" customHeight="1"/>
    <row r="21670" ht="16.5" hidden="1" customHeight="1"/>
    <row r="21671" ht="16.5" hidden="1" customHeight="1"/>
    <row r="21672" ht="16.5" hidden="1" customHeight="1"/>
    <row r="21673" ht="16.5" hidden="1" customHeight="1"/>
    <row r="21674" ht="16.5" hidden="1" customHeight="1"/>
    <row r="21675" ht="16.5" hidden="1" customHeight="1"/>
    <row r="21676" ht="16.5" hidden="1" customHeight="1"/>
    <row r="21677" ht="16.5" hidden="1" customHeight="1"/>
    <row r="21678" ht="16.5" hidden="1" customHeight="1"/>
    <row r="21679" ht="16.5" hidden="1" customHeight="1"/>
    <row r="21680" ht="16.5" hidden="1" customHeight="1"/>
    <row r="21681" ht="16.5" hidden="1" customHeight="1"/>
    <row r="21682" ht="16.5" hidden="1" customHeight="1"/>
    <row r="21683" ht="16.5" hidden="1" customHeight="1"/>
    <row r="21684" ht="16.5" hidden="1" customHeight="1"/>
    <row r="21685" ht="16.5" hidden="1" customHeight="1"/>
    <row r="21686" ht="16.5" hidden="1" customHeight="1"/>
    <row r="21687" ht="16.5" hidden="1" customHeight="1"/>
    <row r="21688" ht="16.5" hidden="1" customHeight="1"/>
    <row r="21689" ht="16.5" hidden="1" customHeight="1"/>
    <row r="21690" ht="16.5" hidden="1" customHeight="1"/>
    <row r="21691" ht="16.5" hidden="1" customHeight="1"/>
    <row r="21692" ht="16.5" hidden="1" customHeight="1"/>
    <row r="21693" ht="16.5" hidden="1" customHeight="1"/>
    <row r="21694" ht="16.5" hidden="1" customHeight="1"/>
    <row r="21695" ht="16.5" hidden="1" customHeight="1"/>
    <row r="21696" ht="16.5" hidden="1" customHeight="1"/>
    <row r="21697" ht="16.5" hidden="1" customHeight="1"/>
    <row r="21698" ht="16.5" hidden="1" customHeight="1"/>
    <row r="21699" ht="16.5" hidden="1" customHeight="1"/>
    <row r="21700" ht="16.5" hidden="1" customHeight="1"/>
    <row r="21701" ht="16.5" hidden="1" customHeight="1"/>
    <row r="21702" ht="16.5" hidden="1" customHeight="1"/>
    <row r="21703" ht="16.5" hidden="1" customHeight="1"/>
    <row r="21704" ht="16.5" hidden="1" customHeight="1"/>
    <row r="21705" ht="16.5" hidden="1" customHeight="1"/>
    <row r="21706" ht="16.5" hidden="1" customHeight="1"/>
    <row r="21707" ht="16.5" hidden="1" customHeight="1"/>
    <row r="21708" ht="16.5" hidden="1" customHeight="1"/>
    <row r="21709" ht="16.5" hidden="1" customHeight="1"/>
    <row r="21710" ht="16.5" hidden="1" customHeight="1"/>
    <row r="21711" ht="16.5" hidden="1" customHeight="1"/>
    <row r="21712" ht="16.5" hidden="1" customHeight="1"/>
    <row r="21713" ht="16.5" hidden="1" customHeight="1"/>
    <row r="21714" ht="16.5" hidden="1" customHeight="1"/>
    <row r="21715" ht="16.5" hidden="1" customHeight="1"/>
    <row r="21716" ht="16.5" hidden="1" customHeight="1"/>
    <row r="21717" ht="16.5" hidden="1" customHeight="1"/>
    <row r="21718" ht="16.5" hidden="1" customHeight="1"/>
    <row r="21719" ht="16.5" hidden="1" customHeight="1"/>
    <row r="21720" ht="16.5" hidden="1" customHeight="1"/>
    <row r="21721" ht="16.5" hidden="1" customHeight="1"/>
    <row r="21722" ht="16.5" hidden="1" customHeight="1"/>
    <row r="21723" ht="16.5" hidden="1" customHeight="1"/>
    <row r="21724" ht="16.5" hidden="1" customHeight="1"/>
    <row r="21725" ht="16.5" hidden="1" customHeight="1"/>
    <row r="21726" ht="16.5" hidden="1" customHeight="1"/>
    <row r="21727" ht="16.5" hidden="1" customHeight="1"/>
    <row r="21728" ht="16.5" hidden="1" customHeight="1"/>
    <row r="21729" ht="16.5" hidden="1" customHeight="1"/>
    <row r="21730" ht="16.5" hidden="1" customHeight="1"/>
    <row r="21731" ht="16.5" hidden="1" customHeight="1"/>
    <row r="21732" ht="16.5" hidden="1" customHeight="1"/>
    <row r="21733" ht="16.5" hidden="1" customHeight="1"/>
    <row r="21734" ht="16.5" hidden="1" customHeight="1"/>
    <row r="21735" ht="16.5" hidden="1" customHeight="1"/>
    <row r="21736" ht="16.5" hidden="1" customHeight="1"/>
    <row r="21737" ht="16.5" hidden="1" customHeight="1"/>
    <row r="21738" ht="16.5" hidden="1" customHeight="1"/>
    <row r="21739" ht="16.5" hidden="1" customHeight="1"/>
    <row r="21740" ht="16.5" hidden="1" customHeight="1"/>
    <row r="21741" ht="16.5" hidden="1" customHeight="1"/>
    <row r="21742" ht="16.5" hidden="1" customHeight="1"/>
    <row r="21743" ht="16.5" hidden="1" customHeight="1"/>
    <row r="21744" ht="16.5" hidden="1" customHeight="1"/>
    <row r="21745" ht="16.5" hidden="1" customHeight="1"/>
    <row r="21746" ht="16.5" hidden="1" customHeight="1"/>
    <row r="21747" ht="16.5" hidden="1" customHeight="1"/>
    <row r="21748" ht="16.5" hidden="1" customHeight="1"/>
    <row r="21749" ht="16.5" hidden="1" customHeight="1"/>
    <row r="21750" ht="16.5" hidden="1" customHeight="1"/>
    <row r="21751" ht="16.5" hidden="1" customHeight="1"/>
    <row r="21752" ht="16.5" hidden="1" customHeight="1"/>
    <row r="21753" ht="16.5" hidden="1" customHeight="1"/>
    <row r="21754" ht="16.5" hidden="1" customHeight="1"/>
    <row r="21755" ht="16.5" hidden="1" customHeight="1"/>
    <row r="21756" ht="16.5" hidden="1" customHeight="1"/>
    <row r="21757" ht="16.5" hidden="1" customHeight="1"/>
    <row r="21758" ht="16.5" hidden="1" customHeight="1"/>
    <row r="21759" ht="16.5" hidden="1" customHeight="1"/>
    <row r="21760" ht="16.5" hidden="1" customHeight="1"/>
    <row r="21761" ht="16.5" hidden="1" customHeight="1"/>
    <row r="21762" ht="16.5" hidden="1" customHeight="1"/>
    <row r="21763" ht="16.5" hidden="1" customHeight="1"/>
    <row r="21764" ht="16.5" hidden="1" customHeight="1"/>
    <row r="21765" ht="16.5" hidden="1" customHeight="1"/>
    <row r="21766" ht="16.5" hidden="1" customHeight="1"/>
    <row r="21767" ht="16.5" hidden="1" customHeight="1"/>
    <row r="21768" ht="16.5" hidden="1" customHeight="1"/>
    <row r="21769" ht="16.5" hidden="1" customHeight="1"/>
    <row r="21770" ht="16.5" hidden="1" customHeight="1"/>
    <row r="21771" ht="16.5" hidden="1" customHeight="1"/>
    <row r="21772" ht="16.5" hidden="1" customHeight="1"/>
    <row r="21773" ht="16.5" hidden="1" customHeight="1"/>
    <row r="21774" ht="16.5" hidden="1" customHeight="1"/>
    <row r="21775" ht="16.5" hidden="1" customHeight="1"/>
    <row r="21776" ht="16.5" hidden="1" customHeight="1"/>
    <row r="21777" ht="16.5" hidden="1" customHeight="1"/>
    <row r="21778" ht="16.5" hidden="1" customHeight="1"/>
    <row r="21779" ht="16.5" hidden="1" customHeight="1"/>
    <row r="21780" ht="16.5" hidden="1" customHeight="1"/>
    <row r="21781" ht="16.5" hidden="1" customHeight="1"/>
    <row r="21782" ht="16.5" hidden="1" customHeight="1"/>
    <row r="21783" ht="16.5" hidden="1" customHeight="1"/>
    <row r="21784" ht="16.5" hidden="1" customHeight="1"/>
    <row r="21785" ht="16.5" hidden="1" customHeight="1"/>
    <row r="21786" ht="16.5" hidden="1" customHeight="1"/>
    <row r="21787" ht="16.5" hidden="1" customHeight="1"/>
    <row r="21788" ht="16.5" hidden="1" customHeight="1"/>
    <row r="21789" ht="16.5" hidden="1" customHeight="1"/>
    <row r="21790" ht="16.5" hidden="1" customHeight="1"/>
    <row r="21791" ht="16.5" hidden="1" customHeight="1"/>
    <row r="21792" ht="16.5" hidden="1" customHeight="1"/>
    <row r="21793" ht="16.5" hidden="1" customHeight="1"/>
    <row r="21794" ht="16.5" hidden="1" customHeight="1"/>
    <row r="21795" ht="16.5" hidden="1" customHeight="1"/>
    <row r="21796" ht="16.5" hidden="1" customHeight="1"/>
    <row r="21797" ht="16.5" hidden="1" customHeight="1"/>
    <row r="21798" ht="16.5" hidden="1" customHeight="1"/>
    <row r="21799" ht="16.5" hidden="1" customHeight="1"/>
    <row r="21800" ht="16.5" hidden="1" customHeight="1"/>
    <row r="21801" ht="16.5" hidden="1" customHeight="1"/>
    <row r="21802" ht="16.5" hidden="1" customHeight="1"/>
    <row r="21803" ht="16.5" hidden="1" customHeight="1"/>
    <row r="21804" ht="16.5" hidden="1" customHeight="1"/>
    <row r="21805" ht="16.5" hidden="1" customHeight="1"/>
    <row r="21806" ht="16.5" hidden="1" customHeight="1"/>
    <row r="21807" ht="16.5" hidden="1" customHeight="1"/>
    <row r="21808" ht="16.5" hidden="1" customHeight="1"/>
    <row r="21809" ht="16.5" hidden="1" customHeight="1"/>
    <row r="21810" ht="16.5" hidden="1" customHeight="1"/>
    <row r="21811" ht="16.5" hidden="1" customHeight="1"/>
    <row r="21812" ht="16.5" hidden="1" customHeight="1"/>
    <row r="21813" ht="16.5" hidden="1" customHeight="1"/>
    <row r="21814" ht="16.5" hidden="1" customHeight="1"/>
    <row r="21815" ht="16.5" hidden="1" customHeight="1"/>
    <row r="21816" ht="16.5" hidden="1" customHeight="1"/>
    <row r="21817" ht="16.5" hidden="1" customHeight="1"/>
    <row r="21818" ht="16.5" hidden="1" customHeight="1"/>
    <row r="21819" ht="16.5" hidden="1" customHeight="1"/>
    <row r="21820" ht="16.5" hidden="1" customHeight="1"/>
    <row r="21821" ht="16.5" hidden="1" customHeight="1"/>
    <row r="21822" ht="16.5" hidden="1" customHeight="1"/>
    <row r="21823" ht="16.5" hidden="1" customHeight="1"/>
    <row r="21824" ht="16.5" hidden="1" customHeight="1"/>
    <row r="21825" ht="16.5" hidden="1" customHeight="1"/>
    <row r="21826" ht="16.5" hidden="1" customHeight="1"/>
    <row r="21827" ht="16.5" hidden="1" customHeight="1"/>
    <row r="21828" ht="16.5" hidden="1" customHeight="1"/>
    <row r="21829" ht="16.5" hidden="1" customHeight="1"/>
    <row r="21830" ht="16.5" hidden="1" customHeight="1"/>
    <row r="21831" ht="16.5" hidden="1" customHeight="1"/>
    <row r="21832" ht="16.5" hidden="1" customHeight="1"/>
    <row r="21833" ht="16.5" hidden="1" customHeight="1"/>
    <row r="21834" ht="16.5" hidden="1" customHeight="1"/>
    <row r="21835" ht="16.5" hidden="1" customHeight="1"/>
    <row r="21836" ht="16.5" hidden="1" customHeight="1"/>
    <row r="21837" ht="16.5" hidden="1" customHeight="1"/>
    <row r="21838" ht="16.5" hidden="1" customHeight="1"/>
    <row r="21839" ht="16.5" hidden="1" customHeight="1"/>
    <row r="21840" ht="16.5" hidden="1" customHeight="1"/>
    <row r="21841" ht="16.5" hidden="1" customHeight="1"/>
    <row r="21842" ht="16.5" hidden="1" customHeight="1"/>
    <row r="21843" ht="16.5" hidden="1" customHeight="1"/>
    <row r="21844" ht="16.5" hidden="1" customHeight="1"/>
    <row r="21845" ht="16.5" hidden="1" customHeight="1"/>
    <row r="21846" ht="16.5" hidden="1" customHeight="1"/>
    <row r="21847" ht="16.5" hidden="1" customHeight="1"/>
    <row r="21848" ht="16.5" hidden="1" customHeight="1"/>
    <row r="21849" ht="16.5" hidden="1" customHeight="1"/>
    <row r="21850" ht="16.5" hidden="1" customHeight="1"/>
    <row r="21851" ht="16.5" hidden="1" customHeight="1"/>
    <row r="21852" ht="16.5" hidden="1" customHeight="1"/>
    <row r="21853" ht="16.5" hidden="1" customHeight="1"/>
    <row r="21854" ht="16.5" hidden="1" customHeight="1"/>
    <row r="21855" ht="16.5" hidden="1" customHeight="1"/>
    <row r="21856" ht="16.5" hidden="1" customHeight="1"/>
    <row r="21857" ht="16.5" hidden="1" customHeight="1"/>
    <row r="21858" ht="16.5" hidden="1" customHeight="1"/>
    <row r="21859" ht="16.5" hidden="1" customHeight="1"/>
    <row r="21860" ht="16.5" hidden="1" customHeight="1"/>
    <row r="21861" ht="16.5" hidden="1" customHeight="1"/>
    <row r="21862" ht="16.5" hidden="1" customHeight="1"/>
    <row r="21863" ht="16.5" hidden="1" customHeight="1"/>
    <row r="21864" ht="16.5" hidden="1" customHeight="1"/>
    <row r="21865" ht="16.5" hidden="1" customHeight="1"/>
    <row r="21866" ht="16.5" hidden="1" customHeight="1"/>
    <row r="21867" ht="16.5" hidden="1" customHeight="1"/>
    <row r="21868" ht="16.5" hidden="1" customHeight="1"/>
    <row r="21869" ht="16.5" hidden="1" customHeight="1"/>
    <row r="21870" ht="16.5" hidden="1" customHeight="1"/>
    <row r="21871" ht="16.5" hidden="1" customHeight="1"/>
    <row r="21872" ht="16.5" hidden="1" customHeight="1"/>
    <row r="21873" ht="16.5" hidden="1" customHeight="1"/>
    <row r="21874" ht="16.5" hidden="1" customHeight="1"/>
    <row r="21875" ht="16.5" hidden="1" customHeight="1"/>
    <row r="21876" ht="16.5" hidden="1" customHeight="1"/>
    <row r="21877" ht="16.5" hidden="1" customHeight="1"/>
    <row r="21878" ht="16.5" hidden="1" customHeight="1"/>
    <row r="21879" ht="16.5" hidden="1" customHeight="1"/>
    <row r="21880" ht="16.5" hidden="1" customHeight="1"/>
    <row r="21881" ht="16.5" hidden="1" customHeight="1"/>
    <row r="21882" ht="16.5" hidden="1" customHeight="1"/>
    <row r="21883" ht="16.5" hidden="1" customHeight="1"/>
    <row r="21884" ht="16.5" hidden="1" customHeight="1"/>
    <row r="21885" ht="16.5" hidden="1" customHeight="1"/>
    <row r="21886" ht="16.5" hidden="1" customHeight="1"/>
    <row r="21887" ht="16.5" hidden="1" customHeight="1"/>
    <row r="21888" ht="16.5" hidden="1" customHeight="1"/>
    <row r="21889" ht="16.5" hidden="1" customHeight="1"/>
    <row r="21890" ht="16.5" hidden="1" customHeight="1"/>
    <row r="21891" ht="16.5" hidden="1" customHeight="1"/>
    <row r="21892" ht="16.5" hidden="1" customHeight="1"/>
    <row r="21893" ht="16.5" hidden="1" customHeight="1"/>
    <row r="21894" ht="16.5" hidden="1" customHeight="1"/>
    <row r="21895" ht="16.5" hidden="1" customHeight="1"/>
    <row r="21896" ht="16.5" hidden="1" customHeight="1"/>
    <row r="21897" ht="16.5" hidden="1" customHeight="1"/>
    <row r="21898" ht="16.5" hidden="1" customHeight="1"/>
    <row r="21899" ht="16.5" hidden="1" customHeight="1"/>
    <row r="21900" ht="16.5" hidden="1" customHeight="1"/>
    <row r="21901" ht="16.5" hidden="1" customHeight="1"/>
    <row r="21902" ht="16.5" hidden="1" customHeight="1"/>
    <row r="21903" ht="16.5" hidden="1" customHeight="1"/>
    <row r="21904" ht="16.5" hidden="1" customHeight="1"/>
    <row r="21905" ht="16.5" hidden="1" customHeight="1"/>
    <row r="21906" ht="16.5" hidden="1" customHeight="1"/>
    <row r="21907" ht="16.5" hidden="1" customHeight="1"/>
    <row r="21908" ht="16.5" hidden="1" customHeight="1"/>
    <row r="21909" ht="16.5" hidden="1" customHeight="1"/>
    <row r="21910" ht="16.5" hidden="1" customHeight="1"/>
    <row r="21911" ht="16.5" hidden="1" customHeight="1"/>
    <row r="21912" ht="16.5" hidden="1" customHeight="1"/>
    <row r="21913" ht="16.5" hidden="1" customHeight="1"/>
    <row r="21914" ht="16.5" hidden="1" customHeight="1"/>
    <row r="21915" ht="16.5" hidden="1" customHeight="1"/>
    <row r="21916" ht="16.5" hidden="1" customHeight="1"/>
    <row r="21917" ht="16.5" hidden="1" customHeight="1"/>
    <row r="21918" ht="16.5" hidden="1" customHeight="1"/>
    <row r="21919" ht="16.5" hidden="1" customHeight="1"/>
    <row r="21920" ht="16.5" hidden="1" customHeight="1"/>
    <row r="21921" ht="16.5" hidden="1" customHeight="1"/>
    <row r="21922" ht="16.5" hidden="1" customHeight="1"/>
    <row r="21923" ht="16.5" hidden="1" customHeight="1"/>
    <row r="21924" ht="16.5" hidden="1" customHeight="1"/>
    <row r="21925" ht="16.5" hidden="1" customHeight="1"/>
    <row r="21926" ht="16.5" hidden="1" customHeight="1"/>
    <row r="21927" ht="16.5" hidden="1" customHeight="1"/>
    <row r="21928" ht="16.5" hidden="1" customHeight="1"/>
    <row r="21929" ht="16.5" hidden="1" customHeight="1"/>
    <row r="21930" ht="16.5" hidden="1" customHeight="1"/>
    <row r="21931" ht="16.5" hidden="1" customHeight="1"/>
    <row r="21932" ht="16.5" hidden="1" customHeight="1"/>
    <row r="21933" ht="16.5" hidden="1" customHeight="1"/>
    <row r="21934" ht="16.5" hidden="1" customHeight="1"/>
    <row r="21935" ht="16.5" hidden="1" customHeight="1"/>
    <row r="21936" ht="16.5" hidden="1" customHeight="1"/>
    <row r="21937" ht="16.5" hidden="1" customHeight="1"/>
    <row r="21938" ht="16.5" hidden="1" customHeight="1"/>
    <row r="21939" ht="16.5" hidden="1" customHeight="1"/>
    <row r="21940" ht="16.5" hidden="1" customHeight="1"/>
    <row r="21941" ht="16.5" hidden="1" customHeight="1"/>
    <row r="21942" ht="16.5" hidden="1" customHeight="1"/>
    <row r="21943" ht="16.5" hidden="1" customHeight="1"/>
    <row r="21944" ht="16.5" hidden="1" customHeight="1"/>
    <row r="21945" ht="16.5" hidden="1" customHeight="1"/>
    <row r="21946" ht="16.5" hidden="1" customHeight="1"/>
    <row r="21947" ht="16.5" hidden="1" customHeight="1"/>
    <row r="21948" ht="16.5" hidden="1" customHeight="1"/>
    <row r="21949" ht="16.5" hidden="1" customHeight="1"/>
    <row r="21950" ht="16.5" hidden="1" customHeight="1"/>
    <row r="21951" ht="16.5" hidden="1" customHeight="1"/>
    <row r="21952" ht="16.5" hidden="1" customHeight="1"/>
    <row r="21953" ht="16.5" hidden="1" customHeight="1"/>
    <row r="21954" ht="16.5" hidden="1" customHeight="1"/>
    <row r="21955" ht="16.5" hidden="1" customHeight="1"/>
    <row r="21956" ht="16.5" hidden="1" customHeight="1"/>
    <row r="21957" ht="16.5" hidden="1" customHeight="1"/>
    <row r="21958" ht="16.5" hidden="1" customHeight="1"/>
    <row r="21959" ht="16.5" hidden="1" customHeight="1"/>
    <row r="21960" ht="16.5" hidden="1" customHeight="1"/>
    <row r="21961" ht="16.5" hidden="1" customHeight="1"/>
    <row r="21962" ht="16.5" hidden="1" customHeight="1"/>
    <row r="21963" ht="16.5" hidden="1" customHeight="1"/>
    <row r="21964" ht="16.5" hidden="1" customHeight="1"/>
    <row r="21965" ht="16.5" hidden="1" customHeight="1"/>
    <row r="21966" ht="16.5" hidden="1" customHeight="1"/>
    <row r="21967" ht="16.5" hidden="1" customHeight="1"/>
    <row r="21968" ht="16.5" hidden="1" customHeight="1"/>
    <row r="21969" ht="16.5" hidden="1" customHeight="1"/>
    <row r="21970" ht="16.5" hidden="1" customHeight="1"/>
    <row r="21971" ht="16.5" hidden="1" customHeight="1"/>
    <row r="21972" ht="16.5" hidden="1" customHeight="1"/>
    <row r="21973" ht="16.5" hidden="1" customHeight="1"/>
    <row r="21974" ht="16.5" hidden="1" customHeight="1"/>
    <row r="21975" ht="16.5" hidden="1" customHeight="1"/>
    <row r="21976" ht="16.5" hidden="1" customHeight="1"/>
    <row r="21977" ht="16.5" hidden="1" customHeight="1"/>
    <row r="21978" ht="16.5" hidden="1" customHeight="1"/>
    <row r="21979" ht="16.5" hidden="1" customHeight="1"/>
    <row r="21980" ht="16.5" hidden="1" customHeight="1"/>
    <row r="21981" ht="16.5" hidden="1" customHeight="1"/>
    <row r="21982" ht="16.5" hidden="1" customHeight="1"/>
    <row r="21983" ht="16.5" hidden="1" customHeight="1"/>
    <row r="21984" ht="16.5" hidden="1" customHeight="1"/>
    <row r="21985" ht="16.5" hidden="1" customHeight="1"/>
    <row r="21986" ht="16.5" hidden="1" customHeight="1"/>
    <row r="21987" ht="16.5" hidden="1" customHeight="1"/>
    <row r="21988" ht="16.5" hidden="1" customHeight="1"/>
    <row r="21989" ht="16.5" hidden="1" customHeight="1"/>
    <row r="21990" ht="16.5" hidden="1" customHeight="1"/>
    <row r="21991" ht="16.5" hidden="1" customHeight="1"/>
    <row r="21992" ht="16.5" hidden="1" customHeight="1"/>
    <row r="21993" ht="16.5" hidden="1" customHeight="1"/>
    <row r="21994" ht="16.5" hidden="1" customHeight="1"/>
    <row r="21995" ht="16.5" hidden="1" customHeight="1"/>
    <row r="21996" ht="16.5" hidden="1" customHeight="1"/>
    <row r="21997" ht="16.5" hidden="1" customHeight="1"/>
    <row r="21998" ht="16.5" hidden="1" customHeight="1"/>
    <row r="21999" ht="16.5" hidden="1" customHeight="1"/>
    <row r="22000" ht="16.5" hidden="1" customHeight="1"/>
    <row r="22001" ht="16.5" hidden="1" customHeight="1"/>
    <row r="22002" ht="16.5" hidden="1" customHeight="1"/>
    <row r="22003" ht="16.5" hidden="1" customHeight="1"/>
    <row r="22004" ht="16.5" hidden="1" customHeight="1"/>
    <row r="22005" ht="16.5" hidden="1" customHeight="1"/>
    <row r="22006" ht="16.5" hidden="1" customHeight="1"/>
    <row r="22007" ht="16.5" hidden="1" customHeight="1"/>
    <row r="22008" ht="16.5" hidden="1" customHeight="1"/>
    <row r="22009" ht="16.5" hidden="1" customHeight="1"/>
    <row r="22010" ht="16.5" hidden="1" customHeight="1"/>
    <row r="22011" ht="16.5" hidden="1" customHeight="1"/>
    <row r="22012" ht="16.5" hidden="1" customHeight="1"/>
    <row r="22013" ht="16.5" hidden="1" customHeight="1"/>
    <row r="22014" ht="16.5" hidden="1" customHeight="1"/>
    <row r="22015" ht="16.5" hidden="1" customHeight="1"/>
    <row r="22016" ht="16.5" hidden="1" customHeight="1"/>
    <row r="22017" ht="16.5" hidden="1" customHeight="1"/>
    <row r="22018" ht="16.5" hidden="1" customHeight="1"/>
    <row r="22019" ht="16.5" hidden="1" customHeight="1"/>
    <row r="22020" ht="16.5" hidden="1" customHeight="1"/>
    <row r="22021" ht="16.5" hidden="1" customHeight="1"/>
    <row r="22022" ht="16.5" hidden="1" customHeight="1"/>
    <row r="22023" ht="16.5" hidden="1" customHeight="1"/>
    <row r="22024" ht="16.5" hidden="1" customHeight="1"/>
    <row r="22025" ht="16.5" hidden="1" customHeight="1"/>
    <row r="22026" ht="16.5" hidden="1" customHeight="1"/>
    <row r="22027" ht="16.5" hidden="1" customHeight="1"/>
    <row r="22028" ht="16.5" hidden="1" customHeight="1"/>
    <row r="22029" ht="16.5" hidden="1" customHeight="1"/>
    <row r="22030" ht="16.5" hidden="1" customHeight="1"/>
    <row r="22031" ht="16.5" hidden="1" customHeight="1"/>
    <row r="22032" ht="16.5" hidden="1" customHeight="1"/>
    <row r="22033" ht="16.5" hidden="1" customHeight="1"/>
    <row r="22034" ht="16.5" hidden="1" customHeight="1"/>
    <row r="22035" ht="16.5" hidden="1" customHeight="1"/>
    <row r="22036" ht="16.5" hidden="1" customHeight="1"/>
    <row r="22037" ht="16.5" hidden="1" customHeight="1"/>
    <row r="22038" ht="16.5" hidden="1" customHeight="1"/>
    <row r="22039" ht="16.5" hidden="1" customHeight="1"/>
    <row r="22040" ht="16.5" hidden="1" customHeight="1"/>
    <row r="22041" ht="16.5" hidden="1" customHeight="1"/>
    <row r="22042" ht="16.5" hidden="1" customHeight="1"/>
    <row r="22043" ht="16.5" hidden="1" customHeight="1"/>
    <row r="22044" ht="16.5" hidden="1" customHeight="1"/>
    <row r="22045" ht="16.5" hidden="1" customHeight="1"/>
    <row r="22046" ht="16.5" hidden="1" customHeight="1"/>
    <row r="22047" ht="16.5" hidden="1" customHeight="1"/>
    <row r="22048" ht="16.5" hidden="1" customHeight="1"/>
    <row r="22049" ht="16.5" hidden="1" customHeight="1"/>
    <row r="22050" ht="16.5" hidden="1" customHeight="1"/>
    <row r="22051" ht="16.5" hidden="1" customHeight="1"/>
    <row r="22052" ht="16.5" hidden="1" customHeight="1"/>
    <row r="22053" ht="16.5" hidden="1" customHeight="1"/>
    <row r="22054" ht="16.5" hidden="1" customHeight="1"/>
    <row r="22055" ht="16.5" hidden="1" customHeight="1"/>
    <row r="22056" ht="16.5" hidden="1" customHeight="1"/>
    <row r="22057" ht="16.5" hidden="1" customHeight="1"/>
    <row r="22058" ht="16.5" hidden="1" customHeight="1"/>
    <row r="22059" ht="16.5" hidden="1" customHeight="1"/>
    <row r="22060" ht="16.5" hidden="1" customHeight="1"/>
    <row r="22061" ht="16.5" hidden="1" customHeight="1"/>
    <row r="22062" ht="16.5" hidden="1" customHeight="1"/>
    <row r="22063" ht="16.5" hidden="1" customHeight="1"/>
    <row r="22064" ht="16.5" hidden="1" customHeight="1"/>
    <row r="22065" ht="16.5" hidden="1" customHeight="1"/>
    <row r="22066" ht="16.5" hidden="1" customHeight="1"/>
    <row r="22067" ht="16.5" hidden="1" customHeight="1"/>
    <row r="22068" ht="16.5" hidden="1" customHeight="1"/>
    <row r="22069" ht="16.5" hidden="1" customHeight="1"/>
    <row r="22070" ht="16.5" hidden="1" customHeight="1"/>
    <row r="22071" ht="16.5" hidden="1" customHeight="1"/>
    <row r="22072" ht="16.5" hidden="1" customHeight="1"/>
    <row r="22073" ht="16.5" hidden="1" customHeight="1"/>
    <row r="22074" ht="16.5" hidden="1" customHeight="1"/>
    <row r="22075" ht="16.5" hidden="1" customHeight="1"/>
    <row r="22076" ht="16.5" hidden="1" customHeight="1"/>
    <row r="22077" ht="16.5" hidden="1" customHeight="1"/>
    <row r="22078" ht="16.5" hidden="1" customHeight="1"/>
    <row r="22079" ht="16.5" hidden="1" customHeight="1"/>
    <row r="22080" ht="16.5" hidden="1" customHeight="1"/>
    <row r="22081" ht="16.5" hidden="1" customHeight="1"/>
    <row r="22082" ht="16.5" hidden="1" customHeight="1"/>
    <row r="22083" ht="16.5" hidden="1" customHeight="1"/>
    <row r="22084" ht="16.5" hidden="1" customHeight="1"/>
    <row r="22085" ht="16.5" hidden="1" customHeight="1"/>
    <row r="22086" ht="16.5" hidden="1" customHeight="1"/>
    <row r="22087" ht="16.5" hidden="1" customHeight="1"/>
    <row r="22088" ht="16.5" hidden="1" customHeight="1"/>
    <row r="22089" ht="16.5" hidden="1" customHeight="1"/>
    <row r="22090" ht="16.5" hidden="1" customHeight="1"/>
    <row r="22091" ht="16.5" hidden="1" customHeight="1"/>
    <row r="22092" ht="16.5" hidden="1" customHeight="1"/>
    <row r="22093" ht="16.5" hidden="1" customHeight="1"/>
    <row r="22094" ht="16.5" hidden="1" customHeight="1"/>
    <row r="22095" ht="16.5" hidden="1" customHeight="1"/>
    <row r="22096" ht="16.5" hidden="1" customHeight="1"/>
    <row r="22097" ht="16.5" hidden="1" customHeight="1"/>
    <row r="22098" ht="16.5" hidden="1" customHeight="1"/>
    <row r="22099" ht="16.5" hidden="1" customHeight="1"/>
    <row r="22100" ht="16.5" hidden="1" customHeight="1"/>
    <row r="22101" ht="16.5" hidden="1" customHeight="1"/>
    <row r="22102" ht="16.5" hidden="1" customHeight="1"/>
    <row r="22103" ht="16.5" hidden="1" customHeight="1"/>
    <row r="22104" ht="16.5" hidden="1" customHeight="1"/>
    <row r="22105" ht="16.5" hidden="1" customHeight="1"/>
    <row r="22106" ht="16.5" hidden="1" customHeight="1"/>
    <row r="22107" ht="16.5" hidden="1" customHeight="1"/>
    <row r="22108" ht="16.5" hidden="1" customHeight="1"/>
    <row r="22109" ht="16.5" hidden="1" customHeight="1"/>
    <row r="22110" ht="16.5" hidden="1" customHeight="1"/>
    <row r="22111" ht="16.5" hidden="1" customHeight="1"/>
    <row r="22112" ht="16.5" hidden="1" customHeight="1"/>
    <row r="22113" ht="16.5" hidden="1" customHeight="1"/>
    <row r="22114" ht="16.5" hidden="1" customHeight="1"/>
    <row r="22115" ht="16.5" hidden="1" customHeight="1"/>
    <row r="22116" ht="16.5" hidden="1" customHeight="1"/>
    <row r="22117" ht="16.5" hidden="1" customHeight="1"/>
    <row r="22118" ht="16.5" hidden="1" customHeight="1"/>
    <row r="22119" ht="16.5" hidden="1" customHeight="1"/>
    <row r="22120" ht="16.5" hidden="1" customHeight="1"/>
    <row r="22121" ht="16.5" hidden="1" customHeight="1"/>
    <row r="22122" ht="16.5" hidden="1" customHeight="1"/>
    <row r="22123" ht="16.5" hidden="1" customHeight="1"/>
    <row r="22124" ht="16.5" hidden="1" customHeight="1"/>
    <row r="22125" ht="16.5" hidden="1" customHeight="1"/>
    <row r="22126" ht="16.5" hidden="1" customHeight="1"/>
    <row r="22127" ht="16.5" hidden="1" customHeight="1"/>
    <row r="22128" ht="16.5" hidden="1" customHeight="1"/>
    <row r="22129" ht="16.5" hidden="1" customHeight="1"/>
    <row r="22130" ht="16.5" hidden="1" customHeight="1"/>
    <row r="22131" ht="16.5" hidden="1" customHeight="1"/>
    <row r="22132" ht="16.5" hidden="1" customHeight="1"/>
    <row r="22133" ht="16.5" hidden="1" customHeight="1"/>
    <row r="22134" ht="16.5" hidden="1" customHeight="1"/>
    <row r="22135" ht="16.5" hidden="1" customHeight="1"/>
    <row r="22136" ht="16.5" hidden="1" customHeight="1"/>
    <row r="22137" ht="16.5" hidden="1" customHeight="1"/>
    <row r="22138" ht="16.5" hidden="1" customHeight="1"/>
    <row r="22139" ht="16.5" hidden="1" customHeight="1"/>
    <row r="22140" ht="16.5" hidden="1" customHeight="1"/>
    <row r="22141" ht="16.5" hidden="1" customHeight="1"/>
    <row r="22142" ht="16.5" hidden="1" customHeight="1"/>
    <row r="22143" ht="16.5" hidden="1" customHeight="1"/>
    <row r="22144" ht="16.5" hidden="1" customHeight="1"/>
    <row r="22145" ht="16.5" hidden="1" customHeight="1"/>
    <row r="22146" ht="16.5" hidden="1" customHeight="1"/>
    <row r="22147" ht="16.5" hidden="1" customHeight="1"/>
    <row r="22148" ht="16.5" hidden="1" customHeight="1"/>
    <row r="22149" ht="16.5" hidden="1" customHeight="1"/>
    <row r="22150" ht="16.5" hidden="1" customHeight="1"/>
    <row r="22151" ht="16.5" hidden="1" customHeight="1"/>
    <row r="22152" ht="16.5" hidden="1" customHeight="1"/>
    <row r="22153" ht="16.5" hidden="1" customHeight="1"/>
    <row r="22154" ht="16.5" hidden="1" customHeight="1"/>
    <row r="22155" ht="16.5" hidden="1" customHeight="1"/>
    <row r="22156" ht="16.5" hidden="1" customHeight="1"/>
    <row r="22157" ht="16.5" hidden="1" customHeight="1"/>
    <row r="22158" ht="16.5" hidden="1" customHeight="1"/>
    <row r="22159" ht="16.5" hidden="1" customHeight="1"/>
    <row r="22160" ht="16.5" hidden="1" customHeight="1"/>
    <row r="22161" ht="16.5" hidden="1" customHeight="1"/>
    <row r="22162" ht="16.5" hidden="1" customHeight="1"/>
    <row r="22163" ht="16.5" hidden="1" customHeight="1"/>
    <row r="22164" ht="16.5" hidden="1" customHeight="1"/>
    <row r="22165" ht="16.5" hidden="1" customHeight="1"/>
    <row r="22166" ht="16.5" hidden="1" customHeight="1"/>
    <row r="22167" ht="16.5" hidden="1" customHeight="1"/>
    <row r="22168" ht="16.5" hidden="1" customHeight="1"/>
    <row r="22169" ht="16.5" hidden="1" customHeight="1"/>
    <row r="22170" ht="16.5" hidden="1" customHeight="1"/>
    <row r="22171" ht="16.5" hidden="1" customHeight="1"/>
    <row r="22172" ht="16.5" hidden="1" customHeight="1"/>
    <row r="22173" ht="16.5" hidden="1" customHeight="1"/>
    <row r="22174" ht="16.5" hidden="1" customHeight="1"/>
    <row r="22175" ht="16.5" hidden="1" customHeight="1"/>
    <row r="22176" ht="16.5" hidden="1" customHeight="1"/>
    <row r="22177" ht="16.5" hidden="1" customHeight="1"/>
    <row r="22178" ht="16.5" hidden="1" customHeight="1"/>
    <row r="22179" ht="16.5" hidden="1" customHeight="1"/>
    <row r="22180" ht="16.5" hidden="1" customHeight="1"/>
    <row r="22181" ht="16.5" hidden="1" customHeight="1"/>
    <row r="22182" ht="16.5" hidden="1" customHeight="1"/>
    <row r="22183" ht="16.5" hidden="1" customHeight="1"/>
    <row r="22184" ht="16.5" hidden="1" customHeight="1"/>
    <row r="22185" ht="16.5" hidden="1" customHeight="1"/>
    <row r="22186" ht="16.5" hidden="1" customHeight="1"/>
    <row r="22187" ht="16.5" hidden="1" customHeight="1"/>
    <row r="22188" ht="16.5" hidden="1" customHeight="1"/>
    <row r="22189" ht="16.5" hidden="1" customHeight="1"/>
    <row r="22190" ht="16.5" hidden="1" customHeight="1"/>
    <row r="22191" ht="16.5" hidden="1" customHeight="1"/>
    <row r="22192" ht="16.5" hidden="1" customHeight="1"/>
    <row r="22193" ht="16.5" hidden="1" customHeight="1"/>
    <row r="22194" ht="16.5" hidden="1" customHeight="1"/>
    <row r="22195" ht="16.5" hidden="1" customHeight="1"/>
    <row r="22196" ht="16.5" hidden="1" customHeight="1"/>
    <row r="22197" ht="16.5" hidden="1" customHeight="1"/>
    <row r="22198" ht="16.5" hidden="1" customHeight="1"/>
    <row r="22199" ht="16.5" hidden="1" customHeight="1"/>
    <row r="22200" ht="16.5" hidden="1" customHeight="1"/>
    <row r="22201" ht="16.5" hidden="1" customHeight="1"/>
    <row r="22202" ht="16.5" hidden="1" customHeight="1"/>
    <row r="22203" ht="16.5" hidden="1" customHeight="1"/>
    <row r="22204" ht="16.5" hidden="1" customHeight="1"/>
    <row r="22205" ht="16.5" hidden="1" customHeight="1"/>
    <row r="22206" ht="16.5" hidden="1" customHeight="1"/>
    <row r="22207" ht="16.5" hidden="1" customHeight="1"/>
    <row r="22208" ht="16.5" hidden="1" customHeight="1"/>
    <row r="22209" ht="16.5" hidden="1" customHeight="1"/>
    <row r="22210" ht="16.5" hidden="1" customHeight="1"/>
    <row r="22211" ht="16.5" hidden="1" customHeight="1"/>
    <row r="22212" ht="16.5" hidden="1" customHeight="1"/>
    <row r="22213" ht="16.5" hidden="1" customHeight="1"/>
    <row r="22214" ht="16.5" hidden="1" customHeight="1"/>
    <row r="22215" ht="16.5" hidden="1" customHeight="1"/>
    <row r="22216" ht="16.5" hidden="1" customHeight="1"/>
    <row r="22217" ht="16.5" hidden="1" customHeight="1"/>
    <row r="22218" ht="16.5" hidden="1" customHeight="1"/>
    <row r="22219" ht="16.5" hidden="1" customHeight="1"/>
    <row r="22220" ht="16.5" hidden="1" customHeight="1"/>
    <row r="22221" ht="16.5" hidden="1" customHeight="1"/>
    <row r="22222" ht="16.5" hidden="1" customHeight="1"/>
    <row r="22223" ht="16.5" hidden="1" customHeight="1"/>
    <row r="22224" ht="16.5" hidden="1" customHeight="1"/>
    <row r="22225" ht="16.5" hidden="1" customHeight="1"/>
    <row r="22226" ht="16.5" hidden="1" customHeight="1"/>
    <row r="22227" ht="16.5" hidden="1" customHeight="1"/>
    <row r="22228" ht="16.5" hidden="1" customHeight="1"/>
    <row r="22229" ht="16.5" hidden="1" customHeight="1"/>
    <row r="22230" ht="16.5" hidden="1" customHeight="1"/>
    <row r="22231" ht="16.5" hidden="1" customHeight="1"/>
    <row r="22232" ht="16.5" hidden="1" customHeight="1"/>
    <row r="22233" ht="16.5" hidden="1" customHeight="1"/>
    <row r="22234" ht="16.5" hidden="1" customHeight="1"/>
    <row r="22235" ht="16.5" hidden="1" customHeight="1"/>
    <row r="22236" ht="16.5" hidden="1" customHeight="1"/>
    <row r="22237" ht="16.5" hidden="1" customHeight="1"/>
    <row r="22238" ht="16.5" hidden="1" customHeight="1"/>
    <row r="22239" ht="16.5" hidden="1" customHeight="1"/>
    <row r="22240" ht="16.5" hidden="1" customHeight="1"/>
    <row r="22241" ht="16.5" hidden="1" customHeight="1"/>
    <row r="22242" ht="16.5" hidden="1" customHeight="1"/>
    <row r="22243" ht="16.5" hidden="1" customHeight="1"/>
    <row r="22244" ht="16.5" hidden="1" customHeight="1"/>
    <row r="22245" ht="16.5" hidden="1" customHeight="1"/>
    <row r="22246" ht="16.5" hidden="1" customHeight="1"/>
    <row r="22247" ht="16.5" hidden="1" customHeight="1"/>
    <row r="22248" ht="16.5" hidden="1" customHeight="1"/>
    <row r="22249" ht="16.5" hidden="1" customHeight="1"/>
    <row r="22250" ht="16.5" hidden="1" customHeight="1"/>
    <row r="22251" ht="16.5" hidden="1" customHeight="1"/>
    <row r="22252" ht="16.5" hidden="1" customHeight="1"/>
    <row r="22253" ht="16.5" hidden="1" customHeight="1"/>
    <row r="22254" ht="16.5" hidden="1" customHeight="1"/>
    <row r="22255" ht="16.5" hidden="1" customHeight="1"/>
    <row r="22256" ht="16.5" hidden="1" customHeight="1"/>
    <row r="22257" ht="16.5" hidden="1" customHeight="1"/>
    <row r="22258" ht="16.5" hidden="1" customHeight="1"/>
    <row r="22259" ht="16.5" hidden="1" customHeight="1"/>
    <row r="22260" ht="16.5" hidden="1" customHeight="1"/>
    <row r="22261" ht="16.5" hidden="1" customHeight="1"/>
    <row r="22262" ht="16.5" hidden="1" customHeight="1"/>
    <row r="22263" ht="16.5" hidden="1" customHeight="1"/>
    <row r="22264" ht="16.5" hidden="1" customHeight="1"/>
    <row r="22265" ht="16.5" hidden="1" customHeight="1"/>
    <row r="22266" ht="16.5" hidden="1" customHeight="1"/>
    <row r="22267" ht="16.5" hidden="1" customHeight="1"/>
    <row r="22268" ht="16.5" hidden="1" customHeight="1"/>
    <row r="22269" ht="16.5" hidden="1" customHeight="1"/>
    <row r="22270" ht="16.5" hidden="1" customHeight="1"/>
    <row r="22271" ht="16.5" hidden="1" customHeight="1"/>
    <row r="22272" ht="16.5" hidden="1" customHeight="1"/>
    <row r="22273" ht="16.5" hidden="1" customHeight="1"/>
    <row r="22274" ht="16.5" hidden="1" customHeight="1"/>
    <row r="22275" ht="16.5" hidden="1" customHeight="1"/>
    <row r="22276" ht="16.5" hidden="1" customHeight="1"/>
    <row r="22277" ht="16.5" hidden="1" customHeight="1"/>
    <row r="22278" ht="16.5" hidden="1" customHeight="1"/>
    <row r="22279" ht="16.5" hidden="1" customHeight="1"/>
    <row r="22280" ht="16.5" hidden="1" customHeight="1"/>
    <row r="22281" ht="16.5" hidden="1" customHeight="1"/>
    <row r="22282" ht="16.5" hidden="1" customHeight="1"/>
    <row r="22283" ht="16.5" hidden="1" customHeight="1"/>
    <row r="22284" ht="16.5" hidden="1" customHeight="1"/>
    <row r="22285" ht="16.5" hidden="1" customHeight="1"/>
    <row r="22286" ht="16.5" hidden="1" customHeight="1"/>
    <row r="22287" ht="16.5" hidden="1" customHeight="1"/>
    <row r="22288" ht="16.5" hidden="1" customHeight="1"/>
    <row r="22289" ht="16.5" hidden="1" customHeight="1"/>
    <row r="22290" ht="16.5" hidden="1" customHeight="1"/>
    <row r="22291" ht="16.5" hidden="1" customHeight="1"/>
    <row r="22292" ht="16.5" hidden="1" customHeight="1"/>
    <row r="22293" ht="16.5" hidden="1" customHeight="1"/>
    <row r="22294" ht="16.5" hidden="1" customHeight="1"/>
    <row r="22295" ht="16.5" hidden="1" customHeight="1"/>
    <row r="22296" ht="16.5" hidden="1" customHeight="1"/>
    <row r="22297" ht="16.5" hidden="1" customHeight="1"/>
    <row r="22298" ht="16.5" hidden="1" customHeight="1"/>
    <row r="22299" ht="16.5" hidden="1" customHeight="1"/>
    <row r="22300" ht="16.5" hidden="1" customHeight="1"/>
    <row r="22301" ht="16.5" hidden="1" customHeight="1"/>
    <row r="22302" ht="16.5" hidden="1" customHeight="1"/>
    <row r="22303" ht="16.5" hidden="1" customHeight="1"/>
    <row r="22304" ht="16.5" hidden="1" customHeight="1"/>
    <row r="22305" ht="16.5" hidden="1" customHeight="1"/>
    <row r="22306" ht="16.5" hidden="1" customHeight="1"/>
    <row r="22307" ht="16.5" hidden="1" customHeight="1"/>
    <row r="22308" ht="16.5" hidden="1" customHeight="1"/>
    <row r="22309" ht="16.5" hidden="1" customHeight="1"/>
    <row r="22310" ht="16.5" hidden="1" customHeight="1"/>
    <row r="22311" ht="16.5" hidden="1" customHeight="1"/>
    <row r="22312" ht="16.5" hidden="1" customHeight="1"/>
    <row r="22313" ht="16.5" hidden="1" customHeight="1"/>
    <row r="22314" ht="16.5" hidden="1" customHeight="1"/>
    <row r="22315" ht="16.5" hidden="1" customHeight="1"/>
    <row r="22316" ht="16.5" hidden="1" customHeight="1"/>
    <row r="22317" ht="16.5" hidden="1" customHeight="1"/>
    <row r="22318" ht="16.5" hidden="1" customHeight="1"/>
    <row r="22319" ht="16.5" hidden="1" customHeight="1"/>
    <row r="22320" ht="16.5" hidden="1" customHeight="1"/>
    <row r="22321" ht="16.5" hidden="1" customHeight="1"/>
    <row r="22322" ht="16.5" hidden="1" customHeight="1"/>
    <row r="22323" ht="16.5" hidden="1" customHeight="1"/>
    <row r="22324" ht="16.5" hidden="1" customHeight="1"/>
    <row r="22325" ht="16.5" hidden="1" customHeight="1"/>
    <row r="22326" ht="16.5" hidden="1" customHeight="1"/>
    <row r="22327" ht="16.5" hidden="1" customHeight="1"/>
    <row r="22328" ht="16.5" hidden="1" customHeight="1"/>
    <row r="22329" ht="16.5" hidden="1" customHeight="1"/>
    <row r="22330" ht="16.5" hidden="1" customHeight="1"/>
    <row r="22331" ht="16.5" hidden="1" customHeight="1"/>
    <row r="22332" ht="16.5" hidden="1" customHeight="1"/>
    <row r="22333" ht="16.5" hidden="1" customHeight="1"/>
    <row r="22334" ht="16.5" hidden="1" customHeight="1"/>
    <row r="22335" ht="16.5" hidden="1" customHeight="1"/>
    <row r="22336" ht="16.5" hidden="1" customHeight="1"/>
    <row r="22337" ht="16.5" hidden="1" customHeight="1"/>
    <row r="22338" ht="16.5" hidden="1" customHeight="1"/>
    <row r="22339" ht="16.5" hidden="1" customHeight="1"/>
    <row r="22340" ht="16.5" hidden="1" customHeight="1"/>
    <row r="22341" ht="16.5" hidden="1" customHeight="1"/>
    <row r="22342" ht="16.5" hidden="1" customHeight="1"/>
    <row r="22343" ht="16.5" hidden="1" customHeight="1"/>
    <row r="22344" ht="16.5" hidden="1" customHeight="1"/>
    <row r="22345" ht="16.5" hidden="1" customHeight="1"/>
    <row r="22346" ht="16.5" hidden="1" customHeight="1"/>
    <row r="22347" ht="16.5" hidden="1" customHeight="1"/>
    <row r="22348" ht="16.5" hidden="1" customHeight="1"/>
    <row r="22349" ht="16.5" hidden="1" customHeight="1"/>
    <row r="22350" ht="16.5" hidden="1" customHeight="1"/>
    <row r="22351" ht="16.5" hidden="1" customHeight="1"/>
    <row r="22352" ht="16.5" hidden="1" customHeight="1"/>
    <row r="22353" ht="16.5" hidden="1" customHeight="1"/>
    <row r="22354" ht="16.5" hidden="1" customHeight="1"/>
    <row r="22355" ht="16.5" hidden="1" customHeight="1"/>
    <row r="22356" ht="16.5" hidden="1" customHeight="1"/>
    <row r="22357" ht="16.5" hidden="1" customHeight="1"/>
    <row r="22358" ht="16.5" hidden="1" customHeight="1"/>
    <row r="22359" ht="16.5" hidden="1" customHeight="1"/>
    <row r="22360" ht="16.5" hidden="1" customHeight="1"/>
    <row r="22361" ht="16.5" hidden="1" customHeight="1"/>
    <row r="22362" ht="16.5" hidden="1" customHeight="1"/>
    <row r="22363" ht="16.5" hidden="1" customHeight="1"/>
    <row r="22364" ht="16.5" hidden="1" customHeight="1"/>
    <row r="22365" ht="16.5" hidden="1" customHeight="1"/>
    <row r="22366" ht="16.5" hidden="1" customHeight="1"/>
    <row r="22367" ht="16.5" hidden="1" customHeight="1"/>
    <row r="22368" ht="16.5" hidden="1" customHeight="1"/>
    <row r="22369" ht="16.5" hidden="1" customHeight="1"/>
    <row r="22370" ht="16.5" hidden="1" customHeight="1"/>
    <row r="22371" ht="16.5" hidden="1" customHeight="1"/>
    <row r="22372" ht="16.5" hidden="1" customHeight="1"/>
    <row r="22373" ht="16.5" hidden="1" customHeight="1"/>
    <row r="22374" ht="16.5" hidden="1" customHeight="1"/>
    <row r="22375" ht="16.5" hidden="1" customHeight="1"/>
    <row r="22376" ht="16.5" hidden="1" customHeight="1"/>
    <row r="22377" ht="16.5" hidden="1" customHeight="1"/>
    <row r="22378" ht="16.5" hidden="1" customHeight="1"/>
    <row r="22379" ht="16.5" hidden="1" customHeight="1"/>
    <row r="22380" ht="16.5" hidden="1" customHeight="1"/>
    <row r="22381" ht="16.5" hidden="1" customHeight="1"/>
    <row r="22382" ht="16.5" hidden="1" customHeight="1"/>
    <row r="22383" ht="16.5" hidden="1" customHeight="1"/>
    <row r="22384" ht="16.5" hidden="1" customHeight="1"/>
    <row r="22385" ht="16.5" hidden="1" customHeight="1"/>
    <row r="22386" ht="16.5" hidden="1" customHeight="1"/>
    <row r="22387" ht="16.5" hidden="1" customHeight="1"/>
    <row r="22388" ht="16.5" hidden="1" customHeight="1"/>
    <row r="22389" ht="16.5" hidden="1" customHeight="1"/>
    <row r="22390" ht="16.5" hidden="1" customHeight="1"/>
    <row r="22391" ht="16.5" hidden="1" customHeight="1"/>
    <row r="22392" ht="16.5" hidden="1" customHeight="1"/>
    <row r="22393" ht="16.5" hidden="1" customHeight="1"/>
    <row r="22394" ht="16.5" hidden="1" customHeight="1"/>
    <row r="22395" ht="16.5" hidden="1" customHeight="1"/>
    <row r="22396" ht="16.5" hidden="1" customHeight="1"/>
    <row r="22397" ht="16.5" hidden="1" customHeight="1"/>
    <row r="22398" ht="16.5" hidden="1" customHeight="1"/>
    <row r="22399" ht="16.5" hidden="1" customHeight="1"/>
    <row r="22400" ht="16.5" hidden="1" customHeight="1"/>
    <row r="22401" ht="16.5" hidden="1" customHeight="1"/>
    <row r="22402" ht="16.5" hidden="1" customHeight="1"/>
    <row r="22403" ht="16.5" hidden="1" customHeight="1"/>
    <row r="22404" ht="16.5" hidden="1" customHeight="1"/>
    <row r="22405" ht="16.5" hidden="1" customHeight="1"/>
    <row r="22406" ht="16.5" hidden="1" customHeight="1"/>
    <row r="22407" ht="16.5" hidden="1" customHeight="1"/>
    <row r="22408" ht="16.5" hidden="1" customHeight="1"/>
    <row r="22409" ht="16.5" hidden="1" customHeight="1"/>
    <row r="22410" ht="16.5" hidden="1" customHeight="1"/>
    <row r="22411" ht="16.5" hidden="1" customHeight="1"/>
    <row r="22412" ht="16.5" hidden="1" customHeight="1"/>
    <row r="22413" ht="16.5" hidden="1" customHeight="1"/>
    <row r="22414" ht="16.5" hidden="1" customHeight="1"/>
    <row r="22415" ht="16.5" hidden="1" customHeight="1"/>
    <row r="22416" ht="16.5" hidden="1" customHeight="1"/>
    <row r="22417" ht="16.5" hidden="1" customHeight="1"/>
    <row r="22418" ht="16.5" hidden="1" customHeight="1"/>
    <row r="22419" ht="16.5" hidden="1" customHeight="1"/>
    <row r="22420" ht="16.5" hidden="1" customHeight="1"/>
    <row r="22421" ht="16.5" hidden="1" customHeight="1"/>
    <row r="22422" ht="16.5" hidden="1" customHeight="1"/>
    <row r="22423" ht="16.5" hidden="1" customHeight="1"/>
    <row r="22424" ht="16.5" hidden="1" customHeight="1"/>
    <row r="22425" ht="16.5" hidden="1" customHeight="1"/>
    <row r="22426" ht="16.5" hidden="1" customHeight="1"/>
    <row r="22427" ht="16.5" hidden="1" customHeight="1"/>
    <row r="22428" ht="16.5" hidden="1" customHeight="1"/>
    <row r="22429" ht="16.5" hidden="1" customHeight="1"/>
    <row r="22430" ht="16.5" hidden="1" customHeight="1"/>
    <row r="22431" ht="16.5" hidden="1" customHeight="1"/>
    <row r="22432" ht="16.5" hidden="1" customHeight="1"/>
    <row r="22433" ht="16.5" hidden="1" customHeight="1"/>
    <row r="22434" ht="16.5" hidden="1" customHeight="1"/>
    <row r="22435" ht="16.5" hidden="1" customHeight="1"/>
    <row r="22436" ht="16.5" hidden="1" customHeight="1"/>
    <row r="22437" ht="16.5" hidden="1" customHeight="1"/>
    <row r="22438" ht="16.5" hidden="1" customHeight="1"/>
    <row r="22439" ht="16.5" hidden="1" customHeight="1"/>
    <row r="22440" ht="16.5" hidden="1" customHeight="1"/>
    <row r="22441" ht="16.5" hidden="1" customHeight="1"/>
    <row r="22442" ht="16.5" hidden="1" customHeight="1"/>
    <row r="22443" ht="16.5" hidden="1" customHeight="1"/>
    <row r="22444" ht="16.5" hidden="1" customHeight="1"/>
    <row r="22445" ht="16.5" hidden="1" customHeight="1"/>
    <row r="22446" ht="16.5" hidden="1" customHeight="1"/>
    <row r="22447" ht="16.5" hidden="1" customHeight="1"/>
    <row r="22448" ht="16.5" hidden="1" customHeight="1"/>
    <row r="22449" ht="16.5" hidden="1" customHeight="1"/>
    <row r="22450" ht="16.5" hidden="1" customHeight="1"/>
    <row r="22451" ht="16.5" hidden="1" customHeight="1"/>
    <row r="22452" ht="16.5" hidden="1" customHeight="1"/>
    <row r="22453" ht="16.5" hidden="1" customHeight="1"/>
    <row r="22454" ht="16.5" hidden="1" customHeight="1"/>
    <row r="22455" ht="16.5" hidden="1" customHeight="1"/>
    <row r="22456" ht="16.5" hidden="1" customHeight="1"/>
    <row r="22457" ht="16.5" hidden="1" customHeight="1"/>
    <row r="22458" ht="16.5" hidden="1" customHeight="1"/>
    <row r="22459" ht="16.5" hidden="1" customHeight="1"/>
    <row r="22460" ht="16.5" hidden="1" customHeight="1"/>
    <row r="22461" ht="16.5" hidden="1" customHeight="1"/>
    <row r="22462" ht="16.5" hidden="1" customHeight="1"/>
    <row r="22463" ht="16.5" hidden="1" customHeight="1"/>
    <row r="22464" ht="16.5" hidden="1" customHeight="1"/>
    <row r="22465" ht="16.5" hidden="1" customHeight="1"/>
    <row r="22466" ht="16.5" hidden="1" customHeight="1"/>
    <row r="22467" ht="16.5" hidden="1" customHeight="1"/>
    <row r="22468" ht="16.5" hidden="1" customHeight="1"/>
    <row r="22469" ht="16.5" hidden="1" customHeight="1"/>
    <row r="22470" ht="16.5" hidden="1" customHeight="1"/>
    <row r="22471" ht="16.5" hidden="1" customHeight="1"/>
    <row r="22472" ht="16.5" hidden="1" customHeight="1"/>
    <row r="22473" ht="16.5" hidden="1" customHeight="1"/>
    <row r="22474" ht="16.5" hidden="1" customHeight="1"/>
    <row r="22475" ht="16.5" hidden="1" customHeight="1"/>
    <row r="22476" ht="16.5" hidden="1" customHeight="1"/>
    <row r="22477" ht="16.5" hidden="1" customHeight="1"/>
    <row r="22478" ht="16.5" hidden="1" customHeight="1"/>
    <row r="22479" ht="16.5" hidden="1" customHeight="1"/>
    <row r="22480" ht="16.5" hidden="1" customHeight="1"/>
    <row r="22481" ht="16.5" hidden="1" customHeight="1"/>
    <row r="22482" ht="16.5" hidden="1" customHeight="1"/>
    <row r="22483" ht="16.5" hidden="1" customHeight="1"/>
    <row r="22484" ht="16.5" hidden="1" customHeight="1"/>
    <row r="22485" ht="16.5" hidden="1" customHeight="1"/>
    <row r="22486" ht="16.5" hidden="1" customHeight="1"/>
    <row r="22487" ht="16.5" hidden="1" customHeight="1"/>
    <row r="22488" ht="16.5" hidden="1" customHeight="1"/>
    <row r="22489" ht="16.5" hidden="1" customHeight="1"/>
    <row r="22490" ht="16.5" hidden="1" customHeight="1"/>
    <row r="22491" ht="16.5" hidden="1" customHeight="1"/>
    <row r="22492" ht="16.5" hidden="1" customHeight="1"/>
    <row r="22493" ht="16.5" hidden="1" customHeight="1"/>
    <row r="22494" ht="16.5" hidden="1" customHeight="1"/>
    <row r="22495" ht="16.5" hidden="1" customHeight="1"/>
    <row r="22496" ht="16.5" hidden="1" customHeight="1"/>
    <row r="22497" ht="16.5" hidden="1" customHeight="1"/>
    <row r="22498" ht="16.5" hidden="1" customHeight="1"/>
    <row r="22499" ht="16.5" hidden="1" customHeight="1"/>
    <row r="22500" ht="16.5" hidden="1" customHeight="1"/>
    <row r="22501" ht="16.5" hidden="1" customHeight="1"/>
    <row r="22502" ht="16.5" hidden="1" customHeight="1"/>
    <row r="22503" ht="16.5" hidden="1" customHeight="1"/>
    <row r="22504" ht="16.5" hidden="1" customHeight="1"/>
    <row r="22505" ht="16.5" hidden="1" customHeight="1"/>
    <row r="22506" ht="16.5" hidden="1" customHeight="1"/>
    <row r="22507" ht="16.5" hidden="1" customHeight="1"/>
    <row r="22508" ht="16.5" hidden="1" customHeight="1"/>
    <row r="22509" ht="16.5" hidden="1" customHeight="1"/>
    <row r="22510" ht="16.5" hidden="1" customHeight="1"/>
    <row r="22511" ht="16.5" hidden="1" customHeight="1"/>
    <row r="22512" ht="16.5" hidden="1" customHeight="1"/>
    <row r="22513" ht="16.5" hidden="1" customHeight="1"/>
    <row r="22514" ht="16.5" hidden="1" customHeight="1"/>
    <row r="22515" ht="16.5" hidden="1" customHeight="1"/>
    <row r="22516" ht="16.5" hidden="1" customHeight="1"/>
    <row r="22517" ht="16.5" hidden="1" customHeight="1"/>
    <row r="22518" ht="16.5" hidden="1" customHeight="1"/>
    <row r="22519" ht="16.5" hidden="1" customHeight="1"/>
    <row r="22520" ht="16.5" hidden="1" customHeight="1"/>
    <row r="22521" ht="16.5" hidden="1" customHeight="1"/>
    <row r="22522" ht="16.5" hidden="1" customHeight="1"/>
    <row r="22523" ht="16.5" hidden="1" customHeight="1"/>
    <row r="22524" ht="16.5" hidden="1" customHeight="1"/>
    <row r="22525" ht="16.5" hidden="1" customHeight="1"/>
    <row r="22526" ht="16.5" hidden="1" customHeight="1"/>
    <row r="22527" ht="16.5" hidden="1" customHeight="1"/>
    <row r="22528" ht="16.5" hidden="1" customHeight="1"/>
    <row r="22529" ht="16.5" hidden="1" customHeight="1"/>
    <row r="22530" ht="16.5" hidden="1" customHeight="1"/>
    <row r="22531" ht="16.5" hidden="1" customHeight="1"/>
    <row r="22532" ht="16.5" hidden="1" customHeight="1"/>
    <row r="22533" ht="16.5" hidden="1" customHeight="1"/>
    <row r="22534" ht="16.5" hidden="1" customHeight="1"/>
    <row r="22535" ht="16.5" hidden="1" customHeight="1"/>
    <row r="22536" ht="16.5" hidden="1" customHeight="1"/>
    <row r="22537" ht="16.5" hidden="1" customHeight="1"/>
    <row r="22538" ht="16.5" hidden="1" customHeight="1"/>
    <row r="22539" ht="16.5" hidden="1" customHeight="1"/>
    <row r="22540" ht="16.5" hidden="1" customHeight="1"/>
    <row r="22541" ht="16.5" hidden="1" customHeight="1"/>
    <row r="22542" ht="16.5" hidden="1" customHeight="1"/>
    <row r="22543" ht="16.5" hidden="1" customHeight="1"/>
    <row r="22544" ht="16.5" hidden="1" customHeight="1"/>
    <row r="22545" ht="16.5" hidden="1" customHeight="1"/>
    <row r="22546" ht="16.5" hidden="1" customHeight="1"/>
    <row r="22547" ht="16.5" hidden="1" customHeight="1"/>
    <row r="22548" ht="16.5" hidden="1" customHeight="1"/>
    <row r="22549" ht="16.5" hidden="1" customHeight="1"/>
    <row r="22550" ht="16.5" hidden="1" customHeight="1"/>
    <row r="22551" ht="16.5" hidden="1" customHeight="1"/>
    <row r="22552" ht="16.5" hidden="1" customHeight="1"/>
    <row r="22553" ht="16.5" hidden="1" customHeight="1"/>
    <row r="22554" ht="16.5" hidden="1" customHeight="1"/>
    <row r="22555" ht="16.5" hidden="1" customHeight="1"/>
    <row r="22556" ht="16.5" hidden="1" customHeight="1"/>
    <row r="22557" ht="16.5" hidden="1" customHeight="1"/>
    <row r="22558" ht="16.5" hidden="1" customHeight="1"/>
    <row r="22559" ht="16.5" hidden="1" customHeight="1"/>
    <row r="22560" ht="16.5" hidden="1" customHeight="1"/>
    <row r="22561" ht="16.5" hidden="1" customHeight="1"/>
    <row r="22562" ht="16.5" hidden="1" customHeight="1"/>
    <row r="22563" ht="16.5" hidden="1" customHeight="1"/>
    <row r="22564" ht="16.5" hidden="1" customHeight="1"/>
    <row r="22565" ht="16.5" hidden="1" customHeight="1"/>
    <row r="22566" ht="16.5" hidden="1" customHeight="1"/>
    <row r="22567" ht="16.5" hidden="1" customHeight="1"/>
    <row r="22568" ht="16.5" hidden="1" customHeight="1"/>
    <row r="22569" ht="16.5" hidden="1" customHeight="1"/>
    <row r="22570" ht="16.5" hidden="1" customHeight="1"/>
    <row r="22571" ht="16.5" hidden="1" customHeight="1"/>
    <row r="22572" ht="16.5" hidden="1" customHeight="1"/>
    <row r="22573" ht="16.5" hidden="1" customHeight="1"/>
    <row r="22574" ht="16.5" hidden="1" customHeight="1"/>
    <row r="22575" ht="16.5" hidden="1" customHeight="1"/>
    <row r="22576" ht="16.5" hidden="1" customHeight="1"/>
    <row r="22577" ht="16.5" hidden="1" customHeight="1"/>
    <row r="22578" ht="16.5" hidden="1" customHeight="1"/>
    <row r="22579" ht="16.5" hidden="1" customHeight="1"/>
    <row r="22580" ht="16.5" hidden="1" customHeight="1"/>
    <row r="22581" ht="16.5" hidden="1" customHeight="1"/>
    <row r="22582" ht="16.5" hidden="1" customHeight="1"/>
    <row r="22583" ht="16.5" hidden="1" customHeight="1"/>
    <row r="22584" ht="16.5" hidden="1" customHeight="1"/>
    <row r="22585" ht="16.5" hidden="1" customHeight="1"/>
    <row r="22586" ht="16.5" hidden="1" customHeight="1"/>
    <row r="22587" ht="16.5" hidden="1" customHeight="1"/>
    <row r="22588" ht="16.5" hidden="1" customHeight="1"/>
    <row r="22589" ht="16.5" hidden="1" customHeight="1"/>
    <row r="22590" ht="16.5" hidden="1" customHeight="1"/>
    <row r="22591" ht="16.5" hidden="1" customHeight="1"/>
    <row r="22592" ht="16.5" hidden="1" customHeight="1"/>
    <row r="22593" ht="16.5" hidden="1" customHeight="1"/>
    <row r="22594" ht="16.5" hidden="1" customHeight="1"/>
    <row r="22595" ht="16.5" hidden="1" customHeight="1"/>
    <row r="22596" ht="16.5" hidden="1" customHeight="1"/>
    <row r="22597" ht="16.5" hidden="1" customHeight="1"/>
    <row r="22598" ht="16.5" hidden="1" customHeight="1"/>
    <row r="22599" ht="16.5" hidden="1" customHeight="1"/>
    <row r="22600" ht="16.5" hidden="1" customHeight="1"/>
    <row r="22601" ht="16.5" hidden="1" customHeight="1"/>
    <row r="22602" ht="16.5" hidden="1" customHeight="1"/>
    <row r="22603" ht="16.5" hidden="1" customHeight="1"/>
    <row r="22604" ht="16.5" hidden="1" customHeight="1"/>
    <row r="22605" ht="16.5" hidden="1" customHeight="1"/>
    <row r="22606" ht="16.5" hidden="1" customHeight="1"/>
    <row r="22607" ht="16.5" hidden="1" customHeight="1"/>
    <row r="22608" ht="16.5" hidden="1" customHeight="1"/>
    <row r="22609" ht="16.5" hidden="1" customHeight="1"/>
    <row r="22610" ht="16.5" hidden="1" customHeight="1"/>
    <row r="22611" ht="16.5" hidden="1" customHeight="1"/>
    <row r="22612" ht="16.5" hidden="1" customHeight="1"/>
    <row r="22613" ht="16.5" hidden="1" customHeight="1"/>
    <row r="22614" ht="16.5" hidden="1" customHeight="1"/>
    <row r="22615" ht="16.5" hidden="1" customHeight="1"/>
    <row r="22616" ht="16.5" hidden="1" customHeight="1"/>
    <row r="22617" ht="16.5" hidden="1" customHeight="1"/>
    <row r="22618" ht="16.5" hidden="1" customHeight="1"/>
    <row r="22619" ht="16.5" hidden="1" customHeight="1"/>
    <row r="22620" ht="16.5" hidden="1" customHeight="1"/>
    <row r="22621" ht="16.5" hidden="1" customHeight="1"/>
    <row r="22622" ht="16.5" hidden="1" customHeight="1"/>
    <row r="22623" ht="16.5" hidden="1" customHeight="1"/>
    <row r="22624" ht="16.5" hidden="1" customHeight="1"/>
    <row r="22625" ht="16.5" hidden="1" customHeight="1"/>
    <row r="22626" ht="16.5" hidden="1" customHeight="1"/>
    <row r="22627" ht="16.5" hidden="1" customHeight="1"/>
    <row r="22628" ht="16.5" hidden="1" customHeight="1"/>
    <row r="22629" ht="16.5" hidden="1" customHeight="1"/>
    <row r="22630" ht="16.5" hidden="1" customHeight="1"/>
    <row r="22631" ht="16.5" hidden="1" customHeight="1"/>
    <row r="22632" ht="16.5" hidden="1" customHeight="1"/>
    <row r="22633" ht="16.5" hidden="1" customHeight="1"/>
    <row r="22634" ht="16.5" hidden="1" customHeight="1"/>
    <row r="22635" ht="16.5" hidden="1" customHeight="1"/>
    <row r="22636" ht="16.5" hidden="1" customHeight="1"/>
    <row r="22637" ht="16.5" hidden="1" customHeight="1"/>
    <row r="22638" ht="16.5" hidden="1" customHeight="1"/>
    <row r="22639" ht="16.5" hidden="1" customHeight="1"/>
    <row r="22640" ht="16.5" hidden="1" customHeight="1"/>
    <row r="22641" ht="16.5" hidden="1" customHeight="1"/>
    <row r="22642" ht="16.5" hidden="1" customHeight="1"/>
    <row r="22643" ht="16.5" hidden="1" customHeight="1"/>
    <row r="22644" ht="16.5" hidden="1" customHeight="1"/>
    <row r="22645" ht="16.5" hidden="1" customHeight="1"/>
    <row r="22646" ht="16.5" hidden="1" customHeight="1"/>
    <row r="22647" ht="16.5" hidden="1" customHeight="1"/>
    <row r="22648" ht="16.5" hidden="1" customHeight="1"/>
    <row r="22649" ht="16.5" hidden="1" customHeight="1"/>
    <row r="22650" ht="16.5" hidden="1" customHeight="1"/>
    <row r="22651" ht="16.5" hidden="1" customHeight="1"/>
    <row r="22652" ht="16.5" hidden="1" customHeight="1"/>
    <row r="22653" ht="16.5" hidden="1" customHeight="1"/>
    <row r="22654" ht="16.5" hidden="1" customHeight="1"/>
    <row r="22655" ht="16.5" hidden="1" customHeight="1"/>
    <row r="22656" ht="16.5" hidden="1" customHeight="1"/>
    <row r="22657" ht="16.5" hidden="1" customHeight="1"/>
    <row r="22658" ht="16.5" hidden="1" customHeight="1"/>
    <row r="22659" ht="16.5" hidden="1" customHeight="1"/>
    <row r="22660" ht="16.5" hidden="1" customHeight="1"/>
    <row r="22661" ht="16.5" hidden="1" customHeight="1"/>
    <row r="22662" ht="16.5" hidden="1" customHeight="1"/>
    <row r="22663" ht="16.5" hidden="1" customHeight="1"/>
    <row r="22664" ht="16.5" hidden="1" customHeight="1"/>
    <row r="22665" ht="16.5" hidden="1" customHeight="1"/>
    <row r="22666" ht="16.5" hidden="1" customHeight="1"/>
    <row r="22667" ht="16.5" hidden="1" customHeight="1"/>
    <row r="22668" ht="16.5" hidden="1" customHeight="1"/>
    <row r="22669" ht="16.5" hidden="1" customHeight="1"/>
    <row r="22670" ht="16.5" hidden="1" customHeight="1"/>
    <row r="22671" ht="16.5" hidden="1" customHeight="1"/>
    <row r="22672" ht="16.5" hidden="1" customHeight="1"/>
    <row r="22673" ht="16.5" hidden="1" customHeight="1"/>
    <row r="22674" ht="16.5" hidden="1" customHeight="1"/>
    <row r="22675" ht="16.5" hidden="1" customHeight="1"/>
    <row r="22676" ht="16.5" hidden="1" customHeight="1"/>
    <row r="22677" ht="16.5" hidden="1" customHeight="1"/>
    <row r="22678" ht="16.5" hidden="1" customHeight="1"/>
    <row r="22679" ht="16.5" hidden="1" customHeight="1"/>
    <row r="22680" ht="16.5" hidden="1" customHeight="1"/>
    <row r="22681" ht="16.5" hidden="1" customHeight="1"/>
    <row r="22682" ht="16.5" hidden="1" customHeight="1"/>
    <row r="22683" ht="16.5" hidden="1" customHeight="1"/>
    <row r="22684" ht="16.5" hidden="1" customHeight="1"/>
    <row r="22685" ht="16.5" hidden="1" customHeight="1"/>
    <row r="22686" ht="16.5" hidden="1" customHeight="1"/>
    <row r="22687" ht="16.5" hidden="1" customHeight="1"/>
    <row r="22688" ht="16.5" hidden="1" customHeight="1"/>
    <row r="22689" ht="16.5" hidden="1" customHeight="1"/>
    <row r="22690" ht="16.5" hidden="1" customHeight="1"/>
    <row r="22691" ht="16.5" hidden="1" customHeight="1"/>
    <row r="22692" ht="16.5" hidden="1" customHeight="1"/>
    <row r="22693" ht="16.5" hidden="1" customHeight="1"/>
    <row r="22694" ht="16.5" hidden="1" customHeight="1"/>
    <row r="22695" ht="16.5" hidden="1" customHeight="1"/>
    <row r="22696" ht="16.5" hidden="1" customHeight="1"/>
    <row r="22697" ht="16.5" hidden="1" customHeight="1"/>
    <row r="22698" ht="16.5" hidden="1" customHeight="1"/>
    <row r="22699" ht="16.5" hidden="1" customHeight="1"/>
    <row r="22700" ht="16.5" hidden="1" customHeight="1"/>
    <row r="22701" ht="16.5" hidden="1" customHeight="1"/>
    <row r="22702" ht="16.5" hidden="1" customHeight="1"/>
    <row r="22703" ht="16.5" hidden="1" customHeight="1"/>
    <row r="22704" ht="16.5" hidden="1" customHeight="1"/>
    <row r="22705" ht="16.5" hidden="1" customHeight="1"/>
    <row r="22706" ht="16.5" hidden="1" customHeight="1"/>
    <row r="22707" ht="16.5" hidden="1" customHeight="1"/>
    <row r="22708" ht="16.5" hidden="1" customHeight="1"/>
    <row r="22709" ht="16.5" hidden="1" customHeight="1"/>
    <row r="22710" ht="16.5" hidden="1" customHeight="1"/>
    <row r="22711" ht="16.5" hidden="1" customHeight="1"/>
    <row r="22712" ht="16.5" hidden="1" customHeight="1"/>
    <row r="22713" ht="16.5" hidden="1" customHeight="1"/>
    <row r="22714" ht="16.5" hidden="1" customHeight="1"/>
    <row r="22715" ht="16.5" hidden="1" customHeight="1"/>
    <row r="22716" ht="16.5" hidden="1" customHeight="1"/>
    <row r="22717" ht="16.5" hidden="1" customHeight="1"/>
    <row r="22718" ht="16.5" hidden="1" customHeight="1"/>
    <row r="22719" ht="16.5" hidden="1" customHeight="1"/>
    <row r="22720" ht="16.5" hidden="1" customHeight="1"/>
    <row r="22721" ht="16.5" hidden="1" customHeight="1"/>
    <row r="22722" ht="16.5" hidden="1" customHeight="1"/>
    <row r="22723" ht="16.5" hidden="1" customHeight="1"/>
    <row r="22724" ht="16.5" hidden="1" customHeight="1"/>
    <row r="22725" ht="16.5" hidden="1" customHeight="1"/>
    <row r="22726" ht="16.5" hidden="1" customHeight="1"/>
    <row r="22727" ht="16.5" hidden="1" customHeight="1"/>
    <row r="22728" ht="16.5" hidden="1" customHeight="1"/>
    <row r="22729" ht="16.5" hidden="1" customHeight="1"/>
    <row r="22730" ht="16.5" hidden="1" customHeight="1"/>
    <row r="22731" ht="16.5" hidden="1" customHeight="1"/>
    <row r="22732" ht="16.5" hidden="1" customHeight="1"/>
    <row r="22733" ht="16.5" hidden="1" customHeight="1"/>
    <row r="22734" ht="16.5" hidden="1" customHeight="1"/>
    <row r="22735" ht="16.5" hidden="1" customHeight="1"/>
    <row r="22736" ht="16.5" hidden="1" customHeight="1"/>
    <row r="22737" ht="16.5" hidden="1" customHeight="1"/>
    <row r="22738" ht="16.5" hidden="1" customHeight="1"/>
    <row r="22739" ht="16.5" hidden="1" customHeight="1"/>
    <row r="22740" ht="16.5" hidden="1" customHeight="1"/>
    <row r="22741" ht="16.5" hidden="1" customHeight="1"/>
    <row r="22742" ht="16.5" hidden="1" customHeight="1"/>
    <row r="22743" ht="16.5" hidden="1" customHeight="1"/>
    <row r="22744" ht="16.5" hidden="1" customHeight="1"/>
    <row r="22745" ht="16.5" hidden="1" customHeight="1"/>
    <row r="22746" ht="16.5" hidden="1" customHeight="1"/>
    <row r="22747" ht="16.5" hidden="1" customHeight="1"/>
    <row r="22748" ht="16.5" hidden="1" customHeight="1"/>
    <row r="22749" ht="16.5" hidden="1" customHeight="1"/>
    <row r="22750" ht="16.5" hidden="1" customHeight="1"/>
    <row r="22751" ht="16.5" hidden="1" customHeight="1"/>
    <row r="22752" ht="16.5" hidden="1" customHeight="1"/>
    <row r="22753" ht="16.5" hidden="1" customHeight="1"/>
    <row r="22754" ht="16.5" hidden="1" customHeight="1"/>
    <row r="22755" ht="16.5" hidden="1" customHeight="1"/>
    <row r="22756" ht="16.5" hidden="1" customHeight="1"/>
    <row r="22757" ht="16.5" hidden="1" customHeight="1"/>
    <row r="22758" ht="16.5" hidden="1" customHeight="1"/>
    <row r="22759" ht="16.5" hidden="1" customHeight="1"/>
    <row r="22760" ht="16.5" hidden="1" customHeight="1"/>
    <row r="22761" ht="16.5" hidden="1" customHeight="1"/>
    <row r="22762" ht="16.5" hidden="1" customHeight="1"/>
    <row r="22763" ht="16.5" hidden="1" customHeight="1"/>
    <row r="22764" ht="16.5" hidden="1" customHeight="1"/>
    <row r="22765" ht="16.5" hidden="1" customHeight="1"/>
    <row r="22766" ht="16.5" hidden="1" customHeight="1"/>
    <row r="22767" ht="16.5" hidden="1" customHeight="1"/>
    <row r="22768" ht="16.5" hidden="1" customHeight="1"/>
    <row r="22769" ht="16.5" hidden="1" customHeight="1"/>
    <row r="22770" ht="16.5" hidden="1" customHeight="1"/>
    <row r="22771" ht="16.5" hidden="1" customHeight="1"/>
    <row r="22772" ht="16.5" hidden="1" customHeight="1"/>
    <row r="22773" ht="16.5" hidden="1" customHeight="1"/>
    <row r="22774" ht="16.5" hidden="1" customHeight="1"/>
    <row r="22775" ht="16.5" hidden="1" customHeight="1"/>
    <row r="22776" ht="16.5" hidden="1" customHeight="1"/>
    <row r="22777" ht="16.5" hidden="1" customHeight="1"/>
    <row r="22778" ht="16.5" hidden="1" customHeight="1"/>
    <row r="22779" ht="16.5" hidden="1" customHeight="1"/>
    <row r="22780" ht="16.5" hidden="1" customHeight="1"/>
    <row r="22781" ht="16.5" hidden="1" customHeight="1"/>
    <row r="22782" ht="16.5" hidden="1" customHeight="1"/>
    <row r="22783" ht="16.5" hidden="1" customHeight="1"/>
    <row r="22784" ht="16.5" hidden="1" customHeight="1"/>
    <row r="22785" ht="16.5" hidden="1" customHeight="1"/>
    <row r="22786" ht="16.5" hidden="1" customHeight="1"/>
    <row r="22787" ht="16.5" hidden="1" customHeight="1"/>
    <row r="22788" ht="16.5" hidden="1" customHeight="1"/>
    <row r="22789" ht="16.5" hidden="1" customHeight="1"/>
    <row r="22790" ht="16.5" hidden="1" customHeight="1"/>
    <row r="22791" ht="16.5" hidden="1" customHeight="1"/>
    <row r="22792" ht="16.5" hidden="1" customHeight="1"/>
    <row r="22793" ht="16.5" hidden="1" customHeight="1"/>
    <row r="22794" ht="16.5" hidden="1" customHeight="1"/>
    <row r="22795" ht="16.5" hidden="1" customHeight="1"/>
    <row r="22796" ht="16.5" hidden="1" customHeight="1"/>
    <row r="22797" ht="16.5" hidden="1" customHeight="1"/>
    <row r="22798" ht="16.5" hidden="1" customHeight="1"/>
    <row r="22799" ht="16.5" hidden="1" customHeight="1"/>
    <row r="22800" ht="16.5" hidden="1" customHeight="1"/>
    <row r="22801" ht="16.5" hidden="1" customHeight="1"/>
    <row r="22802" ht="16.5" hidden="1" customHeight="1"/>
    <row r="22803" ht="16.5" hidden="1" customHeight="1"/>
    <row r="22804" ht="16.5" hidden="1" customHeight="1"/>
    <row r="22805" ht="16.5" hidden="1" customHeight="1"/>
    <row r="22806" ht="16.5" hidden="1" customHeight="1"/>
    <row r="22807" ht="16.5" hidden="1" customHeight="1"/>
    <row r="22808" ht="16.5" hidden="1" customHeight="1"/>
    <row r="22809" ht="16.5" hidden="1" customHeight="1"/>
    <row r="22810" ht="16.5" hidden="1" customHeight="1"/>
    <row r="22811" ht="16.5" hidden="1" customHeight="1"/>
    <row r="22812" ht="16.5" hidden="1" customHeight="1"/>
    <row r="22813" ht="16.5" hidden="1" customHeight="1"/>
    <row r="22814" ht="16.5" hidden="1" customHeight="1"/>
    <row r="22815" ht="16.5" hidden="1" customHeight="1"/>
    <row r="22816" ht="16.5" hidden="1" customHeight="1"/>
    <row r="22817" ht="16.5" hidden="1" customHeight="1"/>
    <row r="22818" ht="16.5" hidden="1" customHeight="1"/>
    <row r="22819" ht="16.5" hidden="1" customHeight="1"/>
    <row r="22820" ht="16.5" hidden="1" customHeight="1"/>
    <row r="22821" ht="16.5" hidden="1" customHeight="1"/>
    <row r="22822" ht="16.5" hidden="1" customHeight="1"/>
    <row r="22823" ht="16.5" hidden="1" customHeight="1"/>
    <row r="22824" ht="16.5" hidden="1" customHeight="1"/>
    <row r="22825" ht="16.5" hidden="1" customHeight="1"/>
    <row r="22826" ht="16.5" hidden="1" customHeight="1"/>
    <row r="22827" ht="16.5" hidden="1" customHeight="1"/>
    <row r="22828" ht="16.5" hidden="1" customHeight="1"/>
    <row r="22829" ht="16.5" hidden="1" customHeight="1"/>
    <row r="22830" ht="16.5" hidden="1" customHeight="1"/>
    <row r="22831" ht="16.5" hidden="1" customHeight="1"/>
    <row r="22832" ht="16.5" hidden="1" customHeight="1"/>
    <row r="22833" ht="16.5" hidden="1" customHeight="1"/>
    <row r="22834" ht="16.5" hidden="1" customHeight="1"/>
    <row r="22835" ht="16.5" hidden="1" customHeight="1"/>
    <row r="22836" ht="16.5" hidden="1" customHeight="1"/>
    <row r="22837" ht="16.5" hidden="1" customHeight="1"/>
    <row r="22838" ht="16.5" hidden="1" customHeight="1"/>
    <row r="22839" ht="16.5" hidden="1" customHeight="1"/>
    <row r="22840" ht="16.5" hidden="1" customHeight="1"/>
    <row r="22841" ht="16.5" hidden="1" customHeight="1"/>
    <row r="22842" ht="16.5" hidden="1" customHeight="1"/>
    <row r="22843" ht="16.5" hidden="1" customHeight="1"/>
    <row r="22844" ht="16.5" hidden="1" customHeight="1"/>
    <row r="22845" ht="16.5" hidden="1" customHeight="1"/>
    <row r="22846" ht="16.5" hidden="1" customHeight="1"/>
    <row r="22847" ht="16.5" hidden="1" customHeight="1"/>
    <row r="22848" ht="16.5" hidden="1" customHeight="1"/>
    <row r="22849" ht="16.5" hidden="1" customHeight="1"/>
    <row r="22850" ht="16.5" hidden="1" customHeight="1"/>
    <row r="22851" ht="16.5" hidden="1" customHeight="1"/>
    <row r="22852" ht="16.5" hidden="1" customHeight="1"/>
    <row r="22853" ht="16.5" hidden="1" customHeight="1"/>
    <row r="22854" ht="16.5" hidden="1" customHeight="1"/>
    <row r="22855" ht="16.5" hidden="1" customHeight="1"/>
    <row r="22856" ht="16.5" hidden="1" customHeight="1"/>
    <row r="22857" ht="16.5" hidden="1" customHeight="1"/>
    <row r="22858" ht="16.5" hidden="1" customHeight="1"/>
    <row r="22859" ht="16.5" hidden="1" customHeight="1"/>
    <row r="22860" ht="16.5" hidden="1" customHeight="1"/>
    <row r="22861" ht="16.5" hidden="1" customHeight="1"/>
    <row r="22862" ht="16.5" hidden="1" customHeight="1"/>
    <row r="22863" ht="16.5" hidden="1" customHeight="1"/>
    <row r="22864" ht="16.5" hidden="1" customHeight="1"/>
    <row r="22865" ht="16.5" hidden="1" customHeight="1"/>
    <row r="22866" ht="16.5" hidden="1" customHeight="1"/>
    <row r="22867" ht="16.5" hidden="1" customHeight="1"/>
    <row r="22868" ht="16.5" hidden="1" customHeight="1"/>
    <row r="22869" ht="16.5" hidden="1" customHeight="1"/>
    <row r="22870" ht="16.5" hidden="1" customHeight="1"/>
    <row r="22871" ht="16.5" hidden="1" customHeight="1"/>
    <row r="22872" ht="16.5" hidden="1" customHeight="1"/>
    <row r="22873" ht="16.5" hidden="1" customHeight="1"/>
    <row r="22874" ht="16.5" hidden="1" customHeight="1"/>
    <row r="22875" ht="16.5" hidden="1" customHeight="1"/>
    <row r="22876" ht="16.5" hidden="1" customHeight="1"/>
    <row r="22877" ht="16.5" hidden="1" customHeight="1"/>
    <row r="22878" ht="16.5" hidden="1" customHeight="1"/>
    <row r="22879" ht="16.5" hidden="1" customHeight="1"/>
    <row r="22880" ht="16.5" hidden="1" customHeight="1"/>
    <row r="22881" ht="16.5" hidden="1" customHeight="1"/>
    <row r="22882" ht="16.5" hidden="1" customHeight="1"/>
    <row r="22883" ht="16.5" hidden="1" customHeight="1"/>
    <row r="22884" ht="16.5" hidden="1" customHeight="1"/>
    <row r="22885" ht="16.5" hidden="1" customHeight="1"/>
    <row r="22886" ht="16.5" hidden="1" customHeight="1"/>
    <row r="22887" ht="16.5" hidden="1" customHeight="1"/>
    <row r="22888" ht="16.5" hidden="1" customHeight="1"/>
    <row r="22889" ht="16.5" hidden="1" customHeight="1"/>
    <row r="22890" ht="16.5" hidden="1" customHeight="1"/>
    <row r="22891" ht="16.5" hidden="1" customHeight="1"/>
    <row r="22892" ht="16.5" hidden="1" customHeight="1"/>
    <row r="22893" ht="16.5" hidden="1" customHeight="1"/>
    <row r="22894" ht="16.5" hidden="1" customHeight="1"/>
    <row r="22895" ht="16.5" hidden="1" customHeight="1"/>
    <row r="22896" ht="16.5" hidden="1" customHeight="1"/>
    <row r="22897" ht="16.5" hidden="1" customHeight="1"/>
    <row r="22898" ht="16.5" hidden="1" customHeight="1"/>
    <row r="22899" ht="16.5" hidden="1" customHeight="1"/>
    <row r="22900" ht="16.5" hidden="1" customHeight="1"/>
    <row r="22901" ht="16.5" hidden="1" customHeight="1"/>
    <row r="22902" ht="16.5" hidden="1" customHeight="1"/>
    <row r="22903" ht="16.5" hidden="1" customHeight="1"/>
    <row r="22904" ht="16.5" hidden="1" customHeight="1"/>
    <row r="22905" ht="16.5" hidden="1" customHeight="1"/>
    <row r="22906" ht="16.5" hidden="1" customHeight="1"/>
    <row r="22907" ht="16.5" hidden="1" customHeight="1"/>
    <row r="22908" ht="16.5" hidden="1" customHeight="1"/>
    <row r="22909" ht="16.5" hidden="1" customHeight="1"/>
    <row r="22910" ht="16.5" hidden="1" customHeight="1"/>
    <row r="22911" ht="16.5" hidden="1" customHeight="1"/>
    <row r="22912" ht="16.5" hidden="1" customHeight="1"/>
    <row r="22913" ht="16.5" hidden="1" customHeight="1"/>
    <row r="22914" ht="16.5" hidden="1" customHeight="1"/>
    <row r="22915" ht="16.5" hidden="1" customHeight="1"/>
    <row r="22916" ht="16.5" hidden="1" customHeight="1"/>
    <row r="22917" ht="16.5" hidden="1" customHeight="1"/>
    <row r="22918" ht="16.5" hidden="1" customHeight="1"/>
    <row r="22919" ht="16.5" hidden="1" customHeight="1"/>
    <row r="22920" ht="16.5" hidden="1" customHeight="1"/>
    <row r="22921" ht="16.5" hidden="1" customHeight="1"/>
    <row r="22922" ht="16.5" hidden="1" customHeight="1"/>
    <row r="22923" ht="16.5" hidden="1" customHeight="1"/>
    <row r="22924" ht="16.5" hidden="1" customHeight="1"/>
    <row r="22925" ht="16.5" hidden="1" customHeight="1"/>
    <row r="22926" ht="16.5" hidden="1" customHeight="1"/>
    <row r="22927" ht="16.5" hidden="1" customHeight="1"/>
    <row r="22928" ht="16.5" hidden="1" customHeight="1"/>
    <row r="22929" ht="16.5" hidden="1" customHeight="1"/>
    <row r="22930" ht="16.5" hidden="1" customHeight="1"/>
    <row r="22931" ht="16.5" hidden="1" customHeight="1"/>
    <row r="22932" ht="16.5" hidden="1" customHeight="1"/>
    <row r="22933" ht="16.5" hidden="1" customHeight="1"/>
    <row r="22934" ht="16.5" hidden="1" customHeight="1"/>
    <row r="22935" ht="16.5" hidden="1" customHeight="1"/>
    <row r="22936" ht="16.5" hidden="1" customHeight="1"/>
    <row r="22937" ht="16.5" hidden="1" customHeight="1"/>
    <row r="22938" ht="16.5" hidden="1" customHeight="1"/>
    <row r="22939" ht="16.5" hidden="1" customHeight="1"/>
    <row r="22940" ht="16.5" hidden="1" customHeight="1"/>
    <row r="22941" ht="16.5" hidden="1" customHeight="1"/>
    <row r="22942" ht="16.5" hidden="1" customHeight="1"/>
    <row r="22943" ht="16.5" hidden="1" customHeight="1"/>
    <row r="22944" ht="16.5" hidden="1" customHeight="1"/>
    <row r="22945" ht="16.5" hidden="1" customHeight="1"/>
    <row r="22946" ht="16.5" hidden="1" customHeight="1"/>
    <row r="22947" ht="16.5" hidden="1" customHeight="1"/>
    <row r="22948" ht="16.5" hidden="1" customHeight="1"/>
    <row r="22949" ht="16.5" hidden="1" customHeight="1"/>
    <row r="22950" ht="16.5" hidden="1" customHeight="1"/>
    <row r="22951" ht="16.5" hidden="1" customHeight="1"/>
    <row r="22952" ht="16.5" hidden="1" customHeight="1"/>
    <row r="22953" ht="16.5" hidden="1" customHeight="1"/>
    <row r="22954" ht="16.5" hidden="1" customHeight="1"/>
    <row r="22955" ht="16.5" hidden="1" customHeight="1"/>
    <row r="22956" ht="16.5" hidden="1" customHeight="1"/>
    <row r="22957" ht="16.5" hidden="1" customHeight="1"/>
    <row r="22958" ht="16.5" hidden="1" customHeight="1"/>
    <row r="22959" ht="16.5" hidden="1" customHeight="1"/>
    <row r="22960" ht="16.5" hidden="1" customHeight="1"/>
    <row r="22961" ht="16.5" hidden="1" customHeight="1"/>
    <row r="22962" ht="16.5" hidden="1" customHeight="1"/>
    <row r="22963" ht="16.5" hidden="1" customHeight="1"/>
    <row r="22964" ht="16.5" hidden="1" customHeight="1"/>
    <row r="22965" ht="16.5" hidden="1" customHeight="1"/>
    <row r="22966" ht="16.5" hidden="1" customHeight="1"/>
    <row r="22967" ht="16.5" hidden="1" customHeight="1"/>
    <row r="22968" ht="16.5" hidden="1" customHeight="1"/>
    <row r="22969" ht="16.5" hidden="1" customHeight="1"/>
    <row r="22970" ht="16.5" hidden="1" customHeight="1"/>
    <row r="22971" ht="16.5" hidden="1" customHeight="1"/>
    <row r="22972" ht="16.5" hidden="1" customHeight="1"/>
    <row r="22973" ht="16.5" hidden="1" customHeight="1"/>
    <row r="22974" ht="16.5" hidden="1" customHeight="1"/>
    <row r="22975" ht="16.5" hidden="1" customHeight="1"/>
    <row r="22976" ht="16.5" hidden="1" customHeight="1"/>
    <row r="22977" ht="16.5" hidden="1" customHeight="1"/>
    <row r="22978" ht="16.5" hidden="1" customHeight="1"/>
    <row r="22979" ht="16.5" hidden="1" customHeight="1"/>
    <row r="22980" ht="16.5" hidden="1" customHeight="1"/>
    <row r="22981" ht="16.5" hidden="1" customHeight="1"/>
    <row r="22982" ht="16.5" hidden="1" customHeight="1"/>
    <row r="22983" ht="16.5" hidden="1" customHeight="1"/>
    <row r="22984" ht="16.5" hidden="1" customHeight="1"/>
    <row r="22985" ht="16.5" hidden="1" customHeight="1"/>
    <row r="22986" ht="16.5" hidden="1" customHeight="1"/>
    <row r="22987" ht="16.5" hidden="1" customHeight="1"/>
    <row r="22988" ht="16.5" hidden="1" customHeight="1"/>
    <row r="22989" ht="16.5" hidden="1" customHeight="1"/>
    <row r="22990" ht="16.5" hidden="1" customHeight="1"/>
    <row r="22991" ht="16.5" hidden="1" customHeight="1"/>
    <row r="22992" ht="16.5" hidden="1" customHeight="1"/>
    <row r="22993" ht="16.5" hidden="1" customHeight="1"/>
    <row r="22994" ht="16.5" hidden="1" customHeight="1"/>
    <row r="22995" ht="16.5" hidden="1" customHeight="1"/>
    <row r="22996" ht="16.5" hidden="1" customHeight="1"/>
    <row r="22997" ht="16.5" hidden="1" customHeight="1"/>
    <row r="22998" ht="16.5" hidden="1" customHeight="1"/>
    <row r="22999" ht="16.5" hidden="1" customHeight="1"/>
    <row r="23000" ht="16.5" hidden="1" customHeight="1"/>
    <row r="23001" ht="16.5" hidden="1" customHeight="1"/>
    <row r="23002" ht="16.5" hidden="1" customHeight="1"/>
    <row r="23003" ht="16.5" hidden="1" customHeight="1"/>
    <row r="23004" ht="16.5" hidden="1" customHeight="1"/>
    <row r="23005" ht="16.5" hidden="1" customHeight="1"/>
    <row r="23006" ht="16.5" hidden="1" customHeight="1"/>
    <row r="23007" ht="16.5" hidden="1" customHeight="1"/>
    <row r="23008" ht="16.5" hidden="1" customHeight="1"/>
    <row r="23009" ht="16.5" hidden="1" customHeight="1"/>
    <row r="23010" ht="16.5" hidden="1" customHeight="1"/>
    <row r="23011" ht="16.5" hidden="1" customHeight="1"/>
    <row r="23012" ht="16.5" hidden="1" customHeight="1"/>
    <row r="23013" ht="16.5" hidden="1" customHeight="1"/>
    <row r="23014" ht="16.5" hidden="1" customHeight="1"/>
    <row r="23015" ht="16.5" hidden="1" customHeight="1"/>
    <row r="23016" ht="16.5" hidden="1" customHeight="1"/>
    <row r="23017" ht="16.5" hidden="1" customHeight="1"/>
    <row r="23018" ht="16.5" hidden="1" customHeight="1"/>
    <row r="23019" ht="16.5" hidden="1" customHeight="1"/>
    <row r="23020" ht="16.5" hidden="1" customHeight="1"/>
    <row r="23021" ht="16.5" hidden="1" customHeight="1"/>
    <row r="23022" ht="16.5" hidden="1" customHeight="1"/>
    <row r="23023" ht="16.5" hidden="1" customHeight="1"/>
    <row r="23024" ht="16.5" hidden="1" customHeight="1"/>
    <row r="23025" ht="16.5" hidden="1" customHeight="1"/>
    <row r="23026" ht="16.5" hidden="1" customHeight="1"/>
    <row r="23027" ht="16.5" hidden="1" customHeight="1"/>
    <row r="23028" ht="16.5" hidden="1" customHeight="1"/>
    <row r="23029" ht="16.5" hidden="1" customHeight="1"/>
    <row r="23030" ht="16.5" hidden="1" customHeight="1"/>
    <row r="23031" ht="16.5" hidden="1" customHeight="1"/>
    <row r="23032" ht="16.5" hidden="1" customHeight="1"/>
    <row r="23033" ht="16.5" hidden="1" customHeight="1"/>
    <row r="23034" ht="16.5" hidden="1" customHeight="1"/>
    <row r="23035" ht="16.5" hidden="1" customHeight="1"/>
    <row r="23036" ht="16.5" hidden="1" customHeight="1"/>
    <row r="23037" ht="16.5" hidden="1" customHeight="1"/>
    <row r="23038" ht="16.5" hidden="1" customHeight="1"/>
    <row r="23039" ht="16.5" hidden="1" customHeight="1"/>
    <row r="23040" ht="16.5" hidden="1" customHeight="1"/>
    <row r="23041" ht="16.5" hidden="1" customHeight="1"/>
    <row r="23042" ht="16.5" hidden="1" customHeight="1"/>
    <row r="23043" ht="16.5" hidden="1" customHeight="1"/>
    <row r="23044" ht="16.5" hidden="1" customHeight="1"/>
    <row r="23045" ht="16.5" hidden="1" customHeight="1"/>
    <row r="23046" ht="16.5" hidden="1" customHeight="1"/>
    <row r="23047" ht="16.5" hidden="1" customHeight="1"/>
    <row r="23048" ht="16.5" hidden="1" customHeight="1"/>
    <row r="23049" ht="16.5" hidden="1" customHeight="1"/>
    <row r="23050" ht="16.5" hidden="1" customHeight="1"/>
    <row r="23051" ht="16.5" hidden="1" customHeight="1"/>
    <row r="23052" ht="16.5" hidden="1" customHeight="1"/>
    <row r="23053" ht="16.5" hidden="1" customHeight="1"/>
    <row r="23054" ht="16.5" hidden="1" customHeight="1"/>
    <row r="23055" ht="16.5" hidden="1" customHeight="1"/>
    <row r="23056" ht="16.5" hidden="1" customHeight="1"/>
    <row r="23057" ht="16.5" hidden="1" customHeight="1"/>
    <row r="23058" ht="16.5" hidden="1" customHeight="1"/>
    <row r="23059" ht="16.5" hidden="1" customHeight="1"/>
    <row r="23060" ht="16.5" hidden="1" customHeight="1"/>
    <row r="23061" ht="16.5" hidden="1" customHeight="1"/>
    <row r="23062" ht="16.5" hidden="1" customHeight="1"/>
    <row r="23063" ht="16.5" hidden="1" customHeight="1"/>
    <row r="23064" ht="16.5" hidden="1" customHeight="1"/>
    <row r="23065" ht="16.5" hidden="1" customHeight="1"/>
    <row r="23066" ht="16.5" hidden="1" customHeight="1"/>
    <row r="23067" ht="16.5" hidden="1" customHeight="1"/>
    <row r="23068" ht="16.5" hidden="1" customHeight="1"/>
    <row r="23069" ht="16.5" hidden="1" customHeight="1"/>
    <row r="23070" ht="16.5" hidden="1" customHeight="1"/>
    <row r="23071" ht="16.5" hidden="1" customHeight="1"/>
    <row r="23072" ht="16.5" hidden="1" customHeight="1"/>
    <row r="23073" ht="16.5" hidden="1" customHeight="1"/>
    <row r="23074" ht="16.5" hidden="1" customHeight="1"/>
    <row r="23075" ht="16.5" hidden="1" customHeight="1"/>
    <row r="23076" ht="16.5" hidden="1" customHeight="1"/>
    <row r="23077" ht="16.5" hidden="1" customHeight="1"/>
    <row r="23078" ht="16.5" hidden="1" customHeight="1"/>
    <row r="23079" ht="16.5" hidden="1" customHeight="1"/>
    <row r="23080" ht="16.5" hidden="1" customHeight="1"/>
    <row r="23081" ht="16.5" hidden="1" customHeight="1"/>
    <row r="23082" ht="16.5" hidden="1" customHeight="1"/>
    <row r="23083" ht="16.5" hidden="1" customHeight="1"/>
    <row r="23084" ht="16.5" hidden="1" customHeight="1"/>
    <row r="23085" ht="16.5" hidden="1" customHeight="1"/>
    <row r="23086" ht="16.5" hidden="1" customHeight="1"/>
    <row r="23087" ht="16.5" hidden="1" customHeight="1"/>
    <row r="23088" ht="16.5" hidden="1" customHeight="1"/>
    <row r="23089" ht="16.5" hidden="1" customHeight="1"/>
    <row r="23090" ht="16.5" hidden="1" customHeight="1"/>
    <row r="23091" ht="16.5" hidden="1" customHeight="1"/>
    <row r="23092" ht="16.5" hidden="1" customHeight="1"/>
    <row r="23093" ht="16.5" hidden="1" customHeight="1"/>
    <row r="23094" ht="16.5" hidden="1" customHeight="1"/>
    <row r="23095" ht="16.5" hidden="1" customHeight="1"/>
    <row r="23096" ht="16.5" hidden="1" customHeight="1"/>
    <row r="23097" ht="16.5" hidden="1" customHeight="1"/>
    <row r="23098" ht="16.5" hidden="1" customHeight="1"/>
    <row r="23099" ht="16.5" hidden="1" customHeight="1"/>
    <row r="23100" ht="16.5" hidden="1" customHeight="1"/>
    <row r="23101" ht="16.5" hidden="1" customHeight="1"/>
    <row r="23102" ht="16.5" hidden="1" customHeight="1"/>
    <row r="23103" ht="16.5" hidden="1" customHeight="1"/>
    <row r="23104" ht="16.5" hidden="1" customHeight="1"/>
    <row r="23105" ht="16.5" hidden="1" customHeight="1"/>
    <row r="23106" ht="16.5" hidden="1" customHeight="1"/>
    <row r="23107" ht="16.5" hidden="1" customHeight="1"/>
    <row r="23108" ht="16.5" hidden="1" customHeight="1"/>
    <row r="23109" ht="16.5" hidden="1" customHeight="1"/>
    <row r="23110" ht="16.5" hidden="1" customHeight="1"/>
    <row r="23111" ht="16.5" hidden="1" customHeight="1"/>
    <row r="23112" ht="16.5" hidden="1" customHeight="1"/>
    <row r="23113" ht="16.5" hidden="1" customHeight="1"/>
    <row r="23114" ht="16.5" hidden="1" customHeight="1"/>
    <row r="23115" ht="16.5" hidden="1" customHeight="1"/>
    <row r="23116" ht="16.5" hidden="1" customHeight="1"/>
    <row r="23117" ht="16.5" hidden="1" customHeight="1"/>
    <row r="23118" ht="16.5" hidden="1" customHeight="1"/>
    <row r="23119" ht="16.5" hidden="1" customHeight="1"/>
    <row r="23120" ht="16.5" hidden="1" customHeight="1"/>
    <row r="23121" ht="16.5" hidden="1" customHeight="1"/>
    <row r="23122" ht="16.5" hidden="1" customHeight="1"/>
    <row r="23123" ht="16.5" hidden="1" customHeight="1"/>
    <row r="23124" ht="16.5" hidden="1" customHeight="1"/>
    <row r="23125" ht="16.5" hidden="1" customHeight="1"/>
    <row r="23126" ht="16.5" hidden="1" customHeight="1"/>
    <row r="23127" ht="16.5" hidden="1" customHeight="1"/>
    <row r="23128" ht="16.5" hidden="1" customHeight="1"/>
    <row r="23129" ht="16.5" hidden="1" customHeight="1"/>
    <row r="23130" ht="16.5" hidden="1" customHeight="1"/>
    <row r="23131" ht="16.5" hidden="1" customHeight="1"/>
    <row r="23132" ht="16.5" hidden="1" customHeight="1"/>
    <row r="23133" ht="16.5" hidden="1" customHeight="1"/>
    <row r="23134" ht="16.5" hidden="1" customHeight="1"/>
    <row r="23135" ht="16.5" hidden="1" customHeight="1"/>
    <row r="23136" ht="16.5" hidden="1" customHeight="1"/>
    <row r="23137" ht="16.5" hidden="1" customHeight="1"/>
    <row r="23138" ht="16.5" hidden="1" customHeight="1"/>
    <row r="23139" ht="16.5" hidden="1" customHeight="1"/>
    <row r="23140" ht="16.5" hidden="1" customHeight="1"/>
    <row r="23141" ht="16.5" hidden="1" customHeight="1"/>
    <row r="23142" ht="16.5" hidden="1" customHeight="1"/>
    <row r="23143" ht="16.5" hidden="1" customHeight="1"/>
    <row r="23144" ht="16.5" hidden="1" customHeight="1"/>
    <row r="23145" ht="16.5" hidden="1" customHeight="1"/>
    <row r="23146" ht="16.5" hidden="1" customHeight="1"/>
    <row r="23147" ht="16.5" hidden="1" customHeight="1"/>
    <row r="23148" ht="16.5" hidden="1" customHeight="1"/>
    <row r="23149" ht="16.5" hidden="1" customHeight="1"/>
    <row r="23150" ht="16.5" hidden="1" customHeight="1"/>
    <row r="23151" ht="16.5" hidden="1" customHeight="1"/>
    <row r="23152" ht="16.5" hidden="1" customHeight="1"/>
    <row r="23153" ht="16.5" hidden="1" customHeight="1"/>
    <row r="23154" ht="16.5" hidden="1" customHeight="1"/>
    <row r="23155" ht="16.5" hidden="1" customHeight="1"/>
    <row r="23156" ht="16.5" hidden="1" customHeight="1"/>
    <row r="23157" ht="16.5" hidden="1" customHeight="1"/>
    <row r="23158" ht="16.5" hidden="1" customHeight="1"/>
    <row r="23159" ht="16.5" hidden="1" customHeight="1"/>
    <row r="23160" ht="16.5" hidden="1" customHeight="1"/>
    <row r="23161" ht="16.5" hidden="1" customHeight="1"/>
    <row r="23162" ht="16.5" hidden="1" customHeight="1"/>
    <row r="23163" ht="16.5" hidden="1" customHeight="1"/>
    <row r="23164" ht="16.5" hidden="1" customHeight="1"/>
    <row r="23165" ht="16.5" hidden="1" customHeight="1"/>
    <row r="23166" ht="16.5" hidden="1" customHeight="1"/>
    <row r="23167" ht="16.5" hidden="1" customHeight="1"/>
    <row r="23168" ht="16.5" hidden="1" customHeight="1"/>
    <row r="23169" ht="16.5" hidden="1" customHeight="1"/>
    <row r="23170" ht="16.5" hidden="1" customHeight="1"/>
    <row r="23171" ht="16.5" hidden="1" customHeight="1"/>
    <row r="23172" ht="16.5" hidden="1" customHeight="1"/>
    <row r="23173" ht="16.5" hidden="1" customHeight="1"/>
    <row r="23174" ht="16.5" hidden="1" customHeight="1"/>
    <row r="23175" ht="16.5" hidden="1" customHeight="1"/>
    <row r="23176" ht="16.5" hidden="1" customHeight="1"/>
    <row r="23177" ht="16.5" hidden="1" customHeight="1"/>
    <row r="23178" ht="16.5" hidden="1" customHeight="1"/>
    <row r="23179" ht="16.5" hidden="1" customHeight="1"/>
    <row r="23180" ht="16.5" hidden="1" customHeight="1"/>
    <row r="23181" ht="16.5" hidden="1" customHeight="1"/>
    <row r="23182" ht="16.5" hidden="1" customHeight="1"/>
    <row r="23183" ht="16.5" hidden="1" customHeight="1"/>
    <row r="23184" ht="16.5" hidden="1" customHeight="1"/>
    <row r="23185" ht="16.5" hidden="1" customHeight="1"/>
    <row r="23186" ht="16.5" hidden="1" customHeight="1"/>
    <row r="23187" ht="16.5" hidden="1" customHeight="1"/>
    <row r="23188" ht="16.5" hidden="1" customHeight="1"/>
    <row r="23189" ht="16.5" hidden="1" customHeight="1"/>
    <row r="23190" ht="16.5" hidden="1" customHeight="1"/>
    <row r="23191" ht="16.5" hidden="1" customHeight="1"/>
    <row r="23192" ht="16.5" hidden="1" customHeight="1"/>
    <row r="23193" ht="16.5" hidden="1" customHeight="1"/>
    <row r="23194" ht="16.5" hidden="1" customHeight="1"/>
    <row r="23195" ht="16.5" hidden="1" customHeight="1"/>
    <row r="23196" ht="16.5" hidden="1" customHeight="1"/>
    <row r="23197" ht="16.5" hidden="1" customHeight="1"/>
    <row r="23198" ht="16.5" hidden="1" customHeight="1"/>
    <row r="23199" ht="16.5" hidden="1" customHeight="1"/>
    <row r="23200" ht="16.5" hidden="1" customHeight="1"/>
    <row r="23201" ht="16.5" hidden="1" customHeight="1"/>
    <row r="23202" ht="16.5" hidden="1" customHeight="1"/>
    <row r="23203" ht="16.5" hidden="1" customHeight="1"/>
    <row r="23204" ht="16.5" hidden="1" customHeight="1"/>
    <row r="23205" ht="16.5" hidden="1" customHeight="1"/>
    <row r="23206" ht="16.5" hidden="1" customHeight="1"/>
    <row r="23207" ht="16.5" hidden="1" customHeight="1"/>
    <row r="23208" ht="16.5" hidden="1" customHeight="1"/>
    <row r="23209" ht="16.5" hidden="1" customHeight="1"/>
    <row r="23210" ht="16.5" hidden="1" customHeight="1"/>
    <row r="23211" ht="16.5" hidden="1" customHeight="1"/>
    <row r="23212" ht="16.5" hidden="1" customHeight="1"/>
    <row r="23213" ht="16.5" hidden="1" customHeight="1"/>
    <row r="23214" ht="16.5" hidden="1" customHeight="1"/>
    <row r="23215" ht="16.5" hidden="1" customHeight="1"/>
    <row r="23216" ht="16.5" hidden="1" customHeight="1"/>
    <row r="23217" ht="16.5" hidden="1" customHeight="1"/>
    <row r="23218" ht="16.5" hidden="1" customHeight="1"/>
    <row r="23219" ht="16.5" hidden="1" customHeight="1"/>
    <row r="23220" ht="16.5" hidden="1" customHeight="1"/>
    <row r="23221" ht="16.5" hidden="1" customHeight="1"/>
    <row r="23222" ht="16.5" hidden="1" customHeight="1"/>
    <row r="23223" ht="16.5" hidden="1" customHeight="1"/>
    <row r="23224" ht="16.5" hidden="1" customHeight="1"/>
    <row r="23225" ht="16.5" hidden="1" customHeight="1"/>
    <row r="23226" ht="16.5" hidden="1" customHeight="1"/>
    <row r="23227" ht="16.5" hidden="1" customHeight="1"/>
    <row r="23228" ht="16.5" hidden="1" customHeight="1"/>
    <row r="23229" ht="16.5" hidden="1" customHeight="1"/>
    <row r="23230" ht="16.5" hidden="1" customHeight="1"/>
    <row r="23231" ht="16.5" hidden="1" customHeight="1"/>
    <row r="23232" ht="16.5" hidden="1" customHeight="1"/>
    <row r="23233" ht="16.5" hidden="1" customHeight="1"/>
    <row r="23234" ht="16.5" hidden="1" customHeight="1"/>
    <row r="23235" ht="16.5" hidden="1" customHeight="1"/>
    <row r="23236" ht="16.5" hidden="1" customHeight="1"/>
    <row r="23237" ht="16.5" hidden="1" customHeight="1"/>
    <row r="23238" ht="16.5" hidden="1" customHeight="1"/>
    <row r="23239" ht="16.5" hidden="1" customHeight="1"/>
    <row r="23240" ht="16.5" hidden="1" customHeight="1"/>
    <row r="23241" ht="16.5" hidden="1" customHeight="1"/>
    <row r="23242" ht="16.5" hidden="1" customHeight="1"/>
    <row r="23243" ht="16.5" hidden="1" customHeight="1"/>
    <row r="23244" ht="16.5" hidden="1" customHeight="1"/>
    <row r="23245" ht="16.5" hidden="1" customHeight="1"/>
    <row r="23246" ht="16.5" hidden="1" customHeight="1"/>
    <row r="23247" ht="16.5" hidden="1" customHeight="1"/>
    <row r="23248" ht="16.5" hidden="1" customHeight="1"/>
    <row r="23249" ht="16.5" hidden="1" customHeight="1"/>
    <row r="23250" ht="16.5" hidden="1" customHeight="1"/>
    <row r="23251" ht="16.5" hidden="1" customHeight="1"/>
    <row r="23252" ht="16.5" hidden="1" customHeight="1"/>
    <row r="23253" ht="16.5" hidden="1" customHeight="1"/>
    <row r="23254" ht="16.5" hidden="1" customHeight="1"/>
    <row r="23255" ht="16.5" hidden="1" customHeight="1"/>
    <row r="23256" ht="16.5" hidden="1" customHeight="1"/>
    <row r="23257" ht="16.5" hidden="1" customHeight="1"/>
    <row r="23258" ht="16.5" hidden="1" customHeight="1"/>
    <row r="23259" ht="16.5" hidden="1" customHeight="1"/>
    <row r="23260" ht="16.5" hidden="1" customHeight="1"/>
    <row r="23261" ht="16.5" hidden="1" customHeight="1"/>
    <row r="23262" ht="16.5" hidden="1" customHeight="1"/>
    <row r="23263" ht="16.5" hidden="1" customHeight="1"/>
    <row r="23264" ht="16.5" hidden="1" customHeight="1"/>
    <row r="23265" ht="16.5" hidden="1" customHeight="1"/>
    <row r="23266" ht="16.5" hidden="1" customHeight="1"/>
    <row r="23267" ht="16.5" hidden="1" customHeight="1"/>
    <row r="23268" ht="16.5" hidden="1" customHeight="1"/>
    <row r="23269" ht="16.5" hidden="1" customHeight="1"/>
    <row r="23270" ht="16.5" hidden="1" customHeight="1"/>
    <row r="23271" ht="16.5" hidden="1" customHeight="1"/>
    <row r="23272" ht="16.5" hidden="1" customHeight="1"/>
    <row r="23273" ht="16.5" hidden="1" customHeight="1"/>
    <row r="23274" ht="16.5" hidden="1" customHeight="1"/>
    <row r="23275" ht="16.5" hidden="1" customHeight="1"/>
    <row r="23276" ht="16.5" hidden="1" customHeight="1"/>
    <row r="23277" ht="16.5" hidden="1" customHeight="1"/>
    <row r="23278" ht="16.5" hidden="1" customHeight="1"/>
    <row r="23279" ht="16.5" hidden="1" customHeight="1"/>
    <row r="23280" ht="16.5" hidden="1" customHeight="1"/>
    <row r="23281" ht="16.5" hidden="1" customHeight="1"/>
    <row r="23282" ht="16.5" hidden="1" customHeight="1"/>
    <row r="23283" ht="16.5" hidden="1" customHeight="1"/>
    <row r="23284" ht="16.5" hidden="1" customHeight="1"/>
    <row r="23285" ht="16.5" hidden="1" customHeight="1"/>
    <row r="23286" ht="16.5" hidden="1" customHeight="1"/>
    <row r="23287" ht="16.5" hidden="1" customHeight="1"/>
    <row r="23288" ht="16.5" hidden="1" customHeight="1"/>
    <row r="23289" ht="16.5" hidden="1" customHeight="1"/>
    <row r="23290" ht="16.5" hidden="1" customHeight="1"/>
    <row r="23291" ht="16.5" hidden="1" customHeight="1"/>
    <row r="23292" ht="16.5" hidden="1" customHeight="1"/>
    <row r="23293" ht="16.5" hidden="1" customHeight="1"/>
    <row r="23294" ht="16.5" hidden="1" customHeight="1"/>
    <row r="23295" ht="16.5" hidden="1" customHeight="1"/>
    <row r="23296" ht="16.5" hidden="1" customHeight="1"/>
    <row r="23297" ht="16.5" hidden="1" customHeight="1"/>
    <row r="23298" ht="16.5" hidden="1" customHeight="1"/>
    <row r="23299" ht="16.5" hidden="1" customHeight="1"/>
    <row r="23300" ht="16.5" hidden="1" customHeight="1"/>
    <row r="23301" ht="16.5" hidden="1" customHeight="1"/>
    <row r="23302" ht="16.5" hidden="1" customHeight="1"/>
    <row r="23303" ht="16.5" hidden="1" customHeight="1"/>
    <row r="23304" ht="16.5" hidden="1" customHeight="1"/>
    <row r="23305" ht="16.5" hidden="1" customHeight="1"/>
    <row r="23306" ht="16.5" hidden="1" customHeight="1"/>
    <row r="23307" ht="16.5" hidden="1" customHeight="1"/>
    <row r="23308" ht="16.5" hidden="1" customHeight="1"/>
    <row r="23309" ht="16.5" hidden="1" customHeight="1"/>
    <row r="23310" ht="16.5" hidden="1" customHeight="1"/>
    <row r="23311" ht="16.5" hidden="1" customHeight="1"/>
    <row r="23312" ht="16.5" hidden="1" customHeight="1"/>
    <row r="23313" ht="16.5" hidden="1" customHeight="1"/>
    <row r="23314" ht="16.5" hidden="1" customHeight="1"/>
    <row r="23315" ht="16.5" hidden="1" customHeight="1"/>
    <row r="23316" ht="16.5" hidden="1" customHeight="1"/>
    <row r="23317" ht="16.5" hidden="1" customHeight="1"/>
    <row r="23318" ht="16.5" hidden="1" customHeight="1"/>
    <row r="23319" ht="16.5" hidden="1" customHeight="1"/>
    <row r="23320" ht="16.5" hidden="1" customHeight="1"/>
    <row r="23321" ht="16.5" hidden="1" customHeight="1"/>
    <row r="23322" ht="16.5" hidden="1" customHeight="1"/>
    <row r="23323" ht="16.5" hidden="1" customHeight="1"/>
    <row r="23324" ht="16.5" hidden="1" customHeight="1"/>
    <row r="23325" ht="16.5" hidden="1" customHeight="1"/>
    <row r="23326" ht="16.5" hidden="1" customHeight="1"/>
    <row r="23327" ht="16.5" hidden="1" customHeight="1"/>
    <row r="23328" ht="16.5" hidden="1" customHeight="1"/>
    <row r="23329" ht="16.5" hidden="1" customHeight="1"/>
    <row r="23330" ht="16.5" hidden="1" customHeight="1"/>
    <row r="23331" ht="16.5" hidden="1" customHeight="1"/>
    <row r="23332" ht="16.5" hidden="1" customHeight="1"/>
    <row r="23333" ht="16.5" hidden="1" customHeight="1"/>
    <row r="23334" ht="16.5" hidden="1" customHeight="1"/>
    <row r="23335" ht="16.5" hidden="1" customHeight="1"/>
    <row r="23336" ht="16.5" hidden="1" customHeight="1"/>
    <row r="23337" ht="16.5" hidden="1" customHeight="1"/>
    <row r="23338" ht="16.5" hidden="1" customHeight="1"/>
    <row r="23339" ht="16.5" hidden="1" customHeight="1"/>
    <row r="23340" ht="16.5" hidden="1" customHeight="1"/>
    <row r="23341" ht="16.5" hidden="1" customHeight="1"/>
    <row r="23342" ht="16.5" hidden="1" customHeight="1"/>
    <row r="23343" ht="16.5" hidden="1" customHeight="1"/>
    <row r="23344" ht="16.5" hidden="1" customHeight="1"/>
    <row r="23345" ht="16.5" hidden="1" customHeight="1"/>
    <row r="23346" ht="16.5" hidden="1" customHeight="1"/>
    <row r="23347" ht="16.5" hidden="1" customHeight="1"/>
    <row r="23348" ht="16.5" hidden="1" customHeight="1"/>
    <row r="23349" ht="16.5" hidden="1" customHeight="1"/>
    <row r="23350" ht="16.5" hidden="1" customHeight="1"/>
    <row r="23351" ht="16.5" hidden="1" customHeight="1"/>
    <row r="23352" ht="16.5" hidden="1" customHeight="1"/>
    <row r="23353" ht="16.5" hidden="1" customHeight="1"/>
    <row r="23354" ht="16.5" hidden="1" customHeight="1"/>
    <row r="23355" ht="16.5" hidden="1" customHeight="1"/>
    <row r="23356" ht="16.5" hidden="1" customHeight="1"/>
    <row r="23357" ht="16.5" hidden="1" customHeight="1"/>
    <row r="23358" ht="16.5" hidden="1" customHeight="1"/>
    <row r="23359" ht="16.5" hidden="1" customHeight="1"/>
    <row r="23360" ht="16.5" hidden="1" customHeight="1"/>
    <row r="23361" ht="16.5" hidden="1" customHeight="1"/>
    <row r="23362" ht="16.5" hidden="1" customHeight="1"/>
    <row r="23363" ht="16.5" hidden="1" customHeight="1"/>
    <row r="23364" ht="16.5" hidden="1" customHeight="1"/>
    <row r="23365" ht="16.5" hidden="1" customHeight="1"/>
    <row r="23366" ht="16.5" hidden="1" customHeight="1"/>
    <row r="23367" ht="16.5" hidden="1" customHeight="1"/>
    <row r="23368" ht="16.5" hidden="1" customHeight="1"/>
    <row r="23369" ht="16.5" hidden="1" customHeight="1"/>
    <row r="23370" ht="16.5" hidden="1" customHeight="1"/>
    <row r="23371" ht="16.5" hidden="1" customHeight="1"/>
    <row r="23372" ht="16.5" hidden="1" customHeight="1"/>
    <row r="23373" ht="16.5" hidden="1" customHeight="1"/>
    <row r="23374" ht="16.5" hidden="1" customHeight="1"/>
    <row r="23375" ht="16.5" hidden="1" customHeight="1"/>
    <row r="23376" ht="16.5" hidden="1" customHeight="1"/>
    <row r="23377" ht="16.5" hidden="1" customHeight="1"/>
    <row r="23378" ht="16.5" hidden="1" customHeight="1"/>
    <row r="23379" ht="16.5" hidden="1" customHeight="1"/>
    <row r="23380" ht="16.5" hidden="1" customHeight="1"/>
    <row r="23381" ht="16.5" hidden="1" customHeight="1"/>
    <row r="23382" ht="16.5" hidden="1" customHeight="1"/>
    <row r="23383" ht="16.5" hidden="1" customHeight="1"/>
    <row r="23384" ht="16.5" hidden="1" customHeight="1"/>
    <row r="23385" ht="16.5" hidden="1" customHeight="1"/>
    <row r="23386" ht="16.5" hidden="1" customHeight="1"/>
    <row r="23387" ht="16.5" hidden="1" customHeight="1"/>
    <row r="23388" ht="16.5" hidden="1" customHeight="1"/>
    <row r="23389" ht="16.5" hidden="1" customHeight="1"/>
    <row r="23390" ht="16.5" hidden="1" customHeight="1"/>
    <row r="23391" ht="16.5" hidden="1" customHeight="1"/>
    <row r="23392" ht="16.5" hidden="1" customHeight="1"/>
    <row r="23393" ht="16.5" hidden="1" customHeight="1"/>
    <row r="23394" ht="16.5" hidden="1" customHeight="1"/>
    <row r="23395" ht="16.5" hidden="1" customHeight="1"/>
    <row r="23396" ht="16.5" hidden="1" customHeight="1"/>
    <row r="23397" ht="16.5" hidden="1" customHeight="1"/>
    <row r="23398" ht="16.5" hidden="1" customHeight="1"/>
    <row r="23399" ht="16.5" hidden="1" customHeight="1"/>
    <row r="23400" ht="16.5" hidden="1" customHeight="1"/>
    <row r="23401" ht="16.5" hidden="1" customHeight="1"/>
    <row r="23402" ht="16.5" hidden="1" customHeight="1"/>
    <row r="23403" ht="16.5" hidden="1" customHeight="1"/>
    <row r="23404" ht="16.5" hidden="1" customHeight="1"/>
    <row r="23405" ht="16.5" hidden="1" customHeight="1"/>
    <row r="23406" ht="16.5" hidden="1" customHeight="1"/>
    <row r="23407" ht="16.5" hidden="1" customHeight="1"/>
    <row r="23408" ht="16.5" hidden="1" customHeight="1"/>
    <row r="23409" ht="16.5" hidden="1" customHeight="1"/>
    <row r="23410" ht="16.5" hidden="1" customHeight="1"/>
    <row r="23411" ht="16.5" hidden="1" customHeight="1"/>
    <row r="23412" ht="16.5" hidden="1" customHeight="1"/>
    <row r="23413" ht="16.5" hidden="1" customHeight="1"/>
    <row r="23414" ht="16.5" hidden="1" customHeight="1"/>
    <row r="23415" ht="16.5" hidden="1" customHeight="1"/>
    <row r="23416" ht="16.5" hidden="1" customHeight="1"/>
    <row r="23417" ht="16.5" hidden="1" customHeight="1"/>
    <row r="23418" ht="16.5" hidden="1" customHeight="1"/>
    <row r="23419" ht="16.5" hidden="1" customHeight="1"/>
    <row r="23420" ht="16.5" hidden="1" customHeight="1"/>
    <row r="23421" ht="16.5" hidden="1" customHeight="1"/>
    <row r="23422" ht="16.5" hidden="1" customHeight="1"/>
    <row r="23423" ht="16.5" hidden="1" customHeight="1"/>
    <row r="23424" ht="16.5" hidden="1" customHeight="1"/>
    <row r="23425" ht="16.5" hidden="1" customHeight="1"/>
    <row r="23426" ht="16.5" hidden="1" customHeight="1"/>
    <row r="23427" ht="16.5" hidden="1" customHeight="1"/>
    <row r="23428" ht="16.5" hidden="1" customHeight="1"/>
    <row r="23429" ht="16.5" hidden="1" customHeight="1"/>
    <row r="23430" ht="16.5" hidden="1" customHeight="1"/>
    <row r="23431" ht="16.5" hidden="1" customHeight="1"/>
    <row r="23432" ht="16.5" hidden="1" customHeight="1"/>
    <row r="23433" ht="16.5" hidden="1" customHeight="1"/>
    <row r="23434" ht="16.5" hidden="1" customHeight="1"/>
    <row r="23435" ht="16.5" hidden="1" customHeight="1"/>
    <row r="23436" ht="16.5" hidden="1" customHeight="1"/>
    <row r="23437" ht="16.5" hidden="1" customHeight="1"/>
    <row r="23438" ht="16.5" hidden="1" customHeight="1"/>
    <row r="23439" ht="16.5" hidden="1" customHeight="1"/>
    <row r="23440" ht="16.5" hidden="1" customHeight="1"/>
    <row r="23441" ht="16.5" hidden="1" customHeight="1"/>
    <row r="23442" ht="16.5" hidden="1" customHeight="1"/>
    <row r="23443" ht="16.5" hidden="1" customHeight="1"/>
    <row r="23444" ht="16.5" hidden="1" customHeight="1"/>
    <row r="23445" ht="16.5" hidden="1" customHeight="1"/>
    <row r="23446" ht="16.5" hidden="1" customHeight="1"/>
    <row r="23447" ht="16.5" hidden="1" customHeight="1"/>
    <row r="23448" ht="16.5" hidden="1" customHeight="1"/>
    <row r="23449" ht="16.5" hidden="1" customHeight="1"/>
    <row r="23450" ht="16.5" hidden="1" customHeight="1"/>
    <row r="23451" ht="16.5" hidden="1" customHeight="1"/>
    <row r="23452" ht="16.5" hidden="1" customHeight="1"/>
    <row r="23453" ht="16.5" hidden="1" customHeight="1"/>
    <row r="23454" ht="16.5" hidden="1" customHeight="1"/>
    <row r="23455" ht="16.5" hidden="1" customHeight="1"/>
    <row r="23456" ht="16.5" hidden="1" customHeight="1"/>
    <row r="23457" ht="16.5" hidden="1" customHeight="1"/>
    <row r="23458" ht="16.5" hidden="1" customHeight="1"/>
    <row r="23459" ht="16.5" hidden="1" customHeight="1"/>
    <row r="23460" ht="16.5" hidden="1" customHeight="1"/>
    <row r="23461" ht="16.5" hidden="1" customHeight="1"/>
    <row r="23462" ht="16.5" hidden="1" customHeight="1"/>
    <row r="23463" ht="16.5" hidden="1" customHeight="1"/>
    <row r="23464" ht="16.5" hidden="1" customHeight="1"/>
    <row r="23465" ht="16.5" hidden="1" customHeight="1"/>
    <row r="23466" ht="16.5" hidden="1" customHeight="1"/>
    <row r="23467" ht="16.5" hidden="1" customHeight="1"/>
    <row r="23468" ht="16.5" hidden="1" customHeight="1"/>
    <row r="23469" ht="16.5" hidden="1" customHeight="1"/>
    <row r="23470" ht="16.5" hidden="1" customHeight="1"/>
    <row r="23471" ht="16.5" hidden="1" customHeight="1"/>
    <row r="23472" ht="16.5" hidden="1" customHeight="1"/>
    <row r="23473" ht="16.5" hidden="1" customHeight="1"/>
    <row r="23474" ht="16.5" hidden="1" customHeight="1"/>
    <row r="23475" ht="16.5" hidden="1" customHeight="1"/>
    <row r="23476" ht="16.5" hidden="1" customHeight="1"/>
    <row r="23477" ht="16.5" hidden="1" customHeight="1"/>
    <row r="23478" ht="16.5" hidden="1" customHeight="1"/>
    <row r="23479" ht="16.5" hidden="1" customHeight="1"/>
    <row r="23480" ht="16.5" hidden="1" customHeight="1"/>
    <row r="23481" ht="16.5" hidden="1" customHeight="1"/>
    <row r="23482" ht="16.5" hidden="1" customHeight="1"/>
    <row r="23483" ht="16.5" hidden="1" customHeight="1"/>
    <row r="23484" ht="16.5" hidden="1" customHeight="1"/>
    <row r="23485" ht="16.5" hidden="1" customHeight="1"/>
    <row r="23486" ht="16.5" hidden="1" customHeight="1"/>
    <row r="23487" ht="16.5" hidden="1" customHeight="1"/>
    <row r="23488" ht="16.5" hidden="1" customHeight="1"/>
    <row r="23489" ht="16.5" hidden="1" customHeight="1"/>
    <row r="23490" ht="16.5" hidden="1" customHeight="1"/>
    <row r="23491" ht="16.5" hidden="1" customHeight="1"/>
    <row r="23492" ht="16.5" hidden="1" customHeight="1"/>
    <row r="23493" ht="16.5" hidden="1" customHeight="1"/>
    <row r="23494" ht="16.5" hidden="1" customHeight="1"/>
    <row r="23495" ht="16.5" hidden="1" customHeight="1"/>
    <row r="23496" ht="16.5" hidden="1" customHeight="1"/>
    <row r="23497" ht="16.5" hidden="1" customHeight="1"/>
    <row r="23498" ht="16.5" hidden="1" customHeight="1"/>
    <row r="23499" ht="16.5" hidden="1" customHeight="1"/>
    <row r="23500" ht="16.5" hidden="1" customHeight="1"/>
    <row r="23501" ht="16.5" hidden="1" customHeight="1"/>
    <row r="23502" ht="16.5" hidden="1" customHeight="1"/>
    <row r="23503" ht="16.5" hidden="1" customHeight="1"/>
    <row r="23504" ht="16.5" hidden="1" customHeight="1"/>
    <row r="23505" ht="16.5" hidden="1" customHeight="1"/>
    <row r="23506" ht="16.5" hidden="1" customHeight="1"/>
    <row r="23507" ht="16.5" hidden="1" customHeight="1"/>
    <row r="23508" ht="16.5" hidden="1" customHeight="1"/>
    <row r="23509" ht="16.5" hidden="1" customHeight="1"/>
    <row r="23510" ht="16.5" hidden="1" customHeight="1"/>
    <row r="23511" ht="16.5" hidden="1" customHeight="1"/>
    <row r="23512" ht="16.5" hidden="1" customHeight="1"/>
    <row r="23513" ht="16.5" hidden="1" customHeight="1"/>
    <row r="23514" ht="16.5" hidden="1" customHeight="1"/>
    <row r="23515" ht="16.5" hidden="1" customHeight="1"/>
    <row r="23516" ht="16.5" hidden="1" customHeight="1"/>
    <row r="23517" ht="16.5" hidden="1" customHeight="1"/>
    <row r="23518" ht="16.5" hidden="1" customHeight="1"/>
    <row r="23519" ht="16.5" hidden="1" customHeight="1"/>
    <row r="23520" ht="16.5" hidden="1" customHeight="1"/>
    <row r="23521" ht="16.5" hidden="1" customHeight="1"/>
    <row r="23522" ht="16.5" hidden="1" customHeight="1"/>
    <row r="23523" ht="16.5" hidden="1" customHeight="1"/>
    <row r="23524" ht="16.5" hidden="1" customHeight="1"/>
    <row r="23525" ht="16.5" hidden="1" customHeight="1"/>
    <row r="23526" ht="16.5" hidden="1" customHeight="1"/>
    <row r="23527" ht="16.5" hidden="1" customHeight="1"/>
    <row r="23528" ht="16.5" hidden="1" customHeight="1"/>
    <row r="23529" ht="16.5" hidden="1" customHeight="1"/>
    <row r="23530" ht="16.5" hidden="1" customHeight="1"/>
    <row r="23531" ht="16.5" hidden="1" customHeight="1"/>
    <row r="23532" ht="16.5" hidden="1" customHeight="1"/>
    <row r="23533" ht="16.5" hidden="1" customHeight="1"/>
    <row r="23534" ht="16.5" hidden="1" customHeight="1"/>
    <row r="23535" ht="16.5" hidden="1" customHeight="1"/>
    <row r="23536" ht="16.5" hidden="1" customHeight="1"/>
    <row r="23537" ht="16.5" hidden="1" customHeight="1"/>
    <row r="23538" ht="16.5" hidden="1" customHeight="1"/>
    <row r="23539" ht="16.5" hidden="1" customHeight="1"/>
    <row r="23540" ht="16.5" hidden="1" customHeight="1"/>
    <row r="23541" ht="16.5" hidden="1" customHeight="1"/>
    <row r="23542" ht="16.5" hidden="1" customHeight="1"/>
    <row r="23543" ht="16.5" hidden="1" customHeight="1"/>
    <row r="23544" ht="16.5" hidden="1" customHeight="1"/>
    <row r="23545" ht="16.5" hidden="1" customHeight="1"/>
    <row r="23546" ht="16.5" hidden="1" customHeight="1"/>
    <row r="23547" ht="16.5" hidden="1" customHeight="1"/>
    <row r="23548" ht="16.5" hidden="1" customHeight="1"/>
    <row r="23549" ht="16.5" hidden="1" customHeight="1"/>
    <row r="23550" ht="16.5" hidden="1" customHeight="1"/>
    <row r="23551" ht="16.5" hidden="1" customHeight="1"/>
    <row r="23552" ht="16.5" hidden="1" customHeight="1"/>
    <row r="23553" ht="16.5" hidden="1" customHeight="1"/>
    <row r="23554" ht="16.5" hidden="1" customHeight="1"/>
    <row r="23555" ht="16.5" hidden="1" customHeight="1"/>
    <row r="23556" ht="16.5" hidden="1" customHeight="1"/>
    <row r="23557" ht="16.5" hidden="1" customHeight="1"/>
    <row r="23558" ht="16.5" hidden="1" customHeight="1"/>
    <row r="23559" ht="16.5" hidden="1" customHeight="1"/>
    <row r="23560" ht="16.5" hidden="1" customHeight="1"/>
    <row r="23561" ht="16.5" hidden="1" customHeight="1"/>
    <row r="23562" ht="16.5" hidden="1" customHeight="1"/>
    <row r="23563" ht="16.5" hidden="1" customHeight="1"/>
    <row r="23564" ht="16.5" hidden="1" customHeight="1"/>
    <row r="23565" ht="16.5" hidden="1" customHeight="1"/>
    <row r="23566" ht="16.5" hidden="1" customHeight="1"/>
    <row r="23567" ht="16.5" hidden="1" customHeight="1"/>
    <row r="23568" ht="16.5" hidden="1" customHeight="1"/>
    <row r="23569" ht="16.5" hidden="1" customHeight="1"/>
    <row r="23570" ht="16.5" hidden="1" customHeight="1"/>
    <row r="23571" ht="16.5" hidden="1" customHeight="1"/>
    <row r="23572" ht="16.5" hidden="1" customHeight="1"/>
    <row r="23573" ht="16.5" hidden="1" customHeight="1"/>
    <row r="23574" ht="16.5" hidden="1" customHeight="1"/>
    <row r="23575" ht="16.5" hidden="1" customHeight="1"/>
    <row r="23576" ht="16.5" hidden="1" customHeight="1"/>
    <row r="23577" ht="16.5" hidden="1" customHeight="1"/>
    <row r="23578" ht="16.5" hidden="1" customHeight="1"/>
    <row r="23579" ht="16.5" hidden="1" customHeight="1"/>
    <row r="23580" ht="16.5" hidden="1" customHeight="1"/>
    <row r="23581" ht="16.5" hidden="1" customHeight="1"/>
    <row r="23582" ht="16.5" hidden="1" customHeight="1"/>
    <row r="23583" ht="16.5" hidden="1" customHeight="1"/>
    <row r="23584" ht="16.5" hidden="1" customHeight="1"/>
    <row r="23585" ht="16.5" hidden="1" customHeight="1"/>
    <row r="23586" ht="16.5" hidden="1" customHeight="1"/>
    <row r="23587" ht="16.5" hidden="1" customHeight="1"/>
    <row r="23588" ht="16.5" hidden="1" customHeight="1"/>
    <row r="23589" ht="16.5" hidden="1" customHeight="1"/>
    <row r="23590" ht="16.5" hidden="1" customHeight="1"/>
    <row r="23591" ht="16.5" hidden="1" customHeight="1"/>
    <row r="23592" ht="16.5" hidden="1" customHeight="1"/>
    <row r="23593" ht="16.5" hidden="1" customHeight="1"/>
    <row r="23594" ht="16.5" hidden="1" customHeight="1"/>
    <row r="23595" ht="16.5" hidden="1" customHeight="1"/>
    <row r="23596" ht="16.5" hidden="1" customHeight="1"/>
    <row r="23597" ht="16.5" hidden="1" customHeight="1"/>
    <row r="23598" ht="16.5" hidden="1" customHeight="1"/>
    <row r="23599" ht="16.5" hidden="1" customHeight="1"/>
    <row r="23600" ht="16.5" hidden="1" customHeight="1"/>
    <row r="23601" ht="16.5" hidden="1" customHeight="1"/>
    <row r="23602" ht="16.5" hidden="1" customHeight="1"/>
    <row r="23603" ht="16.5" hidden="1" customHeight="1"/>
    <row r="23604" ht="16.5" hidden="1" customHeight="1"/>
    <row r="23605" ht="16.5" hidden="1" customHeight="1"/>
    <row r="23606" ht="16.5" hidden="1" customHeight="1"/>
    <row r="23607" ht="16.5" hidden="1" customHeight="1"/>
    <row r="23608" ht="16.5" hidden="1" customHeight="1"/>
    <row r="23609" ht="16.5" hidden="1" customHeight="1"/>
    <row r="23610" ht="16.5" hidden="1" customHeight="1"/>
    <row r="23611" ht="16.5" hidden="1" customHeight="1"/>
    <row r="23612" ht="16.5" hidden="1" customHeight="1"/>
    <row r="23613" ht="16.5" hidden="1" customHeight="1"/>
    <row r="23614" ht="16.5" hidden="1" customHeight="1"/>
    <row r="23615" ht="16.5" hidden="1" customHeight="1"/>
    <row r="23616" ht="16.5" hidden="1" customHeight="1"/>
    <row r="23617" ht="16.5" hidden="1" customHeight="1"/>
    <row r="23618" ht="16.5" hidden="1" customHeight="1"/>
    <row r="23619" ht="16.5" hidden="1" customHeight="1"/>
    <row r="23620" ht="16.5" hidden="1" customHeight="1"/>
    <row r="23621" ht="16.5" hidden="1" customHeight="1"/>
    <row r="23622" ht="16.5" hidden="1" customHeight="1"/>
    <row r="23623" ht="16.5" hidden="1" customHeight="1"/>
    <row r="23624" ht="16.5" hidden="1" customHeight="1"/>
    <row r="23625" ht="16.5" hidden="1" customHeight="1"/>
    <row r="23626" ht="16.5" hidden="1" customHeight="1"/>
    <row r="23627" ht="16.5" hidden="1" customHeight="1"/>
    <row r="23628" ht="16.5" hidden="1" customHeight="1"/>
    <row r="23629" ht="16.5" hidden="1" customHeight="1"/>
    <row r="23630" ht="16.5" hidden="1" customHeight="1"/>
    <row r="23631" ht="16.5" hidden="1" customHeight="1"/>
    <row r="23632" ht="16.5" hidden="1" customHeight="1"/>
    <row r="23633" ht="16.5" hidden="1" customHeight="1"/>
    <row r="23634" ht="16.5" hidden="1" customHeight="1"/>
    <row r="23635" ht="16.5" hidden="1" customHeight="1"/>
    <row r="23636" ht="16.5" hidden="1" customHeight="1"/>
    <row r="23637" ht="16.5" hidden="1" customHeight="1"/>
    <row r="23638" ht="16.5" hidden="1" customHeight="1"/>
    <row r="23639" ht="16.5" hidden="1" customHeight="1"/>
    <row r="23640" ht="16.5" hidden="1" customHeight="1"/>
    <row r="23641" ht="16.5" hidden="1" customHeight="1"/>
    <row r="23642" ht="16.5" hidden="1" customHeight="1"/>
    <row r="23643" ht="16.5" hidden="1" customHeight="1"/>
    <row r="23644" ht="16.5" hidden="1" customHeight="1"/>
    <row r="23645" ht="16.5" hidden="1" customHeight="1"/>
    <row r="23646" ht="16.5" hidden="1" customHeight="1"/>
    <row r="23647" ht="16.5" hidden="1" customHeight="1"/>
    <row r="23648" ht="16.5" hidden="1" customHeight="1"/>
    <row r="23649" ht="16.5" hidden="1" customHeight="1"/>
    <row r="23650" ht="16.5" hidden="1" customHeight="1"/>
    <row r="23651" ht="16.5" hidden="1" customHeight="1"/>
    <row r="23652" ht="16.5" hidden="1" customHeight="1"/>
    <row r="23653" ht="16.5" hidden="1" customHeight="1"/>
    <row r="23654" ht="16.5" hidden="1" customHeight="1"/>
    <row r="23655" ht="16.5" hidden="1" customHeight="1"/>
    <row r="23656" ht="16.5" hidden="1" customHeight="1"/>
    <row r="23657" ht="16.5" hidden="1" customHeight="1"/>
    <row r="23658" ht="16.5" hidden="1" customHeight="1"/>
    <row r="23659" ht="16.5" hidden="1" customHeight="1"/>
    <row r="23660" ht="16.5" hidden="1" customHeight="1"/>
    <row r="23661" ht="16.5" hidden="1" customHeight="1"/>
    <row r="23662" ht="16.5" hidden="1" customHeight="1"/>
    <row r="23663" ht="16.5" hidden="1" customHeight="1"/>
    <row r="23664" ht="16.5" hidden="1" customHeight="1"/>
    <row r="23665" ht="16.5" hidden="1" customHeight="1"/>
    <row r="23666" ht="16.5" hidden="1" customHeight="1"/>
    <row r="23667" ht="16.5" hidden="1" customHeight="1"/>
    <row r="23668" ht="16.5" hidden="1" customHeight="1"/>
    <row r="23669" ht="16.5" hidden="1" customHeight="1"/>
    <row r="23670" ht="16.5" hidden="1" customHeight="1"/>
    <row r="23671" ht="16.5" hidden="1" customHeight="1"/>
    <row r="23672" ht="16.5" hidden="1" customHeight="1"/>
    <row r="23673" ht="16.5" hidden="1" customHeight="1"/>
    <row r="23674" ht="16.5" hidden="1" customHeight="1"/>
    <row r="23675" ht="16.5" hidden="1" customHeight="1"/>
    <row r="23676" ht="16.5" hidden="1" customHeight="1"/>
    <row r="23677" ht="16.5" hidden="1" customHeight="1"/>
    <row r="23678" ht="16.5" hidden="1" customHeight="1"/>
    <row r="23679" ht="16.5" hidden="1" customHeight="1"/>
    <row r="23680" ht="16.5" hidden="1" customHeight="1"/>
    <row r="23681" ht="16.5" hidden="1" customHeight="1"/>
    <row r="23682" ht="16.5" hidden="1" customHeight="1"/>
    <row r="23683" ht="16.5" hidden="1" customHeight="1"/>
    <row r="23684" ht="16.5" hidden="1" customHeight="1"/>
    <row r="23685" ht="16.5" hidden="1" customHeight="1"/>
    <row r="23686" ht="16.5" hidden="1" customHeight="1"/>
    <row r="23687" ht="16.5" hidden="1" customHeight="1"/>
    <row r="23688" ht="16.5" hidden="1" customHeight="1"/>
    <row r="23689" ht="16.5" hidden="1" customHeight="1"/>
    <row r="23690" ht="16.5" hidden="1" customHeight="1"/>
    <row r="23691" ht="16.5" hidden="1" customHeight="1"/>
    <row r="23692" ht="16.5" hidden="1" customHeight="1"/>
    <row r="23693" ht="16.5" hidden="1" customHeight="1"/>
    <row r="23694" ht="16.5" hidden="1" customHeight="1"/>
    <row r="23695" ht="16.5" hidden="1" customHeight="1"/>
    <row r="23696" ht="16.5" hidden="1" customHeight="1"/>
    <row r="23697" ht="16.5" hidden="1" customHeight="1"/>
    <row r="23698" ht="16.5" hidden="1" customHeight="1"/>
    <row r="23699" ht="16.5" hidden="1" customHeight="1"/>
    <row r="23700" ht="16.5" hidden="1" customHeight="1"/>
    <row r="23701" ht="16.5" hidden="1" customHeight="1"/>
    <row r="23702" ht="16.5" hidden="1" customHeight="1"/>
    <row r="23703" ht="16.5" hidden="1" customHeight="1"/>
    <row r="23704" ht="16.5" hidden="1" customHeight="1"/>
    <row r="23705" ht="16.5" hidden="1" customHeight="1"/>
    <row r="23706" ht="16.5" hidden="1" customHeight="1"/>
    <row r="23707" ht="16.5" hidden="1" customHeight="1"/>
    <row r="23708" ht="16.5" hidden="1" customHeight="1"/>
    <row r="23709" ht="16.5" hidden="1" customHeight="1"/>
    <row r="23710" ht="16.5" hidden="1" customHeight="1"/>
    <row r="23711" ht="16.5" hidden="1" customHeight="1"/>
    <row r="23712" ht="16.5" hidden="1" customHeight="1"/>
    <row r="23713" ht="16.5" hidden="1" customHeight="1"/>
    <row r="23714" ht="16.5" hidden="1" customHeight="1"/>
    <row r="23715" ht="16.5" hidden="1" customHeight="1"/>
    <row r="23716" ht="16.5" hidden="1" customHeight="1"/>
    <row r="23717" ht="16.5" hidden="1" customHeight="1"/>
    <row r="23718" ht="16.5" hidden="1" customHeight="1"/>
    <row r="23719" ht="16.5" hidden="1" customHeight="1"/>
    <row r="23720" ht="16.5" hidden="1" customHeight="1"/>
    <row r="23721" ht="16.5" hidden="1" customHeight="1"/>
    <row r="23722" ht="16.5" hidden="1" customHeight="1"/>
    <row r="23723" ht="16.5" hidden="1" customHeight="1"/>
    <row r="23724" ht="16.5" hidden="1" customHeight="1"/>
    <row r="23725" ht="16.5" hidden="1" customHeight="1"/>
    <row r="23726" ht="16.5" hidden="1" customHeight="1"/>
    <row r="23727" ht="16.5" hidden="1" customHeight="1"/>
    <row r="23728" ht="16.5" hidden="1" customHeight="1"/>
    <row r="23729" ht="16.5" hidden="1" customHeight="1"/>
    <row r="23730" ht="16.5" hidden="1" customHeight="1"/>
    <row r="23731" ht="16.5" hidden="1" customHeight="1"/>
    <row r="23732" ht="16.5" hidden="1" customHeight="1"/>
    <row r="23733" ht="16.5" hidden="1" customHeight="1"/>
    <row r="23734" ht="16.5" hidden="1" customHeight="1"/>
    <row r="23735" ht="16.5" hidden="1" customHeight="1"/>
    <row r="23736" ht="16.5" hidden="1" customHeight="1"/>
    <row r="23737" ht="16.5" hidden="1" customHeight="1"/>
    <row r="23738" ht="16.5" hidden="1" customHeight="1"/>
    <row r="23739" ht="16.5" hidden="1" customHeight="1"/>
    <row r="23740" ht="16.5" hidden="1" customHeight="1"/>
    <row r="23741" ht="16.5" hidden="1" customHeight="1"/>
    <row r="23742" ht="16.5" hidden="1" customHeight="1"/>
    <row r="23743" ht="16.5" hidden="1" customHeight="1"/>
    <row r="23744" ht="16.5" hidden="1" customHeight="1"/>
    <row r="23745" ht="16.5" hidden="1" customHeight="1"/>
    <row r="23746" ht="16.5" hidden="1" customHeight="1"/>
    <row r="23747" ht="16.5" hidden="1" customHeight="1"/>
    <row r="23748" ht="16.5" hidden="1" customHeight="1"/>
    <row r="23749" ht="16.5" hidden="1" customHeight="1"/>
    <row r="23750" ht="16.5" hidden="1" customHeight="1"/>
    <row r="23751" ht="16.5" hidden="1" customHeight="1"/>
    <row r="23752" ht="16.5" hidden="1" customHeight="1"/>
    <row r="23753" ht="16.5" hidden="1" customHeight="1"/>
    <row r="23754" ht="16.5" hidden="1" customHeight="1"/>
    <row r="23755" ht="16.5" hidden="1" customHeight="1"/>
    <row r="23756" ht="16.5" hidden="1" customHeight="1"/>
    <row r="23757" ht="16.5" hidden="1" customHeight="1"/>
    <row r="23758" ht="16.5" hidden="1" customHeight="1"/>
    <row r="23759" ht="16.5" hidden="1" customHeight="1"/>
    <row r="23760" ht="16.5" hidden="1" customHeight="1"/>
    <row r="23761" ht="16.5" hidden="1" customHeight="1"/>
    <row r="23762" ht="16.5" hidden="1" customHeight="1"/>
    <row r="23763" ht="16.5" hidden="1" customHeight="1"/>
    <row r="23764" ht="16.5" hidden="1" customHeight="1"/>
    <row r="23765" ht="16.5" hidden="1" customHeight="1"/>
    <row r="23766" ht="16.5" hidden="1" customHeight="1"/>
    <row r="23767" ht="16.5" hidden="1" customHeight="1"/>
    <row r="23768" ht="16.5" hidden="1" customHeight="1"/>
    <row r="23769" ht="16.5" hidden="1" customHeight="1"/>
    <row r="23770" ht="16.5" hidden="1" customHeight="1"/>
    <row r="23771" ht="16.5" hidden="1" customHeight="1"/>
    <row r="23772" ht="16.5" hidden="1" customHeight="1"/>
    <row r="23773" ht="16.5" hidden="1" customHeight="1"/>
    <row r="23774" ht="16.5" hidden="1" customHeight="1"/>
    <row r="23775" ht="16.5" hidden="1" customHeight="1"/>
    <row r="23776" ht="16.5" hidden="1" customHeight="1"/>
    <row r="23777" ht="16.5" hidden="1" customHeight="1"/>
    <row r="23778" ht="16.5" hidden="1" customHeight="1"/>
    <row r="23779" ht="16.5" hidden="1" customHeight="1"/>
    <row r="23780" ht="16.5" hidden="1" customHeight="1"/>
    <row r="23781" ht="16.5" hidden="1" customHeight="1"/>
    <row r="23782" ht="16.5" hidden="1" customHeight="1"/>
    <row r="23783" ht="16.5" hidden="1" customHeight="1"/>
    <row r="23784" ht="16.5" hidden="1" customHeight="1"/>
    <row r="23785" ht="16.5" hidden="1" customHeight="1"/>
    <row r="23786" ht="16.5" hidden="1" customHeight="1"/>
    <row r="23787" ht="16.5" hidden="1" customHeight="1"/>
    <row r="23788" ht="16.5" hidden="1" customHeight="1"/>
    <row r="23789" ht="16.5" hidden="1" customHeight="1"/>
    <row r="23790" ht="16.5" hidden="1" customHeight="1"/>
    <row r="23791" ht="16.5" hidden="1" customHeight="1"/>
    <row r="23792" ht="16.5" hidden="1" customHeight="1"/>
    <row r="23793" ht="16.5" hidden="1" customHeight="1"/>
    <row r="23794" ht="16.5" hidden="1" customHeight="1"/>
    <row r="23795" ht="16.5" hidden="1" customHeight="1"/>
    <row r="23796" ht="16.5" hidden="1" customHeight="1"/>
    <row r="23797" ht="16.5" hidden="1" customHeight="1"/>
    <row r="23798" ht="16.5" hidden="1" customHeight="1"/>
    <row r="23799" ht="16.5" hidden="1" customHeight="1"/>
    <row r="23800" ht="16.5" hidden="1" customHeight="1"/>
    <row r="23801" ht="16.5" hidden="1" customHeight="1"/>
    <row r="23802" ht="16.5" hidden="1" customHeight="1"/>
    <row r="23803" ht="16.5" hidden="1" customHeight="1"/>
    <row r="23804" ht="16.5" hidden="1" customHeight="1"/>
    <row r="23805" ht="16.5" hidden="1" customHeight="1"/>
    <row r="23806" ht="16.5" hidden="1" customHeight="1"/>
    <row r="23807" ht="16.5" hidden="1" customHeight="1"/>
    <row r="23808" ht="16.5" hidden="1" customHeight="1"/>
    <row r="23809" ht="16.5" hidden="1" customHeight="1"/>
    <row r="23810" ht="16.5" hidden="1" customHeight="1"/>
    <row r="23811" ht="16.5" hidden="1" customHeight="1"/>
    <row r="23812" ht="16.5" hidden="1" customHeight="1"/>
    <row r="23813" ht="16.5" hidden="1" customHeight="1"/>
    <row r="23814" ht="16.5" hidden="1" customHeight="1"/>
    <row r="23815" ht="16.5" hidden="1" customHeight="1"/>
    <row r="23816" ht="16.5" hidden="1" customHeight="1"/>
    <row r="23817" ht="16.5" hidden="1" customHeight="1"/>
    <row r="23818" ht="16.5" hidden="1" customHeight="1"/>
    <row r="23819" ht="16.5" hidden="1" customHeight="1"/>
    <row r="23820" ht="16.5" hidden="1" customHeight="1"/>
    <row r="23821" ht="16.5" hidden="1" customHeight="1"/>
    <row r="23822" ht="16.5" hidden="1" customHeight="1"/>
    <row r="23823" ht="16.5" hidden="1" customHeight="1"/>
    <row r="23824" ht="16.5" hidden="1" customHeight="1"/>
    <row r="23825" ht="16.5" hidden="1" customHeight="1"/>
    <row r="23826" ht="16.5" hidden="1" customHeight="1"/>
    <row r="23827" ht="16.5" hidden="1" customHeight="1"/>
    <row r="23828" ht="16.5" hidden="1" customHeight="1"/>
    <row r="23829" ht="16.5" hidden="1" customHeight="1"/>
    <row r="23830" ht="16.5" hidden="1" customHeight="1"/>
    <row r="23831" ht="16.5" hidden="1" customHeight="1"/>
    <row r="23832" ht="16.5" hidden="1" customHeight="1"/>
    <row r="23833" ht="16.5" hidden="1" customHeight="1"/>
    <row r="23834" ht="16.5" hidden="1" customHeight="1"/>
    <row r="23835" ht="16.5" hidden="1" customHeight="1"/>
    <row r="23836" ht="16.5" hidden="1" customHeight="1"/>
    <row r="23837" ht="16.5" hidden="1" customHeight="1"/>
    <row r="23838" ht="16.5" hidden="1" customHeight="1"/>
    <row r="23839" ht="16.5" hidden="1" customHeight="1"/>
    <row r="23840" ht="16.5" hidden="1" customHeight="1"/>
    <row r="23841" ht="16.5" hidden="1" customHeight="1"/>
    <row r="23842" ht="16.5" hidden="1" customHeight="1"/>
    <row r="23843" ht="16.5" hidden="1" customHeight="1"/>
    <row r="23844" ht="16.5" hidden="1" customHeight="1"/>
    <row r="23845" ht="16.5" hidden="1" customHeight="1"/>
    <row r="23846" ht="16.5" hidden="1" customHeight="1"/>
    <row r="23847" ht="16.5" hidden="1" customHeight="1"/>
    <row r="23848" ht="16.5" hidden="1" customHeight="1"/>
    <row r="23849" ht="16.5" hidden="1" customHeight="1"/>
    <row r="23850" ht="16.5" hidden="1" customHeight="1"/>
    <row r="23851" ht="16.5" hidden="1" customHeight="1"/>
    <row r="23852" ht="16.5" hidden="1" customHeight="1"/>
    <row r="23853" ht="16.5" hidden="1" customHeight="1"/>
    <row r="23854" ht="16.5" hidden="1" customHeight="1"/>
    <row r="23855" ht="16.5" hidden="1" customHeight="1"/>
    <row r="23856" ht="16.5" hidden="1" customHeight="1"/>
    <row r="23857" ht="16.5" hidden="1" customHeight="1"/>
    <row r="23858" ht="16.5" hidden="1" customHeight="1"/>
    <row r="23859" ht="16.5" hidden="1" customHeight="1"/>
    <row r="23860" ht="16.5" hidden="1" customHeight="1"/>
    <row r="23861" ht="16.5" hidden="1" customHeight="1"/>
    <row r="23862" ht="16.5" hidden="1" customHeight="1"/>
    <row r="23863" ht="16.5" hidden="1" customHeight="1"/>
    <row r="23864" ht="16.5" hidden="1" customHeight="1"/>
    <row r="23865" ht="16.5" hidden="1" customHeight="1"/>
    <row r="23866" ht="16.5" hidden="1" customHeight="1"/>
    <row r="23867" ht="16.5" hidden="1" customHeight="1"/>
    <row r="23868" ht="16.5" hidden="1" customHeight="1"/>
    <row r="23869" ht="16.5" hidden="1" customHeight="1"/>
    <row r="23870" ht="16.5" hidden="1" customHeight="1"/>
    <row r="23871" ht="16.5" hidden="1" customHeight="1"/>
    <row r="23872" ht="16.5" hidden="1" customHeight="1"/>
    <row r="23873" ht="16.5" hidden="1" customHeight="1"/>
    <row r="23874" ht="16.5" hidden="1" customHeight="1"/>
    <row r="23875" ht="16.5" hidden="1" customHeight="1"/>
    <row r="23876" ht="16.5" hidden="1" customHeight="1"/>
    <row r="23877" ht="16.5" hidden="1" customHeight="1"/>
    <row r="23878" ht="16.5" hidden="1" customHeight="1"/>
    <row r="23879" ht="16.5" hidden="1" customHeight="1"/>
    <row r="23880" ht="16.5" hidden="1" customHeight="1"/>
    <row r="23881" ht="16.5" hidden="1" customHeight="1"/>
    <row r="23882" ht="16.5" hidden="1" customHeight="1"/>
    <row r="23883" ht="16.5" hidden="1" customHeight="1"/>
    <row r="23884" ht="16.5" hidden="1" customHeight="1"/>
    <row r="23885" ht="16.5" hidden="1" customHeight="1"/>
    <row r="23886" ht="16.5" hidden="1" customHeight="1"/>
    <row r="23887" ht="16.5" hidden="1" customHeight="1"/>
    <row r="23888" ht="16.5" hidden="1" customHeight="1"/>
    <row r="23889" ht="16.5" hidden="1" customHeight="1"/>
    <row r="23890" ht="16.5" hidden="1" customHeight="1"/>
    <row r="23891" ht="16.5" hidden="1" customHeight="1"/>
    <row r="23892" ht="16.5" hidden="1" customHeight="1"/>
    <row r="23893" ht="16.5" hidden="1" customHeight="1"/>
    <row r="23894" ht="16.5" hidden="1" customHeight="1"/>
    <row r="23895" ht="16.5" hidden="1" customHeight="1"/>
    <row r="23896" ht="16.5" hidden="1" customHeight="1"/>
    <row r="23897" ht="16.5" hidden="1" customHeight="1"/>
    <row r="23898" ht="16.5" hidden="1" customHeight="1"/>
    <row r="23899" ht="16.5" hidden="1" customHeight="1"/>
    <row r="23900" ht="16.5" hidden="1" customHeight="1"/>
    <row r="23901" ht="16.5" hidden="1" customHeight="1"/>
    <row r="23902" ht="16.5" hidden="1" customHeight="1"/>
    <row r="23903" ht="16.5" hidden="1" customHeight="1"/>
    <row r="23904" ht="16.5" hidden="1" customHeight="1"/>
    <row r="23905" ht="16.5" hidden="1" customHeight="1"/>
    <row r="23906" ht="16.5" hidden="1" customHeight="1"/>
    <row r="23907" ht="16.5" hidden="1" customHeight="1"/>
    <row r="23908" ht="16.5" hidden="1" customHeight="1"/>
    <row r="23909" ht="16.5" hidden="1" customHeight="1"/>
    <row r="23910" ht="16.5" hidden="1" customHeight="1"/>
    <row r="23911" ht="16.5" hidden="1" customHeight="1"/>
    <row r="23912" ht="16.5" hidden="1" customHeight="1"/>
    <row r="23913" ht="16.5" hidden="1" customHeight="1"/>
    <row r="23914" ht="16.5" hidden="1" customHeight="1"/>
    <row r="23915" ht="16.5" hidden="1" customHeight="1"/>
    <row r="23916" ht="16.5" hidden="1" customHeight="1"/>
    <row r="23917" ht="16.5" hidden="1" customHeight="1"/>
    <row r="23918" ht="16.5" hidden="1" customHeight="1"/>
    <row r="23919" ht="16.5" hidden="1" customHeight="1"/>
    <row r="23920" ht="16.5" hidden="1" customHeight="1"/>
    <row r="23921" ht="16.5" hidden="1" customHeight="1"/>
    <row r="23922" ht="16.5" hidden="1" customHeight="1"/>
    <row r="23923" ht="16.5" hidden="1" customHeight="1"/>
    <row r="23924" ht="16.5" hidden="1" customHeight="1"/>
    <row r="23925" ht="16.5" hidden="1" customHeight="1"/>
    <row r="23926" ht="16.5" hidden="1" customHeight="1"/>
    <row r="23927" ht="16.5" hidden="1" customHeight="1"/>
    <row r="23928" ht="16.5" hidden="1" customHeight="1"/>
    <row r="23929" ht="16.5" hidden="1" customHeight="1"/>
    <row r="23930" ht="16.5" hidden="1" customHeight="1"/>
    <row r="23931" ht="16.5" hidden="1" customHeight="1"/>
    <row r="23932" ht="16.5" hidden="1" customHeight="1"/>
    <row r="23933" ht="16.5" hidden="1" customHeight="1"/>
    <row r="23934" ht="16.5" hidden="1" customHeight="1"/>
    <row r="23935" ht="16.5" hidden="1" customHeight="1"/>
    <row r="23936" ht="16.5" hidden="1" customHeight="1"/>
    <row r="23937" ht="16.5" hidden="1" customHeight="1"/>
    <row r="23938" ht="16.5" hidden="1" customHeight="1"/>
    <row r="23939" ht="16.5" hidden="1" customHeight="1"/>
    <row r="23940" ht="16.5" hidden="1" customHeight="1"/>
    <row r="23941" ht="16.5" hidden="1" customHeight="1"/>
    <row r="23942" ht="16.5" hidden="1" customHeight="1"/>
    <row r="23943" ht="16.5" hidden="1" customHeight="1"/>
    <row r="23944" ht="16.5" hidden="1" customHeight="1"/>
    <row r="23945" ht="16.5" hidden="1" customHeight="1"/>
    <row r="23946" ht="16.5" hidden="1" customHeight="1"/>
    <row r="23947" ht="16.5" hidden="1" customHeight="1"/>
    <row r="23948" ht="16.5" hidden="1" customHeight="1"/>
    <row r="23949" ht="16.5" hidden="1" customHeight="1"/>
    <row r="23950" ht="16.5" hidden="1" customHeight="1"/>
    <row r="23951" ht="16.5" hidden="1" customHeight="1"/>
    <row r="23952" ht="16.5" hidden="1" customHeight="1"/>
    <row r="23953" ht="16.5" hidden="1" customHeight="1"/>
    <row r="23954" ht="16.5" hidden="1" customHeight="1"/>
    <row r="23955" ht="16.5" hidden="1" customHeight="1"/>
    <row r="23956" ht="16.5" hidden="1" customHeight="1"/>
    <row r="23957" ht="16.5" hidden="1" customHeight="1"/>
    <row r="23958" ht="16.5" hidden="1" customHeight="1"/>
    <row r="23959" ht="16.5" hidden="1" customHeight="1"/>
    <row r="23960" ht="16.5" hidden="1" customHeight="1"/>
    <row r="23961" ht="16.5" hidden="1" customHeight="1"/>
    <row r="23962" ht="16.5" hidden="1" customHeight="1"/>
    <row r="23963" ht="16.5" hidden="1" customHeight="1"/>
    <row r="23964" ht="16.5" hidden="1" customHeight="1"/>
    <row r="23965" ht="16.5" hidden="1" customHeight="1"/>
    <row r="23966" ht="16.5" hidden="1" customHeight="1"/>
    <row r="23967" ht="16.5" hidden="1" customHeight="1"/>
    <row r="23968" ht="16.5" hidden="1" customHeight="1"/>
    <row r="23969" ht="16.5" hidden="1" customHeight="1"/>
    <row r="23970" ht="16.5" hidden="1" customHeight="1"/>
    <row r="23971" ht="16.5" hidden="1" customHeight="1"/>
    <row r="23972" ht="16.5" hidden="1" customHeight="1"/>
    <row r="23973" ht="16.5" hidden="1" customHeight="1"/>
    <row r="23974" ht="16.5" hidden="1" customHeight="1"/>
    <row r="23975" ht="16.5" hidden="1" customHeight="1"/>
    <row r="23976" ht="16.5" hidden="1" customHeight="1"/>
    <row r="23977" ht="16.5" hidden="1" customHeight="1"/>
    <row r="23978" ht="16.5" hidden="1" customHeight="1"/>
    <row r="23979" ht="16.5" hidden="1" customHeight="1"/>
    <row r="23980" ht="16.5" hidden="1" customHeight="1"/>
    <row r="23981" ht="16.5" hidden="1" customHeight="1"/>
    <row r="23982" ht="16.5" hidden="1" customHeight="1"/>
    <row r="23983" ht="16.5" hidden="1" customHeight="1"/>
    <row r="23984" ht="16.5" hidden="1" customHeight="1"/>
    <row r="23985" ht="16.5" hidden="1" customHeight="1"/>
    <row r="23986" ht="16.5" hidden="1" customHeight="1"/>
    <row r="23987" ht="16.5" hidden="1" customHeight="1"/>
    <row r="23988" ht="16.5" hidden="1" customHeight="1"/>
    <row r="23989" ht="16.5" hidden="1" customHeight="1"/>
    <row r="23990" ht="16.5" hidden="1" customHeight="1"/>
    <row r="23991" ht="16.5" hidden="1" customHeight="1"/>
    <row r="23992" ht="16.5" hidden="1" customHeight="1"/>
    <row r="23993" ht="16.5" hidden="1" customHeight="1"/>
    <row r="23994" ht="16.5" hidden="1" customHeight="1"/>
    <row r="23995" ht="16.5" hidden="1" customHeight="1"/>
    <row r="23996" ht="16.5" hidden="1" customHeight="1"/>
    <row r="23997" ht="16.5" hidden="1" customHeight="1"/>
    <row r="23998" ht="16.5" hidden="1" customHeight="1"/>
    <row r="23999" ht="16.5" hidden="1" customHeight="1"/>
    <row r="24000" ht="16.5" hidden="1" customHeight="1"/>
    <row r="24001" ht="16.5" hidden="1" customHeight="1"/>
    <row r="24002" ht="16.5" hidden="1" customHeight="1"/>
    <row r="24003" ht="16.5" hidden="1" customHeight="1"/>
    <row r="24004" ht="16.5" hidden="1" customHeight="1"/>
    <row r="24005" ht="16.5" hidden="1" customHeight="1"/>
    <row r="24006" ht="16.5" hidden="1" customHeight="1"/>
    <row r="24007" ht="16.5" hidden="1" customHeight="1"/>
    <row r="24008" ht="16.5" hidden="1" customHeight="1"/>
    <row r="24009" ht="16.5" hidden="1" customHeight="1"/>
    <row r="24010" ht="16.5" hidden="1" customHeight="1"/>
    <row r="24011" ht="16.5" hidden="1" customHeight="1"/>
    <row r="24012" ht="16.5" hidden="1" customHeight="1"/>
    <row r="24013" ht="16.5" hidden="1" customHeight="1"/>
    <row r="24014" ht="16.5" hidden="1" customHeight="1"/>
    <row r="24015" ht="16.5" hidden="1" customHeight="1"/>
    <row r="24016" ht="16.5" hidden="1" customHeight="1"/>
    <row r="24017" ht="16.5" hidden="1" customHeight="1"/>
    <row r="24018" ht="16.5" hidden="1" customHeight="1"/>
    <row r="24019" ht="16.5" hidden="1" customHeight="1"/>
    <row r="24020" ht="16.5" hidden="1" customHeight="1"/>
    <row r="24021" ht="16.5" hidden="1" customHeight="1"/>
    <row r="24022" ht="16.5" hidden="1" customHeight="1"/>
    <row r="24023" ht="16.5" hidden="1" customHeight="1"/>
    <row r="24024" ht="16.5" hidden="1" customHeight="1"/>
    <row r="24025" ht="16.5" hidden="1" customHeight="1"/>
    <row r="24026" ht="16.5" hidden="1" customHeight="1"/>
    <row r="24027" ht="16.5" hidden="1" customHeight="1"/>
    <row r="24028" ht="16.5" hidden="1" customHeight="1"/>
    <row r="24029" ht="16.5" hidden="1" customHeight="1"/>
    <row r="24030" ht="16.5" hidden="1" customHeight="1"/>
    <row r="24031" ht="16.5" hidden="1" customHeight="1"/>
    <row r="24032" ht="16.5" hidden="1" customHeight="1"/>
    <row r="24033" ht="16.5" hidden="1" customHeight="1"/>
    <row r="24034" ht="16.5" hidden="1" customHeight="1"/>
    <row r="24035" ht="16.5" hidden="1" customHeight="1"/>
    <row r="24036" ht="16.5" hidden="1" customHeight="1"/>
    <row r="24037" ht="16.5" hidden="1" customHeight="1"/>
    <row r="24038" ht="16.5" hidden="1" customHeight="1"/>
    <row r="24039" ht="16.5" hidden="1" customHeight="1"/>
    <row r="24040" ht="16.5" hidden="1" customHeight="1"/>
    <row r="24041" ht="16.5" hidden="1" customHeight="1"/>
    <row r="24042" ht="16.5" hidden="1" customHeight="1"/>
    <row r="24043" ht="16.5" hidden="1" customHeight="1"/>
    <row r="24044" ht="16.5" hidden="1" customHeight="1"/>
    <row r="24045" ht="16.5" hidden="1" customHeight="1"/>
    <row r="24046" ht="16.5" hidden="1" customHeight="1"/>
    <row r="24047" ht="16.5" hidden="1" customHeight="1"/>
    <row r="24048" ht="16.5" hidden="1" customHeight="1"/>
    <row r="24049" ht="16.5" hidden="1" customHeight="1"/>
    <row r="24050" ht="16.5" hidden="1" customHeight="1"/>
    <row r="24051" ht="16.5" hidden="1" customHeight="1"/>
    <row r="24052" ht="16.5" hidden="1" customHeight="1"/>
    <row r="24053" ht="16.5" hidden="1" customHeight="1"/>
    <row r="24054" ht="16.5" hidden="1" customHeight="1"/>
    <row r="24055" ht="16.5" hidden="1" customHeight="1"/>
    <row r="24056" ht="16.5" hidden="1" customHeight="1"/>
    <row r="24057" ht="16.5" hidden="1" customHeight="1"/>
    <row r="24058" ht="16.5" hidden="1" customHeight="1"/>
    <row r="24059" ht="16.5" hidden="1" customHeight="1"/>
    <row r="24060" ht="16.5" hidden="1" customHeight="1"/>
    <row r="24061" ht="16.5" hidden="1" customHeight="1"/>
    <row r="24062" ht="16.5" hidden="1" customHeight="1"/>
    <row r="24063" ht="16.5" hidden="1" customHeight="1"/>
    <row r="24064" ht="16.5" hidden="1" customHeight="1"/>
    <row r="24065" ht="16.5" hidden="1" customHeight="1"/>
    <row r="24066" ht="16.5" hidden="1" customHeight="1"/>
    <row r="24067" ht="16.5" hidden="1" customHeight="1"/>
    <row r="24068" ht="16.5" hidden="1" customHeight="1"/>
    <row r="24069" ht="16.5" hidden="1" customHeight="1"/>
    <row r="24070" ht="16.5" hidden="1" customHeight="1"/>
    <row r="24071" ht="16.5" hidden="1" customHeight="1"/>
    <row r="24072" ht="16.5" hidden="1" customHeight="1"/>
    <row r="24073" ht="16.5" hidden="1" customHeight="1"/>
    <row r="24074" ht="16.5" hidden="1" customHeight="1"/>
    <row r="24075" ht="16.5" hidden="1" customHeight="1"/>
    <row r="24076" ht="16.5" hidden="1" customHeight="1"/>
    <row r="24077" ht="16.5" hidden="1" customHeight="1"/>
    <row r="24078" ht="16.5" hidden="1" customHeight="1"/>
    <row r="24079" ht="16.5" hidden="1" customHeight="1"/>
    <row r="24080" ht="16.5" hidden="1" customHeight="1"/>
    <row r="24081" ht="16.5" hidden="1" customHeight="1"/>
    <row r="24082" ht="16.5" hidden="1" customHeight="1"/>
    <row r="24083" ht="16.5" hidden="1" customHeight="1"/>
    <row r="24084" ht="16.5" hidden="1" customHeight="1"/>
    <row r="24085" ht="16.5" hidden="1" customHeight="1"/>
    <row r="24086" ht="16.5" hidden="1" customHeight="1"/>
    <row r="24087" ht="16.5" hidden="1" customHeight="1"/>
    <row r="24088" ht="16.5" hidden="1" customHeight="1"/>
    <row r="24089" ht="16.5" hidden="1" customHeight="1"/>
    <row r="24090" ht="16.5" hidden="1" customHeight="1"/>
    <row r="24091" ht="16.5" hidden="1" customHeight="1"/>
    <row r="24092" ht="16.5" hidden="1" customHeight="1"/>
    <row r="24093" ht="16.5" hidden="1" customHeight="1"/>
    <row r="24094" ht="16.5" hidden="1" customHeight="1"/>
    <row r="24095" ht="16.5" hidden="1" customHeight="1"/>
    <row r="24096" ht="16.5" hidden="1" customHeight="1"/>
    <row r="24097" ht="16.5" hidden="1" customHeight="1"/>
    <row r="24098" ht="16.5" hidden="1" customHeight="1"/>
    <row r="24099" ht="16.5" hidden="1" customHeight="1"/>
    <row r="24100" ht="16.5" hidden="1" customHeight="1"/>
    <row r="24101" ht="16.5" hidden="1" customHeight="1"/>
    <row r="24102" ht="16.5" hidden="1" customHeight="1"/>
    <row r="24103" ht="16.5" hidden="1" customHeight="1"/>
    <row r="24104" ht="16.5" hidden="1" customHeight="1"/>
    <row r="24105" ht="16.5" hidden="1" customHeight="1"/>
    <row r="24106" ht="16.5" hidden="1" customHeight="1"/>
    <row r="24107" ht="16.5" hidden="1" customHeight="1"/>
    <row r="24108" ht="16.5" hidden="1" customHeight="1"/>
    <row r="24109" ht="16.5" hidden="1" customHeight="1"/>
    <row r="24110" ht="16.5" hidden="1" customHeight="1"/>
    <row r="24111" ht="16.5" hidden="1" customHeight="1"/>
    <row r="24112" ht="16.5" hidden="1" customHeight="1"/>
    <row r="24113" ht="16.5" hidden="1" customHeight="1"/>
    <row r="24114" ht="16.5" hidden="1" customHeight="1"/>
    <row r="24115" ht="16.5" hidden="1" customHeight="1"/>
    <row r="24116" ht="16.5" hidden="1" customHeight="1"/>
    <row r="24117" ht="16.5" hidden="1" customHeight="1"/>
    <row r="24118" ht="16.5" hidden="1" customHeight="1"/>
    <row r="24119" ht="16.5" hidden="1" customHeight="1"/>
    <row r="24120" ht="16.5" hidden="1" customHeight="1"/>
    <row r="24121" ht="16.5" hidden="1" customHeight="1"/>
    <row r="24122" ht="16.5" hidden="1" customHeight="1"/>
    <row r="24123" ht="16.5" hidden="1" customHeight="1"/>
    <row r="24124" ht="16.5" hidden="1" customHeight="1"/>
    <row r="24125" ht="16.5" hidden="1" customHeight="1"/>
    <row r="24126" ht="16.5" hidden="1" customHeight="1"/>
    <row r="24127" ht="16.5" hidden="1" customHeight="1"/>
    <row r="24128" ht="16.5" hidden="1" customHeight="1"/>
    <row r="24129" ht="16.5" hidden="1" customHeight="1"/>
    <row r="24130" ht="16.5" hidden="1" customHeight="1"/>
    <row r="24131" ht="16.5" hidden="1" customHeight="1"/>
    <row r="24132" ht="16.5" hidden="1" customHeight="1"/>
    <row r="24133" ht="16.5" hidden="1" customHeight="1"/>
    <row r="24134" ht="16.5" hidden="1" customHeight="1"/>
    <row r="24135" ht="16.5" hidden="1" customHeight="1"/>
    <row r="24136" ht="16.5" hidden="1" customHeight="1"/>
    <row r="24137" ht="16.5" hidden="1" customHeight="1"/>
    <row r="24138" ht="16.5" hidden="1" customHeight="1"/>
    <row r="24139" ht="16.5" hidden="1" customHeight="1"/>
    <row r="24140" ht="16.5" hidden="1" customHeight="1"/>
    <row r="24141" ht="16.5" hidden="1" customHeight="1"/>
    <row r="24142" ht="16.5" hidden="1" customHeight="1"/>
    <row r="24143" ht="16.5" hidden="1" customHeight="1"/>
    <row r="24144" ht="16.5" hidden="1" customHeight="1"/>
    <row r="24145" ht="16.5" hidden="1" customHeight="1"/>
    <row r="24146" ht="16.5" hidden="1" customHeight="1"/>
    <row r="24147" ht="16.5" hidden="1" customHeight="1"/>
    <row r="24148" ht="16.5" hidden="1" customHeight="1"/>
    <row r="24149" ht="16.5" hidden="1" customHeight="1"/>
    <row r="24150" ht="16.5" hidden="1" customHeight="1"/>
    <row r="24151" ht="16.5" hidden="1" customHeight="1"/>
    <row r="24152" ht="16.5" hidden="1" customHeight="1"/>
    <row r="24153" ht="16.5" hidden="1" customHeight="1"/>
    <row r="24154" ht="16.5" hidden="1" customHeight="1"/>
    <row r="24155" ht="16.5" hidden="1" customHeight="1"/>
    <row r="24156" ht="16.5" hidden="1" customHeight="1"/>
    <row r="24157" ht="16.5" hidden="1" customHeight="1"/>
    <row r="24158" ht="16.5" hidden="1" customHeight="1"/>
    <row r="24159" ht="16.5" hidden="1" customHeight="1"/>
    <row r="24160" ht="16.5" hidden="1" customHeight="1"/>
    <row r="24161" ht="16.5" hidden="1" customHeight="1"/>
    <row r="24162" ht="16.5" hidden="1" customHeight="1"/>
    <row r="24163" ht="16.5" hidden="1" customHeight="1"/>
    <row r="24164" ht="16.5" hidden="1" customHeight="1"/>
    <row r="24165" ht="16.5" hidden="1" customHeight="1"/>
    <row r="24166" ht="16.5" hidden="1" customHeight="1"/>
    <row r="24167" ht="16.5" hidden="1" customHeight="1"/>
    <row r="24168" ht="16.5" hidden="1" customHeight="1"/>
    <row r="24169" ht="16.5" hidden="1" customHeight="1"/>
    <row r="24170" ht="16.5" hidden="1" customHeight="1"/>
    <row r="24171" ht="16.5" hidden="1" customHeight="1"/>
    <row r="24172" ht="16.5" hidden="1" customHeight="1"/>
    <row r="24173" ht="16.5" hidden="1" customHeight="1"/>
    <row r="24174" ht="16.5" hidden="1" customHeight="1"/>
    <row r="24175" ht="16.5" hidden="1" customHeight="1"/>
    <row r="24176" ht="16.5" hidden="1" customHeight="1"/>
    <row r="24177" ht="16.5" hidden="1" customHeight="1"/>
    <row r="24178" ht="16.5" hidden="1" customHeight="1"/>
    <row r="24179" ht="16.5" hidden="1" customHeight="1"/>
    <row r="24180" ht="16.5" hidden="1" customHeight="1"/>
    <row r="24181" ht="16.5" hidden="1" customHeight="1"/>
    <row r="24182" ht="16.5" hidden="1" customHeight="1"/>
    <row r="24183" ht="16.5" hidden="1" customHeight="1"/>
    <row r="24184" ht="16.5" hidden="1" customHeight="1"/>
    <row r="24185" ht="16.5" hidden="1" customHeight="1"/>
    <row r="24186" ht="16.5" hidden="1" customHeight="1"/>
    <row r="24187" ht="16.5" hidden="1" customHeight="1"/>
    <row r="24188" ht="16.5" hidden="1" customHeight="1"/>
    <row r="24189" ht="16.5" hidden="1" customHeight="1"/>
    <row r="24190" ht="16.5" hidden="1" customHeight="1"/>
    <row r="24191" ht="16.5" hidden="1" customHeight="1"/>
    <row r="24192" ht="16.5" hidden="1" customHeight="1"/>
    <row r="24193" ht="16.5" hidden="1" customHeight="1"/>
    <row r="24194" ht="16.5" hidden="1" customHeight="1"/>
    <row r="24195" ht="16.5" hidden="1" customHeight="1"/>
    <row r="24196" ht="16.5" hidden="1" customHeight="1"/>
    <row r="24197" ht="16.5" hidden="1" customHeight="1"/>
    <row r="24198" ht="16.5" hidden="1" customHeight="1"/>
    <row r="24199" ht="16.5" hidden="1" customHeight="1"/>
    <row r="24200" ht="16.5" hidden="1" customHeight="1"/>
    <row r="24201" ht="16.5" hidden="1" customHeight="1"/>
    <row r="24202" ht="16.5" hidden="1" customHeight="1"/>
    <row r="24203" ht="16.5" hidden="1" customHeight="1"/>
    <row r="24204" ht="16.5" hidden="1" customHeight="1"/>
    <row r="24205" ht="16.5" hidden="1" customHeight="1"/>
    <row r="24206" ht="16.5" hidden="1" customHeight="1"/>
    <row r="24207" ht="16.5" hidden="1" customHeight="1"/>
    <row r="24208" ht="16.5" hidden="1" customHeight="1"/>
    <row r="24209" ht="16.5" hidden="1" customHeight="1"/>
    <row r="24210" ht="16.5" hidden="1" customHeight="1"/>
    <row r="24211" ht="16.5" hidden="1" customHeight="1"/>
    <row r="24212" ht="16.5" hidden="1" customHeight="1"/>
    <row r="24213" ht="16.5" hidden="1" customHeight="1"/>
    <row r="24214" ht="16.5" hidden="1" customHeight="1"/>
    <row r="24215" ht="16.5" hidden="1" customHeight="1"/>
    <row r="24216" ht="16.5" hidden="1" customHeight="1"/>
    <row r="24217" ht="16.5" hidden="1" customHeight="1"/>
    <row r="24218" ht="16.5" hidden="1" customHeight="1"/>
    <row r="24219" ht="16.5" hidden="1" customHeight="1"/>
    <row r="24220" ht="16.5" hidden="1" customHeight="1"/>
    <row r="24221" ht="16.5" hidden="1" customHeight="1"/>
    <row r="24222" ht="16.5" hidden="1" customHeight="1"/>
    <row r="24223" ht="16.5" hidden="1" customHeight="1"/>
    <row r="24224" ht="16.5" hidden="1" customHeight="1"/>
    <row r="24225" ht="16.5" hidden="1" customHeight="1"/>
    <row r="24226" ht="16.5" hidden="1" customHeight="1"/>
    <row r="24227" ht="16.5" hidden="1" customHeight="1"/>
    <row r="24228" ht="16.5" hidden="1" customHeight="1"/>
    <row r="24229" ht="16.5" hidden="1" customHeight="1"/>
    <row r="24230" ht="16.5" hidden="1" customHeight="1"/>
    <row r="24231" ht="16.5" hidden="1" customHeight="1"/>
    <row r="24232" ht="16.5" hidden="1" customHeight="1"/>
    <row r="24233" ht="16.5" hidden="1" customHeight="1"/>
    <row r="24234" ht="16.5" hidden="1" customHeight="1"/>
    <row r="24235" ht="16.5" hidden="1" customHeight="1"/>
    <row r="24236" ht="16.5" hidden="1" customHeight="1"/>
    <row r="24237" ht="16.5" hidden="1" customHeight="1"/>
    <row r="24238" ht="16.5" hidden="1" customHeight="1"/>
    <row r="24239" ht="16.5" hidden="1" customHeight="1"/>
    <row r="24240" ht="16.5" hidden="1" customHeight="1"/>
    <row r="24241" ht="16.5" hidden="1" customHeight="1"/>
    <row r="24242" ht="16.5" hidden="1" customHeight="1"/>
    <row r="24243" ht="16.5" hidden="1" customHeight="1"/>
    <row r="24244" ht="16.5" hidden="1" customHeight="1"/>
    <row r="24245" ht="16.5" hidden="1" customHeight="1"/>
    <row r="24246" ht="16.5" hidden="1" customHeight="1"/>
    <row r="24247" ht="16.5" hidden="1" customHeight="1"/>
    <row r="24248" ht="16.5" hidden="1" customHeight="1"/>
    <row r="24249" ht="16.5" hidden="1" customHeight="1"/>
    <row r="24250" ht="16.5" hidden="1" customHeight="1"/>
    <row r="24251" ht="16.5" hidden="1" customHeight="1"/>
    <row r="24252" ht="16.5" hidden="1" customHeight="1"/>
    <row r="24253" ht="16.5" hidden="1" customHeight="1"/>
    <row r="24254" ht="16.5" hidden="1" customHeight="1"/>
    <row r="24255" ht="16.5" hidden="1" customHeight="1"/>
    <row r="24256" ht="16.5" hidden="1" customHeight="1"/>
    <row r="24257" ht="16.5" hidden="1" customHeight="1"/>
    <row r="24258" ht="16.5" hidden="1" customHeight="1"/>
    <row r="24259" ht="16.5" hidden="1" customHeight="1"/>
    <row r="24260" ht="16.5" hidden="1" customHeight="1"/>
    <row r="24261" ht="16.5" hidden="1" customHeight="1"/>
    <row r="24262" ht="16.5" hidden="1" customHeight="1"/>
    <row r="24263" ht="16.5" hidden="1" customHeight="1"/>
    <row r="24264" ht="16.5" hidden="1" customHeight="1"/>
    <row r="24265" ht="16.5" hidden="1" customHeight="1"/>
    <row r="24266" ht="16.5" hidden="1" customHeight="1"/>
    <row r="24267" ht="16.5" hidden="1" customHeight="1"/>
    <row r="24268" ht="16.5" hidden="1" customHeight="1"/>
    <row r="24269" ht="16.5" hidden="1" customHeight="1"/>
    <row r="24270" ht="16.5" hidden="1" customHeight="1"/>
    <row r="24271" ht="16.5" hidden="1" customHeight="1"/>
    <row r="24272" ht="16.5" hidden="1" customHeight="1"/>
    <row r="24273" ht="16.5" hidden="1" customHeight="1"/>
    <row r="24274" ht="16.5" hidden="1" customHeight="1"/>
    <row r="24275" ht="16.5" hidden="1" customHeight="1"/>
    <row r="24276" ht="16.5" hidden="1" customHeight="1"/>
    <row r="24277" ht="16.5" hidden="1" customHeight="1"/>
    <row r="24278" ht="16.5" hidden="1" customHeight="1"/>
    <row r="24279" ht="16.5" hidden="1" customHeight="1"/>
    <row r="24280" ht="16.5" hidden="1" customHeight="1"/>
    <row r="24281" ht="16.5" hidden="1" customHeight="1"/>
    <row r="24282" ht="16.5" hidden="1" customHeight="1"/>
    <row r="24283" ht="16.5" hidden="1" customHeight="1"/>
    <row r="24284" ht="16.5" hidden="1" customHeight="1"/>
    <row r="24285" ht="16.5" hidden="1" customHeight="1"/>
    <row r="24286" ht="16.5" hidden="1" customHeight="1"/>
    <row r="24287" ht="16.5" hidden="1" customHeight="1"/>
    <row r="24288" ht="16.5" hidden="1" customHeight="1"/>
    <row r="24289" ht="16.5" hidden="1" customHeight="1"/>
    <row r="24290" ht="16.5" hidden="1" customHeight="1"/>
    <row r="24291" ht="16.5" hidden="1" customHeight="1"/>
    <row r="24292" ht="16.5" hidden="1" customHeight="1"/>
    <row r="24293" ht="16.5" hidden="1" customHeight="1"/>
    <row r="24294" ht="16.5" hidden="1" customHeight="1"/>
    <row r="24295" ht="16.5" hidden="1" customHeight="1"/>
    <row r="24296" ht="16.5" hidden="1" customHeight="1"/>
    <row r="24297" ht="16.5" hidden="1" customHeight="1"/>
    <row r="24298" ht="16.5" hidden="1" customHeight="1"/>
    <row r="24299" ht="16.5" hidden="1" customHeight="1"/>
    <row r="24300" ht="16.5" hidden="1" customHeight="1"/>
    <row r="24301" ht="16.5" hidden="1" customHeight="1"/>
    <row r="24302" ht="16.5" hidden="1" customHeight="1"/>
    <row r="24303" ht="16.5" hidden="1" customHeight="1"/>
    <row r="24304" ht="16.5" hidden="1" customHeight="1"/>
    <row r="24305" ht="16.5" hidden="1" customHeight="1"/>
    <row r="24306" ht="16.5" hidden="1" customHeight="1"/>
    <row r="24307" ht="16.5" hidden="1" customHeight="1"/>
    <row r="24308" ht="16.5" hidden="1" customHeight="1"/>
    <row r="24309" ht="16.5" hidden="1" customHeight="1"/>
    <row r="24310" ht="16.5" hidden="1" customHeight="1"/>
    <row r="24311" ht="16.5" hidden="1" customHeight="1"/>
    <row r="24312" ht="16.5" hidden="1" customHeight="1"/>
    <row r="24313" ht="16.5" hidden="1" customHeight="1"/>
    <row r="24314" ht="16.5" hidden="1" customHeight="1"/>
    <row r="24315" ht="16.5" hidden="1" customHeight="1"/>
    <row r="24316" ht="16.5" hidden="1" customHeight="1"/>
    <row r="24317" ht="16.5" hidden="1" customHeight="1"/>
    <row r="24318" ht="16.5" hidden="1" customHeight="1"/>
    <row r="24319" ht="16.5" hidden="1" customHeight="1"/>
    <row r="24320" ht="16.5" hidden="1" customHeight="1"/>
    <row r="24321" ht="16.5" hidden="1" customHeight="1"/>
    <row r="24322" ht="16.5" hidden="1" customHeight="1"/>
    <row r="24323" ht="16.5" hidden="1" customHeight="1"/>
    <row r="24324" ht="16.5" hidden="1" customHeight="1"/>
    <row r="24325" ht="16.5" hidden="1" customHeight="1"/>
    <row r="24326" ht="16.5" hidden="1" customHeight="1"/>
    <row r="24327" ht="16.5" hidden="1" customHeight="1"/>
    <row r="24328" ht="16.5" hidden="1" customHeight="1"/>
    <row r="24329" ht="16.5" hidden="1" customHeight="1"/>
    <row r="24330" ht="16.5" hidden="1" customHeight="1"/>
    <row r="24331" ht="16.5" hidden="1" customHeight="1"/>
    <row r="24332" ht="16.5" hidden="1" customHeight="1"/>
    <row r="24333" ht="16.5" hidden="1" customHeight="1"/>
    <row r="24334" ht="16.5" hidden="1" customHeight="1"/>
    <row r="24335" ht="16.5" hidden="1" customHeight="1"/>
    <row r="24336" ht="16.5" hidden="1" customHeight="1"/>
    <row r="24337" ht="16.5" hidden="1" customHeight="1"/>
    <row r="24338" ht="16.5" hidden="1" customHeight="1"/>
    <row r="24339" ht="16.5" hidden="1" customHeight="1"/>
    <row r="24340" ht="16.5" hidden="1" customHeight="1"/>
    <row r="24341" ht="16.5" hidden="1" customHeight="1"/>
    <row r="24342" ht="16.5" hidden="1" customHeight="1"/>
    <row r="24343" ht="16.5" hidden="1" customHeight="1"/>
    <row r="24344" ht="16.5" hidden="1" customHeight="1"/>
    <row r="24345" ht="16.5" hidden="1" customHeight="1"/>
    <row r="24346" ht="16.5" hidden="1" customHeight="1"/>
    <row r="24347" ht="16.5" hidden="1" customHeight="1"/>
    <row r="24348" ht="16.5" hidden="1" customHeight="1"/>
    <row r="24349" ht="16.5" hidden="1" customHeight="1"/>
    <row r="24350" ht="16.5" hidden="1" customHeight="1"/>
    <row r="24351" ht="16.5" hidden="1" customHeight="1"/>
    <row r="24352" ht="16.5" hidden="1" customHeight="1"/>
    <row r="24353" ht="16.5" hidden="1" customHeight="1"/>
    <row r="24354" ht="16.5" hidden="1" customHeight="1"/>
    <row r="24355" ht="16.5" hidden="1" customHeight="1"/>
    <row r="24356" ht="16.5" hidden="1" customHeight="1"/>
    <row r="24357" ht="16.5" hidden="1" customHeight="1"/>
    <row r="24358" ht="16.5" hidden="1" customHeight="1"/>
    <row r="24359" ht="16.5" hidden="1" customHeight="1"/>
    <row r="24360" ht="16.5" hidden="1" customHeight="1"/>
    <row r="24361" ht="16.5" hidden="1" customHeight="1"/>
    <row r="24362" ht="16.5" hidden="1" customHeight="1"/>
    <row r="24363" ht="16.5" hidden="1" customHeight="1"/>
    <row r="24364" ht="16.5" hidden="1" customHeight="1"/>
    <row r="24365" ht="16.5" hidden="1" customHeight="1"/>
    <row r="24366" ht="16.5" hidden="1" customHeight="1"/>
    <row r="24367" ht="16.5" hidden="1" customHeight="1"/>
    <row r="24368" ht="16.5" hidden="1" customHeight="1"/>
    <row r="24369" ht="16.5" hidden="1" customHeight="1"/>
    <row r="24370" ht="16.5" hidden="1" customHeight="1"/>
    <row r="24371" ht="16.5" hidden="1" customHeight="1"/>
    <row r="24372" ht="16.5" hidden="1" customHeight="1"/>
    <row r="24373" ht="16.5" hidden="1" customHeight="1"/>
    <row r="24374" ht="16.5" hidden="1" customHeight="1"/>
    <row r="24375" ht="16.5" hidden="1" customHeight="1"/>
    <row r="24376" ht="16.5" hidden="1" customHeight="1"/>
    <row r="24377" ht="16.5" hidden="1" customHeight="1"/>
    <row r="24378" ht="16.5" hidden="1" customHeight="1"/>
    <row r="24379" ht="16.5" hidden="1" customHeight="1"/>
    <row r="24380" ht="16.5" hidden="1" customHeight="1"/>
    <row r="24381" ht="16.5" hidden="1" customHeight="1"/>
    <row r="24382" ht="16.5" hidden="1" customHeight="1"/>
    <row r="24383" ht="16.5" hidden="1" customHeight="1"/>
    <row r="24384" ht="16.5" hidden="1" customHeight="1"/>
    <row r="24385" ht="16.5" hidden="1" customHeight="1"/>
    <row r="24386" ht="16.5" hidden="1" customHeight="1"/>
    <row r="24387" ht="16.5" hidden="1" customHeight="1"/>
    <row r="24388" ht="16.5" hidden="1" customHeight="1"/>
    <row r="24389" ht="16.5" hidden="1" customHeight="1"/>
    <row r="24390" ht="16.5" hidden="1" customHeight="1"/>
    <row r="24391" ht="16.5" hidden="1" customHeight="1"/>
    <row r="24392" ht="16.5" hidden="1" customHeight="1"/>
    <row r="24393" ht="16.5" hidden="1" customHeight="1"/>
    <row r="24394" ht="16.5" hidden="1" customHeight="1"/>
    <row r="24395" ht="16.5" hidden="1" customHeight="1"/>
    <row r="24396" ht="16.5" hidden="1" customHeight="1"/>
    <row r="24397" ht="16.5" hidden="1" customHeight="1"/>
    <row r="24398" ht="16.5" hidden="1" customHeight="1"/>
    <row r="24399" ht="16.5" hidden="1" customHeight="1"/>
    <row r="24400" ht="16.5" hidden="1" customHeight="1"/>
    <row r="24401" ht="16.5" hidden="1" customHeight="1"/>
    <row r="24402" ht="16.5" hidden="1" customHeight="1"/>
    <row r="24403" ht="16.5" hidden="1" customHeight="1"/>
    <row r="24404" ht="16.5" hidden="1" customHeight="1"/>
    <row r="24405" ht="16.5" hidden="1" customHeight="1"/>
    <row r="24406" ht="16.5" hidden="1" customHeight="1"/>
    <row r="24407" ht="16.5" hidden="1" customHeight="1"/>
    <row r="24408" ht="16.5" hidden="1" customHeight="1"/>
    <row r="24409" ht="16.5" hidden="1" customHeight="1"/>
    <row r="24410" ht="16.5" hidden="1" customHeight="1"/>
    <row r="24411" ht="16.5" hidden="1" customHeight="1"/>
    <row r="24412" ht="16.5" hidden="1" customHeight="1"/>
    <row r="24413" ht="16.5" hidden="1" customHeight="1"/>
    <row r="24414" ht="16.5" hidden="1" customHeight="1"/>
    <row r="24415" ht="16.5" hidden="1" customHeight="1"/>
    <row r="24416" ht="16.5" hidden="1" customHeight="1"/>
    <row r="24417" ht="16.5" hidden="1" customHeight="1"/>
    <row r="24418" ht="16.5" hidden="1" customHeight="1"/>
    <row r="24419" ht="16.5" hidden="1" customHeight="1"/>
    <row r="24420" ht="16.5" hidden="1" customHeight="1"/>
    <row r="24421" ht="16.5" hidden="1" customHeight="1"/>
    <row r="24422" ht="16.5" hidden="1" customHeight="1"/>
    <row r="24423" ht="16.5" hidden="1" customHeight="1"/>
    <row r="24424" ht="16.5" hidden="1" customHeight="1"/>
    <row r="24425" ht="16.5" hidden="1" customHeight="1"/>
    <row r="24426" ht="16.5" hidden="1" customHeight="1"/>
    <row r="24427" ht="16.5" hidden="1" customHeight="1"/>
    <row r="24428" ht="16.5" hidden="1" customHeight="1"/>
    <row r="24429" ht="16.5" hidden="1" customHeight="1"/>
    <row r="24430" ht="16.5" hidden="1" customHeight="1"/>
    <row r="24431" ht="16.5" hidden="1" customHeight="1"/>
    <row r="24432" ht="16.5" hidden="1" customHeight="1"/>
    <row r="24433" ht="16.5" hidden="1" customHeight="1"/>
    <row r="24434" ht="16.5" hidden="1" customHeight="1"/>
    <row r="24435" ht="16.5" hidden="1" customHeight="1"/>
    <row r="24436" ht="16.5" hidden="1" customHeight="1"/>
    <row r="24437" ht="16.5" hidden="1" customHeight="1"/>
    <row r="24438" ht="16.5" hidden="1" customHeight="1"/>
    <row r="24439" ht="16.5" hidden="1" customHeight="1"/>
    <row r="24440" ht="16.5" hidden="1" customHeight="1"/>
    <row r="24441" ht="16.5" hidden="1" customHeight="1"/>
    <row r="24442" ht="16.5" hidden="1" customHeight="1"/>
    <row r="24443" ht="16.5" hidden="1" customHeight="1"/>
    <row r="24444" ht="16.5" hidden="1" customHeight="1"/>
    <row r="24445" ht="16.5" hidden="1" customHeight="1"/>
    <row r="24446" ht="16.5" hidden="1" customHeight="1"/>
    <row r="24447" ht="16.5" hidden="1" customHeight="1"/>
    <row r="24448" ht="16.5" hidden="1" customHeight="1"/>
    <row r="24449" ht="16.5" hidden="1" customHeight="1"/>
    <row r="24450" ht="16.5" hidden="1" customHeight="1"/>
    <row r="24451" ht="16.5" hidden="1" customHeight="1"/>
    <row r="24452" ht="16.5" hidden="1" customHeight="1"/>
    <row r="24453" ht="16.5" hidden="1" customHeight="1"/>
    <row r="24454" ht="16.5" hidden="1" customHeight="1"/>
    <row r="24455" ht="16.5" hidden="1" customHeight="1"/>
    <row r="24456" ht="16.5" hidden="1" customHeight="1"/>
    <row r="24457" ht="16.5" hidden="1" customHeight="1"/>
    <row r="24458" ht="16.5" hidden="1" customHeight="1"/>
    <row r="24459" ht="16.5" hidden="1" customHeight="1"/>
    <row r="24460" ht="16.5" hidden="1" customHeight="1"/>
    <row r="24461" ht="16.5" hidden="1" customHeight="1"/>
    <row r="24462" ht="16.5" hidden="1" customHeight="1"/>
    <row r="24463" ht="16.5" hidden="1" customHeight="1"/>
    <row r="24464" ht="16.5" hidden="1" customHeight="1"/>
    <row r="24465" ht="16.5" hidden="1" customHeight="1"/>
    <row r="24466" ht="16.5" hidden="1" customHeight="1"/>
    <row r="24467" ht="16.5" hidden="1" customHeight="1"/>
    <row r="24468" ht="16.5" hidden="1" customHeight="1"/>
    <row r="24469" ht="16.5" hidden="1" customHeight="1"/>
    <row r="24470" ht="16.5" hidden="1" customHeight="1"/>
    <row r="24471" ht="16.5" hidden="1" customHeight="1"/>
    <row r="24472" ht="16.5" hidden="1" customHeight="1"/>
    <row r="24473" ht="16.5" hidden="1" customHeight="1"/>
    <row r="24474" ht="16.5" hidden="1" customHeight="1"/>
    <row r="24475" ht="16.5" hidden="1" customHeight="1"/>
    <row r="24476" ht="16.5" hidden="1" customHeight="1"/>
    <row r="24477" ht="16.5" hidden="1" customHeight="1"/>
    <row r="24478" ht="16.5" hidden="1" customHeight="1"/>
    <row r="24479" ht="16.5" hidden="1" customHeight="1"/>
    <row r="24480" ht="16.5" hidden="1" customHeight="1"/>
    <row r="24481" ht="16.5" hidden="1" customHeight="1"/>
    <row r="24482" ht="16.5" hidden="1" customHeight="1"/>
    <row r="24483" ht="16.5" hidden="1" customHeight="1"/>
    <row r="24484" ht="16.5" hidden="1" customHeight="1"/>
    <row r="24485" ht="16.5" hidden="1" customHeight="1"/>
    <row r="24486" ht="16.5" hidden="1" customHeight="1"/>
    <row r="24487" ht="16.5" hidden="1" customHeight="1"/>
    <row r="24488" ht="16.5" hidden="1" customHeight="1"/>
    <row r="24489" ht="16.5" hidden="1" customHeight="1"/>
    <row r="24490" ht="16.5" hidden="1" customHeight="1"/>
    <row r="24491" ht="16.5" hidden="1" customHeight="1"/>
    <row r="24492" ht="16.5" hidden="1" customHeight="1"/>
    <row r="24493" ht="16.5" hidden="1" customHeight="1"/>
    <row r="24494" ht="16.5" hidden="1" customHeight="1"/>
    <row r="24495" ht="16.5" hidden="1" customHeight="1"/>
    <row r="24496" ht="16.5" hidden="1" customHeight="1"/>
    <row r="24497" ht="16.5" hidden="1" customHeight="1"/>
    <row r="24498" ht="16.5" hidden="1" customHeight="1"/>
    <row r="24499" ht="16.5" hidden="1" customHeight="1"/>
    <row r="24500" ht="16.5" hidden="1" customHeight="1"/>
    <row r="24501" ht="16.5" hidden="1" customHeight="1"/>
    <row r="24502" ht="16.5" hidden="1" customHeight="1"/>
    <row r="24503" ht="16.5" hidden="1" customHeight="1"/>
    <row r="24504" ht="16.5" hidden="1" customHeight="1"/>
    <row r="24505" ht="16.5" hidden="1" customHeight="1"/>
    <row r="24506" ht="16.5" hidden="1" customHeight="1"/>
    <row r="24507" ht="16.5" hidden="1" customHeight="1"/>
    <row r="24508" ht="16.5" hidden="1" customHeight="1"/>
    <row r="24509" ht="16.5" hidden="1" customHeight="1"/>
    <row r="24510" ht="16.5" hidden="1" customHeight="1"/>
    <row r="24511" ht="16.5" hidden="1" customHeight="1"/>
    <row r="24512" ht="16.5" hidden="1" customHeight="1"/>
    <row r="24513" ht="16.5" hidden="1" customHeight="1"/>
    <row r="24514" ht="16.5" hidden="1" customHeight="1"/>
    <row r="24515" ht="16.5" hidden="1" customHeight="1"/>
    <row r="24516" ht="16.5" hidden="1" customHeight="1"/>
    <row r="24517" ht="16.5" hidden="1" customHeight="1"/>
    <row r="24518" ht="16.5" hidden="1" customHeight="1"/>
    <row r="24519" ht="16.5" hidden="1" customHeight="1"/>
    <row r="24520" ht="16.5" hidden="1" customHeight="1"/>
    <row r="24521" ht="16.5" hidden="1" customHeight="1"/>
    <row r="24522" ht="16.5" hidden="1" customHeight="1"/>
    <row r="24523" ht="16.5" hidden="1" customHeight="1"/>
    <row r="24524" ht="16.5" hidden="1" customHeight="1"/>
    <row r="24525" ht="16.5" hidden="1" customHeight="1"/>
    <row r="24526" ht="16.5" hidden="1" customHeight="1"/>
    <row r="24527" ht="16.5" hidden="1" customHeight="1"/>
    <row r="24528" ht="16.5" hidden="1" customHeight="1"/>
    <row r="24529" ht="16.5" hidden="1" customHeight="1"/>
    <row r="24530" ht="16.5" hidden="1" customHeight="1"/>
    <row r="24531" ht="16.5" hidden="1" customHeight="1"/>
    <row r="24532" ht="16.5" hidden="1" customHeight="1"/>
    <row r="24533" ht="16.5" hidden="1" customHeight="1"/>
    <row r="24534" ht="16.5" hidden="1" customHeight="1"/>
    <row r="24535" ht="16.5" hidden="1" customHeight="1"/>
    <row r="24536" ht="16.5" hidden="1" customHeight="1"/>
    <row r="24537" ht="16.5" hidden="1" customHeight="1"/>
    <row r="24538" ht="16.5" hidden="1" customHeight="1"/>
    <row r="24539" ht="16.5" hidden="1" customHeight="1"/>
    <row r="24540" ht="16.5" hidden="1" customHeight="1"/>
    <row r="24541" ht="16.5" hidden="1" customHeight="1"/>
    <row r="24542" ht="16.5" hidden="1" customHeight="1"/>
    <row r="24543" ht="16.5" hidden="1" customHeight="1"/>
    <row r="24544" ht="16.5" hidden="1" customHeight="1"/>
    <row r="24545" ht="16.5" hidden="1" customHeight="1"/>
    <row r="24546" ht="16.5" hidden="1" customHeight="1"/>
    <row r="24547" ht="16.5" hidden="1" customHeight="1"/>
    <row r="24548" ht="16.5" hidden="1" customHeight="1"/>
    <row r="24549" ht="16.5" hidden="1" customHeight="1"/>
    <row r="24550" ht="16.5" hidden="1" customHeight="1"/>
    <row r="24551" ht="16.5" hidden="1" customHeight="1"/>
    <row r="24552" ht="16.5" hidden="1" customHeight="1"/>
    <row r="24553" ht="16.5" hidden="1" customHeight="1"/>
    <row r="24554" ht="16.5" hidden="1" customHeight="1"/>
    <row r="24555" ht="16.5" hidden="1" customHeight="1"/>
    <row r="24556" ht="16.5" hidden="1" customHeight="1"/>
    <row r="24557" ht="16.5" hidden="1" customHeight="1"/>
    <row r="24558" ht="16.5" hidden="1" customHeight="1"/>
    <row r="24559" ht="16.5" hidden="1" customHeight="1"/>
    <row r="24560" ht="16.5" hidden="1" customHeight="1"/>
    <row r="24561" ht="16.5" hidden="1" customHeight="1"/>
    <row r="24562" ht="16.5" hidden="1" customHeight="1"/>
    <row r="24563" ht="16.5" hidden="1" customHeight="1"/>
    <row r="24564" ht="16.5" hidden="1" customHeight="1"/>
    <row r="24565" ht="16.5" hidden="1" customHeight="1"/>
    <row r="24566" ht="16.5" hidden="1" customHeight="1"/>
    <row r="24567" ht="16.5" hidden="1" customHeight="1"/>
    <row r="24568" ht="16.5" hidden="1" customHeight="1"/>
    <row r="24569" ht="16.5" hidden="1" customHeight="1"/>
    <row r="24570" ht="16.5" hidden="1" customHeight="1"/>
    <row r="24571" ht="16.5" hidden="1" customHeight="1"/>
    <row r="24572" ht="16.5" hidden="1" customHeight="1"/>
    <row r="24573" ht="16.5" hidden="1" customHeight="1"/>
    <row r="24574" ht="16.5" hidden="1" customHeight="1"/>
    <row r="24575" ht="16.5" hidden="1" customHeight="1"/>
    <row r="24576" ht="16.5" hidden="1" customHeight="1"/>
    <row r="24577" ht="16.5" hidden="1" customHeight="1"/>
    <row r="24578" ht="16.5" hidden="1" customHeight="1"/>
    <row r="24579" ht="16.5" hidden="1" customHeight="1"/>
    <row r="24580" ht="16.5" hidden="1" customHeight="1"/>
    <row r="24581" ht="16.5" hidden="1" customHeight="1"/>
    <row r="24582" ht="16.5" hidden="1" customHeight="1"/>
    <row r="24583" ht="16.5" hidden="1" customHeight="1"/>
    <row r="24584" ht="16.5" hidden="1" customHeight="1"/>
    <row r="24585" ht="16.5" hidden="1" customHeight="1"/>
    <row r="24586" ht="16.5" hidden="1" customHeight="1"/>
    <row r="24587" ht="16.5" hidden="1" customHeight="1"/>
    <row r="24588" ht="16.5" hidden="1" customHeight="1"/>
    <row r="24589" ht="16.5" hidden="1" customHeight="1"/>
    <row r="24590" ht="16.5" hidden="1" customHeight="1"/>
    <row r="24591" ht="16.5" hidden="1" customHeight="1"/>
    <row r="24592" ht="16.5" hidden="1" customHeight="1"/>
    <row r="24593" ht="16.5" hidden="1" customHeight="1"/>
    <row r="24594" ht="16.5" hidden="1" customHeight="1"/>
    <row r="24595" ht="16.5" hidden="1" customHeight="1"/>
    <row r="24596" ht="16.5" hidden="1" customHeight="1"/>
    <row r="24597" ht="16.5" hidden="1" customHeight="1"/>
    <row r="24598" ht="16.5" hidden="1" customHeight="1"/>
    <row r="24599" ht="16.5" hidden="1" customHeight="1"/>
    <row r="24600" ht="16.5" hidden="1" customHeight="1"/>
    <row r="24601" ht="16.5" hidden="1" customHeight="1"/>
    <row r="24602" ht="16.5" hidden="1" customHeight="1"/>
    <row r="24603" ht="16.5" hidden="1" customHeight="1"/>
    <row r="24604" ht="16.5" hidden="1" customHeight="1"/>
    <row r="24605" ht="16.5" hidden="1" customHeight="1"/>
    <row r="24606" ht="16.5" hidden="1" customHeight="1"/>
    <row r="24607" ht="16.5" hidden="1" customHeight="1"/>
    <row r="24608" ht="16.5" hidden="1" customHeight="1"/>
    <row r="24609" ht="16.5" hidden="1" customHeight="1"/>
    <row r="24610" ht="16.5" hidden="1" customHeight="1"/>
    <row r="24611" ht="16.5" hidden="1" customHeight="1"/>
    <row r="24612" ht="16.5" hidden="1" customHeight="1"/>
    <row r="24613" ht="16.5" hidden="1" customHeight="1"/>
    <row r="24614" ht="16.5" hidden="1" customHeight="1"/>
    <row r="24615" ht="16.5" hidden="1" customHeight="1"/>
    <row r="24616" ht="16.5" hidden="1" customHeight="1"/>
    <row r="24617" ht="16.5" hidden="1" customHeight="1"/>
    <row r="24618" ht="16.5" hidden="1" customHeight="1"/>
    <row r="24619" ht="16.5" hidden="1" customHeight="1"/>
    <row r="24620" ht="16.5" hidden="1" customHeight="1"/>
    <row r="24621" ht="16.5" hidden="1" customHeight="1"/>
    <row r="24622" ht="16.5" hidden="1" customHeight="1"/>
    <row r="24623" ht="16.5" hidden="1" customHeight="1"/>
    <row r="24624" ht="16.5" hidden="1" customHeight="1"/>
    <row r="24625" ht="16.5" hidden="1" customHeight="1"/>
    <row r="24626" ht="16.5" hidden="1" customHeight="1"/>
    <row r="24627" ht="16.5" hidden="1" customHeight="1"/>
    <row r="24628" ht="16.5" hidden="1" customHeight="1"/>
    <row r="24629" ht="16.5" hidden="1" customHeight="1"/>
    <row r="24630" ht="16.5" hidden="1" customHeight="1"/>
    <row r="24631" ht="16.5" hidden="1" customHeight="1"/>
    <row r="24632" ht="16.5" hidden="1" customHeight="1"/>
    <row r="24633" ht="16.5" hidden="1" customHeight="1"/>
    <row r="24634" ht="16.5" hidden="1" customHeight="1"/>
    <row r="24635" ht="16.5" hidden="1" customHeight="1"/>
    <row r="24636" ht="16.5" hidden="1" customHeight="1"/>
    <row r="24637" ht="16.5" hidden="1" customHeight="1"/>
    <row r="24638" ht="16.5" hidden="1" customHeight="1"/>
    <row r="24639" ht="16.5" hidden="1" customHeight="1"/>
    <row r="24640" ht="16.5" hidden="1" customHeight="1"/>
    <row r="24641" ht="16.5" hidden="1" customHeight="1"/>
    <row r="24642" ht="16.5" hidden="1" customHeight="1"/>
    <row r="24643" ht="16.5" hidden="1" customHeight="1"/>
    <row r="24644" ht="16.5" hidden="1" customHeight="1"/>
    <row r="24645" ht="16.5" hidden="1" customHeight="1"/>
    <row r="24646" ht="16.5" hidden="1" customHeight="1"/>
    <row r="24647" ht="16.5" hidden="1" customHeight="1"/>
    <row r="24648" ht="16.5" hidden="1" customHeight="1"/>
    <row r="24649" ht="16.5" hidden="1" customHeight="1"/>
    <row r="24650" ht="16.5" hidden="1" customHeight="1"/>
    <row r="24651" ht="16.5" hidden="1" customHeight="1"/>
    <row r="24652" ht="16.5" hidden="1" customHeight="1"/>
    <row r="24653" ht="16.5" hidden="1" customHeight="1"/>
    <row r="24654" ht="16.5" hidden="1" customHeight="1"/>
    <row r="24655" ht="16.5" hidden="1" customHeight="1"/>
    <row r="24656" ht="16.5" hidden="1" customHeight="1"/>
    <row r="24657" ht="16.5" hidden="1" customHeight="1"/>
    <row r="24658" ht="16.5" hidden="1" customHeight="1"/>
    <row r="24659" ht="16.5" hidden="1" customHeight="1"/>
    <row r="24660" ht="16.5" hidden="1" customHeight="1"/>
    <row r="24661" ht="16.5" hidden="1" customHeight="1"/>
    <row r="24662" ht="16.5" hidden="1" customHeight="1"/>
    <row r="24663" ht="16.5" hidden="1" customHeight="1"/>
    <row r="24664" ht="16.5" hidden="1" customHeight="1"/>
    <row r="24665" ht="16.5" hidden="1" customHeight="1"/>
    <row r="24666" ht="16.5" hidden="1" customHeight="1"/>
    <row r="24667" ht="16.5" hidden="1" customHeight="1"/>
    <row r="24668" ht="16.5" hidden="1" customHeight="1"/>
    <row r="24669" ht="16.5" hidden="1" customHeight="1"/>
    <row r="24670" ht="16.5" hidden="1" customHeight="1"/>
    <row r="24671" ht="16.5" hidden="1" customHeight="1"/>
    <row r="24672" ht="16.5" hidden="1" customHeight="1"/>
    <row r="24673" ht="16.5" hidden="1" customHeight="1"/>
    <row r="24674" ht="16.5" hidden="1" customHeight="1"/>
    <row r="24675" ht="16.5" hidden="1" customHeight="1"/>
    <row r="24676" ht="16.5" hidden="1" customHeight="1"/>
    <row r="24677" ht="16.5" hidden="1" customHeight="1"/>
    <row r="24678" ht="16.5" hidden="1" customHeight="1"/>
    <row r="24679" ht="16.5" hidden="1" customHeight="1"/>
    <row r="24680" ht="16.5" hidden="1" customHeight="1"/>
    <row r="24681" ht="16.5" hidden="1" customHeight="1"/>
    <row r="24682" ht="16.5" hidden="1" customHeight="1"/>
    <row r="24683" ht="16.5" hidden="1" customHeight="1"/>
    <row r="24684" ht="16.5" hidden="1" customHeight="1"/>
    <row r="24685" ht="16.5" hidden="1" customHeight="1"/>
    <row r="24686" ht="16.5" hidden="1" customHeight="1"/>
    <row r="24687" ht="16.5" hidden="1" customHeight="1"/>
    <row r="24688" ht="16.5" hidden="1" customHeight="1"/>
    <row r="24689" ht="16.5" hidden="1" customHeight="1"/>
    <row r="24690" ht="16.5" hidden="1" customHeight="1"/>
    <row r="24691" ht="16.5" hidden="1" customHeight="1"/>
    <row r="24692" ht="16.5" hidden="1" customHeight="1"/>
    <row r="24693" ht="16.5" hidden="1" customHeight="1"/>
    <row r="24694" ht="16.5" hidden="1" customHeight="1"/>
    <row r="24695" ht="16.5" hidden="1" customHeight="1"/>
    <row r="24696" ht="16.5" hidden="1" customHeight="1"/>
    <row r="24697" ht="16.5" hidden="1" customHeight="1"/>
    <row r="24698" ht="16.5" hidden="1" customHeight="1"/>
    <row r="24699" ht="16.5" hidden="1" customHeight="1"/>
    <row r="24700" ht="16.5" hidden="1" customHeight="1"/>
    <row r="24701" ht="16.5" hidden="1" customHeight="1"/>
    <row r="24702" ht="16.5" hidden="1" customHeight="1"/>
    <row r="24703" ht="16.5" hidden="1" customHeight="1"/>
    <row r="24704" ht="16.5" hidden="1" customHeight="1"/>
    <row r="24705" ht="16.5" hidden="1" customHeight="1"/>
    <row r="24706" ht="16.5" hidden="1" customHeight="1"/>
    <row r="24707" ht="16.5" hidden="1" customHeight="1"/>
    <row r="24708" ht="16.5" hidden="1" customHeight="1"/>
    <row r="24709" ht="16.5" hidden="1" customHeight="1"/>
    <row r="24710" ht="16.5" hidden="1" customHeight="1"/>
    <row r="24711" ht="16.5" hidden="1" customHeight="1"/>
    <row r="24712" ht="16.5" hidden="1" customHeight="1"/>
    <row r="24713" ht="16.5" hidden="1" customHeight="1"/>
    <row r="24714" ht="16.5" hidden="1" customHeight="1"/>
    <row r="24715" ht="16.5" hidden="1" customHeight="1"/>
    <row r="24716" ht="16.5" hidden="1" customHeight="1"/>
    <row r="24717" ht="16.5" hidden="1" customHeight="1"/>
    <row r="24718" ht="16.5" hidden="1" customHeight="1"/>
    <row r="24719" ht="16.5" hidden="1" customHeight="1"/>
    <row r="24720" ht="16.5" hidden="1" customHeight="1"/>
    <row r="24721" ht="16.5" hidden="1" customHeight="1"/>
    <row r="24722" ht="16.5" hidden="1" customHeight="1"/>
    <row r="24723" ht="16.5" hidden="1" customHeight="1"/>
    <row r="24724" ht="16.5" hidden="1" customHeight="1"/>
    <row r="24725" ht="16.5" hidden="1" customHeight="1"/>
    <row r="24726" ht="16.5" hidden="1" customHeight="1"/>
    <row r="24727" ht="16.5" hidden="1" customHeight="1"/>
    <row r="24728" ht="16.5" hidden="1" customHeight="1"/>
    <row r="24729" ht="16.5" hidden="1" customHeight="1"/>
    <row r="24730" ht="16.5" hidden="1" customHeight="1"/>
    <row r="24731" ht="16.5" hidden="1" customHeight="1"/>
    <row r="24732" ht="16.5" hidden="1" customHeight="1"/>
    <row r="24733" ht="16.5" hidden="1" customHeight="1"/>
    <row r="24734" ht="16.5" hidden="1" customHeight="1"/>
    <row r="24735" ht="16.5" hidden="1" customHeight="1"/>
    <row r="24736" ht="16.5" hidden="1" customHeight="1"/>
    <row r="24737" ht="16.5" hidden="1" customHeight="1"/>
    <row r="24738" ht="16.5" hidden="1" customHeight="1"/>
    <row r="24739" ht="16.5" hidden="1" customHeight="1"/>
    <row r="24740" ht="16.5" hidden="1" customHeight="1"/>
    <row r="24741" ht="16.5" hidden="1" customHeight="1"/>
    <row r="24742" ht="16.5" hidden="1" customHeight="1"/>
    <row r="24743" ht="16.5" hidden="1" customHeight="1"/>
    <row r="24744" ht="16.5" hidden="1" customHeight="1"/>
    <row r="24745" ht="16.5" hidden="1" customHeight="1"/>
    <row r="24746" ht="16.5" hidden="1" customHeight="1"/>
    <row r="24747" ht="16.5" hidden="1" customHeight="1"/>
    <row r="24748" ht="16.5" hidden="1" customHeight="1"/>
    <row r="24749" ht="16.5" hidden="1" customHeight="1"/>
    <row r="24750" ht="16.5" hidden="1" customHeight="1"/>
    <row r="24751" ht="16.5" hidden="1" customHeight="1"/>
    <row r="24752" ht="16.5" hidden="1" customHeight="1"/>
    <row r="24753" ht="16.5" hidden="1" customHeight="1"/>
    <row r="24754" ht="16.5" hidden="1" customHeight="1"/>
    <row r="24755" ht="16.5" hidden="1" customHeight="1"/>
    <row r="24756" ht="16.5" hidden="1" customHeight="1"/>
    <row r="24757" ht="16.5" hidden="1" customHeight="1"/>
    <row r="24758" ht="16.5" hidden="1" customHeight="1"/>
    <row r="24759" ht="16.5" hidden="1" customHeight="1"/>
    <row r="24760" ht="16.5" hidden="1" customHeight="1"/>
    <row r="24761" ht="16.5" hidden="1" customHeight="1"/>
    <row r="24762" ht="16.5" hidden="1" customHeight="1"/>
    <row r="24763" ht="16.5" hidden="1" customHeight="1"/>
    <row r="24764" ht="16.5" hidden="1" customHeight="1"/>
    <row r="24765" ht="16.5" hidden="1" customHeight="1"/>
    <row r="24766" ht="16.5" hidden="1" customHeight="1"/>
    <row r="24767" ht="16.5" hidden="1" customHeight="1"/>
    <row r="24768" ht="16.5" hidden="1" customHeight="1"/>
    <row r="24769" ht="16.5" hidden="1" customHeight="1"/>
    <row r="24770" ht="16.5" hidden="1" customHeight="1"/>
    <row r="24771" ht="16.5" hidden="1" customHeight="1"/>
    <row r="24772" ht="16.5" hidden="1" customHeight="1"/>
    <row r="24773" ht="16.5" hidden="1" customHeight="1"/>
    <row r="24774" ht="16.5" hidden="1" customHeight="1"/>
    <row r="24775" ht="16.5" hidden="1" customHeight="1"/>
    <row r="24776" ht="16.5" hidden="1" customHeight="1"/>
    <row r="24777" ht="16.5" hidden="1" customHeight="1"/>
    <row r="24778" ht="16.5" hidden="1" customHeight="1"/>
    <row r="24779" ht="16.5" hidden="1" customHeight="1"/>
    <row r="24780" ht="16.5" hidden="1" customHeight="1"/>
    <row r="24781" ht="16.5" hidden="1" customHeight="1"/>
    <row r="24782" ht="16.5" hidden="1" customHeight="1"/>
    <row r="24783" ht="16.5" hidden="1" customHeight="1"/>
    <row r="24784" ht="16.5" hidden="1" customHeight="1"/>
    <row r="24785" ht="16.5" hidden="1" customHeight="1"/>
    <row r="24786" ht="16.5" hidden="1" customHeight="1"/>
    <row r="24787" ht="16.5" hidden="1" customHeight="1"/>
    <row r="24788" ht="16.5" hidden="1" customHeight="1"/>
    <row r="24789" ht="16.5" hidden="1" customHeight="1"/>
    <row r="24790" ht="16.5" hidden="1" customHeight="1"/>
    <row r="24791" ht="16.5" hidden="1" customHeight="1"/>
    <row r="24792" ht="16.5" hidden="1" customHeight="1"/>
    <row r="24793" ht="16.5" hidden="1" customHeight="1"/>
    <row r="24794" ht="16.5" hidden="1" customHeight="1"/>
    <row r="24795" ht="16.5" hidden="1" customHeight="1"/>
    <row r="24796" ht="16.5" hidden="1" customHeight="1"/>
    <row r="24797" ht="16.5" hidden="1" customHeight="1"/>
    <row r="24798" ht="16.5" hidden="1" customHeight="1"/>
    <row r="24799" ht="16.5" hidden="1" customHeight="1"/>
    <row r="24800" ht="16.5" hidden="1" customHeight="1"/>
    <row r="24801" ht="16.5" hidden="1" customHeight="1"/>
    <row r="24802" ht="16.5" hidden="1" customHeight="1"/>
    <row r="24803" ht="16.5" hidden="1" customHeight="1"/>
    <row r="24804" ht="16.5" hidden="1" customHeight="1"/>
    <row r="24805" ht="16.5" hidden="1" customHeight="1"/>
    <row r="24806" ht="16.5" hidden="1" customHeight="1"/>
    <row r="24807" ht="16.5" hidden="1" customHeight="1"/>
    <row r="24808" ht="16.5" hidden="1" customHeight="1"/>
    <row r="24809" ht="16.5" hidden="1" customHeight="1"/>
    <row r="24810" ht="16.5" hidden="1" customHeight="1"/>
    <row r="24811" ht="16.5" hidden="1" customHeight="1"/>
    <row r="24812" ht="16.5" hidden="1" customHeight="1"/>
    <row r="24813" ht="16.5" hidden="1" customHeight="1"/>
    <row r="24814" ht="16.5" hidden="1" customHeight="1"/>
    <row r="24815" ht="16.5" hidden="1" customHeight="1"/>
    <row r="24816" ht="16.5" hidden="1" customHeight="1"/>
    <row r="24817" ht="16.5" hidden="1" customHeight="1"/>
    <row r="24818" ht="16.5" hidden="1" customHeight="1"/>
    <row r="24819" ht="16.5" hidden="1" customHeight="1"/>
    <row r="24820" ht="16.5" hidden="1" customHeight="1"/>
    <row r="24821" ht="16.5" hidden="1" customHeight="1"/>
    <row r="24822" ht="16.5" hidden="1" customHeight="1"/>
    <row r="24823" ht="16.5" hidden="1" customHeight="1"/>
    <row r="24824" ht="16.5" hidden="1" customHeight="1"/>
    <row r="24825" ht="16.5" hidden="1" customHeight="1"/>
    <row r="24826" ht="16.5" hidden="1" customHeight="1"/>
    <row r="24827" ht="16.5" hidden="1" customHeight="1"/>
    <row r="24828" ht="16.5" hidden="1" customHeight="1"/>
    <row r="24829" ht="16.5" hidden="1" customHeight="1"/>
    <row r="24830" ht="16.5" hidden="1" customHeight="1"/>
    <row r="24831" ht="16.5" hidden="1" customHeight="1"/>
    <row r="24832" ht="16.5" hidden="1" customHeight="1"/>
    <row r="24833" ht="16.5" hidden="1" customHeight="1"/>
    <row r="24834" ht="16.5" hidden="1" customHeight="1"/>
    <row r="24835" ht="16.5" hidden="1" customHeight="1"/>
    <row r="24836" ht="16.5" hidden="1" customHeight="1"/>
    <row r="24837" ht="16.5" hidden="1" customHeight="1"/>
    <row r="24838" ht="16.5" hidden="1" customHeight="1"/>
    <row r="24839" ht="16.5" hidden="1" customHeight="1"/>
    <row r="24840" ht="16.5" hidden="1" customHeight="1"/>
    <row r="24841" ht="16.5" hidden="1" customHeight="1"/>
    <row r="24842" ht="16.5" hidden="1" customHeight="1"/>
    <row r="24843" ht="16.5" hidden="1" customHeight="1"/>
    <row r="24844" ht="16.5" hidden="1" customHeight="1"/>
    <row r="24845" ht="16.5" hidden="1" customHeight="1"/>
    <row r="24846" ht="16.5" hidden="1" customHeight="1"/>
    <row r="24847" ht="16.5" hidden="1" customHeight="1"/>
    <row r="24848" ht="16.5" hidden="1" customHeight="1"/>
    <row r="24849" ht="16.5" hidden="1" customHeight="1"/>
    <row r="24850" ht="16.5" hidden="1" customHeight="1"/>
    <row r="24851" ht="16.5" hidden="1" customHeight="1"/>
    <row r="24852" ht="16.5" hidden="1" customHeight="1"/>
    <row r="24853" ht="16.5" hidden="1" customHeight="1"/>
    <row r="24854" ht="16.5" hidden="1" customHeight="1"/>
    <row r="24855" ht="16.5" hidden="1" customHeight="1"/>
    <row r="24856" ht="16.5" hidden="1" customHeight="1"/>
    <row r="24857" ht="16.5" hidden="1" customHeight="1"/>
    <row r="24858" ht="16.5" hidden="1" customHeight="1"/>
    <row r="24859" ht="16.5" hidden="1" customHeight="1"/>
    <row r="24860" ht="16.5" hidden="1" customHeight="1"/>
    <row r="24861" ht="16.5" hidden="1" customHeight="1"/>
    <row r="24862" ht="16.5" hidden="1" customHeight="1"/>
    <row r="24863" ht="16.5" hidden="1" customHeight="1"/>
    <row r="24864" ht="16.5" hidden="1" customHeight="1"/>
    <row r="24865" ht="16.5" hidden="1" customHeight="1"/>
    <row r="24866" ht="16.5" hidden="1" customHeight="1"/>
    <row r="24867" ht="16.5" hidden="1" customHeight="1"/>
    <row r="24868" ht="16.5" hidden="1" customHeight="1"/>
    <row r="24869" ht="16.5" hidden="1" customHeight="1"/>
    <row r="24870" ht="16.5" hidden="1" customHeight="1"/>
    <row r="24871" ht="16.5" hidden="1" customHeight="1"/>
    <row r="24872" ht="16.5" hidden="1" customHeight="1"/>
    <row r="24873" ht="16.5" hidden="1" customHeight="1"/>
    <row r="24874" ht="16.5" hidden="1" customHeight="1"/>
    <row r="24875" ht="16.5" hidden="1" customHeight="1"/>
    <row r="24876" ht="16.5" hidden="1" customHeight="1"/>
    <row r="24877" ht="16.5" hidden="1" customHeight="1"/>
    <row r="24878" ht="16.5" hidden="1" customHeight="1"/>
    <row r="24879" ht="16.5" hidden="1" customHeight="1"/>
    <row r="24880" ht="16.5" hidden="1" customHeight="1"/>
    <row r="24881" ht="16.5" hidden="1" customHeight="1"/>
    <row r="24882" ht="16.5" hidden="1" customHeight="1"/>
    <row r="24883" ht="16.5" hidden="1" customHeight="1"/>
    <row r="24884" ht="16.5" hidden="1" customHeight="1"/>
    <row r="24885" ht="16.5" hidden="1" customHeight="1"/>
    <row r="24886" ht="16.5" hidden="1" customHeight="1"/>
    <row r="24887" ht="16.5" hidden="1" customHeight="1"/>
    <row r="24888" ht="16.5" hidden="1" customHeight="1"/>
    <row r="24889" ht="16.5" hidden="1" customHeight="1"/>
    <row r="24890" ht="16.5" hidden="1" customHeight="1"/>
    <row r="24891" ht="16.5" hidden="1" customHeight="1"/>
    <row r="24892" ht="16.5" hidden="1" customHeight="1"/>
    <row r="24893" ht="16.5" hidden="1" customHeight="1"/>
    <row r="24894" ht="16.5" hidden="1" customHeight="1"/>
    <row r="24895" ht="16.5" hidden="1" customHeight="1"/>
    <row r="24896" ht="16.5" hidden="1" customHeight="1"/>
    <row r="24897" ht="16.5" hidden="1" customHeight="1"/>
    <row r="24898" ht="16.5" hidden="1" customHeight="1"/>
    <row r="24899" ht="16.5" hidden="1" customHeight="1"/>
    <row r="24900" ht="16.5" hidden="1" customHeight="1"/>
    <row r="24901" ht="16.5" hidden="1" customHeight="1"/>
    <row r="24902" ht="16.5" hidden="1" customHeight="1"/>
    <row r="24903" ht="16.5" hidden="1" customHeight="1"/>
    <row r="24904" ht="16.5" hidden="1" customHeight="1"/>
    <row r="24905" ht="16.5" hidden="1" customHeight="1"/>
    <row r="24906" ht="16.5" hidden="1" customHeight="1"/>
    <row r="24907" ht="16.5" hidden="1" customHeight="1"/>
    <row r="24908" ht="16.5" hidden="1" customHeight="1"/>
    <row r="24909" ht="16.5" hidden="1" customHeight="1"/>
    <row r="24910" ht="16.5" hidden="1" customHeight="1"/>
    <row r="24911" ht="16.5" hidden="1" customHeight="1"/>
    <row r="24912" ht="16.5" hidden="1" customHeight="1"/>
    <row r="24913" ht="16.5" hidden="1" customHeight="1"/>
    <row r="24914" ht="16.5" hidden="1" customHeight="1"/>
    <row r="24915" ht="16.5" hidden="1" customHeight="1"/>
    <row r="24916" ht="16.5" hidden="1" customHeight="1"/>
    <row r="24917" ht="16.5" hidden="1" customHeight="1"/>
    <row r="24918" ht="16.5" hidden="1" customHeight="1"/>
    <row r="24919" ht="16.5" hidden="1" customHeight="1"/>
    <row r="24920" ht="16.5" hidden="1" customHeight="1"/>
    <row r="24921" ht="16.5" hidden="1" customHeight="1"/>
    <row r="24922" ht="16.5" hidden="1" customHeight="1"/>
    <row r="24923" ht="16.5" hidden="1" customHeight="1"/>
    <row r="24924" ht="16.5" hidden="1" customHeight="1"/>
    <row r="24925" ht="16.5" hidden="1" customHeight="1"/>
    <row r="24926" ht="16.5" hidden="1" customHeight="1"/>
    <row r="24927" ht="16.5" hidden="1" customHeight="1"/>
    <row r="24928" ht="16.5" hidden="1" customHeight="1"/>
    <row r="24929" ht="16.5" hidden="1" customHeight="1"/>
    <row r="24930" ht="16.5" hidden="1" customHeight="1"/>
    <row r="24931" ht="16.5" hidden="1" customHeight="1"/>
    <row r="24932" ht="16.5" hidden="1" customHeight="1"/>
    <row r="24933" ht="16.5" hidden="1" customHeight="1"/>
    <row r="24934" ht="16.5" hidden="1" customHeight="1"/>
    <row r="24935" ht="16.5" hidden="1" customHeight="1"/>
    <row r="24936" ht="16.5" hidden="1" customHeight="1"/>
    <row r="24937" ht="16.5" hidden="1" customHeight="1"/>
    <row r="24938" ht="16.5" hidden="1" customHeight="1"/>
    <row r="24939" ht="16.5" hidden="1" customHeight="1"/>
    <row r="24940" ht="16.5" hidden="1" customHeight="1"/>
    <row r="24941" ht="16.5" hidden="1" customHeight="1"/>
    <row r="24942" ht="16.5" hidden="1" customHeight="1"/>
    <row r="24943" ht="16.5" hidden="1" customHeight="1"/>
    <row r="24944" ht="16.5" hidden="1" customHeight="1"/>
    <row r="24945" ht="16.5" hidden="1" customHeight="1"/>
    <row r="24946" ht="16.5" hidden="1" customHeight="1"/>
    <row r="24947" ht="16.5" hidden="1" customHeight="1"/>
    <row r="24948" ht="16.5" hidden="1" customHeight="1"/>
    <row r="24949" ht="16.5" hidden="1" customHeight="1"/>
    <row r="24950" ht="16.5" hidden="1" customHeight="1"/>
    <row r="24951" ht="16.5" hidden="1" customHeight="1"/>
    <row r="24952" ht="16.5" hidden="1" customHeight="1"/>
    <row r="24953" ht="16.5" hidden="1" customHeight="1"/>
    <row r="24954" ht="16.5" hidden="1" customHeight="1"/>
    <row r="24955" ht="16.5" hidden="1" customHeight="1"/>
    <row r="24956" ht="16.5" hidden="1" customHeight="1"/>
    <row r="24957" ht="16.5" hidden="1" customHeight="1"/>
    <row r="24958" ht="16.5" hidden="1" customHeight="1"/>
    <row r="24959" ht="16.5" hidden="1" customHeight="1"/>
    <row r="24960" ht="16.5" hidden="1" customHeight="1"/>
    <row r="24961" ht="16.5" hidden="1" customHeight="1"/>
    <row r="24962" ht="16.5" hidden="1" customHeight="1"/>
    <row r="24963" ht="16.5" hidden="1" customHeight="1"/>
    <row r="24964" ht="16.5" hidden="1" customHeight="1"/>
    <row r="24965" ht="16.5" hidden="1" customHeight="1"/>
    <row r="24966" ht="16.5" hidden="1" customHeight="1"/>
    <row r="24967" ht="16.5" hidden="1" customHeight="1"/>
    <row r="24968" ht="16.5" hidden="1" customHeight="1"/>
    <row r="24969" ht="16.5" hidden="1" customHeight="1"/>
    <row r="24970" ht="16.5" hidden="1" customHeight="1"/>
    <row r="24971" ht="16.5" hidden="1" customHeight="1"/>
    <row r="24972" ht="16.5" hidden="1" customHeight="1"/>
    <row r="24973" ht="16.5" hidden="1" customHeight="1"/>
    <row r="24974" ht="16.5" hidden="1" customHeight="1"/>
    <row r="24975" ht="16.5" hidden="1" customHeight="1"/>
    <row r="24976" ht="16.5" hidden="1" customHeight="1"/>
    <row r="24977" ht="16.5" hidden="1" customHeight="1"/>
    <row r="24978" ht="16.5" hidden="1" customHeight="1"/>
    <row r="24979" ht="16.5" hidden="1" customHeight="1"/>
    <row r="24980" ht="16.5" hidden="1" customHeight="1"/>
    <row r="24981" ht="16.5" hidden="1" customHeight="1"/>
    <row r="24982" ht="16.5" hidden="1" customHeight="1"/>
    <row r="24983" ht="16.5" hidden="1" customHeight="1"/>
    <row r="24984" ht="16.5" hidden="1" customHeight="1"/>
    <row r="24985" ht="16.5" hidden="1" customHeight="1"/>
    <row r="24986" ht="16.5" hidden="1" customHeight="1"/>
    <row r="24987" ht="16.5" hidden="1" customHeight="1"/>
    <row r="24988" ht="16.5" hidden="1" customHeight="1"/>
    <row r="24989" ht="16.5" hidden="1" customHeight="1"/>
    <row r="24990" ht="16.5" hidden="1" customHeight="1"/>
    <row r="24991" ht="16.5" hidden="1" customHeight="1"/>
    <row r="24992" ht="16.5" hidden="1" customHeight="1"/>
    <row r="24993" ht="16.5" hidden="1" customHeight="1"/>
    <row r="24994" ht="16.5" hidden="1" customHeight="1"/>
    <row r="24995" ht="16.5" hidden="1" customHeight="1"/>
    <row r="24996" ht="16.5" hidden="1" customHeight="1"/>
    <row r="24997" ht="16.5" hidden="1" customHeight="1"/>
    <row r="24998" ht="16.5" hidden="1" customHeight="1"/>
    <row r="24999" ht="16.5" hidden="1" customHeight="1"/>
    <row r="25000" ht="16.5" hidden="1" customHeight="1"/>
    <row r="25001" ht="16.5" hidden="1" customHeight="1"/>
    <row r="25002" ht="16.5" hidden="1" customHeight="1"/>
    <row r="25003" ht="16.5" hidden="1" customHeight="1"/>
    <row r="25004" ht="16.5" hidden="1" customHeight="1"/>
    <row r="25005" ht="16.5" hidden="1" customHeight="1"/>
    <row r="25006" ht="16.5" hidden="1" customHeight="1"/>
    <row r="25007" ht="16.5" hidden="1" customHeight="1"/>
    <row r="25008" ht="16.5" hidden="1" customHeight="1"/>
    <row r="25009" ht="16.5" hidden="1" customHeight="1"/>
    <row r="25010" ht="16.5" hidden="1" customHeight="1"/>
    <row r="25011" ht="16.5" hidden="1" customHeight="1"/>
    <row r="25012" ht="16.5" hidden="1" customHeight="1"/>
    <row r="25013" ht="16.5" hidden="1" customHeight="1"/>
    <row r="25014" ht="16.5" hidden="1" customHeight="1"/>
    <row r="25015" ht="16.5" hidden="1" customHeight="1"/>
    <row r="25016" ht="16.5" hidden="1" customHeight="1"/>
    <row r="25017" ht="16.5" hidden="1" customHeight="1"/>
    <row r="25018" ht="16.5" hidden="1" customHeight="1"/>
    <row r="25019" ht="16.5" hidden="1" customHeight="1"/>
    <row r="25020" ht="16.5" hidden="1" customHeight="1"/>
    <row r="25021" ht="16.5" hidden="1" customHeight="1"/>
    <row r="25022" ht="16.5" hidden="1" customHeight="1"/>
    <row r="25023" ht="16.5" hidden="1" customHeight="1"/>
    <row r="25024" ht="16.5" hidden="1" customHeight="1"/>
    <row r="25025" ht="16.5" hidden="1" customHeight="1"/>
    <row r="25026" ht="16.5" hidden="1" customHeight="1"/>
    <row r="25027" ht="16.5" hidden="1" customHeight="1"/>
    <row r="25028" ht="16.5" hidden="1" customHeight="1"/>
    <row r="25029" ht="16.5" hidden="1" customHeight="1"/>
    <row r="25030" ht="16.5" hidden="1" customHeight="1"/>
    <row r="25031" ht="16.5" hidden="1" customHeight="1"/>
    <row r="25032" ht="16.5" hidden="1" customHeight="1"/>
    <row r="25033" ht="16.5" hidden="1" customHeight="1"/>
    <row r="25034" ht="16.5" hidden="1" customHeight="1"/>
    <row r="25035" ht="16.5" hidden="1" customHeight="1"/>
    <row r="25036" ht="16.5" hidden="1" customHeight="1"/>
    <row r="25037" ht="16.5" hidden="1" customHeight="1"/>
    <row r="25038" ht="16.5" hidden="1" customHeight="1"/>
    <row r="25039" ht="16.5" hidden="1" customHeight="1"/>
    <row r="25040" ht="16.5" hidden="1" customHeight="1"/>
    <row r="25041" ht="16.5" hidden="1" customHeight="1"/>
    <row r="25042" ht="16.5" hidden="1" customHeight="1"/>
    <row r="25043" ht="16.5" hidden="1" customHeight="1"/>
    <row r="25044" ht="16.5" hidden="1" customHeight="1"/>
    <row r="25045" ht="16.5" hidden="1" customHeight="1"/>
    <row r="25046" ht="16.5" hidden="1" customHeight="1"/>
    <row r="25047" ht="16.5" hidden="1" customHeight="1"/>
    <row r="25048" ht="16.5" hidden="1" customHeight="1"/>
    <row r="25049" ht="16.5" hidden="1" customHeight="1"/>
    <row r="25050" ht="16.5" hidden="1" customHeight="1"/>
    <row r="25051" ht="16.5" hidden="1" customHeight="1"/>
    <row r="25052" ht="16.5" hidden="1" customHeight="1"/>
    <row r="25053" ht="16.5" hidden="1" customHeight="1"/>
    <row r="25054" ht="16.5" hidden="1" customHeight="1"/>
    <row r="25055" ht="16.5" hidden="1" customHeight="1"/>
    <row r="25056" ht="16.5" hidden="1" customHeight="1"/>
    <row r="25057" ht="16.5" hidden="1" customHeight="1"/>
    <row r="25058" ht="16.5" hidden="1" customHeight="1"/>
    <row r="25059" ht="16.5" hidden="1" customHeight="1"/>
    <row r="25060" ht="16.5" hidden="1" customHeight="1"/>
    <row r="25061" ht="16.5" hidden="1" customHeight="1"/>
    <row r="25062" ht="16.5" hidden="1" customHeight="1"/>
    <row r="25063" ht="16.5" hidden="1" customHeight="1"/>
    <row r="25064" ht="16.5" hidden="1" customHeight="1"/>
    <row r="25065" ht="16.5" hidden="1" customHeight="1"/>
    <row r="25066" ht="16.5" hidden="1" customHeight="1"/>
    <row r="25067" ht="16.5" hidden="1" customHeight="1"/>
    <row r="25068" ht="16.5" hidden="1" customHeight="1"/>
    <row r="25069" ht="16.5" hidden="1" customHeight="1"/>
    <row r="25070" ht="16.5" hidden="1" customHeight="1"/>
    <row r="25071" ht="16.5" hidden="1" customHeight="1"/>
    <row r="25072" ht="16.5" hidden="1" customHeight="1"/>
    <row r="25073" ht="16.5" hidden="1" customHeight="1"/>
    <row r="25074" ht="16.5" hidden="1" customHeight="1"/>
    <row r="25075" ht="16.5" hidden="1" customHeight="1"/>
    <row r="25076" ht="16.5" hidden="1" customHeight="1"/>
    <row r="25077" ht="16.5" hidden="1" customHeight="1"/>
    <row r="25078" ht="16.5" hidden="1" customHeight="1"/>
    <row r="25079" ht="16.5" hidden="1" customHeight="1"/>
    <row r="25080" ht="16.5" hidden="1" customHeight="1"/>
    <row r="25081" ht="16.5" hidden="1" customHeight="1"/>
    <row r="25082" ht="16.5" hidden="1" customHeight="1"/>
    <row r="25083" ht="16.5" hidden="1" customHeight="1"/>
    <row r="25084" ht="16.5" hidden="1" customHeight="1"/>
    <row r="25085" ht="16.5" hidden="1" customHeight="1"/>
    <row r="25086" ht="16.5" hidden="1" customHeight="1"/>
    <row r="25087" ht="16.5" hidden="1" customHeight="1"/>
    <row r="25088" ht="16.5" hidden="1" customHeight="1"/>
    <row r="25089" ht="16.5" hidden="1" customHeight="1"/>
    <row r="25090" ht="16.5" hidden="1" customHeight="1"/>
    <row r="25091" ht="16.5" hidden="1" customHeight="1"/>
    <row r="25092" ht="16.5" hidden="1" customHeight="1"/>
    <row r="25093" ht="16.5" hidden="1" customHeight="1"/>
    <row r="25094" ht="16.5" hidden="1" customHeight="1"/>
    <row r="25095" ht="16.5" hidden="1" customHeight="1"/>
    <row r="25096" ht="16.5" hidden="1" customHeight="1"/>
    <row r="25097" ht="16.5" hidden="1" customHeight="1"/>
    <row r="25098" ht="16.5" hidden="1" customHeight="1"/>
    <row r="25099" ht="16.5" hidden="1" customHeight="1"/>
    <row r="25100" ht="16.5" hidden="1" customHeight="1"/>
    <row r="25101" ht="16.5" hidden="1" customHeight="1"/>
    <row r="25102" ht="16.5" hidden="1" customHeight="1"/>
    <row r="25103" ht="16.5" hidden="1" customHeight="1"/>
    <row r="25104" ht="16.5" hidden="1" customHeight="1"/>
    <row r="25105" ht="16.5" hidden="1" customHeight="1"/>
    <row r="25106" ht="16.5" hidden="1" customHeight="1"/>
    <row r="25107" ht="16.5" hidden="1" customHeight="1"/>
    <row r="25108" ht="16.5" hidden="1" customHeight="1"/>
    <row r="25109" ht="16.5" hidden="1" customHeight="1"/>
    <row r="25110" ht="16.5" hidden="1" customHeight="1"/>
    <row r="25111" ht="16.5" hidden="1" customHeight="1"/>
    <row r="25112" ht="16.5" hidden="1" customHeight="1"/>
    <row r="25113" ht="16.5" hidden="1" customHeight="1"/>
    <row r="25114" ht="16.5" hidden="1" customHeight="1"/>
    <row r="25115" ht="16.5" hidden="1" customHeight="1"/>
    <row r="25116" ht="16.5" hidden="1" customHeight="1"/>
    <row r="25117" ht="16.5" hidden="1" customHeight="1"/>
    <row r="25118" ht="16.5" hidden="1" customHeight="1"/>
    <row r="25119" ht="16.5" hidden="1" customHeight="1"/>
    <row r="25120" ht="16.5" hidden="1" customHeight="1"/>
    <row r="25121" ht="16.5" hidden="1" customHeight="1"/>
    <row r="25122" ht="16.5" hidden="1" customHeight="1"/>
    <row r="25123" ht="16.5" hidden="1" customHeight="1"/>
    <row r="25124" ht="16.5" hidden="1" customHeight="1"/>
    <row r="25125" ht="16.5" hidden="1" customHeight="1"/>
    <row r="25126" ht="16.5" hidden="1" customHeight="1"/>
    <row r="25127" ht="16.5" hidden="1" customHeight="1"/>
    <row r="25128" ht="16.5" hidden="1" customHeight="1"/>
    <row r="25129" ht="16.5" hidden="1" customHeight="1"/>
    <row r="25130" ht="16.5" hidden="1" customHeight="1"/>
    <row r="25131" ht="16.5" hidden="1" customHeight="1"/>
    <row r="25132" ht="16.5" hidden="1" customHeight="1"/>
    <row r="25133" ht="16.5" hidden="1" customHeight="1"/>
    <row r="25134" ht="16.5" hidden="1" customHeight="1"/>
    <row r="25135" ht="16.5" hidden="1" customHeight="1"/>
    <row r="25136" ht="16.5" hidden="1" customHeight="1"/>
    <row r="25137" ht="16.5" hidden="1" customHeight="1"/>
    <row r="25138" ht="16.5" hidden="1" customHeight="1"/>
    <row r="25139" ht="16.5" hidden="1" customHeight="1"/>
    <row r="25140" ht="16.5" hidden="1" customHeight="1"/>
    <row r="25141" ht="16.5" hidden="1" customHeight="1"/>
    <row r="25142" ht="16.5" hidden="1" customHeight="1"/>
    <row r="25143" ht="16.5" hidden="1" customHeight="1"/>
    <row r="25144" ht="16.5" hidden="1" customHeight="1"/>
    <row r="25145" ht="16.5" hidden="1" customHeight="1"/>
    <row r="25146" ht="16.5" hidden="1" customHeight="1"/>
    <row r="25147" ht="16.5" hidden="1" customHeight="1"/>
    <row r="25148" ht="16.5" hidden="1" customHeight="1"/>
    <row r="25149" ht="16.5" hidden="1" customHeight="1"/>
    <row r="25150" ht="16.5" hidden="1" customHeight="1"/>
    <row r="25151" ht="16.5" hidden="1" customHeight="1"/>
    <row r="25152" ht="16.5" hidden="1" customHeight="1"/>
    <row r="25153" ht="16.5" hidden="1" customHeight="1"/>
    <row r="25154" ht="16.5" hidden="1" customHeight="1"/>
    <row r="25155" ht="16.5" hidden="1" customHeight="1"/>
    <row r="25156" ht="16.5" hidden="1" customHeight="1"/>
    <row r="25157" ht="16.5" hidden="1" customHeight="1"/>
    <row r="25158" ht="16.5" hidden="1" customHeight="1"/>
    <row r="25159" ht="16.5" hidden="1" customHeight="1"/>
    <row r="25160" ht="16.5" hidden="1" customHeight="1"/>
    <row r="25161" ht="16.5" hidden="1" customHeight="1"/>
    <row r="25162" ht="16.5" hidden="1" customHeight="1"/>
    <row r="25163" ht="16.5" hidden="1" customHeight="1"/>
    <row r="25164" ht="16.5" hidden="1" customHeight="1"/>
    <row r="25165" ht="16.5" hidden="1" customHeight="1"/>
    <row r="25166" ht="16.5" hidden="1" customHeight="1"/>
    <row r="25167" ht="16.5" hidden="1" customHeight="1"/>
    <row r="25168" ht="16.5" hidden="1" customHeight="1"/>
    <row r="25169" ht="16.5" hidden="1" customHeight="1"/>
    <row r="25170" ht="16.5" hidden="1" customHeight="1"/>
    <row r="25171" ht="16.5" hidden="1" customHeight="1"/>
    <row r="25172" ht="16.5" hidden="1" customHeight="1"/>
    <row r="25173" ht="16.5" hidden="1" customHeight="1"/>
    <row r="25174" ht="16.5" hidden="1" customHeight="1"/>
    <row r="25175" ht="16.5" hidden="1" customHeight="1"/>
    <row r="25176" ht="16.5" hidden="1" customHeight="1"/>
    <row r="25177" ht="16.5" hidden="1" customHeight="1"/>
    <row r="25178" ht="16.5" hidden="1" customHeight="1"/>
    <row r="25179" ht="16.5" hidden="1" customHeight="1"/>
    <row r="25180" ht="16.5" hidden="1" customHeight="1"/>
    <row r="25181" ht="16.5" hidden="1" customHeight="1"/>
    <row r="25182" ht="16.5" hidden="1" customHeight="1"/>
    <row r="25183" ht="16.5" hidden="1" customHeight="1"/>
    <row r="25184" ht="16.5" hidden="1" customHeight="1"/>
    <row r="25185" ht="16.5" hidden="1" customHeight="1"/>
    <row r="25186" ht="16.5" hidden="1" customHeight="1"/>
    <row r="25187" ht="16.5" hidden="1" customHeight="1"/>
    <row r="25188" ht="16.5" hidden="1" customHeight="1"/>
    <row r="25189" ht="16.5" hidden="1" customHeight="1"/>
    <row r="25190" ht="16.5" hidden="1" customHeight="1"/>
    <row r="25191" ht="16.5" hidden="1" customHeight="1"/>
    <row r="25192" ht="16.5" hidden="1" customHeight="1"/>
    <row r="25193" ht="16.5" hidden="1" customHeight="1"/>
    <row r="25194" ht="16.5" hidden="1" customHeight="1"/>
    <row r="25195" ht="16.5" hidden="1" customHeight="1"/>
    <row r="25196" ht="16.5" hidden="1" customHeight="1"/>
    <row r="25197" ht="16.5" hidden="1" customHeight="1"/>
    <row r="25198" ht="16.5" hidden="1" customHeight="1"/>
    <row r="25199" ht="16.5" hidden="1" customHeight="1"/>
    <row r="25200" ht="16.5" hidden="1" customHeight="1"/>
    <row r="25201" ht="16.5" hidden="1" customHeight="1"/>
    <row r="25202" ht="16.5" hidden="1" customHeight="1"/>
    <row r="25203" ht="16.5" hidden="1" customHeight="1"/>
    <row r="25204" ht="16.5" hidden="1" customHeight="1"/>
    <row r="25205" ht="16.5" hidden="1" customHeight="1"/>
    <row r="25206" ht="16.5" hidden="1" customHeight="1"/>
    <row r="25207" ht="16.5" hidden="1" customHeight="1"/>
    <row r="25208" ht="16.5" hidden="1" customHeight="1"/>
    <row r="25209" ht="16.5" hidden="1" customHeight="1"/>
    <row r="25210" ht="16.5" hidden="1" customHeight="1"/>
    <row r="25211" ht="16.5" hidden="1" customHeight="1"/>
    <row r="25212" ht="16.5" hidden="1" customHeight="1"/>
    <row r="25213" ht="16.5" hidden="1" customHeight="1"/>
    <row r="25214" ht="16.5" hidden="1" customHeight="1"/>
    <row r="25215" ht="16.5" hidden="1" customHeight="1"/>
    <row r="25216" ht="16.5" hidden="1" customHeight="1"/>
    <row r="25217" ht="16.5" hidden="1" customHeight="1"/>
    <row r="25218" ht="16.5" hidden="1" customHeight="1"/>
    <row r="25219" ht="16.5" hidden="1" customHeight="1"/>
    <row r="25220" ht="16.5" hidden="1" customHeight="1"/>
    <row r="25221" ht="16.5" hidden="1" customHeight="1"/>
    <row r="25222" ht="16.5" hidden="1" customHeight="1"/>
    <row r="25223" ht="16.5" hidden="1" customHeight="1"/>
    <row r="25224" ht="16.5" hidden="1" customHeight="1"/>
    <row r="25225" ht="16.5" hidden="1" customHeight="1"/>
    <row r="25226" ht="16.5" hidden="1" customHeight="1"/>
    <row r="25227" ht="16.5" hidden="1" customHeight="1"/>
    <row r="25228" ht="16.5" hidden="1" customHeight="1"/>
    <row r="25229" ht="16.5" hidden="1" customHeight="1"/>
    <row r="25230" ht="16.5" hidden="1" customHeight="1"/>
    <row r="25231" ht="16.5" hidden="1" customHeight="1"/>
    <row r="25232" ht="16.5" hidden="1" customHeight="1"/>
    <row r="25233" ht="16.5" hidden="1" customHeight="1"/>
    <row r="25234" ht="16.5" hidden="1" customHeight="1"/>
    <row r="25235" ht="16.5" hidden="1" customHeight="1"/>
    <row r="25236" ht="16.5" hidden="1" customHeight="1"/>
    <row r="25237" ht="16.5" hidden="1" customHeight="1"/>
    <row r="25238" ht="16.5" hidden="1" customHeight="1"/>
    <row r="25239" ht="16.5" hidden="1" customHeight="1"/>
    <row r="25240" ht="16.5" hidden="1" customHeight="1"/>
    <row r="25241" ht="16.5" hidden="1" customHeight="1"/>
    <row r="25242" ht="16.5" hidden="1" customHeight="1"/>
    <row r="25243" ht="16.5" hidden="1" customHeight="1"/>
    <row r="25244" ht="16.5" hidden="1" customHeight="1"/>
    <row r="25245" ht="16.5" hidden="1" customHeight="1"/>
    <row r="25246" ht="16.5" hidden="1" customHeight="1"/>
    <row r="25247" ht="16.5" hidden="1" customHeight="1"/>
    <row r="25248" ht="16.5" hidden="1" customHeight="1"/>
    <row r="25249" ht="16.5" hidden="1" customHeight="1"/>
    <row r="25250" ht="16.5" hidden="1" customHeight="1"/>
    <row r="25251" ht="16.5" hidden="1" customHeight="1"/>
    <row r="25252" ht="16.5" hidden="1" customHeight="1"/>
    <row r="25253" ht="16.5" hidden="1" customHeight="1"/>
    <row r="25254" ht="16.5" hidden="1" customHeight="1"/>
    <row r="25255" ht="16.5" hidden="1" customHeight="1"/>
    <row r="25256" ht="16.5" hidden="1" customHeight="1"/>
    <row r="25257" ht="16.5" hidden="1" customHeight="1"/>
    <row r="25258" ht="16.5" hidden="1" customHeight="1"/>
    <row r="25259" ht="16.5" hidden="1" customHeight="1"/>
    <row r="25260" ht="16.5" hidden="1" customHeight="1"/>
    <row r="25261" ht="16.5" hidden="1" customHeight="1"/>
    <row r="25262" ht="16.5" hidden="1" customHeight="1"/>
    <row r="25263" ht="16.5" hidden="1" customHeight="1"/>
    <row r="25264" ht="16.5" hidden="1" customHeight="1"/>
    <row r="25265" ht="16.5" hidden="1" customHeight="1"/>
    <row r="25266" ht="16.5" hidden="1" customHeight="1"/>
    <row r="25267" ht="16.5" hidden="1" customHeight="1"/>
    <row r="25268" ht="16.5" hidden="1" customHeight="1"/>
    <row r="25269" ht="16.5" hidden="1" customHeight="1"/>
    <row r="25270" ht="16.5" hidden="1" customHeight="1"/>
    <row r="25271" ht="16.5" hidden="1" customHeight="1"/>
    <row r="25272" ht="16.5" hidden="1" customHeight="1"/>
    <row r="25273" ht="16.5" hidden="1" customHeight="1"/>
    <row r="25274" ht="16.5" hidden="1" customHeight="1"/>
    <row r="25275" ht="16.5" hidden="1" customHeight="1"/>
    <row r="25276" ht="16.5" hidden="1" customHeight="1"/>
    <row r="25277" ht="16.5" hidden="1" customHeight="1"/>
    <row r="25278" ht="16.5" hidden="1" customHeight="1"/>
    <row r="25279" ht="16.5" hidden="1" customHeight="1"/>
    <row r="25280" ht="16.5" hidden="1" customHeight="1"/>
    <row r="25281" ht="16.5" hidden="1" customHeight="1"/>
    <row r="25282" ht="16.5" hidden="1" customHeight="1"/>
    <row r="25283" ht="16.5" hidden="1" customHeight="1"/>
    <row r="25284" ht="16.5" hidden="1" customHeight="1"/>
    <row r="25285" ht="16.5" hidden="1" customHeight="1"/>
    <row r="25286" ht="16.5" hidden="1" customHeight="1"/>
    <row r="25287" ht="16.5" hidden="1" customHeight="1"/>
    <row r="25288" ht="16.5" hidden="1" customHeight="1"/>
    <row r="25289" ht="16.5" hidden="1" customHeight="1"/>
    <row r="25290" ht="16.5" hidden="1" customHeight="1"/>
    <row r="25291" ht="16.5" hidden="1" customHeight="1"/>
    <row r="25292" ht="16.5" hidden="1" customHeight="1"/>
    <row r="25293" ht="16.5" hidden="1" customHeight="1"/>
    <row r="25294" ht="16.5" hidden="1" customHeight="1"/>
    <row r="25295" ht="16.5" hidden="1" customHeight="1"/>
    <row r="25296" ht="16.5" hidden="1" customHeight="1"/>
    <row r="25297" ht="16.5" hidden="1" customHeight="1"/>
    <row r="25298" ht="16.5" hidden="1" customHeight="1"/>
    <row r="25299" ht="16.5" hidden="1" customHeight="1"/>
    <row r="25300" ht="16.5" hidden="1" customHeight="1"/>
    <row r="25301" ht="16.5" hidden="1" customHeight="1"/>
    <row r="25302" ht="16.5" hidden="1" customHeight="1"/>
    <row r="25303" ht="16.5" hidden="1" customHeight="1"/>
    <row r="25304" ht="16.5" hidden="1" customHeight="1"/>
    <row r="25305" ht="16.5" hidden="1" customHeight="1"/>
    <row r="25306" ht="16.5" hidden="1" customHeight="1"/>
    <row r="25307" ht="16.5" hidden="1" customHeight="1"/>
    <row r="25308" ht="16.5" hidden="1" customHeight="1"/>
    <row r="25309" ht="16.5" hidden="1" customHeight="1"/>
    <row r="25310" ht="16.5" hidden="1" customHeight="1"/>
    <row r="25311" ht="16.5" hidden="1" customHeight="1"/>
    <row r="25312" ht="16.5" hidden="1" customHeight="1"/>
    <row r="25313" ht="16.5" hidden="1" customHeight="1"/>
    <row r="25314" ht="16.5" hidden="1" customHeight="1"/>
    <row r="25315" ht="16.5" hidden="1" customHeight="1"/>
    <row r="25316" ht="16.5" hidden="1" customHeight="1"/>
    <row r="25317" ht="16.5" hidden="1" customHeight="1"/>
    <row r="25318" ht="16.5" hidden="1" customHeight="1"/>
    <row r="25319" ht="16.5" hidden="1" customHeight="1"/>
    <row r="25320" ht="16.5" hidden="1" customHeight="1"/>
    <row r="25321" ht="16.5" hidden="1" customHeight="1"/>
    <row r="25322" ht="16.5" hidden="1" customHeight="1"/>
    <row r="25323" ht="16.5" hidden="1" customHeight="1"/>
    <row r="25324" ht="16.5" hidden="1" customHeight="1"/>
    <row r="25325" ht="16.5" hidden="1" customHeight="1"/>
    <row r="25326" ht="16.5" hidden="1" customHeight="1"/>
    <row r="25327" ht="16.5" hidden="1" customHeight="1"/>
    <row r="25328" ht="16.5" hidden="1" customHeight="1"/>
    <row r="25329" ht="16.5" hidden="1" customHeight="1"/>
    <row r="25330" ht="16.5" hidden="1" customHeight="1"/>
    <row r="25331" ht="16.5" hidden="1" customHeight="1"/>
    <row r="25332" ht="16.5" hidden="1" customHeight="1"/>
    <row r="25333" ht="16.5" hidden="1" customHeight="1"/>
    <row r="25334" ht="16.5" hidden="1" customHeight="1"/>
    <row r="25335" ht="16.5" hidden="1" customHeight="1"/>
    <row r="25336" ht="16.5" hidden="1" customHeight="1"/>
    <row r="25337" ht="16.5" hidden="1" customHeight="1"/>
    <row r="25338" ht="16.5" hidden="1" customHeight="1"/>
    <row r="25339" ht="16.5" hidden="1" customHeight="1"/>
    <row r="25340" ht="16.5" hidden="1" customHeight="1"/>
    <row r="25341" ht="16.5" hidden="1" customHeight="1"/>
    <row r="25342" ht="16.5" hidden="1" customHeight="1"/>
    <row r="25343" ht="16.5" hidden="1" customHeight="1"/>
    <row r="25344" ht="16.5" hidden="1" customHeight="1"/>
    <row r="25345" ht="16.5" hidden="1" customHeight="1"/>
    <row r="25346" ht="16.5" hidden="1" customHeight="1"/>
    <row r="25347" ht="16.5" hidden="1" customHeight="1"/>
    <row r="25348" ht="16.5" hidden="1" customHeight="1"/>
    <row r="25349" ht="16.5" hidden="1" customHeight="1"/>
    <row r="25350" ht="16.5" hidden="1" customHeight="1"/>
    <row r="25351" ht="16.5" hidden="1" customHeight="1"/>
    <row r="25352" ht="16.5" hidden="1" customHeight="1"/>
    <row r="25353" ht="16.5" hidden="1" customHeight="1"/>
    <row r="25354" ht="16.5" hidden="1" customHeight="1"/>
    <row r="25355" ht="16.5" hidden="1" customHeight="1"/>
    <row r="25356" ht="16.5" hidden="1" customHeight="1"/>
    <row r="25357" ht="16.5" hidden="1" customHeight="1"/>
    <row r="25358" ht="16.5" hidden="1" customHeight="1"/>
    <row r="25359" ht="16.5" hidden="1" customHeight="1"/>
    <row r="25360" ht="16.5" hidden="1" customHeight="1"/>
    <row r="25361" ht="16.5" hidden="1" customHeight="1"/>
    <row r="25362" ht="16.5" hidden="1" customHeight="1"/>
    <row r="25363" ht="16.5" hidden="1" customHeight="1"/>
    <row r="25364" ht="16.5" hidden="1" customHeight="1"/>
    <row r="25365" ht="16.5" hidden="1" customHeight="1"/>
    <row r="25366" ht="16.5" hidden="1" customHeight="1"/>
    <row r="25367" ht="16.5" hidden="1" customHeight="1"/>
    <row r="25368" ht="16.5" hidden="1" customHeight="1"/>
    <row r="25369" ht="16.5" hidden="1" customHeight="1"/>
    <row r="25370" ht="16.5" hidden="1" customHeight="1"/>
    <row r="25371" ht="16.5" hidden="1" customHeight="1"/>
    <row r="25372" ht="16.5" hidden="1" customHeight="1"/>
    <row r="25373" ht="16.5" hidden="1" customHeight="1"/>
    <row r="25374" ht="16.5" hidden="1" customHeight="1"/>
    <row r="25375" ht="16.5" hidden="1" customHeight="1"/>
    <row r="25376" ht="16.5" hidden="1" customHeight="1"/>
    <row r="25377" ht="16.5" hidden="1" customHeight="1"/>
    <row r="25378" ht="16.5" hidden="1" customHeight="1"/>
    <row r="25379" ht="16.5" hidden="1" customHeight="1"/>
    <row r="25380" ht="16.5" hidden="1" customHeight="1"/>
    <row r="25381" ht="16.5" hidden="1" customHeight="1"/>
    <row r="25382" ht="16.5" hidden="1" customHeight="1"/>
    <row r="25383" ht="16.5" hidden="1" customHeight="1"/>
    <row r="25384" ht="16.5" hidden="1" customHeight="1"/>
    <row r="25385" ht="16.5" hidden="1" customHeight="1"/>
    <row r="25386" ht="16.5" hidden="1" customHeight="1"/>
    <row r="25387" ht="16.5" hidden="1" customHeight="1"/>
    <row r="25388" ht="16.5" hidden="1" customHeight="1"/>
    <row r="25389" ht="16.5" hidden="1" customHeight="1"/>
    <row r="25390" ht="16.5" hidden="1" customHeight="1"/>
    <row r="25391" ht="16.5" hidden="1" customHeight="1"/>
    <row r="25392" ht="16.5" hidden="1" customHeight="1"/>
    <row r="25393" ht="16.5" hidden="1" customHeight="1"/>
    <row r="25394" ht="16.5" hidden="1" customHeight="1"/>
    <row r="25395" ht="16.5" hidden="1" customHeight="1"/>
    <row r="25396" ht="16.5" hidden="1" customHeight="1"/>
    <row r="25397" ht="16.5" hidden="1" customHeight="1"/>
    <row r="25398" ht="16.5" hidden="1" customHeight="1"/>
    <row r="25399" ht="16.5" hidden="1" customHeight="1"/>
    <row r="25400" ht="16.5" hidden="1" customHeight="1"/>
    <row r="25401" ht="16.5" hidden="1" customHeight="1"/>
    <row r="25402" ht="16.5" hidden="1" customHeight="1"/>
    <row r="25403" ht="16.5" hidden="1" customHeight="1"/>
    <row r="25404" ht="16.5" hidden="1" customHeight="1"/>
    <row r="25405" ht="16.5" hidden="1" customHeight="1"/>
    <row r="25406" ht="16.5" hidden="1" customHeight="1"/>
    <row r="25407" ht="16.5" hidden="1" customHeight="1"/>
    <row r="25408" ht="16.5" hidden="1" customHeight="1"/>
    <row r="25409" ht="16.5" hidden="1" customHeight="1"/>
    <row r="25410" ht="16.5" hidden="1" customHeight="1"/>
    <row r="25411" ht="16.5" hidden="1" customHeight="1"/>
    <row r="25412" ht="16.5" hidden="1" customHeight="1"/>
    <row r="25413" ht="16.5" hidden="1" customHeight="1"/>
    <row r="25414" ht="16.5" hidden="1" customHeight="1"/>
    <row r="25415" ht="16.5" hidden="1" customHeight="1"/>
    <row r="25416" ht="16.5" hidden="1" customHeight="1"/>
    <row r="25417" ht="16.5" hidden="1" customHeight="1"/>
    <row r="25418" ht="16.5" hidden="1" customHeight="1"/>
    <row r="25419" ht="16.5" hidden="1" customHeight="1"/>
    <row r="25420" ht="16.5" hidden="1" customHeight="1"/>
    <row r="25421" ht="16.5" hidden="1" customHeight="1"/>
    <row r="25422" ht="16.5" hidden="1" customHeight="1"/>
    <row r="25423" ht="16.5" hidden="1" customHeight="1"/>
    <row r="25424" ht="16.5" hidden="1" customHeight="1"/>
    <row r="25425" ht="16.5" hidden="1" customHeight="1"/>
    <row r="25426" ht="16.5" hidden="1" customHeight="1"/>
    <row r="25427" ht="16.5" hidden="1" customHeight="1"/>
    <row r="25428" ht="16.5" hidden="1" customHeight="1"/>
    <row r="25429" ht="16.5" hidden="1" customHeight="1"/>
    <row r="25430" ht="16.5" hidden="1" customHeight="1"/>
    <row r="25431" ht="16.5" hidden="1" customHeight="1"/>
    <row r="25432" ht="16.5" hidden="1" customHeight="1"/>
    <row r="25433" ht="16.5" hidden="1" customHeight="1"/>
    <row r="25434" ht="16.5" hidden="1" customHeight="1"/>
    <row r="25435" ht="16.5" hidden="1" customHeight="1"/>
    <row r="25436" ht="16.5" hidden="1" customHeight="1"/>
    <row r="25437" ht="16.5" hidden="1" customHeight="1"/>
    <row r="25438" ht="16.5" hidden="1" customHeight="1"/>
    <row r="25439" ht="16.5" hidden="1" customHeight="1"/>
    <row r="25440" ht="16.5" hidden="1" customHeight="1"/>
    <row r="25441" ht="16.5" hidden="1" customHeight="1"/>
    <row r="25442" ht="16.5" hidden="1" customHeight="1"/>
    <row r="25443" ht="16.5" hidden="1" customHeight="1"/>
    <row r="25444" ht="16.5" hidden="1" customHeight="1"/>
    <row r="25445" ht="16.5" hidden="1" customHeight="1"/>
    <row r="25446" ht="16.5" hidden="1" customHeight="1"/>
    <row r="25447" ht="16.5" hidden="1" customHeight="1"/>
    <row r="25448" ht="16.5" hidden="1" customHeight="1"/>
    <row r="25449" ht="16.5" hidden="1" customHeight="1"/>
    <row r="25450" ht="16.5" hidden="1" customHeight="1"/>
    <row r="25451" ht="16.5" hidden="1" customHeight="1"/>
    <row r="25452" ht="16.5" hidden="1" customHeight="1"/>
    <row r="25453" ht="16.5" hidden="1" customHeight="1"/>
    <row r="25454" ht="16.5" hidden="1" customHeight="1"/>
    <row r="25455" ht="16.5" hidden="1" customHeight="1"/>
    <row r="25456" ht="16.5" hidden="1" customHeight="1"/>
    <row r="25457" ht="16.5" hidden="1" customHeight="1"/>
    <row r="25458" ht="16.5" hidden="1" customHeight="1"/>
    <row r="25459" ht="16.5" hidden="1" customHeight="1"/>
    <row r="25460" ht="16.5" hidden="1" customHeight="1"/>
    <row r="25461" ht="16.5" hidden="1" customHeight="1"/>
    <row r="25462" ht="16.5" hidden="1" customHeight="1"/>
    <row r="25463" ht="16.5" hidden="1" customHeight="1"/>
    <row r="25464" ht="16.5" hidden="1" customHeight="1"/>
    <row r="25465" ht="16.5" hidden="1" customHeight="1"/>
    <row r="25466" ht="16.5" hidden="1" customHeight="1"/>
    <row r="25467" ht="16.5" hidden="1" customHeight="1"/>
    <row r="25468" ht="16.5" hidden="1" customHeight="1"/>
    <row r="25469" ht="16.5" hidden="1" customHeight="1"/>
    <row r="25470" ht="16.5" hidden="1" customHeight="1"/>
    <row r="25471" ht="16.5" hidden="1" customHeight="1"/>
    <row r="25472" ht="16.5" hidden="1" customHeight="1"/>
    <row r="25473" ht="16.5" hidden="1" customHeight="1"/>
    <row r="25474" ht="16.5" hidden="1" customHeight="1"/>
    <row r="25475" ht="16.5" hidden="1" customHeight="1"/>
    <row r="25476" ht="16.5" hidden="1" customHeight="1"/>
    <row r="25477" ht="16.5" hidden="1" customHeight="1"/>
    <row r="25478" ht="16.5" hidden="1" customHeight="1"/>
    <row r="25479" ht="16.5" hidden="1" customHeight="1"/>
    <row r="25480" ht="16.5" hidden="1" customHeight="1"/>
    <row r="25481" ht="16.5" hidden="1" customHeight="1"/>
    <row r="25482" ht="16.5" hidden="1" customHeight="1"/>
    <row r="25483" ht="16.5" hidden="1" customHeight="1"/>
    <row r="25484" ht="16.5" hidden="1" customHeight="1"/>
    <row r="25485" ht="16.5" hidden="1" customHeight="1"/>
    <row r="25486" ht="16.5" hidden="1" customHeight="1"/>
    <row r="25487" ht="16.5" hidden="1" customHeight="1"/>
    <row r="25488" ht="16.5" hidden="1" customHeight="1"/>
    <row r="25489" ht="16.5" hidden="1" customHeight="1"/>
    <row r="25490" ht="16.5" hidden="1" customHeight="1"/>
    <row r="25491" ht="16.5" hidden="1" customHeight="1"/>
    <row r="25492" ht="16.5" hidden="1" customHeight="1"/>
    <row r="25493" ht="16.5" hidden="1" customHeight="1"/>
    <row r="25494" ht="16.5" hidden="1" customHeight="1"/>
    <row r="25495" ht="16.5" hidden="1" customHeight="1"/>
    <row r="25496" ht="16.5" hidden="1" customHeight="1"/>
    <row r="25497" ht="16.5" hidden="1" customHeight="1"/>
    <row r="25498" ht="16.5" hidden="1" customHeight="1"/>
    <row r="25499" ht="16.5" hidden="1" customHeight="1"/>
    <row r="25500" ht="16.5" hidden="1" customHeight="1"/>
    <row r="25501" ht="16.5" hidden="1" customHeight="1"/>
    <row r="25502" ht="16.5" hidden="1" customHeight="1"/>
    <row r="25503" ht="16.5" hidden="1" customHeight="1"/>
    <row r="25504" ht="16.5" hidden="1" customHeight="1"/>
    <row r="25505" ht="16.5" hidden="1" customHeight="1"/>
    <row r="25506" ht="16.5" hidden="1" customHeight="1"/>
    <row r="25507" ht="16.5" hidden="1" customHeight="1"/>
    <row r="25508" ht="16.5" hidden="1" customHeight="1"/>
    <row r="25509" ht="16.5" hidden="1" customHeight="1"/>
    <row r="25510" ht="16.5" hidden="1" customHeight="1"/>
    <row r="25511" ht="16.5" hidden="1" customHeight="1"/>
    <row r="25512" ht="16.5" hidden="1" customHeight="1"/>
    <row r="25513" ht="16.5" hidden="1" customHeight="1"/>
    <row r="25514" ht="16.5" hidden="1" customHeight="1"/>
    <row r="25515" ht="16.5" hidden="1" customHeight="1"/>
    <row r="25516" ht="16.5" hidden="1" customHeight="1"/>
    <row r="25517" ht="16.5" hidden="1" customHeight="1"/>
    <row r="25518" ht="16.5" hidden="1" customHeight="1"/>
    <row r="25519" ht="16.5" hidden="1" customHeight="1"/>
    <row r="25520" ht="16.5" hidden="1" customHeight="1"/>
    <row r="25521" ht="16.5" hidden="1" customHeight="1"/>
    <row r="25522" ht="16.5" hidden="1" customHeight="1"/>
    <row r="25523" ht="16.5" hidden="1" customHeight="1"/>
    <row r="25524" ht="16.5" hidden="1" customHeight="1"/>
    <row r="25525" ht="16.5" hidden="1" customHeight="1"/>
    <row r="25526" ht="16.5" hidden="1" customHeight="1"/>
    <row r="25527" ht="16.5" hidden="1" customHeight="1"/>
    <row r="25528" ht="16.5" hidden="1" customHeight="1"/>
    <row r="25529" ht="16.5" hidden="1" customHeight="1"/>
    <row r="25530" ht="16.5" hidden="1" customHeight="1"/>
    <row r="25531" ht="16.5" hidden="1" customHeight="1"/>
    <row r="25532" ht="16.5" hidden="1" customHeight="1"/>
    <row r="25533" ht="16.5" hidden="1" customHeight="1"/>
    <row r="25534" ht="16.5" hidden="1" customHeight="1"/>
    <row r="25535" ht="16.5" hidden="1" customHeight="1"/>
    <row r="25536" ht="16.5" hidden="1" customHeight="1"/>
    <row r="25537" ht="16.5" hidden="1" customHeight="1"/>
    <row r="25538" ht="16.5" hidden="1" customHeight="1"/>
    <row r="25539" ht="16.5" hidden="1" customHeight="1"/>
    <row r="25540" ht="16.5" hidden="1" customHeight="1"/>
    <row r="25541" ht="16.5" hidden="1" customHeight="1"/>
    <row r="25542" ht="16.5" hidden="1" customHeight="1"/>
    <row r="25543" ht="16.5" hidden="1" customHeight="1"/>
    <row r="25544" ht="16.5" hidden="1" customHeight="1"/>
    <row r="25545" ht="16.5" hidden="1" customHeight="1"/>
    <row r="25546" ht="16.5" hidden="1" customHeight="1"/>
    <row r="25547" ht="16.5" hidden="1" customHeight="1"/>
    <row r="25548" ht="16.5" hidden="1" customHeight="1"/>
    <row r="25549" ht="16.5" hidden="1" customHeight="1"/>
    <row r="25550" ht="16.5" hidden="1" customHeight="1"/>
    <row r="25551" ht="16.5" hidden="1" customHeight="1"/>
    <row r="25552" ht="16.5" hidden="1" customHeight="1"/>
    <row r="25553" ht="16.5" hidden="1" customHeight="1"/>
    <row r="25554" ht="16.5" hidden="1" customHeight="1"/>
    <row r="25555" ht="16.5" hidden="1" customHeight="1"/>
    <row r="25556" ht="16.5" hidden="1" customHeight="1"/>
    <row r="25557" ht="16.5" hidden="1" customHeight="1"/>
    <row r="25558" ht="16.5" hidden="1" customHeight="1"/>
    <row r="25559" ht="16.5" hidden="1" customHeight="1"/>
    <row r="25560" ht="16.5" hidden="1" customHeight="1"/>
    <row r="25561" ht="16.5" hidden="1" customHeight="1"/>
    <row r="25562" ht="16.5" hidden="1" customHeight="1"/>
    <row r="25563" ht="16.5" hidden="1" customHeight="1"/>
    <row r="25564" ht="16.5" hidden="1" customHeight="1"/>
    <row r="25565" ht="16.5" hidden="1" customHeight="1"/>
    <row r="25566" ht="16.5" hidden="1" customHeight="1"/>
    <row r="25567" ht="16.5" hidden="1" customHeight="1"/>
    <row r="25568" ht="16.5" hidden="1" customHeight="1"/>
    <row r="25569" ht="16.5" hidden="1" customHeight="1"/>
    <row r="25570" ht="16.5" hidden="1" customHeight="1"/>
    <row r="25571" ht="16.5" hidden="1" customHeight="1"/>
    <row r="25572" ht="16.5" hidden="1" customHeight="1"/>
    <row r="25573" ht="16.5" hidden="1" customHeight="1"/>
    <row r="25574" ht="16.5" hidden="1" customHeight="1"/>
    <row r="25575" ht="16.5" hidden="1" customHeight="1"/>
    <row r="25576" ht="16.5" hidden="1" customHeight="1"/>
    <row r="25577" ht="16.5" hidden="1" customHeight="1"/>
    <row r="25578" ht="16.5" hidden="1" customHeight="1"/>
    <row r="25579" ht="16.5" hidden="1" customHeight="1"/>
    <row r="25580" ht="16.5" hidden="1" customHeight="1"/>
    <row r="25581" ht="16.5" hidden="1" customHeight="1"/>
    <row r="25582" ht="16.5" hidden="1" customHeight="1"/>
    <row r="25583" ht="16.5" hidden="1" customHeight="1"/>
    <row r="25584" ht="16.5" hidden="1" customHeight="1"/>
    <row r="25585" ht="16.5" hidden="1" customHeight="1"/>
    <row r="25586" ht="16.5" hidden="1" customHeight="1"/>
    <row r="25587" ht="16.5" hidden="1" customHeight="1"/>
    <row r="25588" ht="16.5" hidden="1" customHeight="1"/>
    <row r="25589" ht="16.5" hidden="1" customHeight="1"/>
    <row r="25590" ht="16.5" hidden="1" customHeight="1"/>
    <row r="25591" ht="16.5" hidden="1" customHeight="1"/>
    <row r="25592" ht="16.5" hidden="1" customHeight="1"/>
    <row r="25593" ht="16.5" hidden="1" customHeight="1"/>
    <row r="25594" ht="16.5" hidden="1" customHeight="1"/>
    <row r="25595" ht="16.5" hidden="1" customHeight="1"/>
    <row r="25596" ht="16.5" hidden="1" customHeight="1"/>
    <row r="25597" ht="16.5" hidden="1" customHeight="1"/>
    <row r="25598" ht="16.5" hidden="1" customHeight="1"/>
    <row r="25599" ht="16.5" hidden="1" customHeight="1"/>
    <row r="25600" ht="16.5" hidden="1" customHeight="1"/>
    <row r="25601" ht="16.5" hidden="1" customHeight="1"/>
    <row r="25602" ht="16.5" hidden="1" customHeight="1"/>
    <row r="25603" ht="16.5" hidden="1" customHeight="1"/>
    <row r="25604" ht="16.5" hidden="1" customHeight="1"/>
    <row r="25605" ht="16.5" hidden="1" customHeight="1"/>
    <row r="25606" ht="16.5" hidden="1" customHeight="1"/>
    <row r="25607" ht="16.5" hidden="1" customHeight="1"/>
    <row r="25608" ht="16.5" hidden="1" customHeight="1"/>
    <row r="25609" ht="16.5" hidden="1" customHeight="1"/>
    <row r="25610" ht="16.5" hidden="1" customHeight="1"/>
    <row r="25611" ht="16.5" hidden="1" customHeight="1"/>
    <row r="25612" ht="16.5" hidden="1" customHeight="1"/>
    <row r="25613" ht="16.5" hidden="1" customHeight="1"/>
    <row r="25614" ht="16.5" hidden="1" customHeight="1"/>
    <row r="25615" ht="16.5" hidden="1" customHeight="1"/>
    <row r="25616" ht="16.5" hidden="1" customHeight="1"/>
    <row r="25617" ht="16.5" hidden="1" customHeight="1"/>
    <row r="25618" ht="16.5" hidden="1" customHeight="1"/>
    <row r="25619" ht="16.5" hidden="1" customHeight="1"/>
    <row r="25620" ht="16.5" hidden="1" customHeight="1"/>
    <row r="25621" ht="16.5" hidden="1" customHeight="1"/>
    <row r="25622" ht="16.5" hidden="1" customHeight="1"/>
    <row r="25623" ht="16.5" hidden="1" customHeight="1"/>
    <row r="25624" ht="16.5" hidden="1" customHeight="1"/>
    <row r="25625" ht="16.5" hidden="1" customHeight="1"/>
    <row r="25626" ht="16.5" hidden="1" customHeight="1"/>
    <row r="25627" ht="16.5" hidden="1" customHeight="1"/>
    <row r="25628" ht="16.5" hidden="1" customHeight="1"/>
    <row r="25629" ht="16.5" hidden="1" customHeight="1"/>
    <row r="25630" ht="16.5" hidden="1" customHeight="1"/>
    <row r="25631" ht="16.5" hidden="1" customHeight="1"/>
    <row r="25632" ht="16.5" hidden="1" customHeight="1"/>
    <row r="25633" ht="16.5" hidden="1" customHeight="1"/>
    <row r="25634" ht="16.5" hidden="1" customHeight="1"/>
    <row r="25635" ht="16.5" hidden="1" customHeight="1"/>
    <row r="25636" ht="16.5" hidden="1" customHeight="1"/>
    <row r="25637" ht="16.5" hidden="1" customHeight="1"/>
    <row r="25638" ht="16.5" hidden="1" customHeight="1"/>
    <row r="25639" ht="16.5" hidden="1" customHeight="1"/>
    <row r="25640" ht="16.5" hidden="1" customHeight="1"/>
    <row r="25641" ht="16.5" hidden="1" customHeight="1"/>
    <row r="25642" ht="16.5" hidden="1" customHeight="1"/>
    <row r="25643" ht="16.5" hidden="1" customHeight="1"/>
    <row r="25644" ht="16.5" hidden="1" customHeight="1"/>
    <row r="25645" ht="16.5" hidden="1" customHeight="1"/>
    <row r="25646" ht="16.5" hidden="1" customHeight="1"/>
    <row r="25647" ht="16.5" hidden="1" customHeight="1"/>
    <row r="25648" ht="16.5" hidden="1" customHeight="1"/>
    <row r="25649" ht="16.5" hidden="1" customHeight="1"/>
    <row r="25650" ht="16.5" hidden="1" customHeight="1"/>
    <row r="25651" ht="16.5" hidden="1" customHeight="1"/>
    <row r="25652" ht="16.5" hidden="1" customHeight="1"/>
    <row r="25653" ht="16.5" hidden="1" customHeight="1"/>
    <row r="25654" ht="16.5" hidden="1" customHeight="1"/>
    <row r="25655" ht="16.5" hidden="1" customHeight="1"/>
    <row r="25656" ht="16.5" hidden="1" customHeight="1"/>
    <row r="25657" ht="16.5" hidden="1" customHeight="1"/>
    <row r="25658" ht="16.5" hidden="1" customHeight="1"/>
    <row r="25659" ht="16.5" hidden="1" customHeight="1"/>
    <row r="25660" ht="16.5" hidden="1" customHeight="1"/>
    <row r="25661" ht="16.5" hidden="1" customHeight="1"/>
    <row r="25662" ht="16.5" hidden="1" customHeight="1"/>
    <row r="25663" ht="16.5" hidden="1" customHeight="1"/>
    <row r="25664" ht="16.5" hidden="1" customHeight="1"/>
    <row r="25665" ht="16.5" hidden="1" customHeight="1"/>
    <row r="25666" ht="16.5" hidden="1" customHeight="1"/>
    <row r="25667" ht="16.5" hidden="1" customHeight="1"/>
    <row r="25668" ht="16.5" hidden="1" customHeight="1"/>
    <row r="25669" ht="16.5" hidden="1" customHeight="1"/>
    <row r="25670" ht="16.5" hidden="1" customHeight="1"/>
    <row r="25671" ht="16.5" hidden="1" customHeight="1"/>
    <row r="25672" ht="16.5" hidden="1" customHeight="1"/>
    <row r="25673" ht="16.5" hidden="1" customHeight="1"/>
    <row r="25674" ht="16.5" hidden="1" customHeight="1"/>
    <row r="25675" ht="16.5" hidden="1" customHeight="1"/>
    <row r="25676" ht="16.5" hidden="1" customHeight="1"/>
    <row r="25677" ht="16.5" hidden="1" customHeight="1"/>
    <row r="25678" ht="16.5" hidden="1" customHeight="1"/>
    <row r="25679" ht="16.5" hidden="1" customHeight="1"/>
    <row r="25680" ht="16.5" hidden="1" customHeight="1"/>
    <row r="25681" ht="16.5" hidden="1" customHeight="1"/>
    <row r="25682" ht="16.5" hidden="1" customHeight="1"/>
    <row r="25683" ht="16.5" hidden="1" customHeight="1"/>
    <row r="25684" ht="16.5" hidden="1" customHeight="1"/>
    <row r="25685" ht="16.5" hidden="1" customHeight="1"/>
    <row r="25686" ht="16.5" hidden="1" customHeight="1"/>
    <row r="25687" ht="16.5" hidden="1" customHeight="1"/>
    <row r="25688" ht="16.5" hidden="1" customHeight="1"/>
    <row r="25689" ht="16.5" hidden="1" customHeight="1"/>
    <row r="25690" ht="16.5" hidden="1" customHeight="1"/>
    <row r="25691" ht="16.5" hidden="1" customHeight="1"/>
    <row r="25692" ht="16.5" hidden="1" customHeight="1"/>
    <row r="25693" ht="16.5" hidden="1" customHeight="1"/>
    <row r="25694" ht="16.5" hidden="1" customHeight="1"/>
    <row r="25695" ht="16.5" hidden="1" customHeight="1"/>
    <row r="25696" ht="16.5" hidden="1" customHeight="1"/>
    <row r="25697" ht="16.5" hidden="1" customHeight="1"/>
    <row r="25698" ht="16.5" hidden="1" customHeight="1"/>
    <row r="25699" ht="16.5" hidden="1" customHeight="1"/>
    <row r="25700" ht="16.5" hidden="1" customHeight="1"/>
    <row r="25701" ht="16.5" hidden="1" customHeight="1"/>
    <row r="25702" ht="16.5" hidden="1" customHeight="1"/>
    <row r="25703" ht="16.5" hidden="1" customHeight="1"/>
    <row r="25704" ht="16.5" hidden="1" customHeight="1"/>
    <row r="25705" ht="16.5" hidden="1" customHeight="1"/>
    <row r="25706" ht="16.5" hidden="1" customHeight="1"/>
    <row r="25707" ht="16.5" hidden="1" customHeight="1"/>
    <row r="25708" ht="16.5" hidden="1" customHeight="1"/>
    <row r="25709" ht="16.5" hidden="1" customHeight="1"/>
    <row r="25710" ht="16.5" hidden="1" customHeight="1"/>
    <row r="25711" ht="16.5" hidden="1" customHeight="1"/>
    <row r="25712" ht="16.5" hidden="1" customHeight="1"/>
    <row r="25713" ht="16.5" hidden="1" customHeight="1"/>
    <row r="25714" ht="16.5" hidden="1" customHeight="1"/>
    <row r="25715" ht="16.5" hidden="1" customHeight="1"/>
    <row r="25716" ht="16.5" hidden="1" customHeight="1"/>
    <row r="25717" ht="16.5" hidden="1" customHeight="1"/>
    <row r="25718" ht="16.5" hidden="1" customHeight="1"/>
    <row r="25719" ht="16.5" hidden="1" customHeight="1"/>
    <row r="25720" ht="16.5" hidden="1" customHeight="1"/>
    <row r="25721" ht="16.5" hidden="1" customHeight="1"/>
    <row r="25722" ht="16.5" hidden="1" customHeight="1"/>
    <row r="25723" ht="16.5" hidden="1" customHeight="1"/>
    <row r="25724" ht="16.5" hidden="1" customHeight="1"/>
    <row r="25725" ht="16.5" hidden="1" customHeight="1"/>
    <row r="25726" ht="16.5" hidden="1" customHeight="1"/>
    <row r="25727" ht="16.5" hidden="1" customHeight="1"/>
    <row r="25728" ht="16.5" hidden="1" customHeight="1"/>
    <row r="25729" ht="16.5" hidden="1" customHeight="1"/>
    <row r="25730" ht="16.5" hidden="1" customHeight="1"/>
    <row r="25731" ht="16.5" hidden="1" customHeight="1"/>
    <row r="25732" ht="16.5" hidden="1" customHeight="1"/>
    <row r="25733" ht="16.5" hidden="1" customHeight="1"/>
    <row r="25734" ht="16.5" hidden="1" customHeight="1"/>
    <row r="25735" ht="16.5" hidden="1" customHeight="1"/>
    <row r="25736" ht="16.5" hidden="1" customHeight="1"/>
    <row r="25737" ht="16.5" hidden="1" customHeight="1"/>
    <row r="25738" ht="16.5" hidden="1" customHeight="1"/>
    <row r="25739" ht="16.5" hidden="1" customHeight="1"/>
    <row r="25740" ht="16.5" hidden="1" customHeight="1"/>
    <row r="25741" ht="16.5" hidden="1" customHeight="1"/>
    <row r="25742" ht="16.5" hidden="1" customHeight="1"/>
    <row r="25743" ht="16.5" hidden="1" customHeight="1"/>
    <row r="25744" ht="16.5" hidden="1" customHeight="1"/>
    <row r="25745" ht="16.5" hidden="1" customHeight="1"/>
    <row r="25746" ht="16.5" hidden="1" customHeight="1"/>
    <row r="25747" ht="16.5" hidden="1" customHeight="1"/>
    <row r="25748" ht="16.5" hidden="1" customHeight="1"/>
    <row r="25749" ht="16.5" hidden="1" customHeight="1"/>
    <row r="25750" ht="16.5" hidden="1" customHeight="1"/>
    <row r="25751" ht="16.5" hidden="1" customHeight="1"/>
    <row r="25752" ht="16.5" hidden="1" customHeight="1"/>
    <row r="25753" ht="16.5" hidden="1" customHeight="1"/>
    <row r="25754" ht="16.5" hidden="1" customHeight="1"/>
    <row r="25755" ht="16.5" hidden="1" customHeight="1"/>
    <row r="25756" ht="16.5" hidden="1" customHeight="1"/>
    <row r="25757" ht="16.5" hidden="1" customHeight="1"/>
    <row r="25758" ht="16.5" hidden="1" customHeight="1"/>
    <row r="25759" ht="16.5" hidden="1" customHeight="1"/>
    <row r="25760" ht="16.5" hidden="1" customHeight="1"/>
    <row r="25761" ht="16.5" hidden="1" customHeight="1"/>
    <row r="25762" ht="16.5" hidden="1" customHeight="1"/>
    <row r="25763" ht="16.5" hidden="1" customHeight="1"/>
    <row r="25764" ht="16.5" hidden="1" customHeight="1"/>
    <row r="25765" ht="16.5" hidden="1" customHeight="1"/>
    <row r="25766" ht="16.5" hidden="1" customHeight="1"/>
    <row r="25767" ht="16.5" hidden="1" customHeight="1"/>
    <row r="25768" ht="16.5" hidden="1" customHeight="1"/>
    <row r="25769" ht="16.5" hidden="1" customHeight="1"/>
    <row r="25770" ht="16.5" hidden="1" customHeight="1"/>
    <row r="25771" ht="16.5" hidden="1" customHeight="1"/>
    <row r="25772" ht="16.5" hidden="1" customHeight="1"/>
    <row r="25773" ht="16.5" hidden="1" customHeight="1"/>
    <row r="25774" ht="16.5" hidden="1" customHeight="1"/>
    <row r="25775" ht="16.5" hidden="1" customHeight="1"/>
    <row r="25776" ht="16.5" hidden="1" customHeight="1"/>
    <row r="25777" ht="16.5" hidden="1" customHeight="1"/>
    <row r="25778" ht="16.5" hidden="1" customHeight="1"/>
    <row r="25779" ht="16.5" hidden="1" customHeight="1"/>
    <row r="25780" ht="16.5" hidden="1" customHeight="1"/>
    <row r="25781" ht="16.5" hidden="1" customHeight="1"/>
    <row r="25782" ht="16.5" hidden="1" customHeight="1"/>
    <row r="25783" ht="16.5" hidden="1" customHeight="1"/>
    <row r="25784" ht="16.5" hidden="1" customHeight="1"/>
    <row r="25785" ht="16.5" hidden="1" customHeight="1"/>
    <row r="25786" ht="16.5" hidden="1" customHeight="1"/>
    <row r="25787" ht="16.5" hidden="1" customHeight="1"/>
    <row r="25788" ht="16.5" hidden="1" customHeight="1"/>
    <row r="25789" ht="16.5" hidden="1" customHeight="1"/>
    <row r="25790" ht="16.5" hidden="1" customHeight="1"/>
    <row r="25791" ht="16.5" hidden="1" customHeight="1"/>
    <row r="25792" ht="16.5" hidden="1" customHeight="1"/>
    <row r="25793" ht="16.5" hidden="1" customHeight="1"/>
    <row r="25794" ht="16.5" hidden="1" customHeight="1"/>
    <row r="25795" ht="16.5" hidden="1" customHeight="1"/>
    <row r="25796" ht="16.5" hidden="1" customHeight="1"/>
    <row r="25797" ht="16.5" hidden="1" customHeight="1"/>
    <row r="25798" ht="16.5" hidden="1" customHeight="1"/>
    <row r="25799" ht="16.5" hidden="1" customHeight="1"/>
    <row r="25800" ht="16.5" hidden="1" customHeight="1"/>
    <row r="25801" ht="16.5" hidden="1" customHeight="1"/>
    <row r="25802" ht="16.5" hidden="1" customHeight="1"/>
    <row r="25803" ht="16.5" hidden="1" customHeight="1"/>
    <row r="25804" ht="16.5" hidden="1" customHeight="1"/>
    <row r="25805" ht="16.5" hidden="1" customHeight="1"/>
    <row r="25806" ht="16.5" hidden="1" customHeight="1"/>
    <row r="25807" ht="16.5" hidden="1" customHeight="1"/>
    <row r="25808" ht="16.5" hidden="1" customHeight="1"/>
    <row r="25809" ht="16.5" hidden="1" customHeight="1"/>
    <row r="25810" ht="16.5" hidden="1" customHeight="1"/>
    <row r="25811" ht="16.5" hidden="1" customHeight="1"/>
    <row r="25812" ht="16.5" hidden="1" customHeight="1"/>
    <row r="25813" ht="16.5" hidden="1" customHeight="1"/>
    <row r="25814" ht="16.5" hidden="1" customHeight="1"/>
    <row r="25815" ht="16.5" hidden="1" customHeight="1"/>
    <row r="25816" ht="16.5" hidden="1" customHeight="1"/>
    <row r="25817" ht="16.5" hidden="1" customHeight="1"/>
    <row r="25818" ht="16.5" hidden="1" customHeight="1"/>
    <row r="25819" ht="16.5" hidden="1" customHeight="1"/>
    <row r="25820" ht="16.5" hidden="1" customHeight="1"/>
    <row r="25821" ht="16.5" hidden="1" customHeight="1"/>
    <row r="25822" ht="16.5" hidden="1" customHeight="1"/>
    <row r="25823" ht="16.5" hidden="1" customHeight="1"/>
    <row r="25824" ht="16.5" hidden="1" customHeight="1"/>
    <row r="25825" ht="16.5" hidden="1" customHeight="1"/>
    <row r="25826" ht="16.5" hidden="1" customHeight="1"/>
    <row r="25827" ht="16.5" hidden="1" customHeight="1"/>
    <row r="25828" ht="16.5" hidden="1" customHeight="1"/>
    <row r="25829" ht="16.5" hidden="1" customHeight="1"/>
    <row r="25830" ht="16.5" hidden="1" customHeight="1"/>
    <row r="25831" ht="16.5" hidden="1" customHeight="1"/>
    <row r="25832" ht="16.5" hidden="1" customHeight="1"/>
    <row r="25833" ht="16.5" hidden="1" customHeight="1"/>
    <row r="25834" ht="16.5" hidden="1" customHeight="1"/>
    <row r="25835" ht="16.5" hidden="1" customHeight="1"/>
    <row r="25836" ht="16.5" hidden="1" customHeight="1"/>
    <row r="25837" ht="16.5" hidden="1" customHeight="1"/>
    <row r="25838" ht="16.5" hidden="1" customHeight="1"/>
    <row r="25839" ht="16.5" hidden="1" customHeight="1"/>
    <row r="25840" ht="16.5" hidden="1" customHeight="1"/>
    <row r="25841" ht="16.5" hidden="1" customHeight="1"/>
    <row r="25842" ht="16.5" hidden="1" customHeight="1"/>
    <row r="25843" ht="16.5" hidden="1" customHeight="1"/>
    <row r="25844" ht="16.5" hidden="1" customHeight="1"/>
    <row r="25845" ht="16.5" hidden="1" customHeight="1"/>
    <row r="25846" ht="16.5" hidden="1" customHeight="1"/>
    <row r="25847" ht="16.5" hidden="1" customHeight="1"/>
    <row r="25848" ht="16.5" hidden="1" customHeight="1"/>
    <row r="25849" ht="16.5" hidden="1" customHeight="1"/>
    <row r="25850" ht="16.5" hidden="1" customHeight="1"/>
    <row r="25851" ht="16.5" hidden="1" customHeight="1"/>
    <row r="25852" ht="16.5" hidden="1" customHeight="1"/>
    <row r="25853" ht="16.5" hidden="1" customHeight="1"/>
    <row r="25854" ht="16.5" hidden="1" customHeight="1"/>
    <row r="25855" ht="16.5" hidden="1" customHeight="1"/>
    <row r="25856" ht="16.5" hidden="1" customHeight="1"/>
    <row r="25857" ht="16.5" hidden="1" customHeight="1"/>
    <row r="25858" ht="16.5" hidden="1" customHeight="1"/>
    <row r="25859" ht="16.5" hidden="1" customHeight="1"/>
    <row r="25860" ht="16.5" hidden="1" customHeight="1"/>
    <row r="25861" ht="16.5" hidden="1" customHeight="1"/>
    <row r="25862" ht="16.5" hidden="1" customHeight="1"/>
    <row r="25863" ht="16.5" hidden="1" customHeight="1"/>
    <row r="25864" ht="16.5" hidden="1" customHeight="1"/>
    <row r="25865" ht="16.5" hidden="1" customHeight="1"/>
    <row r="25866" ht="16.5" hidden="1" customHeight="1"/>
    <row r="25867" ht="16.5" hidden="1" customHeight="1"/>
    <row r="25868" ht="16.5" hidden="1" customHeight="1"/>
    <row r="25869" ht="16.5" hidden="1" customHeight="1"/>
    <row r="25870" ht="16.5" hidden="1" customHeight="1"/>
    <row r="25871" ht="16.5" hidden="1" customHeight="1"/>
    <row r="25872" ht="16.5" hidden="1" customHeight="1"/>
    <row r="25873" ht="16.5" hidden="1" customHeight="1"/>
    <row r="25874" ht="16.5" hidden="1" customHeight="1"/>
    <row r="25875" ht="16.5" hidden="1" customHeight="1"/>
    <row r="25876" ht="16.5" hidden="1" customHeight="1"/>
    <row r="25877" ht="16.5" hidden="1" customHeight="1"/>
    <row r="25878" ht="16.5" hidden="1" customHeight="1"/>
    <row r="25879" ht="16.5" hidden="1" customHeight="1"/>
    <row r="25880" ht="16.5" hidden="1" customHeight="1"/>
    <row r="25881" ht="16.5" hidden="1" customHeight="1"/>
    <row r="25882" ht="16.5" hidden="1" customHeight="1"/>
    <row r="25883" ht="16.5" hidden="1" customHeight="1"/>
    <row r="25884" ht="16.5" hidden="1" customHeight="1"/>
    <row r="25885" ht="16.5" hidden="1" customHeight="1"/>
    <row r="25886" ht="16.5" hidden="1" customHeight="1"/>
    <row r="25887" ht="16.5" hidden="1" customHeight="1"/>
    <row r="25888" ht="16.5" hidden="1" customHeight="1"/>
    <row r="25889" ht="16.5" hidden="1" customHeight="1"/>
    <row r="25890" ht="16.5" hidden="1" customHeight="1"/>
    <row r="25891" ht="16.5" hidden="1" customHeight="1"/>
    <row r="25892" ht="16.5" hidden="1" customHeight="1"/>
    <row r="25893" ht="16.5" hidden="1" customHeight="1"/>
    <row r="25894" ht="16.5" hidden="1" customHeight="1"/>
    <row r="25895" ht="16.5" hidden="1" customHeight="1"/>
    <row r="25896" ht="16.5" hidden="1" customHeight="1"/>
    <row r="25897" ht="16.5" hidden="1" customHeight="1"/>
    <row r="25898" ht="16.5" hidden="1" customHeight="1"/>
    <row r="25899" ht="16.5" hidden="1" customHeight="1"/>
    <row r="25900" ht="16.5" hidden="1" customHeight="1"/>
    <row r="25901" ht="16.5" hidden="1" customHeight="1"/>
    <row r="25902" ht="16.5" hidden="1" customHeight="1"/>
    <row r="25903" ht="16.5" hidden="1" customHeight="1"/>
    <row r="25904" ht="16.5" hidden="1" customHeight="1"/>
    <row r="25905" ht="16.5" hidden="1" customHeight="1"/>
    <row r="25906" ht="16.5" hidden="1" customHeight="1"/>
    <row r="25907" ht="16.5" hidden="1" customHeight="1"/>
    <row r="25908" ht="16.5" hidden="1" customHeight="1"/>
    <row r="25909" ht="16.5" hidden="1" customHeight="1"/>
    <row r="25910" ht="16.5" hidden="1" customHeight="1"/>
    <row r="25911" ht="16.5" hidden="1" customHeight="1"/>
    <row r="25912" ht="16.5" hidden="1" customHeight="1"/>
    <row r="25913" ht="16.5" hidden="1" customHeight="1"/>
    <row r="25914" ht="16.5" hidden="1" customHeight="1"/>
    <row r="25915" ht="16.5" hidden="1" customHeight="1"/>
    <row r="25916" ht="16.5" hidden="1" customHeight="1"/>
    <row r="25917" ht="16.5" hidden="1" customHeight="1"/>
    <row r="25918" ht="16.5" hidden="1" customHeight="1"/>
    <row r="25919" ht="16.5" hidden="1" customHeight="1"/>
    <row r="25920" ht="16.5" hidden="1" customHeight="1"/>
    <row r="25921" ht="16.5" hidden="1" customHeight="1"/>
    <row r="25922" ht="16.5" hidden="1" customHeight="1"/>
    <row r="25923" ht="16.5" hidden="1" customHeight="1"/>
    <row r="25924" ht="16.5" hidden="1" customHeight="1"/>
    <row r="25925" ht="16.5" hidden="1" customHeight="1"/>
    <row r="25926" ht="16.5" hidden="1" customHeight="1"/>
    <row r="25927" ht="16.5" hidden="1" customHeight="1"/>
    <row r="25928" ht="16.5" hidden="1" customHeight="1"/>
    <row r="25929" ht="16.5" hidden="1" customHeight="1"/>
    <row r="25930" ht="16.5" hidden="1" customHeight="1"/>
    <row r="25931" ht="16.5" hidden="1" customHeight="1"/>
    <row r="25932" ht="16.5" hidden="1" customHeight="1"/>
    <row r="25933" ht="16.5" hidden="1" customHeight="1"/>
    <row r="25934" ht="16.5" hidden="1" customHeight="1"/>
    <row r="25935" ht="16.5" hidden="1" customHeight="1"/>
    <row r="25936" ht="16.5" hidden="1" customHeight="1"/>
    <row r="25937" ht="16.5" hidden="1" customHeight="1"/>
    <row r="25938" ht="16.5" hidden="1" customHeight="1"/>
    <row r="25939" ht="16.5" hidden="1" customHeight="1"/>
    <row r="25940" ht="16.5" hidden="1" customHeight="1"/>
    <row r="25941" ht="16.5" hidden="1" customHeight="1"/>
    <row r="25942" ht="16.5" hidden="1" customHeight="1"/>
    <row r="25943" ht="16.5" hidden="1" customHeight="1"/>
    <row r="25944" ht="16.5" hidden="1" customHeight="1"/>
    <row r="25945" ht="16.5" hidden="1" customHeight="1"/>
    <row r="25946" ht="16.5" hidden="1" customHeight="1"/>
    <row r="25947" ht="16.5" hidden="1" customHeight="1"/>
    <row r="25948" ht="16.5" hidden="1" customHeight="1"/>
    <row r="25949" ht="16.5" hidden="1" customHeight="1"/>
    <row r="25950" ht="16.5" hidden="1" customHeight="1"/>
    <row r="25951" ht="16.5" hidden="1" customHeight="1"/>
    <row r="25952" ht="16.5" hidden="1" customHeight="1"/>
    <row r="25953" ht="16.5" hidden="1" customHeight="1"/>
    <row r="25954" ht="16.5" hidden="1" customHeight="1"/>
    <row r="25955" ht="16.5" hidden="1" customHeight="1"/>
    <row r="25956" ht="16.5" hidden="1" customHeight="1"/>
    <row r="25957" ht="16.5" hidden="1" customHeight="1"/>
    <row r="25958" ht="16.5" hidden="1" customHeight="1"/>
    <row r="25959" ht="16.5" hidden="1" customHeight="1"/>
    <row r="25960" ht="16.5" hidden="1" customHeight="1"/>
    <row r="25961" ht="16.5" hidden="1" customHeight="1"/>
    <row r="25962" ht="16.5" hidden="1" customHeight="1"/>
    <row r="25963" ht="16.5" hidden="1" customHeight="1"/>
    <row r="25964" ht="16.5" hidden="1" customHeight="1"/>
    <row r="25965" ht="16.5" hidden="1" customHeight="1"/>
    <row r="25966" ht="16.5" hidden="1" customHeight="1"/>
    <row r="25967" ht="16.5" hidden="1" customHeight="1"/>
    <row r="25968" ht="16.5" hidden="1" customHeight="1"/>
    <row r="25969" ht="16.5" hidden="1" customHeight="1"/>
    <row r="25970" ht="16.5" hidden="1" customHeight="1"/>
    <row r="25971" ht="16.5" hidden="1" customHeight="1"/>
    <row r="25972" ht="16.5" hidden="1" customHeight="1"/>
    <row r="25973" ht="16.5" hidden="1" customHeight="1"/>
    <row r="25974" ht="16.5" hidden="1" customHeight="1"/>
    <row r="25975" ht="16.5" hidden="1" customHeight="1"/>
    <row r="25976" ht="16.5" hidden="1" customHeight="1"/>
    <row r="25977" ht="16.5" hidden="1" customHeight="1"/>
    <row r="25978" ht="16.5" hidden="1" customHeight="1"/>
    <row r="25979" ht="16.5" hidden="1" customHeight="1"/>
    <row r="25980" ht="16.5" hidden="1" customHeight="1"/>
    <row r="25981" ht="16.5" hidden="1" customHeight="1"/>
    <row r="25982" ht="16.5" hidden="1" customHeight="1"/>
    <row r="25983" ht="16.5" hidden="1" customHeight="1"/>
    <row r="25984" ht="16.5" hidden="1" customHeight="1"/>
    <row r="25985" ht="16.5" hidden="1" customHeight="1"/>
    <row r="25986" ht="16.5" hidden="1" customHeight="1"/>
    <row r="25987" ht="16.5" hidden="1" customHeight="1"/>
    <row r="25988" ht="16.5" hidden="1" customHeight="1"/>
    <row r="25989" ht="16.5" hidden="1" customHeight="1"/>
    <row r="25990" ht="16.5" hidden="1" customHeight="1"/>
    <row r="25991" ht="16.5" hidden="1" customHeight="1"/>
    <row r="25992" ht="16.5" hidden="1" customHeight="1"/>
    <row r="25993" ht="16.5" hidden="1" customHeight="1"/>
    <row r="25994" ht="16.5" hidden="1" customHeight="1"/>
    <row r="25995" ht="16.5" hidden="1" customHeight="1"/>
    <row r="25996" ht="16.5" hidden="1" customHeight="1"/>
    <row r="25997" ht="16.5" hidden="1" customHeight="1"/>
    <row r="25998" ht="16.5" hidden="1" customHeight="1"/>
    <row r="25999" ht="16.5" hidden="1" customHeight="1"/>
    <row r="26000" ht="16.5" hidden="1" customHeight="1"/>
    <row r="26001" ht="16.5" hidden="1" customHeight="1"/>
    <row r="26002" ht="16.5" hidden="1" customHeight="1"/>
    <row r="26003" ht="16.5" hidden="1" customHeight="1"/>
    <row r="26004" ht="16.5" hidden="1" customHeight="1"/>
    <row r="26005" ht="16.5" hidden="1" customHeight="1"/>
    <row r="26006" ht="16.5" hidden="1" customHeight="1"/>
    <row r="26007" ht="16.5" hidden="1" customHeight="1"/>
    <row r="26008" ht="16.5" hidden="1" customHeight="1"/>
    <row r="26009" ht="16.5" hidden="1" customHeight="1"/>
    <row r="26010" ht="16.5" hidden="1" customHeight="1"/>
    <row r="26011" ht="16.5" hidden="1" customHeight="1"/>
    <row r="26012" ht="16.5" hidden="1" customHeight="1"/>
    <row r="26013" ht="16.5" hidden="1" customHeight="1"/>
    <row r="26014" ht="16.5" hidden="1" customHeight="1"/>
    <row r="26015" ht="16.5" hidden="1" customHeight="1"/>
    <row r="26016" ht="16.5" hidden="1" customHeight="1"/>
    <row r="26017" ht="16.5" hidden="1" customHeight="1"/>
    <row r="26018" ht="16.5" hidden="1" customHeight="1"/>
    <row r="26019" ht="16.5" hidden="1" customHeight="1"/>
    <row r="26020" ht="16.5" hidden="1" customHeight="1"/>
    <row r="26021" ht="16.5" hidden="1" customHeight="1"/>
    <row r="26022" ht="16.5" hidden="1" customHeight="1"/>
    <row r="26023" ht="16.5" hidden="1" customHeight="1"/>
    <row r="26024" ht="16.5" hidden="1" customHeight="1"/>
    <row r="26025" ht="16.5" hidden="1" customHeight="1"/>
    <row r="26026" ht="16.5" hidden="1" customHeight="1"/>
    <row r="26027" ht="16.5" hidden="1" customHeight="1"/>
    <row r="26028" ht="16.5" hidden="1" customHeight="1"/>
    <row r="26029" ht="16.5" hidden="1" customHeight="1"/>
    <row r="26030" ht="16.5" hidden="1" customHeight="1"/>
    <row r="26031" ht="16.5" hidden="1" customHeight="1"/>
    <row r="26032" ht="16.5" hidden="1" customHeight="1"/>
    <row r="26033" ht="16.5" hidden="1" customHeight="1"/>
    <row r="26034" ht="16.5" hidden="1" customHeight="1"/>
    <row r="26035" ht="16.5" hidden="1" customHeight="1"/>
    <row r="26036" ht="16.5" hidden="1" customHeight="1"/>
    <row r="26037" ht="16.5" hidden="1" customHeight="1"/>
    <row r="26038" ht="16.5" hidden="1" customHeight="1"/>
    <row r="26039" ht="16.5" hidden="1" customHeight="1"/>
    <row r="26040" ht="16.5" hidden="1" customHeight="1"/>
    <row r="26041" ht="16.5" hidden="1" customHeight="1"/>
    <row r="26042" ht="16.5" hidden="1" customHeight="1"/>
    <row r="26043" ht="16.5" hidden="1" customHeight="1"/>
    <row r="26044" ht="16.5" hidden="1" customHeight="1"/>
    <row r="26045" ht="16.5" hidden="1" customHeight="1"/>
    <row r="26046" ht="16.5" hidden="1" customHeight="1"/>
    <row r="26047" ht="16.5" hidden="1" customHeight="1"/>
    <row r="26048" ht="16.5" hidden="1" customHeight="1"/>
    <row r="26049" ht="16.5" hidden="1" customHeight="1"/>
    <row r="26050" ht="16.5" hidden="1" customHeight="1"/>
    <row r="26051" ht="16.5" hidden="1" customHeight="1"/>
    <row r="26052" ht="16.5" hidden="1" customHeight="1"/>
    <row r="26053" ht="16.5" hidden="1" customHeight="1"/>
    <row r="26054" ht="16.5" hidden="1" customHeight="1"/>
    <row r="26055" ht="16.5" hidden="1" customHeight="1"/>
    <row r="26056" ht="16.5" hidden="1" customHeight="1"/>
    <row r="26057" ht="16.5" hidden="1" customHeight="1"/>
    <row r="26058" ht="16.5" hidden="1" customHeight="1"/>
    <row r="26059" ht="16.5" hidden="1" customHeight="1"/>
    <row r="26060" ht="16.5" hidden="1" customHeight="1"/>
    <row r="26061" ht="16.5" hidden="1" customHeight="1"/>
    <row r="26062" ht="16.5" hidden="1" customHeight="1"/>
    <row r="26063" ht="16.5" hidden="1" customHeight="1"/>
    <row r="26064" ht="16.5" hidden="1" customHeight="1"/>
    <row r="26065" ht="16.5" hidden="1" customHeight="1"/>
    <row r="26066" ht="16.5" hidden="1" customHeight="1"/>
    <row r="26067" ht="16.5" hidden="1" customHeight="1"/>
    <row r="26068" ht="16.5" hidden="1" customHeight="1"/>
    <row r="26069" ht="16.5" hidden="1" customHeight="1"/>
    <row r="26070" ht="16.5" hidden="1" customHeight="1"/>
    <row r="26071" ht="16.5" hidden="1" customHeight="1"/>
    <row r="26072" ht="16.5" hidden="1" customHeight="1"/>
    <row r="26073" ht="16.5" hidden="1" customHeight="1"/>
    <row r="26074" ht="16.5" hidden="1" customHeight="1"/>
    <row r="26075" ht="16.5" hidden="1" customHeight="1"/>
    <row r="26076" ht="16.5" hidden="1" customHeight="1"/>
    <row r="26077" ht="16.5" hidden="1" customHeight="1"/>
    <row r="26078" ht="16.5" hidden="1" customHeight="1"/>
    <row r="26079" ht="16.5" hidden="1" customHeight="1"/>
    <row r="26080" ht="16.5" hidden="1" customHeight="1"/>
    <row r="26081" ht="16.5" hidden="1" customHeight="1"/>
    <row r="26082" ht="16.5" hidden="1" customHeight="1"/>
    <row r="26083" ht="16.5" hidden="1" customHeight="1"/>
    <row r="26084" ht="16.5" hidden="1" customHeight="1"/>
    <row r="26085" ht="16.5" hidden="1" customHeight="1"/>
    <row r="26086" ht="16.5" hidden="1" customHeight="1"/>
    <row r="26087" ht="16.5" hidden="1" customHeight="1"/>
    <row r="26088" ht="16.5" hidden="1" customHeight="1"/>
    <row r="26089" ht="16.5" hidden="1" customHeight="1"/>
    <row r="26090" ht="16.5" hidden="1" customHeight="1"/>
    <row r="26091" ht="16.5" hidden="1" customHeight="1"/>
    <row r="26092" ht="16.5" hidden="1" customHeight="1"/>
    <row r="26093" ht="16.5" hidden="1" customHeight="1"/>
    <row r="26094" ht="16.5" hidden="1" customHeight="1"/>
    <row r="26095" ht="16.5" hidden="1" customHeight="1"/>
    <row r="26096" ht="16.5" hidden="1" customHeight="1"/>
    <row r="26097" ht="16.5" hidden="1" customHeight="1"/>
    <row r="26098" ht="16.5" hidden="1" customHeight="1"/>
    <row r="26099" ht="16.5" hidden="1" customHeight="1"/>
    <row r="26100" ht="16.5" hidden="1" customHeight="1"/>
    <row r="26101" ht="16.5" hidden="1" customHeight="1"/>
    <row r="26102" ht="16.5" hidden="1" customHeight="1"/>
    <row r="26103" ht="16.5" hidden="1" customHeight="1"/>
    <row r="26104" ht="16.5" hidden="1" customHeight="1"/>
    <row r="26105" ht="16.5" hidden="1" customHeight="1"/>
    <row r="26106" ht="16.5" hidden="1" customHeight="1"/>
    <row r="26107" ht="16.5" hidden="1" customHeight="1"/>
    <row r="26108" ht="16.5" hidden="1" customHeight="1"/>
    <row r="26109" ht="16.5" hidden="1" customHeight="1"/>
    <row r="26110" ht="16.5" hidden="1" customHeight="1"/>
    <row r="26111" ht="16.5" hidden="1" customHeight="1"/>
    <row r="26112" ht="16.5" hidden="1" customHeight="1"/>
    <row r="26113" ht="16.5" hidden="1" customHeight="1"/>
    <row r="26114" ht="16.5" hidden="1" customHeight="1"/>
    <row r="26115" ht="16.5" hidden="1" customHeight="1"/>
    <row r="26116" ht="16.5" hidden="1" customHeight="1"/>
    <row r="26117" ht="16.5" hidden="1" customHeight="1"/>
    <row r="26118" ht="16.5" hidden="1" customHeight="1"/>
    <row r="26119" ht="16.5" hidden="1" customHeight="1"/>
    <row r="26120" ht="16.5" hidden="1" customHeight="1"/>
    <row r="26121" ht="16.5" hidden="1" customHeight="1"/>
    <row r="26122" ht="16.5" hidden="1" customHeight="1"/>
    <row r="26123" ht="16.5" hidden="1" customHeight="1"/>
    <row r="26124" ht="16.5" hidden="1" customHeight="1"/>
    <row r="26125" ht="16.5" hidden="1" customHeight="1"/>
    <row r="26126" ht="16.5" hidden="1" customHeight="1"/>
    <row r="26127" ht="16.5" hidden="1" customHeight="1"/>
    <row r="26128" ht="16.5" hidden="1" customHeight="1"/>
    <row r="26129" ht="16.5" hidden="1" customHeight="1"/>
    <row r="26130" ht="16.5" hidden="1" customHeight="1"/>
    <row r="26131" ht="16.5" hidden="1" customHeight="1"/>
    <row r="26132" ht="16.5" hidden="1" customHeight="1"/>
    <row r="26133" ht="16.5" hidden="1" customHeight="1"/>
    <row r="26134" ht="16.5" hidden="1" customHeight="1"/>
    <row r="26135" ht="16.5" hidden="1" customHeight="1"/>
    <row r="26136" ht="16.5" hidden="1" customHeight="1"/>
    <row r="26137" ht="16.5" hidden="1" customHeight="1"/>
    <row r="26138" ht="16.5" hidden="1" customHeight="1"/>
    <row r="26139" ht="16.5" hidden="1" customHeight="1"/>
    <row r="26140" ht="16.5" hidden="1" customHeight="1"/>
    <row r="26141" ht="16.5" hidden="1" customHeight="1"/>
    <row r="26142" ht="16.5" hidden="1" customHeight="1"/>
    <row r="26143" ht="16.5" hidden="1" customHeight="1"/>
    <row r="26144" ht="16.5" hidden="1" customHeight="1"/>
    <row r="26145" ht="16.5" hidden="1" customHeight="1"/>
    <row r="26146" ht="16.5" hidden="1" customHeight="1"/>
    <row r="26147" ht="16.5" hidden="1" customHeight="1"/>
    <row r="26148" ht="16.5" hidden="1" customHeight="1"/>
    <row r="26149" ht="16.5" hidden="1" customHeight="1"/>
    <row r="26150" ht="16.5" hidden="1" customHeight="1"/>
    <row r="26151" ht="16.5" hidden="1" customHeight="1"/>
    <row r="26152" ht="16.5" hidden="1" customHeight="1"/>
    <row r="26153" ht="16.5" hidden="1" customHeight="1"/>
    <row r="26154" ht="16.5" hidden="1" customHeight="1"/>
    <row r="26155" ht="16.5" hidden="1" customHeight="1"/>
    <row r="26156" ht="16.5" hidden="1" customHeight="1"/>
    <row r="26157" ht="16.5" hidden="1" customHeight="1"/>
    <row r="26158" ht="16.5" hidden="1" customHeight="1"/>
    <row r="26159" ht="16.5" hidden="1" customHeight="1"/>
    <row r="26160" ht="16.5" hidden="1" customHeight="1"/>
    <row r="26161" ht="16.5" hidden="1" customHeight="1"/>
    <row r="26162" ht="16.5" hidden="1" customHeight="1"/>
    <row r="26163" ht="16.5" hidden="1" customHeight="1"/>
    <row r="26164" ht="16.5" hidden="1" customHeight="1"/>
    <row r="26165" ht="16.5" hidden="1" customHeight="1"/>
    <row r="26166" ht="16.5" hidden="1" customHeight="1"/>
    <row r="26167" ht="16.5" hidden="1" customHeight="1"/>
    <row r="26168" ht="16.5" hidden="1" customHeight="1"/>
    <row r="26169" ht="16.5" hidden="1" customHeight="1"/>
    <row r="26170" ht="16.5" hidden="1" customHeight="1"/>
    <row r="26171" ht="16.5" hidden="1" customHeight="1"/>
    <row r="26172" ht="16.5" hidden="1" customHeight="1"/>
    <row r="26173" ht="16.5" hidden="1" customHeight="1"/>
    <row r="26174" ht="16.5" hidden="1" customHeight="1"/>
    <row r="26175" ht="16.5" hidden="1" customHeight="1"/>
    <row r="26176" ht="16.5" hidden="1" customHeight="1"/>
    <row r="26177" ht="16.5" hidden="1" customHeight="1"/>
    <row r="26178" ht="16.5" hidden="1" customHeight="1"/>
    <row r="26179" ht="16.5" hidden="1" customHeight="1"/>
    <row r="26180" ht="16.5" hidden="1" customHeight="1"/>
    <row r="26181" ht="16.5" hidden="1" customHeight="1"/>
    <row r="26182" ht="16.5" hidden="1" customHeight="1"/>
    <row r="26183" ht="16.5" hidden="1" customHeight="1"/>
    <row r="26184" ht="16.5" hidden="1" customHeight="1"/>
    <row r="26185" ht="16.5" hidden="1" customHeight="1"/>
    <row r="26186" ht="16.5" hidden="1" customHeight="1"/>
    <row r="26187" ht="16.5" hidden="1" customHeight="1"/>
    <row r="26188" ht="16.5" hidden="1" customHeight="1"/>
    <row r="26189" ht="16.5" hidden="1" customHeight="1"/>
    <row r="26190" ht="16.5" hidden="1" customHeight="1"/>
    <row r="26191" ht="16.5" hidden="1" customHeight="1"/>
    <row r="26192" ht="16.5" hidden="1" customHeight="1"/>
    <row r="26193" ht="16.5" hidden="1" customHeight="1"/>
    <row r="26194" ht="16.5" hidden="1" customHeight="1"/>
    <row r="26195" ht="16.5" hidden="1" customHeight="1"/>
    <row r="26196" ht="16.5" hidden="1" customHeight="1"/>
    <row r="26197" ht="16.5" hidden="1" customHeight="1"/>
    <row r="26198" ht="16.5" hidden="1" customHeight="1"/>
    <row r="26199" ht="16.5" hidden="1" customHeight="1"/>
    <row r="26200" ht="16.5" hidden="1" customHeight="1"/>
    <row r="26201" ht="16.5" hidden="1" customHeight="1"/>
    <row r="26202" ht="16.5" hidden="1" customHeight="1"/>
    <row r="26203" ht="16.5" hidden="1" customHeight="1"/>
    <row r="26204" ht="16.5" hidden="1" customHeight="1"/>
    <row r="26205" ht="16.5" hidden="1" customHeight="1"/>
    <row r="26206" ht="16.5" hidden="1" customHeight="1"/>
    <row r="26207" ht="16.5" hidden="1" customHeight="1"/>
    <row r="26208" ht="16.5" hidden="1" customHeight="1"/>
    <row r="26209" ht="16.5" hidden="1" customHeight="1"/>
    <row r="26210" ht="16.5" hidden="1" customHeight="1"/>
    <row r="26211" ht="16.5" hidden="1" customHeight="1"/>
    <row r="26212" ht="16.5" hidden="1" customHeight="1"/>
    <row r="26213" ht="16.5" hidden="1" customHeight="1"/>
    <row r="26214" ht="16.5" hidden="1" customHeight="1"/>
    <row r="26215" ht="16.5" hidden="1" customHeight="1"/>
    <row r="26216" ht="16.5" hidden="1" customHeight="1"/>
    <row r="26217" ht="16.5" hidden="1" customHeight="1"/>
    <row r="26218" ht="16.5" hidden="1" customHeight="1"/>
    <row r="26219" ht="16.5" hidden="1" customHeight="1"/>
    <row r="26220" ht="16.5" hidden="1" customHeight="1"/>
    <row r="26221" ht="16.5" hidden="1" customHeight="1"/>
    <row r="26222" ht="16.5" hidden="1" customHeight="1"/>
    <row r="26223" ht="16.5" hidden="1" customHeight="1"/>
    <row r="26224" ht="16.5" hidden="1" customHeight="1"/>
    <row r="26225" ht="16.5" hidden="1" customHeight="1"/>
    <row r="26226" ht="16.5" hidden="1" customHeight="1"/>
    <row r="26227" ht="16.5" hidden="1" customHeight="1"/>
    <row r="26228" ht="16.5" hidden="1" customHeight="1"/>
    <row r="26229" ht="16.5" hidden="1" customHeight="1"/>
    <row r="26230" ht="16.5" hidden="1" customHeight="1"/>
    <row r="26231" ht="16.5" hidden="1" customHeight="1"/>
    <row r="26232" ht="16.5" hidden="1" customHeight="1"/>
    <row r="26233" ht="16.5" hidden="1" customHeight="1"/>
    <row r="26234" ht="16.5" hidden="1" customHeight="1"/>
    <row r="26235" ht="16.5" hidden="1" customHeight="1"/>
    <row r="26236" ht="16.5" hidden="1" customHeight="1"/>
    <row r="26237" ht="16.5" hidden="1" customHeight="1"/>
    <row r="26238" ht="16.5" hidden="1" customHeight="1"/>
    <row r="26239" ht="16.5" hidden="1" customHeight="1"/>
    <row r="26240" ht="16.5" hidden="1" customHeight="1"/>
    <row r="26241" ht="16.5" hidden="1" customHeight="1"/>
    <row r="26242" ht="16.5" hidden="1" customHeight="1"/>
    <row r="26243" ht="16.5" hidden="1" customHeight="1"/>
    <row r="26244" ht="16.5" hidden="1" customHeight="1"/>
    <row r="26245" ht="16.5" hidden="1" customHeight="1"/>
    <row r="26246" ht="16.5" hidden="1" customHeight="1"/>
    <row r="26247" ht="16.5" hidden="1" customHeight="1"/>
    <row r="26248" ht="16.5" hidden="1" customHeight="1"/>
    <row r="26249" ht="16.5" hidden="1" customHeight="1"/>
    <row r="26250" ht="16.5" hidden="1" customHeight="1"/>
    <row r="26251" ht="16.5" hidden="1" customHeight="1"/>
    <row r="26252" ht="16.5" hidden="1" customHeight="1"/>
    <row r="26253" ht="16.5" hidden="1" customHeight="1"/>
    <row r="26254" ht="16.5" hidden="1" customHeight="1"/>
    <row r="26255" ht="16.5" hidden="1" customHeight="1"/>
    <row r="26256" ht="16.5" hidden="1" customHeight="1"/>
    <row r="26257" ht="16.5" hidden="1" customHeight="1"/>
    <row r="26258" ht="16.5" hidden="1" customHeight="1"/>
    <row r="26259" ht="16.5" hidden="1" customHeight="1"/>
    <row r="26260" ht="16.5" hidden="1" customHeight="1"/>
    <row r="26261" ht="16.5" hidden="1" customHeight="1"/>
    <row r="26262" ht="16.5" hidden="1" customHeight="1"/>
    <row r="26263" ht="16.5" hidden="1" customHeight="1"/>
    <row r="26264" ht="16.5" hidden="1" customHeight="1"/>
    <row r="26265" ht="16.5" hidden="1" customHeight="1"/>
    <row r="26266" ht="16.5" hidden="1" customHeight="1"/>
    <row r="26267" ht="16.5" hidden="1" customHeight="1"/>
    <row r="26268" ht="16.5" hidden="1" customHeight="1"/>
    <row r="26269" ht="16.5" hidden="1" customHeight="1"/>
    <row r="26270" ht="16.5" hidden="1" customHeight="1"/>
    <row r="26271" ht="16.5" hidden="1" customHeight="1"/>
    <row r="26272" ht="16.5" hidden="1" customHeight="1"/>
    <row r="26273" ht="16.5" hidden="1" customHeight="1"/>
    <row r="26274" ht="16.5" hidden="1" customHeight="1"/>
    <row r="26275" ht="16.5" hidden="1" customHeight="1"/>
    <row r="26276" ht="16.5" hidden="1" customHeight="1"/>
    <row r="26277" ht="16.5" hidden="1" customHeight="1"/>
    <row r="26278" ht="16.5" hidden="1" customHeight="1"/>
    <row r="26279" ht="16.5" hidden="1" customHeight="1"/>
    <row r="26280" ht="16.5" hidden="1" customHeight="1"/>
    <row r="26281" ht="16.5" hidden="1" customHeight="1"/>
    <row r="26282" ht="16.5" hidden="1" customHeight="1"/>
    <row r="26283" ht="16.5" hidden="1" customHeight="1"/>
    <row r="26284" ht="16.5" hidden="1" customHeight="1"/>
    <row r="26285" ht="16.5" hidden="1" customHeight="1"/>
    <row r="26286" ht="16.5" hidden="1" customHeight="1"/>
    <row r="26287" ht="16.5" hidden="1" customHeight="1"/>
    <row r="26288" ht="16.5" hidden="1" customHeight="1"/>
    <row r="26289" ht="16.5" hidden="1" customHeight="1"/>
    <row r="26290" ht="16.5" hidden="1" customHeight="1"/>
    <row r="26291" ht="16.5" hidden="1" customHeight="1"/>
    <row r="26292" ht="16.5" hidden="1" customHeight="1"/>
    <row r="26293" ht="16.5" hidden="1" customHeight="1"/>
    <row r="26294" ht="16.5" hidden="1" customHeight="1"/>
    <row r="26295" ht="16.5" hidden="1" customHeight="1"/>
    <row r="26296" ht="16.5" hidden="1" customHeight="1"/>
    <row r="26297" ht="16.5" hidden="1" customHeight="1"/>
    <row r="26298" ht="16.5" hidden="1" customHeight="1"/>
    <row r="26299" ht="16.5" hidden="1" customHeight="1"/>
    <row r="26300" ht="16.5" hidden="1" customHeight="1"/>
    <row r="26301" ht="16.5" hidden="1" customHeight="1"/>
    <row r="26302" ht="16.5" hidden="1" customHeight="1"/>
    <row r="26303" ht="16.5" hidden="1" customHeight="1"/>
    <row r="26304" ht="16.5" hidden="1" customHeight="1"/>
    <row r="26305" ht="16.5" hidden="1" customHeight="1"/>
    <row r="26306" ht="16.5" hidden="1" customHeight="1"/>
    <row r="26307" ht="16.5" hidden="1" customHeight="1"/>
    <row r="26308" ht="16.5" hidden="1" customHeight="1"/>
    <row r="26309" ht="16.5" hidden="1" customHeight="1"/>
    <row r="26310" ht="16.5" hidden="1" customHeight="1"/>
    <row r="26311" ht="16.5" hidden="1" customHeight="1"/>
    <row r="26312" ht="16.5" hidden="1" customHeight="1"/>
    <row r="26313" ht="16.5" hidden="1" customHeight="1"/>
    <row r="26314" ht="16.5" hidden="1" customHeight="1"/>
    <row r="26315" ht="16.5" hidden="1" customHeight="1"/>
    <row r="26316" ht="16.5" hidden="1" customHeight="1"/>
    <row r="26317" ht="16.5" hidden="1" customHeight="1"/>
    <row r="26318" ht="16.5" hidden="1" customHeight="1"/>
    <row r="26319" ht="16.5" hidden="1" customHeight="1"/>
    <row r="26320" ht="16.5" hidden="1" customHeight="1"/>
    <row r="26321" ht="16.5" hidden="1" customHeight="1"/>
    <row r="26322" ht="16.5" hidden="1" customHeight="1"/>
    <row r="26323" ht="16.5" hidden="1" customHeight="1"/>
    <row r="26324" ht="16.5" hidden="1" customHeight="1"/>
    <row r="26325" ht="16.5" hidden="1" customHeight="1"/>
    <row r="26326" ht="16.5" hidden="1" customHeight="1"/>
    <row r="26327" ht="16.5" hidden="1" customHeight="1"/>
    <row r="26328" ht="16.5" hidden="1" customHeight="1"/>
    <row r="26329" ht="16.5" hidden="1" customHeight="1"/>
    <row r="26330" ht="16.5" hidden="1" customHeight="1"/>
    <row r="26331" ht="16.5" hidden="1" customHeight="1"/>
    <row r="26332" ht="16.5" hidden="1" customHeight="1"/>
    <row r="26333" ht="16.5" hidden="1" customHeight="1"/>
    <row r="26334" ht="16.5" hidden="1" customHeight="1"/>
    <row r="26335" ht="16.5" hidden="1" customHeight="1"/>
    <row r="26336" ht="16.5" hidden="1" customHeight="1"/>
    <row r="26337" ht="16.5" hidden="1" customHeight="1"/>
    <row r="26338" ht="16.5" hidden="1" customHeight="1"/>
    <row r="26339" ht="16.5" hidden="1" customHeight="1"/>
    <row r="26340" ht="16.5" hidden="1" customHeight="1"/>
    <row r="26341" ht="16.5" hidden="1" customHeight="1"/>
    <row r="26342" ht="16.5" hidden="1" customHeight="1"/>
    <row r="26343" ht="16.5" hidden="1" customHeight="1"/>
    <row r="26344" ht="16.5" hidden="1" customHeight="1"/>
    <row r="26345" ht="16.5" hidden="1" customHeight="1"/>
    <row r="26346" ht="16.5" hidden="1" customHeight="1"/>
    <row r="26347" ht="16.5" hidden="1" customHeight="1"/>
    <row r="26348" ht="16.5" hidden="1" customHeight="1"/>
    <row r="26349" ht="16.5" hidden="1" customHeight="1"/>
    <row r="26350" ht="16.5" hidden="1" customHeight="1"/>
    <row r="26351" ht="16.5" hidden="1" customHeight="1"/>
    <row r="26352" ht="16.5" hidden="1" customHeight="1"/>
    <row r="26353" ht="16.5" hidden="1" customHeight="1"/>
    <row r="26354" ht="16.5" hidden="1" customHeight="1"/>
    <row r="26355" ht="16.5" hidden="1" customHeight="1"/>
    <row r="26356" ht="16.5" hidden="1" customHeight="1"/>
    <row r="26357" ht="16.5" hidden="1" customHeight="1"/>
    <row r="26358" ht="16.5" hidden="1" customHeight="1"/>
    <row r="26359" ht="16.5" hidden="1" customHeight="1"/>
    <row r="26360" ht="16.5" hidden="1" customHeight="1"/>
    <row r="26361" ht="16.5" hidden="1" customHeight="1"/>
    <row r="26362" ht="16.5" hidden="1" customHeight="1"/>
    <row r="26363" ht="16.5" hidden="1" customHeight="1"/>
    <row r="26364" ht="16.5" hidden="1" customHeight="1"/>
    <row r="26365" ht="16.5" hidden="1" customHeight="1"/>
    <row r="26366" ht="16.5" hidden="1" customHeight="1"/>
    <row r="26367" ht="16.5" hidden="1" customHeight="1"/>
    <row r="26368" ht="16.5" hidden="1" customHeight="1"/>
    <row r="26369" ht="16.5" hidden="1" customHeight="1"/>
    <row r="26370" ht="16.5" hidden="1" customHeight="1"/>
    <row r="26371" ht="16.5" hidden="1" customHeight="1"/>
    <row r="26372" ht="16.5" hidden="1" customHeight="1"/>
    <row r="26373" ht="16.5" hidden="1" customHeight="1"/>
    <row r="26374" ht="16.5" hidden="1" customHeight="1"/>
    <row r="26375" ht="16.5" hidden="1" customHeight="1"/>
    <row r="26376" ht="16.5" hidden="1" customHeight="1"/>
    <row r="26377" ht="16.5" hidden="1" customHeight="1"/>
    <row r="26378" ht="16.5" hidden="1" customHeight="1"/>
    <row r="26379" ht="16.5" hidden="1" customHeight="1"/>
    <row r="26380" ht="16.5" hidden="1" customHeight="1"/>
    <row r="26381" ht="16.5" hidden="1" customHeight="1"/>
    <row r="26382" ht="16.5" hidden="1" customHeight="1"/>
    <row r="26383" ht="16.5" hidden="1" customHeight="1"/>
    <row r="26384" ht="16.5" hidden="1" customHeight="1"/>
    <row r="26385" ht="16.5" hidden="1" customHeight="1"/>
    <row r="26386" ht="16.5" hidden="1" customHeight="1"/>
    <row r="26387" ht="16.5" hidden="1" customHeight="1"/>
    <row r="26388" ht="16.5" hidden="1" customHeight="1"/>
    <row r="26389" ht="16.5" hidden="1" customHeight="1"/>
    <row r="26390" ht="16.5" hidden="1" customHeight="1"/>
    <row r="26391" ht="16.5" hidden="1" customHeight="1"/>
    <row r="26392" ht="16.5" hidden="1" customHeight="1"/>
    <row r="26393" ht="16.5" hidden="1" customHeight="1"/>
    <row r="26394" ht="16.5" hidden="1" customHeight="1"/>
    <row r="26395" ht="16.5" hidden="1" customHeight="1"/>
    <row r="26396" ht="16.5" hidden="1" customHeight="1"/>
    <row r="26397" ht="16.5" hidden="1" customHeight="1"/>
    <row r="26398" ht="16.5" hidden="1" customHeight="1"/>
    <row r="26399" ht="16.5" hidden="1" customHeight="1"/>
    <row r="26400" ht="16.5" hidden="1" customHeight="1"/>
    <row r="26401" ht="16.5" hidden="1" customHeight="1"/>
    <row r="26402" ht="16.5" hidden="1" customHeight="1"/>
    <row r="26403" ht="16.5" hidden="1" customHeight="1"/>
    <row r="26404" ht="16.5" hidden="1" customHeight="1"/>
    <row r="26405" ht="16.5" hidden="1" customHeight="1"/>
    <row r="26406" ht="16.5" hidden="1" customHeight="1"/>
    <row r="26407" ht="16.5" hidden="1" customHeight="1"/>
    <row r="26408" ht="16.5" hidden="1" customHeight="1"/>
    <row r="26409" ht="16.5" hidden="1" customHeight="1"/>
    <row r="26410" ht="16.5" hidden="1" customHeight="1"/>
    <row r="26411" ht="16.5" hidden="1" customHeight="1"/>
    <row r="26412" ht="16.5" hidden="1" customHeight="1"/>
    <row r="26413" ht="16.5" hidden="1" customHeight="1"/>
    <row r="26414" ht="16.5" hidden="1" customHeight="1"/>
    <row r="26415" ht="16.5" hidden="1" customHeight="1"/>
    <row r="26416" ht="16.5" hidden="1" customHeight="1"/>
    <row r="26417" ht="16.5" hidden="1" customHeight="1"/>
    <row r="26418" ht="16.5" hidden="1" customHeight="1"/>
    <row r="26419" ht="16.5" hidden="1" customHeight="1"/>
    <row r="26420" ht="16.5" hidden="1" customHeight="1"/>
    <row r="26421" ht="16.5" hidden="1" customHeight="1"/>
    <row r="26422" ht="16.5" hidden="1" customHeight="1"/>
    <row r="26423" ht="16.5" hidden="1" customHeight="1"/>
    <row r="26424" ht="16.5" hidden="1" customHeight="1"/>
    <row r="26425" ht="16.5" hidden="1" customHeight="1"/>
    <row r="26426" ht="16.5" hidden="1" customHeight="1"/>
    <row r="26427" ht="16.5" hidden="1" customHeight="1"/>
    <row r="26428" ht="16.5" hidden="1" customHeight="1"/>
    <row r="26429" ht="16.5" hidden="1" customHeight="1"/>
    <row r="26430" ht="16.5" hidden="1" customHeight="1"/>
    <row r="26431" ht="16.5" hidden="1" customHeight="1"/>
    <row r="26432" ht="16.5" hidden="1" customHeight="1"/>
    <row r="26433" ht="16.5" hidden="1" customHeight="1"/>
    <row r="26434" ht="16.5" hidden="1" customHeight="1"/>
    <row r="26435" ht="16.5" hidden="1" customHeight="1"/>
    <row r="26436" ht="16.5" hidden="1" customHeight="1"/>
    <row r="26437" ht="16.5" hidden="1" customHeight="1"/>
    <row r="26438" ht="16.5" hidden="1" customHeight="1"/>
    <row r="26439" ht="16.5" hidden="1" customHeight="1"/>
    <row r="26440" ht="16.5" hidden="1" customHeight="1"/>
    <row r="26441" ht="16.5" hidden="1" customHeight="1"/>
    <row r="26442" ht="16.5" hidden="1" customHeight="1"/>
    <row r="26443" ht="16.5" hidden="1" customHeight="1"/>
    <row r="26444" ht="16.5" hidden="1" customHeight="1"/>
    <row r="26445" ht="16.5" hidden="1" customHeight="1"/>
    <row r="26446" ht="16.5" hidden="1" customHeight="1"/>
    <row r="26447" ht="16.5" hidden="1" customHeight="1"/>
    <row r="26448" ht="16.5" hidden="1" customHeight="1"/>
    <row r="26449" ht="16.5" hidden="1" customHeight="1"/>
    <row r="26450" ht="16.5" hidden="1" customHeight="1"/>
    <row r="26451" ht="16.5" hidden="1" customHeight="1"/>
    <row r="26452" ht="16.5" hidden="1" customHeight="1"/>
    <row r="26453" ht="16.5" hidden="1" customHeight="1"/>
    <row r="26454" ht="16.5" hidden="1" customHeight="1"/>
    <row r="26455" ht="16.5" hidden="1" customHeight="1"/>
    <row r="26456" ht="16.5" hidden="1" customHeight="1"/>
    <row r="26457" ht="16.5" hidden="1" customHeight="1"/>
    <row r="26458" ht="16.5" hidden="1" customHeight="1"/>
    <row r="26459" ht="16.5" hidden="1" customHeight="1"/>
    <row r="26460" ht="16.5" hidden="1" customHeight="1"/>
    <row r="26461" ht="16.5" hidden="1" customHeight="1"/>
    <row r="26462" ht="16.5" hidden="1" customHeight="1"/>
    <row r="26463" ht="16.5" hidden="1" customHeight="1"/>
    <row r="26464" ht="16.5" hidden="1" customHeight="1"/>
    <row r="26465" ht="16.5" hidden="1" customHeight="1"/>
    <row r="26466" ht="16.5" hidden="1" customHeight="1"/>
    <row r="26467" ht="16.5" hidden="1" customHeight="1"/>
    <row r="26468" ht="16.5" hidden="1" customHeight="1"/>
    <row r="26469" ht="16.5" hidden="1" customHeight="1"/>
    <row r="26470" ht="16.5" hidden="1" customHeight="1"/>
    <row r="26471" ht="16.5" hidden="1" customHeight="1"/>
    <row r="26472" ht="16.5" hidden="1" customHeight="1"/>
    <row r="26473" ht="16.5" hidden="1" customHeight="1"/>
    <row r="26474" ht="16.5" hidden="1" customHeight="1"/>
    <row r="26475" ht="16.5" hidden="1" customHeight="1"/>
    <row r="26476" ht="16.5" hidden="1" customHeight="1"/>
    <row r="26477" ht="16.5" hidden="1" customHeight="1"/>
    <row r="26478" ht="16.5" hidden="1" customHeight="1"/>
    <row r="26479" ht="16.5" hidden="1" customHeight="1"/>
    <row r="26480" ht="16.5" hidden="1" customHeight="1"/>
    <row r="26481" ht="16.5" hidden="1" customHeight="1"/>
    <row r="26482" ht="16.5" hidden="1" customHeight="1"/>
    <row r="26483" ht="16.5" hidden="1" customHeight="1"/>
    <row r="26484" ht="16.5" hidden="1" customHeight="1"/>
    <row r="26485" ht="16.5" hidden="1" customHeight="1"/>
    <row r="26486" ht="16.5" hidden="1" customHeight="1"/>
    <row r="26487" ht="16.5" hidden="1" customHeight="1"/>
    <row r="26488" ht="16.5" hidden="1" customHeight="1"/>
    <row r="26489" ht="16.5" hidden="1" customHeight="1"/>
    <row r="26490" ht="16.5" hidden="1" customHeight="1"/>
    <row r="26491" ht="16.5" hidden="1" customHeight="1"/>
    <row r="26492" ht="16.5" hidden="1" customHeight="1"/>
    <row r="26493" ht="16.5" hidden="1" customHeight="1"/>
    <row r="26494" ht="16.5" hidden="1" customHeight="1"/>
    <row r="26495" ht="16.5" hidden="1" customHeight="1"/>
    <row r="26496" ht="16.5" hidden="1" customHeight="1"/>
    <row r="26497" ht="16.5" hidden="1" customHeight="1"/>
    <row r="26498" ht="16.5" hidden="1" customHeight="1"/>
    <row r="26499" ht="16.5" hidden="1" customHeight="1"/>
    <row r="26500" ht="16.5" hidden="1" customHeight="1"/>
    <row r="26501" ht="16.5" hidden="1" customHeight="1"/>
    <row r="26502" ht="16.5" hidden="1" customHeight="1"/>
    <row r="26503" ht="16.5" hidden="1" customHeight="1"/>
    <row r="26504" ht="16.5" hidden="1" customHeight="1"/>
    <row r="26505" ht="16.5" hidden="1" customHeight="1"/>
    <row r="26506" ht="16.5" hidden="1" customHeight="1"/>
    <row r="26507" ht="16.5" hidden="1" customHeight="1"/>
    <row r="26508" ht="16.5" hidden="1" customHeight="1"/>
    <row r="26509" ht="16.5" hidden="1" customHeight="1"/>
    <row r="26510" ht="16.5" hidden="1" customHeight="1"/>
    <row r="26511" ht="16.5" hidden="1" customHeight="1"/>
    <row r="26512" ht="16.5" hidden="1" customHeight="1"/>
    <row r="26513" ht="16.5" hidden="1" customHeight="1"/>
    <row r="26514" ht="16.5" hidden="1" customHeight="1"/>
    <row r="26515" ht="16.5" hidden="1" customHeight="1"/>
    <row r="26516" ht="16.5" hidden="1" customHeight="1"/>
    <row r="26517" ht="16.5" hidden="1" customHeight="1"/>
    <row r="26518" ht="16.5" hidden="1" customHeight="1"/>
    <row r="26519" ht="16.5" hidden="1" customHeight="1"/>
    <row r="26520" ht="16.5" hidden="1" customHeight="1"/>
    <row r="26521" ht="16.5" hidden="1" customHeight="1"/>
    <row r="26522" ht="16.5" hidden="1" customHeight="1"/>
    <row r="26523" ht="16.5" hidden="1" customHeight="1"/>
    <row r="26524" ht="16.5" hidden="1" customHeight="1"/>
    <row r="26525" ht="16.5" hidden="1" customHeight="1"/>
    <row r="26526" ht="16.5" hidden="1" customHeight="1"/>
    <row r="26527" ht="16.5" hidden="1" customHeight="1"/>
    <row r="26528" ht="16.5" hidden="1" customHeight="1"/>
    <row r="26529" ht="16.5" hidden="1" customHeight="1"/>
    <row r="26530" ht="16.5" hidden="1" customHeight="1"/>
    <row r="26531" ht="16.5" hidden="1" customHeight="1"/>
    <row r="26532" ht="16.5" hidden="1" customHeight="1"/>
    <row r="26533" ht="16.5" hidden="1" customHeight="1"/>
    <row r="26534" ht="16.5" hidden="1" customHeight="1"/>
    <row r="26535" ht="16.5" hidden="1" customHeight="1"/>
    <row r="26536" ht="16.5" hidden="1" customHeight="1"/>
    <row r="26537" ht="16.5" hidden="1" customHeight="1"/>
    <row r="26538" ht="16.5" hidden="1" customHeight="1"/>
    <row r="26539" ht="16.5" hidden="1" customHeight="1"/>
    <row r="26540" ht="16.5" hidden="1" customHeight="1"/>
    <row r="26541" ht="16.5" hidden="1" customHeight="1"/>
    <row r="26542" ht="16.5" hidden="1" customHeight="1"/>
    <row r="26543" ht="16.5" hidden="1" customHeight="1"/>
    <row r="26544" ht="16.5" hidden="1" customHeight="1"/>
    <row r="26545" ht="16.5" hidden="1" customHeight="1"/>
    <row r="26546" ht="16.5" hidden="1" customHeight="1"/>
    <row r="26547" ht="16.5" hidden="1" customHeight="1"/>
    <row r="26548" ht="16.5" hidden="1" customHeight="1"/>
    <row r="26549" ht="16.5" hidden="1" customHeight="1"/>
    <row r="26550" ht="16.5" hidden="1" customHeight="1"/>
    <row r="26551" ht="16.5" hidden="1" customHeight="1"/>
    <row r="26552" ht="16.5" hidden="1" customHeight="1"/>
    <row r="26553" ht="16.5" hidden="1" customHeight="1"/>
    <row r="26554" ht="16.5" hidden="1" customHeight="1"/>
    <row r="26555" ht="16.5" hidden="1" customHeight="1"/>
    <row r="26556" ht="16.5" hidden="1" customHeight="1"/>
    <row r="26557" ht="16.5" hidden="1" customHeight="1"/>
    <row r="26558" ht="16.5" hidden="1" customHeight="1"/>
    <row r="26559" ht="16.5" hidden="1" customHeight="1"/>
    <row r="26560" ht="16.5" hidden="1" customHeight="1"/>
    <row r="26561" ht="16.5" hidden="1" customHeight="1"/>
    <row r="26562" ht="16.5" hidden="1" customHeight="1"/>
    <row r="26563" ht="16.5" hidden="1" customHeight="1"/>
    <row r="26564" ht="16.5" hidden="1" customHeight="1"/>
    <row r="26565" ht="16.5" hidden="1" customHeight="1"/>
    <row r="26566" ht="16.5" hidden="1" customHeight="1"/>
    <row r="26567" ht="16.5" hidden="1" customHeight="1"/>
    <row r="26568" ht="16.5" hidden="1" customHeight="1"/>
    <row r="26569" ht="16.5" hidden="1" customHeight="1"/>
    <row r="26570" ht="16.5" hidden="1" customHeight="1"/>
    <row r="26571" ht="16.5" hidden="1" customHeight="1"/>
    <row r="26572" ht="16.5" hidden="1" customHeight="1"/>
    <row r="26573" ht="16.5" hidden="1" customHeight="1"/>
    <row r="26574" ht="16.5" hidden="1" customHeight="1"/>
    <row r="26575" ht="16.5" hidden="1" customHeight="1"/>
    <row r="26576" ht="16.5" hidden="1" customHeight="1"/>
    <row r="26577" ht="16.5" hidden="1" customHeight="1"/>
    <row r="26578" ht="16.5" hidden="1" customHeight="1"/>
    <row r="26579" ht="16.5" hidden="1" customHeight="1"/>
    <row r="26580" ht="16.5" hidden="1" customHeight="1"/>
    <row r="26581" ht="16.5" hidden="1" customHeight="1"/>
    <row r="26582" ht="16.5" hidden="1" customHeight="1"/>
    <row r="26583" ht="16.5" hidden="1" customHeight="1"/>
    <row r="26584" ht="16.5" hidden="1" customHeight="1"/>
    <row r="26585" ht="16.5" hidden="1" customHeight="1"/>
    <row r="26586" ht="16.5" hidden="1" customHeight="1"/>
    <row r="26587" ht="16.5" hidden="1" customHeight="1"/>
    <row r="26588" ht="16.5" hidden="1" customHeight="1"/>
    <row r="26589" ht="16.5" hidden="1" customHeight="1"/>
    <row r="26590" ht="16.5" hidden="1" customHeight="1"/>
    <row r="26591" ht="16.5" hidden="1" customHeight="1"/>
    <row r="26592" ht="16.5" hidden="1" customHeight="1"/>
    <row r="26593" ht="16.5" hidden="1" customHeight="1"/>
    <row r="26594" ht="16.5" hidden="1" customHeight="1"/>
    <row r="26595" ht="16.5" hidden="1" customHeight="1"/>
    <row r="26596" ht="16.5" hidden="1" customHeight="1"/>
    <row r="26597" ht="16.5" hidden="1" customHeight="1"/>
    <row r="26598" ht="16.5" hidden="1" customHeight="1"/>
    <row r="26599" ht="16.5" hidden="1" customHeight="1"/>
    <row r="26600" ht="16.5" hidden="1" customHeight="1"/>
    <row r="26601" ht="16.5" hidden="1" customHeight="1"/>
    <row r="26602" ht="16.5" hidden="1" customHeight="1"/>
    <row r="26603" ht="16.5" hidden="1" customHeight="1"/>
    <row r="26604" ht="16.5" hidden="1" customHeight="1"/>
    <row r="26605" ht="16.5" hidden="1" customHeight="1"/>
    <row r="26606" ht="16.5" hidden="1" customHeight="1"/>
    <row r="26607" ht="16.5" hidden="1" customHeight="1"/>
    <row r="26608" ht="16.5" hidden="1" customHeight="1"/>
    <row r="26609" ht="16.5" hidden="1" customHeight="1"/>
    <row r="26610" ht="16.5" hidden="1" customHeight="1"/>
    <row r="26611" ht="16.5" hidden="1" customHeight="1"/>
    <row r="26612" ht="16.5" hidden="1" customHeight="1"/>
    <row r="26613" ht="16.5" hidden="1" customHeight="1"/>
    <row r="26614" ht="16.5" hidden="1" customHeight="1"/>
    <row r="26615" ht="16.5" hidden="1" customHeight="1"/>
    <row r="26616" ht="16.5" hidden="1" customHeight="1"/>
    <row r="26617" ht="16.5" hidden="1" customHeight="1"/>
    <row r="26618" ht="16.5" hidden="1" customHeight="1"/>
    <row r="26619" ht="16.5" hidden="1" customHeight="1"/>
    <row r="26620" ht="16.5" hidden="1" customHeight="1"/>
    <row r="26621" ht="16.5" hidden="1" customHeight="1"/>
    <row r="26622" ht="16.5" hidden="1" customHeight="1"/>
    <row r="26623" ht="16.5" hidden="1" customHeight="1"/>
    <row r="26624" ht="16.5" hidden="1" customHeight="1"/>
    <row r="26625" ht="16.5" hidden="1" customHeight="1"/>
    <row r="26626" ht="16.5" hidden="1" customHeight="1"/>
    <row r="26627" ht="16.5" hidden="1" customHeight="1"/>
    <row r="26628" ht="16.5" hidden="1" customHeight="1"/>
    <row r="26629" ht="16.5" hidden="1" customHeight="1"/>
    <row r="26630" ht="16.5" hidden="1" customHeight="1"/>
    <row r="26631" ht="16.5" hidden="1" customHeight="1"/>
    <row r="26632" ht="16.5" hidden="1" customHeight="1"/>
    <row r="26633" ht="16.5" hidden="1" customHeight="1"/>
    <row r="26634" ht="16.5" hidden="1" customHeight="1"/>
    <row r="26635" ht="16.5" hidden="1" customHeight="1"/>
    <row r="26636" ht="16.5" hidden="1" customHeight="1"/>
    <row r="26637" ht="16.5" hidden="1" customHeight="1"/>
    <row r="26638" ht="16.5" hidden="1" customHeight="1"/>
    <row r="26639" ht="16.5" hidden="1" customHeight="1"/>
    <row r="26640" ht="16.5" hidden="1" customHeight="1"/>
    <row r="26641" ht="16.5" hidden="1" customHeight="1"/>
    <row r="26642" ht="16.5" hidden="1" customHeight="1"/>
    <row r="26643" ht="16.5" hidden="1" customHeight="1"/>
    <row r="26644" ht="16.5" hidden="1" customHeight="1"/>
    <row r="26645" ht="16.5" hidden="1" customHeight="1"/>
    <row r="26646" ht="16.5" hidden="1" customHeight="1"/>
    <row r="26647" ht="16.5" hidden="1" customHeight="1"/>
    <row r="26648" ht="16.5" hidden="1" customHeight="1"/>
    <row r="26649" ht="16.5" hidden="1" customHeight="1"/>
    <row r="26650" ht="16.5" hidden="1" customHeight="1"/>
    <row r="26651" ht="16.5" hidden="1" customHeight="1"/>
    <row r="26652" ht="16.5" hidden="1" customHeight="1"/>
    <row r="26653" ht="16.5" hidden="1" customHeight="1"/>
    <row r="26654" ht="16.5" hidden="1" customHeight="1"/>
    <row r="26655" ht="16.5" hidden="1" customHeight="1"/>
    <row r="26656" ht="16.5" hidden="1" customHeight="1"/>
    <row r="26657" ht="16.5" hidden="1" customHeight="1"/>
    <row r="26658" ht="16.5" hidden="1" customHeight="1"/>
    <row r="26659" ht="16.5" hidden="1" customHeight="1"/>
    <row r="26660" ht="16.5" hidden="1" customHeight="1"/>
    <row r="26661" ht="16.5" hidden="1" customHeight="1"/>
    <row r="26662" ht="16.5" hidden="1" customHeight="1"/>
    <row r="26663" ht="16.5" hidden="1" customHeight="1"/>
    <row r="26664" ht="16.5" hidden="1" customHeight="1"/>
    <row r="26665" ht="16.5" hidden="1" customHeight="1"/>
    <row r="26666" ht="16.5" hidden="1" customHeight="1"/>
    <row r="26667" ht="16.5" hidden="1" customHeight="1"/>
    <row r="26668" ht="16.5" hidden="1" customHeight="1"/>
    <row r="26669" ht="16.5" hidden="1" customHeight="1"/>
    <row r="26670" ht="16.5" hidden="1" customHeight="1"/>
    <row r="26671" ht="16.5" hidden="1" customHeight="1"/>
    <row r="26672" ht="16.5" hidden="1" customHeight="1"/>
    <row r="26673" ht="16.5" hidden="1" customHeight="1"/>
    <row r="26674" ht="16.5" hidden="1" customHeight="1"/>
    <row r="26675" ht="16.5" hidden="1" customHeight="1"/>
    <row r="26676" ht="16.5" hidden="1" customHeight="1"/>
    <row r="26677" ht="16.5" hidden="1" customHeight="1"/>
    <row r="26678" ht="16.5" hidden="1" customHeight="1"/>
    <row r="26679" ht="16.5" hidden="1" customHeight="1"/>
    <row r="26680" ht="16.5" hidden="1" customHeight="1"/>
    <row r="26681" ht="16.5" hidden="1" customHeight="1"/>
    <row r="26682" ht="16.5" hidden="1" customHeight="1"/>
    <row r="26683" ht="16.5" hidden="1" customHeight="1"/>
    <row r="26684" ht="16.5" hidden="1" customHeight="1"/>
    <row r="26685" ht="16.5" hidden="1" customHeight="1"/>
    <row r="26686" ht="16.5" hidden="1" customHeight="1"/>
    <row r="26687" ht="16.5" hidden="1" customHeight="1"/>
    <row r="26688" ht="16.5" hidden="1" customHeight="1"/>
    <row r="26689" ht="16.5" hidden="1" customHeight="1"/>
    <row r="26690" ht="16.5" hidden="1" customHeight="1"/>
    <row r="26691" ht="16.5" hidden="1" customHeight="1"/>
    <row r="26692" ht="16.5" hidden="1" customHeight="1"/>
    <row r="26693" ht="16.5" hidden="1" customHeight="1"/>
    <row r="26694" ht="16.5" hidden="1" customHeight="1"/>
    <row r="26695" ht="16.5" hidden="1" customHeight="1"/>
    <row r="26696" ht="16.5" hidden="1" customHeight="1"/>
    <row r="26697" ht="16.5" hidden="1" customHeight="1"/>
    <row r="26698" ht="16.5" hidden="1" customHeight="1"/>
    <row r="26699" ht="16.5" hidden="1" customHeight="1"/>
    <row r="26700" ht="16.5" hidden="1" customHeight="1"/>
    <row r="26701" ht="16.5" hidden="1" customHeight="1"/>
    <row r="26702" ht="16.5" hidden="1" customHeight="1"/>
    <row r="26703" ht="16.5" hidden="1" customHeight="1"/>
    <row r="26704" ht="16.5" hidden="1" customHeight="1"/>
    <row r="26705" ht="16.5" hidden="1" customHeight="1"/>
    <row r="26706" ht="16.5" hidden="1" customHeight="1"/>
    <row r="26707" ht="16.5" hidden="1" customHeight="1"/>
    <row r="26708" ht="16.5" hidden="1" customHeight="1"/>
    <row r="26709" ht="16.5" hidden="1" customHeight="1"/>
    <row r="26710" ht="16.5" hidden="1" customHeight="1"/>
    <row r="26711" ht="16.5" hidden="1" customHeight="1"/>
    <row r="26712" ht="16.5" hidden="1" customHeight="1"/>
    <row r="26713" ht="16.5" hidden="1" customHeight="1"/>
    <row r="26714" ht="16.5" hidden="1" customHeight="1"/>
    <row r="26715" ht="16.5" hidden="1" customHeight="1"/>
    <row r="26716" ht="16.5" hidden="1" customHeight="1"/>
    <row r="26717" ht="16.5" hidden="1" customHeight="1"/>
    <row r="26718" ht="16.5" hidden="1" customHeight="1"/>
    <row r="26719" ht="16.5" hidden="1" customHeight="1"/>
    <row r="26720" ht="16.5" hidden="1" customHeight="1"/>
    <row r="26721" ht="16.5" hidden="1" customHeight="1"/>
    <row r="26722" ht="16.5" hidden="1" customHeight="1"/>
    <row r="26723" ht="16.5" hidden="1" customHeight="1"/>
    <row r="26724" ht="16.5" hidden="1" customHeight="1"/>
    <row r="26725" ht="16.5" hidden="1" customHeight="1"/>
    <row r="26726" ht="16.5" hidden="1" customHeight="1"/>
    <row r="26727" ht="16.5" hidden="1" customHeight="1"/>
    <row r="26728" ht="16.5" hidden="1" customHeight="1"/>
    <row r="26729" ht="16.5" hidden="1" customHeight="1"/>
    <row r="26730" ht="16.5" hidden="1" customHeight="1"/>
    <row r="26731" ht="16.5" hidden="1" customHeight="1"/>
    <row r="26732" ht="16.5" hidden="1" customHeight="1"/>
    <row r="26733" ht="16.5" hidden="1" customHeight="1"/>
    <row r="26734" ht="16.5" hidden="1" customHeight="1"/>
    <row r="26735" ht="16.5" hidden="1" customHeight="1"/>
    <row r="26736" ht="16.5" hidden="1" customHeight="1"/>
    <row r="26737" ht="16.5" hidden="1" customHeight="1"/>
    <row r="26738" ht="16.5" hidden="1" customHeight="1"/>
    <row r="26739" ht="16.5" hidden="1" customHeight="1"/>
    <row r="26740" ht="16.5" hidden="1" customHeight="1"/>
    <row r="26741" ht="16.5" hidden="1" customHeight="1"/>
    <row r="26742" ht="16.5" hidden="1" customHeight="1"/>
    <row r="26743" ht="16.5" hidden="1" customHeight="1"/>
    <row r="26744" ht="16.5" hidden="1" customHeight="1"/>
    <row r="26745" ht="16.5" hidden="1" customHeight="1"/>
    <row r="26746" ht="16.5" hidden="1" customHeight="1"/>
    <row r="26747" ht="16.5" hidden="1" customHeight="1"/>
    <row r="26748" ht="16.5" hidden="1" customHeight="1"/>
    <row r="26749" ht="16.5" hidden="1" customHeight="1"/>
    <row r="26750" ht="16.5" hidden="1" customHeight="1"/>
    <row r="26751" ht="16.5" hidden="1" customHeight="1"/>
    <row r="26752" ht="16.5" hidden="1" customHeight="1"/>
    <row r="26753" ht="16.5" hidden="1" customHeight="1"/>
    <row r="26754" ht="16.5" hidden="1" customHeight="1"/>
    <row r="26755" ht="16.5" hidden="1" customHeight="1"/>
    <row r="26756" ht="16.5" hidden="1" customHeight="1"/>
    <row r="26757" ht="16.5" hidden="1" customHeight="1"/>
    <row r="26758" ht="16.5" hidden="1" customHeight="1"/>
    <row r="26759" ht="16.5" hidden="1" customHeight="1"/>
    <row r="26760" ht="16.5" hidden="1" customHeight="1"/>
    <row r="26761" ht="16.5" hidden="1" customHeight="1"/>
    <row r="26762" ht="16.5" hidden="1" customHeight="1"/>
    <row r="26763" ht="16.5" hidden="1" customHeight="1"/>
    <row r="26764" ht="16.5" hidden="1" customHeight="1"/>
    <row r="26765" ht="16.5" hidden="1" customHeight="1"/>
    <row r="26766" ht="16.5" hidden="1" customHeight="1"/>
    <row r="26767" ht="16.5" hidden="1" customHeight="1"/>
    <row r="26768" ht="16.5" hidden="1" customHeight="1"/>
    <row r="26769" ht="16.5" hidden="1" customHeight="1"/>
    <row r="26770" ht="16.5" hidden="1" customHeight="1"/>
    <row r="26771" ht="16.5" hidden="1" customHeight="1"/>
    <row r="26772" ht="16.5" hidden="1" customHeight="1"/>
    <row r="26773" ht="16.5" hidden="1" customHeight="1"/>
    <row r="26774" ht="16.5" hidden="1" customHeight="1"/>
    <row r="26775" ht="16.5" hidden="1" customHeight="1"/>
    <row r="26776" ht="16.5" hidden="1" customHeight="1"/>
    <row r="26777" ht="16.5" hidden="1" customHeight="1"/>
    <row r="26778" ht="16.5" hidden="1" customHeight="1"/>
    <row r="26779" ht="16.5" hidden="1" customHeight="1"/>
    <row r="26780" ht="16.5" hidden="1" customHeight="1"/>
    <row r="26781" ht="16.5" hidden="1" customHeight="1"/>
    <row r="26782" ht="16.5" hidden="1" customHeight="1"/>
    <row r="26783" ht="16.5" hidden="1" customHeight="1"/>
    <row r="26784" ht="16.5" hidden="1" customHeight="1"/>
    <row r="26785" ht="16.5" hidden="1" customHeight="1"/>
    <row r="26786" ht="16.5" hidden="1" customHeight="1"/>
    <row r="26787" ht="16.5" hidden="1" customHeight="1"/>
    <row r="26788" ht="16.5" hidden="1" customHeight="1"/>
    <row r="26789" ht="16.5" hidden="1" customHeight="1"/>
    <row r="26790" ht="16.5" hidden="1" customHeight="1"/>
    <row r="26791" ht="16.5" hidden="1" customHeight="1"/>
    <row r="26792" ht="16.5" hidden="1" customHeight="1"/>
    <row r="26793" ht="16.5" hidden="1" customHeight="1"/>
    <row r="26794" ht="16.5" hidden="1" customHeight="1"/>
    <row r="26795" ht="16.5" hidden="1" customHeight="1"/>
    <row r="26796" ht="16.5" hidden="1" customHeight="1"/>
    <row r="26797" ht="16.5" hidden="1" customHeight="1"/>
    <row r="26798" ht="16.5" hidden="1" customHeight="1"/>
    <row r="26799" ht="16.5" hidden="1" customHeight="1"/>
    <row r="26800" ht="16.5" hidden="1" customHeight="1"/>
    <row r="26801" ht="16.5" hidden="1" customHeight="1"/>
    <row r="26802" ht="16.5" hidden="1" customHeight="1"/>
    <row r="26803" ht="16.5" hidden="1" customHeight="1"/>
    <row r="26804" ht="16.5" hidden="1" customHeight="1"/>
    <row r="26805" ht="16.5" hidden="1" customHeight="1"/>
    <row r="26806" ht="16.5" hidden="1" customHeight="1"/>
    <row r="26807" ht="16.5" hidden="1" customHeight="1"/>
    <row r="26808" ht="16.5" hidden="1" customHeight="1"/>
    <row r="26809" ht="16.5" hidden="1" customHeight="1"/>
    <row r="26810" ht="16.5" hidden="1" customHeight="1"/>
    <row r="26811" ht="16.5" hidden="1" customHeight="1"/>
    <row r="26812" ht="16.5" hidden="1" customHeight="1"/>
    <row r="26813" ht="16.5" hidden="1" customHeight="1"/>
    <row r="26814" ht="16.5" hidden="1" customHeight="1"/>
    <row r="26815" ht="16.5" hidden="1" customHeight="1"/>
    <row r="26816" ht="16.5" hidden="1" customHeight="1"/>
    <row r="26817" ht="16.5" hidden="1" customHeight="1"/>
    <row r="26818" ht="16.5" hidden="1" customHeight="1"/>
    <row r="26819" ht="16.5" hidden="1" customHeight="1"/>
    <row r="26820" ht="16.5" hidden="1" customHeight="1"/>
    <row r="26821" ht="16.5" hidden="1" customHeight="1"/>
    <row r="26822" ht="16.5" hidden="1" customHeight="1"/>
    <row r="26823" ht="16.5" hidden="1" customHeight="1"/>
    <row r="26824" ht="16.5" hidden="1" customHeight="1"/>
    <row r="26825" ht="16.5" hidden="1" customHeight="1"/>
    <row r="26826" ht="16.5" hidden="1" customHeight="1"/>
    <row r="26827" ht="16.5" hidden="1" customHeight="1"/>
    <row r="26828" ht="16.5" hidden="1" customHeight="1"/>
    <row r="26829" ht="16.5" hidden="1" customHeight="1"/>
    <row r="26830" ht="16.5" hidden="1" customHeight="1"/>
    <row r="26831" ht="16.5" hidden="1" customHeight="1"/>
    <row r="26832" ht="16.5" hidden="1" customHeight="1"/>
    <row r="26833" ht="16.5" hidden="1" customHeight="1"/>
    <row r="26834" ht="16.5" hidden="1" customHeight="1"/>
    <row r="26835" ht="16.5" hidden="1" customHeight="1"/>
    <row r="26836" ht="16.5" hidden="1" customHeight="1"/>
    <row r="26837" ht="16.5" hidden="1" customHeight="1"/>
    <row r="26838" ht="16.5" hidden="1" customHeight="1"/>
    <row r="26839" ht="16.5" hidden="1" customHeight="1"/>
    <row r="26840" ht="16.5" hidden="1" customHeight="1"/>
    <row r="26841" ht="16.5" hidden="1" customHeight="1"/>
    <row r="26842" ht="16.5" hidden="1" customHeight="1"/>
    <row r="26843" ht="16.5" hidden="1" customHeight="1"/>
    <row r="26844" ht="16.5" hidden="1" customHeight="1"/>
    <row r="26845" ht="16.5" hidden="1" customHeight="1"/>
    <row r="26846" ht="16.5" hidden="1" customHeight="1"/>
    <row r="26847" ht="16.5" hidden="1" customHeight="1"/>
    <row r="26848" ht="16.5" hidden="1" customHeight="1"/>
    <row r="26849" ht="16.5" hidden="1" customHeight="1"/>
    <row r="26850" ht="16.5" hidden="1" customHeight="1"/>
    <row r="26851" ht="16.5" hidden="1" customHeight="1"/>
    <row r="26852" ht="16.5" hidden="1" customHeight="1"/>
    <row r="26853" ht="16.5" hidden="1" customHeight="1"/>
    <row r="26854" ht="16.5" hidden="1" customHeight="1"/>
    <row r="26855" ht="16.5" hidden="1" customHeight="1"/>
    <row r="26856" ht="16.5" hidden="1" customHeight="1"/>
    <row r="26857" ht="16.5" hidden="1" customHeight="1"/>
    <row r="26858" ht="16.5" hidden="1" customHeight="1"/>
    <row r="26859" ht="16.5" hidden="1" customHeight="1"/>
    <row r="26860" ht="16.5" hidden="1" customHeight="1"/>
    <row r="26861" ht="16.5" hidden="1" customHeight="1"/>
    <row r="26862" ht="16.5" hidden="1" customHeight="1"/>
    <row r="26863" ht="16.5" hidden="1" customHeight="1"/>
    <row r="26864" ht="16.5" hidden="1" customHeight="1"/>
    <row r="26865" ht="16.5" hidden="1" customHeight="1"/>
    <row r="26866" ht="16.5" hidden="1" customHeight="1"/>
    <row r="26867" ht="16.5" hidden="1" customHeight="1"/>
    <row r="26868" ht="16.5" hidden="1" customHeight="1"/>
    <row r="26869" ht="16.5" hidden="1" customHeight="1"/>
    <row r="26870" ht="16.5" hidden="1" customHeight="1"/>
    <row r="26871" ht="16.5" hidden="1" customHeight="1"/>
    <row r="26872" ht="16.5" hidden="1" customHeight="1"/>
    <row r="26873" ht="16.5" hidden="1" customHeight="1"/>
    <row r="26874" ht="16.5" hidden="1" customHeight="1"/>
    <row r="26875" ht="16.5" hidden="1" customHeight="1"/>
    <row r="26876" ht="16.5" hidden="1" customHeight="1"/>
    <row r="26877" ht="16.5" hidden="1" customHeight="1"/>
    <row r="26878" ht="16.5" hidden="1" customHeight="1"/>
    <row r="26879" ht="16.5" hidden="1" customHeight="1"/>
    <row r="26880" ht="16.5" hidden="1" customHeight="1"/>
    <row r="26881" ht="16.5" hidden="1" customHeight="1"/>
    <row r="26882" ht="16.5" hidden="1" customHeight="1"/>
    <row r="26883" ht="16.5" hidden="1" customHeight="1"/>
    <row r="26884" ht="16.5" hidden="1" customHeight="1"/>
    <row r="26885" ht="16.5" hidden="1" customHeight="1"/>
    <row r="26886" ht="16.5" hidden="1" customHeight="1"/>
    <row r="26887" ht="16.5" hidden="1" customHeight="1"/>
    <row r="26888" ht="16.5" hidden="1" customHeight="1"/>
    <row r="26889" ht="16.5" hidden="1" customHeight="1"/>
    <row r="26890" ht="16.5" hidden="1" customHeight="1"/>
    <row r="26891" ht="16.5" hidden="1" customHeight="1"/>
    <row r="26892" ht="16.5" hidden="1" customHeight="1"/>
    <row r="26893" ht="16.5" hidden="1" customHeight="1"/>
    <row r="26894" ht="16.5" hidden="1" customHeight="1"/>
    <row r="26895" ht="16.5" hidden="1" customHeight="1"/>
    <row r="26896" ht="16.5" hidden="1" customHeight="1"/>
    <row r="26897" ht="16.5" hidden="1" customHeight="1"/>
    <row r="26898" ht="16.5" hidden="1" customHeight="1"/>
    <row r="26899" ht="16.5" hidden="1" customHeight="1"/>
    <row r="26900" ht="16.5" hidden="1" customHeight="1"/>
    <row r="26901" ht="16.5" hidden="1" customHeight="1"/>
    <row r="26902" ht="16.5" hidden="1" customHeight="1"/>
    <row r="26903" ht="16.5" hidden="1" customHeight="1"/>
    <row r="26904" ht="16.5" hidden="1" customHeight="1"/>
    <row r="26905" ht="16.5" hidden="1" customHeight="1"/>
    <row r="26906" ht="16.5" hidden="1" customHeight="1"/>
    <row r="26907" ht="16.5" hidden="1" customHeight="1"/>
    <row r="26908" ht="16.5" hidden="1" customHeight="1"/>
    <row r="26909" ht="16.5" hidden="1" customHeight="1"/>
    <row r="26910" ht="16.5" hidden="1" customHeight="1"/>
    <row r="26911" ht="16.5" hidden="1" customHeight="1"/>
    <row r="26912" ht="16.5" hidden="1" customHeight="1"/>
    <row r="26913" ht="16.5" hidden="1" customHeight="1"/>
    <row r="26914" ht="16.5" hidden="1" customHeight="1"/>
    <row r="26915" ht="16.5" hidden="1" customHeight="1"/>
    <row r="26916" ht="16.5" hidden="1" customHeight="1"/>
    <row r="26917" ht="16.5" hidden="1" customHeight="1"/>
    <row r="26918" ht="16.5" hidden="1" customHeight="1"/>
    <row r="26919" ht="16.5" hidden="1" customHeight="1"/>
    <row r="26920" ht="16.5" hidden="1" customHeight="1"/>
    <row r="26921" ht="16.5" hidden="1" customHeight="1"/>
    <row r="26922" ht="16.5" hidden="1" customHeight="1"/>
    <row r="26923" ht="16.5" hidden="1" customHeight="1"/>
    <row r="26924" ht="16.5" hidden="1" customHeight="1"/>
    <row r="26925" ht="16.5" hidden="1" customHeight="1"/>
    <row r="26926" ht="16.5" hidden="1" customHeight="1"/>
    <row r="26927" ht="16.5" hidden="1" customHeight="1"/>
    <row r="26928" ht="16.5" hidden="1" customHeight="1"/>
    <row r="26929" ht="16.5" hidden="1" customHeight="1"/>
    <row r="26930" ht="16.5" hidden="1" customHeight="1"/>
    <row r="26931" ht="16.5" hidden="1" customHeight="1"/>
    <row r="26932" ht="16.5" hidden="1" customHeight="1"/>
    <row r="26933" ht="16.5" hidden="1" customHeight="1"/>
    <row r="26934" ht="16.5" hidden="1" customHeight="1"/>
    <row r="26935" ht="16.5" hidden="1" customHeight="1"/>
    <row r="26936" ht="16.5" hidden="1" customHeight="1"/>
    <row r="26937" ht="16.5" hidden="1" customHeight="1"/>
    <row r="26938" ht="16.5" hidden="1" customHeight="1"/>
    <row r="26939" ht="16.5" hidden="1" customHeight="1"/>
    <row r="26940" ht="16.5" hidden="1" customHeight="1"/>
    <row r="26941" ht="16.5" hidden="1" customHeight="1"/>
    <row r="26942" ht="16.5" hidden="1" customHeight="1"/>
    <row r="26943" ht="16.5" hidden="1" customHeight="1"/>
    <row r="26944" ht="16.5" hidden="1" customHeight="1"/>
    <row r="26945" ht="16.5" hidden="1" customHeight="1"/>
    <row r="26946" ht="16.5" hidden="1" customHeight="1"/>
    <row r="26947" ht="16.5" hidden="1" customHeight="1"/>
    <row r="26948" ht="16.5" hidden="1" customHeight="1"/>
    <row r="26949" ht="16.5" hidden="1" customHeight="1"/>
    <row r="26950" ht="16.5" hidden="1" customHeight="1"/>
    <row r="26951" ht="16.5" hidden="1" customHeight="1"/>
    <row r="26952" ht="16.5" hidden="1" customHeight="1"/>
    <row r="26953" ht="16.5" hidden="1" customHeight="1"/>
    <row r="26954" ht="16.5" hidden="1" customHeight="1"/>
    <row r="26955" ht="16.5" hidden="1" customHeight="1"/>
    <row r="26956" ht="16.5" hidden="1" customHeight="1"/>
    <row r="26957" ht="16.5" hidden="1" customHeight="1"/>
    <row r="26958" ht="16.5" hidden="1" customHeight="1"/>
    <row r="26959" ht="16.5" hidden="1" customHeight="1"/>
    <row r="26960" ht="16.5" hidden="1" customHeight="1"/>
    <row r="26961" ht="16.5" hidden="1" customHeight="1"/>
    <row r="26962" ht="16.5" hidden="1" customHeight="1"/>
    <row r="26963" ht="16.5" hidden="1" customHeight="1"/>
    <row r="26964" ht="16.5" hidden="1" customHeight="1"/>
    <row r="26965" ht="16.5" hidden="1" customHeight="1"/>
    <row r="26966" ht="16.5" hidden="1" customHeight="1"/>
    <row r="26967" ht="16.5" hidden="1" customHeight="1"/>
    <row r="26968" ht="16.5" hidden="1" customHeight="1"/>
    <row r="26969" ht="16.5" hidden="1" customHeight="1"/>
    <row r="26970" ht="16.5" hidden="1" customHeight="1"/>
    <row r="26971" ht="16.5" hidden="1" customHeight="1"/>
    <row r="26972" ht="16.5" hidden="1" customHeight="1"/>
    <row r="26973" ht="16.5" hidden="1" customHeight="1"/>
    <row r="26974" ht="16.5" hidden="1" customHeight="1"/>
    <row r="26975" ht="16.5" hidden="1" customHeight="1"/>
    <row r="26976" ht="16.5" hidden="1" customHeight="1"/>
    <row r="26977" ht="16.5" hidden="1" customHeight="1"/>
    <row r="26978" ht="16.5" hidden="1" customHeight="1"/>
    <row r="26979" ht="16.5" hidden="1" customHeight="1"/>
    <row r="26980" ht="16.5" hidden="1" customHeight="1"/>
    <row r="26981" ht="16.5" hidden="1" customHeight="1"/>
    <row r="26982" ht="16.5" hidden="1" customHeight="1"/>
    <row r="26983" ht="16.5" hidden="1" customHeight="1"/>
    <row r="26984" ht="16.5" hidden="1" customHeight="1"/>
    <row r="26985" ht="16.5" hidden="1" customHeight="1"/>
    <row r="26986" ht="16.5" hidden="1" customHeight="1"/>
    <row r="26987" ht="16.5" hidden="1" customHeight="1"/>
    <row r="26988" ht="16.5" hidden="1" customHeight="1"/>
    <row r="26989" ht="16.5" hidden="1" customHeight="1"/>
    <row r="26990" ht="16.5" hidden="1" customHeight="1"/>
    <row r="26991" ht="16.5" hidden="1" customHeight="1"/>
    <row r="26992" ht="16.5" hidden="1" customHeight="1"/>
    <row r="26993" ht="16.5" hidden="1" customHeight="1"/>
    <row r="26994" ht="16.5" hidden="1" customHeight="1"/>
    <row r="26995" ht="16.5" hidden="1" customHeight="1"/>
    <row r="26996" ht="16.5" hidden="1" customHeight="1"/>
    <row r="26997" ht="16.5" hidden="1" customHeight="1"/>
    <row r="26998" ht="16.5" hidden="1" customHeight="1"/>
    <row r="26999" ht="16.5" hidden="1" customHeight="1"/>
    <row r="27000" ht="16.5" hidden="1" customHeight="1"/>
    <row r="27001" ht="16.5" hidden="1" customHeight="1"/>
    <row r="27002" ht="16.5" hidden="1" customHeight="1"/>
    <row r="27003" ht="16.5" hidden="1" customHeight="1"/>
    <row r="27004" ht="16.5" hidden="1" customHeight="1"/>
    <row r="27005" ht="16.5" hidden="1" customHeight="1"/>
    <row r="27006" ht="16.5" hidden="1" customHeight="1"/>
    <row r="27007" ht="16.5" hidden="1" customHeight="1"/>
    <row r="27008" ht="16.5" hidden="1" customHeight="1"/>
    <row r="27009" ht="16.5" hidden="1" customHeight="1"/>
    <row r="27010" ht="16.5" hidden="1" customHeight="1"/>
    <row r="27011" ht="16.5" hidden="1" customHeight="1"/>
    <row r="27012" ht="16.5" hidden="1" customHeight="1"/>
    <row r="27013" ht="16.5" hidden="1" customHeight="1"/>
    <row r="27014" ht="16.5" hidden="1" customHeight="1"/>
    <row r="27015" ht="16.5" hidden="1" customHeight="1"/>
    <row r="27016" ht="16.5" hidden="1" customHeight="1"/>
    <row r="27017" ht="16.5" hidden="1" customHeight="1"/>
    <row r="27018" ht="16.5" hidden="1" customHeight="1"/>
    <row r="27019" ht="16.5" hidden="1" customHeight="1"/>
    <row r="27020" ht="16.5" hidden="1" customHeight="1"/>
    <row r="27021" ht="16.5" hidden="1" customHeight="1"/>
    <row r="27022" ht="16.5" hidden="1" customHeight="1"/>
    <row r="27023" ht="16.5" hidden="1" customHeight="1"/>
    <row r="27024" ht="16.5" hidden="1" customHeight="1"/>
    <row r="27025" ht="16.5" hidden="1" customHeight="1"/>
    <row r="27026" ht="16.5" hidden="1" customHeight="1"/>
    <row r="27027" ht="16.5" hidden="1" customHeight="1"/>
    <row r="27028" ht="16.5" hidden="1" customHeight="1"/>
    <row r="27029" ht="16.5" hidden="1" customHeight="1"/>
    <row r="27030" ht="16.5" hidden="1" customHeight="1"/>
    <row r="27031" ht="16.5" hidden="1" customHeight="1"/>
    <row r="27032" ht="16.5" hidden="1" customHeight="1"/>
    <row r="27033" ht="16.5" hidden="1" customHeight="1"/>
    <row r="27034" ht="16.5" hidden="1" customHeight="1"/>
    <row r="27035" ht="16.5" hidden="1" customHeight="1"/>
    <row r="27036" ht="16.5" hidden="1" customHeight="1"/>
    <row r="27037" ht="16.5" hidden="1" customHeight="1"/>
    <row r="27038" ht="16.5" hidden="1" customHeight="1"/>
    <row r="27039" ht="16.5" hidden="1" customHeight="1"/>
    <row r="27040" ht="16.5" hidden="1" customHeight="1"/>
    <row r="27041" ht="16.5" hidden="1" customHeight="1"/>
    <row r="27042" ht="16.5" hidden="1" customHeight="1"/>
    <row r="27043" ht="16.5" hidden="1" customHeight="1"/>
    <row r="27044" ht="16.5" hidden="1" customHeight="1"/>
    <row r="27045" ht="16.5" hidden="1" customHeight="1"/>
    <row r="27046" ht="16.5" hidden="1" customHeight="1"/>
    <row r="27047" ht="16.5" hidden="1" customHeight="1"/>
    <row r="27048" ht="16.5" hidden="1" customHeight="1"/>
    <row r="27049" ht="16.5" hidden="1" customHeight="1"/>
    <row r="27050" ht="16.5" hidden="1" customHeight="1"/>
    <row r="27051" ht="16.5" hidden="1" customHeight="1"/>
    <row r="27052" ht="16.5" hidden="1" customHeight="1"/>
    <row r="27053" ht="16.5" hidden="1" customHeight="1"/>
    <row r="27054" ht="16.5" hidden="1" customHeight="1"/>
    <row r="27055" ht="16.5" hidden="1" customHeight="1"/>
    <row r="27056" ht="16.5" hidden="1" customHeight="1"/>
    <row r="27057" ht="16.5" hidden="1" customHeight="1"/>
    <row r="27058" ht="16.5" hidden="1" customHeight="1"/>
    <row r="27059" ht="16.5" hidden="1" customHeight="1"/>
    <row r="27060" ht="16.5" hidden="1" customHeight="1"/>
    <row r="27061" ht="16.5" hidden="1" customHeight="1"/>
    <row r="27062" ht="16.5" hidden="1" customHeight="1"/>
    <row r="27063" ht="16.5" hidden="1" customHeight="1"/>
    <row r="27064" ht="16.5" hidden="1" customHeight="1"/>
    <row r="27065" ht="16.5" hidden="1" customHeight="1"/>
    <row r="27066" ht="16.5" hidden="1" customHeight="1"/>
    <row r="27067" ht="16.5" hidden="1" customHeight="1"/>
    <row r="27068" ht="16.5" hidden="1" customHeight="1"/>
    <row r="27069" ht="16.5" hidden="1" customHeight="1"/>
    <row r="27070" ht="16.5" hidden="1" customHeight="1"/>
    <row r="27071" ht="16.5" hidden="1" customHeight="1"/>
    <row r="27072" ht="16.5" hidden="1" customHeight="1"/>
    <row r="27073" ht="16.5" hidden="1" customHeight="1"/>
    <row r="27074" ht="16.5" hidden="1" customHeight="1"/>
    <row r="27075" ht="16.5" hidden="1" customHeight="1"/>
    <row r="27076" ht="16.5" hidden="1" customHeight="1"/>
    <row r="27077" ht="16.5" hidden="1" customHeight="1"/>
    <row r="27078" ht="16.5" hidden="1" customHeight="1"/>
    <row r="27079" ht="16.5" hidden="1" customHeight="1"/>
    <row r="27080" ht="16.5" hidden="1" customHeight="1"/>
    <row r="27081" ht="16.5" hidden="1" customHeight="1"/>
    <row r="27082" ht="16.5" hidden="1" customHeight="1"/>
    <row r="27083" ht="16.5" hidden="1" customHeight="1"/>
    <row r="27084" ht="16.5" hidden="1" customHeight="1"/>
    <row r="27085" ht="16.5" hidden="1" customHeight="1"/>
    <row r="27086" ht="16.5" hidden="1" customHeight="1"/>
    <row r="27087" ht="16.5" hidden="1" customHeight="1"/>
    <row r="27088" ht="16.5" hidden="1" customHeight="1"/>
    <row r="27089" ht="16.5" hidden="1" customHeight="1"/>
    <row r="27090" ht="16.5" hidden="1" customHeight="1"/>
    <row r="27091" ht="16.5" hidden="1" customHeight="1"/>
    <row r="27092" ht="16.5" hidden="1" customHeight="1"/>
    <row r="27093" ht="16.5" hidden="1" customHeight="1"/>
    <row r="27094" ht="16.5" hidden="1" customHeight="1"/>
    <row r="27095" ht="16.5" hidden="1" customHeight="1"/>
    <row r="27096" ht="16.5" hidden="1" customHeight="1"/>
    <row r="27097" ht="16.5" hidden="1" customHeight="1"/>
    <row r="27098" ht="16.5" hidden="1" customHeight="1"/>
    <row r="27099" ht="16.5" hidden="1" customHeight="1"/>
    <row r="27100" ht="16.5" hidden="1" customHeight="1"/>
    <row r="27101" ht="16.5" hidden="1" customHeight="1"/>
    <row r="27102" ht="16.5" hidden="1" customHeight="1"/>
    <row r="27103" ht="16.5" hidden="1" customHeight="1"/>
    <row r="27104" ht="16.5" hidden="1" customHeight="1"/>
    <row r="27105" ht="16.5" hidden="1" customHeight="1"/>
    <row r="27106" ht="16.5" hidden="1" customHeight="1"/>
    <row r="27107" ht="16.5" hidden="1" customHeight="1"/>
    <row r="27108" ht="16.5" hidden="1" customHeight="1"/>
    <row r="27109" ht="16.5" hidden="1" customHeight="1"/>
    <row r="27110" ht="16.5" hidden="1" customHeight="1"/>
    <row r="27111" ht="16.5" hidden="1" customHeight="1"/>
    <row r="27112" ht="16.5" hidden="1" customHeight="1"/>
    <row r="27113" ht="16.5" hidden="1" customHeight="1"/>
    <row r="27114" ht="16.5" hidden="1" customHeight="1"/>
    <row r="27115" ht="16.5" hidden="1" customHeight="1"/>
    <row r="27116" ht="16.5" hidden="1" customHeight="1"/>
    <row r="27117" ht="16.5" hidden="1" customHeight="1"/>
    <row r="27118" ht="16.5" hidden="1" customHeight="1"/>
    <row r="27119" ht="16.5" hidden="1" customHeight="1"/>
    <row r="27120" ht="16.5" hidden="1" customHeight="1"/>
    <row r="27121" ht="16.5" hidden="1" customHeight="1"/>
    <row r="27122" ht="16.5" hidden="1" customHeight="1"/>
    <row r="27123" ht="16.5" hidden="1" customHeight="1"/>
    <row r="27124" ht="16.5" hidden="1" customHeight="1"/>
    <row r="27125" ht="16.5" hidden="1" customHeight="1"/>
    <row r="27126" ht="16.5" hidden="1" customHeight="1"/>
    <row r="27127" ht="16.5" hidden="1" customHeight="1"/>
    <row r="27128" ht="16.5" hidden="1" customHeight="1"/>
    <row r="27129" ht="16.5" hidden="1" customHeight="1"/>
    <row r="27130" ht="16.5" hidden="1" customHeight="1"/>
    <row r="27131" ht="16.5" hidden="1" customHeight="1"/>
    <row r="27132" ht="16.5" hidden="1" customHeight="1"/>
    <row r="27133" ht="16.5" hidden="1" customHeight="1"/>
    <row r="27134" ht="16.5" hidden="1" customHeight="1"/>
    <row r="27135" ht="16.5" hidden="1" customHeight="1"/>
    <row r="27136" ht="16.5" hidden="1" customHeight="1"/>
    <row r="27137" ht="16.5" hidden="1" customHeight="1"/>
    <row r="27138" ht="16.5" hidden="1" customHeight="1"/>
    <row r="27139" ht="16.5" hidden="1" customHeight="1"/>
    <row r="27140" ht="16.5" hidden="1" customHeight="1"/>
    <row r="27141" ht="16.5" hidden="1" customHeight="1"/>
    <row r="27142" ht="16.5" hidden="1" customHeight="1"/>
    <row r="27143" ht="16.5" hidden="1" customHeight="1"/>
    <row r="27144" ht="16.5" hidden="1" customHeight="1"/>
    <row r="27145" ht="16.5" hidden="1" customHeight="1"/>
    <row r="27146" ht="16.5" hidden="1" customHeight="1"/>
    <row r="27147" ht="16.5" hidden="1" customHeight="1"/>
    <row r="27148" ht="16.5" hidden="1" customHeight="1"/>
    <row r="27149" ht="16.5" hidden="1" customHeight="1"/>
    <row r="27150" ht="16.5" hidden="1" customHeight="1"/>
    <row r="27151" ht="16.5" hidden="1" customHeight="1"/>
    <row r="27152" ht="16.5" hidden="1" customHeight="1"/>
    <row r="27153" ht="16.5" hidden="1" customHeight="1"/>
    <row r="27154" ht="16.5" hidden="1" customHeight="1"/>
    <row r="27155" ht="16.5" hidden="1" customHeight="1"/>
    <row r="27156" ht="16.5" hidden="1" customHeight="1"/>
    <row r="27157" ht="16.5" hidden="1" customHeight="1"/>
    <row r="27158" ht="16.5" hidden="1" customHeight="1"/>
    <row r="27159" ht="16.5" hidden="1" customHeight="1"/>
    <row r="27160" ht="16.5" hidden="1" customHeight="1"/>
    <row r="27161" ht="16.5" hidden="1" customHeight="1"/>
    <row r="27162" ht="16.5" hidden="1" customHeight="1"/>
    <row r="27163" ht="16.5" hidden="1" customHeight="1"/>
    <row r="27164" ht="16.5" hidden="1" customHeight="1"/>
    <row r="27165" ht="16.5" hidden="1" customHeight="1"/>
    <row r="27166" ht="16.5" hidden="1" customHeight="1"/>
    <row r="27167" ht="16.5" hidden="1" customHeight="1"/>
    <row r="27168" ht="16.5" hidden="1" customHeight="1"/>
    <row r="27169" ht="16.5" hidden="1" customHeight="1"/>
    <row r="27170" ht="16.5" hidden="1" customHeight="1"/>
    <row r="27171" ht="16.5" hidden="1" customHeight="1"/>
    <row r="27172" ht="16.5" hidden="1" customHeight="1"/>
    <row r="27173" ht="16.5" hidden="1" customHeight="1"/>
    <row r="27174" ht="16.5" hidden="1" customHeight="1"/>
    <row r="27175" ht="16.5" hidden="1" customHeight="1"/>
    <row r="27176" ht="16.5" hidden="1" customHeight="1"/>
    <row r="27177" ht="16.5" hidden="1" customHeight="1"/>
    <row r="27178" ht="16.5" hidden="1" customHeight="1"/>
    <row r="27179" ht="16.5" hidden="1" customHeight="1"/>
    <row r="27180" ht="16.5" hidden="1" customHeight="1"/>
    <row r="27181" ht="16.5" hidden="1" customHeight="1"/>
    <row r="27182" ht="16.5" hidden="1" customHeight="1"/>
    <row r="27183" ht="16.5" hidden="1" customHeight="1"/>
    <row r="27184" ht="16.5" hidden="1" customHeight="1"/>
    <row r="27185" ht="16.5" hidden="1" customHeight="1"/>
    <row r="27186" ht="16.5" hidden="1" customHeight="1"/>
    <row r="27187" ht="16.5" hidden="1" customHeight="1"/>
    <row r="27188" ht="16.5" hidden="1" customHeight="1"/>
    <row r="27189" ht="16.5" hidden="1" customHeight="1"/>
    <row r="27190" ht="16.5" hidden="1" customHeight="1"/>
    <row r="27191" ht="16.5" hidden="1" customHeight="1"/>
    <row r="27192" ht="16.5" hidden="1" customHeight="1"/>
    <row r="27193" ht="16.5" hidden="1" customHeight="1"/>
    <row r="27194" ht="16.5" hidden="1" customHeight="1"/>
    <row r="27195" ht="16.5" hidden="1" customHeight="1"/>
    <row r="27196" ht="16.5" hidden="1" customHeight="1"/>
    <row r="27197" ht="16.5" hidden="1" customHeight="1"/>
    <row r="27198" ht="16.5" hidden="1" customHeight="1"/>
    <row r="27199" ht="16.5" hidden="1" customHeight="1"/>
    <row r="27200" ht="16.5" hidden="1" customHeight="1"/>
    <row r="27201" ht="16.5" hidden="1" customHeight="1"/>
    <row r="27202" ht="16.5" hidden="1" customHeight="1"/>
    <row r="27203" ht="16.5" hidden="1" customHeight="1"/>
    <row r="27204" ht="16.5" hidden="1" customHeight="1"/>
    <row r="27205" ht="16.5" hidden="1" customHeight="1"/>
    <row r="27206" ht="16.5" hidden="1" customHeight="1"/>
    <row r="27207" ht="16.5" hidden="1" customHeight="1"/>
    <row r="27208" ht="16.5" hidden="1" customHeight="1"/>
    <row r="27209" ht="16.5" hidden="1" customHeight="1"/>
    <row r="27210" ht="16.5" hidden="1" customHeight="1"/>
    <row r="27211" ht="16.5" hidden="1" customHeight="1"/>
    <row r="27212" ht="16.5" hidden="1" customHeight="1"/>
    <row r="27213" ht="16.5" hidden="1" customHeight="1"/>
    <row r="27214" ht="16.5" hidden="1" customHeight="1"/>
    <row r="27215" ht="16.5" hidden="1" customHeight="1"/>
    <row r="27216" ht="16.5" hidden="1" customHeight="1"/>
    <row r="27217" ht="16.5" hidden="1" customHeight="1"/>
    <row r="27218" ht="16.5" hidden="1" customHeight="1"/>
    <row r="27219" ht="16.5" hidden="1" customHeight="1"/>
    <row r="27220" ht="16.5" hidden="1" customHeight="1"/>
    <row r="27221" ht="16.5" hidden="1" customHeight="1"/>
    <row r="27222" ht="16.5" hidden="1" customHeight="1"/>
    <row r="27223" ht="16.5" hidden="1" customHeight="1"/>
    <row r="27224" ht="16.5" hidden="1" customHeight="1"/>
    <row r="27225" ht="16.5" hidden="1" customHeight="1"/>
    <row r="27226" ht="16.5" hidden="1" customHeight="1"/>
    <row r="27227" ht="16.5" hidden="1" customHeight="1"/>
    <row r="27228" ht="16.5" hidden="1" customHeight="1"/>
    <row r="27229" ht="16.5" hidden="1" customHeight="1"/>
    <row r="27230" ht="16.5" hidden="1" customHeight="1"/>
    <row r="27231" ht="16.5" hidden="1" customHeight="1"/>
    <row r="27232" ht="16.5" hidden="1" customHeight="1"/>
    <row r="27233" ht="16.5" hidden="1" customHeight="1"/>
    <row r="27234" ht="16.5" hidden="1" customHeight="1"/>
    <row r="27235" ht="16.5" hidden="1" customHeight="1"/>
    <row r="27236" ht="16.5" hidden="1" customHeight="1"/>
    <row r="27237" ht="16.5" hidden="1" customHeight="1"/>
    <row r="27238" ht="16.5" hidden="1" customHeight="1"/>
    <row r="27239" ht="16.5" hidden="1" customHeight="1"/>
    <row r="27240" ht="16.5" hidden="1" customHeight="1"/>
    <row r="27241" ht="16.5" hidden="1" customHeight="1"/>
    <row r="27242" ht="16.5" hidden="1" customHeight="1"/>
    <row r="27243" ht="16.5" hidden="1" customHeight="1"/>
    <row r="27244" ht="16.5" hidden="1" customHeight="1"/>
    <row r="27245" ht="16.5" hidden="1" customHeight="1"/>
    <row r="27246" ht="16.5" hidden="1" customHeight="1"/>
    <row r="27247" ht="16.5" hidden="1" customHeight="1"/>
    <row r="27248" ht="16.5" hidden="1" customHeight="1"/>
    <row r="27249" ht="16.5" hidden="1" customHeight="1"/>
    <row r="27250" ht="16.5" hidden="1" customHeight="1"/>
    <row r="27251" ht="16.5" hidden="1" customHeight="1"/>
    <row r="27252" ht="16.5" hidden="1" customHeight="1"/>
    <row r="27253" ht="16.5" hidden="1" customHeight="1"/>
    <row r="27254" ht="16.5" hidden="1" customHeight="1"/>
    <row r="27255" ht="16.5" hidden="1" customHeight="1"/>
    <row r="27256" ht="16.5" hidden="1" customHeight="1"/>
    <row r="27257" ht="16.5" hidden="1" customHeight="1"/>
    <row r="27258" ht="16.5" hidden="1" customHeight="1"/>
    <row r="27259" ht="16.5" hidden="1" customHeight="1"/>
    <row r="27260" ht="16.5" hidden="1" customHeight="1"/>
    <row r="27261" ht="16.5" hidden="1" customHeight="1"/>
    <row r="27262" ht="16.5" hidden="1" customHeight="1"/>
    <row r="27263" ht="16.5" hidden="1" customHeight="1"/>
    <row r="27264" ht="16.5" hidden="1" customHeight="1"/>
    <row r="27265" ht="16.5" hidden="1" customHeight="1"/>
    <row r="27266" ht="16.5" hidden="1" customHeight="1"/>
    <row r="27267" ht="16.5" hidden="1" customHeight="1"/>
    <row r="27268" ht="16.5" hidden="1" customHeight="1"/>
    <row r="27269" ht="16.5" hidden="1" customHeight="1"/>
    <row r="27270" ht="16.5" hidden="1" customHeight="1"/>
    <row r="27271" ht="16.5" hidden="1" customHeight="1"/>
    <row r="27272" ht="16.5" hidden="1" customHeight="1"/>
    <row r="27273" ht="16.5" hidden="1" customHeight="1"/>
    <row r="27274" ht="16.5" hidden="1" customHeight="1"/>
    <row r="27275" ht="16.5" hidden="1" customHeight="1"/>
    <row r="27276" ht="16.5" hidden="1" customHeight="1"/>
    <row r="27277" ht="16.5" hidden="1" customHeight="1"/>
    <row r="27278" ht="16.5" hidden="1" customHeight="1"/>
    <row r="27279" ht="16.5" hidden="1" customHeight="1"/>
    <row r="27280" ht="16.5" hidden="1" customHeight="1"/>
    <row r="27281" ht="16.5" hidden="1" customHeight="1"/>
    <row r="27282" ht="16.5" hidden="1" customHeight="1"/>
    <row r="27283" ht="16.5" hidden="1" customHeight="1"/>
    <row r="27284" ht="16.5" hidden="1" customHeight="1"/>
    <row r="27285" ht="16.5" hidden="1" customHeight="1"/>
    <row r="27286" ht="16.5" hidden="1" customHeight="1"/>
    <row r="27287" ht="16.5" hidden="1" customHeight="1"/>
    <row r="27288" ht="16.5" hidden="1" customHeight="1"/>
    <row r="27289" ht="16.5" hidden="1" customHeight="1"/>
    <row r="27290" ht="16.5" hidden="1" customHeight="1"/>
    <row r="27291" ht="16.5" hidden="1" customHeight="1"/>
    <row r="27292" ht="16.5" hidden="1" customHeight="1"/>
    <row r="27293" ht="16.5" hidden="1" customHeight="1"/>
    <row r="27294" ht="16.5" hidden="1" customHeight="1"/>
    <row r="27295" ht="16.5" hidden="1" customHeight="1"/>
    <row r="27296" ht="16.5" hidden="1" customHeight="1"/>
    <row r="27297" ht="16.5" hidden="1" customHeight="1"/>
    <row r="27298" ht="16.5" hidden="1" customHeight="1"/>
    <row r="27299" ht="16.5" hidden="1" customHeight="1"/>
    <row r="27300" ht="16.5" hidden="1" customHeight="1"/>
    <row r="27301" ht="16.5" hidden="1" customHeight="1"/>
    <row r="27302" ht="16.5" hidden="1" customHeight="1"/>
    <row r="27303" ht="16.5" hidden="1" customHeight="1"/>
    <row r="27304" ht="16.5" hidden="1" customHeight="1"/>
    <row r="27305" ht="16.5" hidden="1" customHeight="1"/>
    <row r="27306" ht="16.5" hidden="1" customHeight="1"/>
    <row r="27307" ht="16.5" hidden="1" customHeight="1"/>
    <row r="27308" ht="16.5" hidden="1" customHeight="1"/>
    <row r="27309" ht="16.5" hidden="1" customHeight="1"/>
    <row r="27310" ht="16.5" hidden="1" customHeight="1"/>
    <row r="27311" ht="16.5" hidden="1" customHeight="1"/>
    <row r="27312" ht="16.5" hidden="1" customHeight="1"/>
    <row r="27313" ht="16.5" hidden="1" customHeight="1"/>
    <row r="27314" ht="16.5" hidden="1" customHeight="1"/>
    <row r="27315" ht="16.5" hidden="1" customHeight="1"/>
    <row r="27316" ht="16.5" hidden="1" customHeight="1"/>
    <row r="27317" ht="16.5" hidden="1" customHeight="1"/>
    <row r="27318" ht="16.5" hidden="1" customHeight="1"/>
    <row r="27319" ht="16.5" hidden="1" customHeight="1"/>
    <row r="27320" ht="16.5" hidden="1" customHeight="1"/>
    <row r="27321" ht="16.5" hidden="1" customHeight="1"/>
    <row r="27322" ht="16.5" hidden="1" customHeight="1"/>
    <row r="27323" ht="16.5" hidden="1" customHeight="1"/>
    <row r="27324" ht="16.5" hidden="1" customHeight="1"/>
    <row r="27325" ht="16.5" hidden="1" customHeight="1"/>
    <row r="27326" ht="16.5" hidden="1" customHeight="1"/>
    <row r="27327" ht="16.5" hidden="1" customHeight="1"/>
    <row r="27328" ht="16.5" hidden="1" customHeight="1"/>
    <row r="27329" ht="16.5" hidden="1" customHeight="1"/>
    <row r="27330" ht="16.5" hidden="1" customHeight="1"/>
    <row r="27331" ht="16.5" hidden="1" customHeight="1"/>
    <row r="27332" ht="16.5" hidden="1" customHeight="1"/>
    <row r="27333" ht="16.5" hidden="1" customHeight="1"/>
    <row r="27334" ht="16.5" hidden="1" customHeight="1"/>
    <row r="27335" ht="16.5" hidden="1" customHeight="1"/>
    <row r="27336" ht="16.5" hidden="1" customHeight="1"/>
    <row r="27337" ht="16.5" hidden="1" customHeight="1"/>
    <row r="27338" ht="16.5" hidden="1" customHeight="1"/>
    <row r="27339" ht="16.5" hidden="1" customHeight="1"/>
    <row r="27340" ht="16.5" hidden="1" customHeight="1"/>
    <row r="27341" ht="16.5" hidden="1" customHeight="1"/>
    <row r="27342" ht="16.5" hidden="1" customHeight="1"/>
    <row r="27343" ht="16.5" hidden="1" customHeight="1"/>
    <row r="27344" ht="16.5" hidden="1" customHeight="1"/>
    <row r="27345" ht="16.5" hidden="1" customHeight="1"/>
    <row r="27346" ht="16.5" hidden="1" customHeight="1"/>
    <row r="27347" ht="16.5" hidden="1" customHeight="1"/>
    <row r="27348" ht="16.5" hidden="1" customHeight="1"/>
    <row r="27349" ht="16.5" hidden="1" customHeight="1"/>
    <row r="27350" ht="16.5" hidden="1" customHeight="1"/>
    <row r="27351" ht="16.5" hidden="1" customHeight="1"/>
    <row r="27352" ht="16.5" hidden="1" customHeight="1"/>
    <row r="27353" ht="16.5" hidden="1" customHeight="1"/>
    <row r="27354" ht="16.5" hidden="1" customHeight="1"/>
    <row r="27355" ht="16.5" hidden="1" customHeight="1"/>
    <row r="27356" ht="16.5" hidden="1" customHeight="1"/>
    <row r="27357" ht="16.5" hidden="1" customHeight="1"/>
    <row r="27358" ht="16.5" hidden="1" customHeight="1"/>
    <row r="27359" ht="16.5" hidden="1" customHeight="1"/>
    <row r="27360" ht="16.5" hidden="1" customHeight="1"/>
    <row r="27361" ht="16.5" hidden="1" customHeight="1"/>
    <row r="27362" ht="16.5" hidden="1" customHeight="1"/>
    <row r="27363" ht="16.5" hidden="1" customHeight="1"/>
    <row r="27364" ht="16.5" hidden="1" customHeight="1"/>
    <row r="27365" ht="16.5" hidden="1" customHeight="1"/>
    <row r="27366" ht="16.5" hidden="1" customHeight="1"/>
    <row r="27367" ht="16.5" hidden="1" customHeight="1"/>
    <row r="27368" ht="16.5" hidden="1" customHeight="1"/>
    <row r="27369" ht="16.5" hidden="1" customHeight="1"/>
    <row r="27370" ht="16.5" hidden="1" customHeight="1"/>
    <row r="27371" ht="16.5" hidden="1" customHeight="1"/>
    <row r="27372" ht="16.5" hidden="1" customHeight="1"/>
    <row r="27373" ht="16.5" hidden="1" customHeight="1"/>
    <row r="27374" ht="16.5" hidden="1" customHeight="1"/>
    <row r="27375" ht="16.5" hidden="1" customHeight="1"/>
    <row r="27376" ht="16.5" hidden="1" customHeight="1"/>
    <row r="27377" ht="16.5" hidden="1" customHeight="1"/>
    <row r="27378" ht="16.5" hidden="1" customHeight="1"/>
    <row r="27379" ht="16.5" hidden="1" customHeight="1"/>
    <row r="27380" ht="16.5" hidden="1" customHeight="1"/>
    <row r="27381" ht="16.5" hidden="1" customHeight="1"/>
    <row r="27382" ht="16.5" hidden="1" customHeight="1"/>
    <row r="27383" ht="16.5" hidden="1" customHeight="1"/>
    <row r="27384" ht="16.5" hidden="1" customHeight="1"/>
    <row r="27385" ht="16.5" hidden="1" customHeight="1"/>
    <row r="27386" ht="16.5" hidden="1" customHeight="1"/>
    <row r="27387" ht="16.5" hidden="1" customHeight="1"/>
    <row r="27388" ht="16.5" hidden="1" customHeight="1"/>
    <row r="27389" ht="16.5" hidden="1" customHeight="1"/>
    <row r="27390" ht="16.5" hidden="1" customHeight="1"/>
    <row r="27391" ht="16.5" hidden="1" customHeight="1"/>
    <row r="27392" ht="16.5" hidden="1" customHeight="1"/>
    <row r="27393" ht="16.5" hidden="1" customHeight="1"/>
    <row r="27394" ht="16.5" hidden="1" customHeight="1"/>
    <row r="27395" ht="16.5" hidden="1" customHeight="1"/>
    <row r="27396" ht="16.5" hidden="1" customHeight="1"/>
    <row r="27397" ht="16.5" hidden="1" customHeight="1"/>
    <row r="27398" ht="16.5" hidden="1" customHeight="1"/>
    <row r="27399" ht="16.5" hidden="1" customHeight="1"/>
    <row r="27400" ht="16.5" hidden="1" customHeight="1"/>
    <row r="27401" ht="16.5" hidden="1" customHeight="1"/>
    <row r="27402" ht="16.5" hidden="1" customHeight="1"/>
    <row r="27403" ht="16.5" hidden="1" customHeight="1"/>
    <row r="27404" ht="16.5" hidden="1" customHeight="1"/>
    <row r="27405" ht="16.5" hidden="1" customHeight="1"/>
    <row r="27406" ht="16.5" hidden="1" customHeight="1"/>
    <row r="27407" ht="16.5" hidden="1" customHeight="1"/>
    <row r="27408" ht="16.5" hidden="1" customHeight="1"/>
    <row r="27409" ht="16.5" hidden="1" customHeight="1"/>
    <row r="27410" ht="16.5" hidden="1" customHeight="1"/>
    <row r="27411" ht="16.5" hidden="1" customHeight="1"/>
    <row r="27412" ht="16.5" hidden="1" customHeight="1"/>
    <row r="27413" ht="16.5" hidden="1" customHeight="1"/>
    <row r="27414" ht="16.5" hidden="1" customHeight="1"/>
    <row r="27415" ht="16.5" hidden="1" customHeight="1"/>
    <row r="27416" ht="16.5" hidden="1" customHeight="1"/>
    <row r="27417" ht="16.5" hidden="1" customHeight="1"/>
    <row r="27418" ht="16.5" hidden="1" customHeight="1"/>
    <row r="27419" ht="16.5" hidden="1" customHeight="1"/>
    <row r="27420" ht="16.5" hidden="1" customHeight="1"/>
    <row r="27421" ht="16.5" hidden="1" customHeight="1"/>
    <row r="27422" ht="16.5" hidden="1" customHeight="1"/>
    <row r="27423" ht="16.5" hidden="1" customHeight="1"/>
    <row r="27424" ht="16.5" hidden="1" customHeight="1"/>
    <row r="27425" ht="16.5" hidden="1" customHeight="1"/>
    <row r="27426" ht="16.5" hidden="1" customHeight="1"/>
    <row r="27427" ht="16.5" hidden="1" customHeight="1"/>
    <row r="27428" ht="16.5" hidden="1" customHeight="1"/>
    <row r="27429" ht="16.5" hidden="1" customHeight="1"/>
    <row r="27430" ht="16.5" hidden="1" customHeight="1"/>
    <row r="27431" ht="16.5" hidden="1" customHeight="1"/>
    <row r="27432" ht="16.5" hidden="1" customHeight="1"/>
    <row r="27433" ht="16.5" hidden="1" customHeight="1"/>
    <row r="27434" ht="16.5" hidden="1" customHeight="1"/>
    <row r="27435" ht="16.5" hidden="1" customHeight="1"/>
    <row r="27436" ht="16.5" hidden="1" customHeight="1"/>
    <row r="27437" ht="16.5" hidden="1" customHeight="1"/>
    <row r="27438" ht="16.5" hidden="1" customHeight="1"/>
    <row r="27439" ht="16.5" hidden="1" customHeight="1"/>
    <row r="27440" ht="16.5" hidden="1" customHeight="1"/>
    <row r="27441" ht="16.5" hidden="1" customHeight="1"/>
    <row r="27442" ht="16.5" hidden="1" customHeight="1"/>
    <row r="27443" ht="16.5" hidden="1" customHeight="1"/>
    <row r="27444" ht="16.5" hidden="1" customHeight="1"/>
    <row r="27445" ht="16.5" hidden="1" customHeight="1"/>
    <row r="27446" ht="16.5" hidden="1" customHeight="1"/>
    <row r="27447" ht="16.5" hidden="1" customHeight="1"/>
    <row r="27448" ht="16.5" hidden="1" customHeight="1"/>
    <row r="27449" ht="16.5" hidden="1" customHeight="1"/>
    <row r="27450" ht="16.5" hidden="1" customHeight="1"/>
    <row r="27451" ht="16.5" hidden="1" customHeight="1"/>
    <row r="27452" ht="16.5" hidden="1" customHeight="1"/>
    <row r="27453" ht="16.5" hidden="1" customHeight="1"/>
    <row r="27454" ht="16.5" hidden="1" customHeight="1"/>
    <row r="27455" ht="16.5" hidden="1" customHeight="1"/>
    <row r="27456" ht="16.5" hidden="1" customHeight="1"/>
    <row r="27457" ht="16.5" hidden="1" customHeight="1"/>
    <row r="27458" ht="16.5" hidden="1" customHeight="1"/>
    <row r="27459" ht="16.5" hidden="1" customHeight="1"/>
    <row r="27460" ht="16.5" hidden="1" customHeight="1"/>
    <row r="27461" ht="16.5" hidden="1" customHeight="1"/>
    <row r="27462" ht="16.5" hidden="1" customHeight="1"/>
    <row r="27463" ht="16.5" hidden="1" customHeight="1"/>
    <row r="27464" ht="16.5" hidden="1" customHeight="1"/>
    <row r="27465" ht="16.5" hidden="1" customHeight="1"/>
    <row r="27466" ht="16.5" hidden="1" customHeight="1"/>
    <row r="27467" ht="16.5" hidden="1" customHeight="1"/>
    <row r="27468" ht="16.5" hidden="1" customHeight="1"/>
    <row r="27469" ht="16.5" hidden="1" customHeight="1"/>
    <row r="27470" ht="16.5" hidden="1" customHeight="1"/>
    <row r="27471" ht="16.5" hidden="1" customHeight="1"/>
    <row r="27472" ht="16.5" hidden="1" customHeight="1"/>
    <row r="27473" ht="16.5" hidden="1" customHeight="1"/>
    <row r="27474" ht="16.5" hidden="1" customHeight="1"/>
    <row r="27475" ht="16.5" hidden="1" customHeight="1"/>
    <row r="27476" ht="16.5" hidden="1" customHeight="1"/>
    <row r="27477" ht="16.5" hidden="1" customHeight="1"/>
    <row r="27478" ht="16.5" hidden="1" customHeight="1"/>
    <row r="27479" ht="16.5" hidden="1" customHeight="1"/>
    <row r="27480" ht="16.5" hidden="1" customHeight="1"/>
    <row r="27481" ht="16.5" hidden="1" customHeight="1"/>
    <row r="27482" ht="16.5" hidden="1" customHeight="1"/>
    <row r="27483" ht="16.5" hidden="1" customHeight="1"/>
    <row r="27484" ht="16.5" hidden="1" customHeight="1"/>
    <row r="27485" ht="16.5" hidden="1" customHeight="1"/>
    <row r="27486" ht="16.5" hidden="1" customHeight="1"/>
    <row r="27487" ht="16.5" hidden="1" customHeight="1"/>
    <row r="27488" ht="16.5" hidden="1" customHeight="1"/>
    <row r="27489" ht="16.5" hidden="1" customHeight="1"/>
    <row r="27490" ht="16.5" hidden="1" customHeight="1"/>
    <row r="27491" ht="16.5" hidden="1" customHeight="1"/>
    <row r="27492" ht="16.5" hidden="1" customHeight="1"/>
    <row r="27493" ht="16.5" hidden="1" customHeight="1"/>
    <row r="27494" ht="16.5" hidden="1" customHeight="1"/>
    <row r="27495" ht="16.5" hidden="1" customHeight="1"/>
    <row r="27496" ht="16.5" hidden="1" customHeight="1"/>
    <row r="27497" ht="16.5" hidden="1" customHeight="1"/>
    <row r="27498" ht="16.5" hidden="1" customHeight="1"/>
    <row r="27499" ht="16.5" hidden="1" customHeight="1"/>
    <row r="27500" ht="16.5" hidden="1" customHeight="1"/>
    <row r="27501" ht="16.5" hidden="1" customHeight="1"/>
    <row r="27502" ht="16.5" hidden="1" customHeight="1"/>
    <row r="27503" ht="16.5" hidden="1" customHeight="1"/>
    <row r="27504" ht="16.5" hidden="1" customHeight="1"/>
    <row r="27505" ht="16.5" hidden="1" customHeight="1"/>
    <row r="27506" ht="16.5" hidden="1" customHeight="1"/>
    <row r="27507" ht="16.5" hidden="1" customHeight="1"/>
    <row r="27508" ht="16.5" hidden="1" customHeight="1"/>
    <row r="27509" ht="16.5" hidden="1" customHeight="1"/>
    <row r="27510" ht="16.5" hidden="1" customHeight="1"/>
    <row r="27511" ht="16.5" hidden="1" customHeight="1"/>
    <row r="27512" ht="16.5" hidden="1" customHeight="1"/>
    <row r="27513" ht="16.5" hidden="1" customHeight="1"/>
    <row r="27514" ht="16.5" hidden="1" customHeight="1"/>
    <row r="27515" ht="16.5" hidden="1" customHeight="1"/>
    <row r="27516" ht="16.5" hidden="1" customHeight="1"/>
    <row r="27517" ht="16.5" hidden="1" customHeight="1"/>
    <row r="27518" ht="16.5" hidden="1" customHeight="1"/>
    <row r="27519" ht="16.5" hidden="1" customHeight="1"/>
    <row r="27520" ht="16.5" hidden="1" customHeight="1"/>
    <row r="27521" ht="16.5" hidden="1" customHeight="1"/>
    <row r="27522" ht="16.5" hidden="1" customHeight="1"/>
    <row r="27523" ht="16.5" hidden="1" customHeight="1"/>
    <row r="27524" ht="16.5" hidden="1" customHeight="1"/>
    <row r="27525" ht="16.5" hidden="1" customHeight="1"/>
    <row r="27526" ht="16.5" hidden="1" customHeight="1"/>
    <row r="27527" ht="16.5" hidden="1" customHeight="1"/>
    <row r="27528" ht="16.5" hidden="1" customHeight="1"/>
    <row r="27529" ht="16.5" hidden="1" customHeight="1"/>
    <row r="27530" ht="16.5" hidden="1" customHeight="1"/>
    <row r="27531" ht="16.5" hidden="1" customHeight="1"/>
    <row r="27532" ht="16.5" hidden="1" customHeight="1"/>
    <row r="27533" ht="16.5" hidden="1" customHeight="1"/>
    <row r="27534" ht="16.5" hidden="1" customHeight="1"/>
    <row r="27535" ht="16.5" hidden="1" customHeight="1"/>
    <row r="27536" ht="16.5" hidden="1" customHeight="1"/>
    <row r="27537" ht="16.5" hidden="1" customHeight="1"/>
    <row r="27538" ht="16.5" hidden="1" customHeight="1"/>
    <row r="27539" ht="16.5" hidden="1" customHeight="1"/>
    <row r="27540" ht="16.5" hidden="1" customHeight="1"/>
    <row r="27541" ht="16.5" hidden="1" customHeight="1"/>
    <row r="27542" ht="16.5" hidden="1" customHeight="1"/>
    <row r="27543" ht="16.5" hidden="1" customHeight="1"/>
    <row r="27544" ht="16.5" hidden="1" customHeight="1"/>
    <row r="27545" ht="16.5" hidden="1" customHeight="1"/>
    <row r="27546" ht="16.5" hidden="1" customHeight="1"/>
    <row r="27547" ht="16.5" hidden="1" customHeight="1"/>
    <row r="27548" ht="16.5" hidden="1" customHeight="1"/>
    <row r="27549" ht="16.5" hidden="1" customHeight="1"/>
    <row r="27550" ht="16.5" hidden="1" customHeight="1"/>
    <row r="27551" ht="16.5" hidden="1" customHeight="1"/>
    <row r="27552" ht="16.5" hidden="1" customHeight="1"/>
    <row r="27553" ht="16.5" hidden="1" customHeight="1"/>
    <row r="27554" ht="16.5" hidden="1" customHeight="1"/>
    <row r="27555" ht="16.5" hidden="1" customHeight="1"/>
    <row r="27556" ht="16.5" hidden="1" customHeight="1"/>
    <row r="27557" ht="16.5" hidden="1" customHeight="1"/>
    <row r="27558" ht="16.5" hidden="1" customHeight="1"/>
    <row r="27559" ht="16.5" hidden="1" customHeight="1"/>
    <row r="27560" ht="16.5" hidden="1" customHeight="1"/>
    <row r="27561" ht="16.5" hidden="1" customHeight="1"/>
    <row r="27562" ht="16.5" hidden="1" customHeight="1"/>
    <row r="27563" ht="16.5" hidden="1" customHeight="1"/>
    <row r="27564" ht="16.5" hidden="1" customHeight="1"/>
    <row r="27565" ht="16.5" hidden="1" customHeight="1"/>
    <row r="27566" ht="16.5" hidden="1" customHeight="1"/>
    <row r="27567" ht="16.5" hidden="1" customHeight="1"/>
    <row r="27568" ht="16.5" hidden="1" customHeight="1"/>
    <row r="27569" ht="16.5" hidden="1" customHeight="1"/>
    <row r="27570" ht="16.5" hidden="1" customHeight="1"/>
    <row r="27571" ht="16.5" hidden="1" customHeight="1"/>
    <row r="27572" ht="16.5" hidden="1" customHeight="1"/>
    <row r="27573" ht="16.5" hidden="1" customHeight="1"/>
    <row r="27574" ht="16.5" hidden="1" customHeight="1"/>
    <row r="27575" ht="16.5" hidden="1" customHeight="1"/>
    <row r="27576" ht="16.5" hidden="1" customHeight="1"/>
    <row r="27577" ht="16.5" hidden="1" customHeight="1"/>
    <row r="27578" ht="16.5" hidden="1" customHeight="1"/>
    <row r="27579" ht="16.5" hidden="1" customHeight="1"/>
    <row r="27580" ht="16.5" hidden="1" customHeight="1"/>
    <row r="27581" ht="16.5" hidden="1" customHeight="1"/>
    <row r="27582" ht="16.5" hidden="1" customHeight="1"/>
    <row r="27583" ht="16.5" hidden="1" customHeight="1"/>
    <row r="27584" ht="16.5" hidden="1" customHeight="1"/>
    <row r="27585" ht="16.5" hidden="1" customHeight="1"/>
    <row r="27586" ht="16.5" hidden="1" customHeight="1"/>
    <row r="27587" ht="16.5" hidden="1" customHeight="1"/>
    <row r="27588" ht="16.5" hidden="1" customHeight="1"/>
    <row r="27589" ht="16.5" hidden="1" customHeight="1"/>
    <row r="27590" ht="16.5" hidden="1" customHeight="1"/>
    <row r="27591" ht="16.5" hidden="1" customHeight="1"/>
    <row r="27592" ht="16.5" hidden="1" customHeight="1"/>
    <row r="27593" ht="16.5" hidden="1" customHeight="1"/>
    <row r="27594" ht="16.5" hidden="1" customHeight="1"/>
    <row r="27595" ht="16.5" hidden="1" customHeight="1"/>
    <row r="27596" ht="16.5" hidden="1" customHeight="1"/>
    <row r="27597" ht="16.5" hidden="1" customHeight="1"/>
    <row r="27598" ht="16.5" hidden="1" customHeight="1"/>
    <row r="27599" ht="16.5" hidden="1" customHeight="1"/>
    <row r="27600" ht="16.5" hidden="1" customHeight="1"/>
    <row r="27601" ht="16.5" hidden="1" customHeight="1"/>
    <row r="27602" ht="16.5" hidden="1" customHeight="1"/>
    <row r="27603" ht="16.5" hidden="1" customHeight="1"/>
    <row r="27604" ht="16.5" hidden="1" customHeight="1"/>
    <row r="27605" ht="16.5" hidden="1" customHeight="1"/>
    <row r="27606" ht="16.5" hidden="1" customHeight="1"/>
    <row r="27607" ht="16.5" hidden="1" customHeight="1"/>
    <row r="27608" ht="16.5" hidden="1" customHeight="1"/>
    <row r="27609" ht="16.5" hidden="1" customHeight="1"/>
    <row r="27610" ht="16.5" hidden="1" customHeight="1"/>
    <row r="27611" ht="16.5" hidden="1" customHeight="1"/>
    <row r="27612" ht="16.5" hidden="1" customHeight="1"/>
    <row r="27613" ht="16.5" hidden="1" customHeight="1"/>
    <row r="27614" ht="16.5" hidden="1" customHeight="1"/>
    <row r="27615" ht="16.5" hidden="1" customHeight="1"/>
    <row r="27616" ht="16.5" hidden="1" customHeight="1"/>
    <row r="27617" ht="16.5" hidden="1" customHeight="1"/>
    <row r="27618" ht="16.5" hidden="1" customHeight="1"/>
    <row r="27619" ht="16.5" hidden="1" customHeight="1"/>
    <row r="27620" ht="16.5" hidden="1" customHeight="1"/>
    <row r="27621" ht="16.5" hidden="1" customHeight="1"/>
    <row r="27622" ht="16.5" hidden="1" customHeight="1"/>
    <row r="27623" ht="16.5" hidden="1" customHeight="1"/>
    <row r="27624" ht="16.5" hidden="1" customHeight="1"/>
    <row r="27625" ht="16.5" hidden="1" customHeight="1"/>
    <row r="27626" ht="16.5" hidden="1" customHeight="1"/>
    <row r="27627" ht="16.5" hidden="1" customHeight="1"/>
    <row r="27628" ht="16.5" hidden="1" customHeight="1"/>
    <row r="27629" ht="16.5" hidden="1" customHeight="1"/>
    <row r="27630" ht="16.5" hidden="1" customHeight="1"/>
    <row r="27631" ht="16.5" hidden="1" customHeight="1"/>
    <row r="27632" ht="16.5" hidden="1" customHeight="1"/>
    <row r="27633" ht="16.5" hidden="1" customHeight="1"/>
    <row r="27634" ht="16.5" hidden="1" customHeight="1"/>
    <row r="27635" ht="16.5" hidden="1" customHeight="1"/>
    <row r="27636" ht="16.5" hidden="1" customHeight="1"/>
    <row r="27637" ht="16.5" hidden="1" customHeight="1"/>
    <row r="27638" ht="16.5" hidden="1" customHeight="1"/>
    <row r="27639" ht="16.5" hidden="1" customHeight="1"/>
    <row r="27640" ht="16.5" hidden="1" customHeight="1"/>
    <row r="27641" ht="16.5" hidden="1" customHeight="1"/>
    <row r="27642" ht="16.5" hidden="1" customHeight="1"/>
    <row r="27643" ht="16.5" hidden="1" customHeight="1"/>
    <row r="27644" ht="16.5" hidden="1" customHeight="1"/>
    <row r="27645" ht="16.5" hidden="1" customHeight="1"/>
    <row r="27646" ht="16.5" hidden="1" customHeight="1"/>
    <row r="27647" ht="16.5" hidden="1" customHeight="1"/>
    <row r="27648" ht="16.5" hidden="1" customHeight="1"/>
    <row r="27649" ht="16.5" hidden="1" customHeight="1"/>
    <row r="27650" ht="16.5" hidden="1" customHeight="1"/>
    <row r="27651" ht="16.5" hidden="1" customHeight="1"/>
    <row r="27652" ht="16.5" hidden="1" customHeight="1"/>
    <row r="27653" ht="16.5" hidden="1" customHeight="1"/>
    <row r="27654" ht="16.5" hidden="1" customHeight="1"/>
    <row r="27655" ht="16.5" hidden="1" customHeight="1"/>
    <row r="27656" ht="16.5" hidden="1" customHeight="1"/>
    <row r="27657" ht="16.5" hidden="1" customHeight="1"/>
    <row r="27658" ht="16.5" hidden="1" customHeight="1"/>
    <row r="27659" ht="16.5" hidden="1" customHeight="1"/>
    <row r="27660" ht="16.5" hidden="1" customHeight="1"/>
    <row r="27661" ht="16.5" hidden="1" customHeight="1"/>
    <row r="27662" ht="16.5" hidden="1" customHeight="1"/>
    <row r="27663" ht="16.5" hidden="1" customHeight="1"/>
    <row r="27664" ht="16.5" hidden="1" customHeight="1"/>
    <row r="27665" ht="16.5" hidden="1" customHeight="1"/>
    <row r="27666" ht="16.5" hidden="1" customHeight="1"/>
    <row r="27667" ht="16.5" hidden="1" customHeight="1"/>
    <row r="27668" ht="16.5" hidden="1" customHeight="1"/>
    <row r="27669" ht="16.5" hidden="1" customHeight="1"/>
    <row r="27670" ht="16.5" hidden="1" customHeight="1"/>
    <row r="27671" ht="16.5" hidden="1" customHeight="1"/>
    <row r="27672" ht="16.5" hidden="1" customHeight="1"/>
    <row r="27673" ht="16.5" hidden="1" customHeight="1"/>
    <row r="27674" ht="16.5" hidden="1" customHeight="1"/>
    <row r="27675" ht="16.5" hidden="1" customHeight="1"/>
    <row r="27676" ht="16.5" hidden="1" customHeight="1"/>
    <row r="27677" ht="16.5" hidden="1" customHeight="1"/>
    <row r="27678" ht="16.5" hidden="1" customHeight="1"/>
    <row r="27679" ht="16.5" hidden="1" customHeight="1"/>
    <row r="27680" ht="16.5" hidden="1" customHeight="1"/>
    <row r="27681" ht="16.5" hidden="1" customHeight="1"/>
    <row r="27682" ht="16.5" hidden="1" customHeight="1"/>
    <row r="27683" ht="16.5" hidden="1" customHeight="1"/>
    <row r="27684" ht="16.5" hidden="1" customHeight="1"/>
    <row r="27685" ht="16.5" hidden="1" customHeight="1"/>
    <row r="27686" ht="16.5" hidden="1" customHeight="1"/>
    <row r="27687" ht="16.5" hidden="1" customHeight="1"/>
    <row r="27688" ht="16.5" hidden="1" customHeight="1"/>
    <row r="27689" ht="16.5" hidden="1" customHeight="1"/>
    <row r="27690" ht="16.5" hidden="1" customHeight="1"/>
    <row r="27691" ht="16.5" hidden="1" customHeight="1"/>
    <row r="27692" ht="16.5" hidden="1" customHeight="1"/>
    <row r="27693" ht="16.5" hidden="1" customHeight="1"/>
    <row r="27694" ht="16.5" hidden="1" customHeight="1"/>
    <row r="27695" ht="16.5" hidden="1" customHeight="1"/>
    <row r="27696" ht="16.5" hidden="1" customHeight="1"/>
    <row r="27697" ht="16.5" hidden="1" customHeight="1"/>
    <row r="27698" ht="16.5" hidden="1" customHeight="1"/>
    <row r="27699" ht="16.5" hidden="1" customHeight="1"/>
    <row r="27700" ht="16.5" hidden="1" customHeight="1"/>
    <row r="27701" ht="16.5" hidden="1" customHeight="1"/>
    <row r="27702" ht="16.5" hidden="1" customHeight="1"/>
    <row r="27703" ht="16.5" hidden="1" customHeight="1"/>
    <row r="27704" ht="16.5" hidden="1" customHeight="1"/>
    <row r="27705" ht="16.5" hidden="1" customHeight="1"/>
    <row r="27706" ht="16.5" hidden="1" customHeight="1"/>
    <row r="27707" ht="16.5" hidden="1" customHeight="1"/>
    <row r="27708" ht="16.5" hidden="1" customHeight="1"/>
    <row r="27709" ht="16.5" hidden="1" customHeight="1"/>
    <row r="27710" ht="16.5" hidden="1" customHeight="1"/>
    <row r="27711" ht="16.5" hidden="1" customHeight="1"/>
    <row r="27712" ht="16.5" hidden="1" customHeight="1"/>
    <row r="27713" ht="16.5" hidden="1" customHeight="1"/>
    <row r="27714" ht="16.5" hidden="1" customHeight="1"/>
    <row r="27715" ht="16.5" hidden="1" customHeight="1"/>
    <row r="27716" ht="16.5" hidden="1" customHeight="1"/>
    <row r="27717" ht="16.5" hidden="1" customHeight="1"/>
    <row r="27718" ht="16.5" hidden="1" customHeight="1"/>
    <row r="27719" ht="16.5" hidden="1" customHeight="1"/>
    <row r="27720" ht="16.5" hidden="1" customHeight="1"/>
    <row r="27721" ht="16.5" hidden="1" customHeight="1"/>
    <row r="27722" ht="16.5" hidden="1" customHeight="1"/>
    <row r="27723" ht="16.5" hidden="1" customHeight="1"/>
    <row r="27724" ht="16.5" hidden="1" customHeight="1"/>
    <row r="27725" ht="16.5" hidden="1" customHeight="1"/>
    <row r="27726" ht="16.5" hidden="1" customHeight="1"/>
    <row r="27727" ht="16.5" hidden="1" customHeight="1"/>
    <row r="27728" ht="16.5" hidden="1" customHeight="1"/>
    <row r="27729" ht="16.5" hidden="1" customHeight="1"/>
    <row r="27730" ht="16.5" hidden="1" customHeight="1"/>
    <row r="27731" ht="16.5" hidden="1" customHeight="1"/>
    <row r="27732" ht="16.5" hidden="1" customHeight="1"/>
    <row r="27733" ht="16.5" hidden="1" customHeight="1"/>
    <row r="27734" ht="16.5" hidden="1" customHeight="1"/>
    <row r="27735" ht="16.5" hidden="1" customHeight="1"/>
    <row r="27736" ht="16.5" hidden="1" customHeight="1"/>
    <row r="27737" ht="16.5" hidden="1" customHeight="1"/>
    <row r="27738" ht="16.5" hidden="1" customHeight="1"/>
    <row r="27739" ht="16.5" hidden="1" customHeight="1"/>
    <row r="27740" ht="16.5" hidden="1" customHeight="1"/>
    <row r="27741" ht="16.5" hidden="1" customHeight="1"/>
    <row r="27742" ht="16.5" hidden="1" customHeight="1"/>
    <row r="27743" ht="16.5" hidden="1" customHeight="1"/>
    <row r="27744" ht="16.5" hidden="1" customHeight="1"/>
    <row r="27745" ht="16.5" hidden="1" customHeight="1"/>
    <row r="27746" ht="16.5" hidden="1" customHeight="1"/>
    <row r="27747" ht="16.5" hidden="1" customHeight="1"/>
    <row r="27748" ht="16.5" hidden="1" customHeight="1"/>
    <row r="27749" ht="16.5" hidden="1" customHeight="1"/>
    <row r="27750" ht="16.5" hidden="1" customHeight="1"/>
    <row r="27751" ht="16.5" hidden="1" customHeight="1"/>
    <row r="27752" ht="16.5" hidden="1" customHeight="1"/>
    <row r="27753" ht="16.5" hidden="1" customHeight="1"/>
    <row r="27754" ht="16.5" hidden="1" customHeight="1"/>
    <row r="27755" ht="16.5" hidden="1" customHeight="1"/>
    <row r="27756" ht="16.5" hidden="1" customHeight="1"/>
    <row r="27757" ht="16.5" hidden="1" customHeight="1"/>
    <row r="27758" ht="16.5" hidden="1" customHeight="1"/>
    <row r="27759" ht="16.5" hidden="1" customHeight="1"/>
    <row r="27760" ht="16.5" hidden="1" customHeight="1"/>
    <row r="27761" ht="16.5" hidden="1" customHeight="1"/>
    <row r="27762" ht="16.5" hidden="1" customHeight="1"/>
    <row r="27763" ht="16.5" hidden="1" customHeight="1"/>
    <row r="27764" ht="16.5" hidden="1" customHeight="1"/>
    <row r="27765" ht="16.5" hidden="1" customHeight="1"/>
    <row r="27766" ht="16.5" hidden="1" customHeight="1"/>
    <row r="27767" ht="16.5" hidden="1" customHeight="1"/>
    <row r="27768" ht="16.5" hidden="1" customHeight="1"/>
    <row r="27769" ht="16.5" hidden="1" customHeight="1"/>
    <row r="27770" ht="16.5" hidden="1" customHeight="1"/>
    <row r="27771" ht="16.5" hidden="1" customHeight="1"/>
    <row r="27772" ht="16.5" hidden="1" customHeight="1"/>
    <row r="27773" ht="16.5" hidden="1" customHeight="1"/>
    <row r="27774" ht="16.5" hidden="1" customHeight="1"/>
    <row r="27775" ht="16.5" hidden="1" customHeight="1"/>
    <row r="27776" ht="16.5" hidden="1" customHeight="1"/>
    <row r="27777" ht="16.5" hidden="1" customHeight="1"/>
    <row r="27778" ht="16.5" hidden="1" customHeight="1"/>
    <row r="27779" ht="16.5" hidden="1" customHeight="1"/>
    <row r="27780" ht="16.5" hidden="1" customHeight="1"/>
    <row r="27781" ht="16.5" hidden="1" customHeight="1"/>
    <row r="27782" ht="16.5" hidden="1" customHeight="1"/>
    <row r="27783" ht="16.5" hidden="1" customHeight="1"/>
    <row r="27784" ht="16.5" hidden="1" customHeight="1"/>
    <row r="27785" ht="16.5" hidden="1" customHeight="1"/>
    <row r="27786" ht="16.5" hidden="1" customHeight="1"/>
    <row r="27787" ht="16.5" hidden="1" customHeight="1"/>
    <row r="27788" ht="16.5" hidden="1" customHeight="1"/>
    <row r="27789" ht="16.5" hidden="1" customHeight="1"/>
    <row r="27790" ht="16.5" hidden="1" customHeight="1"/>
    <row r="27791" ht="16.5" hidden="1" customHeight="1"/>
    <row r="27792" ht="16.5" hidden="1" customHeight="1"/>
    <row r="27793" ht="16.5" hidden="1" customHeight="1"/>
    <row r="27794" ht="16.5" hidden="1" customHeight="1"/>
    <row r="27795" ht="16.5" hidden="1" customHeight="1"/>
    <row r="27796" ht="16.5" hidden="1" customHeight="1"/>
    <row r="27797" ht="16.5" hidden="1" customHeight="1"/>
    <row r="27798" ht="16.5" hidden="1" customHeight="1"/>
    <row r="27799" ht="16.5" hidden="1" customHeight="1"/>
    <row r="27800" ht="16.5" hidden="1" customHeight="1"/>
    <row r="27801" ht="16.5" hidden="1" customHeight="1"/>
    <row r="27802" ht="16.5" hidden="1" customHeight="1"/>
    <row r="27803" ht="16.5" hidden="1" customHeight="1"/>
    <row r="27804" ht="16.5" hidden="1" customHeight="1"/>
    <row r="27805" ht="16.5" hidden="1" customHeight="1"/>
    <row r="27806" ht="16.5" hidden="1" customHeight="1"/>
    <row r="27807" ht="16.5" hidden="1" customHeight="1"/>
    <row r="27808" ht="16.5" hidden="1" customHeight="1"/>
    <row r="27809" ht="16.5" hidden="1" customHeight="1"/>
    <row r="27810" ht="16.5" hidden="1" customHeight="1"/>
    <row r="27811" ht="16.5" hidden="1" customHeight="1"/>
    <row r="27812" ht="16.5" hidden="1" customHeight="1"/>
    <row r="27813" ht="16.5" hidden="1" customHeight="1"/>
    <row r="27814" ht="16.5" hidden="1" customHeight="1"/>
    <row r="27815" ht="16.5" hidden="1" customHeight="1"/>
    <row r="27816" ht="16.5" hidden="1" customHeight="1"/>
    <row r="27817" ht="16.5" hidden="1" customHeight="1"/>
    <row r="27818" ht="16.5" hidden="1" customHeight="1"/>
    <row r="27819" ht="16.5" hidden="1" customHeight="1"/>
    <row r="27820" ht="16.5" hidden="1" customHeight="1"/>
    <row r="27821" ht="16.5" hidden="1" customHeight="1"/>
    <row r="27822" ht="16.5" hidden="1" customHeight="1"/>
    <row r="27823" ht="16.5" hidden="1" customHeight="1"/>
    <row r="27824" ht="16.5" hidden="1" customHeight="1"/>
    <row r="27825" ht="16.5" hidden="1" customHeight="1"/>
    <row r="27826" ht="16.5" hidden="1" customHeight="1"/>
    <row r="27827" ht="16.5" hidden="1" customHeight="1"/>
    <row r="27828" ht="16.5" hidden="1" customHeight="1"/>
    <row r="27829" ht="16.5" hidden="1" customHeight="1"/>
    <row r="27830" ht="16.5" hidden="1" customHeight="1"/>
    <row r="27831" ht="16.5" hidden="1" customHeight="1"/>
    <row r="27832" ht="16.5" hidden="1" customHeight="1"/>
    <row r="27833" ht="16.5" hidden="1" customHeight="1"/>
    <row r="27834" ht="16.5" hidden="1" customHeight="1"/>
    <row r="27835" ht="16.5" hidden="1" customHeight="1"/>
    <row r="27836" ht="16.5" hidden="1" customHeight="1"/>
    <row r="27837" ht="16.5" hidden="1" customHeight="1"/>
    <row r="27838" ht="16.5" hidden="1" customHeight="1"/>
    <row r="27839" ht="16.5" hidden="1" customHeight="1"/>
    <row r="27840" ht="16.5" hidden="1" customHeight="1"/>
    <row r="27841" ht="16.5" hidden="1" customHeight="1"/>
    <row r="27842" ht="16.5" hidden="1" customHeight="1"/>
    <row r="27843" ht="16.5" hidden="1" customHeight="1"/>
    <row r="27844" ht="16.5" hidden="1" customHeight="1"/>
    <row r="27845" ht="16.5" hidden="1" customHeight="1"/>
    <row r="27846" ht="16.5" hidden="1" customHeight="1"/>
    <row r="27847" ht="16.5" hidden="1" customHeight="1"/>
    <row r="27848" ht="16.5" hidden="1" customHeight="1"/>
    <row r="27849" ht="16.5" hidden="1" customHeight="1"/>
    <row r="27850" ht="16.5" hidden="1" customHeight="1"/>
    <row r="27851" ht="16.5" hidden="1" customHeight="1"/>
    <row r="27852" ht="16.5" hidden="1" customHeight="1"/>
    <row r="27853" ht="16.5" hidden="1" customHeight="1"/>
    <row r="27854" ht="16.5" hidden="1" customHeight="1"/>
    <row r="27855" ht="16.5" hidden="1" customHeight="1"/>
    <row r="27856" ht="16.5" hidden="1" customHeight="1"/>
    <row r="27857" ht="16.5" hidden="1" customHeight="1"/>
    <row r="27858" ht="16.5" hidden="1" customHeight="1"/>
    <row r="27859" ht="16.5" hidden="1" customHeight="1"/>
    <row r="27860" ht="16.5" hidden="1" customHeight="1"/>
    <row r="27861" ht="16.5" hidden="1" customHeight="1"/>
    <row r="27862" ht="16.5" hidden="1" customHeight="1"/>
    <row r="27863" ht="16.5" hidden="1" customHeight="1"/>
    <row r="27864" ht="16.5" hidden="1" customHeight="1"/>
    <row r="27865" ht="16.5" hidden="1" customHeight="1"/>
    <row r="27866" ht="16.5" hidden="1" customHeight="1"/>
    <row r="27867" ht="16.5" hidden="1" customHeight="1"/>
    <row r="27868" ht="16.5" hidden="1" customHeight="1"/>
    <row r="27869" ht="16.5" hidden="1" customHeight="1"/>
    <row r="27870" ht="16.5" hidden="1" customHeight="1"/>
    <row r="27871" ht="16.5" hidden="1" customHeight="1"/>
    <row r="27872" ht="16.5" hidden="1" customHeight="1"/>
    <row r="27873" ht="16.5" hidden="1" customHeight="1"/>
    <row r="27874" ht="16.5" hidden="1" customHeight="1"/>
    <row r="27875" ht="16.5" hidden="1" customHeight="1"/>
    <row r="27876" ht="16.5" hidden="1" customHeight="1"/>
    <row r="27877" ht="16.5" hidden="1" customHeight="1"/>
    <row r="27878" ht="16.5" hidden="1" customHeight="1"/>
    <row r="27879" ht="16.5" hidden="1" customHeight="1"/>
    <row r="27880" ht="16.5" hidden="1" customHeight="1"/>
    <row r="27881" ht="16.5" hidden="1" customHeight="1"/>
    <row r="27882" ht="16.5" hidden="1" customHeight="1"/>
    <row r="27883" ht="16.5" hidden="1" customHeight="1"/>
    <row r="27884" ht="16.5" hidden="1" customHeight="1"/>
    <row r="27885" ht="16.5" hidden="1" customHeight="1"/>
    <row r="27886" ht="16.5" hidden="1" customHeight="1"/>
    <row r="27887" ht="16.5" hidden="1" customHeight="1"/>
    <row r="27888" ht="16.5" hidden="1" customHeight="1"/>
    <row r="27889" ht="16.5" hidden="1" customHeight="1"/>
    <row r="27890" ht="16.5" hidden="1" customHeight="1"/>
    <row r="27891" ht="16.5" hidden="1" customHeight="1"/>
    <row r="27892" ht="16.5" hidden="1" customHeight="1"/>
    <row r="27893" ht="16.5" hidden="1" customHeight="1"/>
    <row r="27894" ht="16.5" hidden="1" customHeight="1"/>
    <row r="27895" ht="16.5" hidden="1" customHeight="1"/>
    <row r="27896" ht="16.5" hidden="1" customHeight="1"/>
    <row r="27897" ht="16.5" hidden="1" customHeight="1"/>
    <row r="27898" ht="16.5" hidden="1" customHeight="1"/>
    <row r="27899" ht="16.5" hidden="1" customHeight="1"/>
    <row r="27900" ht="16.5" hidden="1" customHeight="1"/>
    <row r="27901" ht="16.5" hidden="1" customHeight="1"/>
    <row r="27902" ht="16.5" hidden="1" customHeight="1"/>
    <row r="27903" ht="16.5" hidden="1" customHeight="1"/>
    <row r="27904" ht="16.5" hidden="1" customHeight="1"/>
    <row r="27905" ht="16.5" hidden="1" customHeight="1"/>
    <row r="27906" ht="16.5" hidden="1" customHeight="1"/>
    <row r="27907" ht="16.5" hidden="1" customHeight="1"/>
    <row r="27908" ht="16.5" hidden="1" customHeight="1"/>
    <row r="27909" ht="16.5" hidden="1" customHeight="1"/>
    <row r="27910" ht="16.5" hidden="1" customHeight="1"/>
    <row r="27911" ht="16.5" hidden="1" customHeight="1"/>
    <row r="27912" ht="16.5" hidden="1" customHeight="1"/>
    <row r="27913" ht="16.5" hidden="1" customHeight="1"/>
    <row r="27914" ht="16.5" hidden="1" customHeight="1"/>
    <row r="27915" ht="16.5" hidden="1" customHeight="1"/>
    <row r="27916" ht="16.5" hidden="1" customHeight="1"/>
    <row r="27917" ht="16.5" hidden="1" customHeight="1"/>
    <row r="27918" ht="16.5" hidden="1" customHeight="1"/>
    <row r="27919" ht="16.5" hidden="1" customHeight="1"/>
    <row r="27920" ht="16.5" hidden="1" customHeight="1"/>
    <row r="27921" ht="16.5" hidden="1" customHeight="1"/>
    <row r="27922" ht="16.5" hidden="1" customHeight="1"/>
    <row r="27923" ht="16.5" hidden="1" customHeight="1"/>
    <row r="27924" ht="16.5" hidden="1" customHeight="1"/>
    <row r="27925" ht="16.5" hidden="1" customHeight="1"/>
    <row r="27926" ht="16.5" hidden="1" customHeight="1"/>
    <row r="27927" ht="16.5" hidden="1" customHeight="1"/>
    <row r="27928" ht="16.5" hidden="1" customHeight="1"/>
    <row r="27929" ht="16.5" hidden="1" customHeight="1"/>
    <row r="27930" ht="16.5" hidden="1" customHeight="1"/>
    <row r="27931" ht="16.5" hidden="1" customHeight="1"/>
    <row r="27932" ht="16.5" hidden="1" customHeight="1"/>
    <row r="27933" ht="16.5" hidden="1" customHeight="1"/>
    <row r="27934" ht="16.5" hidden="1" customHeight="1"/>
    <row r="27935" ht="16.5" hidden="1" customHeight="1"/>
    <row r="27936" ht="16.5" hidden="1" customHeight="1"/>
    <row r="27937" ht="16.5" hidden="1" customHeight="1"/>
    <row r="27938" ht="16.5" hidden="1" customHeight="1"/>
    <row r="27939" ht="16.5" hidden="1" customHeight="1"/>
    <row r="27940" ht="16.5" hidden="1" customHeight="1"/>
    <row r="27941" ht="16.5" hidden="1" customHeight="1"/>
    <row r="27942" ht="16.5" hidden="1" customHeight="1"/>
    <row r="27943" ht="16.5" hidden="1" customHeight="1"/>
    <row r="27944" ht="16.5" hidden="1" customHeight="1"/>
    <row r="27945" ht="16.5" hidden="1" customHeight="1"/>
    <row r="27946" ht="16.5" hidden="1" customHeight="1"/>
    <row r="27947" ht="16.5" hidden="1" customHeight="1"/>
    <row r="27948" ht="16.5" hidden="1" customHeight="1"/>
    <row r="27949" ht="16.5" hidden="1" customHeight="1"/>
    <row r="27950" ht="16.5" hidden="1" customHeight="1"/>
    <row r="27951" ht="16.5" hidden="1" customHeight="1"/>
    <row r="27952" ht="16.5" hidden="1" customHeight="1"/>
    <row r="27953" ht="16.5" hidden="1" customHeight="1"/>
    <row r="27954" ht="16.5" hidden="1" customHeight="1"/>
    <row r="27955" ht="16.5" hidden="1" customHeight="1"/>
    <row r="27956" ht="16.5" hidden="1" customHeight="1"/>
    <row r="27957" ht="16.5" hidden="1" customHeight="1"/>
    <row r="27958" ht="16.5" hidden="1" customHeight="1"/>
    <row r="27959" ht="16.5" hidden="1" customHeight="1"/>
    <row r="27960" ht="16.5" hidden="1" customHeight="1"/>
    <row r="27961" ht="16.5" hidden="1" customHeight="1"/>
    <row r="27962" ht="16.5" hidden="1" customHeight="1"/>
    <row r="27963" ht="16.5" hidden="1" customHeight="1"/>
    <row r="27964" ht="16.5" hidden="1" customHeight="1"/>
    <row r="27965" ht="16.5" hidden="1" customHeight="1"/>
    <row r="27966" ht="16.5" hidden="1" customHeight="1"/>
    <row r="27967" ht="16.5" hidden="1" customHeight="1"/>
    <row r="27968" ht="16.5" hidden="1" customHeight="1"/>
    <row r="27969" ht="16.5" hidden="1" customHeight="1"/>
    <row r="27970" ht="16.5" hidden="1" customHeight="1"/>
    <row r="27971" ht="16.5" hidden="1" customHeight="1"/>
    <row r="27972" ht="16.5" hidden="1" customHeight="1"/>
    <row r="27973" ht="16.5" hidden="1" customHeight="1"/>
    <row r="27974" ht="16.5" hidden="1" customHeight="1"/>
    <row r="27975" ht="16.5" hidden="1" customHeight="1"/>
    <row r="27976" ht="16.5" hidden="1" customHeight="1"/>
    <row r="27977" ht="16.5" hidden="1" customHeight="1"/>
    <row r="27978" ht="16.5" hidden="1" customHeight="1"/>
    <row r="27979" ht="16.5" hidden="1" customHeight="1"/>
    <row r="27980" ht="16.5" hidden="1" customHeight="1"/>
    <row r="27981" ht="16.5" hidden="1" customHeight="1"/>
    <row r="27982" ht="16.5" hidden="1" customHeight="1"/>
    <row r="27983" ht="16.5" hidden="1" customHeight="1"/>
    <row r="27984" ht="16.5" hidden="1" customHeight="1"/>
    <row r="27985" ht="16.5" hidden="1" customHeight="1"/>
    <row r="27986" ht="16.5" hidden="1" customHeight="1"/>
    <row r="27987" ht="16.5" hidden="1" customHeight="1"/>
    <row r="27988" ht="16.5" hidden="1" customHeight="1"/>
    <row r="27989" ht="16.5" hidden="1" customHeight="1"/>
    <row r="27990" ht="16.5" hidden="1" customHeight="1"/>
    <row r="27991" ht="16.5" hidden="1" customHeight="1"/>
    <row r="27992" ht="16.5" hidden="1" customHeight="1"/>
    <row r="27993" ht="16.5" hidden="1" customHeight="1"/>
    <row r="27994" ht="16.5" hidden="1" customHeight="1"/>
    <row r="27995" ht="16.5" hidden="1" customHeight="1"/>
    <row r="27996" ht="16.5" hidden="1" customHeight="1"/>
    <row r="27997" ht="16.5" hidden="1" customHeight="1"/>
    <row r="27998" ht="16.5" hidden="1" customHeight="1"/>
    <row r="27999" ht="16.5" hidden="1" customHeight="1"/>
    <row r="28000" ht="16.5" hidden="1" customHeight="1"/>
    <row r="28001" ht="16.5" hidden="1" customHeight="1"/>
    <row r="28002" ht="16.5" hidden="1" customHeight="1"/>
    <row r="28003" ht="16.5" hidden="1" customHeight="1"/>
    <row r="28004" ht="16.5" hidden="1" customHeight="1"/>
    <row r="28005" ht="16.5" hidden="1" customHeight="1"/>
    <row r="28006" ht="16.5" hidden="1" customHeight="1"/>
    <row r="28007" ht="16.5" hidden="1" customHeight="1"/>
    <row r="28008" ht="16.5" hidden="1" customHeight="1"/>
    <row r="28009" ht="16.5" hidden="1" customHeight="1"/>
    <row r="28010" ht="16.5" hidden="1" customHeight="1"/>
    <row r="28011" ht="16.5" hidden="1" customHeight="1"/>
    <row r="28012" ht="16.5" hidden="1" customHeight="1"/>
    <row r="28013" ht="16.5" hidden="1" customHeight="1"/>
    <row r="28014" ht="16.5" hidden="1" customHeight="1"/>
    <row r="28015" ht="16.5" hidden="1" customHeight="1"/>
    <row r="28016" ht="16.5" hidden="1" customHeight="1"/>
    <row r="28017" ht="16.5" hidden="1" customHeight="1"/>
    <row r="28018" ht="16.5" hidden="1" customHeight="1"/>
    <row r="28019" ht="16.5" hidden="1" customHeight="1"/>
    <row r="28020" ht="16.5" hidden="1" customHeight="1"/>
    <row r="28021" ht="16.5" hidden="1" customHeight="1"/>
    <row r="28022" ht="16.5" hidden="1" customHeight="1"/>
    <row r="28023" ht="16.5" hidden="1" customHeight="1"/>
    <row r="28024" ht="16.5" hidden="1" customHeight="1"/>
    <row r="28025" ht="16.5" hidden="1" customHeight="1"/>
    <row r="28026" ht="16.5" hidden="1" customHeight="1"/>
    <row r="28027" ht="16.5" hidden="1" customHeight="1"/>
    <row r="28028" ht="16.5" hidden="1" customHeight="1"/>
    <row r="28029" ht="16.5" hidden="1" customHeight="1"/>
    <row r="28030" ht="16.5" hidden="1" customHeight="1"/>
    <row r="28031" ht="16.5" hidden="1" customHeight="1"/>
    <row r="28032" ht="16.5" hidden="1" customHeight="1"/>
    <row r="28033" ht="16.5" hidden="1" customHeight="1"/>
    <row r="28034" ht="16.5" hidden="1" customHeight="1"/>
    <row r="28035" ht="16.5" hidden="1" customHeight="1"/>
    <row r="28036" ht="16.5" hidden="1" customHeight="1"/>
    <row r="28037" ht="16.5" hidden="1" customHeight="1"/>
    <row r="28038" ht="16.5" hidden="1" customHeight="1"/>
    <row r="28039" ht="16.5" hidden="1" customHeight="1"/>
    <row r="28040" ht="16.5" hidden="1" customHeight="1"/>
    <row r="28041" ht="16.5" hidden="1" customHeight="1"/>
    <row r="28042" ht="16.5" hidden="1" customHeight="1"/>
    <row r="28043" ht="16.5" hidden="1" customHeight="1"/>
    <row r="28044" ht="16.5" hidden="1" customHeight="1"/>
    <row r="28045" ht="16.5" hidden="1" customHeight="1"/>
    <row r="28046" ht="16.5" hidden="1" customHeight="1"/>
    <row r="28047" ht="16.5" hidden="1" customHeight="1"/>
    <row r="28048" ht="16.5" hidden="1" customHeight="1"/>
    <row r="28049" ht="16.5" hidden="1" customHeight="1"/>
    <row r="28050" ht="16.5" hidden="1" customHeight="1"/>
    <row r="28051" ht="16.5" hidden="1" customHeight="1"/>
    <row r="28052" ht="16.5" hidden="1" customHeight="1"/>
    <row r="28053" ht="16.5" hidden="1" customHeight="1"/>
    <row r="28054" ht="16.5" hidden="1" customHeight="1"/>
    <row r="28055" ht="16.5" hidden="1" customHeight="1"/>
    <row r="28056" ht="16.5" hidden="1" customHeight="1"/>
    <row r="28057" ht="16.5" hidden="1" customHeight="1"/>
    <row r="28058" ht="16.5" hidden="1" customHeight="1"/>
    <row r="28059" ht="16.5" hidden="1" customHeight="1"/>
    <row r="28060" ht="16.5" hidden="1" customHeight="1"/>
    <row r="28061" ht="16.5" hidden="1" customHeight="1"/>
    <row r="28062" ht="16.5" hidden="1" customHeight="1"/>
    <row r="28063" ht="16.5" hidden="1" customHeight="1"/>
    <row r="28064" ht="16.5" hidden="1" customHeight="1"/>
    <row r="28065" ht="16.5" hidden="1" customHeight="1"/>
    <row r="28066" ht="16.5" hidden="1" customHeight="1"/>
    <row r="28067" ht="16.5" hidden="1" customHeight="1"/>
    <row r="28068" ht="16.5" hidden="1" customHeight="1"/>
    <row r="28069" ht="16.5" hidden="1" customHeight="1"/>
    <row r="28070" ht="16.5" hidden="1" customHeight="1"/>
    <row r="28071" ht="16.5" hidden="1" customHeight="1"/>
    <row r="28072" ht="16.5" hidden="1" customHeight="1"/>
    <row r="28073" ht="16.5" hidden="1" customHeight="1"/>
    <row r="28074" ht="16.5" hidden="1" customHeight="1"/>
    <row r="28075" ht="16.5" hidden="1" customHeight="1"/>
    <row r="28076" ht="16.5" hidden="1" customHeight="1"/>
    <row r="28077" ht="16.5" hidden="1" customHeight="1"/>
    <row r="28078" ht="16.5" hidden="1" customHeight="1"/>
    <row r="28079" ht="16.5" hidden="1" customHeight="1"/>
    <row r="28080" ht="16.5" hidden="1" customHeight="1"/>
    <row r="28081" ht="16.5" hidden="1" customHeight="1"/>
    <row r="28082" ht="16.5" hidden="1" customHeight="1"/>
    <row r="28083" ht="16.5" hidden="1" customHeight="1"/>
    <row r="28084" ht="16.5" hidden="1" customHeight="1"/>
    <row r="28085" ht="16.5" hidden="1" customHeight="1"/>
    <row r="28086" ht="16.5" hidden="1" customHeight="1"/>
    <row r="28087" ht="16.5" hidden="1" customHeight="1"/>
    <row r="28088" ht="16.5" hidden="1" customHeight="1"/>
    <row r="28089" ht="16.5" hidden="1" customHeight="1"/>
    <row r="28090" ht="16.5" hidden="1" customHeight="1"/>
    <row r="28091" ht="16.5" hidden="1" customHeight="1"/>
    <row r="28092" ht="16.5" hidden="1" customHeight="1"/>
    <row r="28093" ht="16.5" hidden="1" customHeight="1"/>
    <row r="28094" ht="16.5" hidden="1" customHeight="1"/>
    <row r="28095" ht="16.5" hidden="1" customHeight="1"/>
    <row r="28096" ht="16.5" hidden="1" customHeight="1"/>
    <row r="28097" ht="16.5" hidden="1" customHeight="1"/>
    <row r="28098" ht="16.5" hidden="1" customHeight="1"/>
    <row r="28099" ht="16.5" hidden="1" customHeight="1"/>
    <row r="28100" ht="16.5" hidden="1" customHeight="1"/>
    <row r="28101" ht="16.5" hidden="1" customHeight="1"/>
    <row r="28102" ht="16.5" hidden="1" customHeight="1"/>
    <row r="28103" ht="16.5" hidden="1" customHeight="1"/>
    <row r="28104" ht="16.5" hidden="1" customHeight="1"/>
    <row r="28105" ht="16.5" hidden="1" customHeight="1"/>
    <row r="28106" ht="16.5" hidden="1" customHeight="1"/>
    <row r="28107" ht="16.5" hidden="1" customHeight="1"/>
    <row r="28108" ht="16.5" hidden="1" customHeight="1"/>
    <row r="28109" ht="16.5" hidden="1" customHeight="1"/>
    <row r="28110" ht="16.5" hidden="1" customHeight="1"/>
    <row r="28111" ht="16.5" hidden="1" customHeight="1"/>
    <row r="28112" ht="16.5" hidden="1" customHeight="1"/>
    <row r="28113" ht="16.5" hidden="1" customHeight="1"/>
    <row r="28114" ht="16.5" hidden="1" customHeight="1"/>
    <row r="28115" ht="16.5" hidden="1" customHeight="1"/>
    <row r="28116" ht="16.5" hidden="1" customHeight="1"/>
    <row r="28117" ht="16.5" hidden="1" customHeight="1"/>
    <row r="28118" ht="16.5" hidden="1" customHeight="1"/>
    <row r="28119" ht="16.5" hidden="1" customHeight="1"/>
    <row r="28120" ht="16.5" hidden="1" customHeight="1"/>
    <row r="28121" ht="16.5" hidden="1" customHeight="1"/>
    <row r="28122" ht="16.5" hidden="1" customHeight="1"/>
    <row r="28123" ht="16.5" hidden="1" customHeight="1"/>
    <row r="28124" ht="16.5" hidden="1" customHeight="1"/>
    <row r="28125" ht="16.5" hidden="1" customHeight="1"/>
    <row r="28126" ht="16.5" hidden="1" customHeight="1"/>
    <row r="28127" ht="16.5" hidden="1" customHeight="1"/>
    <row r="28128" ht="16.5" hidden="1" customHeight="1"/>
    <row r="28129" ht="16.5" hidden="1" customHeight="1"/>
    <row r="28130" ht="16.5" hidden="1" customHeight="1"/>
    <row r="28131" ht="16.5" hidden="1" customHeight="1"/>
    <row r="28132" ht="16.5" hidden="1" customHeight="1"/>
    <row r="28133" ht="16.5" hidden="1" customHeight="1"/>
    <row r="28134" ht="16.5" hidden="1" customHeight="1"/>
    <row r="28135" ht="16.5" hidden="1" customHeight="1"/>
    <row r="28136" ht="16.5" hidden="1" customHeight="1"/>
    <row r="28137" ht="16.5" hidden="1" customHeight="1"/>
    <row r="28138" ht="16.5" hidden="1" customHeight="1"/>
    <row r="28139" ht="16.5" hidden="1" customHeight="1"/>
    <row r="28140" ht="16.5" hidden="1" customHeight="1"/>
    <row r="28141" ht="16.5" hidden="1" customHeight="1"/>
    <row r="28142" ht="16.5" hidden="1" customHeight="1"/>
    <row r="28143" ht="16.5" hidden="1" customHeight="1"/>
    <row r="28144" ht="16.5" hidden="1" customHeight="1"/>
    <row r="28145" ht="16.5" hidden="1" customHeight="1"/>
    <row r="28146" ht="16.5" hidden="1" customHeight="1"/>
    <row r="28147" ht="16.5" hidden="1" customHeight="1"/>
    <row r="28148" ht="16.5" hidden="1" customHeight="1"/>
    <row r="28149" ht="16.5" hidden="1" customHeight="1"/>
    <row r="28150" ht="16.5" hidden="1" customHeight="1"/>
    <row r="28151" ht="16.5" hidden="1" customHeight="1"/>
    <row r="28152" ht="16.5" hidden="1" customHeight="1"/>
    <row r="28153" ht="16.5" hidden="1" customHeight="1"/>
    <row r="28154" ht="16.5" hidden="1" customHeight="1"/>
    <row r="28155" ht="16.5" hidden="1" customHeight="1"/>
    <row r="28156" ht="16.5" hidden="1" customHeight="1"/>
    <row r="28157" ht="16.5" hidden="1" customHeight="1"/>
    <row r="28158" ht="16.5" hidden="1" customHeight="1"/>
    <row r="28159" ht="16.5" hidden="1" customHeight="1"/>
    <row r="28160" ht="16.5" hidden="1" customHeight="1"/>
    <row r="28161" ht="16.5" hidden="1" customHeight="1"/>
    <row r="28162" ht="16.5" hidden="1" customHeight="1"/>
    <row r="28163" ht="16.5" hidden="1" customHeight="1"/>
    <row r="28164" ht="16.5" hidden="1" customHeight="1"/>
    <row r="28165" ht="16.5" hidden="1" customHeight="1"/>
    <row r="28166" ht="16.5" hidden="1" customHeight="1"/>
    <row r="28167" ht="16.5" hidden="1" customHeight="1"/>
    <row r="28168" ht="16.5" hidden="1" customHeight="1"/>
    <row r="28169" ht="16.5" hidden="1" customHeight="1"/>
    <row r="28170" ht="16.5" hidden="1" customHeight="1"/>
    <row r="28171" ht="16.5" hidden="1" customHeight="1"/>
    <row r="28172" ht="16.5" hidden="1" customHeight="1"/>
    <row r="28173" ht="16.5" hidden="1" customHeight="1"/>
    <row r="28174" ht="16.5" hidden="1" customHeight="1"/>
    <row r="28175" ht="16.5" hidden="1" customHeight="1"/>
    <row r="28176" ht="16.5" hidden="1" customHeight="1"/>
    <row r="28177" ht="16.5" hidden="1" customHeight="1"/>
    <row r="28178" ht="16.5" hidden="1" customHeight="1"/>
    <row r="28179" ht="16.5" hidden="1" customHeight="1"/>
    <row r="28180" ht="16.5" hidden="1" customHeight="1"/>
    <row r="28181" ht="16.5" hidden="1" customHeight="1"/>
    <row r="28182" ht="16.5" hidden="1" customHeight="1"/>
    <row r="28183" ht="16.5" hidden="1" customHeight="1"/>
    <row r="28184" ht="16.5" hidden="1" customHeight="1"/>
    <row r="28185" ht="16.5" hidden="1" customHeight="1"/>
    <row r="28186" ht="16.5" hidden="1" customHeight="1"/>
    <row r="28187" ht="16.5" hidden="1" customHeight="1"/>
    <row r="28188" ht="16.5" hidden="1" customHeight="1"/>
    <row r="28189" ht="16.5" hidden="1" customHeight="1"/>
    <row r="28190" ht="16.5" hidden="1" customHeight="1"/>
    <row r="28191" ht="16.5" hidden="1" customHeight="1"/>
    <row r="28192" ht="16.5" hidden="1" customHeight="1"/>
    <row r="28193" ht="16.5" hidden="1" customHeight="1"/>
    <row r="28194" ht="16.5" hidden="1" customHeight="1"/>
    <row r="28195" ht="16.5" hidden="1" customHeight="1"/>
    <row r="28196" ht="16.5" hidden="1" customHeight="1"/>
    <row r="28197" ht="16.5" hidden="1" customHeight="1"/>
    <row r="28198" ht="16.5" hidden="1" customHeight="1"/>
    <row r="28199" ht="16.5" hidden="1" customHeight="1"/>
    <row r="28200" ht="16.5" hidden="1" customHeight="1"/>
    <row r="28201" ht="16.5" hidden="1" customHeight="1"/>
    <row r="28202" ht="16.5" hidden="1" customHeight="1"/>
    <row r="28203" ht="16.5" hidden="1" customHeight="1"/>
    <row r="28204" ht="16.5" hidden="1" customHeight="1"/>
    <row r="28205" ht="16.5" hidden="1" customHeight="1"/>
    <row r="28206" ht="16.5" hidden="1" customHeight="1"/>
    <row r="28207" ht="16.5" hidden="1" customHeight="1"/>
    <row r="28208" ht="16.5" hidden="1" customHeight="1"/>
    <row r="28209" ht="16.5" hidden="1" customHeight="1"/>
    <row r="28210" ht="16.5" hidden="1" customHeight="1"/>
    <row r="28211" ht="16.5" hidden="1" customHeight="1"/>
    <row r="28212" ht="16.5" hidden="1" customHeight="1"/>
    <row r="28213" ht="16.5" hidden="1" customHeight="1"/>
    <row r="28214" ht="16.5" hidden="1" customHeight="1"/>
    <row r="28215" ht="16.5" hidden="1" customHeight="1"/>
    <row r="28216" ht="16.5" hidden="1" customHeight="1"/>
    <row r="28217" ht="16.5" hidden="1" customHeight="1"/>
    <row r="28218" ht="16.5" hidden="1" customHeight="1"/>
    <row r="28219" ht="16.5" hidden="1" customHeight="1"/>
    <row r="28220" ht="16.5" hidden="1" customHeight="1"/>
    <row r="28221" ht="16.5" hidden="1" customHeight="1"/>
    <row r="28222" ht="16.5" hidden="1" customHeight="1"/>
    <row r="28223" ht="16.5" hidden="1" customHeight="1"/>
    <row r="28224" ht="16.5" hidden="1" customHeight="1"/>
    <row r="28225" ht="16.5" hidden="1" customHeight="1"/>
    <row r="28226" ht="16.5" hidden="1" customHeight="1"/>
    <row r="28227" ht="16.5" hidden="1" customHeight="1"/>
    <row r="28228" ht="16.5" hidden="1" customHeight="1"/>
    <row r="28229" ht="16.5" hidden="1" customHeight="1"/>
    <row r="28230" ht="16.5" hidden="1" customHeight="1"/>
    <row r="28231" ht="16.5" hidden="1" customHeight="1"/>
    <row r="28232" ht="16.5" hidden="1" customHeight="1"/>
    <row r="28233" ht="16.5" hidden="1" customHeight="1"/>
    <row r="28234" ht="16.5" hidden="1" customHeight="1"/>
    <row r="28235" ht="16.5" hidden="1" customHeight="1"/>
    <row r="28236" ht="16.5" hidden="1" customHeight="1"/>
    <row r="28237" ht="16.5" hidden="1" customHeight="1"/>
    <row r="28238" ht="16.5" hidden="1" customHeight="1"/>
    <row r="28239" ht="16.5" hidden="1" customHeight="1"/>
    <row r="28240" ht="16.5" hidden="1" customHeight="1"/>
    <row r="28241" ht="16.5" hidden="1" customHeight="1"/>
    <row r="28242" ht="16.5" hidden="1" customHeight="1"/>
    <row r="28243" ht="16.5" hidden="1" customHeight="1"/>
    <row r="28244" ht="16.5" hidden="1" customHeight="1"/>
    <row r="28245" ht="16.5" hidden="1" customHeight="1"/>
    <row r="28246" ht="16.5" hidden="1" customHeight="1"/>
    <row r="28247" ht="16.5" hidden="1" customHeight="1"/>
    <row r="28248" ht="16.5" hidden="1" customHeight="1"/>
    <row r="28249" ht="16.5" hidden="1" customHeight="1"/>
    <row r="28250" ht="16.5" hidden="1" customHeight="1"/>
    <row r="28251" ht="16.5" hidden="1" customHeight="1"/>
    <row r="28252" ht="16.5" hidden="1" customHeight="1"/>
    <row r="28253" ht="16.5" hidden="1" customHeight="1"/>
    <row r="28254" ht="16.5" hidden="1" customHeight="1"/>
    <row r="28255" ht="16.5" hidden="1" customHeight="1"/>
    <row r="28256" ht="16.5" hidden="1" customHeight="1"/>
    <row r="28257" ht="16.5" hidden="1" customHeight="1"/>
    <row r="28258" ht="16.5" hidden="1" customHeight="1"/>
    <row r="28259" ht="16.5" hidden="1" customHeight="1"/>
    <row r="28260" ht="16.5" hidden="1" customHeight="1"/>
    <row r="28261" ht="16.5" hidden="1" customHeight="1"/>
    <row r="28262" ht="16.5" hidden="1" customHeight="1"/>
    <row r="28263" ht="16.5" hidden="1" customHeight="1"/>
    <row r="28264" ht="16.5" hidden="1" customHeight="1"/>
    <row r="28265" ht="16.5" hidden="1" customHeight="1"/>
    <row r="28266" ht="16.5" hidden="1" customHeight="1"/>
    <row r="28267" ht="16.5" hidden="1" customHeight="1"/>
    <row r="28268" ht="16.5" hidden="1" customHeight="1"/>
    <row r="28269" ht="16.5" hidden="1" customHeight="1"/>
    <row r="28270" ht="16.5" hidden="1" customHeight="1"/>
    <row r="28271" ht="16.5" hidden="1" customHeight="1"/>
    <row r="28272" ht="16.5" hidden="1" customHeight="1"/>
    <row r="28273" ht="16.5" hidden="1" customHeight="1"/>
    <row r="28274" ht="16.5" hidden="1" customHeight="1"/>
    <row r="28275" ht="16.5" hidden="1" customHeight="1"/>
    <row r="28276" ht="16.5" hidden="1" customHeight="1"/>
    <row r="28277" ht="16.5" hidden="1" customHeight="1"/>
    <row r="28278" ht="16.5" hidden="1" customHeight="1"/>
    <row r="28279" ht="16.5" hidden="1" customHeight="1"/>
    <row r="28280" ht="16.5" hidden="1" customHeight="1"/>
    <row r="28281" ht="16.5" hidden="1" customHeight="1"/>
    <row r="28282" ht="16.5" hidden="1" customHeight="1"/>
    <row r="28283" ht="16.5" hidden="1" customHeight="1"/>
    <row r="28284" ht="16.5" hidden="1" customHeight="1"/>
    <row r="28285" ht="16.5" hidden="1" customHeight="1"/>
    <row r="28286" ht="16.5" hidden="1" customHeight="1"/>
    <row r="28287" ht="16.5" hidden="1" customHeight="1"/>
    <row r="28288" ht="16.5" hidden="1" customHeight="1"/>
    <row r="28289" ht="16.5" hidden="1" customHeight="1"/>
    <row r="28290" ht="16.5" hidden="1" customHeight="1"/>
    <row r="28291" ht="16.5" hidden="1" customHeight="1"/>
    <row r="28292" ht="16.5" hidden="1" customHeight="1"/>
    <row r="28293" ht="16.5" hidden="1" customHeight="1"/>
    <row r="28294" ht="16.5" hidden="1" customHeight="1"/>
    <row r="28295" ht="16.5" hidden="1" customHeight="1"/>
    <row r="28296" ht="16.5" hidden="1" customHeight="1"/>
    <row r="28297" ht="16.5" hidden="1" customHeight="1"/>
    <row r="28298" ht="16.5" hidden="1" customHeight="1"/>
    <row r="28299" ht="16.5" hidden="1" customHeight="1"/>
    <row r="28300" ht="16.5" hidden="1" customHeight="1"/>
    <row r="28301" ht="16.5" hidden="1" customHeight="1"/>
    <row r="28302" ht="16.5" hidden="1" customHeight="1"/>
    <row r="28303" ht="16.5" hidden="1" customHeight="1"/>
    <row r="28304" ht="16.5" hidden="1" customHeight="1"/>
    <row r="28305" ht="16.5" hidden="1" customHeight="1"/>
    <row r="28306" ht="16.5" hidden="1" customHeight="1"/>
    <row r="28307" ht="16.5" hidden="1" customHeight="1"/>
    <row r="28308" ht="16.5" hidden="1" customHeight="1"/>
    <row r="28309" ht="16.5" hidden="1" customHeight="1"/>
    <row r="28310" ht="16.5" hidden="1" customHeight="1"/>
    <row r="28311" ht="16.5" hidden="1" customHeight="1"/>
    <row r="28312" ht="16.5" hidden="1" customHeight="1"/>
    <row r="28313" ht="16.5" hidden="1" customHeight="1"/>
    <row r="28314" ht="16.5" hidden="1" customHeight="1"/>
    <row r="28315" ht="16.5" hidden="1" customHeight="1"/>
    <row r="28316" ht="16.5" hidden="1" customHeight="1"/>
    <row r="28317" ht="16.5" hidden="1" customHeight="1"/>
    <row r="28318" ht="16.5" hidden="1" customHeight="1"/>
    <row r="28319" ht="16.5" hidden="1" customHeight="1"/>
    <row r="28320" ht="16.5" hidden="1" customHeight="1"/>
    <row r="28321" ht="16.5" hidden="1" customHeight="1"/>
    <row r="28322" ht="16.5" hidden="1" customHeight="1"/>
    <row r="28323" ht="16.5" hidden="1" customHeight="1"/>
    <row r="28324" ht="16.5" hidden="1" customHeight="1"/>
    <row r="28325" ht="16.5" hidden="1" customHeight="1"/>
    <row r="28326" ht="16.5" hidden="1" customHeight="1"/>
    <row r="28327" ht="16.5" hidden="1" customHeight="1"/>
    <row r="28328" ht="16.5" hidden="1" customHeight="1"/>
    <row r="28329" ht="16.5" hidden="1" customHeight="1"/>
    <row r="28330" ht="16.5" hidden="1" customHeight="1"/>
    <row r="28331" ht="16.5" hidden="1" customHeight="1"/>
    <row r="28332" ht="16.5" hidden="1" customHeight="1"/>
    <row r="28333" ht="16.5" hidden="1" customHeight="1"/>
    <row r="28334" ht="16.5" hidden="1" customHeight="1"/>
    <row r="28335" ht="16.5" hidden="1" customHeight="1"/>
    <row r="28336" ht="16.5" hidden="1" customHeight="1"/>
    <row r="28337" ht="16.5" hidden="1" customHeight="1"/>
    <row r="28338" ht="16.5" hidden="1" customHeight="1"/>
    <row r="28339" ht="16.5" hidden="1" customHeight="1"/>
    <row r="28340" ht="16.5" hidden="1" customHeight="1"/>
    <row r="28341" ht="16.5" hidden="1" customHeight="1"/>
    <row r="28342" ht="16.5" hidden="1" customHeight="1"/>
    <row r="28343" ht="16.5" hidden="1" customHeight="1"/>
    <row r="28344" ht="16.5" hidden="1" customHeight="1"/>
    <row r="28345" ht="16.5" hidden="1" customHeight="1"/>
    <row r="28346" ht="16.5" hidden="1" customHeight="1"/>
    <row r="28347" ht="16.5" hidden="1" customHeight="1"/>
    <row r="28348" ht="16.5" hidden="1" customHeight="1"/>
    <row r="28349" ht="16.5" hidden="1" customHeight="1"/>
    <row r="28350" ht="16.5" hidden="1" customHeight="1"/>
    <row r="28351" ht="16.5" hidden="1" customHeight="1"/>
    <row r="28352" ht="16.5" hidden="1" customHeight="1"/>
    <row r="28353" ht="16.5" hidden="1" customHeight="1"/>
    <row r="28354" ht="16.5" hidden="1" customHeight="1"/>
    <row r="28355" ht="16.5" hidden="1" customHeight="1"/>
    <row r="28356" ht="16.5" hidden="1" customHeight="1"/>
    <row r="28357" ht="16.5" hidden="1" customHeight="1"/>
    <row r="28358" ht="16.5" hidden="1" customHeight="1"/>
    <row r="28359" ht="16.5" hidden="1" customHeight="1"/>
    <row r="28360" ht="16.5" hidden="1" customHeight="1"/>
    <row r="28361" ht="16.5" hidden="1" customHeight="1"/>
    <row r="28362" ht="16.5" hidden="1" customHeight="1"/>
    <row r="28363" ht="16.5" hidden="1" customHeight="1"/>
    <row r="28364" ht="16.5" hidden="1" customHeight="1"/>
    <row r="28365" ht="16.5" hidden="1" customHeight="1"/>
    <row r="28366" ht="16.5" hidden="1" customHeight="1"/>
    <row r="28367" ht="16.5" hidden="1" customHeight="1"/>
    <row r="28368" ht="16.5" hidden="1" customHeight="1"/>
    <row r="28369" ht="16.5" hidden="1" customHeight="1"/>
    <row r="28370" ht="16.5" hidden="1" customHeight="1"/>
    <row r="28371" ht="16.5" hidden="1" customHeight="1"/>
    <row r="28372" ht="16.5" hidden="1" customHeight="1"/>
    <row r="28373" ht="16.5" hidden="1" customHeight="1"/>
    <row r="28374" ht="16.5" hidden="1" customHeight="1"/>
    <row r="28375" ht="16.5" hidden="1" customHeight="1"/>
    <row r="28376" ht="16.5" hidden="1" customHeight="1"/>
    <row r="28377" ht="16.5" hidden="1" customHeight="1"/>
    <row r="28378" ht="16.5" hidden="1" customHeight="1"/>
    <row r="28379" ht="16.5" hidden="1" customHeight="1"/>
    <row r="28380" ht="16.5" hidden="1" customHeight="1"/>
    <row r="28381" ht="16.5" hidden="1" customHeight="1"/>
    <row r="28382" ht="16.5" hidden="1" customHeight="1"/>
    <row r="28383" ht="16.5" hidden="1" customHeight="1"/>
    <row r="28384" ht="16.5" hidden="1" customHeight="1"/>
    <row r="28385" ht="16.5" hidden="1" customHeight="1"/>
    <row r="28386" ht="16.5" hidden="1" customHeight="1"/>
    <row r="28387" ht="16.5" hidden="1" customHeight="1"/>
    <row r="28388" ht="16.5" hidden="1" customHeight="1"/>
    <row r="28389" ht="16.5" hidden="1" customHeight="1"/>
    <row r="28390" ht="16.5" hidden="1" customHeight="1"/>
    <row r="28391" ht="16.5" hidden="1" customHeight="1"/>
    <row r="28392" ht="16.5" hidden="1" customHeight="1"/>
    <row r="28393" ht="16.5" hidden="1" customHeight="1"/>
    <row r="28394" ht="16.5" hidden="1" customHeight="1"/>
    <row r="28395" ht="16.5" hidden="1" customHeight="1"/>
    <row r="28396" ht="16.5" hidden="1" customHeight="1"/>
    <row r="28397" ht="16.5" hidden="1" customHeight="1"/>
    <row r="28398" ht="16.5" hidden="1" customHeight="1"/>
    <row r="28399" ht="16.5" hidden="1" customHeight="1"/>
    <row r="28400" ht="16.5" hidden="1" customHeight="1"/>
    <row r="28401" ht="16.5" hidden="1" customHeight="1"/>
    <row r="28402" ht="16.5" hidden="1" customHeight="1"/>
    <row r="28403" ht="16.5" hidden="1" customHeight="1"/>
    <row r="28404" ht="16.5" hidden="1" customHeight="1"/>
    <row r="28405" ht="16.5" hidden="1" customHeight="1"/>
    <row r="28406" ht="16.5" hidden="1" customHeight="1"/>
    <row r="28407" ht="16.5" hidden="1" customHeight="1"/>
    <row r="28408" ht="16.5" hidden="1" customHeight="1"/>
    <row r="28409" ht="16.5" hidden="1" customHeight="1"/>
    <row r="28410" ht="16.5" hidden="1" customHeight="1"/>
    <row r="28411" ht="16.5" hidden="1" customHeight="1"/>
    <row r="28412" ht="16.5" hidden="1" customHeight="1"/>
    <row r="28413" ht="16.5" hidden="1" customHeight="1"/>
    <row r="28414" ht="16.5" hidden="1" customHeight="1"/>
    <row r="28415" ht="16.5" hidden="1" customHeight="1"/>
    <row r="28416" ht="16.5" hidden="1" customHeight="1"/>
    <row r="28417" ht="16.5" hidden="1" customHeight="1"/>
    <row r="28418" ht="16.5" hidden="1" customHeight="1"/>
    <row r="28419" ht="16.5" hidden="1" customHeight="1"/>
    <row r="28420" ht="16.5" hidden="1" customHeight="1"/>
    <row r="28421" ht="16.5" hidden="1" customHeight="1"/>
    <row r="28422" ht="16.5" hidden="1" customHeight="1"/>
    <row r="28423" ht="16.5" hidden="1" customHeight="1"/>
    <row r="28424" ht="16.5" hidden="1" customHeight="1"/>
    <row r="28425" ht="16.5" hidden="1" customHeight="1"/>
    <row r="28426" ht="16.5" hidden="1" customHeight="1"/>
    <row r="28427" ht="16.5" hidden="1" customHeight="1"/>
    <row r="28428" ht="16.5" hidden="1" customHeight="1"/>
    <row r="28429" ht="16.5" hidden="1" customHeight="1"/>
    <row r="28430" ht="16.5" hidden="1" customHeight="1"/>
    <row r="28431" ht="16.5" hidden="1" customHeight="1"/>
    <row r="28432" ht="16.5" hidden="1" customHeight="1"/>
    <row r="28433" ht="16.5" hidden="1" customHeight="1"/>
    <row r="28434" ht="16.5" hidden="1" customHeight="1"/>
    <row r="28435" ht="16.5" hidden="1" customHeight="1"/>
    <row r="28436" ht="16.5" hidden="1" customHeight="1"/>
    <row r="28437" ht="16.5" hidden="1" customHeight="1"/>
    <row r="28438" ht="16.5" hidden="1" customHeight="1"/>
    <row r="28439" ht="16.5" hidden="1" customHeight="1"/>
    <row r="28440" ht="16.5" hidden="1" customHeight="1"/>
    <row r="28441" ht="16.5" hidden="1" customHeight="1"/>
    <row r="28442" ht="16.5" hidden="1" customHeight="1"/>
    <row r="28443" ht="16.5" hidden="1" customHeight="1"/>
    <row r="28444" ht="16.5" hidden="1" customHeight="1"/>
    <row r="28445" ht="16.5" hidden="1" customHeight="1"/>
    <row r="28446" ht="16.5" hidden="1" customHeight="1"/>
    <row r="28447" ht="16.5" hidden="1" customHeight="1"/>
    <row r="28448" ht="16.5" hidden="1" customHeight="1"/>
    <row r="28449" ht="16.5" hidden="1" customHeight="1"/>
    <row r="28450" ht="16.5" hidden="1" customHeight="1"/>
    <row r="28451" ht="16.5" hidden="1" customHeight="1"/>
    <row r="28452" ht="16.5" hidden="1" customHeight="1"/>
    <row r="28453" ht="16.5" hidden="1" customHeight="1"/>
    <row r="28454" ht="16.5" hidden="1" customHeight="1"/>
    <row r="28455" ht="16.5" hidden="1" customHeight="1"/>
    <row r="28456" ht="16.5" hidden="1" customHeight="1"/>
    <row r="28457" ht="16.5" hidden="1" customHeight="1"/>
    <row r="28458" ht="16.5" hidden="1" customHeight="1"/>
    <row r="28459" ht="16.5" hidden="1" customHeight="1"/>
    <row r="28460" ht="16.5" hidden="1" customHeight="1"/>
    <row r="28461" ht="16.5" hidden="1" customHeight="1"/>
    <row r="28462" ht="16.5" hidden="1" customHeight="1"/>
    <row r="28463" ht="16.5" hidden="1" customHeight="1"/>
    <row r="28464" ht="16.5" hidden="1" customHeight="1"/>
    <row r="28465" ht="16.5" hidden="1" customHeight="1"/>
    <row r="28466" ht="16.5" hidden="1" customHeight="1"/>
    <row r="28467" ht="16.5" hidden="1" customHeight="1"/>
    <row r="28468" ht="16.5" hidden="1" customHeight="1"/>
    <row r="28469" ht="16.5" hidden="1" customHeight="1"/>
    <row r="28470" ht="16.5" hidden="1" customHeight="1"/>
    <row r="28471" ht="16.5" hidden="1" customHeight="1"/>
    <row r="28472" ht="16.5" hidden="1" customHeight="1"/>
    <row r="28473" ht="16.5" hidden="1" customHeight="1"/>
    <row r="28474" ht="16.5" hidden="1" customHeight="1"/>
    <row r="28475" ht="16.5" hidden="1" customHeight="1"/>
    <row r="28476" ht="16.5" hidden="1" customHeight="1"/>
    <row r="28477" ht="16.5" hidden="1" customHeight="1"/>
    <row r="28478" ht="16.5" hidden="1" customHeight="1"/>
    <row r="28479" ht="16.5" hidden="1" customHeight="1"/>
    <row r="28480" ht="16.5" hidden="1" customHeight="1"/>
    <row r="28481" ht="16.5" hidden="1" customHeight="1"/>
    <row r="28482" ht="16.5" hidden="1" customHeight="1"/>
    <row r="28483" ht="16.5" hidden="1" customHeight="1"/>
    <row r="28484" ht="16.5" hidden="1" customHeight="1"/>
    <row r="28485" ht="16.5" hidden="1" customHeight="1"/>
    <row r="28486" ht="16.5" hidden="1" customHeight="1"/>
    <row r="28487" ht="16.5" hidden="1" customHeight="1"/>
    <row r="28488" ht="16.5" hidden="1" customHeight="1"/>
    <row r="28489" ht="16.5" hidden="1" customHeight="1"/>
    <row r="28490" ht="16.5" hidden="1" customHeight="1"/>
    <row r="28491" ht="16.5" hidden="1" customHeight="1"/>
    <row r="28492" ht="16.5" hidden="1" customHeight="1"/>
    <row r="28493" ht="16.5" hidden="1" customHeight="1"/>
    <row r="28494" ht="16.5" hidden="1" customHeight="1"/>
    <row r="28495" ht="16.5" hidden="1" customHeight="1"/>
    <row r="28496" ht="16.5" hidden="1" customHeight="1"/>
    <row r="28497" ht="16.5" hidden="1" customHeight="1"/>
    <row r="28498" ht="16.5" hidden="1" customHeight="1"/>
    <row r="28499" ht="16.5" hidden="1" customHeight="1"/>
    <row r="28500" ht="16.5" hidden="1" customHeight="1"/>
    <row r="28501" ht="16.5" hidden="1" customHeight="1"/>
    <row r="28502" ht="16.5" hidden="1" customHeight="1"/>
    <row r="28503" ht="16.5" hidden="1" customHeight="1"/>
    <row r="28504" ht="16.5" hidden="1" customHeight="1"/>
    <row r="28505" ht="16.5" hidden="1" customHeight="1"/>
    <row r="28506" ht="16.5" hidden="1" customHeight="1"/>
    <row r="28507" ht="16.5" hidden="1" customHeight="1"/>
    <row r="28508" ht="16.5" hidden="1" customHeight="1"/>
    <row r="28509" ht="16.5" hidden="1" customHeight="1"/>
    <row r="28510" ht="16.5" hidden="1" customHeight="1"/>
    <row r="28511" ht="16.5" hidden="1" customHeight="1"/>
    <row r="28512" ht="16.5" hidden="1" customHeight="1"/>
    <row r="28513" ht="16.5" hidden="1" customHeight="1"/>
    <row r="28514" ht="16.5" hidden="1" customHeight="1"/>
    <row r="28515" ht="16.5" hidden="1" customHeight="1"/>
    <row r="28516" ht="16.5" hidden="1" customHeight="1"/>
    <row r="28517" ht="16.5" hidden="1" customHeight="1"/>
    <row r="28518" ht="16.5" hidden="1" customHeight="1"/>
    <row r="28519" ht="16.5" hidden="1" customHeight="1"/>
    <row r="28520" ht="16.5" hidden="1" customHeight="1"/>
    <row r="28521" ht="16.5" hidden="1" customHeight="1"/>
    <row r="28522" ht="16.5" hidden="1" customHeight="1"/>
    <row r="28523" ht="16.5" hidden="1" customHeight="1"/>
    <row r="28524" ht="16.5" hidden="1" customHeight="1"/>
    <row r="28525" ht="16.5" hidden="1" customHeight="1"/>
    <row r="28526" ht="16.5" hidden="1" customHeight="1"/>
    <row r="28527" ht="16.5" hidden="1" customHeight="1"/>
    <row r="28528" ht="16.5" hidden="1" customHeight="1"/>
    <row r="28529" ht="16.5" hidden="1" customHeight="1"/>
    <row r="28530" ht="16.5" hidden="1" customHeight="1"/>
    <row r="28531" ht="16.5" hidden="1" customHeight="1"/>
    <row r="28532" ht="16.5" hidden="1" customHeight="1"/>
    <row r="28533" ht="16.5" hidden="1" customHeight="1"/>
    <row r="28534" ht="16.5" hidden="1" customHeight="1"/>
    <row r="28535" ht="16.5" hidden="1" customHeight="1"/>
    <row r="28536" ht="16.5" hidden="1" customHeight="1"/>
    <row r="28537" ht="16.5" hidden="1" customHeight="1"/>
    <row r="28538" ht="16.5" hidden="1" customHeight="1"/>
    <row r="28539" ht="16.5" hidden="1" customHeight="1"/>
    <row r="28540" ht="16.5" hidden="1" customHeight="1"/>
    <row r="28541" ht="16.5" hidden="1" customHeight="1"/>
    <row r="28542" ht="16.5" hidden="1" customHeight="1"/>
    <row r="28543" ht="16.5" hidden="1" customHeight="1"/>
    <row r="28544" ht="16.5" hidden="1" customHeight="1"/>
    <row r="28545" ht="16.5" hidden="1" customHeight="1"/>
    <row r="28546" ht="16.5" hidden="1" customHeight="1"/>
    <row r="28547" ht="16.5" hidden="1" customHeight="1"/>
    <row r="28548" ht="16.5" hidden="1" customHeight="1"/>
    <row r="28549" ht="16.5" hidden="1" customHeight="1"/>
    <row r="28550" ht="16.5" hidden="1" customHeight="1"/>
    <row r="28551" ht="16.5" hidden="1" customHeight="1"/>
    <row r="28552" ht="16.5" hidden="1" customHeight="1"/>
    <row r="28553" ht="16.5" hidden="1" customHeight="1"/>
    <row r="28554" ht="16.5" hidden="1" customHeight="1"/>
    <row r="28555" ht="16.5" hidden="1" customHeight="1"/>
    <row r="28556" ht="16.5" hidden="1" customHeight="1"/>
    <row r="28557" ht="16.5" hidden="1" customHeight="1"/>
    <row r="28558" ht="16.5" hidden="1" customHeight="1"/>
    <row r="28559" ht="16.5" hidden="1" customHeight="1"/>
    <row r="28560" ht="16.5" hidden="1" customHeight="1"/>
    <row r="28561" ht="16.5" hidden="1" customHeight="1"/>
    <row r="28562" ht="16.5" hidden="1" customHeight="1"/>
    <row r="28563" ht="16.5" hidden="1" customHeight="1"/>
    <row r="28564" ht="16.5" hidden="1" customHeight="1"/>
    <row r="28565" ht="16.5" hidden="1" customHeight="1"/>
    <row r="28566" ht="16.5" hidden="1" customHeight="1"/>
    <row r="28567" ht="16.5" hidden="1" customHeight="1"/>
    <row r="28568" ht="16.5" hidden="1" customHeight="1"/>
    <row r="28569" ht="16.5" hidden="1" customHeight="1"/>
    <row r="28570" ht="16.5" hidden="1" customHeight="1"/>
    <row r="28571" ht="16.5" hidden="1" customHeight="1"/>
    <row r="28572" ht="16.5" hidden="1" customHeight="1"/>
    <row r="28573" ht="16.5" hidden="1" customHeight="1"/>
    <row r="28574" ht="16.5" hidden="1" customHeight="1"/>
    <row r="28575" ht="16.5" hidden="1" customHeight="1"/>
    <row r="28576" ht="16.5" hidden="1" customHeight="1"/>
    <row r="28577" ht="16.5" hidden="1" customHeight="1"/>
    <row r="28578" ht="16.5" hidden="1" customHeight="1"/>
    <row r="28579" ht="16.5" hidden="1" customHeight="1"/>
    <row r="28580" ht="16.5" hidden="1" customHeight="1"/>
    <row r="28581" ht="16.5" hidden="1" customHeight="1"/>
    <row r="28582" ht="16.5" hidden="1" customHeight="1"/>
    <row r="28583" ht="16.5" hidden="1" customHeight="1"/>
    <row r="28584" ht="16.5" hidden="1" customHeight="1"/>
    <row r="28585" ht="16.5" hidden="1" customHeight="1"/>
    <row r="28586" ht="16.5" hidden="1" customHeight="1"/>
    <row r="28587" ht="16.5" hidden="1" customHeight="1"/>
    <row r="28588" ht="16.5" hidden="1" customHeight="1"/>
    <row r="28589" ht="16.5" hidden="1" customHeight="1"/>
    <row r="28590" ht="16.5" hidden="1" customHeight="1"/>
    <row r="28591" ht="16.5" hidden="1" customHeight="1"/>
    <row r="28592" ht="16.5" hidden="1" customHeight="1"/>
    <row r="28593" ht="16.5" hidden="1" customHeight="1"/>
    <row r="28594" ht="16.5" hidden="1" customHeight="1"/>
    <row r="28595" ht="16.5" hidden="1" customHeight="1"/>
    <row r="28596" ht="16.5" hidden="1" customHeight="1"/>
    <row r="28597" ht="16.5" hidden="1" customHeight="1"/>
    <row r="28598" ht="16.5" hidden="1" customHeight="1"/>
    <row r="28599" ht="16.5" hidden="1" customHeight="1"/>
    <row r="28600" ht="16.5" hidden="1" customHeight="1"/>
    <row r="28601" ht="16.5" hidden="1" customHeight="1"/>
    <row r="28602" ht="16.5" hidden="1" customHeight="1"/>
    <row r="28603" ht="16.5" hidden="1" customHeight="1"/>
    <row r="28604" ht="16.5" hidden="1" customHeight="1"/>
    <row r="28605" ht="16.5" hidden="1" customHeight="1"/>
    <row r="28606" ht="16.5" hidden="1" customHeight="1"/>
    <row r="28607" ht="16.5" hidden="1" customHeight="1"/>
    <row r="28608" ht="16.5" hidden="1" customHeight="1"/>
    <row r="28609" ht="16.5" hidden="1" customHeight="1"/>
    <row r="28610" ht="16.5" hidden="1" customHeight="1"/>
    <row r="28611" ht="16.5" hidden="1" customHeight="1"/>
    <row r="28612" ht="16.5" hidden="1" customHeight="1"/>
    <row r="28613" ht="16.5" hidden="1" customHeight="1"/>
    <row r="28614" ht="16.5" hidden="1" customHeight="1"/>
    <row r="28615" ht="16.5" hidden="1" customHeight="1"/>
    <row r="28616" ht="16.5" hidden="1" customHeight="1"/>
    <row r="28617" ht="16.5" hidden="1" customHeight="1"/>
    <row r="28618" ht="16.5" hidden="1" customHeight="1"/>
    <row r="28619" ht="16.5" hidden="1" customHeight="1"/>
    <row r="28620" ht="16.5" hidden="1" customHeight="1"/>
    <row r="28621" ht="16.5" hidden="1" customHeight="1"/>
    <row r="28622" ht="16.5" hidden="1" customHeight="1"/>
    <row r="28623" ht="16.5" hidden="1" customHeight="1"/>
    <row r="28624" ht="16.5" hidden="1" customHeight="1"/>
    <row r="28625" ht="16.5" hidden="1" customHeight="1"/>
    <row r="28626" ht="16.5" hidden="1" customHeight="1"/>
    <row r="28627" ht="16.5" hidden="1" customHeight="1"/>
    <row r="28628" ht="16.5" hidden="1" customHeight="1"/>
    <row r="28629" ht="16.5" hidden="1" customHeight="1"/>
    <row r="28630" ht="16.5" hidden="1" customHeight="1"/>
    <row r="28631" ht="16.5" hidden="1" customHeight="1"/>
    <row r="28632" ht="16.5" hidden="1" customHeight="1"/>
    <row r="28633" ht="16.5" hidden="1" customHeight="1"/>
    <row r="28634" ht="16.5" hidden="1" customHeight="1"/>
    <row r="28635" ht="16.5" hidden="1" customHeight="1"/>
    <row r="28636" ht="16.5" hidden="1" customHeight="1"/>
    <row r="28637" ht="16.5" hidden="1" customHeight="1"/>
    <row r="28638" ht="16.5" hidden="1" customHeight="1"/>
    <row r="28639" ht="16.5" hidden="1" customHeight="1"/>
    <row r="28640" ht="16.5" hidden="1" customHeight="1"/>
    <row r="28641" ht="16.5" hidden="1" customHeight="1"/>
    <row r="28642" ht="16.5" hidden="1" customHeight="1"/>
    <row r="28643" ht="16.5" hidden="1" customHeight="1"/>
    <row r="28644" ht="16.5" hidden="1" customHeight="1"/>
    <row r="28645" ht="16.5" hidden="1" customHeight="1"/>
    <row r="28646" ht="16.5" hidden="1" customHeight="1"/>
    <row r="28647" ht="16.5" hidden="1" customHeight="1"/>
    <row r="28648" ht="16.5" hidden="1" customHeight="1"/>
    <row r="28649" ht="16.5" hidden="1" customHeight="1"/>
    <row r="28650" ht="16.5" hidden="1" customHeight="1"/>
    <row r="28651" ht="16.5" hidden="1" customHeight="1"/>
    <row r="28652" ht="16.5" hidden="1" customHeight="1"/>
    <row r="28653" ht="16.5" hidden="1" customHeight="1"/>
    <row r="28654" ht="16.5" hidden="1" customHeight="1"/>
    <row r="28655" ht="16.5" hidden="1" customHeight="1"/>
    <row r="28656" ht="16.5" hidden="1" customHeight="1"/>
    <row r="28657" ht="16.5" hidden="1" customHeight="1"/>
    <row r="28658" ht="16.5" hidden="1" customHeight="1"/>
    <row r="28659" ht="16.5" hidden="1" customHeight="1"/>
    <row r="28660" ht="16.5" hidden="1" customHeight="1"/>
    <row r="28661" ht="16.5" hidden="1" customHeight="1"/>
    <row r="28662" ht="16.5" hidden="1" customHeight="1"/>
    <row r="28663" ht="16.5" hidden="1" customHeight="1"/>
    <row r="28664" ht="16.5" hidden="1" customHeight="1"/>
    <row r="28665" ht="16.5" hidden="1" customHeight="1"/>
    <row r="28666" ht="16.5" hidden="1" customHeight="1"/>
    <row r="28667" ht="16.5" hidden="1" customHeight="1"/>
    <row r="28668" ht="16.5" hidden="1" customHeight="1"/>
    <row r="28669" ht="16.5" hidden="1" customHeight="1"/>
    <row r="28670" ht="16.5" hidden="1" customHeight="1"/>
    <row r="28671" ht="16.5" hidden="1" customHeight="1"/>
    <row r="28672" ht="16.5" hidden="1" customHeight="1"/>
    <row r="28673" ht="16.5" hidden="1" customHeight="1"/>
    <row r="28674" ht="16.5" hidden="1" customHeight="1"/>
    <row r="28675" ht="16.5" hidden="1" customHeight="1"/>
    <row r="28676" ht="16.5" hidden="1" customHeight="1"/>
    <row r="28677" ht="16.5" hidden="1" customHeight="1"/>
    <row r="28678" ht="16.5" hidden="1" customHeight="1"/>
    <row r="28679" ht="16.5" hidden="1" customHeight="1"/>
    <row r="28680" ht="16.5" hidden="1" customHeight="1"/>
    <row r="28681" ht="16.5" hidden="1" customHeight="1"/>
    <row r="28682" ht="16.5" hidden="1" customHeight="1"/>
    <row r="28683" ht="16.5" hidden="1" customHeight="1"/>
    <row r="28684" ht="16.5" hidden="1" customHeight="1"/>
    <row r="28685" ht="16.5" hidden="1" customHeight="1"/>
    <row r="28686" ht="16.5" hidden="1" customHeight="1"/>
    <row r="28687" ht="16.5" hidden="1" customHeight="1"/>
    <row r="28688" ht="16.5" hidden="1" customHeight="1"/>
    <row r="28689" ht="16.5" hidden="1" customHeight="1"/>
    <row r="28690" ht="16.5" hidden="1" customHeight="1"/>
    <row r="28691" ht="16.5" hidden="1" customHeight="1"/>
    <row r="28692" ht="16.5" hidden="1" customHeight="1"/>
    <row r="28693" ht="16.5" hidden="1" customHeight="1"/>
    <row r="28694" ht="16.5" hidden="1" customHeight="1"/>
    <row r="28695" ht="16.5" hidden="1" customHeight="1"/>
    <row r="28696" ht="16.5" hidden="1" customHeight="1"/>
    <row r="28697" ht="16.5" hidden="1" customHeight="1"/>
    <row r="28698" ht="16.5" hidden="1" customHeight="1"/>
    <row r="28699" ht="16.5" hidden="1" customHeight="1"/>
    <row r="28700" ht="16.5" hidden="1" customHeight="1"/>
    <row r="28701" ht="16.5" hidden="1" customHeight="1"/>
    <row r="28702" ht="16.5" hidden="1" customHeight="1"/>
    <row r="28703" ht="16.5" hidden="1" customHeight="1"/>
    <row r="28704" ht="16.5" hidden="1" customHeight="1"/>
    <row r="28705" ht="16.5" hidden="1" customHeight="1"/>
    <row r="28706" ht="16.5" hidden="1" customHeight="1"/>
    <row r="28707" ht="16.5" hidden="1" customHeight="1"/>
    <row r="28708" ht="16.5" hidden="1" customHeight="1"/>
    <row r="28709" ht="16.5" hidden="1" customHeight="1"/>
    <row r="28710" ht="16.5" hidden="1" customHeight="1"/>
    <row r="28711" ht="16.5" hidden="1" customHeight="1"/>
    <row r="28712" ht="16.5" hidden="1" customHeight="1"/>
    <row r="28713" ht="16.5" hidden="1" customHeight="1"/>
    <row r="28714" ht="16.5" hidden="1" customHeight="1"/>
    <row r="28715" ht="16.5" hidden="1" customHeight="1"/>
    <row r="28716" ht="16.5" hidden="1" customHeight="1"/>
    <row r="28717" ht="16.5" hidden="1" customHeight="1"/>
    <row r="28718" ht="16.5" hidden="1" customHeight="1"/>
    <row r="28719" ht="16.5" hidden="1" customHeight="1"/>
    <row r="28720" ht="16.5" hidden="1" customHeight="1"/>
    <row r="28721" ht="16.5" hidden="1" customHeight="1"/>
    <row r="28722" ht="16.5" hidden="1" customHeight="1"/>
    <row r="28723" ht="16.5" hidden="1" customHeight="1"/>
    <row r="28724" ht="16.5" hidden="1" customHeight="1"/>
    <row r="28725" ht="16.5" hidden="1" customHeight="1"/>
    <row r="28726" ht="16.5" hidden="1" customHeight="1"/>
    <row r="28727" ht="16.5" hidden="1" customHeight="1"/>
    <row r="28728" ht="16.5" hidden="1" customHeight="1"/>
    <row r="28729" ht="16.5" hidden="1" customHeight="1"/>
    <row r="28730" ht="16.5" hidden="1" customHeight="1"/>
    <row r="28731" ht="16.5" hidden="1" customHeight="1"/>
    <row r="28732" ht="16.5" hidden="1" customHeight="1"/>
    <row r="28733" ht="16.5" hidden="1" customHeight="1"/>
    <row r="28734" ht="16.5" hidden="1" customHeight="1"/>
    <row r="28735" ht="16.5" hidden="1" customHeight="1"/>
    <row r="28736" ht="16.5" hidden="1" customHeight="1"/>
    <row r="28737" ht="16.5" hidden="1" customHeight="1"/>
    <row r="28738" ht="16.5" hidden="1" customHeight="1"/>
    <row r="28739" ht="16.5" hidden="1" customHeight="1"/>
    <row r="28740" ht="16.5" hidden="1" customHeight="1"/>
    <row r="28741" ht="16.5" hidden="1" customHeight="1"/>
    <row r="28742" ht="16.5" hidden="1" customHeight="1"/>
    <row r="28743" ht="16.5" hidden="1" customHeight="1"/>
    <row r="28744" ht="16.5" hidden="1" customHeight="1"/>
    <row r="28745" ht="16.5" hidden="1" customHeight="1"/>
    <row r="28746" ht="16.5" hidden="1" customHeight="1"/>
    <row r="28747" ht="16.5" hidden="1" customHeight="1"/>
    <row r="28748" ht="16.5" hidden="1" customHeight="1"/>
    <row r="28749" ht="16.5" hidden="1" customHeight="1"/>
    <row r="28750" ht="16.5" hidden="1" customHeight="1"/>
    <row r="28751" ht="16.5" hidden="1" customHeight="1"/>
    <row r="28752" ht="16.5" hidden="1" customHeight="1"/>
    <row r="28753" ht="16.5" hidden="1" customHeight="1"/>
    <row r="28754" ht="16.5" hidden="1" customHeight="1"/>
    <row r="28755" ht="16.5" hidden="1" customHeight="1"/>
    <row r="28756" ht="16.5" hidden="1" customHeight="1"/>
    <row r="28757" ht="16.5" hidden="1" customHeight="1"/>
    <row r="28758" ht="16.5" hidden="1" customHeight="1"/>
    <row r="28759" ht="16.5" hidden="1" customHeight="1"/>
    <row r="28760" ht="16.5" hidden="1" customHeight="1"/>
    <row r="28761" ht="16.5" hidden="1" customHeight="1"/>
    <row r="28762" ht="16.5" hidden="1" customHeight="1"/>
    <row r="28763" ht="16.5" hidden="1" customHeight="1"/>
    <row r="28764" ht="16.5" hidden="1" customHeight="1"/>
    <row r="28765" ht="16.5" hidden="1" customHeight="1"/>
    <row r="28766" ht="16.5" hidden="1" customHeight="1"/>
    <row r="28767" ht="16.5" hidden="1" customHeight="1"/>
    <row r="28768" ht="16.5" hidden="1" customHeight="1"/>
    <row r="28769" ht="16.5" hidden="1" customHeight="1"/>
    <row r="28770" ht="16.5" hidden="1" customHeight="1"/>
    <row r="28771" ht="16.5" hidden="1" customHeight="1"/>
    <row r="28772" ht="16.5" hidden="1" customHeight="1"/>
    <row r="28773" ht="16.5" hidden="1" customHeight="1"/>
    <row r="28774" ht="16.5" hidden="1" customHeight="1"/>
    <row r="28775" ht="16.5" hidden="1" customHeight="1"/>
    <row r="28776" ht="16.5" hidden="1" customHeight="1"/>
    <row r="28777" ht="16.5" hidden="1" customHeight="1"/>
    <row r="28778" ht="16.5" hidden="1" customHeight="1"/>
    <row r="28779" ht="16.5" hidden="1" customHeight="1"/>
    <row r="28780" ht="16.5" hidden="1" customHeight="1"/>
    <row r="28781" ht="16.5" hidden="1" customHeight="1"/>
    <row r="28782" ht="16.5" hidden="1" customHeight="1"/>
    <row r="28783" ht="16.5" hidden="1" customHeight="1"/>
    <row r="28784" ht="16.5" hidden="1" customHeight="1"/>
    <row r="28785" ht="16.5" hidden="1" customHeight="1"/>
    <row r="28786" ht="16.5" hidden="1" customHeight="1"/>
    <row r="28787" ht="16.5" hidden="1" customHeight="1"/>
    <row r="28788" ht="16.5" hidden="1" customHeight="1"/>
    <row r="28789" ht="16.5" hidden="1" customHeight="1"/>
    <row r="28790" ht="16.5" hidden="1" customHeight="1"/>
    <row r="28791" ht="16.5" hidden="1" customHeight="1"/>
    <row r="28792" ht="16.5" hidden="1" customHeight="1"/>
    <row r="28793" ht="16.5" hidden="1" customHeight="1"/>
    <row r="28794" ht="16.5" hidden="1" customHeight="1"/>
    <row r="28795" ht="16.5" hidden="1" customHeight="1"/>
    <row r="28796" ht="16.5" hidden="1" customHeight="1"/>
    <row r="28797" ht="16.5" hidden="1" customHeight="1"/>
    <row r="28798" ht="16.5" hidden="1" customHeight="1"/>
    <row r="28799" ht="16.5" hidden="1" customHeight="1"/>
    <row r="28800" ht="16.5" hidden="1" customHeight="1"/>
    <row r="28801" ht="16.5" hidden="1" customHeight="1"/>
    <row r="28802" ht="16.5" hidden="1" customHeight="1"/>
    <row r="28803" ht="16.5" hidden="1" customHeight="1"/>
    <row r="28804" ht="16.5" hidden="1" customHeight="1"/>
    <row r="28805" ht="16.5" hidden="1" customHeight="1"/>
    <row r="28806" ht="16.5" hidden="1" customHeight="1"/>
    <row r="28807" ht="16.5" hidden="1" customHeight="1"/>
    <row r="28808" ht="16.5" hidden="1" customHeight="1"/>
    <row r="28809" ht="16.5" hidden="1" customHeight="1"/>
    <row r="28810" ht="16.5" hidden="1" customHeight="1"/>
    <row r="28811" ht="16.5" hidden="1" customHeight="1"/>
    <row r="28812" ht="16.5" hidden="1" customHeight="1"/>
    <row r="28813" ht="16.5" hidden="1" customHeight="1"/>
    <row r="28814" ht="16.5" hidden="1" customHeight="1"/>
    <row r="28815" ht="16.5" hidden="1" customHeight="1"/>
    <row r="28816" ht="16.5" hidden="1" customHeight="1"/>
    <row r="28817" ht="16.5" hidden="1" customHeight="1"/>
    <row r="28818" ht="16.5" hidden="1" customHeight="1"/>
    <row r="28819" ht="16.5" hidden="1" customHeight="1"/>
    <row r="28820" ht="16.5" hidden="1" customHeight="1"/>
    <row r="28821" ht="16.5" hidden="1" customHeight="1"/>
    <row r="28822" ht="16.5" hidden="1" customHeight="1"/>
    <row r="28823" ht="16.5" hidden="1" customHeight="1"/>
    <row r="28824" ht="16.5" hidden="1" customHeight="1"/>
    <row r="28825" ht="16.5" hidden="1" customHeight="1"/>
    <row r="28826" ht="16.5" hidden="1" customHeight="1"/>
    <row r="28827" ht="16.5" hidden="1" customHeight="1"/>
    <row r="28828" ht="16.5" hidden="1" customHeight="1"/>
    <row r="28829" ht="16.5" hidden="1" customHeight="1"/>
    <row r="28830" ht="16.5" hidden="1" customHeight="1"/>
    <row r="28831" ht="16.5" hidden="1" customHeight="1"/>
    <row r="28832" ht="16.5" hidden="1" customHeight="1"/>
    <row r="28833" ht="16.5" hidden="1" customHeight="1"/>
    <row r="28834" ht="16.5" hidden="1" customHeight="1"/>
    <row r="28835" ht="16.5" hidden="1" customHeight="1"/>
    <row r="28836" ht="16.5" hidden="1" customHeight="1"/>
    <row r="28837" ht="16.5" hidden="1" customHeight="1"/>
    <row r="28838" ht="16.5" hidden="1" customHeight="1"/>
    <row r="28839" ht="16.5" hidden="1" customHeight="1"/>
    <row r="28840" ht="16.5" hidden="1" customHeight="1"/>
    <row r="28841" ht="16.5" hidden="1" customHeight="1"/>
    <row r="28842" ht="16.5" hidden="1" customHeight="1"/>
    <row r="28843" ht="16.5" hidden="1" customHeight="1"/>
    <row r="28844" ht="16.5" hidden="1" customHeight="1"/>
    <row r="28845" ht="16.5" hidden="1" customHeight="1"/>
    <row r="28846" ht="16.5" hidden="1" customHeight="1"/>
    <row r="28847" ht="16.5" hidden="1" customHeight="1"/>
    <row r="28848" ht="16.5" hidden="1" customHeight="1"/>
    <row r="28849" ht="16.5" hidden="1" customHeight="1"/>
    <row r="28850" ht="16.5" hidden="1" customHeight="1"/>
    <row r="28851" ht="16.5" hidden="1" customHeight="1"/>
    <row r="28852" ht="16.5" hidden="1" customHeight="1"/>
    <row r="28853" ht="16.5" hidden="1" customHeight="1"/>
    <row r="28854" ht="16.5" hidden="1" customHeight="1"/>
    <row r="28855" ht="16.5" hidden="1" customHeight="1"/>
    <row r="28856" ht="16.5" hidden="1" customHeight="1"/>
    <row r="28857" ht="16.5" hidden="1" customHeight="1"/>
    <row r="28858" ht="16.5" hidden="1" customHeight="1"/>
    <row r="28859" ht="16.5" hidden="1" customHeight="1"/>
    <row r="28860" ht="16.5" hidden="1" customHeight="1"/>
    <row r="28861" ht="16.5" hidden="1" customHeight="1"/>
    <row r="28862" ht="16.5" hidden="1" customHeight="1"/>
    <row r="28863" ht="16.5" hidden="1" customHeight="1"/>
    <row r="28864" ht="16.5" hidden="1" customHeight="1"/>
    <row r="28865" ht="16.5" hidden="1" customHeight="1"/>
    <row r="28866" ht="16.5" hidden="1" customHeight="1"/>
    <row r="28867" ht="16.5" hidden="1" customHeight="1"/>
    <row r="28868" ht="16.5" hidden="1" customHeight="1"/>
    <row r="28869" ht="16.5" hidden="1" customHeight="1"/>
    <row r="28870" ht="16.5" hidden="1" customHeight="1"/>
    <row r="28871" ht="16.5" hidden="1" customHeight="1"/>
    <row r="28872" ht="16.5" hidden="1" customHeight="1"/>
    <row r="28873" ht="16.5" hidden="1" customHeight="1"/>
    <row r="28874" ht="16.5" hidden="1" customHeight="1"/>
    <row r="28875" ht="16.5" hidden="1" customHeight="1"/>
    <row r="28876" ht="16.5" hidden="1" customHeight="1"/>
    <row r="28877" ht="16.5" hidden="1" customHeight="1"/>
    <row r="28878" ht="16.5" hidden="1" customHeight="1"/>
    <row r="28879" ht="16.5" hidden="1" customHeight="1"/>
    <row r="28880" ht="16.5" hidden="1" customHeight="1"/>
    <row r="28881" ht="16.5" hidden="1" customHeight="1"/>
    <row r="28882" ht="16.5" hidden="1" customHeight="1"/>
    <row r="28883" ht="16.5" hidden="1" customHeight="1"/>
    <row r="28884" ht="16.5" hidden="1" customHeight="1"/>
    <row r="28885" ht="16.5" hidden="1" customHeight="1"/>
    <row r="28886" ht="16.5" hidden="1" customHeight="1"/>
    <row r="28887" ht="16.5" hidden="1" customHeight="1"/>
    <row r="28888" ht="16.5" hidden="1" customHeight="1"/>
    <row r="28889" ht="16.5" hidden="1" customHeight="1"/>
    <row r="28890" ht="16.5" hidden="1" customHeight="1"/>
    <row r="28891" ht="16.5" hidden="1" customHeight="1"/>
    <row r="28892" ht="16.5" hidden="1" customHeight="1"/>
    <row r="28893" ht="16.5" hidden="1" customHeight="1"/>
    <row r="28894" ht="16.5" hidden="1" customHeight="1"/>
    <row r="28895" ht="16.5" hidden="1" customHeight="1"/>
    <row r="28896" ht="16.5" hidden="1" customHeight="1"/>
    <row r="28897" ht="16.5" hidden="1" customHeight="1"/>
    <row r="28898" ht="16.5" hidden="1" customHeight="1"/>
    <row r="28899" ht="16.5" hidden="1" customHeight="1"/>
    <row r="28900" ht="16.5" hidden="1" customHeight="1"/>
    <row r="28901" ht="16.5" hidden="1" customHeight="1"/>
    <row r="28902" ht="16.5" hidden="1" customHeight="1"/>
    <row r="28903" ht="16.5" hidden="1" customHeight="1"/>
    <row r="28904" ht="16.5" hidden="1" customHeight="1"/>
    <row r="28905" ht="16.5" hidden="1" customHeight="1"/>
    <row r="28906" ht="16.5" hidden="1" customHeight="1"/>
    <row r="28907" ht="16.5" hidden="1" customHeight="1"/>
    <row r="28908" ht="16.5" hidden="1" customHeight="1"/>
    <row r="28909" ht="16.5" hidden="1" customHeight="1"/>
    <row r="28910" ht="16.5" hidden="1" customHeight="1"/>
    <row r="28911" ht="16.5" hidden="1" customHeight="1"/>
    <row r="28912" ht="16.5" hidden="1" customHeight="1"/>
    <row r="28913" ht="16.5" hidden="1" customHeight="1"/>
    <row r="28914" ht="16.5" hidden="1" customHeight="1"/>
    <row r="28915" ht="16.5" hidden="1" customHeight="1"/>
    <row r="28916" ht="16.5" hidden="1" customHeight="1"/>
    <row r="28917" ht="16.5" hidden="1" customHeight="1"/>
    <row r="28918" ht="16.5" hidden="1" customHeight="1"/>
    <row r="28919" ht="16.5" hidden="1" customHeight="1"/>
    <row r="28920" ht="16.5" hidden="1" customHeight="1"/>
    <row r="28921" ht="16.5" hidden="1" customHeight="1"/>
    <row r="28922" ht="16.5" hidden="1" customHeight="1"/>
    <row r="28923" ht="16.5" hidden="1" customHeight="1"/>
    <row r="28924" ht="16.5" hidden="1" customHeight="1"/>
    <row r="28925" ht="16.5" hidden="1" customHeight="1"/>
    <row r="28926" ht="16.5" hidden="1" customHeight="1"/>
    <row r="28927" ht="16.5" hidden="1" customHeight="1"/>
    <row r="28928" ht="16.5" hidden="1" customHeight="1"/>
    <row r="28929" ht="16.5" hidden="1" customHeight="1"/>
    <row r="28930" ht="16.5" hidden="1" customHeight="1"/>
    <row r="28931" ht="16.5" hidden="1" customHeight="1"/>
    <row r="28932" ht="16.5" hidden="1" customHeight="1"/>
    <row r="28933" ht="16.5" hidden="1" customHeight="1"/>
    <row r="28934" ht="16.5" hidden="1" customHeight="1"/>
    <row r="28935" ht="16.5" hidden="1" customHeight="1"/>
    <row r="28936" ht="16.5" hidden="1" customHeight="1"/>
    <row r="28937" ht="16.5" hidden="1" customHeight="1"/>
    <row r="28938" ht="16.5" hidden="1" customHeight="1"/>
    <row r="28939" ht="16.5" hidden="1" customHeight="1"/>
    <row r="28940" ht="16.5" hidden="1" customHeight="1"/>
    <row r="28941" ht="16.5" hidden="1" customHeight="1"/>
    <row r="28942" ht="16.5" hidden="1" customHeight="1"/>
    <row r="28943" ht="16.5" hidden="1" customHeight="1"/>
    <row r="28944" ht="16.5" hidden="1" customHeight="1"/>
    <row r="28945" ht="16.5" hidden="1" customHeight="1"/>
    <row r="28946" ht="16.5" hidden="1" customHeight="1"/>
    <row r="28947" ht="16.5" hidden="1" customHeight="1"/>
    <row r="28948" ht="16.5" hidden="1" customHeight="1"/>
    <row r="28949" ht="16.5" hidden="1" customHeight="1"/>
    <row r="28950" ht="16.5" hidden="1" customHeight="1"/>
    <row r="28951" ht="16.5" hidden="1" customHeight="1"/>
    <row r="28952" ht="16.5" hidden="1" customHeight="1"/>
    <row r="28953" ht="16.5" hidden="1" customHeight="1"/>
    <row r="28954" ht="16.5" hidden="1" customHeight="1"/>
    <row r="28955" ht="16.5" hidden="1" customHeight="1"/>
    <row r="28956" ht="16.5" hidden="1" customHeight="1"/>
    <row r="28957" ht="16.5" hidden="1" customHeight="1"/>
    <row r="28958" ht="16.5" hidden="1" customHeight="1"/>
    <row r="28959" ht="16.5" hidden="1" customHeight="1"/>
    <row r="28960" ht="16.5" hidden="1" customHeight="1"/>
    <row r="28961" ht="16.5" hidden="1" customHeight="1"/>
    <row r="28962" ht="16.5" hidden="1" customHeight="1"/>
    <row r="28963" ht="16.5" hidden="1" customHeight="1"/>
    <row r="28964" ht="16.5" hidden="1" customHeight="1"/>
    <row r="28965" ht="16.5" hidden="1" customHeight="1"/>
    <row r="28966" ht="16.5" hidden="1" customHeight="1"/>
    <row r="28967" ht="16.5" hidden="1" customHeight="1"/>
    <row r="28968" ht="16.5" hidden="1" customHeight="1"/>
    <row r="28969" ht="16.5" hidden="1" customHeight="1"/>
    <row r="28970" ht="16.5" hidden="1" customHeight="1"/>
    <row r="28971" ht="16.5" hidden="1" customHeight="1"/>
    <row r="28972" ht="16.5" hidden="1" customHeight="1"/>
    <row r="28973" ht="16.5" hidden="1" customHeight="1"/>
    <row r="28974" ht="16.5" hidden="1" customHeight="1"/>
    <row r="28975" ht="16.5" hidden="1" customHeight="1"/>
    <row r="28976" ht="16.5" hidden="1" customHeight="1"/>
    <row r="28977" ht="16.5" hidden="1" customHeight="1"/>
    <row r="28978" ht="16.5" hidden="1" customHeight="1"/>
    <row r="28979" ht="16.5" hidden="1" customHeight="1"/>
    <row r="28980" ht="16.5" hidden="1" customHeight="1"/>
    <row r="28981" ht="16.5" hidden="1" customHeight="1"/>
    <row r="28982" ht="16.5" hidden="1" customHeight="1"/>
    <row r="28983" ht="16.5" hidden="1" customHeight="1"/>
    <row r="28984" ht="16.5" hidden="1" customHeight="1"/>
    <row r="28985" ht="16.5" hidden="1" customHeight="1"/>
    <row r="28986" ht="16.5" hidden="1" customHeight="1"/>
    <row r="28987" ht="16.5" hidden="1" customHeight="1"/>
    <row r="28988" ht="16.5" hidden="1" customHeight="1"/>
    <row r="28989" ht="16.5" hidden="1" customHeight="1"/>
    <row r="28990" ht="16.5" hidden="1" customHeight="1"/>
    <row r="28991" ht="16.5" hidden="1" customHeight="1"/>
    <row r="28992" ht="16.5" hidden="1" customHeight="1"/>
    <row r="28993" ht="16.5" hidden="1" customHeight="1"/>
    <row r="28994" ht="16.5" hidden="1" customHeight="1"/>
    <row r="28995" ht="16.5" hidden="1" customHeight="1"/>
    <row r="28996" ht="16.5" hidden="1" customHeight="1"/>
    <row r="28997" ht="16.5" hidden="1" customHeight="1"/>
    <row r="28998" ht="16.5" hidden="1" customHeight="1"/>
    <row r="28999" ht="16.5" hidden="1" customHeight="1"/>
    <row r="29000" ht="16.5" hidden="1" customHeight="1"/>
    <row r="29001" ht="16.5" hidden="1" customHeight="1"/>
    <row r="29002" ht="16.5" hidden="1" customHeight="1"/>
    <row r="29003" ht="16.5" hidden="1" customHeight="1"/>
    <row r="29004" ht="16.5" hidden="1" customHeight="1"/>
    <row r="29005" ht="16.5" hidden="1" customHeight="1"/>
    <row r="29006" ht="16.5" hidden="1" customHeight="1"/>
    <row r="29007" ht="16.5" hidden="1" customHeight="1"/>
    <row r="29008" ht="16.5" hidden="1" customHeight="1"/>
    <row r="29009" ht="16.5" hidden="1" customHeight="1"/>
    <row r="29010" ht="16.5" hidden="1" customHeight="1"/>
    <row r="29011" ht="16.5" hidden="1" customHeight="1"/>
    <row r="29012" ht="16.5" hidden="1" customHeight="1"/>
    <row r="29013" ht="16.5" hidden="1" customHeight="1"/>
    <row r="29014" ht="16.5" hidden="1" customHeight="1"/>
    <row r="29015" ht="16.5" hidden="1" customHeight="1"/>
    <row r="29016" ht="16.5" hidden="1" customHeight="1"/>
    <row r="29017" ht="16.5" hidden="1" customHeight="1"/>
    <row r="29018" ht="16.5" hidden="1" customHeight="1"/>
    <row r="29019" ht="16.5" hidden="1" customHeight="1"/>
    <row r="29020" ht="16.5" hidden="1" customHeight="1"/>
    <row r="29021" ht="16.5" hidden="1" customHeight="1"/>
    <row r="29022" ht="16.5" hidden="1" customHeight="1"/>
    <row r="29023" ht="16.5" hidden="1" customHeight="1"/>
    <row r="29024" ht="16.5" hidden="1" customHeight="1"/>
    <row r="29025" ht="16.5" hidden="1" customHeight="1"/>
    <row r="29026" ht="16.5" hidden="1" customHeight="1"/>
    <row r="29027" ht="16.5" hidden="1" customHeight="1"/>
    <row r="29028" ht="16.5" hidden="1" customHeight="1"/>
    <row r="29029" ht="16.5" hidden="1" customHeight="1"/>
    <row r="29030" ht="16.5" hidden="1" customHeight="1"/>
    <row r="29031" ht="16.5" hidden="1" customHeight="1"/>
    <row r="29032" ht="16.5" hidden="1" customHeight="1"/>
    <row r="29033" ht="16.5" hidden="1" customHeight="1"/>
    <row r="29034" ht="16.5" hidden="1" customHeight="1"/>
    <row r="29035" ht="16.5" hidden="1" customHeight="1"/>
    <row r="29036" ht="16.5" hidden="1" customHeight="1"/>
    <row r="29037" ht="16.5" hidden="1" customHeight="1"/>
    <row r="29038" ht="16.5" hidden="1" customHeight="1"/>
    <row r="29039" ht="16.5" hidden="1" customHeight="1"/>
    <row r="29040" ht="16.5" hidden="1" customHeight="1"/>
    <row r="29041" ht="16.5" hidden="1" customHeight="1"/>
    <row r="29042" ht="16.5" hidden="1" customHeight="1"/>
    <row r="29043" ht="16.5" hidden="1" customHeight="1"/>
    <row r="29044" ht="16.5" hidden="1" customHeight="1"/>
    <row r="29045" ht="16.5" hidden="1" customHeight="1"/>
    <row r="29046" ht="16.5" hidden="1" customHeight="1"/>
    <row r="29047" ht="16.5" hidden="1" customHeight="1"/>
    <row r="29048" ht="16.5" hidden="1" customHeight="1"/>
    <row r="29049" ht="16.5" hidden="1" customHeight="1"/>
    <row r="29050" ht="16.5" hidden="1" customHeight="1"/>
    <row r="29051" ht="16.5" hidden="1" customHeight="1"/>
    <row r="29052" ht="16.5" hidden="1" customHeight="1"/>
    <row r="29053" ht="16.5" hidden="1" customHeight="1"/>
    <row r="29054" ht="16.5" hidden="1" customHeight="1"/>
    <row r="29055" ht="16.5" hidden="1" customHeight="1"/>
    <row r="29056" ht="16.5" hidden="1" customHeight="1"/>
    <row r="29057" ht="16.5" hidden="1" customHeight="1"/>
    <row r="29058" ht="16.5" hidden="1" customHeight="1"/>
    <row r="29059" ht="16.5" hidden="1" customHeight="1"/>
    <row r="29060" ht="16.5" hidden="1" customHeight="1"/>
    <row r="29061" ht="16.5" hidden="1" customHeight="1"/>
    <row r="29062" ht="16.5" hidden="1" customHeight="1"/>
    <row r="29063" ht="16.5" hidden="1" customHeight="1"/>
    <row r="29064" ht="16.5" hidden="1" customHeight="1"/>
    <row r="29065" ht="16.5" hidden="1" customHeight="1"/>
    <row r="29066" ht="16.5" hidden="1" customHeight="1"/>
    <row r="29067" ht="16.5" hidden="1" customHeight="1"/>
    <row r="29068" ht="16.5" hidden="1" customHeight="1"/>
    <row r="29069" ht="16.5" hidden="1" customHeight="1"/>
    <row r="29070" ht="16.5" hidden="1" customHeight="1"/>
    <row r="29071" ht="16.5" hidden="1" customHeight="1"/>
    <row r="29072" ht="16.5" hidden="1" customHeight="1"/>
    <row r="29073" ht="16.5" hidden="1" customHeight="1"/>
    <row r="29074" ht="16.5" hidden="1" customHeight="1"/>
    <row r="29075" ht="16.5" hidden="1" customHeight="1"/>
    <row r="29076" ht="16.5" hidden="1" customHeight="1"/>
    <row r="29077" ht="16.5" hidden="1" customHeight="1"/>
    <row r="29078" ht="16.5" hidden="1" customHeight="1"/>
    <row r="29079" ht="16.5" hidden="1" customHeight="1"/>
    <row r="29080" ht="16.5" hidden="1" customHeight="1"/>
    <row r="29081" ht="16.5" hidden="1" customHeight="1"/>
    <row r="29082" ht="16.5" hidden="1" customHeight="1"/>
    <row r="29083" ht="16.5" hidden="1" customHeight="1"/>
    <row r="29084" ht="16.5" hidden="1" customHeight="1"/>
    <row r="29085" ht="16.5" hidden="1" customHeight="1"/>
    <row r="29086" ht="16.5" hidden="1" customHeight="1"/>
    <row r="29087" ht="16.5" hidden="1" customHeight="1"/>
    <row r="29088" ht="16.5" hidden="1" customHeight="1"/>
    <row r="29089" ht="16.5" hidden="1" customHeight="1"/>
    <row r="29090" ht="16.5" hidden="1" customHeight="1"/>
    <row r="29091" ht="16.5" hidden="1" customHeight="1"/>
    <row r="29092" ht="16.5" hidden="1" customHeight="1"/>
    <row r="29093" ht="16.5" hidden="1" customHeight="1"/>
    <row r="29094" ht="16.5" hidden="1" customHeight="1"/>
    <row r="29095" ht="16.5" hidden="1" customHeight="1"/>
    <row r="29096" ht="16.5" hidden="1" customHeight="1"/>
    <row r="29097" ht="16.5" hidden="1" customHeight="1"/>
    <row r="29098" ht="16.5" hidden="1" customHeight="1"/>
    <row r="29099" ht="16.5" hidden="1" customHeight="1"/>
    <row r="29100" ht="16.5" hidden="1" customHeight="1"/>
    <row r="29101" ht="16.5" hidden="1" customHeight="1"/>
    <row r="29102" ht="16.5" hidden="1" customHeight="1"/>
    <row r="29103" ht="16.5" hidden="1" customHeight="1"/>
    <row r="29104" ht="16.5" hidden="1" customHeight="1"/>
    <row r="29105" ht="16.5" hidden="1" customHeight="1"/>
    <row r="29106" ht="16.5" hidden="1" customHeight="1"/>
    <row r="29107" ht="16.5" hidden="1" customHeight="1"/>
    <row r="29108" ht="16.5" hidden="1" customHeight="1"/>
    <row r="29109" ht="16.5" hidden="1" customHeight="1"/>
    <row r="29110" ht="16.5" hidden="1" customHeight="1"/>
    <row r="29111" ht="16.5" hidden="1" customHeight="1"/>
    <row r="29112" ht="16.5" hidden="1" customHeight="1"/>
    <row r="29113" ht="16.5" hidden="1" customHeight="1"/>
    <row r="29114" ht="16.5" hidden="1" customHeight="1"/>
    <row r="29115" ht="16.5" hidden="1" customHeight="1"/>
    <row r="29116" ht="16.5" hidden="1" customHeight="1"/>
    <row r="29117" ht="16.5" hidden="1" customHeight="1"/>
    <row r="29118" ht="16.5" hidden="1" customHeight="1"/>
    <row r="29119" ht="16.5" hidden="1" customHeight="1"/>
    <row r="29120" ht="16.5" hidden="1" customHeight="1"/>
    <row r="29121" ht="16.5" hidden="1" customHeight="1"/>
    <row r="29122" ht="16.5" hidden="1" customHeight="1"/>
    <row r="29123" ht="16.5" hidden="1" customHeight="1"/>
    <row r="29124" ht="16.5" hidden="1" customHeight="1"/>
    <row r="29125" ht="16.5" hidden="1" customHeight="1"/>
    <row r="29126" ht="16.5" hidden="1" customHeight="1"/>
    <row r="29127" ht="16.5" hidden="1" customHeight="1"/>
    <row r="29128" ht="16.5" hidden="1" customHeight="1"/>
    <row r="29129" ht="16.5" hidden="1" customHeight="1"/>
    <row r="29130" ht="16.5" hidden="1" customHeight="1"/>
    <row r="29131" ht="16.5" hidden="1" customHeight="1"/>
    <row r="29132" ht="16.5" hidden="1" customHeight="1"/>
    <row r="29133" ht="16.5" hidden="1" customHeight="1"/>
    <row r="29134" ht="16.5" hidden="1" customHeight="1"/>
    <row r="29135" ht="16.5" hidden="1" customHeight="1"/>
    <row r="29136" ht="16.5" hidden="1" customHeight="1"/>
    <row r="29137" ht="16.5" hidden="1" customHeight="1"/>
    <row r="29138" ht="16.5" hidden="1" customHeight="1"/>
    <row r="29139" ht="16.5" hidden="1" customHeight="1"/>
    <row r="29140" ht="16.5" hidden="1" customHeight="1"/>
    <row r="29141" ht="16.5" hidden="1" customHeight="1"/>
    <row r="29142" ht="16.5" hidden="1" customHeight="1"/>
    <row r="29143" ht="16.5" hidden="1" customHeight="1"/>
    <row r="29144" ht="16.5" hidden="1" customHeight="1"/>
    <row r="29145" ht="16.5" hidden="1" customHeight="1"/>
    <row r="29146" ht="16.5" hidden="1" customHeight="1"/>
    <row r="29147" ht="16.5" hidden="1" customHeight="1"/>
    <row r="29148" ht="16.5" hidden="1" customHeight="1"/>
    <row r="29149" ht="16.5" hidden="1" customHeight="1"/>
    <row r="29150" ht="16.5" hidden="1" customHeight="1"/>
    <row r="29151" ht="16.5" hidden="1" customHeight="1"/>
    <row r="29152" ht="16.5" hidden="1" customHeight="1"/>
    <row r="29153" ht="16.5" hidden="1" customHeight="1"/>
    <row r="29154" ht="16.5" hidden="1" customHeight="1"/>
    <row r="29155" ht="16.5" hidden="1" customHeight="1"/>
    <row r="29156" ht="16.5" hidden="1" customHeight="1"/>
    <row r="29157" ht="16.5" hidden="1" customHeight="1"/>
    <row r="29158" ht="16.5" hidden="1" customHeight="1"/>
    <row r="29159" ht="16.5" hidden="1" customHeight="1"/>
    <row r="29160" ht="16.5" hidden="1" customHeight="1"/>
    <row r="29161" ht="16.5" hidden="1" customHeight="1"/>
    <row r="29162" ht="16.5" hidden="1" customHeight="1"/>
    <row r="29163" ht="16.5" hidden="1" customHeight="1"/>
    <row r="29164" ht="16.5" hidden="1" customHeight="1"/>
    <row r="29165" ht="16.5" hidden="1" customHeight="1"/>
    <row r="29166" ht="16.5" hidden="1" customHeight="1"/>
    <row r="29167" ht="16.5" hidden="1" customHeight="1"/>
    <row r="29168" ht="16.5" hidden="1" customHeight="1"/>
    <row r="29169" ht="16.5" hidden="1" customHeight="1"/>
    <row r="29170" ht="16.5" hidden="1" customHeight="1"/>
    <row r="29171" ht="16.5" hidden="1" customHeight="1"/>
    <row r="29172" ht="16.5" hidden="1" customHeight="1"/>
    <row r="29173" ht="16.5" hidden="1" customHeight="1"/>
    <row r="29174" ht="16.5" hidden="1" customHeight="1"/>
    <row r="29175" ht="16.5" hidden="1" customHeight="1"/>
    <row r="29176" ht="16.5" hidden="1" customHeight="1"/>
    <row r="29177" ht="16.5" hidden="1" customHeight="1"/>
    <row r="29178" ht="16.5" hidden="1" customHeight="1"/>
    <row r="29179" ht="16.5" hidden="1" customHeight="1"/>
    <row r="29180" ht="16.5" hidden="1" customHeight="1"/>
    <row r="29181" ht="16.5" hidden="1" customHeight="1"/>
    <row r="29182" ht="16.5" hidden="1" customHeight="1"/>
    <row r="29183" ht="16.5" hidden="1" customHeight="1"/>
    <row r="29184" ht="16.5" hidden="1" customHeight="1"/>
    <row r="29185" ht="16.5" hidden="1" customHeight="1"/>
    <row r="29186" ht="16.5" hidden="1" customHeight="1"/>
    <row r="29187" ht="16.5" hidden="1" customHeight="1"/>
    <row r="29188" ht="16.5" hidden="1" customHeight="1"/>
    <row r="29189" ht="16.5" hidden="1" customHeight="1"/>
    <row r="29190" ht="16.5" hidden="1" customHeight="1"/>
    <row r="29191" ht="16.5" hidden="1" customHeight="1"/>
    <row r="29192" ht="16.5" hidden="1" customHeight="1"/>
    <row r="29193" ht="16.5" hidden="1" customHeight="1"/>
    <row r="29194" ht="16.5" hidden="1" customHeight="1"/>
    <row r="29195" ht="16.5" hidden="1" customHeight="1"/>
    <row r="29196" ht="16.5" hidden="1" customHeight="1"/>
    <row r="29197" ht="16.5" hidden="1" customHeight="1"/>
    <row r="29198" ht="16.5" hidden="1" customHeight="1"/>
    <row r="29199" ht="16.5" hidden="1" customHeight="1"/>
    <row r="29200" ht="16.5" hidden="1" customHeight="1"/>
    <row r="29201" ht="16.5" hidden="1" customHeight="1"/>
    <row r="29202" ht="16.5" hidden="1" customHeight="1"/>
    <row r="29203" ht="16.5" hidden="1" customHeight="1"/>
    <row r="29204" ht="16.5" hidden="1" customHeight="1"/>
    <row r="29205" ht="16.5" hidden="1" customHeight="1"/>
    <row r="29206" ht="16.5" hidden="1" customHeight="1"/>
    <row r="29207" ht="16.5" hidden="1" customHeight="1"/>
    <row r="29208" ht="16.5" hidden="1" customHeight="1"/>
    <row r="29209" ht="16.5" hidden="1" customHeight="1"/>
    <row r="29210" ht="16.5" hidden="1" customHeight="1"/>
    <row r="29211" ht="16.5" hidden="1" customHeight="1"/>
    <row r="29212" ht="16.5" hidden="1" customHeight="1"/>
    <row r="29213" ht="16.5" hidden="1" customHeight="1"/>
    <row r="29214" ht="16.5" hidden="1" customHeight="1"/>
    <row r="29215" ht="16.5" hidden="1" customHeight="1"/>
    <row r="29216" ht="16.5" hidden="1" customHeight="1"/>
    <row r="29217" ht="16.5" hidden="1" customHeight="1"/>
    <row r="29218" ht="16.5" hidden="1" customHeight="1"/>
    <row r="29219" ht="16.5" hidden="1" customHeight="1"/>
    <row r="29220" ht="16.5" hidden="1" customHeight="1"/>
    <row r="29221" ht="16.5" hidden="1" customHeight="1"/>
    <row r="29222" ht="16.5" hidden="1" customHeight="1"/>
    <row r="29223" ht="16.5" hidden="1" customHeight="1"/>
    <row r="29224" ht="16.5" hidden="1" customHeight="1"/>
    <row r="29225" ht="16.5" hidden="1" customHeight="1"/>
    <row r="29226" ht="16.5" hidden="1" customHeight="1"/>
    <row r="29227" ht="16.5" hidden="1" customHeight="1"/>
    <row r="29228" ht="16.5" hidden="1" customHeight="1"/>
    <row r="29229" ht="16.5" hidden="1" customHeight="1"/>
    <row r="29230" ht="16.5" hidden="1" customHeight="1"/>
    <row r="29231" ht="16.5" hidden="1" customHeight="1"/>
    <row r="29232" ht="16.5" hidden="1" customHeight="1"/>
    <row r="29233" ht="16.5" hidden="1" customHeight="1"/>
    <row r="29234" ht="16.5" hidden="1" customHeight="1"/>
    <row r="29235" ht="16.5" hidden="1" customHeight="1"/>
    <row r="29236" ht="16.5" hidden="1" customHeight="1"/>
    <row r="29237" ht="16.5" hidden="1" customHeight="1"/>
    <row r="29238" ht="16.5" hidden="1" customHeight="1"/>
    <row r="29239" ht="16.5" hidden="1" customHeight="1"/>
    <row r="29240" ht="16.5" hidden="1" customHeight="1"/>
    <row r="29241" ht="16.5" hidden="1" customHeight="1"/>
    <row r="29242" ht="16.5" hidden="1" customHeight="1"/>
    <row r="29243" ht="16.5" hidden="1" customHeight="1"/>
    <row r="29244" ht="16.5" hidden="1" customHeight="1"/>
    <row r="29245" ht="16.5" hidden="1" customHeight="1"/>
    <row r="29246" ht="16.5" hidden="1" customHeight="1"/>
    <row r="29247" ht="16.5" hidden="1" customHeight="1"/>
    <row r="29248" ht="16.5" hidden="1" customHeight="1"/>
    <row r="29249" ht="16.5" hidden="1" customHeight="1"/>
    <row r="29250" ht="16.5" hidden="1" customHeight="1"/>
    <row r="29251" ht="16.5" hidden="1" customHeight="1"/>
    <row r="29252" ht="16.5" hidden="1" customHeight="1"/>
    <row r="29253" ht="16.5" hidden="1" customHeight="1"/>
    <row r="29254" ht="16.5" hidden="1" customHeight="1"/>
    <row r="29255" ht="16.5" hidden="1" customHeight="1"/>
    <row r="29256" ht="16.5" hidden="1" customHeight="1"/>
    <row r="29257" ht="16.5" hidden="1" customHeight="1"/>
    <row r="29258" ht="16.5" hidden="1" customHeight="1"/>
    <row r="29259" ht="16.5" hidden="1" customHeight="1"/>
    <row r="29260" ht="16.5" hidden="1" customHeight="1"/>
    <row r="29261" ht="16.5" hidden="1" customHeight="1"/>
    <row r="29262" ht="16.5" hidden="1" customHeight="1"/>
    <row r="29263" ht="16.5" hidden="1" customHeight="1"/>
    <row r="29264" ht="16.5" hidden="1" customHeight="1"/>
    <row r="29265" ht="16.5" hidden="1" customHeight="1"/>
    <row r="29266" ht="16.5" hidden="1" customHeight="1"/>
    <row r="29267" ht="16.5" hidden="1" customHeight="1"/>
    <row r="29268" ht="16.5" hidden="1" customHeight="1"/>
    <row r="29269" ht="16.5" hidden="1" customHeight="1"/>
    <row r="29270" ht="16.5" hidden="1" customHeight="1"/>
    <row r="29271" ht="16.5" hidden="1" customHeight="1"/>
    <row r="29272" ht="16.5" hidden="1" customHeight="1"/>
    <row r="29273" ht="16.5" hidden="1" customHeight="1"/>
    <row r="29274" ht="16.5" hidden="1" customHeight="1"/>
    <row r="29275" ht="16.5" hidden="1" customHeight="1"/>
    <row r="29276" ht="16.5" hidden="1" customHeight="1"/>
    <row r="29277" ht="16.5" hidden="1" customHeight="1"/>
    <row r="29278" ht="16.5" hidden="1" customHeight="1"/>
    <row r="29279" ht="16.5" hidden="1" customHeight="1"/>
    <row r="29280" ht="16.5" hidden="1" customHeight="1"/>
    <row r="29281" ht="16.5" hidden="1" customHeight="1"/>
    <row r="29282" ht="16.5" hidden="1" customHeight="1"/>
    <row r="29283" ht="16.5" hidden="1" customHeight="1"/>
    <row r="29284" ht="16.5" hidden="1" customHeight="1"/>
    <row r="29285" ht="16.5" hidden="1" customHeight="1"/>
    <row r="29286" ht="16.5" hidden="1" customHeight="1"/>
    <row r="29287" ht="16.5" hidden="1" customHeight="1"/>
    <row r="29288" ht="16.5" hidden="1" customHeight="1"/>
    <row r="29289" ht="16.5" hidden="1" customHeight="1"/>
    <row r="29290" ht="16.5" hidden="1" customHeight="1"/>
    <row r="29291" ht="16.5" hidden="1" customHeight="1"/>
    <row r="29292" ht="16.5" hidden="1" customHeight="1"/>
    <row r="29293" ht="16.5" hidden="1" customHeight="1"/>
    <row r="29294" ht="16.5" hidden="1" customHeight="1"/>
    <row r="29295" ht="16.5" hidden="1" customHeight="1"/>
    <row r="29296" ht="16.5" hidden="1" customHeight="1"/>
    <row r="29297" ht="16.5" hidden="1" customHeight="1"/>
    <row r="29298" ht="16.5" hidden="1" customHeight="1"/>
    <row r="29299" ht="16.5" hidden="1" customHeight="1"/>
    <row r="29300" ht="16.5" hidden="1" customHeight="1"/>
    <row r="29301" ht="16.5" hidden="1" customHeight="1"/>
    <row r="29302" ht="16.5" hidden="1" customHeight="1"/>
    <row r="29303" ht="16.5" hidden="1" customHeight="1"/>
    <row r="29304" ht="16.5" hidden="1" customHeight="1"/>
    <row r="29305" ht="16.5" hidden="1" customHeight="1"/>
    <row r="29306" ht="16.5" hidden="1" customHeight="1"/>
    <row r="29307" ht="16.5" hidden="1" customHeight="1"/>
    <row r="29308" ht="16.5" hidden="1" customHeight="1"/>
    <row r="29309" ht="16.5" hidden="1" customHeight="1"/>
    <row r="29310" ht="16.5" hidden="1" customHeight="1"/>
    <row r="29311" ht="16.5" hidden="1" customHeight="1"/>
    <row r="29312" ht="16.5" hidden="1" customHeight="1"/>
    <row r="29313" ht="16.5" hidden="1" customHeight="1"/>
    <row r="29314" ht="16.5" hidden="1" customHeight="1"/>
    <row r="29315" ht="16.5" hidden="1" customHeight="1"/>
    <row r="29316" ht="16.5" hidden="1" customHeight="1"/>
    <row r="29317" ht="16.5" hidden="1" customHeight="1"/>
    <row r="29318" ht="16.5" hidden="1" customHeight="1"/>
    <row r="29319" ht="16.5" hidden="1" customHeight="1"/>
    <row r="29320" ht="16.5" hidden="1" customHeight="1"/>
    <row r="29321" ht="16.5" hidden="1" customHeight="1"/>
    <row r="29322" ht="16.5" hidden="1" customHeight="1"/>
    <row r="29323" ht="16.5" hidden="1" customHeight="1"/>
    <row r="29324" ht="16.5" hidden="1" customHeight="1"/>
    <row r="29325" ht="16.5" hidden="1" customHeight="1"/>
    <row r="29326" ht="16.5" hidden="1" customHeight="1"/>
    <row r="29327" ht="16.5" hidden="1" customHeight="1"/>
    <row r="29328" ht="16.5" hidden="1" customHeight="1"/>
    <row r="29329" ht="16.5" hidden="1" customHeight="1"/>
    <row r="29330" ht="16.5" hidden="1" customHeight="1"/>
    <row r="29331" ht="16.5" hidden="1" customHeight="1"/>
    <row r="29332" ht="16.5" hidden="1" customHeight="1"/>
    <row r="29333" ht="16.5" hidden="1" customHeight="1"/>
    <row r="29334" ht="16.5" hidden="1" customHeight="1"/>
    <row r="29335" ht="16.5" hidden="1" customHeight="1"/>
    <row r="29336" ht="16.5" hidden="1" customHeight="1"/>
    <row r="29337" ht="16.5" hidden="1" customHeight="1"/>
    <row r="29338" ht="16.5" hidden="1" customHeight="1"/>
    <row r="29339" ht="16.5" hidden="1" customHeight="1"/>
    <row r="29340" ht="16.5" hidden="1" customHeight="1"/>
    <row r="29341" ht="16.5" hidden="1" customHeight="1"/>
    <row r="29342" ht="16.5" hidden="1" customHeight="1"/>
    <row r="29343" ht="16.5" hidden="1" customHeight="1"/>
    <row r="29344" ht="16.5" hidden="1" customHeight="1"/>
    <row r="29345" ht="16.5" hidden="1" customHeight="1"/>
    <row r="29346" ht="16.5" hidden="1" customHeight="1"/>
    <row r="29347" ht="16.5" hidden="1" customHeight="1"/>
    <row r="29348" ht="16.5" hidden="1" customHeight="1"/>
    <row r="29349" ht="16.5" hidden="1" customHeight="1"/>
    <row r="29350" ht="16.5" hidden="1" customHeight="1"/>
    <row r="29351" ht="16.5" hidden="1" customHeight="1"/>
    <row r="29352" ht="16.5" hidden="1" customHeight="1"/>
    <row r="29353" ht="16.5" hidden="1" customHeight="1"/>
    <row r="29354" ht="16.5" hidden="1" customHeight="1"/>
    <row r="29355" ht="16.5" hidden="1" customHeight="1"/>
    <row r="29356" ht="16.5" hidden="1" customHeight="1"/>
    <row r="29357" ht="16.5" hidden="1" customHeight="1"/>
    <row r="29358" ht="16.5" hidden="1" customHeight="1"/>
    <row r="29359" ht="16.5" hidden="1" customHeight="1"/>
    <row r="29360" ht="16.5" hidden="1" customHeight="1"/>
    <row r="29361" ht="16.5" hidden="1" customHeight="1"/>
    <row r="29362" ht="16.5" hidden="1" customHeight="1"/>
    <row r="29363" ht="16.5" hidden="1" customHeight="1"/>
    <row r="29364" ht="16.5" hidden="1" customHeight="1"/>
    <row r="29365" ht="16.5" hidden="1" customHeight="1"/>
    <row r="29366" ht="16.5" hidden="1" customHeight="1"/>
    <row r="29367" ht="16.5" hidden="1" customHeight="1"/>
    <row r="29368" ht="16.5" hidden="1" customHeight="1"/>
    <row r="29369" ht="16.5" hidden="1" customHeight="1"/>
    <row r="29370" ht="16.5" hidden="1" customHeight="1"/>
    <row r="29371" ht="16.5" hidden="1" customHeight="1"/>
    <row r="29372" ht="16.5" hidden="1" customHeight="1"/>
    <row r="29373" ht="16.5" hidden="1" customHeight="1"/>
    <row r="29374" ht="16.5" hidden="1" customHeight="1"/>
    <row r="29375" ht="16.5" hidden="1" customHeight="1"/>
    <row r="29376" ht="16.5" hidden="1" customHeight="1"/>
    <row r="29377" ht="16.5" hidden="1" customHeight="1"/>
    <row r="29378" ht="16.5" hidden="1" customHeight="1"/>
    <row r="29379" ht="16.5" hidden="1" customHeight="1"/>
    <row r="29380" ht="16.5" hidden="1" customHeight="1"/>
    <row r="29381" ht="16.5" hidden="1" customHeight="1"/>
    <row r="29382" ht="16.5" hidden="1" customHeight="1"/>
    <row r="29383" ht="16.5" hidden="1" customHeight="1"/>
    <row r="29384" ht="16.5" hidden="1" customHeight="1"/>
    <row r="29385" ht="16.5" hidden="1" customHeight="1"/>
    <row r="29386" ht="16.5" hidden="1" customHeight="1"/>
    <row r="29387" ht="16.5" hidden="1" customHeight="1"/>
    <row r="29388" ht="16.5" hidden="1" customHeight="1"/>
    <row r="29389" ht="16.5" hidden="1" customHeight="1"/>
    <row r="29390" ht="16.5" hidden="1" customHeight="1"/>
    <row r="29391" ht="16.5" hidden="1" customHeight="1"/>
    <row r="29392" ht="16.5" hidden="1" customHeight="1"/>
    <row r="29393" ht="16.5" hidden="1" customHeight="1"/>
    <row r="29394" ht="16.5" hidden="1" customHeight="1"/>
    <row r="29395" ht="16.5" hidden="1" customHeight="1"/>
    <row r="29396" ht="16.5" hidden="1" customHeight="1"/>
    <row r="29397" ht="16.5" hidden="1" customHeight="1"/>
    <row r="29398" ht="16.5" hidden="1" customHeight="1"/>
    <row r="29399" ht="16.5" hidden="1" customHeight="1"/>
    <row r="29400" ht="16.5" hidden="1" customHeight="1"/>
    <row r="29401" ht="16.5" hidden="1" customHeight="1"/>
    <row r="29402" ht="16.5" hidden="1" customHeight="1"/>
    <row r="29403" ht="16.5" hidden="1" customHeight="1"/>
    <row r="29404" ht="16.5" hidden="1" customHeight="1"/>
    <row r="29405" ht="16.5" hidden="1" customHeight="1"/>
    <row r="29406" ht="16.5" hidden="1" customHeight="1"/>
    <row r="29407" ht="16.5" hidden="1" customHeight="1"/>
    <row r="29408" ht="16.5" hidden="1" customHeight="1"/>
    <row r="29409" ht="16.5" hidden="1" customHeight="1"/>
    <row r="29410" ht="16.5" hidden="1" customHeight="1"/>
    <row r="29411" ht="16.5" hidden="1" customHeight="1"/>
    <row r="29412" ht="16.5" hidden="1" customHeight="1"/>
    <row r="29413" ht="16.5" hidden="1" customHeight="1"/>
    <row r="29414" ht="16.5" hidden="1" customHeight="1"/>
    <row r="29415" ht="16.5" hidden="1" customHeight="1"/>
    <row r="29416" ht="16.5" hidden="1" customHeight="1"/>
    <row r="29417" ht="16.5" hidden="1" customHeight="1"/>
    <row r="29418" ht="16.5" hidden="1" customHeight="1"/>
    <row r="29419" ht="16.5" hidden="1" customHeight="1"/>
    <row r="29420" ht="16.5" hidden="1" customHeight="1"/>
    <row r="29421" ht="16.5" hidden="1" customHeight="1"/>
    <row r="29422" ht="16.5" hidden="1" customHeight="1"/>
    <row r="29423" ht="16.5" hidden="1" customHeight="1"/>
    <row r="29424" ht="16.5" hidden="1" customHeight="1"/>
    <row r="29425" ht="16.5" hidden="1" customHeight="1"/>
    <row r="29426" ht="16.5" hidden="1" customHeight="1"/>
    <row r="29427" ht="16.5" hidden="1" customHeight="1"/>
    <row r="29428" ht="16.5" hidden="1" customHeight="1"/>
    <row r="29429" ht="16.5" hidden="1" customHeight="1"/>
    <row r="29430" ht="16.5" hidden="1" customHeight="1"/>
    <row r="29431" ht="16.5" hidden="1" customHeight="1"/>
    <row r="29432" ht="16.5" hidden="1" customHeight="1"/>
    <row r="29433" ht="16.5" hidden="1" customHeight="1"/>
    <row r="29434" ht="16.5" hidden="1" customHeight="1"/>
    <row r="29435" ht="16.5" hidden="1" customHeight="1"/>
    <row r="29436" ht="16.5" hidden="1" customHeight="1"/>
    <row r="29437" ht="16.5" hidden="1" customHeight="1"/>
    <row r="29438" ht="16.5" hidden="1" customHeight="1"/>
    <row r="29439" ht="16.5" hidden="1" customHeight="1"/>
    <row r="29440" ht="16.5" hidden="1" customHeight="1"/>
    <row r="29441" ht="16.5" hidden="1" customHeight="1"/>
    <row r="29442" ht="16.5" hidden="1" customHeight="1"/>
    <row r="29443" ht="16.5" hidden="1" customHeight="1"/>
    <row r="29444" ht="16.5" hidden="1" customHeight="1"/>
    <row r="29445" ht="16.5" hidden="1" customHeight="1"/>
    <row r="29446" ht="16.5" hidden="1" customHeight="1"/>
    <row r="29447" ht="16.5" hidden="1" customHeight="1"/>
    <row r="29448" ht="16.5" hidden="1" customHeight="1"/>
    <row r="29449" ht="16.5" hidden="1" customHeight="1"/>
    <row r="29450" ht="16.5" hidden="1" customHeight="1"/>
    <row r="29451" ht="16.5" hidden="1" customHeight="1"/>
    <row r="29452" ht="16.5" hidden="1" customHeight="1"/>
    <row r="29453" ht="16.5" hidden="1" customHeight="1"/>
    <row r="29454" ht="16.5" hidden="1" customHeight="1"/>
    <row r="29455" ht="16.5" hidden="1" customHeight="1"/>
    <row r="29456" ht="16.5" hidden="1" customHeight="1"/>
    <row r="29457" ht="16.5" hidden="1" customHeight="1"/>
    <row r="29458" ht="16.5" hidden="1" customHeight="1"/>
    <row r="29459" ht="16.5" hidden="1" customHeight="1"/>
    <row r="29460" ht="16.5" hidden="1" customHeight="1"/>
    <row r="29461" ht="16.5" hidden="1" customHeight="1"/>
    <row r="29462" ht="16.5" hidden="1" customHeight="1"/>
    <row r="29463" ht="16.5" hidden="1" customHeight="1"/>
    <row r="29464" ht="16.5" hidden="1" customHeight="1"/>
    <row r="29465" ht="16.5" hidden="1" customHeight="1"/>
    <row r="29466" ht="16.5" hidden="1" customHeight="1"/>
    <row r="29467" ht="16.5" hidden="1" customHeight="1"/>
    <row r="29468" ht="16.5" hidden="1" customHeight="1"/>
    <row r="29469" ht="16.5" hidden="1" customHeight="1"/>
    <row r="29470" ht="16.5" hidden="1" customHeight="1"/>
    <row r="29471" ht="16.5" hidden="1" customHeight="1"/>
    <row r="29472" ht="16.5" hidden="1" customHeight="1"/>
    <row r="29473" ht="16.5" hidden="1" customHeight="1"/>
    <row r="29474" ht="16.5" hidden="1" customHeight="1"/>
    <row r="29475" ht="16.5" hidden="1" customHeight="1"/>
    <row r="29476" ht="16.5" hidden="1" customHeight="1"/>
    <row r="29477" ht="16.5" hidden="1" customHeight="1"/>
    <row r="29478" ht="16.5" hidden="1" customHeight="1"/>
    <row r="29479" ht="16.5" hidden="1" customHeight="1"/>
    <row r="29480" ht="16.5" hidden="1" customHeight="1"/>
    <row r="29481" ht="16.5" hidden="1" customHeight="1"/>
    <row r="29482" ht="16.5" hidden="1" customHeight="1"/>
    <row r="29483" ht="16.5" hidden="1" customHeight="1"/>
    <row r="29484" ht="16.5" hidden="1" customHeight="1"/>
    <row r="29485" ht="16.5" hidden="1" customHeight="1"/>
    <row r="29486" ht="16.5" hidden="1" customHeight="1"/>
    <row r="29487" ht="16.5" hidden="1" customHeight="1"/>
    <row r="29488" ht="16.5" hidden="1" customHeight="1"/>
    <row r="29489" ht="16.5" hidden="1" customHeight="1"/>
    <row r="29490" ht="16.5" hidden="1" customHeight="1"/>
    <row r="29491" ht="16.5" hidden="1" customHeight="1"/>
    <row r="29492" ht="16.5" hidden="1" customHeight="1"/>
    <row r="29493" ht="16.5" hidden="1" customHeight="1"/>
    <row r="29494" ht="16.5" hidden="1" customHeight="1"/>
    <row r="29495" ht="16.5" hidden="1" customHeight="1"/>
    <row r="29496" ht="16.5" hidden="1" customHeight="1"/>
    <row r="29497" ht="16.5" hidden="1" customHeight="1"/>
    <row r="29498" ht="16.5" hidden="1" customHeight="1"/>
    <row r="29499" ht="16.5" hidden="1" customHeight="1"/>
    <row r="29500" ht="16.5" hidden="1" customHeight="1"/>
    <row r="29501" ht="16.5" hidden="1" customHeight="1"/>
    <row r="29502" ht="16.5" hidden="1" customHeight="1"/>
    <row r="29503" ht="16.5" hidden="1" customHeight="1"/>
    <row r="29504" ht="16.5" hidden="1" customHeight="1"/>
    <row r="29505" ht="16.5" hidden="1" customHeight="1"/>
    <row r="29506" ht="16.5" hidden="1" customHeight="1"/>
    <row r="29507" ht="16.5" hidden="1" customHeight="1"/>
    <row r="29508" ht="16.5" hidden="1" customHeight="1"/>
    <row r="29509" ht="16.5" hidden="1" customHeight="1"/>
    <row r="29510" ht="16.5" hidden="1" customHeight="1"/>
    <row r="29511" ht="16.5" hidden="1" customHeight="1"/>
    <row r="29512" ht="16.5" hidden="1" customHeight="1"/>
    <row r="29513" ht="16.5" hidden="1" customHeight="1"/>
    <row r="29514" ht="16.5" hidden="1" customHeight="1"/>
    <row r="29515" ht="16.5" hidden="1" customHeight="1"/>
    <row r="29516" ht="16.5" hidden="1" customHeight="1"/>
    <row r="29517" ht="16.5" hidden="1" customHeight="1"/>
    <row r="29518" ht="16.5" hidden="1" customHeight="1"/>
    <row r="29519" ht="16.5" hidden="1" customHeight="1"/>
    <row r="29520" ht="16.5" hidden="1" customHeight="1"/>
    <row r="29521" ht="16.5" hidden="1" customHeight="1"/>
    <row r="29522" ht="16.5" hidden="1" customHeight="1"/>
    <row r="29523" ht="16.5" hidden="1" customHeight="1"/>
    <row r="29524" ht="16.5" hidden="1" customHeight="1"/>
    <row r="29525" ht="16.5" hidden="1" customHeight="1"/>
    <row r="29526" ht="16.5" hidden="1" customHeight="1"/>
    <row r="29527" ht="16.5" hidden="1" customHeight="1"/>
    <row r="29528" ht="16.5" hidden="1" customHeight="1"/>
    <row r="29529" ht="16.5" hidden="1" customHeight="1"/>
    <row r="29530" ht="16.5" hidden="1" customHeight="1"/>
    <row r="29531" ht="16.5" hidden="1" customHeight="1"/>
    <row r="29532" ht="16.5" hidden="1" customHeight="1"/>
    <row r="29533" ht="16.5" hidden="1" customHeight="1"/>
    <row r="29534" ht="16.5" hidden="1" customHeight="1"/>
    <row r="29535" ht="16.5" hidden="1" customHeight="1"/>
    <row r="29536" ht="16.5" hidden="1" customHeight="1"/>
    <row r="29537" ht="16.5" hidden="1" customHeight="1"/>
    <row r="29538" ht="16.5" hidden="1" customHeight="1"/>
    <row r="29539" ht="16.5" hidden="1" customHeight="1"/>
    <row r="29540" ht="16.5" hidden="1" customHeight="1"/>
    <row r="29541" ht="16.5" hidden="1" customHeight="1"/>
    <row r="29542" ht="16.5" hidden="1" customHeight="1"/>
    <row r="29543" ht="16.5" hidden="1" customHeight="1"/>
    <row r="29544" ht="16.5" hidden="1" customHeight="1"/>
    <row r="29545" ht="16.5" hidden="1" customHeight="1"/>
    <row r="29546" ht="16.5" hidden="1" customHeight="1"/>
    <row r="29547" ht="16.5" hidden="1" customHeight="1"/>
    <row r="29548" ht="16.5" hidden="1" customHeight="1"/>
    <row r="29549" ht="16.5" hidden="1" customHeight="1"/>
    <row r="29550" ht="16.5" hidden="1" customHeight="1"/>
    <row r="29551" ht="16.5" hidden="1" customHeight="1"/>
    <row r="29552" ht="16.5" hidden="1" customHeight="1"/>
    <row r="29553" ht="16.5" hidden="1" customHeight="1"/>
    <row r="29554" ht="16.5" hidden="1" customHeight="1"/>
    <row r="29555" ht="16.5" hidden="1" customHeight="1"/>
    <row r="29556" ht="16.5" hidden="1" customHeight="1"/>
    <row r="29557" ht="16.5" hidden="1" customHeight="1"/>
    <row r="29558" ht="16.5" hidden="1" customHeight="1"/>
    <row r="29559" ht="16.5" hidden="1" customHeight="1"/>
    <row r="29560" ht="16.5" hidden="1" customHeight="1"/>
    <row r="29561" ht="16.5" hidden="1" customHeight="1"/>
    <row r="29562" ht="16.5" hidden="1" customHeight="1"/>
    <row r="29563" ht="16.5" hidden="1" customHeight="1"/>
    <row r="29564" ht="16.5" hidden="1" customHeight="1"/>
    <row r="29565" ht="16.5" hidden="1" customHeight="1"/>
    <row r="29566" ht="16.5" hidden="1" customHeight="1"/>
    <row r="29567" ht="16.5" hidden="1" customHeight="1"/>
    <row r="29568" ht="16.5" hidden="1" customHeight="1"/>
    <row r="29569" ht="16.5" hidden="1" customHeight="1"/>
    <row r="29570" ht="16.5" hidden="1" customHeight="1"/>
    <row r="29571" ht="16.5" hidden="1" customHeight="1"/>
    <row r="29572" ht="16.5" hidden="1" customHeight="1"/>
    <row r="29573" ht="16.5" hidden="1" customHeight="1"/>
    <row r="29574" ht="16.5" hidden="1" customHeight="1"/>
    <row r="29575" ht="16.5" hidden="1" customHeight="1"/>
    <row r="29576" ht="16.5" hidden="1" customHeight="1"/>
    <row r="29577" ht="16.5" hidden="1" customHeight="1"/>
    <row r="29578" ht="16.5" hidden="1" customHeight="1"/>
    <row r="29579" ht="16.5" hidden="1" customHeight="1"/>
    <row r="29580" ht="16.5" hidden="1" customHeight="1"/>
    <row r="29581" ht="16.5" hidden="1" customHeight="1"/>
    <row r="29582" ht="16.5" hidden="1" customHeight="1"/>
    <row r="29583" ht="16.5" hidden="1" customHeight="1"/>
    <row r="29584" ht="16.5" hidden="1" customHeight="1"/>
    <row r="29585" ht="16.5" hidden="1" customHeight="1"/>
    <row r="29586" ht="16.5" hidden="1" customHeight="1"/>
    <row r="29587" ht="16.5" hidden="1" customHeight="1"/>
    <row r="29588" ht="16.5" hidden="1" customHeight="1"/>
    <row r="29589" ht="16.5" hidden="1" customHeight="1"/>
    <row r="29590" ht="16.5" hidden="1" customHeight="1"/>
    <row r="29591" ht="16.5" hidden="1" customHeight="1"/>
    <row r="29592" ht="16.5" hidden="1" customHeight="1"/>
    <row r="29593" ht="16.5" hidden="1" customHeight="1"/>
    <row r="29594" ht="16.5" hidden="1" customHeight="1"/>
    <row r="29595" ht="16.5" hidden="1" customHeight="1"/>
    <row r="29596" ht="16.5" hidden="1" customHeight="1"/>
    <row r="29597" ht="16.5" hidden="1" customHeight="1"/>
    <row r="29598" ht="16.5" hidden="1" customHeight="1"/>
    <row r="29599" ht="16.5" hidden="1" customHeight="1"/>
    <row r="29600" ht="16.5" hidden="1" customHeight="1"/>
    <row r="29601" ht="16.5" hidden="1" customHeight="1"/>
    <row r="29602" ht="16.5" hidden="1" customHeight="1"/>
    <row r="29603" ht="16.5" hidden="1" customHeight="1"/>
    <row r="29604" ht="16.5" hidden="1" customHeight="1"/>
    <row r="29605" ht="16.5" hidden="1" customHeight="1"/>
    <row r="29606" ht="16.5" hidden="1" customHeight="1"/>
    <row r="29607" ht="16.5" hidden="1" customHeight="1"/>
    <row r="29608" ht="16.5" hidden="1" customHeight="1"/>
    <row r="29609" ht="16.5" hidden="1" customHeight="1"/>
    <row r="29610" ht="16.5" hidden="1" customHeight="1"/>
    <row r="29611" ht="16.5" hidden="1" customHeight="1"/>
    <row r="29612" ht="16.5" hidden="1" customHeight="1"/>
    <row r="29613" ht="16.5" hidden="1" customHeight="1"/>
    <row r="29614" ht="16.5" hidden="1" customHeight="1"/>
    <row r="29615" ht="16.5" hidden="1" customHeight="1"/>
    <row r="29616" ht="16.5" hidden="1" customHeight="1"/>
    <row r="29617" ht="16.5" hidden="1" customHeight="1"/>
    <row r="29618" ht="16.5" hidden="1" customHeight="1"/>
    <row r="29619" ht="16.5" hidden="1" customHeight="1"/>
    <row r="29620" ht="16.5" hidden="1" customHeight="1"/>
    <row r="29621" ht="16.5" hidden="1" customHeight="1"/>
    <row r="29622" ht="16.5" hidden="1" customHeight="1"/>
    <row r="29623" ht="16.5" hidden="1" customHeight="1"/>
    <row r="29624" ht="16.5" hidden="1" customHeight="1"/>
    <row r="29625" ht="16.5" hidden="1" customHeight="1"/>
    <row r="29626" ht="16.5" hidden="1" customHeight="1"/>
    <row r="29627" ht="16.5" hidden="1" customHeight="1"/>
    <row r="29628" ht="16.5" hidden="1" customHeight="1"/>
    <row r="29629" ht="16.5" hidden="1" customHeight="1"/>
    <row r="29630" ht="16.5" hidden="1" customHeight="1"/>
    <row r="29631" ht="16.5" hidden="1" customHeight="1"/>
    <row r="29632" ht="16.5" hidden="1" customHeight="1"/>
    <row r="29633" ht="16.5" hidden="1" customHeight="1"/>
    <row r="29634" ht="16.5" hidden="1" customHeight="1"/>
    <row r="29635" ht="16.5" hidden="1" customHeight="1"/>
    <row r="29636" ht="16.5" hidden="1" customHeight="1"/>
    <row r="29637" ht="16.5" hidden="1" customHeight="1"/>
    <row r="29638" ht="16.5" hidden="1" customHeight="1"/>
    <row r="29639" ht="16.5" hidden="1" customHeight="1"/>
    <row r="29640" ht="16.5" hidden="1" customHeight="1"/>
    <row r="29641" ht="16.5" hidden="1" customHeight="1"/>
    <row r="29642" ht="16.5" hidden="1" customHeight="1"/>
    <row r="29643" ht="16.5" hidden="1" customHeight="1"/>
    <row r="29644" ht="16.5" hidden="1" customHeight="1"/>
    <row r="29645" ht="16.5" hidden="1" customHeight="1"/>
    <row r="29646" ht="16.5" hidden="1" customHeight="1"/>
    <row r="29647" ht="16.5" hidden="1" customHeight="1"/>
    <row r="29648" ht="16.5" hidden="1" customHeight="1"/>
    <row r="29649" ht="16.5" hidden="1" customHeight="1"/>
    <row r="29650" ht="16.5" hidden="1" customHeight="1"/>
    <row r="29651" ht="16.5" hidden="1" customHeight="1"/>
    <row r="29652" ht="16.5" hidden="1" customHeight="1"/>
    <row r="29653" ht="16.5" hidden="1" customHeight="1"/>
    <row r="29654" ht="16.5" hidden="1" customHeight="1"/>
    <row r="29655" ht="16.5" hidden="1" customHeight="1"/>
    <row r="29656" ht="16.5" hidden="1" customHeight="1"/>
    <row r="29657" ht="16.5" hidden="1" customHeight="1"/>
    <row r="29658" ht="16.5" hidden="1" customHeight="1"/>
    <row r="29659" ht="16.5" hidden="1" customHeight="1"/>
    <row r="29660" ht="16.5" hidden="1" customHeight="1"/>
    <row r="29661" ht="16.5" hidden="1" customHeight="1"/>
    <row r="29662" ht="16.5" hidden="1" customHeight="1"/>
    <row r="29663" ht="16.5" hidden="1" customHeight="1"/>
    <row r="29664" ht="16.5" hidden="1" customHeight="1"/>
    <row r="29665" ht="16.5" hidden="1" customHeight="1"/>
    <row r="29666" ht="16.5" hidden="1" customHeight="1"/>
    <row r="29667" ht="16.5" hidden="1" customHeight="1"/>
    <row r="29668" ht="16.5" hidden="1" customHeight="1"/>
    <row r="29669" ht="16.5" hidden="1" customHeight="1"/>
    <row r="29670" ht="16.5" hidden="1" customHeight="1"/>
    <row r="29671" ht="16.5" hidden="1" customHeight="1"/>
    <row r="29672" ht="16.5" hidden="1" customHeight="1"/>
    <row r="29673" ht="16.5" hidden="1" customHeight="1"/>
    <row r="29674" ht="16.5" hidden="1" customHeight="1"/>
    <row r="29675" ht="16.5" hidden="1" customHeight="1"/>
    <row r="29676" ht="16.5" hidden="1" customHeight="1"/>
    <row r="29677" ht="16.5" hidden="1" customHeight="1"/>
    <row r="29678" ht="16.5" hidden="1" customHeight="1"/>
    <row r="29679" ht="16.5" hidden="1" customHeight="1"/>
    <row r="29680" ht="16.5" hidden="1" customHeight="1"/>
    <row r="29681" ht="16.5" hidden="1" customHeight="1"/>
    <row r="29682" ht="16.5" hidden="1" customHeight="1"/>
    <row r="29683" ht="16.5" hidden="1" customHeight="1"/>
    <row r="29684" ht="16.5" hidden="1" customHeight="1"/>
    <row r="29685" ht="16.5" hidden="1" customHeight="1"/>
    <row r="29686" ht="16.5" hidden="1" customHeight="1"/>
    <row r="29687" ht="16.5" hidden="1" customHeight="1"/>
    <row r="29688" ht="16.5" hidden="1" customHeight="1"/>
    <row r="29689" ht="16.5" hidden="1" customHeight="1"/>
    <row r="29690" ht="16.5" hidden="1" customHeight="1"/>
    <row r="29691" ht="16.5" hidden="1" customHeight="1"/>
    <row r="29692" ht="16.5" hidden="1" customHeight="1"/>
    <row r="29693" ht="16.5" hidden="1" customHeight="1"/>
    <row r="29694" ht="16.5" hidden="1" customHeight="1"/>
    <row r="29695" ht="16.5" hidden="1" customHeight="1"/>
    <row r="29696" ht="16.5" hidden="1" customHeight="1"/>
    <row r="29697" ht="16.5" hidden="1" customHeight="1"/>
    <row r="29698" ht="16.5" hidden="1" customHeight="1"/>
    <row r="29699" ht="16.5" hidden="1" customHeight="1"/>
    <row r="29700" ht="16.5" hidden="1" customHeight="1"/>
    <row r="29701" ht="16.5" hidden="1" customHeight="1"/>
    <row r="29702" ht="16.5" hidden="1" customHeight="1"/>
    <row r="29703" ht="16.5" hidden="1" customHeight="1"/>
    <row r="29704" ht="16.5" hidden="1" customHeight="1"/>
    <row r="29705" ht="16.5" hidden="1" customHeight="1"/>
    <row r="29706" ht="16.5" hidden="1" customHeight="1"/>
    <row r="29707" ht="16.5" hidden="1" customHeight="1"/>
    <row r="29708" ht="16.5" hidden="1" customHeight="1"/>
    <row r="29709" ht="16.5" hidden="1" customHeight="1"/>
    <row r="29710" ht="16.5" hidden="1" customHeight="1"/>
    <row r="29711" ht="16.5" hidden="1" customHeight="1"/>
    <row r="29712" ht="16.5" hidden="1" customHeight="1"/>
    <row r="29713" ht="16.5" hidden="1" customHeight="1"/>
    <row r="29714" ht="16.5" hidden="1" customHeight="1"/>
    <row r="29715" ht="16.5" hidden="1" customHeight="1"/>
    <row r="29716" ht="16.5" hidden="1" customHeight="1"/>
    <row r="29717" ht="16.5" hidden="1" customHeight="1"/>
    <row r="29718" ht="16.5" hidden="1" customHeight="1"/>
    <row r="29719" ht="16.5" hidden="1" customHeight="1"/>
    <row r="29720" ht="16.5" hidden="1" customHeight="1"/>
    <row r="29721" ht="16.5" hidden="1" customHeight="1"/>
    <row r="29722" ht="16.5" hidden="1" customHeight="1"/>
    <row r="29723" ht="16.5" hidden="1" customHeight="1"/>
    <row r="29724" ht="16.5" hidden="1" customHeight="1"/>
    <row r="29725" ht="16.5" hidden="1" customHeight="1"/>
    <row r="29726" ht="16.5" hidden="1" customHeight="1"/>
    <row r="29727" ht="16.5" hidden="1" customHeight="1"/>
    <row r="29728" ht="16.5" hidden="1" customHeight="1"/>
    <row r="29729" ht="16.5" hidden="1" customHeight="1"/>
    <row r="29730" ht="16.5" hidden="1" customHeight="1"/>
    <row r="29731" ht="16.5" hidden="1" customHeight="1"/>
    <row r="29732" ht="16.5" hidden="1" customHeight="1"/>
    <row r="29733" ht="16.5" hidden="1" customHeight="1"/>
    <row r="29734" ht="16.5" hidden="1" customHeight="1"/>
    <row r="29735" ht="16.5" hidden="1" customHeight="1"/>
    <row r="29736" ht="16.5" hidden="1" customHeight="1"/>
    <row r="29737" ht="16.5" hidden="1" customHeight="1"/>
    <row r="29738" ht="16.5" hidden="1" customHeight="1"/>
    <row r="29739" ht="16.5" hidden="1" customHeight="1"/>
    <row r="29740" ht="16.5" hidden="1" customHeight="1"/>
    <row r="29741" ht="16.5" hidden="1" customHeight="1"/>
    <row r="29742" ht="16.5" hidden="1" customHeight="1"/>
    <row r="29743" ht="16.5" hidden="1" customHeight="1"/>
    <row r="29744" ht="16.5" hidden="1" customHeight="1"/>
    <row r="29745" ht="16.5" hidden="1" customHeight="1"/>
    <row r="29746" ht="16.5" hidden="1" customHeight="1"/>
    <row r="29747" ht="16.5" hidden="1" customHeight="1"/>
    <row r="29748" ht="16.5" hidden="1" customHeight="1"/>
    <row r="29749" ht="16.5" hidden="1" customHeight="1"/>
    <row r="29750" ht="16.5" hidden="1" customHeight="1"/>
    <row r="29751" ht="16.5" hidden="1" customHeight="1"/>
    <row r="29752" ht="16.5" hidden="1" customHeight="1"/>
    <row r="29753" ht="16.5" hidden="1" customHeight="1"/>
    <row r="29754" ht="16.5" hidden="1" customHeight="1"/>
    <row r="29755" ht="16.5" hidden="1" customHeight="1"/>
    <row r="29756" ht="16.5" hidden="1" customHeight="1"/>
    <row r="29757" ht="16.5" hidden="1" customHeight="1"/>
    <row r="29758" ht="16.5" hidden="1" customHeight="1"/>
    <row r="29759" ht="16.5" hidden="1" customHeight="1"/>
    <row r="29760" ht="16.5" hidden="1" customHeight="1"/>
    <row r="29761" ht="16.5" hidden="1" customHeight="1"/>
    <row r="29762" ht="16.5" hidden="1" customHeight="1"/>
    <row r="29763" ht="16.5" hidden="1" customHeight="1"/>
    <row r="29764" ht="16.5" hidden="1" customHeight="1"/>
    <row r="29765" ht="16.5" hidden="1" customHeight="1"/>
    <row r="29766" ht="16.5" hidden="1" customHeight="1"/>
    <row r="29767" ht="16.5" hidden="1" customHeight="1"/>
    <row r="29768" ht="16.5" hidden="1" customHeight="1"/>
    <row r="29769" ht="16.5" hidden="1" customHeight="1"/>
    <row r="29770" ht="16.5" hidden="1" customHeight="1"/>
    <row r="29771" ht="16.5" hidden="1" customHeight="1"/>
    <row r="29772" ht="16.5" hidden="1" customHeight="1"/>
    <row r="29773" ht="16.5" hidden="1" customHeight="1"/>
    <row r="29774" ht="16.5" hidden="1" customHeight="1"/>
    <row r="29775" ht="16.5" hidden="1" customHeight="1"/>
    <row r="29776" ht="16.5" hidden="1" customHeight="1"/>
    <row r="29777" ht="16.5" hidden="1" customHeight="1"/>
    <row r="29778" ht="16.5" hidden="1" customHeight="1"/>
    <row r="29779" ht="16.5" hidden="1" customHeight="1"/>
    <row r="29780" ht="16.5" hidden="1" customHeight="1"/>
    <row r="29781" ht="16.5" hidden="1" customHeight="1"/>
    <row r="29782" ht="16.5" hidden="1" customHeight="1"/>
    <row r="29783" ht="16.5" hidden="1" customHeight="1"/>
    <row r="29784" ht="16.5" hidden="1" customHeight="1"/>
    <row r="29785" ht="16.5" hidden="1" customHeight="1"/>
    <row r="29786" ht="16.5" hidden="1" customHeight="1"/>
    <row r="29787" ht="16.5" hidden="1" customHeight="1"/>
    <row r="29788" ht="16.5" hidden="1" customHeight="1"/>
    <row r="29789" ht="16.5" hidden="1" customHeight="1"/>
    <row r="29790" ht="16.5" hidden="1" customHeight="1"/>
    <row r="29791" ht="16.5" hidden="1" customHeight="1"/>
    <row r="29792" ht="16.5" hidden="1" customHeight="1"/>
    <row r="29793" ht="16.5" hidden="1" customHeight="1"/>
    <row r="29794" ht="16.5" hidden="1" customHeight="1"/>
    <row r="29795" ht="16.5" hidden="1" customHeight="1"/>
    <row r="29796" ht="16.5" hidden="1" customHeight="1"/>
    <row r="29797" ht="16.5" hidden="1" customHeight="1"/>
    <row r="29798" ht="16.5" hidden="1" customHeight="1"/>
    <row r="29799" ht="16.5" hidden="1" customHeight="1"/>
    <row r="29800" ht="16.5" hidden="1" customHeight="1"/>
    <row r="29801" ht="16.5" hidden="1" customHeight="1"/>
    <row r="29802" ht="16.5" hidden="1" customHeight="1"/>
    <row r="29803" ht="16.5" hidden="1" customHeight="1"/>
    <row r="29804" ht="16.5" hidden="1" customHeight="1"/>
    <row r="29805" ht="16.5" hidden="1" customHeight="1"/>
    <row r="29806" ht="16.5" hidden="1" customHeight="1"/>
    <row r="29807" ht="16.5" hidden="1" customHeight="1"/>
    <row r="29808" ht="16.5" hidden="1" customHeight="1"/>
    <row r="29809" ht="16.5" hidden="1" customHeight="1"/>
    <row r="29810" ht="16.5" hidden="1" customHeight="1"/>
    <row r="29811" ht="16.5" hidden="1" customHeight="1"/>
    <row r="29812" ht="16.5" hidden="1" customHeight="1"/>
    <row r="29813" ht="16.5" hidden="1" customHeight="1"/>
    <row r="29814" ht="16.5" hidden="1" customHeight="1"/>
    <row r="29815" ht="16.5" hidden="1" customHeight="1"/>
    <row r="29816" ht="16.5" hidden="1" customHeight="1"/>
    <row r="29817" ht="16.5" hidden="1" customHeight="1"/>
    <row r="29818" ht="16.5" hidden="1" customHeight="1"/>
    <row r="29819" ht="16.5" hidden="1" customHeight="1"/>
    <row r="29820" ht="16.5" hidden="1" customHeight="1"/>
    <row r="29821" ht="16.5" hidden="1" customHeight="1"/>
    <row r="29822" ht="16.5" hidden="1" customHeight="1"/>
    <row r="29823" ht="16.5" hidden="1" customHeight="1"/>
    <row r="29824" ht="16.5" hidden="1" customHeight="1"/>
    <row r="29825" ht="16.5" hidden="1" customHeight="1"/>
    <row r="29826" ht="16.5" hidden="1" customHeight="1"/>
    <row r="29827" ht="16.5" hidden="1" customHeight="1"/>
    <row r="29828" ht="16.5" hidden="1" customHeight="1"/>
    <row r="29829" ht="16.5" hidden="1" customHeight="1"/>
    <row r="29830" ht="16.5" hidden="1" customHeight="1"/>
    <row r="29831" ht="16.5" hidden="1" customHeight="1"/>
    <row r="29832" ht="16.5" hidden="1" customHeight="1"/>
    <row r="29833" ht="16.5" hidden="1" customHeight="1"/>
    <row r="29834" ht="16.5" hidden="1" customHeight="1"/>
    <row r="29835" ht="16.5" hidden="1" customHeight="1"/>
    <row r="29836" ht="16.5" hidden="1" customHeight="1"/>
    <row r="29837" ht="16.5" hidden="1" customHeight="1"/>
    <row r="29838" ht="16.5" hidden="1" customHeight="1"/>
    <row r="29839" ht="16.5" hidden="1" customHeight="1"/>
    <row r="29840" ht="16.5" hidden="1" customHeight="1"/>
    <row r="29841" ht="16.5" hidden="1" customHeight="1"/>
    <row r="29842" ht="16.5" hidden="1" customHeight="1"/>
    <row r="29843" ht="16.5" hidden="1" customHeight="1"/>
    <row r="29844" ht="16.5" hidden="1" customHeight="1"/>
    <row r="29845" ht="16.5" hidden="1" customHeight="1"/>
    <row r="29846" ht="16.5" hidden="1" customHeight="1"/>
    <row r="29847" ht="16.5" hidden="1" customHeight="1"/>
    <row r="29848" ht="16.5" hidden="1" customHeight="1"/>
    <row r="29849" ht="16.5" hidden="1" customHeight="1"/>
    <row r="29850" ht="16.5" hidden="1" customHeight="1"/>
    <row r="29851" ht="16.5" hidden="1" customHeight="1"/>
    <row r="29852" ht="16.5" hidden="1" customHeight="1"/>
    <row r="29853" ht="16.5" hidden="1" customHeight="1"/>
    <row r="29854" ht="16.5" hidden="1" customHeight="1"/>
    <row r="29855" ht="16.5" hidden="1" customHeight="1"/>
    <row r="29856" ht="16.5" hidden="1" customHeight="1"/>
    <row r="29857" ht="16.5" hidden="1" customHeight="1"/>
    <row r="29858" ht="16.5" hidden="1" customHeight="1"/>
    <row r="29859" ht="16.5" hidden="1" customHeight="1"/>
    <row r="29860" ht="16.5" hidden="1" customHeight="1"/>
    <row r="29861" ht="16.5" hidden="1" customHeight="1"/>
    <row r="29862" ht="16.5" hidden="1" customHeight="1"/>
    <row r="29863" ht="16.5" hidden="1" customHeight="1"/>
    <row r="29864" ht="16.5" hidden="1" customHeight="1"/>
    <row r="29865" ht="16.5" hidden="1" customHeight="1"/>
    <row r="29866" ht="16.5" hidden="1" customHeight="1"/>
    <row r="29867" ht="16.5" hidden="1" customHeight="1"/>
    <row r="29868" ht="16.5" hidden="1" customHeight="1"/>
    <row r="29869" ht="16.5" hidden="1" customHeight="1"/>
    <row r="29870" ht="16.5" hidden="1" customHeight="1"/>
    <row r="29871" ht="16.5" hidden="1" customHeight="1"/>
    <row r="29872" ht="16.5" hidden="1" customHeight="1"/>
    <row r="29873" ht="16.5" hidden="1" customHeight="1"/>
    <row r="29874" ht="16.5" hidden="1" customHeight="1"/>
    <row r="29875" ht="16.5" hidden="1" customHeight="1"/>
    <row r="29876" ht="16.5" hidden="1" customHeight="1"/>
    <row r="29877" ht="16.5" hidden="1" customHeight="1"/>
    <row r="29878" ht="16.5" hidden="1" customHeight="1"/>
    <row r="29879" ht="16.5" hidden="1" customHeight="1"/>
    <row r="29880" ht="16.5" hidden="1" customHeight="1"/>
    <row r="29881" ht="16.5" hidden="1" customHeight="1"/>
    <row r="29882" ht="16.5" hidden="1" customHeight="1"/>
    <row r="29883" ht="16.5" hidden="1" customHeight="1"/>
    <row r="29884" ht="16.5" hidden="1" customHeight="1"/>
    <row r="29885" ht="16.5" hidden="1" customHeight="1"/>
    <row r="29886" ht="16.5" hidden="1" customHeight="1"/>
    <row r="29887" ht="16.5" hidden="1" customHeight="1"/>
    <row r="29888" ht="16.5" hidden="1" customHeight="1"/>
    <row r="29889" ht="16.5" hidden="1" customHeight="1"/>
    <row r="29890" ht="16.5" hidden="1" customHeight="1"/>
    <row r="29891" ht="16.5" hidden="1" customHeight="1"/>
    <row r="29892" ht="16.5" hidden="1" customHeight="1"/>
    <row r="29893" ht="16.5" hidden="1" customHeight="1"/>
    <row r="29894" ht="16.5" hidden="1" customHeight="1"/>
    <row r="29895" ht="16.5" hidden="1" customHeight="1"/>
    <row r="29896" ht="16.5" hidden="1" customHeight="1"/>
    <row r="29897" ht="16.5" hidden="1" customHeight="1"/>
    <row r="29898" ht="16.5" hidden="1" customHeight="1"/>
    <row r="29899" ht="16.5" hidden="1" customHeight="1"/>
    <row r="29900" ht="16.5" hidden="1" customHeight="1"/>
    <row r="29901" ht="16.5" hidden="1" customHeight="1"/>
    <row r="29902" ht="16.5" hidden="1" customHeight="1"/>
    <row r="29903" ht="16.5" hidden="1" customHeight="1"/>
    <row r="29904" ht="16.5" hidden="1" customHeight="1"/>
    <row r="29905" ht="16.5" hidden="1" customHeight="1"/>
    <row r="29906" ht="16.5" hidden="1" customHeight="1"/>
    <row r="29907" ht="16.5" hidden="1" customHeight="1"/>
    <row r="29908" ht="16.5" hidden="1" customHeight="1"/>
    <row r="29909" ht="16.5" hidden="1" customHeight="1"/>
    <row r="29910" ht="16.5" hidden="1" customHeight="1"/>
    <row r="29911" ht="16.5" hidden="1" customHeight="1"/>
    <row r="29912" ht="16.5" hidden="1" customHeight="1"/>
    <row r="29913" ht="16.5" hidden="1" customHeight="1"/>
    <row r="29914" ht="16.5" hidden="1" customHeight="1"/>
    <row r="29915" ht="16.5" hidden="1" customHeight="1"/>
    <row r="29916" ht="16.5" hidden="1" customHeight="1"/>
    <row r="29917" ht="16.5" hidden="1" customHeight="1"/>
    <row r="29918" ht="16.5" hidden="1" customHeight="1"/>
    <row r="29919" ht="16.5" hidden="1" customHeight="1"/>
    <row r="29920" ht="16.5" hidden="1" customHeight="1"/>
    <row r="29921" ht="16.5" hidden="1" customHeight="1"/>
    <row r="29922" ht="16.5" hidden="1" customHeight="1"/>
    <row r="29923" ht="16.5" hidden="1" customHeight="1"/>
    <row r="29924" ht="16.5" hidden="1" customHeight="1"/>
    <row r="29925" ht="16.5" hidden="1" customHeight="1"/>
    <row r="29926" ht="16.5" hidden="1" customHeight="1"/>
    <row r="29927" ht="16.5" hidden="1" customHeight="1"/>
    <row r="29928" ht="16.5" hidden="1" customHeight="1"/>
    <row r="29929" ht="16.5" hidden="1" customHeight="1"/>
    <row r="29930" ht="16.5" hidden="1" customHeight="1"/>
    <row r="29931" ht="16.5" hidden="1" customHeight="1"/>
    <row r="29932" ht="16.5" hidden="1" customHeight="1"/>
    <row r="29933" ht="16.5" hidden="1" customHeight="1"/>
    <row r="29934" ht="16.5" hidden="1" customHeight="1"/>
    <row r="29935" ht="16.5" hidden="1" customHeight="1"/>
    <row r="29936" ht="16.5" hidden="1" customHeight="1"/>
    <row r="29937" ht="16.5" hidden="1" customHeight="1"/>
    <row r="29938" ht="16.5" hidden="1" customHeight="1"/>
    <row r="29939" ht="16.5" hidden="1" customHeight="1"/>
    <row r="29940" ht="16.5" hidden="1" customHeight="1"/>
    <row r="29941" ht="16.5" hidden="1" customHeight="1"/>
    <row r="29942" ht="16.5" hidden="1" customHeight="1"/>
    <row r="29943" ht="16.5" hidden="1" customHeight="1"/>
    <row r="29944" ht="16.5" hidden="1" customHeight="1"/>
    <row r="29945" ht="16.5" hidden="1" customHeight="1"/>
    <row r="29946" ht="16.5" hidden="1" customHeight="1"/>
    <row r="29947" ht="16.5" hidden="1" customHeight="1"/>
    <row r="29948" ht="16.5" hidden="1" customHeight="1"/>
    <row r="29949" ht="16.5" hidden="1" customHeight="1"/>
    <row r="29950" ht="16.5" hidden="1" customHeight="1"/>
    <row r="29951" ht="16.5" hidden="1" customHeight="1"/>
    <row r="29952" ht="16.5" hidden="1" customHeight="1"/>
    <row r="29953" ht="16.5" hidden="1" customHeight="1"/>
    <row r="29954" ht="16.5" hidden="1" customHeight="1"/>
    <row r="29955" ht="16.5" hidden="1" customHeight="1"/>
    <row r="29956" ht="16.5" hidden="1" customHeight="1"/>
    <row r="29957" ht="16.5" hidden="1" customHeight="1"/>
    <row r="29958" ht="16.5" hidden="1" customHeight="1"/>
    <row r="29959" ht="16.5" hidden="1" customHeight="1"/>
    <row r="29960" ht="16.5" hidden="1" customHeight="1"/>
    <row r="29961" ht="16.5" hidden="1" customHeight="1"/>
    <row r="29962" ht="16.5" hidden="1" customHeight="1"/>
    <row r="29963" ht="16.5" hidden="1" customHeight="1"/>
    <row r="29964" ht="16.5" hidden="1" customHeight="1"/>
    <row r="29965" ht="16.5" hidden="1" customHeight="1"/>
    <row r="29966" ht="16.5" hidden="1" customHeight="1"/>
    <row r="29967" ht="16.5" hidden="1" customHeight="1"/>
    <row r="29968" ht="16.5" hidden="1" customHeight="1"/>
    <row r="29969" ht="16.5" hidden="1" customHeight="1"/>
    <row r="29970" ht="16.5" hidden="1" customHeight="1"/>
    <row r="29971" ht="16.5" hidden="1" customHeight="1"/>
    <row r="29972" ht="16.5" hidden="1" customHeight="1"/>
    <row r="29973" ht="16.5" hidden="1" customHeight="1"/>
    <row r="29974" ht="16.5" hidden="1" customHeight="1"/>
    <row r="29975" ht="16.5" hidden="1" customHeight="1"/>
    <row r="29976" ht="16.5" hidden="1" customHeight="1"/>
    <row r="29977" ht="16.5" hidden="1" customHeight="1"/>
    <row r="29978" ht="16.5" hidden="1" customHeight="1"/>
    <row r="29979" ht="16.5" hidden="1" customHeight="1"/>
    <row r="29980" ht="16.5" hidden="1" customHeight="1"/>
    <row r="29981" ht="16.5" hidden="1" customHeight="1"/>
    <row r="29982" ht="16.5" hidden="1" customHeight="1"/>
    <row r="29983" ht="16.5" hidden="1" customHeight="1"/>
    <row r="29984" ht="16.5" hidden="1" customHeight="1"/>
    <row r="29985" ht="16.5" hidden="1" customHeight="1"/>
    <row r="29986" ht="16.5" hidden="1" customHeight="1"/>
    <row r="29987" ht="16.5" hidden="1" customHeight="1"/>
    <row r="29988" ht="16.5" hidden="1" customHeight="1"/>
    <row r="29989" ht="16.5" hidden="1" customHeight="1"/>
    <row r="29990" ht="16.5" hidden="1" customHeight="1"/>
    <row r="29991" ht="16.5" hidden="1" customHeight="1"/>
    <row r="29992" ht="16.5" hidden="1" customHeight="1"/>
    <row r="29993" ht="16.5" hidden="1" customHeight="1"/>
    <row r="29994" ht="16.5" hidden="1" customHeight="1"/>
    <row r="29995" ht="16.5" hidden="1" customHeight="1"/>
    <row r="29996" ht="16.5" hidden="1" customHeight="1"/>
    <row r="29997" ht="16.5" hidden="1" customHeight="1"/>
    <row r="29998" ht="16.5" hidden="1" customHeight="1"/>
    <row r="29999" ht="16.5" hidden="1" customHeight="1"/>
    <row r="30000" ht="16.5" hidden="1" customHeight="1"/>
    <row r="30001" ht="16.5" hidden="1" customHeight="1"/>
    <row r="30002" ht="16.5" hidden="1" customHeight="1"/>
    <row r="30003" ht="16.5" hidden="1" customHeight="1"/>
    <row r="30004" ht="16.5" hidden="1" customHeight="1"/>
    <row r="30005" ht="16.5" hidden="1" customHeight="1"/>
    <row r="30006" ht="16.5" hidden="1" customHeight="1"/>
    <row r="30007" ht="16.5" hidden="1" customHeight="1"/>
    <row r="30008" ht="16.5" hidden="1" customHeight="1"/>
    <row r="30009" ht="16.5" hidden="1" customHeight="1"/>
    <row r="30010" ht="16.5" hidden="1" customHeight="1"/>
    <row r="30011" ht="16.5" hidden="1" customHeight="1"/>
    <row r="30012" ht="16.5" hidden="1" customHeight="1"/>
    <row r="30013" ht="16.5" hidden="1" customHeight="1"/>
    <row r="30014" ht="16.5" hidden="1" customHeight="1"/>
    <row r="30015" ht="16.5" hidden="1" customHeight="1"/>
    <row r="30016" ht="16.5" hidden="1" customHeight="1"/>
    <row r="30017" ht="16.5" hidden="1" customHeight="1"/>
    <row r="30018" ht="16.5" hidden="1" customHeight="1"/>
    <row r="30019" ht="16.5" hidden="1" customHeight="1"/>
    <row r="30020" ht="16.5" hidden="1" customHeight="1"/>
    <row r="30021" ht="16.5" hidden="1" customHeight="1"/>
    <row r="30022" ht="16.5" hidden="1" customHeight="1"/>
    <row r="30023" ht="16.5" hidden="1" customHeight="1"/>
    <row r="30024" ht="16.5" hidden="1" customHeight="1"/>
    <row r="30025" ht="16.5" hidden="1" customHeight="1"/>
    <row r="30026" ht="16.5" hidden="1" customHeight="1"/>
    <row r="30027" ht="16.5" hidden="1" customHeight="1"/>
    <row r="30028" ht="16.5" hidden="1" customHeight="1"/>
    <row r="30029" ht="16.5" hidden="1" customHeight="1"/>
    <row r="30030" ht="16.5" hidden="1" customHeight="1"/>
    <row r="30031" ht="16.5" hidden="1" customHeight="1"/>
    <row r="30032" ht="16.5" hidden="1" customHeight="1"/>
    <row r="30033" ht="16.5" hidden="1" customHeight="1"/>
    <row r="30034" ht="16.5" hidden="1" customHeight="1"/>
    <row r="30035" ht="16.5" hidden="1" customHeight="1"/>
    <row r="30036" ht="16.5" hidden="1" customHeight="1"/>
    <row r="30037" ht="16.5" hidden="1" customHeight="1"/>
    <row r="30038" ht="16.5" hidden="1" customHeight="1"/>
    <row r="30039" ht="16.5" hidden="1" customHeight="1"/>
    <row r="30040" ht="16.5" hidden="1" customHeight="1"/>
    <row r="30041" ht="16.5" hidden="1" customHeight="1"/>
    <row r="30042" ht="16.5" hidden="1" customHeight="1"/>
    <row r="30043" ht="16.5" hidden="1" customHeight="1"/>
    <row r="30044" ht="16.5" hidden="1" customHeight="1"/>
    <row r="30045" ht="16.5" hidden="1" customHeight="1"/>
    <row r="30046" ht="16.5" hidden="1" customHeight="1"/>
    <row r="30047" ht="16.5" hidden="1" customHeight="1"/>
    <row r="30048" ht="16.5" hidden="1" customHeight="1"/>
    <row r="30049" ht="16.5" hidden="1" customHeight="1"/>
    <row r="30050" ht="16.5" hidden="1" customHeight="1"/>
    <row r="30051" ht="16.5" hidden="1" customHeight="1"/>
    <row r="30052" ht="16.5" hidden="1" customHeight="1"/>
    <row r="30053" ht="16.5" hidden="1" customHeight="1"/>
    <row r="30054" ht="16.5" hidden="1" customHeight="1"/>
    <row r="30055" ht="16.5" hidden="1" customHeight="1"/>
    <row r="30056" ht="16.5" hidden="1" customHeight="1"/>
    <row r="30057" ht="16.5" hidden="1" customHeight="1"/>
    <row r="30058" ht="16.5" hidden="1" customHeight="1"/>
    <row r="30059" ht="16.5" hidden="1" customHeight="1"/>
    <row r="30060" ht="16.5" hidden="1" customHeight="1"/>
    <row r="30061" ht="16.5" hidden="1" customHeight="1"/>
    <row r="30062" ht="16.5" hidden="1" customHeight="1"/>
    <row r="30063" ht="16.5" hidden="1" customHeight="1"/>
    <row r="30064" ht="16.5" hidden="1" customHeight="1"/>
    <row r="30065" ht="16.5" hidden="1" customHeight="1"/>
    <row r="30066" ht="16.5" hidden="1" customHeight="1"/>
    <row r="30067" ht="16.5" hidden="1" customHeight="1"/>
    <row r="30068" ht="16.5" hidden="1" customHeight="1"/>
    <row r="30069" ht="16.5" hidden="1" customHeight="1"/>
    <row r="30070" ht="16.5" hidden="1" customHeight="1"/>
    <row r="30071" ht="16.5" hidden="1" customHeight="1"/>
    <row r="30072" ht="16.5" hidden="1" customHeight="1"/>
    <row r="30073" ht="16.5" hidden="1" customHeight="1"/>
    <row r="30074" ht="16.5" hidden="1" customHeight="1"/>
    <row r="30075" ht="16.5" hidden="1" customHeight="1"/>
    <row r="30076" ht="16.5" hidden="1" customHeight="1"/>
    <row r="30077" ht="16.5" hidden="1" customHeight="1"/>
    <row r="30078" ht="16.5" hidden="1" customHeight="1"/>
    <row r="30079" ht="16.5" hidden="1" customHeight="1"/>
    <row r="30080" ht="16.5" hidden="1" customHeight="1"/>
    <row r="30081" ht="16.5" hidden="1" customHeight="1"/>
    <row r="30082" ht="16.5" hidden="1" customHeight="1"/>
    <row r="30083" ht="16.5" hidden="1" customHeight="1"/>
    <row r="30084" ht="16.5" hidden="1" customHeight="1"/>
    <row r="30085" ht="16.5" hidden="1" customHeight="1"/>
    <row r="30086" ht="16.5" hidden="1" customHeight="1"/>
    <row r="30087" ht="16.5" hidden="1" customHeight="1"/>
    <row r="30088" ht="16.5" hidden="1" customHeight="1"/>
    <row r="30089" ht="16.5" hidden="1" customHeight="1"/>
    <row r="30090" ht="16.5" hidden="1" customHeight="1"/>
    <row r="30091" ht="16.5" hidden="1" customHeight="1"/>
    <row r="30092" ht="16.5" hidden="1" customHeight="1"/>
    <row r="30093" ht="16.5" hidden="1" customHeight="1"/>
    <row r="30094" ht="16.5" hidden="1" customHeight="1"/>
    <row r="30095" ht="16.5" hidden="1" customHeight="1"/>
    <row r="30096" ht="16.5" hidden="1" customHeight="1"/>
    <row r="30097" ht="16.5" hidden="1" customHeight="1"/>
    <row r="30098" ht="16.5" hidden="1" customHeight="1"/>
    <row r="30099" ht="16.5" hidden="1" customHeight="1"/>
    <row r="30100" ht="16.5" hidden="1" customHeight="1"/>
    <row r="30101" ht="16.5" hidden="1" customHeight="1"/>
    <row r="30102" ht="16.5" hidden="1" customHeight="1"/>
    <row r="30103" ht="16.5" hidden="1" customHeight="1"/>
    <row r="30104" ht="16.5" hidden="1" customHeight="1"/>
    <row r="30105" ht="16.5" hidden="1" customHeight="1"/>
    <row r="30106" ht="16.5" hidden="1" customHeight="1"/>
    <row r="30107" ht="16.5" hidden="1" customHeight="1"/>
    <row r="30108" ht="16.5" hidden="1" customHeight="1"/>
    <row r="30109" ht="16.5" hidden="1" customHeight="1"/>
    <row r="30110" ht="16.5" hidden="1" customHeight="1"/>
    <row r="30111" ht="16.5" hidden="1" customHeight="1"/>
    <row r="30112" ht="16.5" hidden="1" customHeight="1"/>
    <row r="30113" ht="16.5" hidden="1" customHeight="1"/>
    <row r="30114" ht="16.5" hidden="1" customHeight="1"/>
    <row r="30115" ht="16.5" hidden="1" customHeight="1"/>
    <row r="30116" ht="16.5" hidden="1" customHeight="1"/>
    <row r="30117" ht="16.5" hidden="1" customHeight="1"/>
    <row r="30118" ht="16.5" hidden="1" customHeight="1"/>
    <row r="30119" ht="16.5" hidden="1" customHeight="1"/>
    <row r="30120" ht="16.5" hidden="1" customHeight="1"/>
    <row r="30121" ht="16.5" hidden="1" customHeight="1"/>
    <row r="30122" ht="16.5" hidden="1" customHeight="1"/>
    <row r="30123" ht="16.5" hidden="1" customHeight="1"/>
    <row r="30124" ht="16.5" hidden="1" customHeight="1"/>
    <row r="30125" ht="16.5" hidden="1" customHeight="1"/>
    <row r="30126" ht="16.5" hidden="1" customHeight="1"/>
    <row r="30127" ht="16.5" hidden="1" customHeight="1"/>
    <row r="30128" ht="16.5" hidden="1" customHeight="1"/>
    <row r="30129" ht="16.5" hidden="1" customHeight="1"/>
    <row r="30130" ht="16.5" hidden="1" customHeight="1"/>
    <row r="30131" ht="16.5" hidden="1" customHeight="1"/>
    <row r="30132" ht="16.5" hidden="1" customHeight="1"/>
    <row r="30133" ht="16.5" hidden="1" customHeight="1"/>
    <row r="30134" ht="16.5" hidden="1" customHeight="1"/>
    <row r="30135" ht="16.5" hidden="1" customHeight="1"/>
    <row r="30136" ht="16.5" hidden="1" customHeight="1"/>
    <row r="30137" ht="16.5" hidden="1" customHeight="1"/>
    <row r="30138" ht="16.5" hidden="1" customHeight="1"/>
    <row r="30139" ht="16.5" hidden="1" customHeight="1"/>
    <row r="30140" ht="16.5" hidden="1" customHeight="1"/>
    <row r="30141" ht="16.5" hidden="1" customHeight="1"/>
    <row r="30142" ht="16.5" hidden="1" customHeight="1"/>
    <row r="30143" ht="16.5" hidden="1" customHeight="1"/>
    <row r="30144" ht="16.5" hidden="1" customHeight="1"/>
    <row r="30145" ht="16.5" hidden="1" customHeight="1"/>
    <row r="30146" ht="16.5" hidden="1" customHeight="1"/>
    <row r="30147" ht="16.5" hidden="1" customHeight="1"/>
    <row r="30148" ht="16.5" hidden="1" customHeight="1"/>
    <row r="30149" ht="16.5" hidden="1" customHeight="1"/>
    <row r="30150" ht="16.5" hidden="1" customHeight="1"/>
    <row r="30151" ht="16.5" hidden="1" customHeight="1"/>
    <row r="30152" ht="16.5" hidden="1" customHeight="1"/>
    <row r="30153" ht="16.5" hidden="1" customHeight="1"/>
    <row r="30154" ht="16.5" hidden="1" customHeight="1"/>
    <row r="30155" ht="16.5" hidden="1" customHeight="1"/>
    <row r="30156" ht="16.5" hidden="1" customHeight="1"/>
    <row r="30157" ht="16.5" hidden="1" customHeight="1"/>
    <row r="30158" ht="16.5" hidden="1" customHeight="1"/>
    <row r="30159" ht="16.5" hidden="1" customHeight="1"/>
    <row r="30160" ht="16.5" hidden="1" customHeight="1"/>
    <row r="30161" ht="16.5" hidden="1" customHeight="1"/>
    <row r="30162" ht="16.5" hidden="1" customHeight="1"/>
    <row r="30163" ht="16.5" hidden="1" customHeight="1"/>
    <row r="30164" ht="16.5" hidden="1" customHeight="1"/>
    <row r="30165" ht="16.5" hidden="1" customHeight="1"/>
    <row r="30166" ht="16.5" hidden="1" customHeight="1"/>
    <row r="30167" ht="16.5" hidden="1" customHeight="1"/>
    <row r="30168" ht="16.5" hidden="1" customHeight="1"/>
    <row r="30169" ht="16.5" hidden="1" customHeight="1"/>
    <row r="30170" ht="16.5" hidden="1" customHeight="1"/>
    <row r="30171" ht="16.5" hidden="1" customHeight="1"/>
    <row r="30172" ht="16.5" hidden="1" customHeight="1"/>
    <row r="30173" ht="16.5" hidden="1" customHeight="1"/>
    <row r="30174" ht="16.5" hidden="1" customHeight="1"/>
    <row r="30175" ht="16.5" hidden="1" customHeight="1"/>
    <row r="30176" ht="16.5" hidden="1" customHeight="1"/>
    <row r="30177" ht="16.5" hidden="1" customHeight="1"/>
    <row r="30178" ht="16.5" hidden="1" customHeight="1"/>
    <row r="30179" ht="16.5" hidden="1" customHeight="1"/>
    <row r="30180" ht="16.5" hidden="1" customHeight="1"/>
    <row r="30181" ht="16.5" hidden="1" customHeight="1"/>
    <row r="30182" ht="16.5" hidden="1" customHeight="1"/>
    <row r="30183" ht="16.5" hidden="1" customHeight="1"/>
    <row r="30184" ht="16.5" hidden="1" customHeight="1"/>
    <row r="30185" ht="16.5" hidden="1" customHeight="1"/>
    <row r="30186" ht="16.5" hidden="1" customHeight="1"/>
    <row r="30187" ht="16.5" hidden="1" customHeight="1"/>
    <row r="30188" ht="16.5" hidden="1" customHeight="1"/>
    <row r="30189" ht="16.5" hidden="1" customHeight="1"/>
    <row r="30190" ht="16.5" hidden="1" customHeight="1"/>
    <row r="30191" ht="16.5" hidden="1" customHeight="1"/>
    <row r="30192" ht="16.5" hidden="1" customHeight="1"/>
    <row r="30193" ht="16.5" hidden="1" customHeight="1"/>
    <row r="30194" ht="16.5" hidden="1" customHeight="1"/>
    <row r="30195" ht="16.5" hidden="1" customHeight="1"/>
    <row r="30196" ht="16.5" hidden="1" customHeight="1"/>
    <row r="30197" ht="16.5" hidden="1" customHeight="1"/>
    <row r="30198" ht="16.5" hidden="1" customHeight="1"/>
    <row r="30199" ht="16.5" hidden="1" customHeight="1"/>
    <row r="30200" ht="16.5" hidden="1" customHeight="1"/>
    <row r="30201" ht="16.5" hidden="1" customHeight="1"/>
    <row r="30202" ht="16.5" hidden="1" customHeight="1"/>
    <row r="30203" ht="16.5" hidden="1" customHeight="1"/>
    <row r="30204" ht="16.5" hidden="1" customHeight="1"/>
    <row r="30205" ht="16.5" hidden="1" customHeight="1"/>
    <row r="30206" ht="16.5" hidden="1" customHeight="1"/>
    <row r="30207" ht="16.5" hidden="1" customHeight="1"/>
    <row r="30208" ht="16.5" hidden="1" customHeight="1"/>
    <row r="30209" ht="16.5" hidden="1" customHeight="1"/>
    <row r="30210" ht="16.5" hidden="1" customHeight="1"/>
    <row r="30211" ht="16.5" hidden="1" customHeight="1"/>
    <row r="30212" ht="16.5" hidden="1" customHeight="1"/>
    <row r="30213" ht="16.5" hidden="1" customHeight="1"/>
    <row r="30214" ht="16.5" hidden="1" customHeight="1"/>
    <row r="30215" ht="16.5" hidden="1" customHeight="1"/>
    <row r="30216" ht="16.5" hidden="1" customHeight="1"/>
    <row r="30217" ht="16.5" hidden="1" customHeight="1"/>
    <row r="30218" ht="16.5" hidden="1" customHeight="1"/>
    <row r="30219" ht="16.5" hidden="1" customHeight="1"/>
    <row r="30220" ht="16.5" hidden="1" customHeight="1"/>
    <row r="30221" ht="16.5" hidden="1" customHeight="1"/>
    <row r="30222" ht="16.5" hidden="1" customHeight="1"/>
    <row r="30223" ht="16.5" hidden="1" customHeight="1"/>
    <row r="30224" ht="16.5" hidden="1" customHeight="1"/>
    <row r="30225" ht="16.5" hidden="1" customHeight="1"/>
    <row r="30226" ht="16.5" hidden="1" customHeight="1"/>
    <row r="30227" ht="16.5" hidden="1" customHeight="1"/>
    <row r="30228" ht="16.5" hidden="1" customHeight="1"/>
    <row r="30229" ht="16.5" hidden="1" customHeight="1"/>
    <row r="30230" ht="16.5" hidden="1" customHeight="1"/>
    <row r="30231" ht="16.5" hidden="1" customHeight="1"/>
    <row r="30232" ht="16.5" hidden="1" customHeight="1"/>
    <row r="30233" ht="16.5" hidden="1" customHeight="1"/>
    <row r="30234" ht="16.5" hidden="1" customHeight="1"/>
    <row r="30235" ht="16.5" hidden="1" customHeight="1"/>
    <row r="30236" ht="16.5" hidden="1" customHeight="1"/>
    <row r="30237" ht="16.5" hidden="1" customHeight="1"/>
    <row r="30238" ht="16.5" hidden="1" customHeight="1"/>
    <row r="30239" ht="16.5" hidden="1" customHeight="1"/>
    <row r="30240" ht="16.5" hidden="1" customHeight="1"/>
    <row r="30241" ht="16.5" hidden="1" customHeight="1"/>
    <row r="30242" ht="16.5" hidden="1" customHeight="1"/>
    <row r="30243" ht="16.5" hidden="1" customHeight="1"/>
    <row r="30244" ht="16.5" hidden="1" customHeight="1"/>
    <row r="30245" ht="16.5" hidden="1" customHeight="1"/>
    <row r="30246" ht="16.5" hidden="1" customHeight="1"/>
    <row r="30247" ht="16.5" hidden="1" customHeight="1"/>
    <row r="30248" ht="16.5" hidden="1" customHeight="1"/>
    <row r="30249" ht="16.5" hidden="1" customHeight="1"/>
    <row r="30250" ht="16.5" hidden="1" customHeight="1"/>
    <row r="30251" ht="16.5" hidden="1" customHeight="1"/>
    <row r="30252" ht="16.5" hidden="1" customHeight="1"/>
    <row r="30253" ht="16.5" hidden="1" customHeight="1"/>
    <row r="30254" ht="16.5" hidden="1" customHeight="1"/>
    <row r="30255" ht="16.5" hidden="1" customHeight="1"/>
    <row r="30256" ht="16.5" hidden="1" customHeight="1"/>
    <row r="30257" ht="16.5" hidden="1" customHeight="1"/>
    <row r="30258" ht="16.5" hidden="1" customHeight="1"/>
    <row r="30259" ht="16.5" hidden="1" customHeight="1"/>
    <row r="30260" ht="16.5" hidden="1" customHeight="1"/>
    <row r="30261" ht="16.5" hidden="1" customHeight="1"/>
    <row r="30262" ht="16.5" hidden="1" customHeight="1"/>
    <row r="30263" ht="16.5" hidden="1" customHeight="1"/>
    <row r="30264" ht="16.5" hidden="1" customHeight="1"/>
    <row r="30265" ht="16.5" hidden="1" customHeight="1"/>
    <row r="30266" ht="16.5" hidden="1" customHeight="1"/>
    <row r="30267" ht="16.5" hidden="1" customHeight="1"/>
    <row r="30268" ht="16.5" hidden="1" customHeight="1"/>
    <row r="30269" ht="16.5" hidden="1" customHeight="1"/>
    <row r="30270" ht="16.5" hidden="1" customHeight="1"/>
    <row r="30271" ht="16.5" hidden="1" customHeight="1"/>
    <row r="30272" ht="16.5" hidden="1" customHeight="1"/>
    <row r="30273" ht="16.5" hidden="1" customHeight="1"/>
    <row r="30274" ht="16.5" hidden="1" customHeight="1"/>
    <row r="30275" ht="16.5" hidden="1" customHeight="1"/>
    <row r="30276" ht="16.5" hidden="1" customHeight="1"/>
    <row r="30277" ht="16.5" hidden="1" customHeight="1"/>
    <row r="30278" ht="16.5" hidden="1" customHeight="1"/>
    <row r="30279" ht="16.5" hidden="1" customHeight="1"/>
    <row r="30280" ht="16.5" hidden="1" customHeight="1"/>
    <row r="30281" ht="16.5" hidden="1" customHeight="1"/>
    <row r="30282" ht="16.5" hidden="1" customHeight="1"/>
    <row r="30283" ht="16.5" hidden="1" customHeight="1"/>
    <row r="30284" ht="16.5" hidden="1" customHeight="1"/>
    <row r="30285" ht="16.5" hidden="1" customHeight="1"/>
    <row r="30286" ht="16.5" hidden="1" customHeight="1"/>
    <row r="30287" ht="16.5" hidden="1" customHeight="1"/>
    <row r="30288" ht="16.5" hidden="1" customHeight="1"/>
    <row r="30289" ht="16.5" hidden="1" customHeight="1"/>
    <row r="30290" ht="16.5" hidden="1" customHeight="1"/>
    <row r="30291" ht="16.5" hidden="1" customHeight="1"/>
    <row r="30292" ht="16.5" hidden="1" customHeight="1"/>
    <row r="30293" ht="16.5" hidden="1" customHeight="1"/>
    <row r="30294" ht="16.5" hidden="1" customHeight="1"/>
    <row r="30295" ht="16.5" hidden="1" customHeight="1"/>
    <row r="30296" ht="16.5" hidden="1" customHeight="1"/>
    <row r="30297" ht="16.5" hidden="1" customHeight="1"/>
    <row r="30298" ht="16.5" hidden="1" customHeight="1"/>
    <row r="30299" ht="16.5" hidden="1" customHeight="1"/>
    <row r="30300" ht="16.5" hidden="1" customHeight="1"/>
    <row r="30301" ht="16.5" hidden="1" customHeight="1"/>
    <row r="30302" ht="16.5" hidden="1" customHeight="1"/>
    <row r="30303" ht="16.5" hidden="1" customHeight="1"/>
    <row r="30304" ht="16.5" hidden="1" customHeight="1"/>
    <row r="30305" ht="16.5" hidden="1" customHeight="1"/>
    <row r="30306" ht="16.5" hidden="1" customHeight="1"/>
    <row r="30307" ht="16.5" hidden="1" customHeight="1"/>
    <row r="30308" ht="16.5" hidden="1" customHeight="1"/>
    <row r="30309" ht="16.5" hidden="1" customHeight="1"/>
    <row r="30310" ht="16.5" hidden="1" customHeight="1"/>
    <row r="30311" ht="16.5" hidden="1" customHeight="1"/>
    <row r="30312" ht="16.5" hidden="1" customHeight="1"/>
    <row r="30313" ht="16.5" hidden="1" customHeight="1"/>
    <row r="30314" ht="16.5" hidden="1" customHeight="1"/>
    <row r="30315" ht="16.5" hidden="1" customHeight="1"/>
    <row r="30316" ht="16.5" hidden="1" customHeight="1"/>
    <row r="30317" ht="16.5" hidden="1" customHeight="1"/>
    <row r="30318" ht="16.5" hidden="1" customHeight="1"/>
    <row r="30319" ht="16.5" hidden="1" customHeight="1"/>
    <row r="30320" ht="16.5" hidden="1" customHeight="1"/>
    <row r="30321" ht="16.5" hidden="1" customHeight="1"/>
    <row r="30322" ht="16.5" hidden="1" customHeight="1"/>
    <row r="30323" ht="16.5" hidden="1" customHeight="1"/>
    <row r="30324" ht="16.5" hidden="1" customHeight="1"/>
    <row r="30325" ht="16.5" hidden="1" customHeight="1"/>
    <row r="30326" ht="16.5" hidden="1" customHeight="1"/>
    <row r="30327" ht="16.5" hidden="1" customHeight="1"/>
    <row r="30328" ht="16.5" hidden="1" customHeight="1"/>
    <row r="30329" ht="16.5" hidden="1" customHeight="1"/>
    <row r="30330" ht="16.5" hidden="1" customHeight="1"/>
    <row r="30331" ht="16.5" hidden="1" customHeight="1"/>
    <row r="30332" ht="16.5" hidden="1" customHeight="1"/>
    <row r="30333" ht="16.5" hidden="1" customHeight="1"/>
    <row r="30334" ht="16.5" hidden="1" customHeight="1"/>
    <row r="30335" ht="16.5" hidden="1" customHeight="1"/>
    <row r="30336" ht="16.5" hidden="1" customHeight="1"/>
    <row r="30337" ht="16.5" hidden="1" customHeight="1"/>
    <row r="30338" ht="16.5" hidden="1" customHeight="1"/>
    <row r="30339" ht="16.5" hidden="1" customHeight="1"/>
    <row r="30340" ht="16.5" hidden="1" customHeight="1"/>
    <row r="30341" ht="16.5" hidden="1" customHeight="1"/>
    <row r="30342" ht="16.5" hidden="1" customHeight="1"/>
    <row r="30343" ht="16.5" hidden="1" customHeight="1"/>
    <row r="30344" ht="16.5" hidden="1" customHeight="1"/>
    <row r="30345" ht="16.5" hidden="1" customHeight="1"/>
    <row r="30346" ht="16.5" hidden="1" customHeight="1"/>
    <row r="30347" ht="16.5" hidden="1" customHeight="1"/>
    <row r="30348" ht="16.5" hidden="1" customHeight="1"/>
    <row r="30349" ht="16.5" hidden="1" customHeight="1"/>
    <row r="30350" ht="16.5" hidden="1" customHeight="1"/>
    <row r="30351" ht="16.5" hidden="1" customHeight="1"/>
    <row r="30352" ht="16.5" hidden="1" customHeight="1"/>
    <row r="30353" ht="16.5" hidden="1" customHeight="1"/>
    <row r="30354" ht="16.5" hidden="1" customHeight="1"/>
    <row r="30355" ht="16.5" hidden="1" customHeight="1"/>
    <row r="30356" ht="16.5" hidden="1" customHeight="1"/>
    <row r="30357" ht="16.5" hidden="1" customHeight="1"/>
    <row r="30358" ht="16.5" hidden="1" customHeight="1"/>
    <row r="30359" ht="16.5" hidden="1" customHeight="1"/>
    <row r="30360" ht="16.5" hidden="1" customHeight="1"/>
    <row r="30361" ht="16.5" hidden="1" customHeight="1"/>
    <row r="30362" ht="16.5" hidden="1" customHeight="1"/>
    <row r="30363" ht="16.5" hidden="1" customHeight="1"/>
    <row r="30364" ht="16.5" hidden="1" customHeight="1"/>
    <row r="30365" ht="16.5" hidden="1" customHeight="1"/>
    <row r="30366" ht="16.5" hidden="1" customHeight="1"/>
    <row r="30367" ht="16.5" hidden="1" customHeight="1"/>
    <row r="30368" ht="16.5" hidden="1" customHeight="1"/>
    <row r="30369" ht="16.5" hidden="1" customHeight="1"/>
    <row r="30370" ht="16.5" hidden="1" customHeight="1"/>
    <row r="30371" ht="16.5" hidden="1" customHeight="1"/>
    <row r="30372" ht="16.5" hidden="1" customHeight="1"/>
    <row r="30373" ht="16.5" hidden="1" customHeight="1"/>
    <row r="30374" ht="16.5" hidden="1" customHeight="1"/>
    <row r="30375" ht="16.5" hidden="1" customHeight="1"/>
    <row r="30376" ht="16.5" hidden="1" customHeight="1"/>
    <row r="30377" ht="16.5" hidden="1" customHeight="1"/>
    <row r="30378" ht="16.5" hidden="1" customHeight="1"/>
    <row r="30379" ht="16.5" hidden="1" customHeight="1"/>
    <row r="30380" ht="16.5" hidden="1" customHeight="1"/>
    <row r="30381" ht="16.5" hidden="1" customHeight="1"/>
    <row r="30382" ht="16.5" hidden="1" customHeight="1"/>
    <row r="30383" ht="16.5" hidden="1" customHeight="1"/>
    <row r="30384" ht="16.5" hidden="1" customHeight="1"/>
    <row r="30385" ht="16.5" hidden="1" customHeight="1"/>
    <row r="30386" ht="16.5" hidden="1" customHeight="1"/>
    <row r="30387" ht="16.5" hidden="1" customHeight="1"/>
    <row r="30388" ht="16.5" hidden="1" customHeight="1"/>
    <row r="30389" ht="16.5" hidden="1" customHeight="1"/>
    <row r="30390" ht="16.5" hidden="1" customHeight="1"/>
    <row r="30391" ht="16.5" hidden="1" customHeight="1"/>
    <row r="30392" ht="16.5" hidden="1" customHeight="1"/>
    <row r="30393" ht="16.5" hidden="1" customHeight="1"/>
    <row r="30394" ht="16.5" hidden="1" customHeight="1"/>
    <row r="30395" ht="16.5" hidden="1" customHeight="1"/>
    <row r="30396" ht="16.5" hidden="1" customHeight="1"/>
    <row r="30397" ht="16.5" hidden="1" customHeight="1"/>
    <row r="30398" ht="16.5" hidden="1" customHeight="1"/>
    <row r="30399" ht="16.5" hidden="1" customHeight="1"/>
    <row r="30400" ht="16.5" hidden="1" customHeight="1"/>
    <row r="30401" ht="16.5" hidden="1" customHeight="1"/>
    <row r="30402" ht="16.5" hidden="1" customHeight="1"/>
    <row r="30403" ht="16.5" hidden="1" customHeight="1"/>
    <row r="30404" ht="16.5" hidden="1" customHeight="1"/>
    <row r="30405" ht="16.5" hidden="1" customHeight="1"/>
    <row r="30406" ht="16.5" hidden="1" customHeight="1"/>
    <row r="30407" ht="16.5" hidden="1" customHeight="1"/>
    <row r="30408" ht="16.5" hidden="1" customHeight="1"/>
    <row r="30409" ht="16.5" hidden="1" customHeight="1"/>
    <row r="30410" ht="16.5" hidden="1" customHeight="1"/>
    <row r="30411" ht="16.5" hidden="1" customHeight="1"/>
    <row r="30412" ht="16.5" hidden="1" customHeight="1"/>
    <row r="30413" ht="16.5" hidden="1" customHeight="1"/>
    <row r="30414" ht="16.5" hidden="1" customHeight="1"/>
    <row r="30415" ht="16.5" hidden="1" customHeight="1"/>
    <row r="30416" ht="16.5" hidden="1" customHeight="1"/>
    <row r="30417" ht="16.5" hidden="1" customHeight="1"/>
    <row r="30418" ht="16.5" hidden="1" customHeight="1"/>
    <row r="30419" ht="16.5" hidden="1" customHeight="1"/>
    <row r="30420" ht="16.5" hidden="1" customHeight="1"/>
    <row r="30421" ht="16.5" hidden="1" customHeight="1"/>
    <row r="30422" ht="16.5" hidden="1" customHeight="1"/>
    <row r="30423" ht="16.5" hidden="1" customHeight="1"/>
    <row r="30424" ht="16.5" hidden="1" customHeight="1"/>
    <row r="30425" ht="16.5" hidden="1" customHeight="1"/>
    <row r="30426" ht="16.5" hidden="1" customHeight="1"/>
    <row r="30427" ht="16.5" hidden="1" customHeight="1"/>
    <row r="30428" ht="16.5" hidden="1" customHeight="1"/>
    <row r="30429" ht="16.5" hidden="1" customHeight="1"/>
    <row r="30430" ht="16.5" hidden="1" customHeight="1"/>
    <row r="30431" ht="16.5" hidden="1" customHeight="1"/>
    <row r="30432" ht="16.5" hidden="1" customHeight="1"/>
    <row r="30433" ht="16.5" hidden="1" customHeight="1"/>
    <row r="30434" ht="16.5" hidden="1" customHeight="1"/>
    <row r="30435" ht="16.5" hidden="1" customHeight="1"/>
    <row r="30436" ht="16.5" hidden="1" customHeight="1"/>
    <row r="30437" ht="16.5" hidden="1" customHeight="1"/>
    <row r="30438" ht="16.5" hidden="1" customHeight="1"/>
    <row r="30439" ht="16.5" hidden="1" customHeight="1"/>
    <row r="30440" ht="16.5" hidden="1" customHeight="1"/>
    <row r="30441" ht="16.5" hidden="1" customHeight="1"/>
    <row r="30442" ht="16.5" hidden="1" customHeight="1"/>
    <row r="30443" ht="16.5" hidden="1" customHeight="1"/>
    <row r="30444" ht="16.5" hidden="1" customHeight="1"/>
    <row r="30445" ht="16.5" hidden="1" customHeight="1"/>
    <row r="30446" ht="16.5" hidden="1" customHeight="1"/>
    <row r="30447" ht="16.5" hidden="1" customHeight="1"/>
    <row r="30448" ht="16.5" hidden="1" customHeight="1"/>
    <row r="30449" ht="16.5" hidden="1" customHeight="1"/>
    <row r="30450" ht="16.5" hidden="1" customHeight="1"/>
    <row r="30451" ht="16.5" hidden="1" customHeight="1"/>
    <row r="30452" ht="16.5" hidden="1" customHeight="1"/>
    <row r="30453" ht="16.5" hidden="1" customHeight="1"/>
    <row r="30454" ht="16.5" hidden="1" customHeight="1"/>
    <row r="30455" ht="16.5" hidden="1" customHeight="1"/>
    <row r="30456" ht="16.5" hidden="1" customHeight="1"/>
    <row r="30457" ht="16.5" hidden="1" customHeight="1"/>
    <row r="30458" ht="16.5" hidden="1" customHeight="1"/>
    <row r="30459" ht="16.5" hidden="1" customHeight="1"/>
    <row r="30460" ht="16.5" hidden="1" customHeight="1"/>
    <row r="30461" ht="16.5" hidden="1" customHeight="1"/>
    <row r="30462" ht="16.5" hidden="1" customHeight="1"/>
    <row r="30463" ht="16.5" hidden="1" customHeight="1"/>
    <row r="30464" ht="16.5" hidden="1" customHeight="1"/>
    <row r="30465" ht="16.5" hidden="1" customHeight="1"/>
    <row r="30466" ht="16.5" hidden="1" customHeight="1"/>
    <row r="30467" ht="16.5" hidden="1" customHeight="1"/>
    <row r="30468" ht="16.5" hidden="1" customHeight="1"/>
    <row r="30469" ht="16.5" hidden="1" customHeight="1"/>
    <row r="30470" ht="16.5" hidden="1" customHeight="1"/>
    <row r="30471" ht="16.5" hidden="1" customHeight="1"/>
    <row r="30472" ht="16.5" hidden="1" customHeight="1"/>
    <row r="30473" ht="16.5" hidden="1" customHeight="1"/>
    <row r="30474" ht="16.5" hidden="1" customHeight="1"/>
    <row r="30475" ht="16.5" hidden="1" customHeight="1"/>
    <row r="30476" ht="16.5" hidden="1" customHeight="1"/>
    <row r="30477" ht="16.5" hidden="1" customHeight="1"/>
    <row r="30478" ht="16.5" hidden="1" customHeight="1"/>
    <row r="30479" ht="16.5" hidden="1" customHeight="1"/>
    <row r="30480" ht="16.5" hidden="1" customHeight="1"/>
    <row r="30481" ht="16.5" hidden="1" customHeight="1"/>
    <row r="30482" ht="16.5" hidden="1" customHeight="1"/>
    <row r="30483" ht="16.5" hidden="1" customHeight="1"/>
    <row r="30484" ht="16.5" hidden="1" customHeight="1"/>
    <row r="30485" ht="16.5" hidden="1" customHeight="1"/>
    <row r="30486" ht="16.5" hidden="1" customHeight="1"/>
    <row r="30487" ht="16.5" hidden="1" customHeight="1"/>
    <row r="30488" ht="16.5" hidden="1" customHeight="1"/>
    <row r="30489" ht="16.5" hidden="1" customHeight="1"/>
    <row r="30490" ht="16.5" hidden="1" customHeight="1"/>
    <row r="30491" ht="16.5" hidden="1" customHeight="1"/>
    <row r="30492" ht="16.5" hidden="1" customHeight="1"/>
    <row r="30493" ht="16.5" hidden="1" customHeight="1"/>
    <row r="30494" ht="16.5" hidden="1" customHeight="1"/>
    <row r="30495" ht="16.5" hidden="1" customHeight="1"/>
    <row r="30496" ht="16.5" hidden="1" customHeight="1"/>
    <row r="30497" ht="16.5" hidden="1" customHeight="1"/>
    <row r="30498" ht="16.5" hidden="1" customHeight="1"/>
    <row r="30499" ht="16.5" hidden="1" customHeight="1"/>
    <row r="30500" ht="16.5" hidden="1" customHeight="1"/>
    <row r="30501" ht="16.5" hidden="1" customHeight="1"/>
    <row r="30502" ht="16.5" hidden="1" customHeight="1"/>
    <row r="30503" ht="16.5" hidden="1" customHeight="1"/>
    <row r="30504" ht="16.5" hidden="1" customHeight="1"/>
    <row r="30505" ht="16.5" hidden="1" customHeight="1"/>
    <row r="30506" ht="16.5" hidden="1" customHeight="1"/>
    <row r="30507" ht="16.5" hidden="1" customHeight="1"/>
    <row r="30508" ht="16.5" hidden="1" customHeight="1"/>
    <row r="30509" ht="16.5" hidden="1" customHeight="1"/>
    <row r="30510" ht="16.5" hidden="1" customHeight="1"/>
    <row r="30511" ht="16.5" hidden="1" customHeight="1"/>
    <row r="30512" ht="16.5" hidden="1" customHeight="1"/>
    <row r="30513" ht="16.5" hidden="1" customHeight="1"/>
    <row r="30514" ht="16.5" hidden="1" customHeight="1"/>
    <row r="30515" ht="16.5" hidden="1" customHeight="1"/>
    <row r="30516" ht="16.5" hidden="1" customHeight="1"/>
    <row r="30517" ht="16.5" hidden="1" customHeight="1"/>
    <row r="30518" ht="16.5" hidden="1" customHeight="1"/>
    <row r="30519" ht="16.5" hidden="1" customHeight="1"/>
    <row r="30520" ht="16.5" hidden="1" customHeight="1"/>
    <row r="30521" ht="16.5" hidden="1" customHeight="1"/>
    <row r="30522" ht="16.5" hidden="1" customHeight="1"/>
    <row r="30523" ht="16.5" hidden="1" customHeight="1"/>
    <row r="30524" ht="16.5" hidden="1" customHeight="1"/>
    <row r="30525" ht="16.5" hidden="1" customHeight="1"/>
    <row r="30526" ht="16.5" hidden="1" customHeight="1"/>
    <row r="30527" ht="16.5" hidden="1" customHeight="1"/>
    <row r="30528" ht="16.5" hidden="1" customHeight="1"/>
    <row r="30529" ht="16.5" hidden="1" customHeight="1"/>
    <row r="30530" ht="16.5" hidden="1" customHeight="1"/>
    <row r="30531" ht="16.5" hidden="1" customHeight="1"/>
    <row r="30532" ht="16.5" hidden="1" customHeight="1"/>
    <row r="30533" ht="16.5" hidden="1" customHeight="1"/>
    <row r="30534" ht="16.5" hidden="1" customHeight="1"/>
    <row r="30535" ht="16.5" hidden="1" customHeight="1"/>
    <row r="30536" ht="16.5" hidden="1" customHeight="1"/>
    <row r="30537" ht="16.5" hidden="1" customHeight="1"/>
    <row r="30538" ht="16.5" hidden="1" customHeight="1"/>
    <row r="30539" ht="16.5" hidden="1" customHeight="1"/>
    <row r="30540" ht="16.5" hidden="1" customHeight="1"/>
    <row r="30541" ht="16.5" hidden="1" customHeight="1"/>
    <row r="30542" ht="16.5" hidden="1" customHeight="1"/>
    <row r="30543" ht="16.5" hidden="1" customHeight="1"/>
    <row r="30544" ht="16.5" hidden="1" customHeight="1"/>
    <row r="30545" ht="16.5" hidden="1" customHeight="1"/>
    <row r="30546" ht="16.5" hidden="1" customHeight="1"/>
    <row r="30547" ht="16.5" hidden="1" customHeight="1"/>
    <row r="30548" ht="16.5" hidden="1" customHeight="1"/>
    <row r="30549" ht="16.5" hidden="1" customHeight="1"/>
    <row r="30550" ht="16.5" hidden="1" customHeight="1"/>
    <row r="30551" ht="16.5" hidden="1" customHeight="1"/>
    <row r="30552" ht="16.5" hidden="1" customHeight="1"/>
    <row r="30553" ht="16.5" hidden="1" customHeight="1"/>
    <row r="30554" ht="16.5" hidden="1" customHeight="1"/>
    <row r="30555" ht="16.5" hidden="1" customHeight="1"/>
    <row r="30556" ht="16.5" hidden="1" customHeight="1"/>
    <row r="30557" ht="16.5" hidden="1" customHeight="1"/>
    <row r="30558" ht="16.5" hidden="1" customHeight="1"/>
    <row r="30559" ht="16.5" hidden="1" customHeight="1"/>
    <row r="30560" ht="16.5" hidden="1" customHeight="1"/>
    <row r="30561" ht="16.5" hidden="1" customHeight="1"/>
    <row r="30562" ht="16.5" hidden="1" customHeight="1"/>
    <row r="30563" ht="16.5" hidden="1" customHeight="1"/>
    <row r="30564" ht="16.5" hidden="1" customHeight="1"/>
    <row r="30565" ht="16.5" hidden="1" customHeight="1"/>
    <row r="30566" ht="16.5" hidden="1" customHeight="1"/>
    <row r="30567" ht="16.5" hidden="1" customHeight="1"/>
    <row r="30568" ht="16.5" hidden="1" customHeight="1"/>
    <row r="30569" ht="16.5" hidden="1" customHeight="1"/>
    <row r="30570" ht="16.5" hidden="1" customHeight="1"/>
    <row r="30571" ht="16.5" hidden="1" customHeight="1"/>
    <row r="30572" ht="16.5" hidden="1" customHeight="1"/>
    <row r="30573" ht="16.5" hidden="1" customHeight="1"/>
    <row r="30574" ht="16.5" hidden="1" customHeight="1"/>
    <row r="30575" ht="16.5" hidden="1" customHeight="1"/>
    <row r="30576" ht="16.5" hidden="1" customHeight="1"/>
    <row r="30577" ht="16.5" hidden="1" customHeight="1"/>
    <row r="30578" ht="16.5" hidden="1" customHeight="1"/>
    <row r="30579" ht="16.5" hidden="1" customHeight="1"/>
    <row r="30580" ht="16.5" hidden="1" customHeight="1"/>
    <row r="30581" ht="16.5" hidden="1" customHeight="1"/>
    <row r="30582" ht="16.5" hidden="1" customHeight="1"/>
    <row r="30583" ht="16.5" hidden="1" customHeight="1"/>
    <row r="30584" ht="16.5" hidden="1" customHeight="1"/>
    <row r="30585" ht="16.5" hidden="1" customHeight="1"/>
    <row r="30586" ht="16.5" hidden="1" customHeight="1"/>
    <row r="30587" ht="16.5" hidden="1" customHeight="1"/>
    <row r="30588" ht="16.5" hidden="1" customHeight="1"/>
    <row r="30589" ht="16.5" hidden="1" customHeight="1"/>
    <row r="30590" ht="16.5" hidden="1" customHeight="1"/>
    <row r="30591" ht="16.5" hidden="1" customHeight="1"/>
    <row r="30592" ht="16.5" hidden="1" customHeight="1"/>
    <row r="30593" ht="16.5" hidden="1" customHeight="1"/>
    <row r="30594" ht="16.5" hidden="1" customHeight="1"/>
    <row r="30595" ht="16.5" hidden="1" customHeight="1"/>
    <row r="30596" ht="16.5" hidden="1" customHeight="1"/>
    <row r="30597" ht="16.5" hidden="1" customHeight="1"/>
    <row r="30598" ht="16.5" hidden="1" customHeight="1"/>
    <row r="30599" ht="16.5" hidden="1" customHeight="1"/>
    <row r="30600" ht="16.5" hidden="1" customHeight="1"/>
    <row r="30601" ht="16.5" hidden="1" customHeight="1"/>
    <row r="30602" ht="16.5" hidden="1" customHeight="1"/>
    <row r="30603" ht="16.5" hidden="1" customHeight="1"/>
    <row r="30604" ht="16.5" hidden="1" customHeight="1"/>
    <row r="30605" ht="16.5" hidden="1" customHeight="1"/>
    <row r="30606" ht="16.5" hidden="1" customHeight="1"/>
    <row r="30607" ht="16.5" hidden="1" customHeight="1"/>
    <row r="30608" ht="16.5" hidden="1" customHeight="1"/>
    <row r="30609" ht="16.5" hidden="1" customHeight="1"/>
    <row r="30610" ht="16.5" hidden="1" customHeight="1"/>
    <row r="30611" ht="16.5" hidden="1" customHeight="1"/>
    <row r="30612" ht="16.5" hidden="1" customHeight="1"/>
    <row r="30613" ht="16.5" hidden="1" customHeight="1"/>
    <row r="30614" ht="16.5" hidden="1" customHeight="1"/>
    <row r="30615" ht="16.5" hidden="1" customHeight="1"/>
    <row r="30616" ht="16.5" hidden="1" customHeight="1"/>
    <row r="30617" ht="16.5" hidden="1" customHeight="1"/>
    <row r="30618" ht="16.5" hidden="1" customHeight="1"/>
    <row r="30619" ht="16.5" hidden="1" customHeight="1"/>
    <row r="30620" ht="16.5" hidden="1" customHeight="1"/>
    <row r="30621" ht="16.5" hidden="1" customHeight="1"/>
    <row r="30622" ht="16.5" hidden="1" customHeight="1"/>
    <row r="30623" ht="16.5" hidden="1" customHeight="1"/>
    <row r="30624" ht="16.5" hidden="1" customHeight="1"/>
    <row r="30625" ht="16.5" hidden="1" customHeight="1"/>
    <row r="30626" ht="16.5" hidden="1" customHeight="1"/>
    <row r="30627" ht="16.5" hidden="1" customHeight="1"/>
    <row r="30628" ht="16.5" hidden="1" customHeight="1"/>
    <row r="30629" ht="16.5" hidden="1" customHeight="1"/>
    <row r="30630" ht="16.5" hidden="1" customHeight="1"/>
    <row r="30631" ht="16.5" hidden="1" customHeight="1"/>
    <row r="30632" ht="16.5" hidden="1" customHeight="1"/>
    <row r="30633" ht="16.5" hidden="1" customHeight="1"/>
    <row r="30634" ht="16.5" hidden="1" customHeight="1"/>
    <row r="30635" ht="16.5" hidden="1" customHeight="1"/>
    <row r="30636" ht="16.5" hidden="1" customHeight="1"/>
    <row r="30637" ht="16.5" hidden="1" customHeight="1"/>
    <row r="30638" ht="16.5" hidden="1" customHeight="1"/>
    <row r="30639" ht="16.5" hidden="1" customHeight="1"/>
    <row r="30640" ht="16.5" hidden="1" customHeight="1"/>
    <row r="30641" ht="16.5" hidden="1" customHeight="1"/>
    <row r="30642" ht="16.5" hidden="1" customHeight="1"/>
    <row r="30643" ht="16.5" hidden="1" customHeight="1"/>
    <row r="30644" ht="16.5" hidden="1" customHeight="1"/>
    <row r="30645" ht="16.5" hidden="1" customHeight="1"/>
    <row r="30646" ht="16.5" hidden="1" customHeight="1"/>
    <row r="30647" ht="16.5" hidden="1" customHeight="1"/>
    <row r="30648" ht="16.5" hidden="1" customHeight="1"/>
    <row r="30649" ht="16.5" hidden="1" customHeight="1"/>
    <row r="30650" ht="16.5" hidden="1" customHeight="1"/>
    <row r="30651" ht="16.5" hidden="1" customHeight="1"/>
    <row r="30652" ht="16.5" hidden="1" customHeight="1"/>
    <row r="30653" ht="16.5" hidden="1" customHeight="1"/>
    <row r="30654" ht="16.5" hidden="1" customHeight="1"/>
    <row r="30655" ht="16.5" hidden="1" customHeight="1"/>
    <row r="30656" ht="16.5" hidden="1" customHeight="1"/>
    <row r="30657" ht="16.5" hidden="1" customHeight="1"/>
    <row r="30658" ht="16.5" hidden="1" customHeight="1"/>
    <row r="30659" ht="16.5" hidden="1" customHeight="1"/>
    <row r="30660" ht="16.5" hidden="1" customHeight="1"/>
    <row r="30661" ht="16.5" hidden="1" customHeight="1"/>
    <row r="30662" ht="16.5" hidden="1" customHeight="1"/>
    <row r="30663" ht="16.5" hidden="1" customHeight="1"/>
    <row r="30664" ht="16.5" hidden="1" customHeight="1"/>
    <row r="30665" ht="16.5" hidden="1" customHeight="1"/>
    <row r="30666" ht="16.5" hidden="1" customHeight="1"/>
    <row r="30667" ht="16.5" hidden="1" customHeight="1"/>
    <row r="30668" ht="16.5" hidden="1" customHeight="1"/>
    <row r="30669" ht="16.5" hidden="1" customHeight="1"/>
    <row r="30670" ht="16.5" hidden="1" customHeight="1"/>
    <row r="30671" ht="16.5" hidden="1" customHeight="1"/>
    <row r="30672" ht="16.5" hidden="1" customHeight="1"/>
    <row r="30673" ht="16.5" hidden="1" customHeight="1"/>
    <row r="30674" ht="16.5" hidden="1" customHeight="1"/>
    <row r="30675" ht="16.5" hidden="1" customHeight="1"/>
    <row r="30676" ht="16.5" hidden="1" customHeight="1"/>
    <row r="30677" ht="16.5" hidden="1" customHeight="1"/>
    <row r="30678" ht="16.5" hidden="1" customHeight="1"/>
    <row r="30679" ht="16.5" hidden="1" customHeight="1"/>
    <row r="30680" ht="16.5" hidden="1" customHeight="1"/>
    <row r="30681" ht="16.5" hidden="1" customHeight="1"/>
    <row r="30682" ht="16.5" hidden="1" customHeight="1"/>
    <row r="30683" ht="16.5" hidden="1" customHeight="1"/>
    <row r="30684" ht="16.5" hidden="1" customHeight="1"/>
    <row r="30685" ht="16.5" hidden="1" customHeight="1"/>
    <row r="30686" ht="16.5" hidden="1" customHeight="1"/>
    <row r="30687" ht="16.5" hidden="1" customHeight="1"/>
    <row r="30688" ht="16.5" hidden="1" customHeight="1"/>
    <row r="30689" ht="16.5" hidden="1" customHeight="1"/>
    <row r="30690" ht="16.5" hidden="1" customHeight="1"/>
    <row r="30691" ht="16.5" hidden="1" customHeight="1"/>
    <row r="30692" ht="16.5" hidden="1" customHeight="1"/>
    <row r="30693" ht="16.5" hidden="1" customHeight="1"/>
    <row r="30694" ht="16.5" hidden="1" customHeight="1"/>
    <row r="30695" ht="16.5" hidden="1" customHeight="1"/>
    <row r="30696" ht="16.5" hidden="1" customHeight="1"/>
    <row r="30697" ht="16.5" hidden="1" customHeight="1"/>
    <row r="30698" ht="16.5" hidden="1" customHeight="1"/>
    <row r="30699" ht="16.5" hidden="1" customHeight="1"/>
    <row r="30700" ht="16.5" hidden="1" customHeight="1"/>
    <row r="30701" ht="16.5" hidden="1" customHeight="1"/>
    <row r="30702" ht="16.5" hidden="1" customHeight="1"/>
    <row r="30703" ht="16.5" hidden="1" customHeight="1"/>
    <row r="30704" ht="16.5" hidden="1" customHeight="1"/>
    <row r="30705" ht="16.5" hidden="1" customHeight="1"/>
    <row r="30706" ht="16.5" hidden="1" customHeight="1"/>
    <row r="30707" ht="16.5" hidden="1" customHeight="1"/>
    <row r="30708" ht="16.5" hidden="1" customHeight="1"/>
    <row r="30709" ht="16.5" hidden="1" customHeight="1"/>
    <row r="30710" ht="16.5" hidden="1" customHeight="1"/>
    <row r="30711" ht="16.5" hidden="1" customHeight="1"/>
    <row r="30712" ht="16.5" hidden="1" customHeight="1"/>
    <row r="30713" ht="16.5" hidden="1" customHeight="1"/>
    <row r="30714" ht="16.5" hidden="1" customHeight="1"/>
    <row r="30715" ht="16.5" hidden="1" customHeight="1"/>
    <row r="30716" ht="16.5" hidden="1" customHeight="1"/>
    <row r="30717" ht="16.5" hidden="1" customHeight="1"/>
    <row r="30718" ht="16.5" hidden="1" customHeight="1"/>
    <row r="30719" ht="16.5" hidden="1" customHeight="1"/>
    <row r="30720" ht="16.5" hidden="1" customHeight="1"/>
    <row r="30721" ht="16.5" hidden="1" customHeight="1"/>
    <row r="30722" ht="16.5" hidden="1" customHeight="1"/>
    <row r="30723" ht="16.5" hidden="1" customHeight="1"/>
    <row r="30724" ht="16.5" hidden="1" customHeight="1"/>
    <row r="30725" ht="16.5" hidden="1" customHeight="1"/>
    <row r="30726" ht="16.5" hidden="1" customHeight="1"/>
    <row r="30727" ht="16.5" hidden="1" customHeight="1"/>
    <row r="30728" ht="16.5" hidden="1" customHeight="1"/>
    <row r="30729" ht="16.5" hidden="1" customHeight="1"/>
    <row r="30730" ht="16.5" hidden="1" customHeight="1"/>
    <row r="30731" ht="16.5" hidden="1" customHeight="1"/>
    <row r="30732" ht="16.5" hidden="1" customHeight="1"/>
    <row r="30733" ht="16.5" hidden="1" customHeight="1"/>
    <row r="30734" ht="16.5" hidden="1" customHeight="1"/>
    <row r="30735" ht="16.5" hidden="1" customHeight="1"/>
    <row r="30736" ht="16.5" hidden="1" customHeight="1"/>
    <row r="30737" ht="16.5" hidden="1" customHeight="1"/>
    <row r="30738" ht="16.5" hidden="1" customHeight="1"/>
    <row r="30739" ht="16.5" hidden="1" customHeight="1"/>
    <row r="30740" ht="16.5" hidden="1" customHeight="1"/>
    <row r="30741" ht="16.5" hidden="1" customHeight="1"/>
    <row r="30742" ht="16.5" hidden="1" customHeight="1"/>
    <row r="30743" ht="16.5" hidden="1" customHeight="1"/>
    <row r="30744" ht="16.5" hidden="1" customHeight="1"/>
    <row r="30745" ht="16.5" hidden="1" customHeight="1"/>
    <row r="30746" ht="16.5" hidden="1" customHeight="1"/>
    <row r="30747" ht="16.5" hidden="1" customHeight="1"/>
    <row r="30748" ht="16.5" hidden="1" customHeight="1"/>
    <row r="30749" ht="16.5" hidden="1" customHeight="1"/>
    <row r="30750" ht="16.5" hidden="1" customHeight="1"/>
    <row r="30751" ht="16.5" hidden="1" customHeight="1"/>
    <row r="30752" ht="16.5" hidden="1" customHeight="1"/>
    <row r="30753" ht="16.5" hidden="1" customHeight="1"/>
    <row r="30754" ht="16.5" hidden="1" customHeight="1"/>
    <row r="30755" ht="16.5" hidden="1" customHeight="1"/>
    <row r="30756" ht="16.5" hidden="1" customHeight="1"/>
    <row r="30757" ht="16.5" hidden="1" customHeight="1"/>
    <row r="30758" ht="16.5" hidden="1" customHeight="1"/>
    <row r="30759" ht="16.5" hidden="1" customHeight="1"/>
    <row r="30760" ht="16.5" hidden="1" customHeight="1"/>
    <row r="30761" ht="16.5" hidden="1" customHeight="1"/>
    <row r="30762" ht="16.5" hidden="1" customHeight="1"/>
    <row r="30763" ht="16.5" hidden="1" customHeight="1"/>
    <row r="30764" ht="16.5" hidden="1" customHeight="1"/>
    <row r="30765" ht="16.5" hidden="1" customHeight="1"/>
    <row r="30766" ht="16.5" hidden="1" customHeight="1"/>
    <row r="30767" ht="16.5" hidden="1" customHeight="1"/>
    <row r="30768" ht="16.5" hidden="1" customHeight="1"/>
    <row r="30769" ht="16.5" hidden="1" customHeight="1"/>
    <row r="30770" ht="16.5" hidden="1" customHeight="1"/>
    <row r="30771" ht="16.5" hidden="1" customHeight="1"/>
    <row r="30772" ht="16.5" hidden="1" customHeight="1"/>
    <row r="30773" ht="16.5" hidden="1" customHeight="1"/>
    <row r="30774" ht="16.5" hidden="1" customHeight="1"/>
    <row r="30775" ht="16.5" hidden="1" customHeight="1"/>
    <row r="30776" ht="16.5" hidden="1" customHeight="1"/>
    <row r="30777" ht="16.5" hidden="1" customHeight="1"/>
    <row r="30778" ht="16.5" hidden="1" customHeight="1"/>
    <row r="30779" ht="16.5" hidden="1" customHeight="1"/>
    <row r="30780" ht="16.5" hidden="1" customHeight="1"/>
    <row r="30781" ht="16.5" hidden="1" customHeight="1"/>
    <row r="30782" ht="16.5" hidden="1" customHeight="1"/>
    <row r="30783" ht="16.5" hidden="1" customHeight="1"/>
    <row r="30784" ht="16.5" hidden="1" customHeight="1"/>
    <row r="30785" ht="16.5" hidden="1" customHeight="1"/>
    <row r="30786" ht="16.5" hidden="1" customHeight="1"/>
    <row r="30787" ht="16.5" hidden="1" customHeight="1"/>
    <row r="30788" ht="16.5" hidden="1" customHeight="1"/>
    <row r="30789" ht="16.5" hidden="1" customHeight="1"/>
    <row r="30790" ht="16.5" hidden="1" customHeight="1"/>
    <row r="30791" ht="16.5" hidden="1" customHeight="1"/>
    <row r="30792" ht="16.5" hidden="1" customHeight="1"/>
    <row r="30793" ht="16.5" hidden="1" customHeight="1"/>
    <row r="30794" ht="16.5" hidden="1" customHeight="1"/>
    <row r="30795" ht="16.5" hidden="1" customHeight="1"/>
    <row r="30796" ht="16.5" hidden="1" customHeight="1"/>
    <row r="30797" ht="16.5" hidden="1" customHeight="1"/>
    <row r="30798" ht="16.5" hidden="1" customHeight="1"/>
    <row r="30799" ht="16.5" hidden="1" customHeight="1"/>
    <row r="30800" ht="16.5" hidden="1" customHeight="1"/>
    <row r="30801" ht="16.5" hidden="1" customHeight="1"/>
    <row r="30802" ht="16.5" hidden="1" customHeight="1"/>
    <row r="30803" ht="16.5" hidden="1" customHeight="1"/>
    <row r="30804" ht="16.5" hidden="1" customHeight="1"/>
    <row r="30805" ht="16.5" hidden="1" customHeight="1"/>
    <row r="30806" ht="16.5" hidden="1" customHeight="1"/>
    <row r="30807" ht="16.5" hidden="1" customHeight="1"/>
    <row r="30808" ht="16.5" hidden="1" customHeight="1"/>
    <row r="30809" ht="16.5" hidden="1" customHeight="1"/>
    <row r="30810" ht="16.5" hidden="1" customHeight="1"/>
    <row r="30811" ht="16.5" hidden="1" customHeight="1"/>
    <row r="30812" ht="16.5" hidden="1" customHeight="1"/>
    <row r="30813" ht="16.5" hidden="1" customHeight="1"/>
    <row r="30814" ht="16.5" hidden="1" customHeight="1"/>
    <row r="30815" ht="16.5" hidden="1" customHeight="1"/>
    <row r="30816" ht="16.5" hidden="1" customHeight="1"/>
    <row r="30817" ht="16.5" hidden="1" customHeight="1"/>
    <row r="30818" ht="16.5" hidden="1" customHeight="1"/>
    <row r="30819" ht="16.5" hidden="1" customHeight="1"/>
    <row r="30820" ht="16.5" hidden="1" customHeight="1"/>
    <row r="30821" ht="16.5" hidden="1" customHeight="1"/>
    <row r="30822" ht="16.5" hidden="1" customHeight="1"/>
    <row r="30823" ht="16.5" hidden="1" customHeight="1"/>
    <row r="30824" ht="16.5" hidden="1" customHeight="1"/>
    <row r="30825" ht="16.5" hidden="1" customHeight="1"/>
    <row r="30826" ht="16.5" hidden="1" customHeight="1"/>
    <row r="30827" ht="16.5" hidden="1" customHeight="1"/>
    <row r="30828" ht="16.5" hidden="1" customHeight="1"/>
    <row r="30829" ht="16.5" hidden="1" customHeight="1"/>
    <row r="30830" ht="16.5" hidden="1" customHeight="1"/>
    <row r="30831" ht="16.5" hidden="1" customHeight="1"/>
    <row r="30832" ht="16.5" hidden="1" customHeight="1"/>
    <row r="30833" ht="16.5" hidden="1" customHeight="1"/>
    <row r="30834" ht="16.5" hidden="1" customHeight="1"/>
    <row r="30835" ht="16.5" hidden="1" customHeight="1"/>
    <row r="30836" ht="16.5" hidden="1" customHeight="1"/>
    <row r="30837" ht="16.5" hidden="1" customHeight="1"/>
    <row r="30838" ht="16.5" hidden="1" customHeight="1"/>
    <row r="30839" ht="16.5" hidden="1" customHeight="1"/>
    <row r="30840" ht="16.5" hidden="1" customHeight="1"/>
    <row r="30841" ht="16.5" hidden="1" customHeight="1"/>
    <row r="30842" ht="16.5" hidden="1" customHeight="1"/>
    <row r="30843" ht="16.5" hidden="1" customHeight="1"/>
    <row r="30844" ht="16.5" hidden="1" customHeight="1"/>
    <row r="30845" ht="16.5" hidden="1" customHeight="1"/>
    <row r="30846" ht="16.5" hidden="1" customHeight="1"/>
    <row r="30847" ht="16.5" hidden="1" customHeight="1"/>
    <row r="30848" ht="16.5" hidden="1" customHeight="1"/>
    <row r="30849" ht="16.5" hidden="1" customHeight="1"/>
    <row r="30850" ht="16.5" hidden="1" customHeight="1"/>
    <row r="30851" ht="16.5" hidden="1" customHeight="1"/>
    <row r="30852" ht="16.5" hidden="1" customHeight="1"/>
    <row r="30853" ht="16.5" hidden="1" customHeight="1"/>
    <row r="30854" ht="16.5" hidden="1" customHeight="1"/>
    <row r="30855" ht="16.5" hidden="1" customHeight="1"/>
    <row r="30856" ht="16.5" hidden="1" customHeight="1"/>
    <row r="30857" ht="16.5" hidden="1" customHeight="1"/>
    <row r="30858" ht="16.5" hidden="1" customHeight="1"/>
    <row r="30859" ht="16.5" hidden="1" customHeight="1"/>
    <row r="30860" ht="16.5" hidden="1" customHeight="1"/>
    <row r="30861" ht="16.5" hidden="1" customHeight="1"/>
    <row r="30862" ht="16.5" hidden="1" customHeight="1"/>
    <row r="30863" ht="16.5" hidden="1" customHeight="1"/>
    <row r="30864" ht="16.5" hidden="1" customHeight="1"/>
    <row r="30865" ht="16.5" hidden="1" customHeight="1"/>
    <row r="30866" ht="16.5" hidden="1" customHeight="1"/>
    <row r="30867" ht="16.5" hidden="1" customHeight="1"/>
    <row r="30868" ht="16.5" hidden="1" customHeight="1"/>
    <row r="30869" ht="16.5" hidden="1" customHeight="1"/>
    <row r="30870" ht="16.5" hidden="1" customHeight="1"/>
    <row r="30871" ht="16.5" hidden="1" customHeight="1"/>
    <row r="30872" ht="16.5" hidden="1" customHeight="1"/>
    <row r="30873" ht="16.5" hidden="1" customHeight="1"/>
    <row r="30874" ht="16.5" hidden="1" customHeight="1"/>
    <row r="30875" ht="16.5" hidden="1" customHeight="1"/>
    <row r="30876" ht="16.5" hidden="1" customHeight="1"/>
    <row r="30877" ht="16.5" hidden="1" customHeight="1"/>
    <row r="30878" ht="16.5" hidden="1" customHeight="1"/>
    <row r="30879" ht="16.5" hidden="1" customHeight="1"/>
    <row r="30880" ht="16.5" hidden="1" customHeight="1"/>
    <row r="30881" ht="16.5" hidden="1" customHeight="1"/>
    <row r="30882" ht="16.5" hidden="1" customHeight="1"/>
    <row r="30883" ht="16.5" hidden="1" customHeight="1"/>
    <row r="30884" ht="16.5" hidden="1" customHeight="1"/>
    <row r="30885" ht="16.5" hidden="1" customHeight="1"/>
    <row r="30886" ht="16.5" hidden="1" customHeight="1"/>
    <row r="30887" ht="16.5" hidden="1" customHeight="1"/>
    <row r="30888" ht="16.5" hidden="1" customHeight="1"/>
    <row r="30889" ht="16.5" hidden="1" customHeight="1"/>
    <row r="30890" ht="16.5" hidden="1" customHeight="1"/>
    <row r="30891" ht="16.5" hidden="1" customHeight="1"/>
    <row r="30892" ht="16.5" hidden="1" customHeight="1"/>
    <row r="30893" ht="16.5" hidden="1" customHeight="1"/>
    <row r="30894" ht="16.5" hidden="1" customHeight="1"/>
    <row r="30895" ht="16.5" hidden="1" customHeight="1"/>
    <row r="30896" ht="16.5" hidden="1" customHeight="1"/>
    <row r="30897" ht="16.5" hidden="1" customHeight="1"/>
    <row r="30898" ht="16.5" hidden="1" customHeight="1"/>
    <row r="30899" ht="16.5" hidden="1" customHeight="1"/>
    <row r="30900" ht="16.5" hidden="1" customHeight="1"/>
    <row r="30901" ht="16.5" hidden="1" customHeight="1"/>
    <row r="30902" ht="16.5" hidden="1" customHeight="1"/>
    <row r="30903" ht="16.5" hidden="1" customHeight="1"/>
    <row r="30904" ht="16.5" hidden="1" customHeight="1"/>
    <row r="30905" ht="16.5" hidden="1" customHeight="1"/>
    <row r="30906" ht="16.5" hidden="1" customHeight="1"/>
    <row r="30907" ht="16.5" hidden="1" customHeight="1"/>
    <row r="30908" ht="16.5" hidden="1" customHeight="1"/>
    <row r="30909" ht="16.5" hidden="1" customHeight="1"/>
    <row r="30910" ht="16.5" hidden="1" customHeight="1"/>
    <row r="30911" ht="16.5" hidden="1" customHeight="1"/>
    <row r="30912" ht="16.5" hidden="1" customHeight="1"/>
    <row r="30913" ht="16.5" hidden="1" customHeight="1"/>
    <row r="30914" ht="16.5" hidden="1" customHeight="1"/>
    <row r="30915" ht="16.5" hidden="1" customHeight="1"/>
    <row r="30916" ht="16.5" hidden="1" customHeight="1"/>
    <row r="30917" ht="16.5" hidden="1" customHeight="1"/>
    <row r="30918" ht="16.5" hidden="1" customHeight="1"/>
    <row r="30919" ht="16.5" hidden="1" customHeight="1"/>
    <row r="30920" ht="16.5" hidden="1" customHeight="1"/>
    <row r="30921" ht="16.5" hidden="1" customHeight="1"/>
    <row r="30922" ht="16.5" hidden="1" customHeight="1"/>
    <row r="30923" ht="16.5" hidden="1" customHeight="1"/>
    <row r="30924" ht="16.5" hidden="1" customHeight="1"/>
    <row r="30925" ht="16.5" hidden="1" customHeight="1"/>
    <row r="30926" ht="16.5" hidden="1" customHeight="1"/>
    <row r="30927" ht="16.5" hidden="1" customHeight="1"/>
    <row r="30928" ht="16.5" hidden="1" customHeight="1"/>
    <row r="30929" ht="16.5" hidden="1" customHeight="1"/>
    <row r="30930" ht="16.5" hidden="1" customHeight="1"/>
    <row r="30931" ht="16.5" hidden="1" customHeight="1"/>
    <row r="30932" ht="16.5" hidden="1" customHeight="1"/>
    <row r="30933" ht="16.5" hidden="1" customHeight="1"/>
    <row r="30934" ht="16.5" hidden="1" customHeight="1"/>
    <row r="30935" ht="16.5" hidden="1" customHeight="1"/>
    <row r="30936" ht="16.5" hidden="1" customHeight="1"/>
    <row r="30937" ht="16.5" hidden="1" customHeight="1"/>
    <row r="30938" ht="16.5" hidden="1" customHeight="1"/>
    <row r="30939" ht="16.5" hidden="1" customHeight="1"/>
    <row r="30940" ht="16.5" hidden="1" customHeight="1"/>
    <row r="30941" ht="16.5" hidden="1" customHeight="1"/>
    <row r="30942" ht="16.5" hidden="1" customHeight="1"/>
    <row r="30943" ht="16.5" hidden="1" customHeight="1"/>
    <row r="30944" ht="16.5" hidden="1" customHeight="1"/>
    <row r="30945" ht="16.5" hidden="1" customHeight="1"/>
    <row r="30946" ht="16.5" hidden="1" customHeight="1"/>
    <row r="30947" ht="16.5" hidden="1" customHeight="1"/>
    <row r="30948" ht="16.5" hidden="1" customHeight="1"/>
    <row r="30949" ht="16.5" hidden="1" customHeight="1"/>
    <row r="30950" ht="16.5" hidden="1" customHeight="1"/>
    <row r="30951" ht="16.5" hidden="1" customHeight="1"/>
    <row r="30952" ht="16.5" hidden="1" customHeight="1"/>
    <row r="30953" ht="16.5" hidden="1" customHeight="1"/>
    <row r="30954" ht="16.5" hidden="1" customHeight="1"/>
    <row r="30955" ht="16.5" hidden="1" customHeight="1"/>
    <row r="30956" ht="16.5" hidden="1" customHeight="1"/>
    <row r="30957" ht="16.5" hidden="1" customHeight="1"/>
    <row r="30958" ht="16.5" hidden="1" customHeight="1"/>
    <row r="30959" ht="16.5" hidden="1" customHeight="1"/>
    <row r="30960" ht="16.5" hidden="1" customHeight="1"/>
    <row r="30961" ht="16.5" hidden="1" customHeight="1"/>
    <row r="30962" ht="16.5" hidden="1" customHeight="1"/>
    <row r="30963" ht="16.5" hidden="1" customHeight="1"/>
    <row r="30964" ht="16.5" hidden="1" customHeight="1"/>
    <row r="30965" ht="16.5" hidden="1" customHeight="1"/>
    <row r="30966" ht="16.5" hidden="1" customHeight="1"/>
    <row r="30967" ht="16.5" hidden="1" customHeight="1"/>
    <row r="30968" ht="16.5" hidden="1" customHeight="1"/>
    <row r="30969" ht="16.5" hidden="1" customHeight="1"/>
    <row r="30970" ht="16.5" hidden="1" customHeight="1"/>
    <row r="30971" ht="16.5" hidden="1" customHeight="1"/>
    <row r="30972" ht="16.5" hidden="1" customHeight="1"/>
    <row r="30973" ht="16.5" hidden="1" customHeight="1"/>
    <row r="30974" ht="16.5" hidden="1" customHeight="1"/>
    <row r="30975" ht="16.5" hidden="1" customHeight="1"/>
    <row r="30976" ht="16.5" hidden="1" customHeight="1"/>
    <row r="30977" ht="16.5" hidden="1" customHeight="1"/>
    <row r="30978" ht="16.5" hidden="1" customHeight="1"/>
    <row r="30979" ht="16.5" hidden="1" customHeight="1"/>
    <row r="30980" ht="16.5" hidden="1" customHeight="1"/>
    <row r="30981" ht="16.5" hidden="1" customHeight="1"/>
    <row r="30982" ht="16.5" hidden="1" customHeight="1"/>
    <row r="30983" ht="16.5" hidden="1" customHeight="1"/>
    <row r="30984" ht="16.5" hidden="1" customHeight="1"/>
    <row r="30985" ht="16.5" hidden="1" customHeight="1"/>
    <row r="30986" ht="16.5" hidden="1" customHeight="1"/>
    <row r="30987" ht="16.5" hidden="1" customHeight="1"/>
    <row r="30988" ht="16.5" hidden="1" customHeight="1"/>
    <row r="30989" ht="16.5" hidden="1" customHeight="1"/>
    <row r="30990" ht="16.5" hidden="1" customHeight="1"/>
    <row r="30991" ht="16.5" hidden="1" customHeight="1"/>
    <row r="30992" ht="16.5" hidden="1" customHeight="1"/>
    <row r="30993" ht="16.5" hidden="1" customHeight="1"/>
    <row r="30994" ht="16.5" hidden="1" customHeight="1"/>
    <row r="30995" ht="16.5" hidden="1" customHeight="1"/>
    <row r="30996" ht="16.5" hidden="1" customHeight="1"/>
    <row r="30997" ht="16.5" hidden="1" customHeight="1"/>
    <row r="30998" ht="16.5" hidden="1" customHeight="1"/>
    <row r="30999" ht="16.5" hidden="1" customHeight="1"/>
    <row r="31000" ht="16.5" hidden="1" customHeight="1"/>
    <row r="31001" ht="16.5" hidden="1" customHeight="1"/>
    <row r="31002" ht="16.5" hidden="1" customHeight="1"/>
    <row r="31003" ht="16.5" hidden="1" customHeight="1"/>
    <row r="31004" ht="16.5" hidden="1" customHeight="1"/>
    <row r="31005" ht="16.5" hidden="1" customHeight="1"/>
    <row r="31006" ht="16.5" hidden="1" customHeight="1"/>
    <row r="31007" ht="16.5" hidden="1" customHeight="1"/>
    <row r="31008" ht="16.5" hidden="1" customHeight="1"/>
    <row r="31009" ht="16.5" hidden="1" customHeight="1"/>
    <row r="31010" ht="16.5" hidden="1" customHeight="1"/>
    <row r="31011" ht="16.5" hidden="1" customHeight="1"/>
    <row r="31012" ht="16.5" hidden="1" customHeight="1"/>
    <row r="31013" ht="16.5" hidden="1" customHeight="1"/>
    <row r="31014" ht="16.5" hidden="1" customHeight="1"/>
    <row r="31015" ht="16.5" hidden="1" customHeight="1"/>
    <row r="31016" ht="16.5" hidden="1" customHeight="1"/>
    <row r="31017" ht="16.5" hidden="1" customHeight="1"/>
    <row r="31018" ht="16.5" hidden="1" customHeight="1"/>
    <row r="31019" ht="16.5" hidden="1" customHeight="1"/>
    <row r="31020" ht="16.5" hidden="1" customHeight="1"/>
    <row r="31021" ht="16.5" hidden="1" customHeight="1"/>
    <row r="31022" ht="16.5" hidden="1" customHeight="1"/>
    <row r="31023" ht="16.5" hidden="1" customHeight="1"/>
    <row r="31024" ht="16.5" hidden="1" customHeight="1"/>
    <row r="31025" ht="16.5" hidden="1" customHeight="1"/>
    <row r="31026" ht="16.5" hidden="1" customHeight="1"/>
    <row r="31027" ht="16.5" hidden="1" customHeight="1"/>
    <row r="31028" ht="16.5" hidden="1" customHeight="1"/>
    <row r="31029" ht="16.5" hidden="1" customHeight="1"/>
    <row r="31030" ht="16.5" hidden="1" customHeight="1"/>
    <row r="31031" ht="16.5" hidden="1" customHeight="1"/>
    <row r="31032" ht="16.5" hidden="1" customHeight="1"/>
    <row r="31033" ht="16.5" hidden="1" customHeight="1"/>
    <row r="31034" ht="16.5" hidden="1" customHeight="1"/>
    <row r="31035" ht="16.5" hidden="1" customHeight="1"/>
    <row r="31036" ht="16.5" hidden="1" customHeight="1"/>
    <row r="31037" ht="16.5" hidden="1" customHeight="1"/>
    <row r="31038" ht="16.5" hidden="1" customHeight="1"/>
    <row r="31039" ht="16.5" hidden="1" customHeight="1"/>
    <row r="31040" ht="16.5" hidden="1" customHeight="1"/>
    <row r="31041" ht="16.5" hidden="1" customHeight="1"/>
    <row r="31042" ht="16.5" hidden="1" customHeight="1"/>
    <row r="31043" ht="16.5" hidden="1" customHeight="1"/>
    <row r="31044" ht="16.5" hidden="1" customHeight="1"/>
    <row r="31045" ht="16.5" hidden="1" customHeight="1"/>
    <row r="31046" ht="16.5" hidden="1" customHeight="1"/>
    <row r="31047" ht="16.5" hidden="1" customHeight="1"/>
    <row r="31048" ht="16.5" hidden="1" customHeight="1"/>
    <row r="31049" ht="16.5" hidden="1" customHeight="1"/>
    <row r="31050" ht="16.5" hidden="1" customHeight="1"/>
    <row r="31051" ht="16.5" hidden="1" customHeight="1"/>
    <row r="31052" ht="16.5" hidden="1" customHeight="1"/>
    <row r="31053" ht="16.5" hidden="1" customHeight="1"/>
    <row r="31054" ht="16.5" hidden="1" customHeight="1"/>
    <row r="31055" ht="16.5" hidden="1" customHeight="1"/>
    <row r="31056" ht="16.5" hidden="1" customHeight="1"/>
    <row r="31057" ht="16.5" hidden="1" customHeight="1"/>
    <row r="31058" ht="16.5" hidden="1" customHeight="1"/>
    <row r="31059" ht="16.5" hidden="1" customHeight="1"/>
    <row r="31060" ht="16.5" hidden="1" customHeight="1"/>
    <row r="31061" ht="16.5" hidden="1" customHeight="1"/>
    <row r="31062" ht="16.5" hidden="1" customHeight="1"/>
    <row r="31063" ht="16.5" hidden="1" customHeight="1"/>
    <row r="31064" ht="16.5" hidden="1" customHeight="1"/>
    <row r="31065" ht="16.5" hidden="1" customHeight="1"/>
    <row r="31066" ht="16.5" hidden="1" customHeight="1"/>
    <row r="31067" ht="16.5" hidden="1" customHeight="1"/>
    <row r="31068" ht="16.5" hidden="1" customHeight="1"/>
    <row r="31069" ht="16.5" hidden="1" customHeight="1"/>
    <row r="31070" ht="16.5" hidden="1" customHeight="1"/>
    <row r="31071" ht="16.5" hidden="1" customHeight="1"/>
    <row r="31072" ht="16.5" hidden="1" customHeight="1"/>
    <row r="31073" ht="16.5" hidden="1" customHeight="1"/>
    <row r="31074" ht="16.5" hidden="1" customHeight="1"/>
    <row r="31075" ht="16.5" hidden="1" customHeight="1"/>
    <row r="31076" ht="16.5" hidden="1" customHeight="1"/>
    <row r="31077" ht="16.5" hidden="1" customHeight="1"/>
    <row r="31078" ht="16.5" hidden="1" customHeight="1"/>
    <row r="31079" ht="16.5" hidden="1" customHeight="1"/>
    <row r="31080" ht="16.5" hidden="1" customHeight="1"/>
    <row r="31081" ht="16.5" hidden="1" customHeight="1"/>
    <row r="31082" ht="16.5" hidden="1" customHeight="1"/>
    <row r="31083" ht="16.5" hidden="1" customHeight="1"/>
    <row r="31084" ht="16.5" hidden="1" customHeight="1"/>
    <row r="31085" ht="16.5" hidden="1" customHeight="1"/>
    <row r="31086" ht="16.5" hidden="1" customHeight="1"/>
    <row r="31087" ht="16.5" hidden="1" customHeight="1"/>
    <row r="31088" ht="16.5" hidden="1" customHeight="1"/>
    <row r="31089" ht="16.5" hidden="1" customHeight="1"/>
    <row r="31090" ht="16.5" hidden="1" customHeight="1"/>
    <row r="31091" ht="16.5" hidden="1" customHeight="1"/>
    <row r="31092" ht="16.5" hidden="1" customHeight="1"/>
    <row r="31093" ht="16.5" hidden="1" customHeight="1"/>
    <row r="31094" ht="16.5" hidden="1" customHeight="1"/>
    <row r="31095" ht="16.5" hidden="1" customHeight="1"/>
    <row r="31096" ht="16.5" hidden="1" customHeight="1"/>
    <row r="31097" ht="16.5" hidden="1" customHeight="1"/>
    <row r="31098" ht="16.5" hidden="1" customHeight="1"/>
    <row r="31099" ht="16.5" hidden="1" customHeight="1"/>
    <row r="31100" ht="16.5" hidden="1" customHeight="1"/>
    <row r="31101" ht="16.5" hidden="1" customHeight="1"/>
    <row r="31102" ht="16.5" hidden="1" customHeight="1"/>
    <row r="31103" ht="16.5" hidden="1" customHeight="1"/>
    <row r="31104" ht="16.5" hidden="1" customHeight="1"/>
    <row r="31105" ht="16.5" hidden="1" customHeight="1"/>
    <row r="31106" ht="16.5" hidden="1" customHeight="1"/>
    <row r="31107" ht="16.5" hidden="1" customHeight="1"/>
    <row r="31108" ht="16.5" hidden="1" customHeight="1"/>
    <row r="31109" ht="16.5" hidden="1" customHeight="1"/>
    <row r="31110" ht="16.5" hidden="1" customHeight="1"/>
    <row r="31111" ht="16.5" hidden="1" customHeight="1"/>
    <row r="31112" ht="16.5" hidden="1" customHeight="1"/>
    <row r="31113" ht="16.5" hidden="1" customHeight="1"/>
    <row r="31114" ht="16.5" hidden="1" customHeight="1"/>
    <row r="31115" ht="16.5" hidden="1" customHeight="1"/>
    <row r="31116" ht="16.5" hidden="1" customHeight="1"/>
    <row r="31117" ht="16.5" hidden="1" customHeight="1"/>
    <row r="31118" ht="16.5" hidden="1" customHeight="1"/>
    <row r="31119" ht="16.5" hidden="1" customHeight="1"/>
    <row r="31120" ht="16.5" hidden="1" customHeight="1"/>
    <row r="31121" ht="16.5" hidden="1" customHeight="1"/>
    <row r="31122" ht="16.5" hidden="1" customHeight="1"/>
    <row r="31123" ht="16.5" hidden="1" customHeight="1"/>
    <row r="31124" ht="16.5" hidden="1" customHeight="1"/>
    <row r="31125" ht="16.5" hidden="1" customHeight="1"/>
    <row r="31126" ht="16.5" hidden="1" customHeight="1"/>
    <row r="31127" ht="16.5" hidden="1" customHeight="1"/>
    <row r="31128" ht="16.5" hidden="1" customHeight="1"/>
    <row r="31129" ht="16.5" hidden="1" customHeight="1"/>
    <row r="31130" ht="16.5" hidden="1" customHeight="1"/>
    <row r="31131" ht="16.5" hidden="1" customHeight="1"/>
    <row r="31132" ht="16.5" hidden="1" customHeight="1"/>
    <row r="31133" ht="16.5" hidden="1" customHeight="1"/>
    <row r="31134" ht="16.5" hidden="1" customHeight="1"/>
    <row r="31135" ht="16.5" hidden="1" customHeight="1"/>
    <row r="31136" ht="16.5" hidden="1" customHeight="1"/>
    <row r="31137" ht="16.5" hidden="1" customHeight="1"/>
    <row r="31138" ht="16.5" hidden="1" customHeight="1"/>
    <row r="31139" ht="16.5" hidden="1" customHeight="1"/>
    <row r="31140" ht="16.5" hidden="1" customHeight="1"/>
    <row r="31141" ht="16.5" hidden="1" customHeight="1"/>
    <row r="31142" ht="16.5" hidden="1" customHeight="1"/>
    <row r="31143" ht="16.5" hidden="1" customHeight="1"/>
    <row r="31144" ht="16.5" hidden="1" customHeight="1"/>
    <row r="31145" ht="16.5" hidden="1" customHeight="1"/>
    <row r="31146" ht="16.5" hidden="1" customHeight="1"/>
    <row r="31147" ht="16.5" hidden="1" customHeight="1"/>
    <row r="31148" ht="16.5" hidden="1" customHeight="1"/>
    <row r="31149" ht="16.5" hidden="1" customHeight="1"/>
    <row r="31150" ht="16.5" hidden="1" customHeight="1"/>
    <row r="31151" ht="16.5" hidden="1" customHeight="1"/>
    <row r="31152" ht="16.5" hidden="1" customHeight="1"/>
    <row r="31153" ht="16.5" hidden="1" customHeight="1"/>
    <row r="31154" ht="16.5" hidden="1" customHeight="1"/>
    <row r="31155" ht="16.5" hidden="1" customHeight="1"/>
    <row r="31156" ht="16.5" hidden="1" customHeight="1"/>
    <row r="31157" ht="16.5" hidden="1" customHeight="1"/>
    <row r="31158" ht="16.5" hidden="1" customHeight="1"/>
    <row r="31159" ht="16.5" hidden="1" customHeight="1"/>
    <row r="31160" ht="16.5" hidden="1" customHeight="1"/>
    <row r="31161" ht="16.5" hidden="1" customHeight="1"/>
    <row r="31162" ht="16.5" hidden="1" customHeight="1"/>
    <row r="31163" ht="16.5" hidden="1" customHeight="1"/>
    <row r="31164" ht="16.5" hidden="1" customHeight="1"/>
    <row r="31165" ht="16.5" hidden="1" customHeight="1"/>
    <row r="31166" ht="16.5" hidden="1" customHeight="1"/>
    <row r="31167" ht="16.5" hidden="1" customHeight="1"/>
    <row r="31168" ht="16.5" hidden="1" customHeight="1"/>
    <row r="31169" ht="16.5" hidden="1" customHeight="1"/>
    <row r="31170" ht="16.5" hidden="1" customHeight="1"/>
    <row r="31171" ht="16.5" hidden="1" customHeight="1"/>
    <row r="31172" ht="16.5" hidden="1" customHeight="1"/>
    <row r="31173" ht="16.5" hidden="1" customHeight="1"/>
    <row r="31174" ht="16.5" hidden="1" customHeight="1"/>
    <row r="31175" ht="16.5" hidden="1" customHeight="1"/>
    <row r="31176" ht="16.5" hidden="1" customHeight="1"/>
    <row r="31177" ht="16.5" hidden="1" customHeight="1"/>
    <row r="31178" ht="16.5" hidden="1" customHeight="1"/>
    <row r="31179" ht="16.5" hidden="1" customHeight="1"/>
    <row r="31180" ht="16.5" hidden="1" customHeight="1"/>
    <row r="31181" ht="16.5" hidden="1" customHeight="1"/>
    <row r="31182" ht="16.5" hidden="1" customHeight="1"/>
    <row r="31183" ht="16.5" hidden="1" customHeight="1"/>
    <row r="31184" ht="16.5" hidden="1" customHeight="1"/>
    <row r="31185" ht="16.5" hidden="1" customHeight="1"/>
    <row r="31186" ht="16.5" hidden="1" customHeight="1"/>
    <row r="31187" ht="16.5" hidden="1" customHeight="1"/>
    <row r="31188" ht="16.5" hidden="1" customHeight="1"/>
    <row r="31189" ht="16.5" hidden="1" customHeight="1"/>
    <row r="31190" ht="16.5" hidden="1" customHeight="1"/>
    <row r="31191" ht="16.5" hidden="1" customHeight="1"/>
    <row r="31192" ht="16.5" hidden="1" customHeight="1"/>
    <row r="31193" ht="16.5" hidden="1" customHeight="1"/>
    <row r="31194" ht="16.5" hidden="1" customHeight="1"/>
    <row r="31195" ht="16.5" hidden="1" customHeight="1"/>
    <row r="31196" ht="16.5" hidden="1" customHeight="1"/>
    <row r="31197" ht="16.5" hidden="1" customHeight="1"/>
    <row r="31198" ht="16.5" hidden="1" customHeight="1"/>
    <row r="31199" ht="16.5" hidden="1" customHeight="1"/>
    <row r="31200" ht="16.5" hidden="1" customHeight="1"/>
    <row r="31201" ht="16.5" hidden="1" customHeight="1"/>
    <row r="31202" ht="16.5" hidden="1" customHeight="1"/>
    <row r="31203" ht="16.5" hidden="1" customHeight="1"/>
    <row r="31204" ht="16.5" hidden="1" customHeight="1"/>
    <row r="31205" ht="16.5" hidden="1" customHeight="1"/>
    <row r="31206" ht="16.5" hidden="1" customHeight="1"/>
    <row r="31207" ht="16.5" hidden="1" customHeight="1"/>
    <row r="31208" ht="16.5" hidden="1" customHeight="1"/>
    <row r="31209" ht="16.5" hidden="1" customHeight="1"/>
    <row r="31210" ht="16.5" hidden="1" customHeight="1"/>
    <row r="31211" ht="16.5" hidden="1" customHeight="1"/>
    <row r="31212" ht="16.5" hidden="1" customHeight="1"/>
    <row r="31213" ht="16.5" hidden="1" customHeight="1"/>
    <row r="31214" ht="16.5" hidden="1" customHeight="1"/>
    <row r="31215" ht="16.5" hidden="1" customHeight="1"/>
    <row r="31216" ht="16.5" hidden="1" customHeight="1"/>
    <row r="31217" ht="16.5" hidden="1" customHeight="1"/>
    <row r="31218" ht="16.5" hidden="1" customHeight="1"/>
    <row r="31219" ht="16.5" hidden="1" customHeight="1"/>
    <row r="31220" ht="16.5" hidden="1" customHeight="1"/>
    <row r="31221" ht="16.5" hidden="1" customHeight="1"/>
    <row r="31222" ht="16.5" hidden="1" customHeight="1"/>
    <row r="31223" ht="16.5" hidden="1" customHeight="1"/>
    <row r="31224" ht="16.5" hidden="1" customHeight="1"/>
    <row r="31225" ht="16.5" hidden="1" customHeight="1"/>
    <row r="31226" ht="16.5" hidden="1" customHeight="1"/>
    <row r="31227" ht="16.5" hidden="1" customHeight="1"/>
    <row r="31228" ht="16.5" hidden="1" customHeight="1"/>
    <row r="31229" ht="16.5" hidden="1" customHeight="1"/>
    <row r="31230" ht="16.5" hidden="1" customHeight="1"/>
    <row r="31231" ht="16.5" hidden="1" customHeight="1"/>
    <row r="31232" ht="16.5" hidden="1" customHeight="1"/>
    <row r="31233" ht="16.5" hidden="1" customHeight="1"/>
    <row r="31234" ht="16.5" hidden="1" customHeight="1"/>
    <row r="31235" ht="16.5" hidden="1" customHeight="1"/>
    <row r="31236" ht="16.5" hidden="1" customHeight="1"/>
    <row r="31237" ht="16.5" hidden="1" customHeight="1"/>
    <row r="31238" ht="16.5" hidden="1" customHeight="1"/>
    <row r="31239" ht="16.5" hidden="1" customHeight="1"/>
    <row r="31240" ht="16.5" hidden="1" customHeight="1"/>
    <row r="31241" ht="16.5" hidden="1" customHeight="1"/>
    <row r="31242" ht="16.5" hidden="1" customHeight="1"/>
    <row r="31243" ht="16.5" hidden="1" customHeight="1"/>
    <row r="31244" ht="16.5" hidden="1" customHeight="1"/>
    <row r="31245" ht="16.5" hidden="1" customHeight="1"/>
    <row r="31246" ht="16.5" hidden="1" customHeight="1"/>
    <row r="31247" ht="16.5" hidden="1" customHeight="1"/>
    <row r="31248" ht="16.5" hidden="1" customHeight="1"/>
    <row r="31249" ht="16.5" hidden="1" customHeight="1"/>
    <row r="31250" ht="16.5" hidden="1" customHeight="1"/>
    <row r="31251" ht="16.5" hidden="1" customHeight="1"/>
    <row r="31252" ht="16.5" hidden="1" customHeight="1"/>
    <row r="31253" ht="16.5" hidden="1" customHeight="1"/>
    <row r="31254" ht="16.5" hidden="1" customHeight="1"/>
    <row r="31255" ht="16.5" hidden="1" customHeight="1"/>
    <row r="31256" ht="16.5" hidden="1" customHeight="1"/>
    <row r="31257" ht="16.5" hidden="1" customHeight="1"/>
    <row r="31258" ht="16.5" hidden="1" customHeight="1"/>
    <row r="31259" ht="16.5" hidden="1" customHeight="1"/>
    <row r="31260" ht="16.5" hidden="1" customHeight="1"/>
    <row r="31261" ht="16.5" hidden="1" customHeight="1"/>
    <row r="31262" ht="16.5" hidden="1" customHeight="1"/>
    <row r="31263" ht="16.5" hidden="1" customHeight="1"/>
    <row r="31264" ht="16.5" hidden="1" customHeight="1"/>
    <row r="31265" ht="16.5" hidden="1" customHeight="1"/>
    <row r="31266" ht="16.5" hidden="1" customHeight="1"/>
    <row r="31267" ht="16.5" hidden="1" customHeight="1"/>
    <row r="31268" ht="16.5" hidden="1" customHeight="1"/>
    <row r="31269" ht="16.5" hidden="1" customHeight="1"/>
    <row r="31270" ht="16.5" hidden="1" customHeight="1"/>
    <row r="31271" ht="16.5" hidden="1" customHeight="1"/>
    <row r="31272" ht="16.5" hidden="1" customHeight="1"/>
    <row r="31273" ht="16.5" hidden="1" customHeight="1"/>
    <row r="31274" ht="16.5" hidden="1" customHeight="1"/>
    <row r="31275" ht="16.5" hidden="1" customHeight="1"/>
    <row r="31276" ht="16.5" hidden="1" customHeight="1"/>
    <row r="31277" ht="16.5" hidden="1" customHeight="1"/>
    <row r="31278" ht="16.5" hidden="1" customHeight="1"/>
    <row r="31279" ht="16.5" hidden="1" customHeight="1"/>
    <row r="31280" ht="16.5" hidden="1" customHeight="1"/>
    <row r="31281" ht="16.5" hidden="1" customHeight="1"/>
    <row r="31282" ht="16.5" hidden="1" customHeight="1"/>
    <row r="31283" ht="16.5" hidden="1" customHeight="1"/>
    <row r="31284" ht="16.5" hidden="1" customHeight="1"/>
    <row r="31285" ht="16.5" hidden="1" customHeight="1"/>
    <row r="31286" ht="16.5" hidden="1" customHeight="1"/>
    <row r="31287" ht="16.5" hidden="1" customHeight="1"/>
    <row r="31288" ht="16.5" hidden="1" customHeight="1"/>
    <row r="31289" ht="16.5" hidden="1" customHeight="1"/>
    <row r="31290" ht="16.5" hidden="1" customHeight="1"/>
    <row r="31291" ht="16.5" hidden="1" customHeight="1"/>
    <row r="31292" ht="16.5" hidden="1" customHeight="1"/>
    <row r="31293" ht="16.5" hidden="1" customHeight="1"/>
    <row r="31294" ht="16.5" hidden="1" customHeight="1"/>
    <row r="31295" ht="16.5" hidden="1" customHeight="1"/>
    <row r="31296" ht="16.5" hidden="1" customHeight="1"/>
    <row r="31297" ht="16.5" hidden="1" customHeight="1"/>
    <row r="31298" ht="16.5" hidden="1" customHeight="1"/>
    <row r="31299" ht="16.5" hidden="1" customHeight="1"/>
    <row r="31300" ht="16.5" hidden="1" customHeight="1"/>
    <row r="31301" ht="16.5" hidden="1" customHeight="1"/>
    <row r="31302" ht="16.5" hidden="1" customHeight="1"/>
    <row r="31303" ht="16.5" hidden="1" customHeight="1"/>
    <row r="31304" ht="16.5" hidden="1" customHeight="1"/>
    <row r="31305" ht="16.5" hidden="1" customHeight="1"/>
    <row r="31306" ht="16.5" hidden="1" customHeight="1"/>
    <row r="31307" ht="16.5" hidden="1" customHeight="1"/>
    <row r="31308" ht="16.5" hidden="1" customHeight="1"/>
    <row r="31309" ht="16.5" hidden="1" customHeight="1"/>
    <row r="31310" ht="16.5" hidden="1" customHeight="1"/>
    <row r="31311" ht="16.5" hidden="1" customHeight="1"/>
    <row r="31312" ht="16.5" hidden="1" customHeight="1"/>
    <row r="31313" ht="16.5" hidden="1" customHeight="1"/>
    <row r="31314" ht="16.5" hidden="1" customHeight="1"/>
    <row r="31315" ht="16.5" hidden="1" customHeight="1"/>
    <row r="31316" ht="16.5" hidden="1" customHeight="1"/>
    <row r="31317" ht="16.5" hidden="1" customHeight="1"/>
    <row r="31318" ht="16.5" hidden="1" customHeight="1"/>
    <row r="31319" ht="16.5" hidden="1" customHeight="1"/>
    <row r="31320" ht="16.5" hidden="1" customHeight="1"/>
    <row r="31321" ht="16.5" hidden="1" customHeight="1"/>
    <row r="31322" ht="16.5" hidden="1" customHeight="1"/>
    <row r="31323" ht="16.5" hidden="1" customHeight="1"/>
    <row r="31324" ht="16.5" hidden="1" customHeight="1"/>
    <row r="31325" ht="16.5" hidden="1" customHeight="1"/>
    <row r="31326" ht="16.5" hidden="1" customHeight="1"/>
    <row r="31327" ht="16.5" hidden="1" customHeight="1"/>
    <row r="31328" ht="16.5" hidden="1" customHeight="1"/>
    <row r="31329" ht="16.5" hidden="1" customHeight="1"/>
    <row r="31330" ht="16.5" hidden="1" customHeight="1"/>
    <row r="31331" ht="16.5" hidden="1" customHeight="1"/>
    <row r="31332" ht="16.5" hidden="1" customHeight="1"/>
    <row r="31333" ht="16.5" hidden="1" customHeight="1"/>
    <row r="31334" ht="16.5" hidden="1" customHeight="1"/>
    <row r="31335" ht="16.5" hidden="1" customHeight="1"/>
    <row r="31336" ht="16.5" hidden="1" customHeight="1"/>
    <row r="31337" ht="16.5" hidden="1" customHeight="1"/>
    <row r="31338" ht="16.5" hidden="1" customHeight="1"/>
    <row r="31339" ht="16.5" hidden="1" customHeight="1"/>
    <row r="31340" ht="16.5" hidden="1" customHeight="1"/>
    <row r="31341" ht="16.5" hidden="1" customHeight="1"/>
    <row r="31342" ht="16.5" hidden="1" customHeight="1"/>
    <row r="31343" ht="16.5" hidden="1" customHeight="1"/>
    <row r="31344" ht="16.5" hidden="1" customHeight="1"/>
    <row r="31345" ht="16.5" hidden="1" customHeight="1"/>
    <row r="31346" ht="16.5" hidden="1" customHeight="1"/>
    <row r="31347" ht="16.5" hidden="1" customHeight="1"/>
    <row r="31348" ht="16.5" hidden="1" customHeight="1"/>
    <row r="31349" ht="16.5" hidden="1" customHeight="1"/>
    <row r="31350" ht="16.5" hidden="1" customHeight="1"/>
    <row r="31351" ht="16.5" hidden="1" customHeight="1"/>
    <row r="31352" ht="16.5" hidden="1" customHeight="1"/>
    <row r="31353" ht="16.5" hidden="1" customHeight="1"/>
    <row r="31354" ht="16.5" hidden="1" customHeight="1"/>
    <row r="31355" ht="16.5" hidden="1" customHeight="1"/>
    <row r="31356" ht="16.5" hidden="1" customHeight="1"/>
    <row r="31357" ht="16.5" hidden="1" customHeight="1"/>
    <row r="31358" ht="16.5" hidden="1" customHeight="1"/>
    <row r="31359" ht="16.5" hidden="1" customHeight="1"/>
    <row r="31360" ht="16.5" hidden="1" customHeight="1"/>
    <row r="31361" ht="16.5" hidden="1" customHeight="1"/>
    <row r="31362" ht="16.5" hidden="1" customHeight="1"/>
    <row r="31363" ht="16.5" hidden="1" customHeight="1"/>
    <row r="31364" ht="16.5" hidden="1" customHeight="1"/>
    <row r="31365" ht="16.5" hidden="1" customHeight="1"/>
    <row r="31366" ht="16.5" hidden="1" customHeight="1"/>
    <row r="31367" ht="16.5" hidden="1" customHeight="1"/>
    <row r="31368" ht="16.5" hidden="1" customHeight="1"/>
    <row r="31369" ht="16.5" hidden="1" customHeight="1"/>
    <row r="31370" ht="16.5" hidden="1" customHeight="1"/>
    <row r="31371" ht="16.5" hidden="1" customHeight="1"/>
    <row r="31372" ht="16.5" hidden="1" customHeight="1"/>
    <row r="31373" ht="16.5" hidden="1" customHeight="1"/>
    <row r="31374" ht="16.5" hidden="1" customHeight="1"/>
    <row r="31375" ht="16.5" hidden="1" customHeight="1"/>
    <row r="31376" ht="16.5" hidden="1" customHeight="1"/>
    <row r="31377" ht="16.5" hidden="1" customHeight="1"/>
    <row r="31378" ht="16.5" hidden="1" customHeight="1"/>
    <row r="31379" ht="16.5" hidden="1" customHeight="1"/>
    <row r="31380" ht="16.5" hidden="1" customHeight="1"/>
    <row r="31381" ht="16.5" hidden="1" customHeight="1"/>
    <row r="31382" ht="16.5" hidden="1" customHeight="1"/>
    <row r="31383" ht="16.5" hidden="1" customHeight="1"/>
    <row r="31384" ht="16.5" hidden="1" customHeight="1"/>
    <row r="31385" ht="16.5" hidden="1" customHeight="1"/>
    <row r="31386" ht="16.5" hidden="1" customHeight="1"/>
    <row r="31387" ht="16.5" hidden="1" customHeight="1"/>
    <row r="31388" ht="16.5" hidden="1" customHeight="1"/>
    <row r="31389" ht="16.5" hidden="1" customHeight="1"/>
    <row r="31390" ht="16.5" hidden="1" customHeight="1"/>
    <row r="31391" ht="16.5" hidden="1" customHeight="1"/>
    <row r="31392" ht="16.5" hidden="1" customHeight="1"/>
    <row r="31393" ht="16.5" hidden="1" customHeight="1"/>
    <row r="31394" ht="16.5" hidden="1" customHeight="1"/>
    <row r="31395" ht="16.5" hidden="1" customHeight="1"/>
    <row r="31396" ht="16.5" hidden="1" customHeight="1"/>
    <row r="31397" ht="16.5" hidden="1" customHeight="1"/>
    <row r="31398" ht="16.5" hidden="1" customHeight="1"/>
    <row r="31399" ht="16.5" hidden="1" customHeight="1"/>
    <row r="31400" ht="16.5" hidden="1" customHeight="1"/>
    <row r="31401" ht="16.5" hidden="1" customHeight="1"/>
    <row r="31402" ht="16.5" hidden="1" customHeight="1"/>
    <row r="31403" ht="16.5" hidden="1" customHeight="1"/>
    <row r="31404" ht="16.5" hidden="1" customHeight="1"/>
    <row r="31405" ht="16.5" hidden="1" customHeight="1"/>
    <row r="31406" ht="16.5" hidden="1" customHeight="1"/>
    <row r="31407" ht="16.5" hidden="1" customHeight="1"/>
    <row r="31408" ht="16.5" hidden="1" customHeight="1"/>
    <row r="31409" ht="16.5" hidden="1" customHeight="1"/>
    <row r="31410" ht="16.5" hidden="1" customHeight="1"/>
    <row r="31411" ht="16.5" hidden="1" customHeight="1"/>
    <row r="31412" ht="16.5" hidden="1" customHeight="1"/>
    <row r="31413" ht="16.5" hidden="1" customHeight="1"/>
    <row r="31414" ht="16.5" hidden="1" customHeight="1"/>
    <row r="31415" ht="16.5" hidden="1" customHeight="1"/>
    <row r="31416" ht="16.5" hidden="1" customHeight="1"/>
    <row r="31417" ht="16.5" hidden="1" customHeight="1"/>
    <row r="31418" ht="16.5" hidden="1" customHeight="1"/>
    <row r="31419" ht="16.5" hidden="1" customHeight="1"/>
    <row r="31420" ht="16.5" hidden="1" customHeight="1"/>
    <row r="31421" ht="16.5" hidden="1" customHeight="1"/>
    <row r="31422" ht="16.5" hidden="1" customHeight="1"/>
    <row r="31423" ht="16.5" hidden="1" customHeight="1"/>
    <row r="31424" ht="16.5" hidden="1" customHeight="1"/>
    <row r="31425" ht="16.5" hidden="1" customHeight="1"/>
    <row r="31426" ht="16.5" hidden="1" customHeight="1"/>
    <row r="31427" ht="16.5" hidden="1" customHeight="1"/>
    <row r="31428" ht="16.5" hidden="1" customHeight="1"/>
    <row r="31429" ht="16.5" hidden="1" customHeight="1"/>
    <row r="31430" ht="16.5" hidden="1" customHeight="1"/>
    <row r="31431" ht="16.5" hidden="1" customHeight="1"/>
    <row r="31432" ht="16.5" hidden="1" customHeight="1"/>
    <row r="31433" ht="16.5" hidden="1" customHeight="1"/>
    <row r="31434" ht="16.5" hidden="1" customHeight="1"/>
    <row r="31435" ht="16.5" hidden="1" customHeight="1"/>
    <row r="31436" ht="16.5" hidden="1" customHeight="1"/>
    <row r="31437" ht="16.5" hidden="1" customHeight="1"/>
    <row r="31438" ht="16.5" hidden="1" customHeight="1"/>
    <row r="31439" ht="16.5" hidden="1" customHeight="1"/>
    <row r="31440" ht="16.5" hidden="1" customHeight="1"/>
    <row r="31441" ht="16.5" hidden="1" customHeight="1"/>
    <row r="31442" ht="16.5" hidden="1" customHeight="1"/>
    <row r="31443" ht="16.5" hidden="1" customHeight="1"/>
    <row r="31444" ht="16.5" hidden="1" customHeight="1"/>
    <row r="31445" ht="16.5" hidden="1" customHeight="1"/>
    <row r="31446" ht="16.5" hidden="1" customHeight="1"/>
    <row r="31447" ht="16.5" hidden="1" customHeight="1"/>
    <row r="31448" ht="16.5" hidden="1" customHeight="1"/>
    <row r="31449" ht="16.5" hidden="1" customHeight="1"/>
    <row r="31450" ht="16.5" hidden="1" customHeight="1"/>
    <row r="31451" ht="16.5" hidden="1" customHeight="1"/>
    <row r="31452" ht="16.5" hidden="1" customHeight="1"/>
    <row r="31453" ht="16.5" hidden="1" customHeight="1"/>
    <row r="31454" ht="16.5" hidden="1" customHeight="1"/>
    <row r="31455" ht="16.5" hidden="1" customHeight="1"/>
    <row r="31456" ht="16.5" hidden="1" customHeight="1"/>
    <row r="31457" ht="16.5" hidden="1" customHeight="1"/>
    <row r="31458" ht="16.5" hidden="1" customHeight="1"/>
    <row r="31459" ht="16.5" hidden="1" customHeight="1"/>
    <row r="31460" ht="16.5" hidden="1" customHeight="1"/>
    <row r="31461" ht="16.5" hidden="1" customHeight="1"/>
    <row r="31462" ht="16.5" hidden="1" customHeight="1"/>
    <row r="31463" ht="16.5" hidden="1" customHeight="1"/>
    <row r="31464" ht="16.5" hidden="1" customHeight="1"/>
    <row r="31465" ht="16.5" hidden="1" customHeight="1"/>
    <row r="31466" ht="16.5" hidden="1" customHeight="1"/>
    <row r="31467" ht="16.5" hidden="1" customHeight="1"/>
    <row r="31468" ht="16.5" hidden="1" customHeight="1"/>
    <row r="31469" ht="16.5" hidden="1" customHeight="1"/>
    <row r="31470" ht="16.5" hidden="1" customHeight="1"/>
    <row r="31471" ht="16.5" hidden="1" customHeight="1"/>
    <row r="31472" ht="16.5" hidden="1" customHeight="1"/>
    <row r="31473" ht="16.5" hidden="1" customHeight="1"/>
    <row r="31474" ht="16.5" hidden="1" customHeight="1"/>
    <row r="31475" ht="16.5" hidden="1" customHeight="1"/>
    <row r="31476" ht="16.5" hidden="1" customHeight="1"/>
    <row r="31477" ht="16.5" hidden="1" customHeight="1"/>
    <row r="31478" ht="16.5" hidden="1" customHeight="1"/>
    <row r="31479" ht="16.5" hidden="1" customHeight="1"/>
    <row r="31480" ht="16.5" hidden="1" customHeight="1"/>
    <row r="31481" ht="16.5" hidden="1" customHeight="1"/>
    <row r="31482" ht="16.5" hidden="1" customHeight="1"/>
    <row r="31483" ht="16.5" hidden="1" customHeight="1"/>
    <row r="31484" ht="16.5" hidden="1" customHeight="1"/>
    <row r="31485" ht="16.5" hidden="1" customHeight="1"/>
    <row r="31486" ht="16.5" hidden="1" customHeight="1"/>
    <row r="31487" ht="16.5" hidden="1" customHeight="1"/>
    <row r="31488" ht="16.5" hidden="1" customHeight="1"/>
    <row r="31489" ht="16.5" hidden="1" customHeight="1"/>
    <row r="31490" ht="16.5" hidden="1" customHeight="1"/>
    <row r="31491" ht="16.5" hidden="1" customHeight="1"/>
    <row r="31492" ht="16.5" hidden="1" customHeight="1"/>
    <row r="31493" ht="16.5" hidden="1" customHeight="1"/>
    <row r="31494" ht="16.5" hidden="1" customHeight="1"/>
    <row r="31495" ht="16.5" hidden="1" customHeight="1"/>
    <row r="31496" ht="16.5" hidden="1" customHeight="1"/>
    <row r="31497" ht="16.5" hidden="1" customHeight="1"/>
    <row r="31498" ht="16.5" hidden="1" customHeight="1"/>
    <row r="31499" ht="16.5" hidden="1" customHeight="1"/>
    <row r="31500" ht="16.5" hidden="1" customHeight="1"/>
    <row r="31501" ht="16.5" hidden="1" customHeight="1"/>
    <row r="31502" ht="16.5" hidden="1" customHeight="1"/>
    <row r="31503" ht="16.5" hidden="1" customHeight="1"/>
    <row r="31504" ht="16.5" hidden="1" customHeight="1"/>
    <row r="31505" ht="16.5" hidden="1" customHeight="1"/>
    <row r="31506" ht="16.5" hidden="1" customHeight="1"/>
    <row r="31507" ht="16.5" hidden="1" customHeight="1"/>
    <row r="31508" ht="16.5" hidden="1" customHeight="1"/>
    <row r="31509" ht="16.5" hidden="1" customHeight="1"/>
    <row r="31510" ht="16.5" hidden="1" customHeight="1"/>
    <row r="31511" ht="16.5" hidden="1" customHeight="1"/>
    <row r="31512" ht="16.5" hidden="1" customHeight="1"/>
    <row r="31513" ht="16.5" hidden="1" customHeight="1"/>
    <row r="31514" ht="16.5" hidden="1" customHeight="1"/>
    <row r="31515" ht="16.5" hidden="1" customHeight="1"/>
    <row r="31516" ht="16.5" hidden="1" customHeight="1"/>
    <row r="31517" ht="16.5" hidden="1" customHeight="1"/>
    <row r="31518" ht="16.5" hidden="1" customHeight="1"/>
    <row r="31519" ht="16.5" hidden="1" customHeight="1"/>
    <row r="31520" ht="16.5" hidden="1" customHeight="1"/>
    <row r="31521" ht="16.5" hidden="1" customHeight="1"/>
    <row r="31522" ht="16.5" hidden="1" customHeight="1"/>
    <row r="31523" ht="16.5" hidden="1" customHeight="1"/>
    <row r="31524" ht="16.5" hidden="1" customHeight="1"/>
    <row r="31525" ht="16.5" hidden="1" customHeight="1"/>
    <row r="31526" ht="16.5" hidden="1" customHeight="1"/>
    <row r="31527" ht="16.5" hidden="1" customHeight="1"/>
    <row r="31528" ht="16.5" hidden="1" customHeight="1"/>
    <row r="31529" ht="16.5" hidden="1" customHeight="1"/>
    <row r="31530" ht="16.5" hidden="1" customHeight="1"/>
    <row r="31531" ht="16.5" hidden="1" customHeight="1"/>
    <row r="31532" ht="16.5" hidden="1" customHeight="1"/>
    <row r="31533" ht="16.5" hidden="1" customHeight="1"/>
    <row r="31534" ht="16.5" hidden="1" customHeight="1"/>
    <row r="31535" ht="16.5" hidden="1" customHeight="1"/>
    <row r="31536" ht="16.5" hidden="1" customHeight="1"/>
    <row r="31537" ht="16.5" hidden="1" customHeight="1"/>
    <row r="31538" ht="16.5" hidden="1" customHeight="1"/>
    <row r="31539" ht="16.5" hidden="1" customHeight="1"/>
    <row r="31540" ht="16.5" hidden="1" customHeight="1"/>
    <row r="31541" ht="16.5" hidden="1" customHeight="1"/>
    <row r="31542" ht="16.5" hidden="1" customHeight="1"/>
    <row r="31543" ht="16.5" hidden="1" customHeight="1"/>
    <row r="31544" ht="16.5" hidden="1" customHeight="1"/>
    <row r="31545" ht="16.5" hidden="1" customHeight="1"/>
    <row r="31546" ht="16.5" hidden="1" customHeight="1"/>
    <row r="31547" ht="16.5" hidden="1" customHeight="1"/>
    <row r="31548" ht="16.5" hidden="1" customHeight="1"/>
    <row r="31549" ht="16.5" hidden="1" customHeight="1"/>
    <row r="31550" ht="16.5" hidden="1" customHeight="1"/>
    <row r="31551" ht="16.5" hidden="1" customHeight="1"/>
    <row r="31552" ht="16.5" hidden="1" customHeight="1"/>
    <row r="31553" ht="16.5" hidden="1" customHeight="1"/>
    <row r="31554" ht="16.5" hidden="1" customHeight="1"/>
    <row r="31555" ht="16.5" hidden="1" customHeight="1"/>
    <row r="31556" ht="16.5" hidden="1" customHeight="1"/>
    <row r="31557" ht="16.5" hidden="1" customHeight="1"/>
    <row r="31558" ht="16.5" hidden="1" customHeight="1"/>
    <row r="31559" ht="16.5" hidden="1" customHeight="1"/>
    <row r="31560" ht="16.5" hidden="1" customHeight="1"/>
    <row r="31561" ht="16.5" hidden="1" customHeight="1"/>
    <row r="31562" ht="16.5" hidden="1" customHeight="1"/>
    <row r="31563" ht="16.5" hidden="1" customHeight="1"/>
    <row r="31564" ht="16.5" hidden="1" customHeight="1"/>
    <row r="31565" ht="16.5" hidden="1" customHeight="1"/>
    <row r="31566" ht="16.5" hidden="1" customHeight="1"/>
    <row r="31567" ht="16.5" hidden="1" customHeight="1"/>
    <row r="31568" ht="16.5" hidden="1" customHeight="1"/>
    <row r="31569" ht="16.5" hidden="1" customHeight="1"/>
    <row r="31570" ht="16.5" hidden="1" customHeight="1"/>
    <row r="31571" ht="16.5" hidden="1" customHeight="1"/>
    <row r="31572" ht="16.5" hidden="1" customHeight="1"/>
    <row r="31573" ht="16.5" hidden="1" customHeight="1"/>
    <row r="31574" ht="16.5" hidden="1" customHeight="1"/>
    <row r="31575" ht="16.5" hidden="1" customHeight="1"/>
    <row r="31576" ht="16.5" hidden="1" customHeight="1"/>
    <row r="31577" ht="16.5" hidden="1" customHeight="1"/>
    <row r="31578" ht="16.5" hidden="1" customHeight="1"/>
    <row r="31579" ht="16.5" hidden="1" customHeight="1"/>
    <row r="31580" ht="16.5" hidden="1" customHeight="1"/>
    <row r="31581" ht="16.5" hidden="1" customHeight="1"/>
    <row r="31582" ht="16.5" hidden="1" customHeight="1"/>
    <row r="31583" ht="16.5" hidden="1" customHeight="1"/>
    <row r="31584" ht="16.5" hidden="1" customHeight="1"/>
    <row r="31585" ht="16.5" hidden="1" customHeight="1"/>
    <row r="31586" ht="16.5" hidden="1" customHeight="1"/>
    <row r="31587" ht="16.5" hidden="1" customHeight="1"/>
    <row r="31588" ht="16.5" hidden="1" customHeight="1"/>
    <row r="31589" ht="16.5" hidden="1" customHeight="1"/>
    <row r="31590" ht="16.5" hidden="1" customHeight="1"/>
    <row r="31591" ht="16.5" hidden="1" customHeight="1"/>
    <row r="31592" ht="16.5" hidden="1" customHeight="1"/>
    <row r="31593" ht="16.5" hidden="1" customHeight="1"/>
    <row r="31594" ht="16.5" hidden="1" customHeight="1"/>
    <row r="31595" ht="16.5" hidden="1" customHeight="1"/>
    <row r="31596" ht="16.5" hidden="1" customHeight="1"/>
    <row r="31597" ht="16.5" hidden="1" customHeight="1"/>
    <row r="31598" ht="16.5" hidden="1" customHeight="1"/>
    <row r="31599" ht="16.5" hidden="1" customHeight="1"/>
    <row r="31600" ht="16.5" hidden="1" customHeight="1"/>
    <row r="31601" ht="16.5" hidden="1" customHeight="1"/>
    <row r="31602" ht="16.5" hidden="1" customHeight="1"/>
    <row r="31603" ht="16.5" hidden="1" customHeight="1"/>
    <row r="31604" ht="16.5" hidden="1" customHeight="1"/>
    <row r="31605" ht="16.5" hidden="1" customHeight="1"/>
    <row r="31606" ht="16.5" hidden="1" customHeight="1"/>
    <row r="31607" ht="16.5" hidden="1" customHeight="1"/>
    <row r="31608" ht="16.5" hidden="1" customHeight="1"/>
    <row r="31609" ht="16.5" hidden="1" customHeight="1"/>
    <row r="31610" ht="16.5" hidden="1" customHeight="1"/>
    <row r="31611" ht="16.5" hidden="1" customHeight="1"/>
    <row r="31612" ht="16.5" hidden="1" customHeight="1"/>
    <row r="31613" ht="16.5" hidden="1" customHeight="1"/>
    <row r="31614" ht="16.5" hidden="1" customHeight="1"/>
    <row r="31615" ht="16.5" hidden="1" customHeight="1"/>
    <row r="31616" ht="16.5" hidden="1" customHeight="1"/>
    <row r="31617" ht="16.5" hidden="1" customHeight="1"/>
    <row r="31618" ht="16.5" hidden="1" customHeight="1"/>
    <row r="31619" ht="16.5" hidden="1" customHeight="1"/>
    <row r="31620" ht="16.5" hidden="1" customHeight="1"/>
    <row r="31621" ht="16.5" hidden="1" customHeight="1"/>
    <row r="31622" ht="16.5" hidden="1" customHeight="1"/>
    <row r="31623" ht="16.5" hidden="1" customHeight="1"/>
    <row r="31624" ht="16.5" hidden="1" customHeight="1"/>
    <row r="31625" ht="16.5" hidden="1" customHeight="1"/>
    <row r="31626" ht="16.5" hidden="1" customHeight="1"/>
    <row r="31627" ht="16.5" hidden="1" customHeight="1"/>
    <row r="31628" ht="16.5" hidden="1" customHeight="1"/>
    <row r="31629" ht="16.5" hidden="1" customHeight="1"/>
    <row r="31630" ht="16.5" hidden="1" customHeight="1"/>
    <row r="31631" ht="16.5" hidden="1" customHeight="1"/>
    <row r="31632" ht="16.5" hidden="1" customHeight="1"/>
    <row r="31633" ht="16.5" hidden="1" customHeight="1"/>
    <row r="31634" ht="16.5" hidden="1" customHeight="1"/>
    <row r="31635" ht="16.5" hidden="1" customHeight="1"/>
    <row r="31636" ht="16.5" hidden="1" customHeight="1"/>
    <row r="31637" ht="16.5" hidden="1" customHeight="1"/>
    <row r="31638" ht="16.5" hidden="1" customHeight="1"/>
    <row r="31639" ht="16.5" hidden="1" customHeight="1"/>
    <row r="31640" ht="16.5" hidden="1" customHeight="1"/>
    <row r="31641" ht="16.5" hidden="1" customHeight="1"/>
    <row r="31642" ht="16.5" hidden="1" customHeight="1"/>
    <row r="31643" ht="16.5" hidden="1" customHeight="1"/>
    <row r="31644" ht="16.5" hidden="1" customHeight="1"/>
    <row r="31645" ht="16.5" hidden="1" customHeight="1"/>
    <row r="31646" ht="16.5" hidden="1" customHeight="1"/>
    <row r="31647" ht="16.5" hidden="1" customHeight="1"/>
    <row r="31648" ht="16.5" hidden="1" customHeight="1"/>
    <row r="31649" ht="16.5" hidden="1" customHeight="1"/>
    <row r="31650" ht="16.5" hidden="1" customHeight="1"/>
    <row r="31651" ht="16.5" hidden="1" customHeight="1"/>
    <row r="31652" ht="16.5" hidden="1" customHeight="1"/>
    <row r="31653" ht="16.5" hidden="1" customHeight="1"/>
    <row r="31654" ht="16.5" hidden="1" customHeight="1"/>
    <row r="31655" ht="16.5" hidden="1" customHeight="1"/>
    <row r="31656" ht="16.5" hidden="1" customHeight="1"/>
    <row r="31657" ht="16.5" hidden="1" customHeight="1"/>
    <row r="31658" ht="16.5" hidden="1" customHeight="1"/>
    <row r="31659" ht="16.5" hidden="1" customHeight="1"/>
    <row r="31660" ht="16.5" hidden="1" customHeight="1"/>
    <row r="31661" ht="16.5" hidden="1" customHeight="1"/>
    <row r="31662" ht="16.5" hidden="1" customHeight="1"/>
    <row r="31663" ht="16.5" hidden="1" customHeight="1"/>
    <row r="31664" ht="16.5" hidden="1" customHeight="1"/>
    <row r="31665" ht="16.5" hidden="1" customHeight="1"/>
    <row r="31666" ht="16.5" hidden="1" customHeight="1"/>
    <row r="31667" ht="16.5" hidden="1" customHeight="1"/>
    <row r="31668" ht="16.5" hidden="1" customHeight="1"/>
    <row r="31669" ht="16.5" hidden="1" customHeight="1"/>
    <row r="31670" ht="16.5" hidden="1" customHeight="1"/>
    <row r="31671" ht="16.5" hidden="1" customHeight="1"/>
    <row r="31672" ht="16.5" hidden="1" customHeight="1"/>
    <row r="31673" ht="16.5" hidden="1" customHeight="1"/>
    <row r="31674" ht="16.5" hidden="1" customHeight="1"/>
    <row r="31675" ht="16.5" hidden="1" customHeight="1"/>
    <row r="31676" ht="16.5" hidden="1" customHeight="1"/>
    <row r="31677" ht="16.5" hidden="1" customHeight="1"/>
    <row r="31678" ht="16.5" hidden="1" customHeight="1"/>
    <row r="31679" ht="16.5" hidden="1" customHeight="1"/>
    <row r="31680" ht="16.5" hidden="1" customHeight="1"/>
    <row r="31681" ht="16.5" hidden="1" customHeight="1"/>
    <row r="31682" ht="16.5" hidden="1" customHeight="1"/>
    <row r="31683" ht="16.5" hidden="1" customHeight="1"/>
    <row r="31684" ht="16.5" hidden="1" customHeight="1"/>
    <row r="31685" ht="16.5" hidden="1" customHeight="1"/>
    <row r="31686" ht="16.5" hidden="1" customHeight="1"/>
    <row r="31687" ht="16.5" hidden="1" customHeight="1"/>
    <row r="31688" ht="16.5" hidden="1" customHeight="1"/>
    <row r="31689" ht="16.5" hidden="1" customHeight="1"/>
    <row r="31690" ht="16.5" hidden="1" customHeight="1"/>
    <row r="31691" ht="16.5" hidden="1" customHeight="1"/>
    <row r="31692" ht="16.5" hidden="1" customHeight="1"/>
    <row r="31693" ht="16.5" hidden="1" customHeight="1"/>
    <row r="31694" ht="16.5" hidden="1" customHeight="1"/>
    <row r="31695" ht="16.5" hidden="1" customHeight="1"/>
    <row r="31696" ht="16.5" hidden="1" customHeight="1"/>
    <row r="31697" ht="16.5" hidden="1" customHeight="1"/>
    <row r="31698" ht="16.5" hidden="1" customHeight="1"/>
    <row r="31699" ht="16.5" hidden="1" customHeight="1"/>
    <row r="31700" ht="16.5" hidden="1" customHeight="1"/>
    <row r="31701" ht="16.5" hidden="1" customHeight="1"/>
    <row r="31702" ht="16.5" hidden="1" customHeight="1"/>
    <row r="31703" ht="16.5" hidden="1" customHeight="1"/>
    <row r="31704" ht="16.5" hidden="1" customHeight="1"/>
    <row r="31705" ht="16.5" hidden="1" customHeight="1"/>
    <row r="31706" ht="16.5" hidden="1" customHeight="1"/>
    <row r="31707" ht="16.5" hidden="1" customHeight="1"/>
    <row r="31708" ht="16.5" hidden="1" customHeight="1"/>
    <row r="31709" ht="16.5" hidden="1" customHeight="1"/>
    <row r="31710" ht="16.5" hidden="1" customHeight="1"/>
    <row r="31711" ht="16.5" hidden="1" customHeight="1"/>
    <row r="31712" ht="16.5" hidden="1" customHeight="1"/>
    <row r="31713" ht="16.5" hidden="1" customHeight="1"/>
    <row r="31714" ht="16.5" hidden="1" customHeight="1"/>
    <row r="31715" ht="16.5" hidden="1" customHeight="1"/>
    <row r="31716" ht="16.5" hidden="1" customHeight="1"/>
    <row r="31717" ht="16.5" hidden="1" customHeight="1"/>
    <row r="31718" ht="16.5" hidden="1" customHeight="1"/>
    <row r="31719" ht="16.5" hidden="1" customHeight="1"/>
    <row r="31720" ht="16.5" hidden="1" customHeight="1"/>
    <row r="31721" ht="16.5" hidden="1" customHeight="1"/>
    <row r="31722" ht="16.5" hidden="1" customHeight="1"/>
    <row r="31723" ht="16.5" hidden="1" customHeight="1"/>
    <row r="31724" ht="16.5" hidden="1" customHeight="1"/>
    <row r="31725" ht="16.5" hidden="1" customHeight="1"/>
    <row r="31726" ht="16.5" hidden="1" customHeight="1"/>
    <row r="31727" ht="16.5" hidden="1" customHeight="1"/>
    <row r="31728" ht="16.5" hidden="1" customHeight="1"/>
    <row r="31729" ht="16.5" hidden="1" customHeight="1"/>
    <row r="31730" ht="16.5" hidden="1" customHeight="1"/>
    <row r="31731" ht="16.5" hidden="1" customHeight="1"/>
    <row r="31732" ht="16.5" hidden="1" customHeight="1"/>
    <row r="31733" ht="16.5" hidden="1" customHeight="1"/>
    <row r="31734" ht="16.5" hidden="1" customHeight="1"/>
    <row r="31735" ht="16.5" hidden="1" customHeight="1"/>
    <row r="31736" ht="16.5" hidden="1" customHeight="1"/>
    <row r="31737" ht="16.5" hidden="1" customHeight="1"/>
    <row r="31738" ht="16.5" hidden="1" customHeight="1"/>
    <row r="31739" ht="16.5" hidden="1" customHeight="1"/>
    <row r="31740" ht="16.5" hidden="1" customHeight="1"/>
    <row r="31741" ht="16.5" hidden="1" customHeight="1"/>
    <row r="31742" ht="16.5" hidden="1" customHeight="1"/>
    <row r="31743" ht="16.5" hidden="1" customHeight="1"/>
    <row r="31744" ht="16.5" hidden="1" customHeight="1"/>
    <row r="31745" ht="16.5" hidden="1" customHeight="1"/>
    <row r="31746" ht="16.5" hidden="1" customHeight="1"/>
    <row r="31747" ht="16.5" hidden="1" customHeight="1"/>
    <row r="31748" ht="16.5" hidden="1" customHeight="1"/>
    <row r="31749" ht="16.5" hidden="1" customHeight="1"/>
    <row r="31750" ht="16.5" hidden="1" customHeight="1"/>
    <row r="31751" ht="16.5" hidden="1" customHeight="1"/>
    <row r="31752" ht="16.5" hidden="1" customHeight="1"/>
    <row r="31753" ht="16.5" hidden="1" customHeight="1"/>
    <row r="31754" ht="16.5" hidden="1" customHeight="1"/>
    <row r="31755" ht="16.5" hidden="1" customHeight="1"/>
    <row r="31756" ht="16.5" hidden="1" customHeight="1"/>
    <row r="31757" ht="16.5" hidden="1" customHeight="1"/>
    <row r="31758" ht="16.5" hidden="1" customHeight="1"/>
    <row r="31759" ht="16.5" hidden="1" customHeight="1"/>
    <row r="31760" ht="16.5" hidden="1" customHeight="1"/>
    <row r="31761" ht="16.5" hidden="1" customHeight="1"/>
    <row r="31762" ht="16.5" hidden="1" customHeight="1"/>
    <row r="31763" ht="16.5" hidden="1" customHeight="1"/>
    <row r="31764" ht="16.5" hidden="1" customHeight="1"/>
    <row r="31765" ht="16.5" hidden="1" customHeight="1"/>
    <row r="31766" ht="16.5" hidden="1" customHeight="1"/>
    <row r="31767" ht="16.5" hidden="1" customHeight="1"/>
    <row r="31768" ht="16.5" hidden="1" customHeight="1"/>
    <row r="31769" ht="16.5" hidden="1" customHeight="1"/>
    <row r="31770" ht="16.5" hidden="1" customHeight="1"/>
    <row r="31771" ht="16.5" hidden="1" customHeight="1"/>
    <row r="31772" ht="16.5" hidden="1" customHeight="1"/>
    <row r="31773" ht="16.5" hidden="1" customHeight="1"/>
    <row r="31774" ht="16.5" hidden="1" customHeight="1"/>
    <row r="31775" ht="16.5" hidden="1" customHeight="1"/>
    <row r="31776" ht="16.5" hidden="1" customHeight="1"/>
    <row r="31777" ht="16.5" hidden="1" customHeight="1"/>
    <row r="31778" ht="16.5" hidden="1" customHeight="1"/>
    <row r="31779" ht="16.5" hidden="1" customHeight="1"/>
    <row r="31780" ht="16.5" hidden="1" customHeight="1"/>
    <row r="31781" ht="16.5" hidden="1" customHeight="1"/>
    <row r="31782" ht="16.5" hidden="1" customHeight="1"/>
    <row r="31783" ht="16.5" hidden="1" customHeight="1"/>
    <row r="31784" ht="16.5" hidden="1" customHeight="1"/>
    <row r="31785" ht="16.5" hidden="1" customHeight="1"/>
    <row r="31786" ht="16.5" hidden="1" customHeight="1"/>
    <row r="31787" ht="16.5" hidden="1" customHeight="1"/>
    <row r="31788" ht="16.5" hidden="1" customHeight="1"/>
    <row r="31789" ht="16.5" hidden="1" customHeight="1"/>
    <row r="31790" ht="16.5" hidden="1" customHeight="1"/>
    <row r="31791" ht="16.5" hidden="1" customHeight="1"/>
    <row r="31792" ht="16.5" hidden="1" customHeight="1"/>
    <row r="31793" ht="16.5" hidden="1" customHeight="1"/>
    <row r="31794" ht="16.5" hidden="1" customHeight="1"/>
    <row r="31795" ht="16.5" hidden="1" customHeight="1"/>
    <row r="31796" ht="16.5" hidden="1" customHeight="1"/>
    <row r="31797" ht="16.5" hidden="1" customHeight="1"/>
    <row r="31798" ht="16.5" hidden="1" customHeight="1"/>
    <row r="31799" ht="16.5" hidden="1" customHeight="1"/>
    <row r="31800" ht="16.5" hidden="1" customHeight="1"/>
    <row r="31801" ht="16.5" hidden="1" customHeight="1"/>
    <row r="31802" ht="16.5" hidden="1" customHeight="1"/>
    <row r="31803" ht="16.5" hidden="1" customHeight="1"/>
    <row r="31804" ht="16.5" hidden="1" customHeight="1"/>
    <row r="31805" ht="16.5" hidden="1" customHeight="1"/>
    <row r="31806" ht="16.5" hidden="1" customHeight="1"/>
    <row r="31807" ht="16.5" hidden="1" customHeight="1"/>
    <row r="31808" ht="16.5" hidden="1" customHeight="1"/>
    <row r="31809" ht="16.5" hidden="1" customHeight="1"/>
    <row r="31810" ht="16.5" hidden="1" customHeight="1"/>
    <row r="31811" ht="16.5" hidden="1" customHeight="1"/>
    <row r="31812" ht="16.5" hidden="1" customHeight="1"/>
    <row r="31813" ht="16.5" hidden="1" customHeight="1"/>
    <row r="31814" ht="16.5" hidden="1" customHeight="1"/>
    <row r="31815" ht="16.5" hidden="1" customHeight="1"/>
    <row r="31816" ht="16.5" hidden="1" customHeight="1"/>
    <row r="31817" ht="16.5" hidden="1" customHeight="1"/>
    <row r="31818" ht="16.5" hidden="1" customHeight="1"/>
    <row r="31819" ht="16.5" hidden="1" customHeight="1"/>
    <row r="31820" ht="16.5" hidden="1" customHeight="1"/>
    <row r="31821" ht="16.5" hidden="1" customHeight="1"/>
    <row r="31822" ht="16.5" hidden="1" customHeight="1"/>
    <row r="31823" ht="16.5" hidden="1" customHeight="1"/>
    <row r="31824" ht="16.5" hidden="1" customHeight="1"/>
    <row r="31825" ht="16.5" hidden="1" customHeight="1"/>
    <row r="31826" ht="16.5" hidden="1" customHeight="1"/>
    <row r="31827" ht="16.5" hidden="1" customHeight="1"/>
    <row r="31828" ht="16.5" hidden="1" customHeight="1"/>
    <row r="31829" ht="16.5" hidden="1" customHeight="1"/>
    <row r="31830" ht="16.5" hidden="1" customHeight="1"/>
    <row r="31831" ht="16.5" hidden="1" customHeight="1"/>
    <row r="31832" ht="16.5" hidden="1" customHeight="1"/>
    <row r="31833" ht="16.5" hidden="1" customHeight="1"/>
    <row r="31834" ht="16.5" hidden="1" customHeight="1"/>
    <row r="31835" ht="16.5" hidden="1" customHeight="1"/>
    <row r="31836" ht="16.5" hidden="1" customHeight="1"/>
    <row r="31837" ht="16.5" hidden="1" customHeight="1"/>
    <row r="31838" ht="16.5" hidden="1" customHeight="1"/>
    <row r="31839" ht="16.5" hidden="1" customHeight="1"/>
    <row r="31840" ht="16.5" hidden="1" customHeight="1"/>
    <row r="31841" ht="16.5" hidden="1" customHeight="1"/>
    <row r="31842" ht="16.5" hidden="1" customHeight="1"/>
    <row r="31843" ht="16.5" hidden="1" customHeight="1"/>
    <row r="31844" ht="16.5" hidden="1" customHeight="1"/>
    <row r="31845" ht="16.5" hidden="1" customHeight="1"/>
    <row r="31846" ht="16.5" hidden="1" customHeight="1"/>
    <row r="31847" ht="16.5" hidden="1" customHeight="1"/>
    <row r="31848" ht="16.5" hidden="1" customHeight="1"/>
    <row r="31849" ht="16.5" hidden="1" customHeight="1"/>
    <row r="31850" ht="16.5" hidden="1" customHeight="1"/>
    <row r="31851" ht="16.5" hidden="1" customHeight="1"/>
    <row r="31852" ht="16.5" hidden="1" customHeight="1"/>
    <row r="31853" ht="16.5" hidden="1" customHeight="1"/>
    <row r="31854" ht="16.5" hidden="1" customHeight="1"/>
    <row r="31855" ht="16.5" hidden="1" customHeight="1"/>
    <row r="31856" ht="16.5" hidden="1" customHeight="1"/>
    <row r="31857" ht="16.5" hidden="1" customHeight="1"/>
    <row r="31858" ht="16.5" hidden="1" customHeight="1"/>
    <row r="31859" ht="16.5" hidden="1" customHeight="1"/>
    <row r="31860" ht="16.5" hidden="1" customHeight="1"/>
    <row r="31861" ht="16.5" hidden="1" customHeight="1"/>
    <row r="31862" ht="16.5" hidden="1" customHeight="1"/>
    <row r="31863" ht="16.5" hidden="1" customHeight="1"/>
    <row r="31864" ht="16.5" hidden="1" customHeight="1"/>
    <row r="31865" ht="16.5" hidden="1" customHeight="1"/>
    <row r="31866" ht="16.5" hidden="1" customHeight="1"/>
    <row r="31867" ht="16.5" hidden="1" customHeight="1"/>
    <row r="31868" ht="16.5" hidden="1" customHeight="1"/>
    <row r="31869" ht="16.5" hidden="1" customHeight="1"/>
    <row r="31870" ht="16.5" hidden="1" customHeight="1"/>
    <row r="31871" ht="16.5" hidden="1" customHeight="1"/>
    <row r="31872" ht="16.5" hidden="1" customHeight="1"/>
    <row r="31873" ht="16.5" hidden="1" customHeight="1"/>
    <row r="31874" ht="16.5" hidden="1" customHeight="1"/>
    <row r="31875" ht="16.5" hidden="1" customHeight="1"/>
    <row r="31876" ht="16.5" hidden="1" customHeight="1"/>
    <row r="31877" ht="16.5" hidden="1" customHeight="1"/>
    <row r="31878" ht="16.5" hidden="1" customHeight="1"/>
    <row r="31879" ht="16.5" hidden="1" customHeight="1"/>
    <row r="31880" ht="16.5" hidden="1" customHeight="1"/>
    <row r="31881" ht="16.5" hidden="1" customHeight="1"/>
    <row r="31882" ht="16.5" hidden="1" customHeight="1"/>
    <row r="31883" ht="16.5" hidden="1" customHeight="1"/>
    <row r="31884" ht="16.5" hidden="1" customHeight="1"/>
    <row r="31885" ht="16.5" hidden="1" customHeight="1"/>
    <row r="31886" ht="16.5" hidden="1" customHeight="1"/>
    <row r="31887" ht="16.5" hidden="1" customHeight="1"/>
    <row r="31888" ht="16.5" hidden="1" customHeight="1"/>
    <row r="31889" ht="16.5" hidden="1" customHeight="1"/>
    <row r="31890" ht="16.5" hidden="1" customHeight="1"/>
    <row r="31891" ht="16.5" hidden="1" customHeight="1"/>
    <row r="31892" ht="16.5" hidden="1" customHeight="1"/>
    <row r="31893" ht="16.5" hidden="1" customHeight="1"/>
    <row r="31894" ht="16.5" hidden="1" customHeight="1"/>
    <row r="31895" ht="16.5" hidden="1" customHeight="1"/>
    <row r="31896" ht="16.5" hidden="1" customHeight="1"/>
    <row r="31897" ht="16.5" hidden="1" customHeight="1"/>
    <row r="31898" ht="16.5" hidden="1" customHeight="1"/>
    <row r="31899" ht="16.5" hidden="1" customHeight="1"/>
    <row r="31900" ht="16.5" hidden="1" customHeight="1"/>
    <row r="31901" ht="16.5" hidden="1" customHeight="1"/>
    <row r="31902" ht="16.5" hidden="1" customHeight="1"/>
    <row r="31903" ht="16.5" hidden="1" customHeight="1"/>
    <row r="31904" ht="16.5" hidden="1" customHeight="1"/>
    <row r="31905" ht="16.5" hidden="1" customHeight="1"/>
    <row r="31906" ht="16.5" hidden="1" customHeight="1"/>
    <row r="31907" ht="16.5" hidden="1" customHeight="1"/>
    <row r="31908" ht="16.5" hidden="1" customHeight="1"/>
    <row r="31909" ht="16.5" hidden="1" customHeight="1"/>
    <row r="31910" ht="16.5" hidden="1" customHeight="1"/>
    <row r="31911" ht="16.5" hidden="1" customHeight="1"/>
    <row r="31912" ht="16.5" hidden="1" customHeight="1"/>
    <row r="31913" ht="16.5" hidden="1" customHeight="1"/>
    <row r="31914" ht="16.5" hidden="1" customHeight="1"/>
    <row r="31915" ht="16.5" hidden="1" customHeight="1"/>
    <row r="31916" ht="16.5" hidden="1" customHeight="1"/>
    <row r="31917" ht="16.5" hidden="1" customHeight="1"/>
    <row r="31918" ht="16.5" hidden="1" customHeight="1"/>
    <row r="31919" ht="16.5" hidden="1" customHeight="1"/>
    <row r="31920" ht="16.5" hidden="1" customHeight="1"/>
    <row r="31921" ht="16.5" hidden="1" customHeight="1"/>
    <row r="31922" ht="16.5" hidden="1" customHeight="1"/>
    <row r="31923" ht="16.5" hidden="1" customHeight="1"/>
    <row r="31924" ht="16.5" hidden="1" customHeight="1"/>
    <row r="31925" ht="16.5" hidden="1" customHeight="1"/>
    <row r="31926" ht="16.5" hidden="1" customHeight="1"/>
    <row r="31927" ht="16.5" hidden="1" customHeight="1"/>
    <row r="31928" ht="16.5" hidden="1" customHeight="1"/>
    <row r="31929" ht="16.5" hidden="1" customHeight="1"/>
    <row r="31930" ht="16.5" hidden="1" customHeight="1"/>
    <row r="31931" ht="16.5" hidden="1" customHeight="1"/>
    <row r="31932" ht="16.5" hidden="1" customHeight="1"/>
    <row r="31933" ht="16.5" hidden="1" customHeight="1"/>
    <row r="31934" ht="16.5" hidden="1" customHeight="1"/>
    <row r="31935" ht="16.5" hidden="1" customHeight="1"/>
    <row r="31936" ht="16.5" hidden="1" customHeight="1"/>
    <row r="31937" ht="16.5" hidden="1" customHeight="1"/>
    <row r="31938" ht="16.5" hidden="1" customHeight="1"/>
    <row r="31939" ht="16.5" hidden="1" customHeight="1"/>
    <row r="31940" ht="16.5" hidden="1" customHeight="1"/>
    <row r="31941" ht="16.5" hidden="1" customHeight="1"/>
    <row r="31942" ht="16.5" hidden="1" customHeight="1"/>
    <row r="31943" ht="16.5" hidden="1" customHeight="1"/>
    <row r="31944" ht="16.5" hidden="1" customHeight="1"/>
    <row r="31945" ht="16.5" hidden="1" customHeight="1"/>
    <row r="31946" ht="16.5" hidden="1" customHeight="1"/>
    <row r="31947" ht="16.5" hidden="1" customHeight="1"/>
    <row r="31948" ht="16.5" hidden="1" customHeight="1"/>
    <row r="31949" ht="16.5" hidden="1" customHeight="1"/>
    <row r="31950" ht="16.5" hidden="1" customHeight="1"/>
    <row r="31951" ht="16.5" hidden="1" customHeight="1"/>
    <row r="31952" ht="16.5" hidden="1" customHeight="1"/>
    <row r="31953" ht="16.5" hidden="1" customHeight="1"/>
    <row r="31954" ht="16.5" hidden="1" customHeight="1"/>
    <row r="31955" ht="16.5" hidden="1" customHeight="1"/>
    <row r="31956" ht="16.5" hidden="1" customHeight="1"/>
    <row r="31957" ht="16.5" hidden="1" customHeight="1"/>
    <row r="31958" ht="16.5" hidden="1" customHeight="1"/>
    <row r="31959" ht="16.5" hidden="1" customHeight="1"/>
    <row r="31960" ht="16.5" hidden="1" customHeight="1"/>
    <row r="31961" ht="16.5" hidden="1" customHeight="1"/>
    <row r="31962" ht="16.5" hidden="1" customHeight="1"/>
    <row r="31963" ht="16.5" hidden="1" customHeight="1"/>
    <row r="31964" ht="16.5" hidden="1" customHeight="1"/>
    <row r="31965" ht="16.5" hidden="1" customHeight="1"/>
    <row r="31966" ht="16.5" hidden="1" customHeight="1"/>
    <row r="31967" ht="16.5" hidden="1" customHeight="1"/>
    <row r="31968" ht="16.5" hidden="1" customHeight="1"/>
    <row r="31969" ht="16.5" hidden="1" customHeight="1"/>
    <row r="31970" ht="16.5" hidden="1" customHeight="1"/>
    <row r="31971" ht="16.5" hidden="1" customHeight="1"/>
    <row r="31972" ht="16.5" hidden="1" customHeight="1"/>
    <row r="31973" ht="16.5" hidden="1" customHeight="1"/>
    <row r="31974" ht="16.5" hidden="1" customHeight="1"/>
    <row r="31975" ht="16.5" hidden="1" customHeight="1"/>
    <row r="31976" ht="16.5" hidden="1" customHeight="1"/>
    <row r="31977" ht="16.5" hidden="1" customHeight="1"/>
    <row r="31978" ht="16.5" hidden="1" customHeight="1"/>
    <row r="31979" ht="16.5" hidden="1" customHeight="1"/>
    <row r="31980" ht="16.5" hidden="1" customHeight="1"/>
    <row r="31981" ht="16.5" hidden="1" customHeight="1"/>
    <row r="31982" ht="16.5" hidden="1" customHeight="1"/>
    <row r="31983" ht="16.5" hidden="1" customHeight="1"/>
    <row r="31984" ht="16.5" hidden="1" customHeight="1"/>
    <row r="31985" ht="16.5" hidden="1" customHeight="1"/>
    <row r="31986" ht="16.5" hidden="1" customHeight="1"/>
    <row r="31987" ht="16.5" hidden="1" customHeight="1"/>
    <row r="31988" ht="16.5" hidden="1" customHeight="1"/>
    <row r="31989" ht="16.5" hidden="1" customHeight="1"/>
    <row r="31990" ht="16.5" hidden="1" customHeight="1"/>
    <row r="31991" ht="16.5" hidden="1" customHeight="1"/>
    <row r="31992" ht="16.5" hidden="1" customHeight="1"/>
    <row r="31993" ht="16.5" hidden="1" customHeight="1"/>
    <row r="31994" ht="16.5" hidden="1" customHeight="1"/>
    <row r="31995" ht="16.5" hidden="1" customHeight="1"/>
    <row r="31996" ht="16.5" hidden="1" customHeight="1"/>
    <row r="31997" ht="16.5" hidden="1" customHeight="1"/>
    <row r="31998" ht="16.5" hidden="1" customHeight="1"/>
    <row r="31999" ht="16.5" hidden="1" customHeight="1"/>
    <row r="32000" ht="16.5" hidden="1" customHeight="1"/>
    <row r="32001" ht="16.5" hidden="1" customHeight="1"/>
    <row r="32002" ht="16.5" hidden="1" customHeight="1"/>
    <row r="32003" ht="16.5" hidden="1" customHeight="1"/>
    <row r="32004" ht="16.5" hidden="1" customHeight="1"/>
    <row r="32005" ht="16.5" hidden="1" customHeight="1"/>
    <row r="32006" ht="16.5" hidden="1" customHeight="1"/>
    <row r="32007" ht="16.5" hidden="1" customHeight="1"/>
    <row r="32008" ht="16.5" hidden="1" customHeight="1"/>
    <row r="32009" ht="16.5" hidden="1" customHeight="1"/>
    <row r="32010" ht="16.5" hidden="1" customHeight="1"/>
    <row r="32011" ht="16.5" hidden="1" customHeight="1"/>
    <row r="32012" ht="16.5" hidden="1" customHeight="1"/>
    <row r="32013" ht="16.5" hidden="1" customHeight="1"/>
    <row r="32014" ht="16.5" hidden="1" customHeight="1"/>
    <row r="32015" ht="16.5" hidden="1" customHeight="1"/>
    <row r="32016" ht="16.5" hidden="1" customHeight="1"/>
    <row r="32017" ht="16.5" hidden="1" customHeight="1"/>
    <row r="32018" ht="16.5" hidden="1" customHeight="1"/>
    <row r="32019" ht="16.5" hidden="1" customHeight="1"/>
    <row r="32020" ht="16.5" hidden="1" customHeight="1"/>
    <row r="32021" ht="16.5" hidden="1" customHeight="1"/>
    <row r="32022" ht="16.5" hidden="1" customHeight="1"/>
    <row r="32023" ht="16.5" hidden="1" customHeight="1"/>
    <row r="32024" ht="16.5" hidden="1" customHeight="1"/>
    <row r="32025" ht="16.5" hidden="1" customHeight="1"/>
    <row r="32026" ht="16.5" hidden="1" customHeight="1"/>
    <row r="32027" ht="16.5" hidden="1" customHeight="1"/>
    <row r="32028" ht="16.5" hidden="1" customHeight="1"/>
    <row r="32029" ht="16.5" hidden="1" customHeight="1"/>
    <row r="32030" ht="16.5" hidden="1" customHeight="1"/>
    <row r="32031" ht="16.5" hidden="1" customHeight="1"/>
    <row r="32032" ht="16.5" hidden="1" customHeight="1"/>
    <row r="32033" ht="16.5" hidden="1" customHeight="1"/>
    <row r="32034" ht="16.5" hidden="1" customHeight="1"/>
    <row r="32035" ht="16.5" hidden="1" customHeight="1"/>
    <row r="32036" ht="16.5" hidden="1" customHeight="1"/>
    <row r="32037" ht="16.5" hidden="1" customHeight="1"/>
    <row r="32038" ht="16.5" hidden="1" customHeight="1"/>
    <row r="32039" ht="16.5" hidden="1" customHeight="1"/>
    <row r="32040" ht="16.5" hidden="1" customHeight="1"/>
    <row r="32041" ht="16.5" hidden="1" customHeight="1"/>
    <row r="32042" ht="16.5" hidden="1" customHeight="1"/>
    <row r="32043" ht="16.5" hidden="1" customHeight="1"/>
    <row r="32044" ht="16.5" hidden="1" customHeight="1"/>
    <row r="32045" ht="16.5" hidden="1" customHeight="1"/>
    <row r="32046" ht="16.5" hidden="1" customHeight="1"/>
    <row r="32047" ht="16.5" hidden="1" customHeight="1"/>
    <row r="32048" ht="16.5" hidden="1" customHeight="1"/>
    <row r="32049" ht="16.5" hidden="1" customHeight="1"/>
    <row r="32050" ht="16.5" hidden="1" customHeight="1"/>
    <row r="32051" ht="16.5" hidden="1" customHeight="1"/>
    <row r="32052" ht="16.5" hidden="1" customHeight="1"/>
    <row r="32053" ht="16.5" hidden="1" customHeight="1"/>
    <row r="32054" ht="16.5" hidden="1" customHeight="1"/>
    <row r="32055" ht="16.5" hidden="1" customHeight="1"/>
    <row r="32056" ht="16.5" hidden="1" customHeight="1"/>
    <row r="32057" ht="16.5" hidden="1" customHeight="1"/>
    <row r="32058" ht="16.5" hidden="1" customHeight="1"/>
    <row r="32059" ht="16.5" hidden="1" customHeight="1"/>
    <row r="32060" ht="16.5" hidden="1" customHeight="1"/>
    <row r="32061" ht="16.5" hidden="1" customHeight="1"/>
    <row r="32062" ht="16.5" hidden="1" customHeight="1"/>
    <row r="32063" ht="16.5" hidden="1" customHeight="1"/>
    <row r="32064" ht="16.5" hidden="1" customHeight="1"/>
    <row r="32065" ht="16.5" hidden="1" customHeight="1"/>
    <row r="32066" ht="16.5" hidden="1" customHeight="1"/>
    <row r="32067" ht="16.5" hidden="1" customHeight="1"/>
    <row r="32068" ht="16.5" hidden="1" customHeight="1"/>
    <row r="32069" ht="16.5" hidden="1" customHeight="1"/>
    <row r="32070" ht="16.5" hidden="1" customHeight="1"/>
    <row r="32071" ht="16.5" hidden="1" customHeight="1"/>
    <row r="32072" ht="16.5" hidden="1" customHeight="1"/>
    <row r="32073" ht="16.5" hidden="1" customHeight="1"/>
    <row r="32074" ht="16.5" hidden="1" customHeight="1"/>
    <row r="32075" ht="16.5" hidden="1" customHeight="1"/>
    <row r="32076" ht="16.5" hidden="1" customHeight="1"/>
    <row r="32077" ht="16.5" hidden="1" customHeight="1"/>
    <row r="32078" ht="16.5" hidden="1" customHeight="1"/>
    <row r="32079" ht="16.5" hidden="1" customHeight="1"/>
    <row r="32080" ht="16.5" hidden="1" customHeight="1"/>
    <row r="32081" ht="16.5" hidden="1" customHeight="1"/>
    <row r="32082" ht="16.5" hidden="1" customHeight="1"/>
    <row r="32083" ht="16.5" hidden="1" customHeight="1"/>
    <row r="32084" ht="16.5" hidden="1" customHeight="1"/>
    <row r="32085" ht="16.5" hidden="1" customHeight="1"/>
    <row r="32086" ht="16.5" hidden="1" customHeight="1"/>
    <row r="32087" ht="16.5" hidden="1" customHeight="1"/>
    <row r="32088" ht="16.5" hidden="1" customHeight="1"/>
    <row r="32089" ht="16.5" hidden="1" customHeight="1"/>
    <row r="32090" ht="16.5" hidden="1" customHeight="1"/>
    <row r="32091" ht="16.5" hidden="1" customHeight="1"/>
    <row r="32092" ht="16.5" hidden="1" customHeight="1"/>
    <row r="32093" ht="16.5" hidden="1" customHeight="1"/>
    <row r="32094" ht="16.5" hidden="1" customHeight="1"/>
    <row r="32095" ht="16.5" hidden="1" customHeight="1"/>
    <row r="32096" ht="16.5" hidden="1" customHeight="1"/>
    <row r="32097" ht="16.5" hidden="1" customHeight="1"/>
    <row r="32098" ht="16.5" hidden="1" customHeight="1"/>
    <row r="32099" ht="16.5" hidden="1" customHeight="1"/>
    <row r="32100" ht="16.5" hidden="1" customHeight="1"/>
    <row r="32101" ht="16.5" hidden="1" customHeight="1"/>
    <row r="32102" ht="16.5" hidden="1" customHeight="1"/>
    <row r="32103" ht="16.5" hidden="1" customHeight="1"/>
    <row r="32104" ht="16.5" hidden="1" customHeight="1"/>
    <row r="32105" ht="16.5" hidden="1" customHeight="1"/>
    <row r="32106" ht="16.5" hidden="1" customHeight="1"/>
    <row r="32107" ht="16.5" hidden="1" customHeight="1"/>
    <row r="32108" ht="16.5" hidden="1" customHeight="1"/>
    <row r="32109" ht="16.5" hidden="1" customHeight="1"/>
    <row r="32110" ht="16.5" hidden="1" customHeight="1"/>
    <row r="32111" ht="16.5" hidden="1" customHeight="1"/>
    <row r="32112" ht="16.5" hidden="1" customHeight="1"/>
    <row r="32113" ht="16.5" hidden="1" customHeight="1"/>
    <row r="32114" ht="16.5" hidden="1" customHeight="1"/>
    <row r="32115" ht="16.5" hidden="1" customHeight="1"/>
    <row r="32116" ht="16.5" hidden="1" customHeight="1"/>
    <row r="32117" ht="16.5" hidden="1" customHeight="1"/>
    <row r="32118" ht="16.5" hidden="1" customHeight="1"/>
    <row r="32119" ht="16.5" hidden="1" customHeight="1"/>
    <row r="32120" ht="16.5" hidden="1" customHeight="1"/>
    <row r="32121" ht="16.5" hidden="1" customHeight="1"/>
    <row r="32122" ht="16.5" hidden="1" customHeight="1"/>
    <row r="32123" ht="16.5" hidden="1" customHeight="1"/>
    <row r="32124" ht="16.5" hidden="1" customHeight="1"/>
    <row r="32125" ht="16.5" hidden="1" customHeight="1"/>
    <row r="32126" ht="16.5" hidden="1" customHeight="1"/>
    <row r="32127" ht="16.5" hidden="1" customHeight="1"/>
    <row r="32128" ht="16.5" hidden="1" customHeight="1"/>
    <row r="32129" ht="16.5" hidden="1" customHeight="1"/>
    <row r="32130" ht="16.5" hidden="1" customHeight="1"/>
    <row r="32131" ht="16.5" hidden="1" customHeight="1"/>
    <row r="32132" ht="16.5" hidden="1" customHeight="1"/>
    <row r="32133" ht="16.5" hidden="1" customHeight="1"/>
    <row r="32134" ht="16.5" hidden="1" customHeight="1"/>
    <row r="32135" ht="16.5" hidden="1" customHeight="1"/>
    <row r="32136" ht="16.5" hidden="1" customHeight="1"/>
    <row r="32137" ht="16.5" hidden="1" customHeight="1"/>
    <row r="32138" ht="16.5" hidden="1" customHeight="1"/>
    <row r="32139" ht="16.5" hidden="1" customHeight="1"/>
    <row r="32140" ht="16.5" hidden="1" customHeight="1"/>
    <row r="32141" ht="16.5" hidden="1" customHeight="1"/>
    <row r="32142" ht="16.5" hidden="1" customHeight="1"/>
    <row r="32143" ht="16.5" hidden="1" customHeight="1"/>
    <row r="32144" ht="16.5" hidden="1" customHeight="1"/>
    <row r="32145" ht="16.5" hidden="1" customHeight="1"/>
    <row r="32146" ht="16.5" hidden="1" customHeight="1"/>
    <row r="32147" ht="16.5" hidden="1" customHeight="1"/>
    <row r="32148" ht="16.5" hidden="1" customHeight="1"/>
    <row r="32149" ht="16.5" hidden="1" customHeight="1"/>
    <row r="32150" ht="16.5" hidden="1" customHeight="1"/>
    <row r="32151" ht="16.5" hidden="1" customHeight="1"/>
    <row r="32152" ht="16.5" hidden="1" customHeight="1"/>
    <row r="32153" ht="16.5" hidden="1" customHeight="1"/>
    <row r="32154" ht="16.5" hidden="1" customHeight="1"/>
    <row r="32155" ht="16.5" hidden="1" customHeight="1"/>
    <row r="32156" ht="16.5" hidden="1" customHeight="1"/>
    <row r="32157" ht="16.5" hidden="1" customHeight="1"/>
    <row r="32158" ht="16.5" hidden="1" customHeight="1"/>
    <row r="32159" ht="16.5" hidden="1" customHeight="1"/>
    <row r="32160" ht="16.5" hidden="1" customHeight="1"/>
    <row r="32161" ht="16.5" hidden="1" customHeight="1"/>
    <row r="32162" ht="16.5" hidden="1" customHeight="1"/>
    <row r="32163" ht="16.5" hidden="1" customHeight="1"/>
    <row r="32164" ht="16.5" hidden="1" customHeight="1"/>
    <row r="32165" ht="16.5" hidden="1" customHeight="1"/>
    <row r="32166" ht="16.5" hidden="1" customHeight="1"/>
    <row r="32167" ht="16.5" hidden="1" customHeight="1"/>
    <row r="32168" ht="16.5" hidden="1" customHeight="1"/>
    <row r="32169" ht="16.5" hidden="1" customHeight="1"/>
    <row r="32170" ht="16.5" hidden="1" customHeight="1"/>
    <row r="32171" ht="16.5" hidden="1" customHeight="1"/>
    <row r="32172" ht="16.5" hidden="1" customHeight="1"/>
    <row r="32173" ht="16.5" hidden="1" customHeight="1"/>
    <row r="32174" ht="16.5" hidden="1" customHeight="1"/>
    <row r="32175" ht="16.5" hidden="1" customHeight="1"/>
    <row r="32176" ht="16.5" hidden="1" customHeight="1"/>
    <row r="32177" ht="16.5" hidden="1" customHeight="1"/>
    <row r="32178" ht="16.5" hidden="1" customHeight="1"/>
    <row r="32179" ht="16.5" hidden="1" customHeight="1"/>
    <row r="32180" ht="16.5" hidden="1" customHeight="1"/>
    <row r="32181" ht="16.5" hidden="1" customHeight="1"/>
    <row r="32182" ht="16.5" hidden="1" customHeight="1"/>
    <row r="32183" ht="16.5" hidden="1" customHeight="1"/>
    <row r="32184" ht="16.5" hidden="1" customHeight="1"/>
    <row r="32185" ht="16.5" hidden="1" customHeight="1"/>
    <row r="32186" ht="16.5" hidden="1" customHeight="1"/>
    <row r="32187" ht="16.5" hidden="1" customHeight="1"/>
    <row r="32188" ht="16.5" hidden="1" customHeight="1"/>
    <row r="32189" ht="16.5" hidden="1" customHeight="1"/>
    <row r="32190" ht="16.5" hidden="1" customHeight="1"/>
    <row r="32191" ht="16.5" hidden="1" customHeight="1"/>
    <row r="32192" ht="16.5" hidden="1" customHeight="1"/>
    <row r="32193" ht="16.5" hidden="1" customHeight="1"/>
    <row r="32194" ht="16.5" hidden="1" customHeight="1"/>
    <row r="32195" ht="16.5" hidden="1" customHeight="1"/>
    <row r="32196" ht="16.5" hidden="1" customHeight="1"/>
    <row r="32197" ht="16.5" hidden="1" customHeight="1"/>
    <row r="32198" ht="16.5" hidden="1" customHeight="1"/>
    <row r="32199" ht="16.5" hidden="1" customHeight="1"/>
    <row r="32200" ht="16.5" hidden="1" customHeight="1"/>
    <row r="32201" ht="16.5" hidden="1" customHeight="1"/>
    <row r="32202" ht="16.5" hidden="1" customHeight="1"/>
    <row r="32203" ht="16.5" hidden="1" customHeight="1"/>
    <row r="32204" ht="16.5" hidden="1" customHeight="1"/>
    <row r="32205" ht="16.5" hidden="1" customHeight="1"/>
    <row r="32206" ht="16.5" hidden="1" customHeight="1"/>
    <row r="32207" ht="16.5" hidden="1" customHeight="1"/>
    <row r="32208" ht="16.5" hidden="1" customHeight="1"/>
    <row r="32209" ht="16.5" hidden="1" customHeight="1"/>
    <row r="32210" ht="16.5" hidden="1" customHeight="1"/>
    <row r="32211" ht="16.5" hidden="1" customHeight="1"/>
    <row r="32212" ht="16.5" hidden="1" customHeight="1"/>
    <row r="32213" ht="16.5" hidden="1" customHeight="1"/>
    <row r="32214" ht="16.5" hidden="1" customHeight="1"/>
    <row r="32215" ht="16.5" hidden="1" customHeight="1"/>
    <row r="32216" ht="16.5" hidden="1" customHeight="1"/>
    <row r="32217" ht="16.5" hidden="1" customHeight="1"/>
    <row r="32218" ht="16.5" hidden="1" customHeight="1"/>
    <row r="32219" ht="16.5" hidden="1" customHeight="1"/>
    <row r="32220" ht="16.5" hidden="1" customHeight="1"/>
    <row r="32221" ht="16.5" hidden="1" customHeight="1"/>
    <row r="32222" ht="16.5" hidden="1" customHeight="1"/>
    <row r="32223" ht="16.5" hidden="1" customHeight="1"/>
    <row r="32224" ht="16.5" hidden="1" customHeight="1"/>
    <row r="32225" ht="16.5" hidden="1" customHeight="1"/>
    <row r="32226" ht="16.5" hidden="1" customHeight="1"/>
    <row r="32227" ht="16.5" hidden="1" customHeight="1"/>
    <row r="32228" ht="16.5" hidden="1" customHeight="1"/>
    <row r="32229" ht="16.5" hidden="1" customHeight="1"/>
    <row r="32230" ht="16.5" hidden="1" customHeight="1"/>
    <row r="32231" ht="16.5" hidden="1" customHeight="1"/>
    <row r="32232" ht="16.5" hidden="1" customHeight="1"/>
    <row r="32233" ht="16.5" hidden="1" customHeight="1"/>
    <row r="32234" ht="16.5" hidden="1" customHeight="1"/>
    <row r="32235" ht="16.5" hidden="1" customHeight="1"/>
    <row r="32236" ht="16.5" hidden="1" customHeight="1"/>
    <row r="32237" ht="16.5" hidden="1" customHeight="1"/>
    <row r="32238" ht="16.5" hidden="1" customHeight="1"/>
    <row r="32239" ht="16.5" hidden="1" customHeight="1"/>
    <row r="32240" ht="16.5" hidden="1" customHeight="1"/>
    <row r="32241" ht="16.5" hidden="1" customHeight="1"/>
    <row r="32242" ht="16.5" hidden="1" customHeight="1"/>
    <row r="32243" ht="16.5" hidden="1" customHeight="1"/>
    <row r="32244" ht="16.5" hidden="1" customHeight="1"/>
    <row r="32245" ht="16.5" hidden="1" customHeight="1"/>
    <row r="32246" ht="16.5" hidden="1" customHeight="1"/>
    <row r="32247" ht="16.5" hidden="1" customHeight="1"/>
    <row r="32248" ht="16.5" hidden="1" customHeight="1"/>
    <row r="32249" ht="16.5" hidden="1" customHeight="1"/>
    <row r="32250" ht="16.5" hidden="1" customHeight="1"/>
    <row r="32251" ht="16.5" hidden="1" customHeight="1"/>
    <row r="32252" ht="16.5" hidden="1" customHeight="1"/>
    <row r="32253" ht="16.5" hidden="1" customHeight="1"/>
    <row r="32254" ht="16.5" hidden="1" customHeight="1"/>
    <row r="32255" ht="16.5" hidden="1" customHeight="1"/>
    <row r="32256" ht="16.5" hidden="1" customHeight="1"/>
    <row r="32257" ht="16.5" hidden="1" customHeight="1"/>
    <row r="32258" ht="16.5" hidden="1" customHeight="1"/>
    <row r="32259" ht="16.5" hidden="1" customHeight="1"/>
    <row r="32260" ht="16.5" hidden="1" customHeight="1"/>
    <row r="32261" ht="16.5" hidden="1" customHeight="1"/>
    <row r="32262" ht="16.5" hidden="1" customHeight="1"/>
    <row r="32263" ht="16.5" hidden="1" customHeight="1"/>
    <row r="32264" ht="16.5" hidden="1" customHeight="1"/>
    <row r="32265" ht="16.5" hidden="1" customHeight="1"/>
    <row r="32266" ht="16.5" hidden="1" customHeight="1"/>
    <row r="32267" ht="16.5" hidden="1" customHeight="1"/>
    <row r="32268" ht="16.5" hidden="1" customHeight="1"/>
    <row r="32269" ht="16.5" hidden="1" customHeight="1"/>
    <row r="32270" ht="16.5" hidden="1" customHeight="1"/>
    <row r="32271" ht="16.5" hidden="1" customHeight="1"/>
    <row r="32272" ht="16.5" hidden="1" customHeight="1"/>
    <row r="32273" ht="16.5" hidden="1" customHeight="1"/>
    <row r="32274" ht="16.5" hidden="1" customHeight="1"/>
    <row r="32275" ht="16.5" hidden="1" customHeight="1"/>
    <row r="32276" ht="16.5" hidden="1" customHeight="1"/>
    <row r="32277" ht="16.5" hidden="1" customHeight="1"/>
    <row r="32278" ht="16.5" hidden="1" customHeight="1"/>
    <row r="32279" ht="16.5" hidden="1" customHeight="1"/>
    <row r="32280" ht="16.5" hidden="1" customHeight="1"/>
    <row r="32281" ht="16.5" hidden="1" customHeight="1"/>
    <row r="32282" ht="16.5" hidden="1" customHeight="1"/>
    <row r="32283" ht="16.5" hidden="1" customHeight="1"/>
    <row r="32284" ht="16.5" hidden="1" customHeight="1"/>
    <row r="32285" ht="16.5" hidden="1" customHeight="1"/>
    <row r="32286" ht="16.5" hidden="1" customHeight="1"/>
    <row r="32287" ht="16.5" hidden="1" customHeight="1"/>
    <row r="32288" ht="16.5" hidden="1" customHeight="1"/>
    <row r="32289" ht="16.5" hidden="1" customHeight="1"/>
    <row r="32290" ht="16.5" hidden="1" customHeight="1"/>
    <row r="32291" ht="16.5" hidden="1" customHeight="1"/>
    <row r="32292" ht="16.5" hidden="1" customHeight="1"/>
    <row r="32293" ht="16.5" hidden="1" customHeight="1"/>
    <row r="32294" ht="16.5" hidden="1" customHeight="1"/>
    <row r="32295" ht="16.5" hidden="1" customHeight="1"/>
    <row r="32296" ht="16.5" hidden="1" customHeight="1"/>
    <row r="32297" ht="16.5" hidden="1" customHeight="1"/>
    <row r="32298" ht="16.5" hidden="1" customHeight="1"/>
    <row r="32299" ht="16.5" hidden="1" customHeight="1"/>
    <row r="32300" ht="16.5" hidden="1" customHeight="1"/>
    <row r="32301" ht="16.5" hidden="1" customHeight="1"/>
    <row r="32302" ht="16.5" hidden="1" customHeight="1"/>
    <row r="32303" ht="16.5" hidden="1" customHeight="1"/>
    <row r="32304" ht="16.5" hidden="1" customHeight="1"/>
    <row r="32305" ht="16.5" hidden="1" customHeight="1"/>
    <row r="32306" ht="16.5" hidden="1" customHeight="1"/>
    <row r="32307" ht="16.5" hidden="1" customHeight="1"/>
    <row r="32308" ht="16.5" hidden="1" customHeight="1"/>
    <row r="32309" ht="16.5" hidden="1" customHeight="1"/>
    <row r="32310" ht="16.5" hidden="1" customHeight="1"/>
    <row r="32311" ht="16.5" hidden="1" customHeight="1"/>
    <row r="32312" ht="16.5" hidden="1" customHeight="1"/>
    <row r="32313" ht="16.5" hidden="1" customHeight="1"/>
    <row r="32314" ht="16.5" hidden="1" customHeight="1"/>
    <row r="32315" ht="16.5" hidden="1" customHeight="1"/>
    <row r="32316" ht="16.5" hidden="1" customHeight="1"/>
    <row r="32317" ht="16.5" hidden="1" customHeight="1"/>
    <row r="32318" ht="16.5" hidden="1" customHeight="1"/>
    <row r="32319" ht="16.5" hidden="1" customHeight="1"/>
    <row r="32320" ht="16.5" hidden="1" customHeight="1"/>
    <row r="32321" ht="16.5" hidden="1" customHeight="1"/>
    <row r="32322" ht="16.5" hidden="1" customHeight="1"/>
    <row r="32323" ht="16.5" hidden="1" customHeight="1"/>
    <row r="32324" ht="16.5" hidden="1" customHeight="1"/>
    <row r="32325" ht="16.5" hidden="1" customHeight="1"/>
    <row r="32326" ht="16.5" hidden="1" customHeight="1"/>
    <row r="32327" ht="16.5" hidden="1" customHeight="1"/>
    <row r="32328" ht="16.5" hidden="1" customHeight="1"/>
    <row r="32329" ht="16.5" hidden="1" customHeight="1"/>
    <row r="32330" ht="16.5" hidden="1" customHeight="1"/>
    <row r="32331" ht="16.5" hidden="1" customHeight="1"/>
    <row r="32332" ht="16.5" hidden="1" customHeight="1"/>
    <row r="32333" ht="16.5" hidden="1" customHeight="1"/>
    <row r="32334" ht="16.5" hidden="1" customHeight="1"/>
    <row r="32335" ht="16.5" hidden="1" customHeight="1"/>
    <row r="32336" ht="16.5" hidden="1" customHeight="1"/>
    <row r="32337" ht="16.5" hidden="1" customHeight="1"/>
    <row r="32338" ht="16.5" hidden="1" customHeight="1"/>
    <row r="32339" ht="16.5" hidden="1" customHeight="1"/>
    <row r="32340" ht="16.5" hidden="1" customHeight="1"/>
    <row r="32341" ht="16.5" hidden="1" customHeight="1"/>
    <row r="32342" ht="16.5" hidden="1" customHeight="1"/>
    <row r="32343" ht="16.5" hidden="1" customHeight="1"/>
    <row r="32344" ht="16.5" hidden="1" customHeight="1"/>
    <row r="32345" ht="16.5" hidden="1" customHeight="1"/>
    <row r="32346" ht="16.5" hidden="1" customHeight="1"/>
    <row r="32347" ht="16.5" hidden="1" customHeight="1"/>
    <row r="32348" ht="16.5" hidden="1" customHeight="1"/>
    <row r="32349" ht="16.5" hidden="1" customHeight="1"/>
    <row r="32350" ht="16.5" hidden="1" customHeight="1"/>
    <row r="32351" ht="16.5" hidden="1" customHeight="1"/>
    <row r="32352" ht="16.5" hidden="1" customHeight="1"/>
    <row r="32353" ht="16.5" hidden="1" customHeight="1"/>
    <row r="32354" ht="16.5" hidden="1" customHeight="1"/>
    <row r="32355" ht="16.5" hidden="1" customHeight="1"/>
    <row r="32356" ht="16.5" hidden="1" customHeight="1"/>
    <row r="32357" ht="16.5" hidden="1" customHeight="1"/>
    <row r="32358" ht="16.5" hidden="1" customHeight="1"/>
    <row r="32359" ht="16.5" hidden="1" customHeight="1"/>
    <row r="32360" ht="16.5" hidden="1" customHeight="1"/>
    <row r="32361" ht="16.5" hidden="1" customHeight="1"/>
    <row r="32362" ht="16.5" hidden="1" customHeight="1"/>
    <row r="32363" ht="16.5" hidden="1" customHeight="1"/>
    <row r="32364" ht="16.5" hidden="1" customHeight="1"/>
    <row r="32365" ht="16.5" hidden="1" customHeight="1"/>
    <row r="32366" ht="16.5" hidden="1" customHeight="1"/>
    <row r="32367" ht="16.5" hidden="1" customHeight="1"/>
    <row r="32368" ht="16.5" hidden="1" customHeight="1"/>
    <row r="32369" ht="16.5" hidden="1" customHeight="1"/>
    <row r="32370" ht="16.5" hidden="1" customHeight="1"/>
    <row r="32371" ht="16.5" hidden="1" customHeight="1"/>
    <row r="32372" ht="16.5" hidden="1" customHeight="1"/>
    <row r="32373" ht="16.5" hidden="1" customHeight="1"/>
    <row r="32374" ht="16.5" hidden="1" customHeight="1"/>
    <row r="32375" ht="16.5" hidden="1" customHeight="1"/>
    <row r="32376" ht="16.5" hidden="1" customHeight="1"/>
    <row r="32377" ht="16.5" hidden="1" customHeight="1"/>
    <row r="32378" ht="16.5" hidden="1" customHeight="1"/>
    <row r="32379" ht="16.5" hidden="1" customHeight="1"/>
    <row r="32380" ht="16.5" hidden="1" customHeight="1"/>
    <row r="32381" ht="16.5" hidden="1" customHeight="1"/>
    <row r="32382" ht="16.5" hidden="1" customHeight="1"/>
    <row r="32383" ht="16.5" hidden="1" customHeight="1"/>
    <row r="32384" ht="16.5" hidden="1" customHeight="1"/>
    <row r="32385" ht="16.5" hidden="1" customHeight="1"/>
    <row r="32386" ht="16.5" hidden="1" customHeight="1"/>
    <row r="32387" ht="16.5" hidden="1" customHeight="1"/>
    <row r="32388" ht="16.5" hidden="1" customHeight="1"/>
    <row r="32389" ht="16.5" hidden="1" customHeight="1"/>
    <row r="32390" ht="16.5" hidden="1" customHeight="1"/>
    <row r="32391" ht="16.5" hidden="1" customHeight="1"/>
    <row r="32392" ht="16.5" hidden="1" customHeight="1"/>
    <row r="32393" ht="16.5" hidden="1" customHeight="1"/>
    <row r="32394" ht="16.5" hidden="1" customHeight="1"/>
    <row r="32395" ht="16.5" hidden="1" customHeight="1"/>
    <row r="32396" ht="16.5" hidden="1" customHeight="1"/>
    <row r="32397" ht="16.5" hidden="1" customHeight="1"/>
    <row r="32398" ht="16.5" hidden="1" customHeight="1"/>
    <row r="32399" ht="16.5" hidden="1" customHeight="1"/>
    <row r="32400" ht="16.5" hidden="1" customHeight="1"/>
    <row r="32401" ht="16.5" hidden="1" customHeight="1"/>
    <row r="32402" ht="16.5" hidden="1" customHeight="1"/>
    <row r="32403" ht="16.5" hidden="1" customHeight="1"/>
    <row r="32404" ht="16.5" hidden="1" customHeight="1"/>
    <row r="32405" ht="16.5" hidden="1" customHeight="1"/>
    <row r="32406" ht="16.5" hidden="1" customHeight="1"/>
    <row r="32407" ht="16.5" hidden="1" customHeight="1"/>
    <row r="32408" ht="16.5" hidden="1" customHeight="1"/>
    <row r="32409" ht="16.5" hidden="1" customHeight="1"/>
    <row r="32410" ht="16.5" hidden="1" customHeight="1"/>
    <row r="32411" ht="16.5" hidden="1" customHeight="1"/>
    <row r="32412" ht="16.5" hidden="1" customHeight="1"/>
    <row r="32413" ht="16.5" hidden="1" customHeight="1"/>
    <row r="32414" ht="16.5" hidden="1" customHeight="1"/>
    <row r="32415" ht="16.5" hidden="1" customHeight="1"/>
    <row r="32416" ht="16.5" hidden="1" customHeight="1"/>
    <row r="32417" ht="16.5" hidden="1" customHeight="1"/>
    <row r="32418" ht="16.5" hidden="1" customHeight="1"/>
    <row r="32419" ht="16.5" hidden="1" customHeight="1"/>
    <row r="32420" ht="16.5" hidden="1" customHeight="1"/>
    <row r="32421" ht="16.5" hidden="1" customHeight="1"/>
    <row r="32422" ht="16.5" hidden="1" customHeight="1"/>
    <row r="32423" ht="16.5" hidden="1" customHeight="1"/>
    <row r="32424" ht="16.5" hidden="1" customHeight="1"/>
    <row r="32425" ht="16.5" hidden="1" customHeight="1"/>
    <row r="32426" ht="16.5" hidden="1" customHeight="1"/>
    <row r="32427" ht="16.5" hidden="1" customHeight="1"/>
    <row r="32428" ht="16.5" hidden="1" customHeight="1"/>
    <row r="32429" ht="16.5" hidden="1" customHeight="1"/>
    <row r="32430" ht="16.5" hidden="1" customHeight="1"/>
    <row r="32431" ht="16.5" hidden="1" customHeight="1"/>
    <row r="32432" ht="16.5" hidden="1" customHeight="1"/>
    <row r="32433" ht="16.5" hidden="1" customHeight="1"/>
    <row r="32434" ht="16.5" hidden="1" customHeight="1"/>
    <row r="32435" ht="16.5" hidden="1" customHeight="1"/>
    <row r="32436" ht="16.5" hidden="1" customHeight="1"/>
    <row r="32437" ht="16.5" hidden="1" customHeight="1"/>
    <row r="32438" ht="16.5" hidden="1" customHeight="1"/>
    <row r="32439" ht="16.5" hidden="1" customHeight="1"/>
    <row r="32440" ht="16.5" hidden="1" customHeight="1"/>
    <row r="32441" ht="16.5" hidden="1" customHeight="1"/>
    <row r="32442" ht="16.5" hidden="1" customHeight="1"/>
    <row r="32443" ht="16.5" hidden="1" customHeight="1"/>
    <row r="32444" ht="16.5" hidden="1" customHeight="1"/>
    <row r="32445" ht="16.5" hidden="1" customHeight="1"/>
    <row r="32446" ht="16.5" hidden="1" customHeight="1"/>
    <row r="32447" ht="16.5" hidden="1" customHeight="1"/>
    <row r="32448" ht="16.5" hidden="1" customHeight="1"/>
    <row r="32449" ht="16.5" hidden="1" customHeight="1"/>
    <row r="32450" ht="16.5" hidden="1" customHeight="1"/>
    <row r="32451" ht="16.5" hidden="1" customHeight="1"/>
    <row r="32452" ht="16.5" hidden="1" customHeight="1"/>
    <row r="32453" ht="16.5" hidden="1" customHeight="1"/>
    <row r="32454" ht="16.5" hidden="1" customHeight="1"/>
    <row r="32455" ht="16.5" hidden="1" customHeight="1"/>
    <row r="32456" ht="16.5" hidden="1" customHeight="1"/>
    <row r="32457" ht="16.5" hidden="1" customHeight="1"/>
    <row r="32458" ht="16.5" hidden="1" customHeight="1"/>
    <row r="32459" ht="16.5" hidden="1" customHeight="1"/>
    <row r="32460" ht="16.5" hidden="1" customHeight="1"/>
    <row r="32461" ht="16.5" hidden="1" customHeight="1"/>
    <row r="32462" ht="16.5" hidden="1" customHeight="1"/>
    <row r="32463" ht="16.5" hidden="1" customHeight="1"/>
    <row r="32464" ht="16.5" hidden="1" customHeight="1"/>
    <row r="32465" ht="16.5" hidden="1" customHeight="1"/>
    <row r="32466" ht="16.5" hidden="1" customHeight="1"/>
    <row r="32467" ht="16.5" hidden="1" customHeight="1"/>
    <row r="32468" ht="16.5" hidden="1" customHeight="1"/>
    <row r="32469" ht="16.5" hidden="1" customHeight="1"/>
    <row r="32470" ht="16.5" hidden="1" customHeight="1"/>
    <row r="32471" ht="16.5" hidden="1" customHeight="1"/>
    <row r="32472" ht="16.5" hidden="1" customHeight="1"/>
    <row r="32473" ht="16.5" hidden="1" customHeight="1"/>
    <row r="32474" ht="16.5" hidden="1" customHeight="1"/>
    <row r="32475" ht="16.5" hidden="1" customHeight="1"/>
    <row r="32476" ht="16.5" hidden="1" customHeight="1"/>
    <row r="32477" ht="16.5" hidden="1" customHeight="1"/>
    <row r="32478" ht="16.5" hidden="1" customHeight="1"/>
    <row r="32479" ht="16.5" hidden="1" customHeight="1"/>
    <row r="32480" ht="16.5" hidden="1" customHeight="1"/>
    <row r="32481" ht="16.5" hidden="1" customHeight="1"/>
    <row r="32482" ht="16.5" hidden="1" customHeight="1"/>
    <row r="32483" ht="16.5" hidden="1" customHeight="1"/>
    <row r="32484" ht="16.5" hidden="1" customHeight="1"/>
    <row r="32485" ht="16.5" hidden="1" customHeight="1"/>
    <row r="32486" ht="16.5" hidden="1" customHeight="1"/>
    <row r="32487" ht="16.5" hidden="1" customHeight="1"/>
    <row r="32488" ht="16.5" hidden="1" customHeight="1"/>
    <row r="32489" ht="16.5" hidden="1" customHeight="1"/>
    <row r="32490" ht="16.5" hidden="1" customHeight="1"/>
    <row r="32491" ht="16.5" hidden="1" customHeight="1"/>
    <row r="32492" ht="16.5" hidden="1" customHeight="1"/>
    <row r="32493" ht="16.5" hidden="1" customHeight="1"/>
    <row r="32494" ht="16.5" hidden="1" customHeight="1"/>
    <row r="32495" ht="16.5" hidden="1" customHeight="1"/>
    <row r="32496" ht="16.5" hidden="1" customHeight="1"/>
    <row r="32497" ht="16.5" hidden="1" customHeight="1"/>
    <row r="32498" ht="16.5" hidden="1" customHeight="1"/>
    <row r="32499" ht="16.5" hidden="1" customHeight="1"/>
    <row r="32500" ht="16.5" hidden="1" customHeight="1"/>
    <row r="32501" ht="16.5" hidden="1" customHeight="1"/>
    <row r="32502" ht="16.5" hidden="1" customHeight="1"/>
    <row r="32503" ht="16.5" hidden="1" customHeight="1"/>
    <row r="32504" ht="16.5" hidden="1" customHeight="1"/>
    <row r="32505" ht="16.5" hidden="1" customHeight="1"/>
    <row r="32506" ht="16.5" hidden="1" customHeight="1"/>
    <row r="32507" ht="16.5" hidden="1" customHeight="1"/>
    <row r="32508" ht="16.5" hidden="1" customHeight="1"/>
    <row r="32509" ht="16.5" hidden="1" customHeight="1"/>
    <row r="32510" ht="16.5" hidden="1" customHeight="1"/>
    <row r="32511" ht="16.5" hidden="1" customHeight="1"/>
    <row r="32512" ht="16.5" hidden="1" customHeight="1"/>
    <row r="32513" ht="16.5" hidden="1" customHeight="1"/>
    <row r="32514" ht="16.5" hidden="1" customHeight="1"/>
    <row r="32515" ht="16.5" hidden="1" customHeight="1"/>
    <row r="32516" ht="16.5" hidden="1" customHeight="1"/>
    <row r="32517" ht="16.5" hidden="1" customHeight="1"/>
    <row r="32518" ht="16.5" hidden="1" customHeight="1"/>
    <row r="32519" ht="16.5" hidden="1" customHeight="1"/>
    <row r="32520" ht="16.5" hidden="1" customHeight="1"/>
    <row r="32521" ht="16.5" hidden="1" customHeight="1"/>
    <row r="32522" ht="16.5" hidden="1" customHeight="1"/>
    <row r="32523" ht="16.5" hidden="1" customHeight="1"/>
    <row r="32524" ht="16.5" hidden="1" customHeight="1"/>
    <row r="32525" ht="16.5" hidden="1" customHeight="1"/>
    <row r="32526" ht="16.5" hidden="1" customHeight="1"/>
    <row r="32527" ht="16.5" hidden="1" customHeight="1"/>
    <row r="32528" ht="16.5" hidden="1" customHeight="1"/>
    <row r="32529" ht="16.5" hidden="1" customHeight="1"/>
    <row r="32530" ht="16.5" hidden="1" customHeight="1"/>
    <row r="32531" ht="16.5" hidden="1" customHeight="1"/>
    <row r="32532" ht="16.5" hidden="1" customHeight="1"/>
    <row r="32533" ht="16.5" hidden="1" customHeight="1"/>
    <row r="32534" ht="16.5" hidden="1" customHeight="1"/>
    <row r="32535" ht="16.5" hidden="1" customHeight="1"/>
    <row r="32536" ht="16.5" hidden="1" customHeight="1"/>
    <row r="32537" ht="16.5" hidden="1" customHeight="1"/>
    <row r="32538" ht="16.5" hidden="1" customHeight="1"/>
    <row r="32539" ht="16.5" hidden="1" customHeight="1"/>
    <row r="32540" ht="16.5" hidden="1" customHeight="1"/>
    <row r="32541" ht="16.5" hidden="1" customHeight="1"/>
    <row r="32542" ht="16.5" hidden="1" customHeight="1"/>
    <row r="32543" ht="16.5" hidden="1" customHeight="1"/>
    <row r="32544" ht="16.5" hidden="1" customHeight="1"/>
    <row r="32545" ht="16.5" hidden="1" customHeight="1"/>
    <row r="32546" ht="16.5" hidden="1" customHeight="1"/>
    <row r="32547" ht="16.5" hidden="1" customHeight="1"/>
    <row r="32548" ht="16.5" hidden="1" customHeight="1"/>
    <row r="32549" ht="16.5" hidden="1" customHeight="1"/>
    <row r="32550" ht="16.5" hidden="1" customHeight="1"/>
    <row r="32551" ht="16.5" hidden="1" customHeight="1"/>
    <row r="32552" ht="16.5" hidden="1" customHeight="1"/>
    <row r="32553" ht="16.5" hidden="1" customHeight="1"/>
    <row r="32554" ht="16.5" hidden="1" customHeight="1"/>
    <row r="32555" ht="16.5" hidden="1" customHeight="1"/>
    <row r="32556" ht="16.5" hidden="1" customHeight="1"/>
    <row r="32557" ht="16.5" hidden="1" customHeight="1"/>
    <row r="32558" ht="16.5" hidden="1" customHeight="1"/>
    <row r="32559" ht="16.5" hidden="1" customHeight="1"/>
    <row r="32560" ht="16.5" hidden="1" customHeight="1"/>
    <row r="32561" ht="16.5" hidden="1" customHeight="1"/>
    <row r="32562" ht="16.5" hidden="1" customHeight="1"/>
    <row r="32563" ht="16.5" hidden="1" customHeight="1"/>
    <row r="32564" ht="16.5" hidden="1" customHeight="1"/>
    <row r="32565" ht="16.5" hidden="1" customHeight="1"/>
    <row r="32566" ht="16.5" hidden="1" customHeight="1"/>
    <row r="32567" ht="16.5" hidden="1" customHeight="1"/>
    <row r="32568" ht="16.5" hidden="1" customHeight="1"/>
    <row r="32569" ht="16.5" hidden="1" customHeight="1"/>
    <row r="32570" ht="16.5" hidden="1" customHeight="1"/>
    <row r="32571" ht="16.5" hidden="1" customHeight="1"/>
    <row r="32572" ht="16.5" hidden="1" customHeight="1"/>
    <row r="32573" ht="16.5" hidden="1" customHeight="1"/>
    <row r="32574" ht="16.5" hidden="1" customHeight="1"/>
    <row r="32575" ht="16.5" hidden="1" customHeight="1"/>
    <row r="32576" ht="16.5" hidden="1" customHeight="1"/>
    <row r="32577" ht="16.5" hidden="1" customHeight="1"/>
    <row r="32578" ht="16.5" hidden="1" customHeight="1"/>
    <row r="32579" ht="16.5" hidden="1" customHeight="1"/>
    <row r="32580" ht="16.5" hidden="1" customHeight="1"/>
    <row r="32581" ht="16.5" hidden="1" customHeight="1"/>
    <row r="32582" ht="16.5" hidden="1" customHeight="1"/>
    <row r="32583" ht="16.5" hidden="1" customHeight="1"/>
    <row r="32584" ht="16.5" hidden="1" customHeight="1"/>
    <row r="32585" ht="16.5" hidden="1" customHeight="1"/>
    <row r="32586" ht="16.5" hidden="1" customHeight="1"/>
    <row r="32587" ht="16.5" hidden="1" customHeight="1"/>
    <row r="32588" ht="16.5" hidden="1" customHeight="1"/>
    <row r="32589" ht="16.5" hidden="1" customHeight="1"/>
    <row r="32590" ht="16.5" hidden="1" customHeight="1"/>
    <row r="32591" ht="16.5" hidden="1" customHeight="1"/>
    <row r="32592" ht="16.5" hidden="1" customHeight="1"/>
    <row r="32593" ht="16.5" hidden="1" customHeight="1"/>
    <row r="32594" ht="16.5" hidden="1" customHeight="1"/>
    <row r="32595" ht="16.5" hidden="1" customHeight="1"/>
    <row r="32596" ht="16.5" hidden="1" customHeight="1"/>
    <row r="32597" ht="16.5" hidden="1" customHeight="1"/>
    <row r="32598" ht="16.5" hidden="1" customHeight="1"/>
    <row r="32599" ht="16.5" hidden="1" customHeight="1"/>
    <row r="32600" ht="16.5" hidden="1" customHeight="1"/>
    <row r="32601" ht="16.5" hidden="1" customHeight="1"/>
    <row r="32602" ht="16.5" hidden="1" customHeight="1"/>
    <row r="32603" ht="16.5" hidden="1" customHeight="1"/>
    <row r="32604" ht="16.5" hidden="1" customHeight="1"/>
    <row r="32605" ht="16.5" hidden="1" customHeight="1"/>
    <row r="32606" ht="16.5" hidden="1" customHeight="1"/>
    <row r="32607" ht="16.5" hidden="1" customHeight="1"/>
    <row r="32608" ht="16.5" hidden="1" customHeight="1"/>
    <row r="32609" ht="16.5" hidden="1" customHeight="1"/>
    <row r="32610" ht="16.5" hidden="1" customHeight="1"/>
    <row r="32611" ht="16.5" hidden="1" customHeight="1"/>
    <row r="32612" ht="16.5" hidden="1" customHeight="1"/>
    <row r="32613" ht="16.5" hidden="1" customHeight="1"/>
    <row r="32614" ht="16.5" hidden="1" customHeight="1"/>
    <row r="32615" ht="16.5" hidden="1" customHeight="1"/>
    <row r="32616" ht="16.5" hidden="1" customHeight="1"/>
    <row r="32617" ht="16.5" hidden="1" customHeight="1"/>
    <row r="32618" ht="16.5" hidden="1" customHeight="1"/>
    <row r="32619" ht="16.5" hidden="1" customHeight="1"/>
    <row r="32620" ht="16.5" hidden="1" customHeight="1"/>
    <row r="32621" ht="16.5" hidden="1" customHeight="1"/>
    <row r="32622" ht="16.5" hidden="1" customHeight="1"/>
    <row r="32623" ht="16.5" hidden="1" customHeight="1"/>
    <row r="32624" ht="16.5" hidden="1" customHeight="1"/>
    <row r="32625" ht="16.5" hidden="1" customHeight="1"/>
    <row r="32626" ht="16.5" hidden="1" customHeight="1"/>
    <row r="32627" ht="16.5" hidden="1" customHeight="1"/>
    <row r="32628" ht="16.5" hidden="1" customHeight="1"/>
    <row r="32629" ht="16.5" hidden="1" customHeight="1"/>
    <row r="32630" ht="16.5" hidden="1" customHeight="1"/>
    <row r="32631" ht="16.5" hidden="1" customHeight="1"/>
    <row r="32632" ht="16.5" hidden="1" customHeight="1"/>
    <row r="32633" ht="16.5" hidden="1" customHeight="1"/>
    <row r="32634" ht="16.5" hidden="1" customHeight="1"/>
    <row r="32635" ht="16.5" hidden="1" customHeight="1"/>
    <row r="32636" ht="16.5" hidden="1" customHeight="1"/>
    <row r="32637" ht="16.5" hidden="1" customHeight="1"/>
    <row r="32638" ht="16.5" hidden="1" customHeight="1"/>
    <row r="32639" ht="16.5" hidden="1" customHeight="1"/>
    <row r="32640" ht="16.5" hidden="1" customHeight="1"/>
    <row r="32641" ht="16.5" hidden="1" customHeight="1"/>
    <row r="32642" ht="16.5" hidden="1" customHeight="1"/>
    <row r="32643" ht="16.5" hidden="1" customHeight="1"/>
    <row r="32644" ht="16.5" hidden="1" customHeight="1"/>
    <row r="32645" ht="16.5" hidden="1" customHeight="1"/>
    <row r="32646" ht="16.5" hidden="1" customHeight="1"/>
    <row r="32647" ht="16.5" hidden="1" customHeight="1"/>
    <row r="32648" ht="16.5" hidden="1" customHeight="1"/>
    <row r="32649" ht="16.5" hidden="1" customHeight="1"/>
    <row r="32650" ht="16.5" hidden="1" customHeight="1"/>
    <row r="32651" ht="16.5" hidden="1" customHeight="1"/>
    <row r="32652" ht="16.5" hidden="1" customHeight="1"/>
    <row r="32653" ht="16.5" hidden="1" customHeight="1"/>
    <row r="32654" ht="16.5" hidden="1" customHeight="1"/>
    <row r="32655" ht="16.5" hidden="1" customHeight="1"/>
    <row r="32656" ht="16.5" hidden="1" customHeight="1"/>
    <row r="32657" ht="16.5" hidden="1" customHeight="1"/>
    <row r="32658" ht="16.5" hidden="1" customHeight="1"/>
    <row r="32659" ht="16.5" hidden="1" customHeight="1"/>
    <row r="32660" ht="16.5" hidden="1" customHeight="1"/>
    <row r="32661" ht="16.5" hidden="1" customHeight="1"/>
    <row r="32662" ht="16.5" hidden="1" customHeight="1"/>
    <row r="32663" ht="16.5" hidden="1" customHeight="1"/>
    <row r="32664" ht="16.5" hidden="1" customHeight="1"/>
    <row r="32665" ht="16.5" hidden="1" customHeight="1"/>
    <row r="32666" ht="16.5" hidden="1" customHeight="1"/>
    <row r="32667" ht="16.5" hidden="1" customHeight="1"/>
    <row r="32668" ht="16.5" hidden="1" customHeight="1"/>
    <row r="32669" ht="16.5" hidden="1" customHeight="1"/>
    <row r="32670" ht="16.5" hidden="1" customHeight="1"/>
    <row r="32671" ht="16.5" hidden="1" customHeight="1"/>
    <row r="32672" ht="16.5" hidden="1" customHeight="1"/>
    <row r="32673" ht="16.5" hidden="1" customHeight="1"/>
    <row r="32674" ht="16.5" hidden="1" customHeight="1"/>
    <row r="32675" ht="16.5" hidden="1" customHeight="1"/>
    <row r="32676" ht="16.5" hidden="1" customHeight="1"/>
    <row r="32677" ht="16.5" hidden="1" customHeight="1"/>
    <row r="32678" ht="16.5" hidden="1" customHeight="1"/>
    <row r="32679" ht="16.5" hidden="1" customHeight="1"/>
    <row r="32680" ht="16.5" hidden="1" customHeight="1"/>
    <row r="32681" ht="16.5" hidden="1" customHeight="1"/>
    <row r="32682" ht="16.5" hidden="1" customHeight="1"/>
    <row r="32683" ht="16.5" hidden="1" customHeight="1"/>
    <row r="32684" ht="16.5" hidden="1" customHeight="1"/>
    <row r="32685" ht="16.5" hidden="1" customHeight="1"/>
    <row r="32686" ht="16.5" hidden="1" customHeight="1"/>
    <row r="32687" ht="16.5" hidden="1" customHeight="1"/>
    <row r="32688" ht="16.5" hidden="1" customHeight="1"/>
    <row r="32689" ht="16.5" hidden="1" customHeight="1"/>
    <row r="32690" ht="16.5" hidden="1" customHeight="1"/>
    <row r="32691" ht="16.5" hidden="1" customHeight="1"/>
    <row r="32692" ht="16.5" hidden="1" customHeight="1"/>
    <row r="32693" ht="16.5" hidden="1" customHeight="1"/>
    <row r="32694" ht="16.5" hidden="1" customHeight="1"/>
    <row r="32695" ht="16.5" hidden="1" customHeight="1"/>
    <row r="32696" ht="16.5" hidden="1" customHeight="1"/>
    <row r="32697" ht="16.5" hidden="1" customHeight="1"/>
    <row r="32698" ht="16.5" hidden="1" customHeight="1"/>
    <row r="32699" ht="16.5" hidden="1" customHeight="1"/>
    <row r="32700" ht="16.5" hidden="1" customHeight="1"/>
    <row r="32701" ht="16.5" hidden="1" customHeight="1"/>
    <row r="32702" ht="16.5" hidden="1" customHeight="1"/>
    <row r="32703" ht="16.5" hidden="1" customHeight="1"/>
    <row r="32704" ht="16.5" hidden="1" customHeight="1"/>
    <row r="32705" ht="16.5" hidden="1" customHeight="1"/>
    <row r="32706" ht="16.5" hidden="1" customHeight="1"/>
    <row r="32707" ht="16.5" hidden="1" customHeight="1"/>
    <row r="32708" ht="16.5" hidden="1" customHeight="1"/>
    <row r="32709" ht="16.5" hidden="1" customHeight="1"/>
    <row r="32710" ht="16.5" hidden="1" customHeight="1"/>
    <row r="32711" ht="16.5" hidden="1" customHeight="1"/>
    <row r="32712" ht="16.5" hidden="1" customHeight="1"/>
    <row r="32713" ht="16.5" hidden="1" customHeight="1"/>
    <row r="32714" ht="16.5" hidden="1" customHeight="1"/>
    <row r="32715" ht="16.5" hidden="1" customHeight="1"/>
    <row r="32716" ht="16.5" hidden="1" customHeight="1"/>
    <row r="32717" ht="16.5" hidden="1" customHeight="1"/>
    <row r="32718" ht="16.5" hidden="1" customHeight="1"/>
    <row r="32719" ht="16.5" hidden="1" customHeight="1"/>
    <row r="32720" ht="16.5" hidden="1" customHeight="1"/>
    <row r="32721" ht="16.5" hidden="1" customHeight="1"/>
    <row r="32722" ht="16.5" hidden="1" customHeight="1"/>
    <row r="32723" ht="16.5" hidden="1" customHeight="1"/>
    <row r="32724" ht="16.5" hidden="1" customHeight="1"/>
    <row r="32725" ht="16.5" hidden="1" customHeight="1"/>
    <row r="32726" ht="16.5" hidden="1" customHeight="1"/>
    <row r="32727" ht="16.5" hidden="1" customHeight="1"/>
    <row r="32728" ht="16.5" hidden="1" customHeight="1"/>
    <row r="32729" ht="16.5" hidden="1" customHeight="1"/>
    <row r="32730" ht="16.5" hidden="1" customHeight="1"/>
    <row r="32731" ht="16.5" hidden="1" customHeight="1"/>
    <row r="32732" ht="16.5" hidden="1" customHeight="1"/>
    <row r="32733" ht="16.5" hidden="1" customHeight="1"/>
    <row r="32734" ht="16.5" hidden="1" customHeight="1"/>
    <row r="32735" ht="16.5" hidden="1" customHeight="1"/>
    <row r="32736" ht="16.5" hidden="1" customHeight="1"/>
    <row r="32737" ht="16.5" hidden="1" customHeight="1"/>
    <row r="32738" ht="16.5" hidden="1" customHeight="1"/>
    <row r="32739" ht="16.5" hidden="1" customHeight="1"/>
    <row r="32740" ht="16.5" hidden="1" customHeight="1"/>
    <row r="32741" ht="16.5" hidden="1" customHeight="1"/>
    <row r="32742" ht="16.5" hidden="1" customHeight="1"/>
    <row r="32743" ht="16.5" hidden="1" customHeight="1"/>
    <row r="32744" ht="16.5" hidden="1" customHeight="1"/>
    <row r="32745" ht="16.5" hidden="1" customHeight="1"/>
    <row r="32746" ht="16.5" hidden="1" customHeight="1"/>
    <row r="32747" ht="16.5" hidden="1" customHeight="1"/>
    <row r="32748" ht="16.5" hidden="1" customHeight="1"/>
    <row r="32749" ht="16.5" hidden="1" customHeight="1"/>
    <row r="32750" ht="16.5" hidden="1" customHeight="1"/>
    <row r="32751" ht="16.5" hidden="1" customHeight="1"/>
    <row r="32752" ht="16.5" hidden="1" customHeight="1"/>
    <row r="32753" ht="16.5" hidden="1" customHeight="1"/>
    <row r="32754" ht="16.5" hidden="1" customHeight="1"/>
    <row r="32755" ht="16.5" hidden="1" customHeight="1"/>
    <row r="32756" ht="16.5" hidden="1" customHeight="1"/>
    <row r="32757" ht="16.5" hidden="1" customHeight="1"/>
    <row r="32758" ht="16.5" hidden="1" customHeight="1"/>
    <row r="32759" ht="16.5" hidden="1" customHeight="1"/>
    <row r="32760" ht="16.5" hidden="1" customHeight="1"/>
    <row r="32761" ht="16.5" hidden="1" customHeight="1"/>
    <row r="32762" ht="16.5" hidden="1" customHeight="1"/>
    <row r="32763" ht="16.5" hidden="1" customHeight="1"/>
    <row r="32764" ht="16.5" hidden="1" customHeight="1"/>
    <row r="32765" ht="16.5" hidden="1" customHeight="1"/>
    <row r="32766" ht="16.5" hidden="1" customHeight="1"/>
    <row r="32767" ht="16.5" hidden="1" customHeight="1"/>
    <row r="32768" ht="16.5" hidden="1" customHeight="1"/>
    <row r="32769" ht="16.5" hidden="1" customHeight="1"/>
    <row r="32770" ht="16.5" hidden="1" customHeight="1"/>
    <row r="32771" ht="16.5" hidden="1" customHeight="1"/>
    <row r="32772" ht="16.5" hidden="1" customHeight="1"/>
    <row r="32773" ht="16.5" hidden="1" customHeight="1"/>
    <row r="32774" ht="16.5" hidden="1" customHeight="1"/>
    <row r="32775" ht="16.5" hidden="1" customHeight="1"/>
    <row r="32776" ht="16.5" hidden="1" customHeight="1"/>
    <row r="32777" ht="16.5" hidden="1" customHeight="1"/>
    <row r="32778" ht="16.5" hidden="1" customHeight="1"/>
    <row r="32779" ht="16.5" hidden="1" customHeight="1"/>
    <row r="32780" ht="16.5" hidden="1" customHeight="1"/>
    <row r="32781" ht="16.5" hidden="1" customHeight="1"/>
    <row r="32782" ht="16.5" hidden="1" customHeight="1"/>
    <row r="32783" ht="16.5" hidden="1" customHeight="1"/>
    <row r="32784" ht="16.5" hidden="1" customHeight="1"/>
    <row r="32785" ht="16.5" hidden="1" customHeight="1"/>
    <row r="32786" ht="16.5" hidden="1" customHeight="1"/>
    <row r="32787" ht="16.5" hidden="1" customHeight="1"/>
    <row r="32788" ht="16.5" hidden="1" customHeight="1"/>
    <row r="32789" ht="16.5" hidden="1" customHeight="1"/>
    <row r="32790" ht="16.5" hidden="1" customHeight="1"/>
    <row r="32791" ht="16.5" hidden="1" customHeight="1"/>
    <row r="32792" ht="16.5" hidden="1" customHeight="1"/>
    <row r="32793" ht="16.5" hidden="1" customHeight="1"/>
    <row r="32794" ht="16.5" hidden="1" customHeight="1"/>
    <row r="32795" ht="16.5" hidden="1" customHeight="1"/>
    <row r="32796" ht="16.5" hidden="1" customHeight="1"/>
    <row r="32797" ht="16.5" hidden="1" customHeight="1"/>
    <row r="32798" ht="16.5" hidden="1" customHeight="1"/>
    <row r="32799" ht="16.5" hidden="1" customHeight="1"/>
    <row r="32800" ht="16.5" hidden="1" customHeight="1"/>
    <row r="32801" ht="16.5" hidden="1" customHeight="1"/>
    <row r="32802" ht="16.5" hidden="1" customHeight="1"/>
    <row r="32803" ht="16.5" hidden="1" customHeight="1"/>
    <row r="32804" ht="16.5" hidden="1" customHeight="1"/>
    <row r="32805" ht="16.5" hidden="1" customHeight="1"/>
    <row r="32806" ht="16.5" hidden="1" customHeight="1"/>
    <row r="32807" ht="16.5" hidden="1" customHeight="1"/>
    <row r="32808" ht="16.5" hidden="1" customHeight="1"/>
    <row r="32809" ht="16.5" hidden="1" customHeight="1"/>
    <row r="32810" ht="16.5" hidden="1" customHeight="1"/>
    <row r="32811" ht="16.5" hidden="1" customHeight="1"/>
    <row r="32812" ht="16.5" hidden="1" customHeight="1"/>
    <row r="32813" ht="16.5" hidden="1" customHeight="1"/>
    <row r="32814" ht="16.5" hidden="1" customHeight="1"/>
    <row r="32815" ht="16.5" hidden="1" customHeight="1"/>
    <row r="32816" ht="16.5" hidden="1" customHeight="1"/>
    <row r="32817" ht="16.5" hidden="1" customHeight="1"/>
    <row r="32818" ht="16.5" hidden="1" customHeight="1"/>
    <row r="32819" ht="16.5" hidden="1" customHeight="1"/>
    <row r="32820" ht="16.5" hidden="1" customHeight="1"/>
    <row r="32821" ht="16.5" hidden="1" customHeight="1"/>
    <row r="32822" ht="16.5" hidden="1" customHeight="1"/>
    <row r="32823" ht="16.5" hidden="1" customHeight="1"/>
    <row r="32824" ht="16.5" hidden="1" customHeight="1"/>
    <row r="32825" ht="16.5" hidden="1" customHeight="1"/>
    <row r="32826" ht="16.5" hidden="1" customHeight="1"/>
    <row r="32827" ht="16.5" hidden="1" customHeight="1"/>
    <row r="32828" ht="16.5" hidden="1" customHeight="1"/>
    <row r="32829" ht="16.5" hidden="1" customHeight="1"/>
    <row r="32830" ht="16.5" hidden="1" customHeight="1"/>
    <row r="32831" ht="16.5" hidden="1" customHeight="1"/>
    <row r="32832" ht="16.5" hidden="1" customHeight="1"/>
    <row r="32833" ht="16.5" hidden="1" customHeight="1"/>
    <row r="32834" ht="16.5" hidden="1" customHeight="1"/>
    <row r="32835" ht="16.5" hidden="1" customHeight="1"/>
    <row r="32836" ht="16.5" hidden="1" customHeight="1"/>
    <row r="32837" ht="16.5" hidden="1" customHeight="1"/>
    <row r="32838" ht="16.5" hidden="1" customHeight="1"/>
    <row r="32839" ht="16.5" hidden="1" customHeight="1"/>
    <row r="32840" ht="16.5" hidden="1" customHeight="1"/>
    <row r="32841" ht="16.5" hidden="1" customHeight="1"/>
    <row r="32842" ht="16.5" hidden="1" customHeight="1"/>
    <row r="32843" ht="16.5" hidden="1" customHeight="1"/>
    <row r="32844" ht="16.5" hidden="1" customHeight="1"/>
    <row r="32845" ht="16.5" hidden="1" customHeight="1"/>
    <row r="32846" ht="16.5" hidden="1" customHeight="1"/>
    <row r="32847" ht="16.5" hidden="1" customHeight="1"/>
    <row r="32848" ht="16.5" hidden="1" customHeight="1"/>
    <row r="32849" ht="16.5" hidden="1" customHeight="1"/>
    <row r="32850" ht="16.5" hidden="1" customHeight="1"/>
    <row r="32851" ht="16.5" hidden="1" customHeight="1"/>
    <row r="32852" ht="16.5" hidden="1" customHeight="1"/>
    <row r="32853" ht="16.5" hidden="1" customHeight="1"/>
    <row r="32854" ht="16.5" hidden="1" customHeight="1"/>
    <row r="32855" ht="16.5" hidden="1" customHeight="1"/>
    <row r="32856" ht="16.5" hidden="1" customHeight="1"/>
    <row r="32857" ht="16.5" hidden="1" customHeight="1"/>
    <row r="32858" ht="16.5" hidden="1" customHeight="1"/>
    <row r="32859" ht="16.5" hidden="1" customHeight="1"/>
    <row r="32860" ht="16.5" hidden="1" customHeight="1"/>
    <row r="32861" ht="16.5" hidden="1" customHeight="1"/>
    <row r="32862" ht="16.5" hidden="1" customHeight="1"/>
    <row r="32863" ht="16.5" hidden="1" customHeight="1"/>
    <row r="32864" ht="16.5" hidden="1" customHeight="1"/>
    <row r="32865" ht="16.5" hidden="1" customHeight="1"/>
    <row r="32866" ht="16.5" hidden="1" customHeight="1"/>
    <row r="32867" ht="16.5" hidden="1" customHeight="1"/>
    <row r="32868" ht="16.5" hidden="1" customHeight="1"/>
    <row r="32869" ht="16.5" hidden="1" customHeight="1"/>
    <row r="32870" ht="16.5" hidden="1" customHeight="1"/>
    <row r="32871" ht="16.5" hidden="1" customHeight="1"/>
    <row r="32872" ht="16.5" hidden="1" customHeight="1"/>
    <row r="32873" ht="16.5" hidden="1" customHeight="1"/>
    <row r="32874" ht="16.5" hidden="1" customHeight="1"/>
    <row r="32875" ht="16.5" hidden="1" customHeight="1"/>
    <row r="32876" ht="16.5" hidden="1" customHeight="1"/>
    <row r="32877" ht="16.5" hidden="1" customHeight="1"/>
    <row r="32878" ht="16.5" hidden="1" customHeight="1"/>
    <row r="32879" ht="16.5" hidden="1" customHeight="1"/>
    <row r="32880" ht="16.5" hidden="1" customHeight="1"/>
    <row r="32881" ht="16.5" hidden="1" customHeight="1"/>
    <row r="32882" ht="16.5" hidden="1" customHeight="1"/>
    <row r="32883" ht="16.5" hidden="1" customHeight="1"/>
    <row r="32884" ht="16.5" hidden="1" customHeight="1"/>
    <row r="32885" ht="16.5" hidden="1" customHeight="1"/>
    <row r="32886" ht="16.5" hidden="1" customHeight="1"/>
    <row r="32887" ht="16.5" hidden="1" customHeight="1"/>
    <row r="32888" ht="16.5" hidden="1" customHeight="1"/>
    <row r="32889" ht="16.5" hidden="1" customHeight="1"/>
    <row r="32890" ht="16.5" hidden="1" customHeight="1"/>
    <row r="32891" ht="16.5" hidden="1" customHeight="1"/>
    <row r="32892" ht="16.5" hidden="1" customHeight="1"/>
    <row r="32893" ht="16.5" hidden="1" customHeight="1"/>
    <row r="32894" ht="16.5" hidden="1" customHeight="1"/>
    <row r="32895" ht="16.5" hidden="1" customHeight="1"/>
    <row r="32896" ht="16.5" hidden="1" customHeight="1"/>
    <row r="32897" ht="16.5" hidden="1" customHeight="1"/>
    <row r="32898" ht="16.5" hidden="1" customHeight="1"/>
    <row r="32899" ht="16.5" hidden="1" customHeight="1"/>
    <row r="32900" ht="16.5" hidden="1" customHeight="1"/>
    <row r="32901" ht="16.5" hidden="1" customHeight="1"/>
    <row r="32902" ht="16.5" hidden="1" customHeight="1"/>
    <row r="32903" ht="16.5" hidden="1" customHeight="1"/>
    <row r="32904" ht="16.5" hidden="1" customHeight="1"/>
    <row r="32905" ht="16.5" hidden="1" customHeight="1"/>
    <row r="32906" ht="16.5" hidden="1" customHeight="1"/>
    <row r="32907" ht="16.5" hidden="1" customHeight="1"/>
    <row r="32908" ht="16.5" hidden="1" customHeight="1"/>
    <row r="32909" ht="16.5" hidden="1" customHeight="1"/>
    <row r="32910" ht="16.5" hidden="1" customHeight="1"/>
    <row r="32911" ht="16.5" hidden="1" customHeight="1"/>
    <row r="32912" ht="16.5" hidden="1" customHeight="1"/>
    <row r="32913" ht="16.5" hidden="1" customHeight="1"/>
    <row r="32914" ht="16.5" hidden="1" customHeight="1"/>
    <row r="32915" ht="16.5" hidden="1" customHeight="1"/>
    <row r="32916" ht="16.5" hidden="1" customHeight="1"/>
    <row r="32917" ht="16.5" hidden="1" customHeight="1"/>
    <row r="32918" ht="16.5" hidden="1" customHeight="1"/>
    <row r="32919" ht="16.5" hidden="1" customHeight="1"/>
    <row r="32920" ht="16.5" hidden="1" customHeight="1"/>
    <row r="32921" ht="16.5" hidden="1" customHeight="1"/>
    <row r="32922" ht="16.5" hidden="1" customHeight="1"/>
    <row r="32923" ht="16.5" hidden="1" customHeight="1"/>
    <row r="32924" ht="16.5" hidden="1" customHeight="1"/>
    <row r="32925" ht="16.5" hidden="1" customHeight="1"/>
    <row r="32926" ht="16.5" hidden="1" customHeight="1"/>
    <row r="32927" ht="16.5" hidden="1" customHeight="1"/>
    <row r="32928" ht="16.5" hidden="1" customHeight="1"/>
    <row r="32929" ht="16.5" hidden="1" customHeight="1"/>
    <row r="32930" ht="16.5" hidden="1" customHeight="1"/>
    <row r="32931" ht="16.5" hidden="1" customHeight="1"/>
    <row r="32932" ht="16.5" hidden="1" customHeight="1"/>
    <row r="32933" ht="16.5" hidden="1" customHeight="1"/>
    <row r="32934" ht="16.5" hidden="1" customHeight="1"/>
    <row r="32935" ht="16.5" hidden="1" customHeight="1"/>
    <row r="32936" ht="16.5" hidden="1" customHeight="1"/>
    <row r="32937" ht="16.5" hidden="1" customHeight="1"/>
    <row r="32938" ht="16.5" hidden="1" customHeight="1"/>
    <row r="32939" ht="16.5" hidden="1" customHeight="1"/>
    <row r="32940" ht="16.5" hidden="1" customHeight="1"/>
    <row r="32941" ht="16.5" hidden="1" customHeight="1"/>
    <row r="32942" ht="16.5" hidden="1" customHeight="1"/>
    <row r="32943" ht="16.5" hidden="1" customHeight="1"/>
    <row r="32944" ht="16.5" hidden="1" customHeight="1"/>
    <row r="32945" ht="16.5" hidden="1" customHeight="1"/>
    <row r="32946" ht="16.5" hidden="1" customHeight="1"/>
    <row r="32947" ht="16.5" hidden="1" customHeight="1"/>
    <row r="32948" ht="16.5" hidden="1" customHeight="1"/>
    <row r="32949" ht="16.5" hidden="1" customHeight="1"/>
    <row r="32950" ht="16.5" hidden="1" customHeight="1"/>
    <row r="32951" ht="16.5" hidden="1" customHeight="1"/>
    <row r="32952" ht="16.5" hidden="1" customHeight="1"/>
    <row r="32953" ht="16.5" hidden="1" customHeight="1"/>
    <row r="32954" ht="16.5" hidden="1" customHeight="1"/>
    <row r="32955" ht="16.5" hidden="1" customHeight="1"/>
    <row r="32956" ht="16.5" hidden="1" customHeight="1"/>
    <row r="32957" ht="16.5" hidden="1" customHeight="1"/>
    <row r="32958" ht="16.5" hidden="1" customHeight="1"/>
    <row r="32959" ht="16.5" hidden="1" customHeight="1"/>
    <row r="32960" ht="16.5" hidden="1" customHeight="1"/>
    <row r="32961" ht="16.5" hidden="1" customHeight="1"/>
    <row r="32962" ht="16.5" hidden="1" customHeight="1"/>
    <row r="32963" ht="16.5" hidden="1" customHeight="1"/>
    <row r="32964" ht="16.5" hidden="1" customHeight="1"/>
    <row r="32965" ht="16.5" hidden="1" customHeight="1"/>
    <row r="32966" ht="16.5" hidden="1" customHeight="1"/>
    <row r="32967" ht="16.5" hidden="1" customHeight="1"/>
    <row r="32968" ht="16.5" hidden="1" customHeight="1"/>
    <row r="32969" ht="16.5" hidden="1" customHeight="1"/>
    <row r="32970" ht="16.5" hidden="1" customHeight="1"/>
    <row r="32971" ht="16.5" hidden="1" customHeight="1"/>
    <row r="32972" ht="16.5" hidden="1" customHeight="1"/>
    <row r="32973" ht="16.5" hidden="1" customHeight="1"/>
    <row r="32974" ht="16.5" hidden="1" customHeight="1"/>
    <row r="32975" ht="16.5" hidden="1" customHeight="1"/>
    <row r="32976" ht="16.5" hidden="1" customHeight="1"/>
    <row r="32977" ht="16.5" hidden="1" customHeight="1"/>
    <row r="32978" ht="16.5" hidden="1" customHeight="1"/>
    <row r="32979" ht="16.5" hidden="1" customHeight="1"/>
    <row r="32980" ht="16.5" hidden="1" customHeight="1"/>
    <row r="32981" ht="16.5" hidden="1" customHeight="1"/>
    <row r="32982" ht="16.5" hidden="1" customHeight="1"/>
    <row r="32983" ht="16.5" hidden="1" customHeight="1"/>
    <row r="32984" ht="16.5" hidden="1" customHeight="1"/>
    <row r="32985" ht="16.5" hidden="1" customHeight="1"/>
    <row r="32986" ht="16.5" hidden="1" customHeight="1"/>
    <row r="32987" ht="16.5" hidden="1" customHeight="1"/>
    <row r="32988" ht="16.5" hidden="1" customHeight="1"/>
    <row r="32989" ht="16.5" hidden="1" customHeight="1"/>
    <row r="32990" ht="16.5" hidden="1" customHeight="1"/>
    <row r="32991" ht="16.5" hidden="1" customHeight="1"/>
    <row r="32992" ht="16.5" hidden="1" customHeight="1"/>
    <row r="32993" ht="16.5" hidden="1" customHeight="1"/>
    <row r="32994" ht="16.5" hidden="1" customHeight="1"/>
    <row r="32995" ht="16.5" hidden="1" customHeight="1"/>
    <row r="32996" ht="16.5" hidden="1" customHeight="1"/>
    <row r="32997" ht="16.5" hidden="1" customHeight="1"/>
    <row r="32998" ht="16.5" hidden="1" customHeight="1"/>
    <row r="32999" ht="16.5" hidden="1" customHeight="1"/>
    <row r="33000" ht="16.5" hidden="1" customHeight="1"/>
    <row r="33001" ht="16.5" hidden="1" customHeight="1"/>
    <row r="33002" ht="16.5" hidden="1" customHeight="1"/>
    <row r="33003" ht="16.5" hidden="1" customHeight="1"/>
    <row r="33004" ht="16.5" hidden="1" customHeight="1"/>
    <row r="33005" ht="16.5" hidden="1" customHeight="1"/>
    <row r="33006" ht="16.5" hidden="1" customHeight="1"/>
    <row r="33007" ht="16.5" hidden="1" customHeight="1"/>
    <row r="33008" ht="16.5" hidden="1" customHeight="1"/>
    <row r="33009" ht="16.5" hidden="1" customHeight="1"/>
    <row r="33010" ht="16.5" hidden="1" customHeight="1"/>
    <row r="33011" ht="16.5" hidden="1" customHeight="1"/>
    <row r="33012" ht="16.5" hidden="1" customHeight="1"/>
    <row r="33013" ht="16.5" hidden="1" customHeight="1"/>
    <row r="33014" ht="16.5" hidden="1" customHeight="1"/>
    <row r="33015" ht="16.5" hidden="1" customHeight="1"/>
    <row r="33016" ht="16.5" hidden="1" customHeight="1"/>
    <row r="33017" ht="16.5" hidden="1" customHeight="1"/>
    <row r="33018" ht="16.5" hidden="1" customHeight="1"/>
    <row r="33019" ht="16.5" hidden="1" customHeight="1"/>
    <row r="33020" ht="16.5" hidden="1" customHeight="1"/>
    <row r="33021" ht="16.5" hidden="1" customHeight="1"/>
    <row r="33022" ht="16.5" hidden="1" customHeight="1"/>
    <row r="33023" ht="16.5" hidden="1" customHeight="1"/>
    <row r="33024" ht="16.5" hidden="1" customHeight="1"/>
    <row r="33025" ht="16.5" hidden="1" customHeight="1"/>
    <row r="33026" ht="16.5" hidden="1" customHeight="1"/>
    <row r="33027" ht="16.5" hidden="1" customHeight="1"/>
    <row r="33028" ht="16.5" hidden="1" customHeight="1"/>
    <row r="33029" ht="16.5" hidden="1" customHeight="1"/>
    <row r="33030" ht="16.5" hidden="1" customHeight="1"/>
    <row r="33031" ht="16.5" hidden="1" customHeight="1"/>
    <row r="33032" ht="16.5" hidden="1" customHeight="1"/>
    <row r="33033" ht="16.5" hidden="1" customHeight="1"/>
    <row r="33034" ht="16.5" hidden="1" customHeight="1"/>
    <row r="33035" ht="16.5" hidden="1" customHeight="1"/>
    <row r="33036" ht="16.5" hidden="1" customHeight="1"/>
    <row r="33037" ht="16.5" hidden="1" customHeight="1"/>
    <row r="33038" ht="16.5" hidden="1" customHeight="1"/>
    <row r="33039" ht="16.5" hidden="1" customHeight="1"/>
    <row r="33040" ht="16.5" hidden="1" customHeight="1"/>
    <row r="33041" ht="16.5" hidden="1" customHeight="1"/>
    <row r="33042" ht="16.5" hidden="1" customHeight="1"/>
    <row r="33043" ht="16.5" hidden="1" customHeight="1"/>
    <row r="33044" ht="16.5" hidden="1" customHeight="1"/>
    <row r="33045" ht="16.5" hidden="1" customHeight="1"/>
    <row r="33046" ht="16.5" hidden="1" customHeight="1"/>
    <row r="33047" ht="16.5" hidden="1" customHeight="1"/>
    <row r="33048" ht="16.5" hidden="1" customHeight="1"/>
    <row r="33049" ht="16.5" hidden="1" customHeight="1"/>
    <row r="33050" ht="16.5" hidden="1" customHeight="1"/>
    <row r="33051" ht="16.5" hidden="1" customHeight="1"/>
    <row r="33052" ht="16.5" hidden="1" customHeight="1"/>
    <row r="33053" ht="16.5" hidden="1" customHeight="1"/>
    <row r="33054" ht="16.5" hidden="1" customHeight="1"/>
    <row r="33055" ht="16.5" hidden="1" customHeight="1"/>
    <row r="33056" ht="16.5" hidden="1" customHeight="1"/>
    <row r="33057" ht="16.5" hidden="1" customHeight="1"/>
    <row r="33058" ht="16.5" hidden="1" customHeight="1"/>
    <row r="33059" ht="16.5" hidden="1" customHeight="1"/>
    <row r="33060" ht="16.5" hidden="1" customHeight="1"/>
    <row r="33061" ht="16.5" hidden="1" customHeight="1"/>
    <row r="33062" ht="16.5" hidden="1" customHeight="1"/>
    <row r="33063" ht="16.5" hidden="1" customHeight="1"/>
    <row r="33064" ht="16.5" hidden="1" customHeight="1"/>
    <row r="33065" ht="16.5" hidden="1" customHeight="1"/>
    <row r="33066" ht="16.5" hidden="1" customHeight="1"/>
    <row r="33067" ht="16.5" hidden="1" customHeight="1"/>
    <row r="33068" ht="16.5" hidden="1" customHeight="1"/>
    <row r="33069" ht="16.5" hidden="1" customHeight="1"/>
    <row r="33070" ht="16.5" hidden="1" customHeight="1"/>
    <row r="33071" ht="16.5" hidden="1" customHeight="1"/>
    <row r="33072" ht="16.5" hidden="1" customHeight="1"/>
    <row r="33073" ht="16.5" hidden="1" customHeight="1"/>
    <row r="33074" ht="16.5" hidden="1" customHeight="1"/>
    <row r="33075" ht="16.5" hidden="1" customHeight="1"/>
    <row r="33076" ht="16.5" hidden="1" customHeight="1"/>
    <row r="33077" ht="16.5" hidden="1" customHeight="1"/>
    <row r="33078" ht="16.5" hidden="1" customHeight="1"/>
    <row r="33079" ht="16.5" hidden="1" customHeight="1"/>
    <row r="33080" ht="16.5" hidden="1" customHeight="1"/>
    <row r="33081" ht="16.5" hidden="1" customHeight="1"/>
    <row r="33082" ht="16.5" hidden="1" customHeight="1"/>
    <row r="33083" ht="16.5" hidden="1" customHeight="1"/>
    <row r="33084" ht="16.5" hidden="1" customHeight="1"/>
    <row r="33085" ht="16.5" hidden="1" customHeight="1"/>
    <row r="33086" ht="16.5" hidden="1" customHeight="1"/>
    <row r="33087" ht="16.5" hidden="1" customHeight="1"/>
    <row r="33088" ht="16.5" hidden="1" customHeight="1"/>
    <row r="33089" ht="16.5" hidden="1" customHeight="1"/>
    <row r="33090" ht="16.5" hidden="1" customHeight="1"/>
    <row r="33091" ht="16.5" hidden="1" customHeight="1"/>
    <row r="33092" ht="16.5" hidden="1" customHeight="1"/>
    <row r="33093" ht="16.5" hidden="1" customHeight="1"/>
    <row r="33094" ht="16.5" hidden="1" customHeight="1"/>
    <row r="33095" ht="16.5" hidden="1" customHeight="1"/>
    <row r="33096" ht="16.5" hidden="1" customHeight="1"/>
    <row r="33097" ht="16.5" hidden="1" customHeight="1"/>
    <row r="33098" ht="16.5" hidden="1" customHeight="1"/>
    <row r="33099" ht="16.5" hidden="1" customHeight="1"/>
    <row r="33100" ht="16.5" hidden="1" customHeight="1"/>
    <row r="33101" ht="16.5" hidden="1" customHeight="1"/>
    <row r="33102" ht="16.5" hidden="1" customHeight="1"/>
    <row r="33103" ht="16.5" hidden="1" customHeight="1"/>
    <row r="33104" ht="16.5" hidden="1" customHeight="1"/>
    <row r="33105" ht="16.5" hidden="1" customHeight="1"/>
    <row r="33106" ht="16.5" hidden="1" customHeight="1"/>
    <row r="33107" ht="16.5" hidden="1" customHeight="1"/>
    <row r="33108" ht="16.5" hidden="1" customHeight="1"/>
    <row r="33109" ht="16.5" hidden="1" customHeight="1"/>
    <row r="33110" ht="16.5" hidden="1" customHeight="1"/>
    <row r="33111" ht="16.5" hidden="1" customHeight="1"/>
    <row r="33112" ht="16.5" hidden="1" customHeight="1"/>
    <row r="33113" ht="16.5" hidden="1" customHeight="1"/>
    <row r="33114" ht="16.5" hidden="1" customHeight="1"/>
    <row r="33115" ht="16.5" hidden="1" customHeight="1"/>
    <row r="33116" ht="16.5" hidden="1" customHeight="1"/>
    <row r="33117" ht="16.5" hidden="1" customHeight="1"/>
    <row r="33118" ht="16.5" hidden="1" customHeight="1"/>
    <row r="33119" ht="16.5" hidden="1" customHeight="1"/>
    <row r="33120" ht="16.5" hidden="1" customHeight="1"/>
    <row r="33121" ht="16.5" hidden="1" customHeight="1"/>
    <row r="33122" ht="16.5" hidden="1" customHeight="1"/>
    <row r="33123" ht="16.5" hidden="1" customHeight="1"/>
    <row r="33124" ht="16.5" hidden="1" customHeight="1"/>
    <row r="33125" ht="16.5" hidden="1" customHeight="1"/>
    <row r="33126" ht="16.5" hidden="1" customHeight="1"/>
    <row r="33127" ht="16.5" hidden="1" customHeight="1"/>
    <row r="33128" ht="16.5" hidden="1" customHeight="1"/>
    <row r="33129" ht="16.5" hidden="1" customHeight="1"/>
    <row r="33130" ht="16.5" hidden="1" customHeight="1"/>
    <row r="33131" ht="16.5" hidden="1" customHeight="1"/>
    <row r="33132" ht="16.5" hidden="1" customHeight="1"/>
    <row r="33133" ht="16.5" hidden="1" customHeight="1"/>
    <row r="33134" ht="16.5" hidden="1" customHeight="1"/>
    <row r="33135" ht="16.5" hidden="1" customHeight="1"/>
    <row r="33136" ht="16.5" hidden="1" customHeight="1"/>
    <row r="33137" ht="16.5" hidden="1" customHeight="1"/>
    <row r="33138" ht="16.5" hidden="1" customHeight="1"/>
    <row r="33139" ht="16.5" hidden="1" customHeight="1"/>
    <row r="33140" ht="16.5" hidden="1" customHeight="1"/>
    <row r="33141" ht="16.5" hidden="1" customHeight="1"/>
    <row r="33142" ht="16.5" hidden="1" customHeight="1"/>
    <row r="33143" ht="16.5" hidden="1" customHeight="1"/>
    <row r="33144" ht="16.5" hidden="1" customHeight="1"/>
    <row r="33145" ht="16.5" hidden="1" customHeight="1"/>
    <row r="33146" ht="16.5" hidden="1" customHeight="1"/>
    <row r="33147" ht="16.5" hidden="1" customHeight="1"/>
    <row r="33148" ht="16.5" hidden="1" customHeight="1"/>
    <row r="33149" ht="16.5" hidden="1" customHeight="1"/>
    <row r="33150" ht="16.5" hidden="1" customHeight="1"/>
    <row r="33151" ht="16.5" hidden="1" customHeight="1"/>
    <row r="33152" ht="16.5" hidden="1" customHeight="1"/>
    <row r="33153" ht="16.5" hidden="1" customHeight="1"/>
    <row r="33154" ht="16.5" hidden="1" customHeight="1"/>
    <row r="33155" ht="16.5" hidden="1" customHeight="1"/>
    <row r="33156" ht="16.5" hidden="1" customHeight="1"/>
    <row r="33157" ht="16.5" hidden="1" customHeight="1"/>
    <row r="33158" ht="16.5" hidden="1" customHeight="1"/>
    <row r="33159" ht="16.5" hidden="1" customHeight="1"/>
    <row r="33160" ht="16.5" hidden="1" customHeight="1"/>
    <row r="33161" ht="16.5" hidden="1" customHeight="1"/>
    <row r="33162" ht="16.5" hidden="1" customHeight="1"/>
    <row r="33163" ht="16.5" hidden="1" customHeight="1"/>
    <row r="33164" ht="16.5" hidden="1" customHeight="1"/>
    <row r="33165" ht="16.5" hidden="1" customHeight="1"/>
    <row r="33166" ht="16.5" hidden="1" customHeight="1"/>
    <row r="33167" ht="16.5" hidden="1" customHeight="1"/>
    <row r="33168" ht="16.5" hidden="1" customHeight="1"/>
    <row r="33169" ht="16.5" hidden="1" customHeight="1"/>
    <row r="33170" ht="16.5" hidden="1" customHeight="1"/>
    <row r="33171" ht="16.5" hidden="1" customHeight="1"/>
    <row r="33172" ht="16.5" hidden="1" customHeight="1"/>
    <row r="33173" ht="16.5" hidden="1" customHeight="1"/>
    <row r="33174" ht="16.5" hidden="1" customHeight="1"/>
    <row r="33175" ht="16.5" hidden="1" customHeight="1"/>
    <row r="33176" ht="16.5" hidden="1" customHeight="1"/>
    <row r="33177" ht="16.5" hidden="1" customHeight="1"/>
    <row r="33178" ht="16.5" hidden="1" customHeight="1"/>
    <row r="33179" ht="16.5" hidden="1" customHeight="1"/>
    <row r="33180" ht="16.5" hidden="1" customHeight="1"/>
    <row r="33181" ht="16.5" hidden="1" customHeight="1"/>
    <row r="33182" ht="16.5" hidden="1" customHeight="1"/>
    <row r="33183" ht="16.5" hidden="1" customHeight="1"/>
    <row r="33184" ht="16.5" hidden="1" customHeight="1"/>
    <row r="33185" ht="16.5" hidden="1" customHeight="1"/>
    <row r="33186" ht="16.5" hidden="1" customHeight="1"/>
    <row r="33187" ht="16.5" hidden="1" customHeight="1"/>
    <row r="33188" ht="16.5" hidden="1" customHeight="1"/>
    <row r="33189" ht="16.5" hidden="1" customHeight="1"/>
    <row r="33190" ht="16.5" hidden="1" customHeight="1"/>
    <row r="33191" ht="16.5" hidden="1" customHeight="1"/>
    <row r="33192" ht="16.5" hidden="1" customHeight="1"/>
    <row r="33193" ht="16.5" hidden="1" customHeight="1"/>
    <row r="33194" ht="16.5" hidden="1" customHeight="1"/>
    <row r="33195" ht="16.5" hidden="1" customHeight="1"/>
    <row r="33196" ht="16.5" hidden="1" customHeight="1"/>
    <row r="33197" ht="16.5" hidden="1" customHeight="1"/>
    <row r="33198" ht="16.5" hidden="1" customHeight="1"/>
    <row r="33199" ht="16.5" hidden="1" customHeight="1"/>
    <row r="33200" ht="16.5" hidden="1" customHeight="1"/>
    <row r="33201" ht="16.5" hidden="1" customHeight="1"/>
    <row r="33202" ht="16.5" hidden="1" customHeight="1"/>
    <row r="33203" ht="16.5" hidden="1" customHeight="1"/>
    <row r="33204" ht="16.5" hidden="1" customHeight="1"/>
    <row r="33205" ht="16.5" hidden="1" customHeight="1"/>
    <row r="33206" ht="16.5" hidden="1" customHeight="1"/>
    <row r="33207" ht="16.5" hidden="1" customHeight="1"/>
    <row r="33208" ht="16.5" hidden="1" customHeight="1"/>
    <row r="33209" ht="16.5" hidden="1" customHeight="1"/>
    <row r="33210" ht="16.5" hidden="1" customHeight="1"/>
    <row r="33211" ht="16.5" hidden="1" customHeight="1"/>
    <row r="33212" ht="16.5" hidden="1" customHeight="1"/>
    <row r="33213" ht="16.5" hidden="1" customHeight="1"/>
    <row r="33214" ht="16.5" hidden="1" customHeight="1"/>
    <row r="33215" ht="16.5" hidden="1" customHeight="1"/>
    <row r="33216" ht="16.5" hidden="1" customHeight="1"/>
    <row r="33217" ht="16.5" hidden="1" customHeight="1"/>
    <row r="33218" ht="16.5" hidden="1" customHeight="1"/>
    <row r="33219" ht="16.5" hidden="1" customHeight="1"/>
    <row r="33220" ht="16.5" hidden="1" customHeight="1"/>
    <row r="33221" ht="16.5" hidden="1" customHeight="1"/>
    <row r="33222" ht="16.5" hidden="1" customHeight="1"/>
    <row r="33223" ht="16.5" hidden="1" customHeight="1"/>
    <row r="33224" ht="16.5" hidden="1" customHeight="1"/>
    <row r="33225" ht="16.5" hidden="1" customHeight="1"/>
    <row r="33226" ht="16.5" hidden="1" customHeight="1"/>
    <row r="33227" ht="16.5" hidden="1" customHeight="1"/>
    <row r="33228" ht="16.5" hidden="1" customHeight="1"/>
    <row r="33229" ht="16.5" hidden="1" customHeight="1"/>
    <row r="33230" ht="16.5" hidden="1" customHeight="1"/>
    <row r="33231" ht="16.5" hidden="1" customHeight="1"/>
    <row r="33232" ht="16.5" hidden="1" customHeight="1"/>
    <row r="33233" ht="16.5" hidden="1" customHeight="1"/>
    <row r="33234" ht="16.5" hidden="1" customHeight="1"/>
    <row r="33235" ht="16.5" hidden="1" customHeight="1"/>
    <row r="33236" ht="16.5" hidden="1" customHeight="1"/>
    <row r="33237" ht="16.5" hidden="1" customHeight="1"/>
    <row r="33238" ht="16.5" hidden="1" customHeight="1"/>
    <row r="33239" ht="16.5" hidden="1" customHeight="1"/>
    <row r="33240" ht="16.5" hidden="1" customHeight="1"/>
    <row r="33241" ht="16.5" hidden="1" customHeight="1"/>
    <row r="33242" ht="16.5" hidden="1" customHeight="1"/>
    <row r="33243" ht="16.5" hidden="1" customHeight="1"/>
    <row r="33244" ht="16.5" hidden="1" customHeight="1"/>
    <row r="33245" ht="16.5" hidden="1" customHeight="1"/>
    <row r="33246" ht="16.5" hidden="1" customHeight="1"/>
    <row r="33247" ht="16.5" hidden="1" customHeight="1"/>
    <row r="33248" ht="16.5" hidden="1" customHeight="1"/>
    <row r="33249" ht="16.5" hidden="1" customHeight="1"/>
    <row r="33250" ht="16.5" hidden="1" customHeight="1"/>
    <row r="33251" ht="16.5" hidden="1" customHeight="1"/>
    <row r="33252" ht="16.5" hidden="1" customHeight="1"/>
    <row r="33253" ht="16.5" hidden="1" customHeight="1"/>
    <row r="33254" ht="16.5" hidden="1" customHeight="1"/>
    <row r="33255" ht="16.5" hidden="1" customHeight="1"/>
    <row r="33256" ht="16.5" hidden="1" customHeight="1"/>
    <row r="33257" ht="16.5" hidden="1" customHeight="1"/>
    <row r="33258" ht="16.5" hidden="1" customHeight="1"/>
    <row r="33259" ht="16.5" hidden="1" customHeight="1"/>
    <row r="33260" ht="16.5" hidden="1" customHeight="1"/>
    <row r="33261" ht="16.5" hidden="1" customHeight="1"/>
    <row r="33262" ht="16.5" hidden="1" customHeight="1"/>
    <row r="33263" ht="16.5" hidden="1" customHeight="1"/>
    <row r="33264" ht="16.5" hidden="1" customHeight="1"/>
    <row r="33265" ht="16.5" hidden="1" customHeight="1"/>
    <row r="33266" ht="16.5" hidden="1" customHeight="1"/>
    <row r="33267" ht="16.5" hidden="1" customHeight="1"/>
    <row r="33268" ht="16.5" hidden="1" customHeight="1"/>
    <row r="33269" ht="16.5" hidden="1" customHeight="1"/>
    <row r="33270" ht="16.5" hidden="1" customHeight="1"/>
    <row r="33271" ht="16.5" hidden="1" customHeight="1"/>
    <row r="33272" ht="16.5" hidden="1" customHeight="1"/>
    <row r="33273" ht="16.5" hidden="1" customHeight="1"/>
    <row r="33274" ht="16.5" hidden="1" customHeight="1"/>
    <row r="33275" ht="16.5" hidden="1" customHeight="1"/>
    <row r="33276" ht="16.5" hidden="1" customHeight="1"/>
    <row r="33277" ht="16.5" hidden="1" customHeight="1"/>
    <row r="33278" ht="16.5" hidden="1" customHeight="1"/>
    <row r="33279" ht="16.5" hidden="1" customHeight="1"/>
    <row r="33280" ht="16.5" hidden="1" customHeight="1"/>
    <row r="33281" ht="16.5" hidden="1" customHeight="1"/>
    <row r="33282" ht="16.5" hidden="1" customHeight="1"/>
    <row r="33283" ht="16.5" hidden="1" customHeight="1"/>
    <row r="33284" ht="16.5" hidden="1" customHeight="1"/>
    <row r="33285" ht="16.5" hidden="1" customHeight="1"/>
    <row r="33286" ht="16.5" hidden="1" customHeight="1"/>
    <row r="33287" ht="16.5" hidden="1" customHeight="1"/>
    <row r="33288" ht="16.5" hidden="1" customHeight="1"/>
    <row r="33289" ht="16.5" hidden="1" customHeight="1"/>
    <row r="33290" ht="16.5" hidden="1" customHeight="1"/>
    <row r="33291" ht="16.5" hidden="1" customHeight="1"/>
    <row r="33292" ht="16.5" hidden="1" customHeight="1"/>
    <row r="33293" ht="16.5" hidden="1" customHeight="1"/>
    <row r="33294" ht="16.5" hidden="1" customHeight="1"/>
    <row r="33295" ht="16.5" hidden="1" customHeight="1"/>
    <row r="33296" ht="16.5" hidden="1" customHeight="1"/>
    <row r="33297" ht="16.5" hidden="1" customHeight="1"/>
    <row r="33298" ht="16.5" hidden="1" customHeight="1"/>
    <row r="33299" ht="16.5" hidden="1" customHeight="1"/>
    <row r="33300" ht="16.5" hidden="1" customHeight="1"/>
    <row r="33301" ht="16.5" hidden="1" customHeight="1"/>
    <row r="33302" ht="16.5" hidden="1" customHeight="1"/>
    <row r="33303" ht="16.5" hidden="1" customHeight="1"/>
    <row r="33304" ht="16.5" hidden="1" customHeight="1"/>
    <row r="33305" ht="16.5" hidden="1" customHeight="1"/>
    <row r="33306" ht="16.5" hidden="1" customHeight="1"/>
    <row r="33307" ht="16.5" hidden="1" customHeight="1"/>
    <row r="33308" ht="16.5" hidden="1" customHeight="1"/>
    <row r="33309" ht="16.5" hidden="1" customHeight="1"/>
    <row r="33310" ht="16.5" hidden="1" customHeight="1"/>
    <row r="33311" ht="16.5" hidden="1" customHeight="1"/>
    <row r="33312" ht="16.5" hidden="1" customHeight="1"/>
    <row r="33313" ht="16.5" hidden="1" customHeight="1"/>
    <row r="33314" ht="16.5" hidden="1" customHeight="1"/>
    <row r="33315" ht="16.5" hidden="1" customHeight="1"/>
    <row r="33316" ht="16.5" hidden="1" customHeight="1"/>
    <row r="33317" ht="16.5" hidden="1" customHeight="1"/>
    <row r="33318" ht="16.5" hidden="1" customHeight="1"/>
    <row r="33319" ht="16.5" hidden="1" customHeight="1"/>
    <row r="33320" ht="16.5" hidden="1" customHeight="1"/>
    <row r="33321" ht="16.5" hidden="1" customHeight="1"/>
    <row r="33322" ht="16.5" hidden="1" customHeight="1"/>
    <row r="33323" ht="16.5" hidden="1" customHeight="1"/>
    <row r="33324" ht="16.5" hidden="1" customHeight="1"/>
    <row r="33325" ht="16.5" hidden="1" customHeight="1"/>
    <row r="33326" ht="16.5" hidden="1" customHeight="1"/>
    <row r="33327" ht="16.5" hidden="1" customHeight="1"/>
    <row r="33328" ht="16.5" hidden="1" customHeight="1"/>
    <row r="33329" ht="16.5" hidden="1" customHeight="1"/>
    <row r="33330" ht="16.5" hidden="1" customHeight="1"/>
    <row r="33331" ht="16.5" hidden="1" customHeight="1"/>
    <row r="33332" ht="16.5" hidden="1" customHeight="1"/>
    <row r="33333" ht="16.5" hidden="1" customHeight="1"/>
    <row r="33334" ht="16.5" hidden="1" customHeight="1"/>
    <row r="33335" ht="16.5" hidden="1" customHeight="1"/>
    <row r="33336" ht="16.5" hidden="1" customHeight="1"/>
    <row r="33337" ht="16.5" hidden="1" customHeight="1"/>
    <row r="33338" ht="16.5" hidden="1" customHeight="1"/>
    <row r="33339" ht="16.5" hidden="1" customHeight="1"/>
    <row r="33340" ht="16.5" hidden="1" customHeight="1"/>
    <row r="33341" ht="16.5" hidden="1" customHeight="1"/>
    <row r="33342" ht="16.5" hidden="1" customHeight="1"/>
    <row r="33343" ht="16.5" hidden="1" customHeight="1"/>
    <row r="33344" ht="16.5" hidden="1" customHeight="1"/>
    <row r="33345" ht="16.5" hidden="1" customHeight="1"/>
    <row r="33346" ht="16.5" hidden="1" customHeight="1"/>
    <row r="33347" ht="16.5" hidden="1" customHeight="1"/>
    <row r="33348" ht="16.5" hidden="1" customHeight="1"/>
    <row r="33349" ht="16.5" hidden="1" customHeight="1"/>
    <row r="33350" ht="16.5" hidden="1" customHeight="1"/>
    <row r="33351" ht="16.5" hidden="1" customHeight="1"/>
    <row r="33352" ht="16.5" hidden="1" customHeight="1"/>
    <row r="33353" ht="16.5" hidden="1" customHeight="1"/>
    <row r="33354" ht="16.5" hidden="1" customHeight="1"/>
    <row r="33355" ht="16.5" hidden="1" customHeight="1"/>
    <row r="33356" ht="16.5" hidden="1" customHeight="1"/>
    <row r="33357" ht="16.5" hidden="1" customHeight="1"/>
    <row r="33358" ht="16.5" hidden="1" customHeight="1"/>
    <row r="33359" ht="16.5" hidden="1" customHeight="1"/>
    <row r="33360" ht="16.5" hidden="1" customHeight="1"/>
    <row r="33361" ht="16.5" hidden="1" customHeight="1"/>
    <row r="33362" ht="16.5" hidden="1" customHeight="1"/>
    <row r="33363" ht="16.5" hidden="1" customHeight="1"/>
    <row r="33364" ht="16.5" hidden="1" customHeight="1"/>
    <row r="33365" ht="16.5" hidden="1" customHeight="1"/>
    <row r="33366" ht="16.5" hidden="1" customHeight="1"/>
    <row r="33367" ht="16.5" hidden="1" customHeight="1"/>
    <row r="33368" ht="16.5" hidden="1" customHeight="1"/>
    <row r="33369" ht="16.5" hidden="1" customHeight="1"/>
    <row r="33370" ht="16.5" hidden="1" customHeight="1"/>
    <row r="33371" ht="16.5" hidden="1" customHeight="1"/>
    <row r="33372" ht="16.5" hidden="1" customHeight="1"/>
    <row r="33373" ht="16.5" hidden="1" customHeight="1"/>
    <row r="33374" ht="16.5" hidden="1" customHeight="1"/>
    <row r="33375" ht="16.5" hidden="1" customHeight="1"/>
    <row r="33376" ht="16.5" hidden="1" customHeight="1"/>
    <row r="33377" ht="16.5" hidden="1" customHeight="1"/>
    <row r="33378" ht="16.5" hidden="1" customHeight="1"/>
    <row r="33379" ht="16.5" hidden="1" customHeight="1"/>
    <row r="33380" ht="16.5" hidden="1" customHeight="1"/>
    <row r="33381" ht="16.5" hidden="1" customHeight="1"/>
    <row r="33382" ht="16.5" hidden="1" customHeight="1"/>
    <row r="33383" ht="16.5" hidden="1" customHeight="1"/>
    <row r="33384" ht="16.5" hidden="1" customHeight="1"/>
    <row r="33385" ht="16.5" hidden="1" customHeight="1"/>
    <row r="33386" ht="16.5" hidden="1" customHeight="1"/>
    <row r="33387" ht="16.5" hidden="1" customHeight="1"/>
    <row r="33388" ht="16.5" hidden="1" customHeight="1"/>
    <row r="33389" ht="16.5" hidden="1" customHeight="1"/>
    <row r="33390" ht="16.5" hidden="1" customHeight="1"/>
    <row r="33391" ht="16.5" hidden="1" customHeight="1"/>
    <row r="33392" ht="16.5" hidden="1" customHeight="1"/>
    <row r="33393" ht="16.5" hidden="1" customHeight="1"/>
    <row r="33394" ht="16.5" hidden="1" customHeight="1"/>
    <row r="33395" ht="16.5" hidden="1" customHeight="1"/>
    <row r="33396" ht="16.5" hidden="1" customHeight="1"/>
    <row r="33397" ht="16.5" hidden="1" customHeight="1"/>
    <row r="33398" ht="16.5" hidden="1" customHeight="1"/>
    <row r="33399" ht="16.5" hidden="1" customHeight="1"/>
    <row r="33400" ht="16.5" hidden="1" customHeight="1"/>
    <row r="33401" ht="16.5" hidden="1" customHeight="1"/>
    <row r="33402" ht="16.5" hidden="1" customHeight="1"/>
    <row r="33403" ht="16.5" hidden="1" customHeight="1"/>
    <row r="33404" ht="16.5" hidden="1" customHeight="1"/>
    <row r="33405" ht="16.5" hidden="1" customHeight="1"/>
    <row r="33406" ht="16.5" hidden="1" customHeight="1"/>
    <row r="33407" ht="16.5" hidden="1" customHeight="1"/>
    <row r="33408" ht="16.5" hidden="1" customHeight="1"/>
    <row r="33409" ht="16.5" hidden="1" customHeight="1"/>
    <row r="33410" ht="16.5" hidden="1" customHeight="1"/>
    <row r="33411" ht="16.5" hidden="1" customHeight="1"/>
    <row r="33412" ht="16.5" hidden="1" customHeight="1"/>
    <row r="33413" ht="16.5" hidden="1" customHeight="1"/>
    <row r="33414" ht="16.5" hidden="1" customHeight="1"/>
    <row r="33415" ht="16.5" hidden="1" customHeight="1"/>
    <row r="33416" ht="16.5" hidden="1" customHeight="1"/>
    <row r="33417" ht="16.5" hidden="1" customHeight="1"/>
    <row r="33418" ht="16.5" hidden="1" customHeight="1"/>
    <row r="33419" ht="16.5" hidden="1" customHeight="1"/>
    <row r="33420" ht="16.5" hidden="1" customHeight="1"/>
    <row r="33421" ht="16.5" hidden="1" customHeight="1"/>
    <row r="33422" ht="16.5" hidden="1" customHeight="1"/>
    <row r="33423" ht="16.5" hidden="1" customHeight="1"/>
    <row r="33424" ht="16.5" hidden="1" customHeight="1"/>
    <row r="33425" ht="16.5" hidden="1" customHeight="1"/>
    <row r="33426" ht="16.5" hidden="1" customHeight="1"/>
    <row r="33427" ht="16.5" hidden="1" customHeight="1"/>
    <row r="33428" ht="16.5" hidden="1" customHeight="1"/>
    <row r="33429" ht="16.5" hidden="1" customHeight="1"/>
    <row r="33430" ht="16.5" hidden="1" customHeight="1"/>
    <row r="33431" ht="16.5" hidden="1" customHeight="1"/>
    <row r="33432" ht="16.5" hidden="1" customHeight="1"/>
    <row r="33433" ht="16.5" hidden="1" customHeight="1"/>
    <row r="33434" ht="16.5" hidden="1" customHeight="1"/>
    <row r="33435" ht="16.5" hidden="1" customHeight="1"/>
    <row r="33436" ht="16.5" hidden="1" customHeight="1"/>
    <row r="33437" ht="16.5" hidden="1" customHeight="1"/>
    <row r="33438" ht="16.5" hidden="1" customHeight="1"/>
    <row r="33439" ht="16.5" hidden="1" customHeight="1"/>
    <row r="33440" ht="16.5" hidden="1" customHeight="1"/>
    <row r="33441" ht="16.5" hidden="1" customHeight="1"/>
    <row r="33442" ht="16.5" hidden="1" customHeight="1"/>
    <row r="33443" ht="16.5" hidden="1" customHeight="1"/>
    <row r="33444" ht="16.5" hidden="1" customHeight="1"/>
    <row r="33445" ht="16.5" hidden="1" customHeight="1"/>
    <row r="33446" ht="16.5" hidden="1" customHeight="1"/>
    <row r="33447" ht="16.5" hidden="1" customHeight="1"/>
    <row r="33448" ht="16.5" hidden="1" customHeight="1"/>
    <row r="33449" ht="16.5" hidden="1" customHeight="1"/>
    <row r="33450" ht="16.5" hidden="1" customHeight="1"/>
    <row r="33451" ht="16.5" hidden="1" customHeight="1"/>
    <row r="33452" ht="16.5" hidden="1" customHeight="1"/>
    <row r="33453" ht="16.5" hidden="1" customHeight="1"/>
    <row r="33454" ht="16.5" hidden="1" customHeight="1"/>
    <row r="33455" ht="16.5" hidden="1" customHeight="1"/>
    <row r="33456" ht="16.5" hidden="1" customHeight="1"/>
    <row r="33457" ht="16.5" hidden="1" customHeight="1"/>
    <row r="33458" ht="16.5" hidden="1" customHeight="1"/>
    <row r="33459" ht="16.5" hidden="1" customHeight="1"/>
    <row r="33460" ht="16.5" hidden="1" customHeight="1"/>
    <row r="33461" ht="16.5" hidden="1" customHeight="1"/>
    <row r="33462" ht="16.5" hidden="1" customHeight="1"/>
    <row r="33463" ht="16.5" hidden="1" customHeight="1"/>
    <row r="33464" ht="16.5" hidden="1" customHeight="1"/>
    <row r="33465" ht="16.5" hidden="1" customHeight="1"/>
    <row r="33466" ht="16.5" hidden="1" customHeight="1"/>
    <row r="33467" ht="16.5" hidden="1" customHeight="1"/>
    <row r="33468" ht="16.5" hidden="1" customHeight="1"/>
    <row r="33469" ht="16.5" hidden="1" customHeight="1"/>
    <row r="33470" ht="16.5" hidden="1" customHeight="1"/>
    <row r="33471" ht="16.5" hidden="1" customHeight="1"/>
    <row r="33472" ht="16.5" hidden="1" customHeight="1"/>
    <row r="33473" ht="16.5" hidden="1" customHeight="1"/>
    <row r="33474" ht="16.5" hidden="1" customHeight="1"/>
    <row r="33475" ht="16.5" hidden="1" customHeight="1"/>
    <row r="33476" ht="16.5" hidden="1" customHeight="1"/>
    <row r="33477" ht="16.5" hidden="1" customHeight="1"/>
    <row r="33478" ht="16.5" hidden="1" customHeight="1"/>
    <row r="33479" ht="16.5" hidden="1" customHeight="1"/>
    <row r="33480" ht="16.5" hidden="1" customHeight="1"/>
    <row r="33481" ht="16.5" hidden="1" customHeight="1"/>
    <row r="33482" ht="16.5" hidden="1" customHeight="1"/>
    <row r="33483" ht="16.5" hidden="1" customHeight="1"/>
    <row r="33484" ht="16.5" hidden="1" customHeight="1"/>
    <row r="33485" ht="16.5" hidden="1" customHeight="1"/>
    <row r="33486" ht="16.5" hidden="1" customHeight="1"/>
    <row r="33487" ht="16.5" hidden="1" customHeight="1"/>
    <row r="33488" ht="16.5" hidden="1" customHeight="1"/>
    <row r="33489" ht="16.5" hidden="1" customHeight="1"/>
    <row r="33490" ht="16.5" hidden="1" customHeight="1"/>
    <row r="33491" ht="16.5" hidden="1" customHeight="1"/>
    <row r="33492" ht="16.5" hidden="1" customHeight="1"/>
    <row r="33493" ht="16.5" hidden="1" customHeight="1"/>
    <row r="33494" ht="16.5" hidden="1" customHeight="1"/>
    <row r="33495" ht="16.5" hidden="1" customHeight="1"/>
    <row r="33496" ht="16.5" hidden="1" customHeight="1"/>
    <row r="33497" ht="16.5" hidden="1" customHeight="1"/>
    <row r="33498" ht="16.5" hidden="1" customHeight="1"/>
    <row r="33499" ht="16.5" hidden="1" customHeight="1"/>
    <row r="33500" ht="16.5" hidden="1" customHeight="1"/>
    <row r="33501" ht="16.5" hidden="1" customHeight="1"/>
    <row r="33502" ht="16.5" hidden="1" customHeight="1"/>
    <row r="33503" ht="16.5" hidden="1" customHeight="1"/>
    <row r="33504" ht="16.5" hidden="1" customHeight="1"/>
    <row r="33505" ht="16.5" hidden="1" customHeight="1"/>
    <row r="33506" ht="16.5" hidden="1" customHeight="1"/>
    <row r="33507" ht="16.5" hidden="1" customHeight="1"/>
    <row r="33508" ht="16.5" hidden="1" customHeight="1"/>
    <row r="33509" ht="16.5" hidden="1" customHeight="1"/>
    <row r="33510" ht="16.5" hidden="1" customHeight="1"/>
    <row r="33511" ht="16.5" hidden="1" customHeight="1"/>
    <row r="33512" ht="16.5" hidden="1" customHeight="1"/>
    <row r="33513" ht="16.5" hidden="1" customHeight="1"/>
    <row r="33514" ht="16.5" hidden="1" customHeight="1"/>
    <row r="33515" ht="16.5" hidden="1" customHeight="1"/>
    <row r="33516" ht="16.5" hidden="1" customHeight="1"/>
    <row r="33517" ht="16.5" hidden="1" customHeight="1"/>
    <row r="33518" ht="16.5" hidden="1" customHeight="1"/>
    <row r="33519" ht="16.5" hidden="1" customHeight="1"/>
    <row r="33520" ht="16.5" hidden="1" customHeight="1"/>
    <row r="33521" ht="16.5" hidden="1" customHeight="1"/>
    <row r="33522" ht="16.5" hidden="1" customHeight="1"/>
    <row r="33523" ht="16.5" hidden="1" customHeight="1"/>
    <row r="33524" ht="16.5" hidden="1" customHeight="1"/>
    <row r="33525" ht="16.5" hidden="1" customHeight="1"/>
    <row r="33526" ht="16.5" hidden="1" customHeight="1"/>
    <row r="33527" ht="16.5" hidden="1" customHeight="1"/>
    <row r="33528" ht="16.5" hidden="1" customHeight="1"/>
    <row r="33529" ht="16.5" hidden="1" customHeight="1"/>
    <row r="33530" ht="16.5" hidden="1" customHeight="1"/>
    <row r="33531" ht="16.5" hidden="1" customHeight="1"/>
    <row r="33532" ht="16.5" hidden="1" customHeight="1"/>
    <row r="33533" ht="16.5" hidden="1" customHeight="1"/>
    <row r="33534" ht="16.5" hidden="1" customHeight="1"/>
    <row r="33535" ht="16.5" hidden="1" customHeight="1"/>
    <row r="33536" ht="16.5" hidden="1" customHeight="1"/>
    <row r="33537" ht="16.5" hidden="1" customHeight="1"/>
    <row r="33538" ht="16.5" hidden="1" customHeight="1"/>
    <row r="33539" ht="16.5" hidden="1" customHeight="1"/>
    <row r="33540" ht="16.5" hidden="1" customHeight="1"/>
    <row r="33541" ht="16.5" hidden="1" customHeight="1"/>
    <row r="33542" ht="16.5" hidden="1" customHeight="1"/>
    <row r="33543" ht="16.5" hidden="1" customHeight="1"/>
    <row r="33544" ht="16.5" hidden="1" customHeight="1"/>
    <row r="33545" ht="16.5" hidden="1" customHeight="1"/>
    <row r="33546" ht="16.5" hidden="1" customHeight="1"/>
    <row r="33547" ht="16.5" hidden="1" customHeight="1"/>
    <row r="33548" ht="16.5" hidden="1" customHeight="1"/>
    <row r="33549" ht="16.5" hidden="1" customHeight="1"/>
    <row r="33550" ht="16.5" hidden="1" customHeight="1"/>
    <row r="33551" ht="16.5" hidden="1" customHeight="1"/>
    <row r="33552" ht="16.5" hidden="1" customHeight="1"/>
    <row r="33553" ht="16.5" hidden="1" customHeight="1"/>
    <row r="33554" ht="16.5" hidden="1" customHeight="1"/>
    <row r="33555" ht="16.5" hidden="1" customHeight="1"/>
    <row r="33556" ht="16.5" hidden="1" customHeight="1"/>
    <row r="33557" ht="16.5" hidden="1" customHeight="1"/>
    <row r="33558" ht="16.5" hidden="1" customHeight="1"/>
    <row r="33559" ht="16.5" hidden="1" customHeight="1"/>
    <row r="33560" ht="16.5" hidden="1" customHeight="1"/>
    <row r="33561" ht="16.5" hidden="1" customHeight="1"/>
    <row r="33562" ht="16.5" hidden="1" customHeight="1"/>
    <row r="33563" ht="16.5" hidden="1" customHeight="1"/>
    <row r="33564" ht="16.5" hidden="1" customHeight="1"/>
    <row r="33565" ht="16.5" hidden="1" customHeight="1"/>
    <row r="33566" ht="16.5" hidden="1" customHeight="1"/>
    <row r="33567" ht="16.5" hidden="1" customHeight="1"/>
    <row r="33568" ht="16.5" hidden="1" customHeight="1"/>
    <row r="33569" ht="16.5" hidden="1" customHeight="1"/>
    <row r="33570" ht="16.5" hidden="1" customHeight="1"/>
    <row r="33571" ht="16.5" hidden="1" customHeight="1"/>
    <row r="33572" ht="16.5" hidden="1" customHeight="1"/>
    <row r="33573" ht="16.5" hidden="1" customHeight="1"/>
    <row r="33574" ht="16.5" hidden="1" customHeight="1"/>
    <row r="33575" ht="16.5" hidden="1" customHeight="1"/>
    <row r="33576" ht="16.5" hidden="1" customHeight="1"/>
    <row r="33577" ht="16.5" hidden="1" customHeight="1"/>
    <row r="33578" ht="16.5" hidden="1" customHeight="1"/>
    <row r="33579" ht="16.5" hidden="1" customHeight="1"/>
    <row r="33580" ht="16.5" hidden="1" customHeight="1"/>
    <row r="33581" ht="16.5" hidden="1" customHeight="1"/>
    <row r="33582" ht="16.5" hidden="1" customHeight="1"/>
    <row r="33583" ht="16.5" hidden="1" customHeight="1"/>
    <row r="33584" ht="16.5" hidden="1" customHeight="1"/>
    <row r="33585" ht="16.5" hidden="1" customHeight="1"/>
    <row r="33586" ht="16.5" hidden="1" customHeight="1"/>
    <row r="33587" ht="16.5" hidden="1" customHeight="1"/>
    <row r="33588" ht="16.5" hidden="1" customHeight="1"/>
    <row r="33589" ht="16.5" hidden="1" customHeight="1"/>
    <row r="33590" ht="16.5" hidden="1" customHeight="1"/>
    <row r="33591" ht="16.5" hidden="1" customHeight="1"/>
    <row r="33592" ht="16.5" hidden="1" customHeight="1"/>
    <row r="33593" ht="16.5" hidden="1" customHeight="1"/>
    <row r="33594" ht="16.5" hidden="1" customHeight="1"/>
    <row r="33595" ht="16.5" hidden="1" customHeight="1"/>
    <row r="33596" ht="16.5" hidden="1" customHeight="1"/>
    <row r="33597" ht="16.5" hidden="1" customHeight="1"/>
    <row r="33598" ht="16.5" hidden="1" customHeight="1"/>
    <row r="33599" ht="16.5" hidden="1" customHeight="1"/>
    <row r="33600" ht="16.5" hidden="1" customHeight="1"/>
    <row r="33601" ht="16.5" hidden="1" customHeight="1"/>
    <row r="33602" ht="16.5" hidden="1" customHeight="1"/>
    <row r="33603" ht="16.5" hidden="1" customHeight="1"/>
    <row r="33604" ht="16.5" hidden="1" customHeight="1"/>
    <row r="33605" ht="16.5" hidden="1" customHeight="1"/>
    <row r="33606" ht="16.5" hidden="1" customHeight="1"/>
    <row r="33607" ht="16.5" hidden="1" customHeight="1"/>
    <row r="33608" ht="16.5" hidden="1" customHeight="1"/>
    <row r="33609" ht="16.5" hidden="1" customHeight="1"/>
    <row r="33610" ht="16.5" hidden="1" customHeight="1"/>
    <row r="33611" ht="16.5" hidden="1" customHeight="1"/>
    <row r="33612" ht="16.5" hidden="1" customHeight="1"/>
    <row r="33613" ht="16.5" hidden="1" customHeight="1"/>
    <row r="33614" ht="16.5" hidden="1" customHeight="1"/>
    <row r="33615" ht="16.5" hidden="1" customHeight="1"/>
    <row r="33616" ht="16.5" hidden="1" customHeight="1"/>
    <row r="33617" ht="16.5" hidden="1" customHeight="1"/>
    <row r="33618" ht="16.5" hidden="1" customHeight="1"/>
    <row r="33619" ht="16.5" hidden="1" customHeight="1"/>
    <row r="33620" ht="16.5" hidden="1" customHeight="1"/>
    <row r="33621" ht="16.5" hidden="1" customHeight="1"/>
    <row r="33622" ht="16.5" hidden="1" customHeight="1"/>
    <row r="33623" ht="16.5" hidden="1" customHeight="1"/>
    <row r="33624" ht="16.5" hidden="1" customHeight="1"/>
    <row r="33625" ht="16.5" hidden="1" customHeight="1"/>
    <row r="33626" ht="16.5" hidden="1" customHeight="1"/>
    <row r="33627" ht="16.5" hidden="1" customHeight="1"/>
    <row r="33628" ht="16.5" hidden="1" customHeight="1"/>
    <row r="33629" ht="16.5" hidden="1" customHeight="1"/>
    <row r="33630" ht="16.5" hidden="1" customHeight="1"/>
    <row r="33631" ht="16.5" hidden="1" customHeight="1"/>
    <row r="33632" ht="16.5" hidden="1" customHeight="1"/>
    <row r="33633" ht="16.5" hidden="1" customHeight="1"/>
    <row r="33634" ht="16.5" hidden="1" customHeight="1"/>
    <row r="33635" ht="16.5" hidden="1" customHeight="1"/>
    <row r="33636" ht="16.5" hidden="1" customHeight="1"/>
    <row r="33637" ht="16.5" hidden="1" customHeight="1"/>
    <row r="33638" ht="16.5" hidden="1" customHeight="1"/>
    <row r="33639" ht="16.5" hidden="1" customHeight="1"/>
    <row r="33640" ht="16.5" hidden="1" customHeight="1"/>
    <row r="33641" ht="16.5" hidden="1" customHeight="1"/>
    <row r="33642" ht="16.5" hidden="1" customHeight="1"/>
    <row r="33643" ht="16.5" hidden="1" customHeight="1"/>
    <row r="33644" ht="16.5" hidden="1" customHeight="1"/>
    <row r="33645" ht="16.5" hidden="1" customHeight="1"/>
    <row r="33646" ht="16.5" hidden="1" customHeight="1"/>
    <row r="33647" ht="16.5" hidden="1" customHeight="1"/>
    <row r="33648" ht="16.5" hidden="1" customHeight="1"/>
    <row r="33649" ht="16.5" hidden="1" customHeight="1"/>
    <row r="33650" ht="16.5" hidden="1" customHeight="1"/>
    <row r="33651" ht="16.5" hidden="1" customHeight="1"/>
    <row r="33652" ht="16.5" hidden="1" customHeight="1"/>
    <row r="33653" ht="16.5" hidden="1" customHeight="1"/>
    <row r="33654" ht="16.5" hidden="1" customHeight="1"/>
    <row r="33655" ht="16.5" hidden="1" customHeight="1"/>
    <row r="33656" ht="16.5" hidden="1" customHeight="1"/>
    <row r="33657" ht="16.5" hidden="1" customHeight="1"/>
    <row r="33658" ht="16.5" hidden="1" customHeight="1"/>
    <row r="33659" ht="16.5" hidden="1" customHeight="1"/>
    <row r="33660" ht="16.5" hidden="1" customHeight="1"/>
    <row r="33661" ht="16.5" hidden="1" customHeight="1"/>
    <row r="33662" ht="16.5" hidden="1" customHeight="1"/>
    <row r="33663" ht="16.5" hidden="1" customHeight="1"/>
    <row r="33664" ht="16.5" hidden="1" customHeight="1"/>
    <row r="33665" ht="16.5" hidden="1" customHeight="1"/>
    <row r="33666" ht="16.5" hidden="1" customHeight="1"/>
    <row r="33667" ht="16.5" hidden="1" customHeight="1"/>
    <row r="33668" ht="16.5" hidden="1" customHeight="1"/>
    <row r="33669" ht="16.5" hidden="1" customHeight="1"/>
    <row r="33670" ht="16.5" hidden="1" customHeight="1"/>
    <row r="33671" ht="16.5" hidden="1" customHeight="1"/>
    <row r="33672" ht="16.5" hidden="1" customHeight="1"/>
    <row r="33673" ht="16.5" hidden="1" customHeight="1"/>
    <row r="33674" ht="16.5" hidden="1" customHeight="1"/>
    <row r="33675" ht="16.5" hidden="1" customHeight="1"/>
    <row r="33676" ht="16.5" hidden="1" customHeight="1"/>
    <row r="33677" ht="16.5" hidden="1" customHeight="1"/>
    <row r="33678" ht="16.5" hidden="1" customHeight="1"/>
    <row r="33679" ht="16.5" hidden="1" customHeight="1"/>
    <row r="33680" ht="16.5" hidden="1" customHeight="1"/>
    <row r="33681" ht="16.5" hidden="1" customHeight="1"/>
    <row r="33682" ht="16.5" hidden="1" customHeight="1"/>
    <row r="33683" ht="16.5" hidden="1" customHeight="1"/>
    <row r="33684" ht="16.5" hidden="1" customHeight="1"/>
    <row r="33685" ht="16.5" hidden="1" customHeight="1"/>
    <row r="33686" ht="16.5" hidden="1" customHeight="1"/>
    <row r="33687" ht="16.5" hidden="1" customHeight="1"/>
    <row r="33688" ht="16.5" hidden="1" customHeight="1"/>
    <row r="33689" ht="16.5" hidden="1" customHeight="1"/>
    <row r="33690" ht="16.5" hidden="1" customHeight="1"/>
    <row r="33691" ht="16.5" hidden="1" customHeight="1"/>
    <row r="33692" ht="16.5" hidden="1" customHeight="1"/>
    <row r="33693" ht="16.5" hidden="1" customHeight="1"/>
    <row r="33694" ht="16.5" hidden="1" customHeight="1"/>
    <row r="33695" ht="16.5" hidden="1" customHeight="1"/>
    <row r="33696" ht="16.5" hidden="1" customHeight="1"/>
    <row r="33697" ht="16.5" hidden="1" customHeight="1"/>
    <row r="33698" ht="16.5" hidden="1" customHeight="1"/>
    <row r="33699" ht="16.5" hidden="1" customHeight="1"/>
    <row r="33700" ht="16.5" hidden="1" customHeight="1"/>
    <row r="33701" ht="16.5" hidden="1" customHeight="1"/>
    <row r="33702" ht="16.5" hidden="1" customHeight="1"/>
    <row r="33703" ht="16.5" hidden="1" customHeight="1"/>
    <row r="33704" ht="16.5" hidden="1" customHeight="1"/>
    <row r="33705" ht="16.5" hidden="1" customHeight="1"/>
    <row r="33706" ht="16.5" hidden="1" customHeight="1"/>
    <row r="33707" ht="16.5" hidden="1" customHeight="1"/>
    <row r="33708" ht="16.5" hidden="1" customHeight="1"/>
    <row r="33709" ht="16.5" hidden="1" customHeight="1"/>
    <row r="33710" ht="16.5" hidden="1" customHeight="1"/>
    <row r="33711" ht="16.5" hidden="1" customHeight="1"/>
    <row r="33712" ht="16.5" hidden="1" customHeight="1"/>
    <row r="33713" ht="16.5" hidden="1" customHeight="1"/>
    <row r="33714" ht="16.5" hidden="1" customHeight="1"/>
    <row r="33715" ht="16.5" hidden="1" customHeight="1"/>
    <row r="33716" ht="16.5" hidden="1" customHeight="1"/>
    <row r="33717" ht="16.5" hidden="1" customHeight="1"/>
    <row r="33718" ht="16.5" hidden="1" customHeight="1"/>
    <row r="33719" ht="16.5" hidden="1" customHeight="1"/>
    <row r="33720" ht="16.5" hidden="1" customHeight="1"/>
    <row r="33721" ht="16.5" hidden="1" customHeight="1"/>
    <row r="33722" ht="16.5" hidden="1" customHeight="1"/>
    <row r="33723" ht="16.5" hidden="1" customHeight="1"/>
    <row r="33724" ht="16.5" hidden="1" customHeight="1"/>
    <row r="33725" ht="16.5" hidden="1" customHeight="1"/>
    <row r="33726" ht="16.5" hidden="1" customHeight="1"/>
    <row r="33727" ht="16.5" hidden="1" customHeight="1"/>
    <row r="33728" ht="16.5" hidden="1" customHeight="1"/>
    <row r="33729" ht="16.5" hidden="1" customHeight="1"/>
    <row r="33730" ht="16.5" hidden="1" customHeight="1"/>
    <row r="33731" ht="16.5" hidden="1" customHeight="1"/>
    <row r="33732" ht="16.5" hidden="1" customHeight="1"/>
    <row r="33733" ht="16.5" hidden="1" customHeight="1"/>
    <row r="33734" ht="16.5" hidden="1" customHeight="1"/>
    <row r="33735" ht="16.5" hidden="1" customHeight="1"/>
    <row r="33736" ht="16.5" hidden="1" customHeight="1"/>
    <row r="33737" ht="16.5" hidden="1" customHeight="1"/>
    <row r="33738" ht="16.5" hidden="1" customHeight="1"/>
    <row r="33739" ht="16.5" hidden="1" customHeight="1"/>
    <row r="33740" ht="16.5" hidden="1" customHeight="1"/>
    <row r="33741" ht="16.5" hidden="1" customHeight="1"/>
    <row r="33742" ht="16.5" hidden="1" customHeight="1"/>
    <row r="33743" ht="16.5" hidden="1" customHeight="1"/>
    <row r="33744" ht="16.5" hidden="1" customHeight="1"/>
    <row r="33745" ht="16.5" hidden="1" customHeight="1"/>
    <row r="33746" ht="16.5" hidden="1" customHeight="1"/>
    <row r="33747" ht="16.5" hidden="1" customHeight="1"/>
    <row r="33748" ht="16.5" hidden="1" customHeight="1"/>
    <row r="33749" ht="16.5" hidden="1" customHeight="1"/>
    <row r="33750" ht="16.5" hidden="1" customHeight="1"/>
    <row r="33751" ht="16.5" hidden="1" customHeight="1"/>
    <row r="33752" ht="16.5" hidden="1" customHeight="1"/>
    <row r="33753" ht="16.5" hidden="1" customHeight="1"/>
    <row r="33754" ht="16.5" hidden="1" customHeight="1"/>
    <row r="33755" ht="16.5" hidden="1" customHeight="1"/>
    <row r="33756" ht="16.5" hidden="1" customHeight="1"/>
    <row r="33757" ht="16.5" hidden="1" customHeight="1"/>
    <row r="33758" ht="16.5" hidden="1" customHeight="1"/>
    <row r="33759" ht="16.5" hidden="1" customHeight="1"/>
    <row r="33760" ht="16.5" hidden="1" customHeight="1"/>
    <row r="33761" ht="16.5" hidden="1" customHeight="1"/>
    <row r="33762" ht="16.5" hidden="1" customHeight="1"/>
    <row r="33763" ht="16.5" hidden="1" customHeight="1"/>
    <row r="33764" ht="16.5" hidden="1" customHeight="1"/>
    <row r="33765" ht="16.5" hidden="1" customHeight="1"/>
    <row r="33766" ht="16.5" hidden="1" customHeight="1"/>
    <row r="33767" ht="16.5" hidden="1" customHeight="1"/>
    <row r="33768" ht="16.5" hidden="1" customHeight="1"/>
    <row r="33769" ht="16.5" hidden="1" customHeight="1"/>
    <row r="33770" ht="16.5" hidden="1" customHeight="1"/>
    <row r="33771" ht="16.5" hidden="1" customHeight="1"/>
    <row r="33772" ht="16.5" hidden="1" customHeight="1"/>
    <row r="33773" ht="16.5" hidden="1" customHeight="1"/>
    <row r="33774" ht="16.5" hidden="1" customHeight="1"/>
    <row r="33775" ht="16.5" hidden="1" customHeight="1"/>
    <row r="33776" ht="16.5" hidden="1" customHeight="1"/>
    <row r="33777" ht="16.5" hidden="1" customHeight="1"/>
    <row r="33778" ht="16.5" hidden="1" customHeight="1"/>
    <row r="33779" ht="16.5" hidden="1" customHeight="1"/>
    <row r="33780" ht="16.5" hidden="1" customHeight="1"/>
    <row r="33781" ht="16.5" hidden="1" customHeight="1"/>
    <row r="33782" ht="16.5" hidden="1" customHeight="1"/>
    <row r="33783" ht="16.5" hidden="1" customHeight="1"/>
    <row r="33784" ht="16.5" hidden="1" customHeight="1"/>
    <row r="33785" ht="16.5" hidden="1" customHeight="1"/>
    <row r="33786" ht="16.5" hidden="1" customHeight="1"/>
    <row r="33787" ht="16.5" hidden="1" customHeight="1"/>
    <row r="33788" ht="16.5" hidden="1" customHeight="1"/>
    <row r="33789" ht="16.5" hidden="1" customHeight="1"/>
    <row r="33790" ht="16.5" hidden="1" customHeight="1"/>
    <row r="33791" ht="16.5" hidden="1" customHeight="1"/>
    <row r="33792" ht="16.5" hidden="1" customHeight="1"/>
    <row r="33793" ht="16.5" hidden="1" customHeight="1"/>
    <row r="33794" ht="16.5" hidden="1" customHeight="1"/>
    <row r="33795" ht="16.5" hidden="1" customHeight="1"/>
    <row r="33796" ht="16.5" hidden="1" customHeight="1"/>
    <row r="33797" ht="16.5" hidden="1" customHeight="1"/>
    <row r="33798" ht="16.5" hidden="1" customHeight="1"/>
    <row r="33799" ht="16.5" hidden="1" customHeight="1"/>
    <row r="33800" ht="16.5" hidden="1" customHeight="1"/>
    <row r="33801" ht="16.5" hidden="1" customHeight="1"/>
    <row r="33802" ht="16.5" hidden="1" customHeight="1"/>
    <row r="33803" ht="16.5" hidden="1" customHeight="1"/>
    <row r="33804" ht="16.5" hidden="1" customHeight="1"/>
    <row r="33805" ht="16.5" hidden="1" customHeight="1"/>
    <row r="33806" ht="16.5" hidden="1" customHeight="1"/>
    <row r="33807" ht="16.5" hidden="1" customHeight="1"/>
    <row r="33808" ht="16.5" hidden="1" customHeight="1"/>
    <row r="33809" ht="16.5" hidden="1" customHeight="1"/>
    <row r="33810" ht="16.5" hidden="1" customHeight="1"/>
    <row r="33811" ht="16.5" hidden="1" customHeight="1"/>
    <row r="33812" ht="16.5" hidden="1" customHeight="1"/>
    <row r="33813" ht="16.5" hidden="1" customHeight="1"/>
    <row r="33814" ht="16.5" hidden="1" customHeight="1"/>
    <row r="33815" ht="16.5" hidden="1" customHeight="1"/>
    <row r="33816" ht="16.5" hidden="1" customHeight="1"/>
    <row r="33817" ht="16.5" hidden="1" customHeight="1"/>
    <row r="33818" ht="16.5" hidden="1" customHeight="1"/>
    <row r="33819" ht="16.5" hidden="1" customHeight="1"/>
    <row r="33820" ht="16.5" hidden="1" customHeight="1"/>
    <row r="33821" ht="16.5" hidden="1" customHeight="1"/>
    <row r="33822" ht="16.5" hidden="1" customHeight="1"/>
    <row r="33823" ht="16.5" hidden="1" customHeight="1"/>
    <row r="33824" ht="16.5" hidden="1" customHeight="1"/>
    <row r="33825" ht="16.5" hidden="1" customHeight="1"/>
    <row r="33826" ht="16.5" hidden="1" customHeight="1"/>
    <row r="33827" ht="16.5" hidden="1" customHeight="1"/>
    <row r="33828" ht="16.5" hidden="1" customHeight="1"/>
    <row r="33829" ht="16.5" hidden="1" customHeight="1"/>
    <row r="33830" ht="16.5" hidden="1" customHeight="1"/>
    <row r="33831" ht="16.5" hidden="1" customHeight="1"/>
    <row r="33832" ht="16.5" hidden="1" customHeight="1"/>
    <row r="33833" ht="16.5" hidden="1" customHeight="1"/>
    <row r="33834" ht="16.5" hidden="1" customHeight="1"/>
    <row r="33835" ht="16.5" hidden="1" customHeight="1"/>
    <row r="33836" ht="16.5" hidden="1" customHeight="1"/>
    <row r="33837" ht="16.5" hidden="1" customHeight="1"/>
    <row r="33838" ht="16.5" hidden="1" customHeight="1"/>
    <row r="33839" ht="16.5" hidden="1" customHeight="1"/>
    <row r="33840" ht="16.5" hidden="1" customHeight="1"/>
    <row r="33841" ht="16.5" hidden="1" customHeight="1"/>
    <row r="33842" ht="16.5" hidden="1" customHeight="1"/>
    <row r="33843" ht="16.5" hidden="1" customHeight="1"/>
    <row r="33844" ht="16.5" hidden="1" customHeight="1"/>
    <row r="33845" ht="16.5" hidden="1" customHeight="1"/>
    <row r="33846" ht="16.5" hidden="1" customHeight="1"/>
    <row r="33847" ht="16.5" hidden="1" customHeight="1"/>
    <row r="33848" ht="16.5" hidden="1" customHeight="1"/>
    <row r="33849" ht="16.5" hidden="1" customHeight="1"/>
    <row r="33850" ht="16.5" hidden="1" customHeight="1"/>
    <row r="33851" ht="16.5" hidden="1" customHeight="1"/>
    <row r="33852" ht="16.5" hidden="1" customHeight="1"/>
    <row r="33853" ht="16.5" hidden="1" customHeight="1"/>
    <row r="33854" ht="16.5" hidden="1" customHeight="1"/>
    <row r="33855" ht="16.5" hidden="1" customHeight="1"/>
    <row r="33856" ht="16.5" hidden="1" customHeight="1"/>
    <row r="33857" ht="16.5" hidden="1" customHeight="1"/>
    <row r="33858" ht="16.5" hidden="1" customHeight="1"/>
    <row r="33859" ht="16.5" hidden="1" customHeight="1"/>
    <row r="33860" ht="16.5" hidden="1" customHeight="1"/>
    <row r="33861" ht="16.5" hidden="1" customHeight="1"/>
    <row r="33862" ht="16.5" hidden="1" customHeight="1"/>
    <row r="33863" ht="16.5" hidden="1" customHeight="1"/>
    <row r="33864" ht="16.5" hidden="1" customHeight="1"/>
    <row r="33865" ht="16.5" hidden="1" customHeight="1"/>
    <row r="33866" ht="16.5" hidden="1" customHeight="1"/>
    <row r="33867" ht="16.5" hidden="1" customHeight="1"/>
    <row r="33868" ht="16.5" hidden="1" customHeight="1"/>
    <row r="33869" ht="16.5" hidden="1" customHeight="1"/>
    <row r="33870" ht="16.5" hidden="1" customHeight="1"/>
    <row r="33871" ht="16.5" hidden="1" customHeight="1"/>
    <row r="33872" ht="16.5" hidden="1" customHeight="1"/>
    <row r="33873" ht="16.5" hidden="1" customHeight="1"/>
    <row r="33874" ht="16.5" hidden="1" customHeight="1"/>
    <row r="33875" ht="16.5" hidden="1" customHeight="1"/>
    <row r="33876" ht="16.5" hidden="1" customHeight="1"/>
    <row r="33877" ht="16.5" hidden="1" customHeight="1"/>
    <row r="33878" ht="16.5" hidden="1" customHeight="1"/>
    <row r="33879" ht="16.5" hidden="1" customHeight="1"/>
    <row r="33880" ht="16.5" hidden="1" customHeight="1"/>
    <row r="33881" ht="16.5" hidden="1" customHeight="1"/>
    <row r="33882" ht="16.5" hidden="1" customHeight="1"/>
    <row r="33883" ht="16.5" hidden="1" customHeight="1"/>
    <row r="33884" ht="16.5" hidden="1" customHeight="1"/>
    <row r="33885" ht="16.5" hidden="1" customHeight="1"/>
    <row r="33886" ht="16.5" hidden="1" customHeight="1"/>
    <row r="33887" ht="16.5" hidden="1" customHeight="1"/>
    <row r="33888" ht="16.5" hidden="1" customHeight="1"/>
    <row r="33889" ht="16.5" hidden="1" customHeight="1"/>
    <row r="33890" ht="16.5" hidden="1" customHeight="1"/>
    <row r="33891" ht="16.5" hidden="1" customHeight="1"/>
    <row r="33892" ht="16.5" hidden="1" customHeight="1"/>
    <row r="33893" ht="16.5" hidden="1" customHeight="1"/>
    <row r="33894" ht="16.5" hidden="1" customHeight="1"/>
    <row r="33895" ht="16.5" hidden="1" customHeight="1"/>
    <row r="33896" ht="16.5" hidden="1" customHeight="1"/>
    <row r="33897" ht="16.5" hidden="1" customHeight="1"/>
    <row r="33898" ht="16.5" hidden="1" customHeight="1"/>
    <row r="33899" ht="16.5" hidden="1" customHeight="1"/>
    <row r="33900" ht="16.5" hidden="1" customHeight="1"/>
    <row r="33901" ht="16.5" hidden="1" customHeight="1"/>
    <row r="33902" ht="16.5" hidden="1" customHeight="1"/>
    <row r="33903" ht="16.5" hidden="1" customHeight="1"/>
    <row r="33904" ht="16.5" hidden="1" customHeight="1"/>
    <row r="33905" ht="16.5" hidden="1" customHeight="1"/>
    <row r="33906" ht="16.5" hidden="1" customHeight="1"/>
    <row r="33907" ht="16.5" hidden="1" customHeight="1"/>
    <row r="33908" ht="16.5" hidden="1" customHeight="1"/>
    <row r="33909" ht="16.5" hidden="1" customHeight="1"/>
    <row r="33910" ht="16.5" hidden="1" customHeight="1"/>
    <row r="33911" ht="16.5" hidden="1" customHeight="1"/>
    <row r="33912" ht="16.5" hidden="1" customHeight="1"/>
    <row r="33913" ht="16.5" hidden="1" customHeight="1"/>
    <row r="33914" ht="16.5" hidden="1" customHeight="1"/>
    <row r="33915" ht="16.5" hidden="1" customHeight="1"/>
    <row r="33916" ht="16.5" hidden="1" customHeight="1"/>
    <row r="33917" ht="16.5" hidden="1" customHeight="1"/>
    <row r="33918" ht="16.5" hidden="1" customHeight="1"/>
    <row r="33919" ht="16.5" hidden="1" customHeight="1"/>
    <row r="33920" ht="16.5" hidden="1" customHeight="1"/>
    <row r="33921" ht="16.5" hidden="1" customHeight="1"/>
    <row r="33922" ht="16.5" hidden="1" customHeight="1"/>
    <row r="33923" ht="16.5" hidden="1" customHeight="1"/>
    <row r="33924" ht="16.5" hidden="1" customHeight="1"/>
    <row r="33925" ht="16.5" hidden="1" customHeight="1"/>
    <row r="33926" ht="16.5" hidden="1" customHeight="1"/>
    <row r="33927" ht="16.5" hidden="1" customHeight="1"/>
    <row r="33928" ht="16.5" hidden="1" customHeight="1"/>
    <row r="33929" ht="16.5" hidden="1" customHeight="1"/>
    <row r="33930" ht="16.5" hidden="1" customHeight="1"/>
    <row r="33931" ht="16.5" hidden="1" customHeight="1"/>
    <row r="33932" ht="16.5" hidden="1" customHeight="1"/>
    <row r="33933" ht="16.5" hidden="1" customHeight="1"/>
    <row r="33934" ht="16.5" hidden="1" customHeight="1"/>
    <row r="33935" ht="16.5" hidden="1" customHeight="1"/>
    <row r="33936" ht="16.5" hidden="1" customHeight="1"/>
    <row r="33937" ht="16.5" hidden="1" customHeight="1"/>
    <row r="33938" ht="16.5" hidden="1" customHeight="1"/>
    <row r="33939" ht="16.5" hidden="1" customHeight="1"/>
    <row r="33940" ht="16.5" hidden="1" customHeight="1"/>
    <row r="33941" ht="16.5" hidden="1" customHeight="1"/>
    <row r="33942" ht="16.5" hidden="1" customHeight="1"/>
    <row r="33943" ht="16.5" hidden="1" customHeight="1"/>
    <row r="33944" ht="16.5" hidden="1" customHeight="1"/>
    <row r="33945" ht="16.5" hidden="1" customHeight="1"/>
    <row r="33946" ht="16.5" hidden="1" customHeight="1"/>
    <row r="33947" ht="16.5" hidden="1" customHeight="1"/>
    <row r="33948" ht="16.5" hidden="1" customHeight="1"/>
    <row r="33949" ht="16.5" hidden="1" customHeight="1"/>
    <row r="33950" ht="16.5" hidden="1" customHeight="1"/>
    <row r="33951" ht="16.5" hidden="1" customHeight="1"/>
    <row r="33952" ht="16.5" hidden="1" customHeight="1"/>
    <row r="33953" ht="16.5" hidden="1" customHeight="1"/>
    <row r="33954" ht="16.5" hidden="1" customHeight="1"/>
    <row r="33955" ht="16.5" hidden="1" customHeight="1"/>
    <row r="33956" ht="16.5" hidden="1" customHeight="1"/>
    <row r="33957" ht="16.5" hidden="1" customHeight="1"/>
    <row r="33958" ht="16.5" hidden="1" customHeight="1"/>
    <row r="33959" ht="16.5" hidden="1" customHeight="1"/>
    <row r="33960" ht="16.5" hidden="1" customHeight="1"/>
    <row r="33961" ht="16.5" hidden="1" customHeight="1"/>
    <row r="33962" ht="16.5" hidden="1" customHeight="1"/>
    <row r="33963" ht="16.5" hidden="1" customHeight="1"/>
    <row r="33964" ht="16.5" hidden="1" customHeight="1"/>
    <row r="33965" ht="16.5" hidden="1" customHeight="1"/>
    <row r="33966" ht="16.5" hidden="1" customHeight="1"/>
    <row r="33967" ht="16.5" hidden="1" customHeight="1"/>
    <row r="33968" ht="16.5" hidden="1" customHeight="1"/>
    <row r="33969" ht="16.5" hidden="1" customHeight="1"/>
    <row r="33970" ht="16.5" hidden="1" customHeight="1"/>
    <row r="33971" ht="16.5" hidden="1" customHeight="1"/>
    <row r="33972" ht="16.5" hidden="1" customHeight="1"/>
    <row r="33973" ht="16.5" hidden="1" customHeight="1"/>
    <row r="33974" ht="16.5" hidden="1" customHeight="1"/>
    <row r="33975" ht="16.5" hidden="1" customHeight="1"/>
    <row r="33976" ht="16.5" hidden="1" customHeight="1"/>
    <row r="33977" ht="16.5" hidden="1" customHeight="1"/>
    <row r="33978" ht="16.5" hidden="1" customHeight="1"/>
    <row r="33979" ht="16.5" hidden="1" customHeight="1"/>
    <row r="33980" ht="16.5" hidden="1" customHeight="1"/>
    <row r="33981" ht="16.5" hidden="1" customHeight="1"/>
    <row r="33982" ht="16.5" hidden="1" customHeight="1"/>
    <row r="33983" ht="16.5" hidden="1" customHeight="1"/>
    <row r="33984" ht="16.5" hidden="1" customHeight="1"/>
    <row r="33985" ht="16.5" hidden="1" customHeight="1"/>
    <row r="33986" ht="16.5" hidden="1" customHeight="1"/>
    <row r="33987" ht="16.5" hidden="1" customHeight="1"/>
    <row r="33988" ht="16.5" hidden="1" customHeight="1"/>
    <row r="33989" ht="16.5" hidden="1" customHeight="1"/>
    <row r="33990" ht="16.5" hidden="1" customHeight="1"/>
    <row r="33991" ht="16.5" hidden="1" customHeight="1"/>
    <row r="33992" ht="16.5" hidden="1" customHeight="1"/>
    <row r="33993" ht="16.5" hidden="1" customHeight="1"/>
    <row r="33994" ht="16.5" hidden="1" customHeight="1"/>
    <row r="33995" ht="16.5" hidden="1" customHeight="1"/>
    <row r="33996" ht="16.5" hidden="1" customHeight="1"/>
    <row r="33997" ht="16.5" hidden="1" customHeight="1"/>
    <row r="33998" ht="16.5" hidden="1" customHeight="1"/>
    <row r="33999" ht="16.5" hidden="1" customHeight="1"/>
    <row r="34000" ht="16.5" hidden="1" customHeight="1"/>
    <row r="34001" ht="16.5" hidden="1" customHeight="1"/>
    <row r="34002" ht="16.5" hidden="1" customHeight="1"/>
    <row r="34003" ht="16.5" hidden="1" customHeight="1"/>
    <row r="34004" ht="16.5" hidden="1" customHeight="1"/>
    <row r="34005" ht="16.5" hidden="1" customHeight="1"/>
    <row r="34006" ht="16.5" hidden="1" customHeight="1"/>
    <row r="34007" ht="16.5" hidden="1" customHeight="1"/>
    <row r="34008" ht="16.5" hidden="1" customHeight="1"/>
    <row r="34009" ht="16.5" hidden="1" customHeight="1"/>
    <row r="34010" ht="16.5" hidden="1" customHeight="1"/>
    <row r="34011" ht="16.5" hidden="1" customHeight="1"/>
    <row r="34012" ht="16.5" hidden="1" customHeight="1"/>
    <row r="34013" ht="16.5" hidden="1" customHeight="1"/>
    <row r="34014" ht="16.5" hidden="1" customHeight="1"/>
    <row r="34015" ht="16.5" hidden="1" customHeight="1"/>
    <row r="34016" ht="16.5" hidden="1" customHeight="1"/>
    <row r="34017" ht="16.5" hidden="1" customHeight="1"/>
    <row r="34018" ht="16.5" hidden="1" customHeight="1"/>
    <row r="34019" ht="16.5" hidden="1" customHeight="1"/>
    <row r="34020" ht="16.5" hidden="1" customHeight="1"/>
    <row r="34021" ht="16.5" hidden="1" customHeight="1"/>
    <row r="34022" ht="16.5" hidden="1" customHeight="1"/>
    <row r="34023" ht="16.5" hidden="1" customHeight="1"/>
    <row r="34024" ht="16.5" hidden="1" customHeight="1"/>
    <row r="34025" ht="16.5" hidden="1" customHeight="1"/>
    <row r="34026" ht="16.5" hidden="1" customHeight="1"/>
    <row r="34027" ht="16.5" hidden="1" customHeight="1"/>
    <row r="34028" ht="16.5" hidden="1" customHeight="1"/>
    <row r="34029" ht="16.5" hidden="1" customHeight="1"/>
    <row r="34030" ht="16.5" hidden="1" customHeight="1"/>
    <row r="34031" ht="16.5" hidden="1" customHeight="1"/>
    <row r="34032" ht="16.5" hidden="1" customHeight="1"/>
    <row r="34033" ht="16.5" hidden="1" customHeight="1"/>
    <row r="34034" ht="16.5" hidden="1" customHeight="1"/>
    <row r="34035" ht="16.5" hidden="1" customHeight="1"/>
    <row r="34036" ht="16.5" hidden="1" customHeight="1"/>
    <row r="34037" ht="16.5" hidden="1" customHeight="1"/>
    <row r="34038" ht="16.5" hidden="1" customHeight="1"/>
    <row r="34039" ht="16.5" hidden="1" customHeight="1"/>
    <row r="34040" ht="16.5" hidden="1" customHeight="1"/>
    <row r="34041" ht="16.5" hidden="1" customHeight="1"/>
    <row r="34042" ht="16.5" hidden="1" customHeight="1"/>
    <row r="34043" ht="16.5" hidden="1" customHeight="1"/>
    <row r="34044" ht="16.5" hidden="1" customHeight="1"/>
    <row r="34045" ht="16.5" hidden="1" customHeight="1"/>
    <row r="34046" ht="16.5" hidden="1" customHeight="1"/>
    <row r="34047" ht="16.5" hidden="1" customHeight="1"/>
    <row r="34048" ht="16.5" hidden="1" customHeight="1"/>
    <row r="34049" ht="16.5" hidden="1" customHeight="1"/>
    <row r="34050" ht="16.5" hidden="1" customHeight="1"/>
    <row r="34051" ht="16.5" hidden="1" customHeight="1"/>
    <row r="34052" ht="16.5" hidden="1" customHeight="1"/>
    <row r="34053" ht="16.5" hidden="1" customHeight="1"/>
    <row r="34054" ht="16.5" hidden="1" customHeight="1"/>
    <row r="34055" ht="16.5" hidden="1" customHeight="1"/>
    <row r="34056" ht="16.5" hidden="1" customHeight="1"/>
    <row r="34057" ht="16.5" hidden="1" customHeight="1"/>
    <row r="34058" ht="16.5" hidden="1" customHeight="1"/>
    <row r="34059" ht="16.5" hidden="1" customHeight="1"/>
    <row r="34060" ht="16.5" hidden="1" customHeight="1"/>
    <row r="34061" ht="16.5" hidden="1" customHeight="1"/>
    <row r="34062" ht="16.5" hidden="1" customHeight="1"/>
    <row r="34063" ht="16.5" hidden="1" customHeight="1"/>
    <row r="34064" ht="16.5" hidden="1" customHeight="1"/>
    <row r="34065" ht="16.5" hidden="1" customHeight="1"/>
    <row r="34066" ht="16.5" hidden="1" customHeight="1"/>
    <row r="34067" ht="16.5" hidden="1" customHeight="1"/>
    <row r="34068" ht="16.5" hidden="1" customHeight="1"/>
    <row r="34069" ht="16.5" hidden="1" customHeight="1"/>
    <row r="34070" ht="16.5" hidden="1" customHeight="1"/>
    <row r="34071" ht="16.5" hidden="1" customHeight="1"/>
    <row r="34072" ht="16.5" hidden="1" customHeight="1"/>
    <row r="34073" ht="16.5" hidden="1" customHeight="1"/>
    <row r="34074" ht="16.5" hidden="1" customHeight="1"/>
    <row r="34075" ht="16.5" hidden="1" customHeight="1"/>
    <row r="34076" ht="16.5" hidden="1" customHeight="1"/>
    <row r="34077" ht="16.5" hidden="1" customHeight="1"/>
    <row r="34078" ht="16.5" hidden="1" customHeight="1"/>
    <row r="34079" ht="16.5" hidden="1" customHeight="1"/>
    <row r="34080" ht="16.5" hidden="1" customHeight="1"/>
    <row r="34081" ht="16.5" hidden="1" customHeight="1"/>
    <row r="34082" ht="16.5" hidden="1" customHeight="1"/>
    <row r="34083" ht="16.5" hidden="1" customHeight="1"/>
    <row r="34084" ht="16.5" hidden="1" customHeight="1"/>
    <row r="34085" ht="16.5" hidden="1" customHeight="1"/>
    <row r="34086" ht="16.5" hidden="1" customHeight="1"/>
    <row r="34087" ht="16.5" hidden="1" customHeight="1"/>
    <row r="34088" ht="16.5" hidden="1" customHeight="1"/>
    <row r="34089" ht="16.5" hidden="1" customHeight="1"/>
    <row r="34090" ht="16.5" hidden="1" customHeight="1"/>
    <row r="34091" ht="16.5" hidden="1" customHeight="1"/>
    <row r="34092" ht="16.5" hidden="1" customHeight="1"/>
    <row r="34093" ht="16.5" hidden="1" customHeight="1"/>
    <row r="34094" ht="16.5" hidden="1" customHeight="1"/>
    <row r="34095" ht="16.5" hidden="1" customHeight="1"/>
    <row r="34096" ht="16.5" hidden="1" customHeight="1"/>
    <row r="34097" ht="16.5" hidden="1" customHeight="1"/>
    <row r="34098" ht="16.5" hidden="1" customHeight="1"/>
    <row r="34099" ht="16.5" hidden="1" customHeight="1"/>
    <row r="34100" ht="16.5" hidden="1" customHeight="1"/>
    <row r="34101" ht="16.5" hidden="1" customHeight="1"/>
    <row r="34102" ht="16.5" hidden="1" customHeight="1"/>
    <row r="34103" ht="16.5" hidden="1" customHeight="1"/>
    <row r="34104" ht="16.5" hidden="1" customHeight="1"/>
    <row r="34105" ht="16.5" hidden="1" customHeight="1"/>
    <row r="34106" ht="16.5" hidden="1" customHeight="1"/>
    <row r="34107" ht="16.5" hidden="1" customHeight="1"/>
    <row r="34108" ht="16.5" hidden="1" customHeight="1"/>
    <row r="34109" ht="16.5" hidden="1" customHeight="1"/>
    <row r="34110" ht="16.5" hidden="1" customHeight="1"/>
    <row r="34111" ht="16.5" hidden="1" customHeight="1"/>
    <row r="34112" ht="16.5" hidden="1" customHeight="1"/>
    <row r="34113" ht="16.5" hidden="1" customHeight="1"/>
    <row r="34114" ht="16.5" hidden="1" customHeight="1"/>
    <row r="34115" ht="16.5" hidden="1" customHeight="1"/>
    <row r="34116" ht="16.5" hidden="1" customHeight="1"/>
    <row r="34117" ht="16.5" hidden="1" customHeight="1"/>
    <row r="34118" ht="16.5" hidden="1" customHeight="1"/>
    <row r="34119" ht="16.5" hidden="1" customHeight="1"/>
    <row r="34120" ht="16.5" hidden="1" customHeight="1"/>
    <row r="34121" ht="16.5" hidden="1" customHeight="1"/>
    <row r="34122" ht="16.5" hidden="1" customHeight="1"/>
    <row r="34123" ht="16.5" hidden="1" customHeight="1"/>
    <row r="34124" ht="16.5" hidden="1" customHeight="1"/>
    <row r="34125" ht="16.5" hidden="1" customHeight="1"/>
    <row r="34126" ht="16.5" hidden="1" customHeight="1"/>
    <row r="34127" ht="16.5" hidden="1" customHeight="1"/>
    <row r="34128" ht="16.5" hidden="1" customHeight="1"/>
    <row r="34129" ht="16.5" hidden="1" customHeight="1"/>
    <row r="34130" ht="16.5" hidden="1" customHeight="1"/>
    <row r="34131" ht="16.5" hidden="1" customHeight="1"/>
    <row r="34132" ht="16.5" hidden="1" customHeight="1"/>
    <row r="34133" ht="16.5" hidden="1" customHeight="1"/>
    <row r="34134" ht="16.5" hidden="1" customHeight="1"/>
    <row r="34135" ht="16.5" hidden="1" customHeight="1"/>
    <row r="34136" ht="16.5" hidden="1" customHeight="1"/>
    <row r="34137" ht="16.5" hidden="1" customHeight="1"/>
    <row r="34138" ht="16.5" hidden="1" customHeight="1"/>
    <row r="34139" ht="16.5" hidden="1" customHeight="1"/>
    <row r="34140" ht="16.5" hidden="1" customHeight="1"/>
    <row r="34141" ht="16.5" hidden="1" customHeight="1"/>
    <row r="34142" ht="16.5" hidden="1" customHeight="1"/>
    <row r="34143" ht="16.5" hidden="1" customHeight="1"/>
    <row r="34144" ht="16.5" hidden="1" customHeight="1"/>
    <row r="34145" ht="16.5" hidden="1" customHeight="1"/>
    <row r="34146" ht="16.5" hidden="1" customHeight="1"/>
    <row r="34147" ht="16.5" hidden="1" customHeight="1"/>
    <row r="34148" ht="16.5" hidden="1" customHeight="1"/>
    <row r="34149" ht="16.5" hidden="1" customHeight="1"/>
    <row r="34150" ht="16.5" hidden="1" customHeight="1"/>
    <row r="34151" ht="16.5" hidden="1" customHeight="1"/>
    <row r="34152" ht="16.5" hidden="1" customHeight="1"/>
    <row r="34153" ht="16.5" hidden="1" customHeight="1"/>
    <row r="34154" ht="16.5" hidden="1" customHeight="1"/>
    <row r="34155" ht="16.5" hidden="1" customHeight="1"/>
    <row r="34156" ht="16.5" hidden="1" customHeight="1"/>
    <row r="34157" ht="16.5" hidden="1" customHeight="1"/>
    <row r="34158" ht="16.5" hidden="1" customHeight="1"/>
    <row r="34159" ht="16.5" hidden="1" customHeight="1"/>
    <row r="34160" ht="16.5" hidden="1" customHeight="1"/>
    <row r="34161" ht="16.5" hidden="1" customHeight="1"/>
    <row r="34162" ht="16.5" hidden="1" customHeight="1"/>
    <row r="34163" ht="16.5" hidden="1" customHeight="1"/>
    <row r="34164" ht="16.5" hidden="1" customHeight="1"/>
    <row r="34165" ht="16.5" hidden="1" customHeight="1"/>
    <row r="34166" ht="16.5" hidden="1" customHeight="1"/>
    <row r="34167" ht="16.5" hidden="1" customHeight="1"/>
    <row r="34168" ht="16.5" hidden="1" customHeight="1"/>
    <row r="34169" ht="16.5" hidden="1" customHeight="1"/>
    <row r="34170" ht="16.5" hidden="1" customHeight="1"/>
    <row r="34171" ht="16.5" hidden="1" customHeight="1"/>
    <row r="34172" ht="16.5" hidden="1" customHeight="1"/>
    <row r="34173" ht="16.5" hidden="1" customHeight="1"/>
    <row r="34174" ht="16.5" hidden="1" customHeight="1"/>
    <row r="34175" ht="16.5" hidden="1" customHeight="1"/>
    <row r="34176" ht="16.5" hidden="1" customHeight="1"/>
    <row r="34177" ht="16.5" hidden="1" customHeight="1"/>
    <row r="34178" ht="16.5" hidden="1" customHeight="1"/>
    <row r="34179" ht="16.5" hidden="1" customHeight="1"/>
    <row r="34180" ht="16.5" hidden="1" customHeight="1"/>
    <row r="34181" ht="16.5" hidden="1" customHeight="1"/>
    <row r="34182" ht="16.5" hidden="1" customHeight="1"/>
    <row r="34183" ht="16.5" hidden="1" customHeight="1"/>
    <row r="34184" ht="16.5" hidden="1" customHeight="1"/>
    <row r="34185" ht="16.5" hidden="1" customHeight="1"/>
    <row r="34186" ht="16.5" hidden="1" customHeight="1"/>
    <row r="34187" ht="16.5" hidden="1" customHeight="1"/>
    <row r="34188" ht="16.5" hidden="1" customHeight="1"/>
    <row r="34189" ht="16.5" hidden="1" customHeight="1"/>
    <row r="34190" ht="16.5" hidden="1" customHeight="1"/>
    <row r="34191" ht="16.5" hidden="1" customHeight="1"/>
    <row r="34192" ht="16.5" hidden="1" customHeight="1"/>
    <row r="34193" ht="16.5" hidden="1" customHeight="1"/>
    <row r="34194" ht="16.5" hidden="1" customHeight="1"/>
    <row r="34195" ht="16.5" hidden="1" customHeight="1"/>
    <row r="34196" ht="16.5" hidden="1" customHeight="1"/>
    <row r="34197" ht="16.5" hidden="1" customHeight="1"/>
    <row r="34198" ht="16.5" hidden="1" customHeight="1"/>
    <row r="34199" ht="16.5" hidden="1" customHeight="1"/>
    <row r="34200" ht="16.5" hidden="1" customHeight="1"/>
    <row r="34201" ht="16.5" hidden="1" customHeight="1"/>
    <row r="34202" ht="16.5" hidden="1" customHeight="1"/>
    <row r="34203" ht="16.5" hidden="1" customHeight="1"/>
    <row r="34204" ht="16.5" hidden="1" customHeight="1"/>
    <row r="34205" ht="16.5" hidden="1" customHeight="1"/>
    <row r="34206" ht="16.5" hidden="1" customHeight="1"/>
    <row r="34207" ht="16.5" hidden="1" customHeight="1"/>
    <row r="34208" ht="16.5" hidden="1" customHeight="1"/>
    <row r="34209" ht="16.5" hidden="1" customHeight="1"/>
    <row r="34210" ht="16.5" hidden="1" customHeight="1"/>
    <row r="34211" ht="16.5" hidden="1" customHeight="1"/>
    <row r="34212" ht="16.5" hidden="1" customHeight="1"/>
    <row r="34213" ht="16.5" hidden="1" customHeight="1"/>
    <row r="34214" ht="16.5" hidden="1" customHeight="1"/>
    <row r="34215" ht="16.5" hidden="1" customHeight="1"/>
    <row r="34216" ht="16.5" hidden="1" customHeight="1"/>
    <row r="34217" ht="16.5" hidden="1" customHeight="1"/>
    <row r="34218" ht="16.5" hidden="1" customHeight="1"/>
    <row r="34219" ht="16.5" hidden="1" customHeight="1"/>
    <row r="34220" ht="16.5" hidden="1" customHeight="1"/>
    <row r="34221" ht="16.5" hidden="1" customHeight="1"/>
    <row r="34222" ht="16.5" hidden="1" customHeight="1"/>
    <row r="34223" ht="16.5" hidden="1" customHeight="1"/>
    <row r="34224" ht="16.5" hidden="1" customHeight="1"/>
    <row r="34225" ht="16.5" hidden="1" customHeight="1"/>
    <row r="34226" ht="16.5" hidden="1" customHeight="1"/>
    <row r="34227" ht="16.5" hidden="1" customHeight="1"/>
    <row r="34228" ht="16.5" hidden="1" customHeight="1"/>
    <row r="34229" ht="16.5" hidden="1" customHeight="1"/>
    <row r="34230" ht="16.5" hidden="1" customHeight="1"/>
    <row r="34231" ht="16.5" hidden="1" customHeight="1"/>
    <row r="34232" ht="16.5" hidden="1" customHeight="1"/>
    <row r="34233" ht="16.5" hidden="1" customHeight="1"/>
    <row r="34234" ht="16.5" hidden="1" customHeight="1"/>
    <row r="34235" ht="16.5" hidden="1" customHeight="1"/>
    <row r="34236" ht="16.5" hidden="1" customHeight="1"/>
    <row r="34237" ht="16.5" hidden="1" customHeight="1"/>
    <row r="34238" ht="16.5" hidden="1" customHeight="1"/>
    <row r="34239" ht="16.5" hidden="1" customHeight="1"/>
    <row r="34240" ht="16.5" hidden="1" customHeight="1"/>
    <row r="34241" ht="16.5" hidden="1" customHeight="1"/>
    <row r="34242" ht="16.5" hidden="1" customHeight="1"/>
    <row r="34243" ht="16.5" hidden="1" customHeight="1"/>
    <row r="34244" ht="16.5" hidden="1" customHeight="1"/>
    <row r="34245" ht="16.5" hidden="1" customHeight="1"/>
    <row r="34246" ht="16.5" hidden="1" customHeight="1"/>
    <row r="34247" ht="16.5" hidden="1" customHeight="1"/>
    <row r="34248" ht="16.5" hidden="1" customHeight="1"/>
    <row r="34249" ht="16.5" hidden="1" customHeight="1"/>
    <row r="34250" ht="16.5" hidden="1" customHeight="1"/>
    <row r="34251" ht="16.5" hidden="1" customHeight="1"/>
    <row r="34252" ht="16.5" hidden="1" customHeight="1"/>
    <row r="34253" ht="16.5" hidden="1" customHeight="1"/>
    <row r="34254" ht="16.5" hidden="1" customHeight="1"/>
    <row r="34255" ht="16.5" hidden="1" customHeight="1"/>
    <row r="34256" ht="16.5" hidden="1" customHeight="1"/>
    <row r="34257" ht="16.5" hidden="1" customHeight="1"/>
    <row r="34258" ht="16.5" hidden="1" customHeight="1"/>
    <row r="34259" ht="16.5" hidden="1" customHeight="1"/>
    <row r="34260" ht="16.5" hidden="1" customHeight="1"/>
    <row r="34261" ht="16.5" hidden="1" customHeight="1"/>
    <row r="34262" ht="16.5" hidden="1" customHeight="1"/>
    <row r="34263" ht="16.5" hidden="1" customHeight="1"/>
    <row r="34264" ht="16.5" hidden="1" customHeight="1"/>
    <row r="34265" ht="16.5" hidden="1" customHeight="1"/>
    <row r="34266" ht="16.5" hidden="1" customHeight="1"/>
    <row r="34267" ht="16.5" hidden="1" customHeight="1"/>
    <row r="34268" ht="16.5" hidden="1" customHeight="1"/>
    <row r="34269" ht="16.5" hidden="1" customHeight="1"/>
    <row r="34270" ht="16.5" hidden="1" customHeight="1"/>
    <row r="34271" ht="16.5" hidden="1" customHeight="1"/>
    <row r="34272" ht="16.5" hidden="1" customHeight="1"/>
    <row r="34273" ht="16.5" hidden="1" customHeight="1"/>
    <row r="34274" ht="16.5" hidden="1" customHeight="1"/>
    <row r="34275" ht="16.5" hidden="1" customHeight="1"/>
    <row r="34276" ht="16.5" hidden="1" customHeight="1"/>
    <row r="34277" ht="16.5" hidden="1" customHeight="1"/>
    <row r="34278" ht="16.5" hidden="1" customHeight="1"/>
    <row r="34279" ht="16.5" hidden="1" customHeight="1"/>
    <row r="34280" ht="16.5" hidden="1" customHeight="1"/>
    <row r="34281" ht="16.5" hidden="1" customHeight="1"/>
    <row r="34282" ht="16.5" hidden="1" customHeight="1"/>
    <row r="34283" ht="16.5" hidden="1" customHeight="1"/>
    <row r="34284" ht="16.5" hidden="1" customHeight="1"/>
    <row r="34285" ht="16.5" hidden="1" customHeight="1"/>
    <row r="34286" ht="16.5" hidden="1" customHeight="1"/>
    <row r="34287" ht="16.5" hidden="1" customHeight="1"/>
    <row r="34288" ht="16.5" hidden="1" customHeight="1"/>
    <row r="34289" ht="16.5" hidden="1" customHeight="1"/>
    <row r="34290" ht="16.5" hidden="1" customHeight="1"/>
    <row r="34291" ht="16.5" hidden="1" customHeight="1"/>
    <row r="34292" ht="16.5" hidden="1" customHeight="1"/>
    <row r="34293" ht="16.5" hidden="1" customHeight="1"/>
    <row r="34294" ht="16.5" hidden="1" customHeight="1"/>
    <row r="34295" ht="16.5" hidden="1" customHeight="1"/>
    <row r="34296" ht="16.5" hidden="1" customHeight="1"/>
    <row r="34297" ht="16.5" hidden="1" customHeight="1"/>
    <row r="34298" ht="16.5" hidden="1" customHeight="1"/>
    <row r="34299" ht="16.5" hidden="1" customHeight="1"/>
    <row r="34300" ht="16.5" hidden="1" customHeight="1"/>
    <row r="34301" ht="16.5" hidden="1" customHeight="1"/>
    <row r="34302" ht="16.5" hidden="1" customHeight="1"/>
    <row r="34303" ht="16.5" hidden="1" customHeight="1"/>
    <row r="34304" ht="16.5" hidden="1" customHeight="1"/>
    <row r="34305" ht="16.5" hidden="1" customHeight="1"/>
    <row r="34306" ht="16.5" hidden="1" customHeight="1"/>
    <row r="34307" ht="16.5" hidden="1" customHeight="1"/>
    <row r="34308" ht="16.5" hidden="1" customHeight="1"/>
    <row r="34309" ht="16.5" hidden="1" customHeight="1"/>
    <row r="34310" ht="16.5" hidden="1" customHeight="1"/>
    <row r="34311" ht="16.5" hidden="1" customHeight="1"/>
    <row r="34312" ht="16.5" hidden="1" customHeight="1"/>
    <row r="34313" ht="16.5" hidden="1" customHeight="1"/>
    <row r="34314" ht="16.5" hidden="1" customHeight="1"/>
    <row r="34315" ht="16.5" hidden="1" customHeight="1"/>
    <row r="34316" ht="16.5" hidden="1" customHeight="1"/>
    <row r="34317" ht="16.5" hidden="1" customHeight="1"/>
    <row r="34318" ht="16.5" hidden="1" customHeight="1"/>
    <row r="34319" ht="16.5" hidden="1" customHeight="1"/>
    <row r="34320" ht="16.5" hidden="1" customHeight="1"/>
    <row r="34321" ht="16.5" hidden="1" customHeight="1"/>
    <row r="34322" ht="16.5" hidden="1" customHeight="1"/>
    <row r="34323" ht="16.5" hidden="1" customHeight="1"/>
    <row r="34324" ht="16.5" hidden="1" customHeight="1"/>
    <row r="34325" ht="16.5" hidden="1" customHeight="1"/>
    <row r="34326" ht="16.5" hidden="1" customHeight="1"/>
    <row r="34327" ht="16.5" hidden="1" customHeight="1"/>
    <row r="34328" ht="16.5" hidden="1" customHeight="1"/>
    <row r="34329" ht="16.5" hidden="1" customHeight="1"/>
    <row r="34330" ht="16.5" hidden="1" customHeight="1"/>
    <row r="34331" ht="16.5" hidden="1" customHeight="1"/>
    <row r="34332" ht="16.5" hidden="1" customHeight="1"/>
    <row r="34333" ht="16.5" hidden="1" customHeight="1"/>
    <row r="34334" ht="16.5" hidden="1" customHeight="1"/>
    <row r="34335" ht="16.5" hidden="1" customHeight="1"/>
    <row r="34336" ht="16.5" hidden="1" customHeight="1"/>
    <row r="34337" ht="16.5" hidden="1" customHeight="1"/>
    <row r="34338" ht="16.5" hidden="1" customHeight="1"/>
    <row r="34339" ht="16.5" hidden="1" customHeight="1"/>
    <row r="34340" ht="16.5" hidden="1" customHeight="1"/>
    <row r="34341" ht="16.5" hidden="1" customHeight="1"/>
    <row r="34342" ht="16.5" hidden="1" customHeight="1"/>
    <row r="34343" ht="16.5" hidden="1" customHeight="1"/>
    <row r="34344" ht="16.5" hidden="1" customHeight="1"/>
    <row r="34345" ht="16.5" hidden="1" customHeight="1"/>
    <row r="34346" ht="16.5" hidden="1" customHeight="1"/>
    <row r="34347" ht="16.5" hidden="1" customHeight="1"/>
    <row r="34348" ht="16.5" hidden="1" customHeight="1"/>
    <row r="34349" ht="16.5" hidden="1" customHeight="1"/>
    <row r="34350" ht="16.5" hidden="1" customHeight="1"/>
    <row r="34351" ht="16.5" hidden="1" customHeight="1"/>
    <row r="34352" ht="16.5" hidden="1" customHeight="1"/>
    <row r="34353" ht="16.5" hidden="1" customHeight="1"/>
    <row r="34354" ht="16.5" hidden="1" customHeight="1"/>
    <row r="34355" ht="16.5" hidden="1" customHeight="1"/>
    <row r="34356" ht="16.5" hidden="1" customHeight="1"/>
    <row r="34357" ht="16.5" hidden="1" customHeight="1"/>
    <row r="34358" ht="16.5" hidden="1" customHeight="1"/>
    <row r="34359" ht="16.5" hidden="1" customHeight="1"/>
    <row r="34360" ht="16.5" hidden="1" customHeight="1"/>
    <row r="34361" ht="16.5" hidden="1" customHeight="1"/>
    <row r="34362" ht="16.5" hidden="1" customHeight="1"/>
    <row r="34363" ht="16.5" hidden="1" customHeight="1"/>
    <row r="34364" ht="16.5" hidden="1" customHeight="1"/>
    <row r="34365" ht="16.5" hidden="1" customHeight="1"/>
    <row r="34366" ht="16.5" hidden="1" customHeight="1"/>
    <row r="34367" ht="16.5" hidden="1" customHeight="1"/>
    <row r="34368" ht="16.5" hidden="1" customHeight="1"/>
    <row r="34369" ht="16.5" hidden="1" customHeight="1"/>
    <row r="34370" ht="16.5" hidden="1" customHeight="1"/>
    <row r="34371" ht="16.5" hidden="1" customHeight="1"/>
    <row r="34372" ht="16.5" hidden="1" customHeight="1"/>
    <row r="34373" ht="16.5" hidden="1" customHeight="1"/>
    <row r="34374" ht="16.5" hidden="1" customHeight="1"/>
    <row r="34375" ht="16.5" hidden="1" customHeight="1"/>
    <row r="34376" ht="16.5" hidden="1" customHeight="1"/>
    <row r="34377" ht="16.5" hidden="1" customHeight="1"/>
    <row r="34378" ht="16.5" hidden="1" customHeight="1"/>
    <row r="34379" ht="16.5" hidden="1" customHeight="1"/>
    <row r="34380" ht="16.5" hidden="1" customHeight="1"/>
    <row r="34381" ht="16.5" hidden="1" customHeight="1"/>
    <row r="34382" ht="16.5" hidden="1" customHeight="1"/>
    <row r="34383" ht="16.5" hidden="1" customHeight="1"/>
    <row r="34384" ht="16.5" hidden="1" customHeight="1"/>
    <row r="34385" ht="16.5" hidden="1" customHeight="1"/>
    <row r="34386" ht="16.5" hidden="1" customHeight="1"/>
    <row r="34387" ht="16.5" hidden="1" customHeight="1"/>
    <row r="34388" ht="16.5" hidden="1" customHeight="1"/>
    <row r="34389" ht="16.5" hidden="1" customHeight="1"/>
    <row r="34390" ht="16.5" hidden="1" customHeight="1"/>
    <row r="34391" ht="16.5" hidden="1" customHeight="1"/>
    <row r="34392" ht="16.5" hidden="1" customHeight="1"/>
    <row r="34393" ht="16.5" hidden="1" customHeight="1"/>
    <row r="34394" ht="16.5" hidden="1" customHeight="1"/>
    <row r="34395" ht="16.5" hidden="1" customHeight="1"/>
    <row r="34396" ht="16.5" hidden="1" customHeight="1"/>
    <row r="34397" ht="16.5" hidden="1" customHeight="1"/>
    <row r="34398" ht="16.5" hidden="1" customHeight="1"/>
    <row r="34399" ht="16.5" hidden="1" customHeight="1"/>
    <row r="34400" ht="16.5" hidden="1" customHeight="1"/>
    <row r="34401" ht="16.5" hidden="1" customHeight="1"/>
    <row r="34402" ht="16.5" hidden="1" customHeight="1"/>
    <row r="34403" ht="16.5" hidden="1" customHeight="1"/>
    <row r="34404" ht="16.5" hidden="1" customHeight="1"/>
    <row r="34405" ht="16.5" hidden="1" customHeight="1"/>
    <row r="34406" ht="16.5" hidden="1" customHeight="1"/>
    <row r="34407" ht="16.5" hidden="1" customHeight="1"/>
    <row r="34408" ht="16.5" hidden="1" customHeight="1"/>
    <row r="34409" ht="16.5" hidden="1" customHeight="1"/>
    <row r="34410" ht="16.5" hidden="1" customHeight="1"/>
    <row r="34411" ht="16.5" hidden="1" customHeight="1"/>
    <row r="34412" ht="16.5" hidden="1" customHeight="1"/>
    <row r="34413" ht="16.5" hidden="1" customHeight="1"/>
    <row r="34414" ht="16.5" hidden="1" customHeight="1"/>
    <row r="34415" ht="16.5" hidden="1" customHeight="1"/>
    <row r="34416" ht="16.5" hidden="1" customHeight="1"/>
    <row r="34417" ht="16.5" hidden="1" customHeight="1"/>
    <row r="34418" ht="16.5" hidden="1" customHeight="1"/>
    <row r="34419" ht="16.5" hidden="1" customHeight="1"/>
    <row r="34420" ht="16.5" hidden="1" customHeight="1"/>
    <row r="34421" ht="16.5" hidden="1" customHeight="1"/>
    <row r="34422" ht="16.5" hidden="1" customHeight="1"/>
    <row r="34423" ht="16.5" hidden="1" customHeight="1"/>
    <row r="34424" ht="16.5" hidden="1" customHeight="1"/>
    <row r="34425" ht="16.5" hidden="1" customHeight="1"/>
    <row r="34426" ht="16.5" hidden="1" customHeight="1"/>
    <row r="34427" ht="16.5" hidden="1" customHeight="1"/>
    <row r="34428" ht="16.5" hidden="1" customHeight="1"/>
    <row r="34429" ht="16.5" hidden="1" customHeight="1"/>
    <row r="34430" ht="16.5" hidden="1" customHeight="1"/>
    <row r="34431" ht="16.5" hidden="1" customHeight="1"/>
    <row r="34432" ht="16.5" hidden="1" customHeight="1"/>
    <row r="34433" ht="16.5" hidden="1" customHeight="1"/>
    <row r="34434" ht="16.5" hidden="1" customHeight="1"/>
    <row r="34435" ht="16.5" hidden="1" customHeight="1"/>
    <row r="34436" ht="16.5" hidden="1" customHeight="1"/>
    <row r="34437" ht="16.5" hidden="1" customHeight="1"/>
    <row r="34438" ht="16.5" hidden="1" customHeight="1"/>
    <row r="34439" ht="16.5" hidden="1" customHeight="1"/>
    <row r="34440" ht="16.5" hidden="1" customHeight="1"/>
    <row r="34441" ht="16.5" hidden="1" customHeight="1"/>
    <row r="34442" ht="16.5" hidden="1" customHeight="1"/>
    <row r="34443" ht="16.5" hidden="1" customHeight="1"/>
    <row r="34444" ht="16.5" hidden="1" customHeight="1"/>
    <row r="34445" ht="16.5" hidden="1" customHeight="1"/>
    <row r="34446" ht="16.5" hidden="1" customHeight="1"/>
    <row r="34447" ht="16.5" hidden="1" customHeight="1"/>
    <row r="34448" ht="16.5" hidden="1" customHeight="1"/>
    <row r="34449" ht="16.5" hidden="1" customHeight="1"/>
    <row r="34450" ht="16.5" hidden="1" customHeight="1"/>
    <row r="34451" ht="16.5" hidden="1" customHeight="1"/>
    <row r="34452" ht="16.5" hidden="1" customHeight="1"/>
    <row r="34453" ht="16.5" hidden="1" customHeight="1"/>
    <row r="34454" ht="16.5" hidden="1" customHeight="1"/>
    <row r="34455" ht="16.5" hidden="1" customHeight="1"/>
    <row r="34456" ht="16.5" hidden="1" customHeight="1"/>
    <row r="34457" ht="16.5" hidden="1" customHeight="1"/>
    <row r="34458" ht="16.5" hidden="1" customHeight="1"/>
    <row r="34459" ht="16.5" hidden="1" customHeight="1"/>
    <row r="34460" ht="16.5" hidden="1" customHeight="1"/>
    <row r="34461" ht="16.5" hidden="1" customHeight="1"/>
    <row r="34462" ht="16.5" hidden="1" customHeight="1"/>
    <row r="34463" ht="16.5" hidden="1" customHeight="1"/>
    <row r="34464" ht="16.5" hidden="1" customHeight="1"/>
    <row r="34465" ht="16.5" hidden="1" customHeight="1"/>
    <row r="34466" ht="16.5" hidden="1" customHeight="1"/>
    <row r="34467" ht="16.5" hidden="1" customHeight="1"/>
    <row r="34468" ht="16.5" hidden="1" customHeight="1"/>
    <row r="34469" ht="16.5" hidden="1" customHeight="1"/>
    <row r="34470" ht="16.5" hidden="1" customHeight="1"/>
    <row r="34471" ht="16.5" hidden="1" customHeight="1"/>
    <row r="34472" ht="16.5" hidden="1" customHeight="1"/>
    <row r="34473" ht="16.5" hidden="1" customHeight="1"/>
    <row r="34474" ht="16.5" hidden="1" customHeight="1"/>
    <row r="34475" ht="16.5" hidden="1" customHeight="1"/>
    <row r="34476" ht="16.5" hidden="1" customHeight="1"/>
    <row r="34477" ht="16.5" hidden="1" customHeight="1"/>
    <row r="34478" ht="16.5" hidden="1" customHeight="1"/>
    <row r="34479" ht="16.5" hidden="1" customHeight="1"/>
    <row r="34480" ht="16.5" hidden="1" customHeight="1"/>
    <row r="34481" ht="16.5" hidden="1" customHeight="1"/>
    <row r="34482" ht="16.5" hidden="1" customHeight="1"/>
    <row r="34483" ht="16.5" hidden="1" customHeight="1"/>
    <row r="34484" ht="16.5" hidden="1" customHeight="1"/>
    <row r="34485" ht="16.5" hidden="1" customHeight="1"/>
    <row r="34486" ht="16.5" hidden="1" customHeight="1"/>
    <row r="34487" ht="16.5" hidden="1" customHeight="1"/>
    <row r="34488" ht="16.5" hidden="1" customHeight="1"/>
    <row r="34489" ht="16.5" hidden="1" customHeight="1"/>
    <row r="34490" ht="16.5" hidden="1" customHeight="1"/>
    <row r="34491" ht="16.5" hidden="1" customHeight="1"/>
    <row r="34492" ht="16.5" hidden="1" customHeight="1"/>
    <row r="34493" ht="16.5" hidden="1" customHeight="1"/>
    <row r="34494" ht="16.5" hidden="1" customHeight="1"/>
    <row r="34495" ht="16.5" hidden="1" customHeight="1"/>
    <row r="34496" ht="16.5" hidden="1" customHeight="1"/>
    <row r="34497" ht="16.5" hidden="1" customHeight="1"/>
    <row r="34498" ht="16.5" hidden="1" customHeight="1"/>
    <row r="34499" ht="16.5" hidden="1" customHeight="1"/>
    <row r="34500" ht="16.5" hidden="1" customHeight="1"/>
    <row r="34501" ht="16.5" hidden="1" customHeight="1"/>
    <row r="34502" ht="16.5" hidden="1" customHeight="1"/>
    <row r="34503" ht="16.5" hidden="1" customHeight="1"/>
    <row r="34504" ht="16.5" hidden="1" customHeight="1"/>
    <row r="34505" ht="16.5" hidden="1" customHeight="1"/>
    <row r="34506" ht="16.5" hidden="1" customHeight="1"/>
    <row r="34507" ht="16.5" hidden="1" customHeight="1"/>
    <row r="34508" ht="16.5" hidden="1" customHeight="1"/>
    <row r="34509" ht="16.5" hidden="1" customHeight="1"/>
    <row r="34510" ht="16.5" hidden="1" customHeight="1"/>
    <row r="34511" ht="16.5" hidden="1" customHeight="1"/>
    <row r="34512" ht="16.5" hidden="1" customHeight="1"/>
    <row r="34513" ht="16.5" hidden="1" customHeight="1"/>
    <row r="34514" ht="16.5" hidden="1" customHeight="1"/>
    <row r="34515" ht="16.5" hidden="1" customHeight="1"/>
    <row r="34516" ht="16.5" hidden="1" customHeight="1"/>
    <row r="34517" ht="16.5" hidden="1" customHeight="1"/>
    <row r="34518" ht="16.5" hidden="1" customHeight="1"/>
    <row r="34519" ht="16.5" hidden="1" customHeight="1"/>
    <row r="34520" ht="16.5" hidden="1" customHeight="1"/>
    <row r="34521" ht="16.5" hidden="1" customHeight="1"/>
    <row r="34522" ht="16.5" hidden="1" customHeight="1"/>
    <row r="34523" ht="16.5" hidden="1" customHeight="1"/>
    <row r="34524" ht="16.5" hidden="1" customHeight="1"/>
    <row r="34525" ht="16.5" hidden="1" customHeight="1"/>
    <row r="34526" ht="16.5" hidden="1" customHeight="1"/>
    <row r="34527" ht="16.5" hidden="1" customHeight="1"/>
    <row r="34528" ht="16.5" hidden="1" customHeight="1"/>
    <row r="34529" ht="16.5" hidden="1" customHeight="1"/>
    <row r="34530" ht="16.5" hidden="1" customHeight="1"/>
    <row r="34531" ht="16.5" hidden="1" customHeight="1"/>
    <row r="34532" ht="16.5" hidden="1" customHeight="1"/>
    <row r="34533" ht="16.5" hidden="1" customHeight="1"/>
    <row r="34534" ht="16.5" hidden="1" customHeight="1"/>
    <row r="34535" ht="16.5" hidden="1" customHeight="1"/>
    <row r="34536" ht="16.5" hidden="1" customHeight="1"/>
    <row r="34537" ht="16.5" hidden="1" customHeight="1"/>
    <row r="34538" ht="16.5" hidden="1" customHeight="1"/>
    <row r="34539" ht="16.5" hidden="1" customHeight="1"/>
    <row r="34540" ht="16.5" hidden="1" customHeight="1"/>
    <row r="34541" ht="16.5" hidden="1" customHeight="1"/>
    <row r="34542" ht="16.5" hidden="1" customHeight="1"/>
    <row r="34543" ht="16.5" hidden="1" customHeight="1"/>
    <row r="34544" ht="16.5" hidden="1" customHeight="1"/>
    <row r="34545" ht="16.5" hidden="1" customHeight="1"/>
    <row r="34546" ht="16.5" hidden="1" customHeight="1"/>
    <row r="34547" ht="16.5" hidden="1" customHeight="1"/>
    <row r="34548" ht="16.5" hidden="1" customHeight="1"/>
    <row r="34549" ht="16.5" hidden="1" customHeight="1"/>
    <row r="34550" ht="16.5" hidden="1" customHeight="1"/>
    <row r="34551" ht="16.5" hidden="1" customHeight="1"/>
    <row r="34552" ht="16.5" hidden="1" customHeight="1"/>
    <row r="34553" ht="16.5" hidden="1" customHeight="1"/>
    <row r="34554" ht="16.5" hidden="1" customHeight="1"/>
    <row r="34555" ht="16.5" hidden="1" customHeight="1"/>
    <row r="34556" ht="16.5" hidden="1" customHeight="1"/>
    <row r="34557" ht="16.5" hidden="1" customHeight="1"/>
    <row r="34558" ht="16.5" hidden="1" customHeight="1"/>
    <row r="34559" ht="16.5" hidden="1" customHeight="1"/>
    <row r="34560" ht="16.5" hidden="1" customHeight="1"/>
    <row r="34561" ht="16.5" hidden="1" customHeight="1"/>
    <row r="34562" ht="16.5" hidden="1" customHeight="1"/>
    <row r="34563" ht="16.5" hidden="1" customHeight="1"/>
    <row r="34564" ht="16.5" hidden="1" customHeight="1"/>
    <row r="34565" ht="16.5" hidden="1" customHeight="1"/>
    <row r="34566" ht="16.5" hidden="1" customHeight="1"/>
    <row r="34567" ht="16.5" hidden="1" customHeight="1"/>
    <row r="34568" ht="16.5" hidden="1" customHeight="1"/>
    <row r="34569" ht="16.5" hidden="1" customHeight="1"/>
    <row r="34570" ht="16.5" hidden="1" customHeight="1"/>
    <row r="34571" ht="16.5" hidden="1" customHeight="1"/>
    <row r="34572" ht="16.5" hidden="1" customHeight="1"/>
    <row r="34573" ht="16.5" hidden="1" customHeight="1"/>
    <row r="34574" ht="16.5" hidden="1" customHeight="1"/>
    <row r="34575" ht="16.5" hidden="1" customHeight="1"/>
    <row r="34576" ht="16.5" hidden="1" customHeight="1"/>
    <row r="34577" ht="16.5" hidden="1" customHeight="1"/>
    <row r="34578" ht="16.5" hidden="1" customHeight="1"/>
    <row r="34579" ht="16.5" hidden="1" customHeight="1"/>
    <row r="34580" ht="16.5" hidden="1" customHeight="1"/>
    <row r="34581" ht="16.5" hidden="1" customHeight="1"/>
    <row r="34582" ht="16.5" hidden="1" customHeight="1"/>
    <row r="34583" ht="16.5" hidden="1" customHeight="1"/>
    <row r="34584" ht="16.5" hidden="1" customHeight="1"/>
    <row r="34585" ht="16.5" hidden="1" customHeight="1"/>
    <row r="34586" ht="16.5" hidden="1" customHeight="1"/>
    <row r="34587" ht="16.5" hidden="1" customHeight="1"/>
    <row r="34588" ht="16.5" hidden="1" customHeight="1"/>
    <row r="34589" ht="16.5" hidden="1" customHeight="1"/>
    <row r="34590" ht="16.5" hidden="1" customHeight="1"/>
    <row r="34591" ht="16.5" hidden="1" customHeight="1"/>
    <row r="34592" ht="16.5" hidden="1" customHeight="1"/>
    <row r="34593" ht="16.5" hidden="1" customHeight="1"/>
    <row r="34594" ht="16.5" hidden="1" customHeight="1"/>
    <row r="34595" ht="16.5" hidden="1" customHeight="1"/>
    <row r="34596" ht="16.5" hidden="1" customHeight="1"/>
    <row r="34597" ht="16.5" hidden="1" customHeight="1"/>
    <row r="34598" ht="16.5" hidden="1" customHeight="1"/>
    <row r="34599" ht="16.5" hidden="1" customHeight="1"/>
    <row r="34600" ht="16.5" hidden="1" customHeight="1"/>
    <row r="34601" ht="16.5" hidden="1" customHeight="1"/>
    <row r="34602" ht="16.5" hidden="1" customHeight="1"/>
    <row r="34603" ht="16.5" hidden="1" customHeight="1"/>
    <row r="34604" ht="16.5" hidden="1" customHeight="1"/>
    <row r="34605" ht="16.5" hidden="1" customHeight="1"/>
    <row r="34606" ht="16.5" hidden="1" customHeight="1"/>
    <row r="34607" ht="16.5" hidden="1" customHeight="1"/>
    <row r="34608" ht="16.5" hidden="1" customHeight="1"/>
    <row r="34609" ht="16.5" hidden="1" customHeight="1"/>
    <row r="34610" ht="16.5" hidden="1" customHeight="1"/>
    <row r="34611" ht="16.5" hidden="1" customHeight="1"/>
    <row r="34612" ht="16.5" hidden="1" customHeight="1"/>
    <row r="34613" ht="16.5" hidden="1" customHeight="1"/>
    <row r="34614" ht="16.5" hidden="1" customHeight="1"/>
    <row r="34615" ht="16.5" hidden="1" customHeight="1"/>
    <row r="34616" ht="16.5" hidden="1" customHeight="1"/>
    <row r="34617" ht="16.5" hidden="1" customHeight="1"/>
    <row r="34618" ht="16.5" hidden="1" customHeight="1"/>
    <row r="34619" ht="16.5" hidden="1" customHeight="1"/>
    <row r="34620" ht="16.5" hidden="1" customHeight="1"/>
    <row r="34621" ht="16.5" hidden="1" customHeight="1"/>
    <row r="34622" ht="16.5" hidden="1" customHeight="1"/>
    <row r="34623" ht="16.5" hidden="1" customHeight="1"/>
    <row r="34624" ht="16.5" hidden="1" customHeight="1"/>
    <row r="34625" ht="16.5" hidden="1" customHeight="1"/>
    <row r="34626" ht="16.5" hidden="1" customHeight="1"/>
    <row r="34627" ht="16.5" hidden="1" customHeight="1"/>
    <row r="34628" ht="16.5" hidden="1" customHeight="1"/>
    <row r="34629" ht="16.5" hidden="1" customHeight="1"/>
    <row r="34630" ht="16.5" hidden="1" customHeight="1"/>
    <row r="34631" ht="16.5" hidden="1" customHeight="1"/>
    <row r="34632" ht="16.5" hidden="1" customHeight="1"/>
    <row r="34633" ht="16.5" hidden="1" customHeight="1"/>
    <row r="34634" ht="16.5" hidden="1" customHeight="1"/>
    <row r="34635" ht="16.5" hidden="1" customHeight="1"/>
    <row r="34636" ht="16.5" hidden="1" customHeight="1"/>
    <row r="34637" ht="16.5" hidden="1" customHeight="1"/>
    <row r="34638" ht="16.5" hidden="1" customHeight="1"/>
    <row r="34639" ht="16.5" hidden="1" customHeight="1"/>
    <row r="34640" ht="16.5" hidden="1" customHeight="1"/>
    <row r="34641" ht="16.5" hidden="1" customHeight="1"/>
    <row r="34642" ht="16.5" hidden="1" customHeight="1"/>
    <row r="34643" ht="16.5" hidden="1" customHeight="1"/>
    <row r="34644" ht="16.5" hidden="1" customHeight="1"/>
    <row r="34645" ht="16.5" hidden="1" customHeight="1"/>
    <row r="34646" ht="16.5" hidden="1" customHeight="1"/>
    <row r="34647" ht="16.5" hidden="1" customHeight="1"/>
    <row r="34648" ht="16.5" hidden="1" customHeight="1"/>
    <row r="34649" ht="16.5" hidden="1" customHeight="1"/>
    <row r="34650" ht="16.5" hidden="1" customHeight="1"/>
    <row r="34651" ht="16.5" hidden="1" customHeight="1"/>
    <row r="34652" ht="16.5" hidden="1" customHeight="1"/>
    <row r="34653" ht="16.5" hidden="1" customHeight="1"/>
    <row r="34654" ht="16.5" hidden="1" customHeight="1"/>
    <row r="34655" ht="16.5" hidden="1" customHeight="1"/>
    <row r="34656" ht="16.5" hidden="1" customHeight="1"/>
    <row r="34657" ht="16.5" hidden="1" customHeight="1"/>
    <row r="34658" ht="16.5" hidden="1" customHeight="1"/>
    <row r="34659" ht="16.5" hidden="1" customHeight="1"/>
    <row r="34660" ht="16.5" hidden="1" customHeight="1"/>
    <row r="34661" ht="16.5" hidden="1" customHeight="1"/>
    <row r="34662" ht="16.5" hidden="1" customHeight="1"/>
    <row r="34663" ht="16.5" hidden="1" customHeight="1"/>
    <row r="34664" ht="16.5" hidden="1" customHeight="1"/>
    <row r="34665" ht="16.5" hidden="1" customHeight="1"/>
    <row r="34666" ht="16.5" hidden="1" customHeight="1"/>
    <row r="34667" ht="16.5" hidden="1" customHeight="1"/>
    <row r="34668" ht="16.5" hidden="1" customHeight="1"/>
    <row r="34669" ht="16.5" hidden="1" customHeight="1"/>
    <row r="34670" ht="16.5" hidden="1" customHeight="1"/>
    <row r="34671" ht="16.5" hidden="1" customHeight="1"/>
    <row r="34672" ht="16.5" hidden="1" customHeight="1"/>
    <row r="34673" ht="16.5" hidden="1" customHeight="1"/>
    <row r="34674" ht="16.5" hidden="1" customHeight="1"/>
    <row r="34675" ht="16.5" hidden="1" customHeight="1"/>
    <row r="34676" ht="16.5" hidden="1" customHeight="1"/>
    <row r="34677" ht="16.5" hidden="1" customHeight="1"/>
    <row r="34678" ht="16.5" hidden="1" customHeight="1"/>
    <row r="34679" ht="16.5" hidden="1" customHeight="1"/>
    <row r="34680" ht="16.5" hidden="1" customHeight="1"/>
    <row r="34681" ht="16.5" hidden="1" customHeight="1"/>
    <row r="34682" ht="16.5" hidden="1" customHeight="1"/>
    <row r="34683" ht="16.5" hidden="1" customHeight="1"/>
    <row r="34684" ht="16.5" hidden="1" customHeight="1"/>
    <row r="34685" ht="16.5" hidden="1" customHeight="1"/>
    <row r="34686" ht="16.5" hidden="1" customHeight="1"/>
    <row r="34687" ht="16.5" hidden="1" customHeight="1"/>
    <row r="34688" ht="16.5" hidden="1" customHeight="1"/>
    <row r="34689" ht="16.5" hidden="1" customHeight="1"/>
    <row r="34690" ht="16.5" hidden="1" customHeight="1"/>
    <row r="34691" ht="16.5" hidden="1" customHeight="1"/>
    <row r="34692" ht="16.5" hidden="1" customHeight="1"/>
    <row r="34693" ht="16.5" hidden="1" customHeight="1"/>
    <row r="34694" ht="16.5" hidden="1" customHeight="1"/>
    <row r="34695" ht="16.5" hidden="1" customHeight="1"/>
    <row r="34696" ht="16.5" hidden="1" customHeight="1"/>
    <row r="34697" ht="16.5" hidden="1" customHeight="1"/>
    <row r="34698" ht="16.5" hidden="1" customHeight="1"/>
    <row r="34699" ht="16.5" hidden="1" customHeight="1"/>
    <row r="34700" ht="16.5" hidden="1" customHeight="1"/>
    <row r="34701" ht="16.5" hidden="1" customHeight="1"/>
    <row r="34702" ht="16.5" hidden="1" customHeight="1"/>
    <row r="34703" ht="16.5" hidden="1" customHeight="1"/>
    <row r="34704" ht="16.5" hidden="1" customHeight="1"/>
    <row r="34705" ht="16.5" hidden="1" customHeight="1"/>
    <row r="34706" ht="16.5" hidden="1" customHeight="1"/>
    <row r="34707" ht="16.5" hidden="1" customHeight="1"/>
    <row r="34708" ht="16.5" hidden="1" customHeight="1"/>
    <row r="34709" ht="16.5" hidden="1" customHeight="1"/>
    <row r="34710" ht="16.5" hidden="1" customHeight="1"/>
    <row r="34711" ht="16.5" hidden="1" customHeight="1"/>
    <row r="34712" ht="16.5" hidden="1" customHeight="1"/>
    <row r="34713" ht="16.5" hidden="1" customHeight="1"/>
    <row r="34714" ht="16.5" hidden="1" customHeight="1"/>
    <row r="34715" ht="16.5" hidden="1" customHeight="1"/>
    <row r="34716" ht="16.5" hidden="1" customHeight="1"/>
    <row r="34717" ht="16.5" hidden="1" customHeight="1"/>
    <row r="34718" ht="16.5" hidden="1" customHeight="1"/>
    <row r="34719" ht="16.5" hidden="1" customHeight="1"/>
    <row r="34720" ht="16.5" hidden="1" customHeight="1"/>
    <row r="34721" ht="16.5" hidden="1" customHeight="1"/>
    <row r="34722" ht="16.5" hidden="1" customHeight="1"/>
    <row r="34723" ht="16.5" hidden="1" customHeight="1"/>
    <row r="34724" ht="16.5" hidden="1" customHeight="1"/>
    <row r="34725" ht="16.5" hidden="1" customHeight="1"/>
    <row r="34726" ht="16.5" hidden="1" customHeight="1"/>
    <row r="34727" ht="16.5" hidden="1" customHeight="1"/>
    <row r="34728" ht="16.5" hidden="1" customHeight="1"/>
    <row r="34729" ht="16.5" hidden="1" customHeight="1"/>
    <row r="34730" ht="16.5" hidden="1" customHeight="1"/>
    <row r="34731" ht="16.5" hidden="1" customHeight="1"/>
    <row r="34732" ht="16.5" hidden="1" customHeight="1"/>
    <row r="34733" ht="16.5" hidden="1" customHeight="1"/>
    <row r="34734" ht="16.5" hidden="1" customHeight="1"/>
    <row r="34735" ht="16.5" hidden="1" customHeight="1"/>
    <row r="34736" ht="16.5" hidden="1" customHeight="1"/>
    <row r="34737" ht="16.5" hidden="1" customHeight="1"/>
    <row r="34738" ht="16.5" hidden="1" customHeight="1"/>
    <row r="34739" ht="16.5" hidden="1" customHeight="1"/>
    <row r="34740" ht="16.5" hidden="1" customHeight="1"/>
    <row r="34741" ht="16.5" hidden="1" customHeight="1"/>
    <row r="34742" ht="16.5" hidden="1" customHeight="1"/>
    <row r="34743" ht="16.5" hidden="1" customHeight="1"/>
    <row r="34744" ht="16.5" hidden="1" customHeight="1"/>
    <row r="34745" ht="16.5" hidden="1" customHeight="1"/>
    <row r="34746" ht="16.5" hidden="1" customHeight="1"/>
    <row r="34747" ht="16.5" hidden="1" customHeight="1"/>
    <row r="34748" ht="16.5" hidden="1" customHeight="1"/>
    <row r="34749" ht="16.5" hidden="1" customHeight="1"/>
    <row r="34750" ht="16.5" hidden="1" customHeight="1"/>
    <row r="34751" ht="16.5" hidden="1" customHeight="1"/>
    <row r="34752" ht="16.5" hidden="1" customHeight="1"/>
    <row r="34753" ht="16.5" hidden="1" customHeight="1"/>
    <row r="34754" ht="16.5" hidden="1" customHeight="1"/>
    <row r="34755" ht="16.5" hidden="1" customHeight="1"/>
    <row r="34756" ht="16.5" hidden="1" customHeight="1"/>
    <row r="34757" ht="16.5" hidden="1" customHeight="1"/>
    <row r="34758" ht="16.5" hidden="1" customHeight="1"/>
    <row r="34759" ht="16.5" hidden="1" customHeight="1"/>
    <row r="34760" ht="16.5" hidden="1" customHeight="1"/>
    <row r="34761" ht="16.5" hidden="1" customHeight="1"/>
    <row r="34762" ht="16.5" hidden="1" customHeight="1"/>
    <row r="34763" ht="16.5" hidden="1" customHeight="1"/>
    <row r="34764" ht="16.5" hidden="1" customHeight="1"/>
    <row r="34765" ht="16.5" hidden="1" customHeight="1"/>
    <row r="34766" ht="16.5" hidden="1" customHeight="1"/>
    <row r="34767" ht="16.5" hidden="1" customHeight="1"/>
    <row r="34768" ht="16.5" hidden="1" customHeight="1"/>
    <row r="34769" ht="16.5" hidden="1" customHeight="1"/>
    <row r="34770" ht="16.5" hidden="1" customHeight="1"/>
    <row r="34771" ht="16.5" hidden="1" customHeight="1"/>
    <row r="34772" ht="16.5" hidden="1" customHeight="1"/>
    <row r="34773" ht="16.5" hidden="1" customHeight="1"/>
    <row r="34774" ht="16.5" hidden="1" customHeight="1"/>
    <row r="34775" ht="16.5" hidden="1" customHeight="1"/>
    <row r="34776" ht="16.5" hidden="1" customHeight="1"/>
    <row r="34777" ht="16.5" hidden="1" customHeight="1"/>
    <row r="34778" ht="16.5" hidden="1" customHeight="1"/>
    <row r="34779" ht="16.5" hidden="1" customHeight="1"/>
    <row r="34780" ht="16.5" hidden="1" customHeight="1"/>
    <row r="34781" ht="16.5" hidden="1" customHeight="1"/>
    <row r="34782" ht="16.5" hidden="1" customHeight="1"/>
    <row r="34783" ht="16.5" hidden="1" customHeight="1"/>
    <row r="34784" ht="16.5" hidden="1" customHeight="1"/>
    <row r="34785" ht="16.5" hidden="1" customHeight="1"/>
    <row r="34786" ht="16.5" hidden="1" customHeight="1"/>
    <row r="34787" ht="16.5" hidden="1" customHeight="1"/>
    <row r="34788" ht="16.5" hidden="1" customHeight="1"/>
    <row r="34789" ht="16.5" hidden="1" customHeight="1"/>
    <row r="34790" ht="16.5" hidden="1" customHeight="1"/>
    <row r="34791" ht="16.5" hidden="1" customHeight="1"/>
    <row r="34792" ht="16.5" hidden="1" customHeight="1"/>
    <row r="34793" ht="16.5" hidden="1" customHeight="1"/>
    <row r="34794" ht="16.5" hidden="1" customHeight="1"/>
    <row r="34795" ht="16.5" hidden="1" customHeight="1"/>
    <row r="34796" ht="16.5" hidden="1" customHeight="1"/>
    <row r="34797" ht="16.5" hidden="1" customHeight="1"/>
    <row r="34798" ht="16.5" hidden="1" customHeight="1"/>
    <row r="34799" ht="16.5" hidden="1" customHeight="1"/>
    <row r="34800" ht="16.5" hidden="1" customHeight="1"/>
    <row r="34801" ht="16.5" hidden="1" customHeight="1"/>
    <row r="34802" ht="16.5" hidden="1" customHeight="1"/>
    <row r="34803" ht="16.5" hidden="1" customHeight="1"/>
    <row r="34804" ht="16.5" hidden="1" customHeight="1"/>
    <row r="34805" ht="16.5" hidden="1" customHeight="1"/>
    <row r="34806" ht="16.5" hidden="1" customHeight="1"/>
    <row r="34807" ht="16.5" hidden="1" customHeight="1"/>
    <row r="34808" ht="16.5" hidden="1" customHeight="1"/>
    <row r="34809" ht="16.5" hidden="1" customHeight="1"/>
    <row r="34810" ht="16.5" hidden="1" customHeight="1"/>
    <row r="34811" ht="16.5" hidden="1" customHeight="1"/>
    <row r="34812" ht="16.5" hidden="1" customHeight="1"/>
    <row r="34813" ht="16.5" hidden="1" customHeight="1"/>
    <row r="34814" ht="16.5" hidden="1" customHeight="1"/>
    <row r="34815" ht="16.5" hidden="1" customHeight="1"/>
    <row r="34816" ht="16.5" hidden="1" customHeight="1"/>
    <row r="34817" ht="16.5" hidden="1" customHeight="1"/>
    <row r="34818" ht="16.5" hidden="1" customHeight="1"/>
    <row r="34819" ht="16.5" hidden="1" customHeight="1"/>
    <row r="34820" ht="16.5" hidden="1" customHeight="1"/>
    <row r="34821" ht="16.5" hidden="1" customHeight="1"/>
    <row r="34822" ht="16.5" hidden="1" customHeight="1"/>
    <row r="34823" ht="16.5" hidden="1" customHeight="1"/>
    <row r="34824" ht="16.5" hidden="1" customHeight="1"/>
    <row r="34825" ht="16.5" hidden="1" customHeight="1"/>
    <row r="34826" ht="16.5" hidden="1" customHeight="1"/>
    <row r="34827" ht="16.5" hidden="1" customHeight="1"/>
    <row r="34828" ht="16.5" hidden="1" customHeight="1"/>
    <row r="34829" ht="16.5" hidden="1" customHeight="1"/>
    <row r="34830" ht="16.5" hidden="1" customHeight="1"/>
    <row r="34831" ht="16.5" hidden="1" customHeight="1"/>
    <row r="34832" ht="16.5" hidden="1" customHeight="1"/>
    <row r="34833" ht="16.5" hidden="1" customHeight="1"/>
    <row r="34834" ht="16.5" hidden="1" customHeight="1"/>
    <row r="34835" ht="16.5" hidden="1" customHeight="1"/>
    <row r="34836" ht="16.5" hidden="1" customHeight="1"/>
    <row r="34837" ht="16.5" hidden="1" customHeight="1"/>
    <row r="34838" ht="16.5" hidden="1" customHeight="1"/>
    <row r="34839" ht="16.5" hidden="1" customHeight="1"/>
    <row r="34840" ht="16.5" hidden="1" customHeight="1"/>
    <row r="34841" ht="16.5" hidden="1" customHeight="1"/>
    <row r="34842" ht="16.5" hidden="1" customHeight="1"/>
    <row r="34843" ht="16.5" hidden="1" customHeight="1"/>
    <row r="34844" ht="16.5" hidden="1" customHeight="1"/>
    <row r="34845" ht="16.5" hidden="1" customHeight="1"/>
    <row r="34846" ht="16.5" hidden="1" customHeight="1"/>
    <row r="34847" ht="16.5" hidden="1" customHeight="1"/>
    <row r="34848" ht="16.5" hidden="1" customHeight="1"/>
    <row r="34849" ht="16.5" hidden="1" customHeight="1"/>
    <row r="34850" ht="16.5" hidden="1" customHeight="1"/>
    <row r="34851" ht="16.5" hidden="1" customHeight="1"/>
    <row r="34852" ht="16.5" hidden="1" customHeight="1"/>
    <row r="34853" ht="16.5" hidden="1" customHeight="1"/>
    <row r="34854" ht="16.5" hidden="1" customHeight="1"/>
    <row r="34855" ht="16.5" hidden="1" customHeight="1"/>
    <row r="34856" ht="16.5" hidden="1" customHeight="1"/>
    <row r="34857" ht="16.5" hidden="1" customHeight="1"/>
    <row r="34858" ht="16.5" hidden="1" customHeight="1"/>
    <row r="34859" ht="16.5" hidden="1" customHeight="1"/>
    <row r="34860" ht="16.5" hidden="1" customHeight="1"/>
    <row r="34861" ht="16.5" hidden="1" customHeight="1"/>
    <row r="34862" ht="16.5" hidden="1" customHeight="1"/>
    <row r="34863" ht="16.5" hidden="1" customHeight="1"/>
    <row r="34864" ht="16.5" hidden="1" customHeight="1"/>
    <row r="34865" ht="16.5" hidden="1" customHeight="1"/>
    <row r="34866" ht="16.5" hidden="1" customHeight="1"/>
    <row r="34867" ht="16.5" hidden="1" customHeight="1"/>
    <row r="34868" ht="16.5" hidden="1" customHeight="1"/>
    <row r="34869" ht="16.5" hidden="1" customHeight="1"/>
    <row r="34870" ht="16.5" hidden="1" customHeight="1"/>
    <row r="34871" ht="16.5" hidden="1" customHeight="1"/>
    <row r="34872" ht="16.5" hidden="1" customHeight="1"/>
    <row r="34873" ht="16.5" hidden="1" customHeight="1"/>
    <row r="34874" ht="16.5" hidden="1" customHeight="1"/>
    <row r="34875" ht="16.5" hidden="1" customHeight="1"/>
    <row r="34876" ht="16.5" hidden="1" customHeight="1"/>
    <row r="34877" ht="16.5" hidden="1" customHeight="1"/>
    <row r="34878" ht="16.5" hidden="1" customHeight="1"/>
    <row r="34879" ht="16.5" hidden="1" customHeight="1"/>
    <row r="34880" ht="16.5" hidden="1" customHeight="1"/>
    <row r="34881" ht="16.5" hidden="1" customHeight="1"/>
    <row r="34882" ht="16.5" hidden="1" customHeight="1"/>
    <row r="34883" ht="16.5" hidden="1" customHeight="1"/>
    <row r="34884" ht="16.5" hidden="1" customHeight="1"/>
    <row r="34885" ht="16.5" hidden="1" customHeight="1"/>
    <row r="34886" ht="16.5" hidden="1" customHeight="1"/>
    <row r="34887" ht="16.5" hidden="1" customHeight="1"/>
    <row r="34888" ht="16.5" hidden="1" customHeight="1"/>
    <row r="34889" ht="16.5" hidden="1" customHeight="1"/>
    <row r="34890" ht="16.5" hidden="1" customHeight="1"/>
    <row r="34891" ht="16.5" hidden="1" customHeight="1"/>
    <row r="34892" ht="16.5" hidden="1" customHeight="1"/>
    <row r="34893" ht="16.5" hidden="1" customHeight="1"/>
    <row r="34894" ht="16.5" hidden="1" customHeight="1"/>
    <row r="34895" ht="16.5" hidden="1" customHeight="1"/>
    <row r="34896" ht="16.5" hidden="1" customHeight="1"/>
    <row r="34897" ht="16.5" hidden="1" customHeight="1"/>
    <row r="34898" ht="16.5" hidden="1" customHeight="1"/>
    <row r="34899" ht="16.5" hidden="1" customHeight="1"/>
    <row r="34900" ht="16.5" hidden="1" customHeight="1"/>
    <row r="34901" ht="16.5" hidden="1" customHeight="1"/>
    <row r="34902" ht="16.5" hidden="1" customHeight="1"/>
    <row r="34903" ht="16.5" hidden="1" customHeight="1"/>
    <row r="34904" ht="16.5" hidden="1" customHeight="1"/>
    <row r="34905" ht="16.5" hidden="1" customHeight="1"/>
    <row r="34906" ht="16.5" hidden="1" customHeight="1"/>
    <row r="34907" ht="16.5" hidden="1" customHeight="1"/>
    <row r="34908" ht="16.5" hidden="1" customHeight="1"/>
    <row r="34909" ht="16.5" hidden="1" customHeight="1"/>
    <row r="34910" ht="16.5" hidden="1" customHeight="1"/>
    <row r="34911" ht="16.5" hidden="1" customHeight="1"/>
    <row r="34912" ht="16.5" hidden="1" customHeight="1"/>
    <row r="34913" ht="16.5" hidden="1" customHeight="1"/>
    <row r="34914" ht="16.5" hidden="1" customHeight="1"/>
    <row r="34915" ht="16.5" hidden="1" customHeight="1"/>
    <row r="34916" ht="16.5" hidden="1" customHeight="1"/>
    <row r="34917" ht="16.5" hidden="1" customHeight="1"/>
    <row r="34918" ht="16.5" hidden="1" customHeight="1"/>
    <row r="34919" ht="16.5" hidden="1" customHeight="1"/>
    <row r="34920" ht="16.5" hidden="1" customHeight="1"/>
    <row r="34921" ht="16.5" hidden="1" customHeight="1"/>
    <row r="34922" ht="16.5" hidden="1" customHeight="1"/>
    <row r="34923" ht="16.5" hidden="1" customHeight="1"/>
    <row r="34924" ht="16.5" hidden="1" customHeight="1"/>
    <row r="34925" ht="16.5" hidden="1" customHeight="1"/>
    <row r="34926" ht="16.5" hidden="1" customHeight="1"/>
    <row r="34927" ht="16.5" hidden="1" customHeight="1"/>
    <row r="34928" ht="16.5" hidden="1" customHeight="1"/>
    <row r="34929" ht="16.5" hidden="1" customHeight="1"/>
    <row r="34930" ht="16.5" hidden="1" customHeight="1"/>
    <row r="34931" ht="16.5" hidden="1" customHeight="1"/>
    <row r="34932" ht="16.5" hidden="1" customHeight="1"/>
    <row r="34933" ht="16.5" hidden="1" customHeight="1"/>
    <row r="34934" ht="16.5" hidden="1" customHeight="1"/>
    <row r="34935" ht="16.5" hidden="1" customHeight="1"/>
    <row r="34936" ht="16.5" hidden="1" customHeight="1"/>
    <row r="34937" ht="16.5" hidden="1" customHeight="1"/>
    <row r="34938" ht="16.5" hidden="1" customHeight="1"/>
    <row r="34939" ht="16.5" hidden="1" customHeight="1"/>
    <row r="34940" ht="16.5" hidden="1" customHeight="1"/>
    <row r="34941" ht="16.5" hidden="1" customHeight="1"/>
    <row r="34942" ht="16.5" hidden="1" customHeight="1"/>
    <row r="34943" ht="16.5" hidden="1" customHeight="1"/>
    <row r="34944" ht="16.5" hidden="1" customHeight="1"/>
    <row r="34945" ht="16.5" hidden="1" customHeight="1"/>
    <row r="34946" ht="16.5" hidden="1" customHeight="1"/>
    <row r="34947" ht="16.5" hidden="1" customHeight="1"/>
    <row r="34948" ht="16.5" hidden="1" customHeight="1"/>
    <row r="34949" ht="16.5" hidden="1" customHeight="1"/>
    <row r="34950" ht="16.5" hidden="1" customHeight="1"/>
    <row r="34951" ht="16.5" hidden="1" customHeight="1"/>
    <row r="34952" ht="16.5" hidden="1" customHeight="1"/>
    <row r="34953" ht="16.5" hidden="1" customHeight="1"/>
    <row r="34954" ht="16.5" hidden="1" customHeight="1"/>
    <row r="34955" ht="16.5" hidden="1" customHeight="1"/>
    <row r="34956" ht="16.5" hidden="1" customHeight="1"/>
    <row r="34957" ht="16.5" hidden="1" customHeight="1"/>
    <row r="34958" ht="16.5" hidden="1" customHeight="1"/>
    <row r="34959" ht="16.5" hidden="1" customHeight="1"/>
    <row r="34960" ht="16.5" hidden="1" customHeight="1"/>
    <row r="34961" ht="16.5" hidden="1" customHeight="1"/>
    <row r="34962" ht="16.5" hidden="1" customHeight="1"/>
    <row r="34963" ht="16.5" hidden="1" customHeight="1"/>
    <row r="34964" ht="16.5" hidden="1" customHeight="1"/>
    <row r="34965" ht="16.5" hidden="1" customHeight="1"/>
    <row r="34966" ht="16.5" hidden="1" customHeight="1"/>
    <row r="34967" ht="16.5" hidden="1" customHeight="1"/>
    <row r="34968" ht="16.5" hidden="1" customHeight="1"/>
    <row r="34969" ht="16.5" hidden="1" customHeight="1"/>
    <row r="34970" ht="16.5" hidden="1" customHeight="1"/>
    <row r="34971" ht="16.5" hidden="1" customHeight="1"/>
    <row r="34972" ht="16.5" hidden="1" customHeight="1"/>
    <row r="34973" ht="16.5" hidden="1" customHeight="1"/>
    <row r="34974" ht="16.5" hidden="1" customHeight="1"/>
    <row r="34975" ht="16.5" hidden="1" customHeight="1"/>
    <row r="34976" ht="16.5" hidden="1" customHeight="1"/>
    <row r="34977" ht="16.5" hidden="1" customHeight="1"/>
    <row r="34978" ht="16.5" hidden="1" customHeight="1"/>
    <row r="34979" ht="16.5" hidden="1" customHeight="1"/>
    <row r="34980" ht="16.5" hidden="1" customHeight="1"/>
    <row r="34981" ht="16.5" hidden="1" customHeight="1"/>
    <row r="34982" ht="16.5" hidden="1" customHeight="1"/>
    <row r="34983" ht="16.5" hidden="1" customHeight="1"/>
    <row r="34984" ht="16.5" hidden="1" customHeight="1"/>
    <row r="34985" ht="16.5" hidden="1" customHeight="1"/>
    <row r="34986" ht="16.5" hidden="1" customHeight="1"/>
    <row r="34987" ht="16.5" hidden="1" customHeight="1"/>
    <row r="34988" ht="16.5" hidden="1" customHeight="1"/>
    <row r="34989" ht="16.5" hidden="1" customHeight="1"/>
    <row r="34990" ht="16.5" hidden="1" customHeight="1"/>
    <row r="34991" ht="16.5" hidden="1" customHeight="1"/>
    <row r="34992" ht="16.5" hidden="1" customHeight="1"/>
    <row r="34993" ht="16.5" hidden="1" customHeight="1"/>
    <row r="34994" ht="16.5" hidden="1" customHeight="1"/>
    <row r="34995" ht="16.5" hidden="1" customHeight="1"/>
    <row r="34996" ht="16.5" hidden="1" customHeight="1"/>
    <row r="34997" ht="16.5" hidden="1" customHeight="1"/>
    <row r="34998" ht="16.5" hidden="1" customHeight="1"/>
    <row r="34999" ht="16.5" hidden="1" customHeight="1"/>
    <row r="35000" ht="16.5" hidden="1" customHeight="1"/>
    <row r="35001" ht="16.5" hidden="1" customHeight="1"/>
    <row r="35002" ht="16.5" hidden="1" customHeight="1"/>
    <row r="35003" ht="16.5" hidden="1" customHeight="1"/>
    <row r="35004" ht="16.5" hidden="1" customHeight="1"/>
    <row r="35005" ht="16.5" hidden="1" customHeight="1"/>
    <row r="35006" ht="16.5" hidden="1" customHeight="1"/>
    <row r="35007" ht="16.5" hidden="1" customHeight="1"/>
    <row r="35008" ht="16.5" hidden="1" customHeight="1"/>
    <row r="35009" ht="16.5" hidden="1" customHeight="1"/>
    <row r="35010" ht="16.5" hidden="1" customHeight="1"/>
    <row r="35011" ht="16.5" hidden="1" customHeight="1"/>
    <row r="35012" ht="16.5" hidden="1" customHeight="1"/>
    <row r="35013" ht="16.5" hidden="1" customHeight="1"/>
    <row r="35014" ht="16.5" hidden="1" customHeight="1"/>
    <row r="35015" ht="16.5" hidden="1" customHeight="1"/>
    <row r="35016" ht="16.5" hidden="1" customHeight="1"/>
    <row r="35017" ht="16.5" hidden="1" customHeight="1"/>
    <row r="35018" ht="16.5" hidden="1" customHeight="1"/>
    <row r="35019" ht="16.5" hidden="1" customHeight="1"/>
    <row r="35020" ht="16.5" hidden="1" customHeight="1"/>
    <row r="35021" ht="16.5" hidden="1" customHeight="1"/>
    <row r="35022" ht="16.5" hidden="1" customHeight="1"/>
    <row r="35023" ht="16.5" hidden="1" customHeight="1"/>
    <row r="35024" ht="16.5" hidden="1" customHeight="1"/>
    <row r="35025" ht="16.5" hidden="1" customHeight="1"/>
    <row r="35026" ht="16.5" hidden="1" customHeight="1"/>
    <row r="35027" ht="16.5" hidden="1" customHeight="1"/>
    <row r="35028" ht="16.5" hidden="1" customHeight="1"/>
    <row r="35029" ht="16.5" hidden="1" customHeight="1"/>
    <row r="35030" ht="16.5" hidden="1" customHeight="1"/>
    <row r="35031" ht="16.5" hidden="1" customHeight="1"/>
    <row r="35032" ht="16.5" hidden="1" customHeight="1"/>
    <row r="35033" ht="16.5" hidden="1" customHeight="1"/>
    <row r="35034" ht="16.5" hidden="1" customHeight="1"/>
    <row r="35035" ht="16.5" hidden="1" customHeight="1"/>
    <row r="35036" ht="16.5" hidden="1" customHeight="1"/>
    <row r="35037" ht="16.5" hidden="1" customHeight="1"/>
    <row r="35038" ht="16.5" hidden="1" customHeight="1"/>
    <row r="35039" ht="16.5" hidden="1" customHeight="1"/>
    <row r="35040" ht="16.5" hidden="1" customHeight="1"/>
    <row r="35041" ht="16.5" hidden="1" customHeight="1"/>
    <row r="35042" ht="16.5" hidden="1" customHeight="1"/>
    <row r="35043" ht="16.5" hidden="1" customHeight="1"/>
    <row r="35044" ht="16.5" hidden="1" customHeight="1"/>
    <row r="35045" ht="16.5" hidden="1" customHeight="1"/>
    <row r="35046" ht="16.5" hidden="1" customHeight="1"/>
    <row r="35047" ht="16.5" hidden="1" customHeight="1"/>
    <row r="35048" ht="16.5" hidden="1" customHeight="1"/>
    <row r="35049" ht="16.5" hidden="1" customHeight="1"/>
    <row r="35050" ht="16.5" hidden="1" customHeight="1"/>
    <row r="35051" ht="16.5" hidden="1" customHeight="1"/>
    <row r="35052" ht="16.5" hidden="1" customHeight="1"/>
    <row r="35053" ht="16.5" hidden="1" customHeight="1"/>
    <row r="35054" ht="16.5" hidden="1" customHeight="1"/>
    <row r="35055" ht="16.5" hidden="1" customHeight="1"/>
    <row r="35056" ht="16.5" hidden="1" customHeight="1"/>
    <row r="35057" ht="16.5" hidden="1" customHeight="1"/>
    <row r="35058" ht="16.5" hidden="1" customHeight="1"/>
    <row r="35059" ht="16.5" hidden="1" customHeight="1"/>
    <row r="35060" ht="16.5" hidden="1" customHeight="1"/>
    <row r="35061" ht="16.5" hidden="1" customHeight="1"/>
    <row r="35062" ht="16.5" hidden="1" customHeight="1"/>
    <row r="35063" ht="16.5" hidden="1" customHeight="1"/>
    <row r="35064" ht="16.5" hidden="1" customHeight="1"/>
    <row r="35065" ht="16.5" hidden="1" customHeight="1"/>
    <row r="35066" ht="16.5" hidden="1" customHeight="1"/>
    <row r="35067" ht="16.5" hidden="1" customHeight="1"/>
    <row r="35068" ht="16.5" hidden="1" customHeight="1"/>
    <row r="35069" ht="16.5" hidden="1" customHeight="1"/>
    <row r="35070" ht="16.5" hidden="1" customHeight="1"/>
    <row r="35071" ht="16.5" hidden="1" customHeight="1"/>
    <row r="35072" ht="16.5" hidden="1" customHeight="1"/>
    <row r="35073" ht="16.5" hidden="1" customHeight="1"/>
    <row r="35074" ht="16.5" hidden="1" customHeight="1"/>
    <row r="35075" ht="16.5" hidden="1" customHeight="1"/>
    <row r="35076" ht="16.5" hidden="1" customHeight="1"/>
    <row r="35077" ht="16.5" hidden="1" customHeight="1"/>
    <row r="35078" ht="16.5" hidden="1" customHeight="1"/>
    <row r="35079" ht="16.5" hidden="1" customHeight="1"/>
    <row r="35080" ht="16.5" hidden="1" customHeight="1"/>
    <row r="35081" ht="16.5" hidden="1" customHeight="1"/>
    <row r="35082" ht="16.5" hidden="1" customHeight="1"/>
    <row r="35083" ht="16.5" hidden="1" customHeight="1"/>
    <row r="35084" ht="16.5" hidden="1" customHeight="1"/>
    <row r="35085" ht="16.5" hidden="1" customHeight="1"/>
    <row r="35086" ht="16.5" hidden="1" customHeight="1"/>
    <row r="35087" ht="16.5" hidden="1" customHeight="1"/>
    <row r="35088" ht="16.5" hidden="1" customHeight="1"/>
    <row r="35089" ht="16.5" hidden="1" customHeight="1"/>
    <row r="35090" ht="16.5" hidden="1" customHeight="1"/>
    <row r="35091" ht="16.5" hidden="1" customHeight="1"/>
    <row r="35092" ht="16.5" hidden="1" customHeight="1"/>
    <row r="35093" ht="16.5" hidden="1" customHeight="1"/>
    <row r="35094" ht="16.5" hidden="1" customHeight="1"/>
    <row r="35095" ht="16.5" hidden="1" customHeight="1"/>
    <row r="35096" ht="16.5" hidden="1" customHeight="1"/>
    <row r="35097" ht="16.5" hidden="1" customHeight="1"/>
    <row r="35098" ht="16.5" hidden="1" customHeight="1"/>
    <row r="35099" ht="16.5" hidden="1" customHeight="1"/>
    <row r="35100" ht="16.5" hidden="1" customHeight="1"/>
    <row r="35101" ht="16.5" hidden="1" customHeight="1"/>
    <row r="35102" ht="16.5" hidden="1" customHeight="1"/>
    <row r="35103" ht="16.5" hidden="1" customHeight="1"/>
    <row r="35104" ht="16.5" hidden="1" customHeight="1"/>
    <row r="35105" ht="16.5" hidden="1" customHeight="1"/>
    <row r="35106" ht="16.5" hidden="1" customHeight="1"/>
    <row r="35107" ht="16.5" hidden="1" customHeight="1"/>
    <row r="35108" ht="16.5" hidden="1" customHeight="1"/>
    <row r="35109" ht="16.5" hidden="1" customHeight="1"/>
    <row r="35110" ht="16.5" hidden="1" customHeight="1"/>
    <row r="35111" ht="16.5" hidden="1" customHeight="1"/>
    <row r="35112" ht="16.5" hidden="1" customHeight="1"/>
    <row r="35113" ht="16.5" hidden="1" customHeight="1"/>
    <row r="35114" ht="16.5" hidden="1" customHeight="1"/>
    <row r="35115" ht="16.5" hidden="1" customHeight="1"/>
    <row r="35116" ht="16.5" hidden="1" customHeight="1"/>
    <row r="35117" ht="16.5" hidden="1" customHeight="1"/>
    <row r="35118" ht="16.5" hidden="1" customHeight="1"/>
    <row r="35119" ht="16.5" hidden="1" customHeight="1"/>
    <row r="35120" ht="16.5" hidden="1" customHeight="1"/>
    <row r="35121" ht="16.5" hidden="1" customHeight="1"/>
    <row r="35122" ht="16.5" hidden="1" customHeight="1"/>
    <row r="35123" ht="16.5" hidden="1" customHeight="1"/>
    <row r="35124" ht="16.5" hidden="1" customHeight="1"/>
    <row r="35125" ht="16.5" hidden="1" customHeight="1"/>
    <row r="35126" ht="16.5" hidden="1" customHeight="1"/>
    <row r="35127" ht="16.5" hidden="1" customHeight="1"/>
    <row r="35128" ht="16.5" hidden="1" customHeight="1"/>
    <row r="35129" ht="16.5" hidden="1" customHeight="1"/>
    <row r="35130" ht="16.5" hidden="1" customHeight="1"/>
    <row r="35131" ht="16.5" hidden="1" customHeight="1"/>
    <row r="35132" ht="16.5" hidden="1" customHeight="1"/>
    <row r="35133" ht="16.5" hidden="1" customHeight="1"/>
    <row r="35134" ht="16.5" hidden="1" customHeight="1"/>
    <row r="35135" ht="16.5" hidden="1" customHeight="1"/>
    <row r="35136" ht="16.5" hidden="1" customHeight="1"/>
    <row r="35137" ht="16.5" hidden="1" customHeight="1"/>
    <row r="35138" ht="16.5" hidden="1" customHeight="1"/>
    <row r="35139" ht="16.5" hidden="1" customHeight="1"/>
    <row r="35140" ht="16.5" hidden="1" customHeight="1"/>
    <row r="35141" ht="16.5" hidden="1" customHeight="1"/>
    <row r="35142" ht="16.5" hidden="1" customHeight="1"/>
    <row r="35143" ht="16.5" hidden="1" customHeight="1"/>
    <row r="35144" ht="16.5" hidden="1" customHeight="1"/>
    <row r="35145" ht="16.5" hidden="1" customHeight="1"/>
    <row r="35146" ht="16.5" hidden="1" customHeight="1"/>
    <row r="35147" ht="16.5" hidden="1" customHeight="1"/>
    <row r="35148" ht="16.5" hidden="1" customHeight="1"/>
    <row r="35149" ht="16.5" hidden="1" customHeight="1"/>
    <row r="35150" ht="16.5" hidden="1" customHeight="1"/>
    <row r="35151" ht="16.5" hidden="1" customHeight="1"/>
    <row r="35152" ht="16.5" hidden="1" customHeight="1"/>
    <row r="35153" ht="16.5" hidden="1" customHeight="1"/>
    <row r="35154" ht="16.5" hidden="1" customHeight="1"/>
    <row r="35155" ht="16.5" hidden="1" customHeight="1"/>
    <row r="35156" ht="16.5" hidden="1" customHeight="1"/>
    <row r="35157" ht="16.5" hidden="1" customHeight="1"/>
    <row r="35158" ht="16.5" hidden="1" customHeight="1"/>
    <row r="35159" ht="16.5" hidden="1" customHeight="1"/>
    <row r="35160" ht="16.5" hidden="1" customHeight="1"/>
    <row r="35161" ht="16.5" hidden="1" customHeight="1"/>
    <row r="35162" ht="16.5" hidden="1" customHeight="1"/>
    <row r="35163" ht="16.5" hidden="1" customHeight="1"/>
    <row r="35164" ht="16.5" hidden="1" customHeight="1"/>
    <row r="35165" ht="16.5" hidden="1" customHeight="1"/>
    <row r="35166" ht="16.5" hidden="1" customHeight="1"/>
    <row r="35167" ht="16.5" hidden="1" customHeight="1"/>
    <row r="35168" ht="16.5" hidden="1" customHeight="1"/>
    <row r="35169" ht="16.5" hidden="1" customHeight="1"/>
    <row r="35170" ht="16.5" hidden="1" customHeight="1"/>
    <row r="35171" ht="16.5" hidden="1" customHeight="1"/>
    <row r="35172" ht="16.5" hidden="1" customHeight="1"/>
    <row r="35173" ht="16.5" hidden="1" customHeight="1"/>
    <row r="35174" ht="16.5" hidden="1" customHeight="1"/>
    <row r="35175" ht="16.5" hidden="1" customHeight="1"/>
    <row r="35176" ht="16.5" hidden="1" customHeight="1"/>
    <row r="35177" ht="16.5" hidden="1" customHeight="1"/>
    <row r="35178" ht="16.5" hidden="1" customHeight="1"/>
    <row r="35179" ht="16.5" hidden="1" customHeight="1"/>
    <row r="35180" ht="16.5" hidden="1" customHeight="1"/>
    <row r="35181" ht="16.5" hidden="1" customHeight="1"/>
    <row r="35182" ht="16.5" hidden="1" customHeight="1"/>
    <row r="35183" ht="16.5" hidden="1" customHeight="1"/>
    <row r="35184" ht="16.5" hidden="1" customHeight="1"/>
    <row r="35185" ht="16.5" hidden="1" customHeight="1"/>
    <row r="35186" ht="16.5" hidden="1" customHeight="1"/>
    <row r="35187" ht="16.5" hidden="1" customHeight="1"/>
    <row r="35188" ht="16.5" hidden="1" customHeight="1"/>
    <row r="35189" ht="16.5" hidden="1" customHeight="1"/>
    <row r="35190" ht="16.5" hidden="1" customHeight="1"/>
    <row r="35191" ht="16.5" hidden="1" customHeight="1"/>
    <row r="35192" ht="16.5" hidden="1" customHeight="1"/>
    <row r="35193" ht="16.5" hidden="1" customHeight="1"/>
    <row r="35194" ht="16.5" hidden="1" customHeight="1"/>
    <row r="35195" ht="16.5" hidden="1" customHeight="1"/>
    <row r="35196" ht="16.5" hidden="1" customHeight="1"/>
    <row r="35197" ht="16.5" hidden="1" customHeight="1"/>
    <row r="35198" ht="16.5" hidden="1" customHeight="1"/>
    <row r="35199" ht="16.5" hidden="1" customHeight="1"/>
    <row r="35200" ht="16.5" hidden="1" customHeight="1"/>
    <row r="35201" ht="16.5" hidden="1" customHeight="1"/>
    <row r="35202" ht="16.5" hidden="1" customHeight="1"/>
    <row r="35203" ht="16.5" hidden="1" customHeight="1"/>
    <row r="35204" ht="16.5" hidden="1" customHeight="1"/>
    <row r="35205" ht="16.5" hidden="1" customHeight="1"/>
    <row r="35206" ht="16.5" hidden="1" customHeight="1"/>
    <row r="35207" ht="16.5" hidden="1" customHeight="1"/>
    <row r="35208" ht="16.5" hidden="1" customHeight="1"/>
    <row r="35209" ht="16.5" hidden="1" customHeight="1"/>
    <row r="35210" ht="16.5" hidden="1" customHeight="1"/>
    <row r="35211" ht="16.5" hidden="1" customHeight="1"/>
    <row r="35212" ht="16.5" hidden="1" customHeight="1"/>
    <row r="35213" ht="16.5" hidden="1" customHeight="1"/>
    <row r="35214" ht="16.5" hidden="1" customHeight="1"/>
    <row r="35215" ht="16.5" hidden="1" customHeight="1"/>
    <row r="35216" ht="16.5" hidden="1" customHeight="1"/>
    <row r="35217" ht="16.5" hidden="1" customHeight="1"/>
    <row r="35218" ht="16.5" hidden="1" customHeight="1"/>
    <row r="35219" ht="16.5" hidden="1" customHeight="1"/>
    <row r="35220" ht="16.5" hidden="1" customHeight="1"/>
    <row r="35221" ht="16.5" hidden="1" customHeight="1"/>
    <row r="35222" ht="16.5" hidden="1" customHeight="1"/>
    <row r="35223" ht="16.5" hidden="1" customHeight="1"/>
    <row r="35224" ht="16.5" hidden="1" customHeight="1"/>
    <row r="35225" ht="16.5" hidden="1" customHeight="1"/>
    <row r="35226" ht="16.5" hidden="1" customHeight="1"/>
    <row r="35227" ht="16.5" hidden="1" customHeight="1"/>
    <row r="35228" ht="16.5" hidden="1" customHeight="1"/>
    <row r="35229" ht="16.5" hidden="1" customHeight="1"/>
    <row r="35230" ht="16.5" hidden="1" customHeight="1"/>
    <row r="35231" ht="16.5" hidden="1" customHeight="1"/>
    <row r="35232" ht="16.5" hidden="1" customHeight="1"/>
    <row r="35233" ht="16.5" hidden="1" customHeight="1"/>
    <row r="35234" ht="16.5" hidden="1" customHeight="1"/>
    <row r="35235" ht="16.5" hidden="1" customHeight="1"/>
    <row r="35236" ht="16.5" hidden="1" customHeight="1"/>
    <row r="35237" ht="16.5" hidden="1" customHeight="1"/>
    <row r="35238" ht="16.5" hidden="1" customHeight="1"/>
    <row r="35239" ht="16.5" hidden="1" customHeight="1"/>
    <row r="35240" ht="16.5" hidden="1" customHeight="1"/>
    <row r="35241" ht="16.5" hidden="1" customHeight="1"/>
    <row r="35242" ht="16.5" hidden="1" customHeight="1"/>
    <row r="35243" ht="16.5" hidden="1" customHeight="1"/>
    <row r="35244" ht="16.5" hidden="1" customHeight="1"/>
    <row r="35245" ht="16.5" hidden="1" customHeight="1"/>
    <row r="35246" ht="16.5" hidden="1" customHeight="1"/>
    <row r="35247" ht="16.5" hidden="1" customHeight="1"/>
    <row r="35248" ht="16.5" hidden="1" customHeight="1"/>
    <row r="35249" ht="16.5" hidden="1" customHeight="1"/>
    <row r="35250" ht="16.5" hidden="1" customHeight="1"/>
    <row r="35251" ht="16.5" hidden="1" customHeight="1"/>
    <row r="35252" ht="16.5" hidden="1" customHeight="1"/>
    <row r="35253" ht="16.5" hidden="1" customHeight="1"/>
    <row r="35254" ht="16.5" hidden="1" customHeight="1"/>
    <row r="35255" ht="16.5" hidden="1" customHeight="1"/>
    <row r="35256" ht="16.5" hidden="1" customHeight="1"/>
    <row r="35257" ht="16.5" hidden="1" customHeight="1"/>
    <row r="35258" ht="16.5" hidden="1" customHeight="1"/>
    <row r="35259" ht="16.5" hidden="1" customHeight="1"/>
    <row r="35260" ht="16.5" hidden="1" customHeight="1"/>
    <row r="35261" ht="16.5" hidden="1" customHeight="1"/>
    <row r="35262" ht="16.5" hidden="1" customHeight="1"/>
    <row r="35263" ht="16.5" hidden="1" customHeight="1"/>
    <row r="35264" ht="16.5" hidden="1" customHeight="1"/>
    <row r="35265" ht="16.5" hidden="1" customHeight="1"/>
    <row r="35266" ht="16.5" hidden="1" customHeight="1"/>
    <row r="35267" ht="16.5" hidden="1" customHeight="1"/>
    <row r="35268" ht="16.5" hidden="1" customHeight="1"/>
    <row r="35269" ht="16.5" hidden="1" customHeight="1"/>
    <row r="35270" ht="16.5" hidden="1" customHeight="1"/>
    <row r="35271" ht="16.5" hidden="1" customHeight="1"/>
    <row r="35272" ht="16.5" hidden="1" customHeight="1"/>
    <row r="35273" ht="16.5" hidden="1" customHeight="1"/>
    <row r="35274" ht="16.5" hidden="1" customHeight="1"/>
    <row r="35275" ht="16.5" hidden="1" customHeight="1"/>
    <row r="35276" ht="16.5" hidden="1" customHeight="1"/>
    <row r="35277" ht="16.5" hidden="1" customHeight="1"/>
    <row r="35278" ht="16.5" hidden="1" customHeight="1"/>
    <row r="35279" ht="16.5" hidden="1" customHeight="1"/>
    <row r="35280" ht="16.5" hidden="1" customHeight="1"/>
    <row r="35281" ht="16.5" hidden="1" customHeight="1"/>
    <row r="35282" ht="16.5" hidden="1" customHeight="1"/>
    <row r="35283" ht="16.5" hidden="1" customHeight="1"/>
    <row r="35284" ht="16.5" hidden="1" customHeight="1"/>
    <row r="35285" ht="16.5" hidden="1" customHeight="1"/>
    <row r="35286" ht="16.5" hidden="1" customHeight="1"/>
    <row r="35287" ht="16.5" hidden="1" customHeight="1"/>
    <row r="35288" ht="16.5" hidden="1" customHeight="1"/>
    <row r="35289" ht="16.5" hidden="1" customHeight="1"/>
    <row r="35290" ht="16.5" hidden="1" customHeight="1"/>
    <row r="35291" ht="16.5" hidden="1" customHeight="1"/>
    <row r="35292" ht="16.5" hidden="1" customHeight="1"/>
    <row r="35293" ht="16.5" hidden="1" customHeight="1"/>
    <row r="35294" ht="16.5" hidden="1" customHeight="1"/>
    <row r="35295" ht="16.5" hidden="1" customHeight="1"/>
    <row r="35296" ht="16.5" hidden="1" customHeight="1"/>
    <row r="35297" ht="16.5" hidden="1" customHeight="1"/>
    <row r="35298" ht="16.5" hidden="1" customHeight="1"/>
    <row r="35299" ht="16.5" hidden="1" customHeight="1"/>
    <row r="35300" ht="16.5" hidden="1" customHeight="1"/>
    <row r="35301" ht="16.5" hidden="1" customHeight="1"/>
    <row r="35302" ht="16.5" hidden="1" customHeight="1"/>
    <row r="35303" ht="16.5" hidden="1" customHeight="1"/>
    <row r="35304" ht="16.5" hidden="1" customHeight="1"/>
    <row r="35305" ht="16.5" hidden="1" customHeight="1"/>
    <row r="35306" ht="16.5" hidden="1" customHeight="1"/>
    <row r="35307" ht="16.5" hidden="1" customHeight="1"/>
    <row r="35308" ht="16.5" hidden="1" customHeight="1"/>
    <row r="35309" ht="16.5" hidden="1" customHeight="1"/>
    <row r="35310" ht="16.5" hidden="1" customHeight="1"/>
    <row r="35311" ht="16.5" hidden="1" customHeight="1"/>
    <row r="35312" ht="16.5" hidden="1" customHeight="1"/>
    <row r="35313" ht="16.5" hidden="1" customHeight="1"/>
    <row r="35314" ht="16.5" hidden="1" customHeight="1"/>
    <row r="35315" ht="16.5" hidden="1" customHeight="1"/>
    <row r="35316" ht="16.5" hidden="1" customHeight="1"/>
    <row r="35317" ht="16.5" hidden="1" customHeight="1"/>
    <row r="35318" ht="16.5" hidden="1" customHeight="1"/>
    <row r="35319" ht="16.5" hidden="1" customHeight="1"/>
    <row r="35320" ht="16.5" hidden="1" customHeight="1"/>
    <row r="35321" ht="16.5" hidden="1" customHeight="1"/>
    <row r="35322" ht="16.5" hidden="1" customHeight="1"/>
    <row r="35323" ht="16.5" hidden="1" customHeight="1"/>
    <row r="35324" ht="16.5" hidden="1" customHeight="1"/>
    <row r="35325" ht="16.5" hidden="1" customHeight="1"/>
    <row r="35326" ht="16.5" hidden="1" customHeight="1"/>
    <row r="35327" ht="16.5" hidden="1" customHeight="1"/>
    <row r="35328" ht="16.5" hidden="1" customHeight="1"/>
    <row r="35329" ht="16.5" hidden="1" customHeight="1"/>
    <row r="35330" ht="16.5" hidden="1" customHeight="1"/>
    <row r="35331" ht="16.5" hidden="1" customHeight="1"/>
    <row r="35332" ht="16.5" hidden="1" customHeight="1"/>
    <row r="35333" ht="16.5" hidden="1" customHeight="1"/>
    <row r="35334" ht="16.5" hidden="1" customHeight="1"/>
    <row r="35335" ht="16.5" hidden="1" customHeight="1"/>
    <row r="35336" ht="16.5" hidden="1" customHeight="1"/>
    <row r="35337" ht="16.5" hidden="1" customHeight="1"/>
    <row r="35338" ht="16.5" hidden="1" customHeight="1"/>
    <row r="35339" ht="16.5" hidden="1" customHeight="1"/>
    <row r="35340" ht="16.5" hidden="1" customHeight="1"/>
    <row r="35341" ht="16.5" hidden="1" customHeight="1"/>
    <row r="35342" ht="16.5" hidden="1" customHeight="1"/>
    <row r="35343" ht="16.5" hidden="1" customHeight="1"/>
    <row r="35344" ht="16.5" hidden="1" customHeight="1"/>
    <row r="35345" ht="16.5" hidden="1" customHeight="1"/>
    <row r="35346" ht="16.5" hidden="1" customHeight="1"/>
    <row r="35347" ht="16.5" hidden="1" customHeight="1"/>
    <row r="35348" ht="16.5" hidden="1" customHeight="1"/>
    <row r="35349" ht="16.5" hidden="1" customHeight="1"/>
    <row r="35350" ht="16.5" hidden="1" customHeight="1"/>
    <row r="35351" ht="16.5" hidden="1" customHeight="1"/>
    <row r="35352" ht="16.5" hidden="1" customHeight="1"/>
    <row r="35353" ht="16.5" hidden="1" customHeight="1"/>
    <row r="35354" ht="16.5" hidden="1" customHeight="1"/>
    <row r="35355" ht="16.5" hidden="1" customHeight="1"/>
    <row r="35356" ht="16.5" hidden="1" customHeight="1"/>
    <row r="35357" ht="16.5" hidden="1" customHeight="1"/>
    <row r="35358" ht="16.5" hidden="1" customHeight="1"/>
    <row r="35359" ht="16.5" hidden="1" customHeight="1"/>
    <row r="35360" ht="16.5" hidden="1" customHeight="1"/>
    <row r="35361" ht="16.5" hidden="1" customHeight="1"/>
    <row r="35362" ht="16.5" hidden="1" customHeight="1"/>
    <row r="35363" ht="16.5" hidden="1" customHeight="1"/>
    <row r="35364" ht="16.5" hidden="1" customHeight="1"/>
    <row r="35365" ht="16.5" hidden="1" customHeight="1"/>
    <row r="35366" ht="16.5" hidden="1" customHeight="1"/>
    <row r="35367" ht="16.5" hidden="1" customHeight="1"/>
    <row r="35368" ht="16.5" hidden="1" customHeight="1"/>
    <row r="35369" ht="16.5" hidden="1" customHeight="1"/>
    <row r="35370" ht="16.5" hidden="1" customHeight="1"/>
    <row r="35371" ht="16.5" hidden="1" customHeight="1"/>
    <row r="35372" ht="16.5" hidden="1" customHeight="1"/>
    <row r="35373" ht="16.5" hidden="1" customHeight="1"/>
    <row r="35374" ht="16.5" hidden="1" customHeight="1"/>
    <row r="35375" ht="16.5" hidden="1" customHeight="1"/>
    <row r="35376" ht="16.5" hidden="1" customHeight="1"/>
    <row r="35377" ht="16.5" hidden="1" customHeight="1"/>
    <row r="35378" ht="16.5" hidden="1" customHeight="1"/>
    <row r="35379" ht="16.5" hidden="1" customHeight="1"/>
    <row r="35380" ht="16.5" hidden="1" customHeight="1"/>
    <row r="35381" ht="16.5" hidden="1" customHeight="1"/>
    <row r="35382" ht="16.5" hidden="1" customHeight="1"/>
    <row r="35383" ht="16.5" hidden="1" customHeight="1"/>
    <row r="35384" ht="16.5" hidden="1" customHeight="1"/>
    <row r="35385" ht="16.5" hidden="1" customHeight="1"/>
    <row r="35386" ht="16.5" hidden="1" customHeight="1"/>
    <row r="35387" ht="16.5" hidden="1" customHeight="1"/>
    <row r="35388" ht="16.5" hidden="1" customHeight="1"/>
    <row r="35389" ht="16.5" hidden="1" customHeight="1"/>
    <row r="35390" ht="16.5" hidden="1" customHeight="1"/>
    <row r="35391" ht="16.5" hidden="1" customHeight="1"/>
    <row r="35392" ht="16.5" hidden="1" customHeight="1"/>
    <row r="35393" ht="16.5" hidden="1" customHeight="1"/>
    <row r="35394" ht="16.5" hidden="1" customHeight="1"/>
    <row r="35395" ht="16.5" hidden="1" customHeight="1"/>
    <row r="35396" ht="16.5" hidden="1" customHeight="1"/>
    <row r="35397" ht="16.5" hidden="1" customHeight="1"/>
    <row r="35398" ht="16.5" hidden="1" customHeight="1"/>
    <row r="35399" ht="16.5" hidden="1" customHeight="1"/>
    <row r="35400" ht="16.5" hidden="1" customHeight="1"/>
    <row r="35401" ht="16.5" hidden="1" customHeight="1"/>
    <row r="35402" ht="16.5" hidden="1" customHeight="1"/>
    <row r="35403" ht="16.5" hidden="1" customHeight="1"/>
    <row r="35404" ht="16.5" hidden="1" customHeight="1"/>
    <row r="35405" ht="16.5" hidden="1" customHeight="1"/>
    <row r="35406" ht="16.5" hidden="1" customHeight="1"/>
    <row r="35407" ht="16.5" hidden="1" customHeight="1"/>
    <row r="35408" ht="16.5" hidden="1" customHeight="1"/>
    <row r="35409" ht="16.5" hidden="1" customHeight="1"/>
    <row r="35410" ht="16.5" hidden="1" customHeight="1"/>
    <row r="35411" ht="16.5" hidden="1" customHeight="1"/>
    <row r="35412" ht="16.5" hidden="1" customHeight="1"/>
    <row r="35413" ht="16.5" hidden="1" customHeight="1"/>
    <row r="35414" ht="16.5" hidden="1" customHeight="1"/>
    <row r="35415" ht="16.5" hidden="1" customHeight="1"/>
    <row r="35416" ht="16.5" hidden="1" customHeight="1"/>
    <row r="35417" ht="16.5" hidden="1" customHeight="1"/>
    <row r="35418" ht="16.5" hidden="1" customHeight="1"/>
    <row r="35419" ht="16.5" hidden="1" customHeight="1"/>
    <row r="35420" ht="16.5" hidden="1" customHeight="1"/>
    <row r="35421" ht="16.5" hidden="1" customHeight="1"/>
    <row r="35422" ht="16.5" hidden="1" customHeight="1"/>
    <row r="35423" ht="16.5" hidden="1" customHeight="1"/>
    <row r="35424" ht="16.5" hidden="1" customHeight="1"/>
    <row r="35425" ht="16.5" hidden="1" customHeight="1"/>
    <row r="35426" ht="16.5" hidden="1" customHeight="1"/>
    <row r="35427" ht="16.5" hidden="1" customHeight="1"/>
    <row r="35428" ht="16.5" hidden="1" customHeight="1"/>
    <row r="35429" ht="16.5" hidden="1" customHeight="1"/>
    <row r="35430" ht="16.5" hidden="1" customHeight="1"/>
    <row r="35431" ht="16.5" hidden="1" customHeight="1"/>
    <row r="35432" ht="16.5" hidden="1" customHeight="1"/>
    <row r="35433" ht="16.5" hidden="1" customHeight="1"/>
    <row r="35434" ht="16.5" hidden="1" customHeight="1"/>
    <row r="35435" ht="16.5" hidden="1" customHeight="1"/>
    <row r="35436" ht="16.5" hidden="1" customHeight="1"/>
    <row r="35437" ht="16.5" hidden="1" customHeight="1"/>
    <row r="35438" ht="16.5" hidden="1" customHeight="1"/>
    <row r="35439" ht="16.5" hidden="1" customHeight="1"/>
    <row r="35440" ht="16.5" hidden="1" customHeight="1"/>
    <row r="35441" ht="16.5" hidden="1" customHeight="1"/>
    <row r="35442" ht="16.5" hidden="1" customHeight="1"/>
    <row r="35443" ht="16.5" hidden="1" customHeight="1"/>
    <row r="35444" ht="16.5" hidden="1" customHeight="1"/>
    <row r="35445" ht="16.5" hidden="1" customHeight="1"/>
    <row r="35446" ht="16.5" hidden="1" customHeight="1"/>
    <row r="35447" ht="16.5" hidden="1" customHeight="1"/>
    <row r="35448" ht="16.5" hidden="1" customHeight="1"/>
    <row r="35449" ht="16.5" hidden="1" customHeight="1"/>
    <row r="35450" ht="16.5" hidden="1" customHeight="1"/>
    <row r="35451" ht="16.5" hidden="1" customHeight="1"/>
    <row r="35452" ht="16.5" hidden="1" customHeight="1"/>
    <row r="35453" ht="16.5" hidden="1" customHeight="1"/>
    <row r="35454" ht="16.5" hidden="1" customHeight="1"/>
    <row r="35455" ht="16.5" hidden="1" customHeight="1"/>
    <row r="35456" ht="16.5" hidden="1" customHeight="1"/>
    <row r="35457" ht="16.5" hidden="1" customHeight="1"/>
    <row r="35458" ht="16.5" hidden="1" customHeight="1"/>
    <row r="35459" ht="16.5" hidden="1" customHeight="1"/>
    <row r="35460" ht="16.5" hidden="1" customHeight="1"/>
    <row r="35461" ht="16.5" hidden="1" customHeight="1"/>
    <row r="35462" ht="16.5" hidden="1" customHeight="1"/>
    <row r="35463" ht="16.5" hidden="1" customHeight="1"/>
    <row r="35464" ht="16.5" hidden="1" customHeight="1"/>
    <row r="35465" ht="16.5" hidden="1" customHeight="1"/>
    <row r="35466" ht="16.5" hidden="1" customHeight="1"/>
    <row r="35467" ht="16.5" hidden="1" customHeight="1"/>
    <row r="35468" ht="16.5" hidden="1" customHeight="1"/>
    <row r="35469" ht="16.5" hidden="1" customHeight="1"/>
    <row r="35470" ht="16.5" hidden="1" customHeight="1"/>
    <row r="35471" ht="16.5" hidden="1" customHeight="1"/>
    <row r="35472" ht="16.5" hidden="1" customHeight="1"/>
    <row r="35473" ht="16.5" hidden="1" customHeight="1"/>
    <row r="35474" ht="16.5" hidden="1" customHeight="1"/>
    <row r="35475" ht="16.5" hidden="1" customHeight="1"/>
    <row r="35476" ht="16.5" hidden="1" customHeight="1"/>
    <row r="35477" ht="16.5" hidden="1" customHeight="1"/>
    <row r="35478" ht="16.5" hidden="1" customHeight="1"/>
    <row r="35479" ht="16.5" hidden="1" customHeight="1"/>
    <row r="35480" ht="16.5" hidden="1" customHeight="1"/>
    <row r="35481" ht="16.5" hidden="1" customHeight="1"/>
    <row r="35482" ht="16.5" hidden="1" customHeight="1"/>
    <row r="35483" ht="16.5" hidden="1" customHeight="1"/>
    <row r="35484" ht="16.5" hidden="1" customHeight="1"/>
    <row r="35485" ht="16.5" hidden="1" customHeight="1"/>
    <row r="35486" ht="16.5" hidden="1" customHeight="1"/>
    <row r="35487" ht="16.5" hidden="1" customHeight="1"/>
    <row r="35488" ht="16.5" hidden="1" customHeight="1"/>
    <row r="35489" ht="16.5" hidden="1" customHeight="1"/>
    <row r="35490" ht="16.5" hidden="1" customHeight="1"/>
    <row r="35491" ht="16.5" hidden="1" customHeight="1"/>
    <row r="35492" ht="16.5" hidden="1" customHeight="1"/>
    <row r="35493" ht="16.5" hidden="1" customHeight="1"/>
    <row r="35494" ht="16.5" hidden="1" customHeight="1"/>
    <row r="35495" ht="16.5" hidden="1" customHeight="1"/>
    <row r="35496" ht="16.5" hidden="1" customHeight="1"/>
    <row r="35497" ht="16.5" hidden="1" customHeight="1"/>
    <row r="35498" ht="16.5" hidden="1" customHeight="1"/>
    <row r="35499" ht="16.5" hidden="1" customHeight="1"/>
    <row r="35500" ht="16.5" hidden="1" customHeight="1"/>
    <row r="35501" ht="16.5" hidden="1" customHeight="1"/>
    <row r="35502" ht="16.5" hidden="1" customHeight="1"/>
    <row r="35503" ht="16.5" hidden="1" customHeight="1"/>
    <row r="35504" ht="16.5" hidden="1" customHeight="1"/>
    <row r="35505" ht="16.5" hidden="1" customHeight="1"/>
    <row r="35506" ht="16.5" hidden="1" customHeight="1"/>
    <row r="35507" ht="16.5" hidden="1" customHeight="1"/>
    <row r="35508" ht="16.5" hidden="1" customHeight="1"/>
    <row r="35509" ht="16.5" hidden="1" customHeight="1"/>
    <row r="35510" ht="16.5" hidden="1" customHeight="1"/>
    <row r="35511" ht="16.5" hidden="1" customHeight="1"/>
    <row r="35512" ht="16.5" hidden="1" customHeight="1"/>
    <row r="35513" ht="16.5" hidden="1" customHeight="1"/>
    <row r="35514" ht="16.5" hidden="1" customHeight="1"/>
    <row r="35515" ht="16.5" hidden="1" customHeight="1"/>
    <row r="35516" ht="16.5" hidden="1" customHeight="1"/>
    <row r="35517" ht="16.5" hidden="1" customHeight="1"/>
    <row r="35518" ht="16.5" hidden="1" customHeight="1"/>
    <row r="35519" ht="16.5" hidden="1" customHeight="1"/>
    <row r="35520" ht="16.5" hidden="1" customHeight="1"/>
    <row r="35521" ht="16.5" hidden="1" customHeight="1"/>
    <row r="35522" ht="16.5" hidden="1" customHeight="1"/>
    <row r="35523" ht="16.5" hidden="1" customHeight="1"/>
    <row r="35524" ht="16.5" hidden="1" customHeight="1"/>
    <row r="35525" ht="16.5" hidden="1" customHeight="1"/>
    <row r="35526" ht="16.5" hidden="1" customHeight="1"/>
    <row r="35527" ht="16.5" hidden="1" customHeight="1"/>
    <row r="35528" ht="16.5" hidden="1" customHeight="1"/>
    <row r="35529" ht="16.5" hidden="1" customHeight="1"/>
    <row r="35530" ht="16.5" hidden="1" customHeight="1"/>
    <row r="35531" ht="16.5" hidden="1" customHeight="1"/>
    <row r="35532" ht="16.5" hidden="1" customHeight="1"/>
    <row r="35533" ht="16.5" hidden="1" customHeight="1"/>
    <row r="35534" ht="16.5" hidden="1" customHeight="1"/>
    <row r="35535" ht="16.5" hidden="1" customHeight="1"/>
    <row r="35536" ht="16.5" hidden="1" customHeight="1"/>
    <row r="35537" ht="16.5" hidden="1" customHeight="1"/>
    <row r="35538" ht="16.5" hidden="1" customHeight="1"/>
    <row r="35539" ht="16.5" hidden="1" customHeight="1"/>
    <row r="35540" ht="16.5" hidden="1" customHeight="1"/>
    <row r="35541" ht="16.5" hidden="1" customHeight="1"/>
    <row r="35542" ht="16.5" hidden="1" customHeight="1"/>
    <row r="35543" ht="16.5" hidden="1" customHeight="1"/>
    <row r="35544" ht="16.5" hidden="1" customHeight="1"/>
    <row r="35545" ht="16.5" hidden="1" customHeight="1"/>
    <row r="35546" ht="16.5" hidden="1" customHeight="1"/>
    <row r="35547" ht="16.5" hidden="1" customHeight="1"/>
    <row r="35548" ht="16.5" hidden="1" customHeight="1"/>
    <row r="35549" ht="16.5" hidden="1" customHeight="1"/>
    <row r="35550" ht="16.5" hidden="1" customHeight="1"/>
    <row r="35551" ht="16.5" hidden="1" customHeight="1"/>
    <row r="35552" ht="16.5" hidden="1" customHeight="1"/>
    <row r="35553" ht="16.5" hidden="1" customHeight="1"/>
    <row r="35554" ht="16.5" hidden="1" customHeight="1"/>
    <row r="35555" ht="16.5" hidden="1" customHeight="1"/>
    <row r="35556" ht="16.5" hidden="1" customHeight="1"/>
    <row r="35557" ht="16.5" hidden="1" customHeight="1"/>
    <row r="35558" ht="16.5" hidden="1" customHeight="1"/>
    <row r="35559" ht="16.5" hidden="1" customHeight="1"/>
    <row r="35560" ht="16.5" hidden="1" customHeight="1"/>
    <row r="35561" ht="16.5" hidden="1" customHeight="1"/>
    <row r="35562" ht="16.5" hidden="1" customHeight="1"/>
    <row r="35563" ht="16.5" hidden="1" customHeight="1"/>
    <row r="35564" ht="16.5" hidden="1" customHeight="1"/>
    <row r="35565" ht="16.5" hidden="1" customHeight="1"/>
    <row r="35566" ht="16.5" hidden="1" customHeight="1"/>
    <row r="35567" ht="16.5" hidden="1" customHeight="1"/>
    <row r="35568" ht="16.5" hidden="1" customHeight="1"/>
    <row r="35569" ht="16.5" hidden="1" customHeight="1"/>
    <row r="35570" ht="16.5" hidden="1" customHeight="1"/>
    <row r="35571" ht="16.5" hidden="1" customHeight="1"/>
    <row r="35572" ht="16.5" hidden="1" customHeight="1"/>
    <row r="35573" ht="16.5" hidden="1" customHeight="1"/>
    <row r="35574" ht="16.5" hidden="1" customHeight="1"/>
    <row r="35575" ht="16.5" hidden="1" customHeight="1"/>
    <row r="35576" ht="16.5" hidden="1" customHeight="1"/>
    <row r="35577" ht="16.5" hidden="1" customHeight="1"/>
    <row r="35578" ht="16.5" hidden="1" customHeight="1"/>
    <row r="35579" ht="16.5" hidden="1" customHeight="1"/>
    <row r="35580" ht="16.5" hidden="1" customHeight="1"/>
    <row r="35581" ht="16.5" hidden="1" customHeight="1"/>
    <row r="35582" ht="16.5" hidden="1" customHeight="1"/>
    <row r="35583" ht="16.5" hidden="1" customHeight="1"/>
    <row r="35584" ht="16.5" hidden="1" customHeight="1"/>
    <row r="35585" ht="16.5" hidden="1" customHeight="1"/>
    <row r="35586" ht="16.5" hidden="1" customHeight="1"/>
    <row r="35587" ht="16.5" hidden="1" customHeight="1"/>
    <row r="35588" ht="16.5" hidden="1" customHeight="1"/>
    <row r="35589" ht="16.5" hidden="1" customHeight="1"/>
    <row r="35590" ht="16.5" hidden="1" customHeight="1"/>
    <row r="35591" ht="16.5" hidden="1" customHeight="1"/>
    <row r="35592" ht="16.5" hidden="1" customHeight="1"/>
    <row r="35593" ht="16.5" hidden="1" customHeight="1"/>
    <row r="35594" ht="16.5" hidden="1" customHeight="1"/>
    <row r="35595" ht="16.5" hidden="1" customHeight="1"/>
    <row r="35596" ht="16.5" hidden="1" customHeight="1"/>
    <row r="35597" ht="16.5" hidden="1" customHeight="1"/>
    <row r="35598" ht="16.5" hidden="1" customHeight="1"/>
    <row r="35599" ht="16.5" hidden="1" customHeight="1"/>
    <row r="35600" ht="16.5" hidden="1" customHeight="1"/>
    <row r="35601" ht="16.5" hidden="1" customHeight="1"/>
    <row r="35602" ht="16.5" hidden="1" customHeight="1"/>
    <row r="35603" ht="16.5" hidden="1" customHeight="1"/>
    <row r="35604" ht="16.5" hidden="1" customHeight="1"/>
    <row r="35605" ht="16.5" hidden="1" customHeight="1"/>
    <row r="35606" ht="16.5" hidden="1" customHeight="1"/>
    <row r="35607" ht="16.5" hidden="1" customHeight="1"/>
    <row r="35608" ht="16.5" hidden="1" customHeight="1"/>
    <row r="35609" ht="16.5" hidden="1" customHeight="1"/>
    <row r="35610" ht="16.5" hidden="1" customHeight="1"/>
    <row r="35611" ht="16.5" hidden="1" customHeight="1"/>
    <row r="35612" ht="16.5" hidden="1" customHeight="1"/>
    <row r="35613" ht="16.5" hidden="1" customHeight="1"/>
    <row r="35614" ht="16.5" hidden="1" customHeight="1"/>
    <row r="35615" ht="16.5" hidden="1" customHeight="1"/>
    <row r="35616" ht="16.5" hidden="1" customHeight="1"/>
    <row r="35617" ht="16.5" hidden="1" customHeight="1"/>
    <row r="35618" ht="16.5" hidden="1" customHeight="1"/>
    <row r="35619" ht="16.5" hidden="1" customHeight="1"/>
    <row r="35620" ht="16.5" hidden="1" customHeight="1"/>
    <row r="35621" ht="16.5" hidden="1" customHeight="1"/>
    <row r="35622" ht="16.5" hidden="1" customHeight="1"/>
    <row r="35623" ht="16.5" hidden="1" customHeight="1"/>
    <row r="35624" ht="16.5" hidden="1" customHeight="1"/>
    <row r="35625" ht="16.5" hidden="1" customHeight="1"/>
    <row r="35626" ht="16.5" hidden="1" customHeight="1"/>
    <row r="35627" ht="16.5" hidden="1" customHeight="1"/>
    <row r="35628" ht="16.5" hidden="1" customHeight="1"/>
    <row r="35629" ht="16.5" hidden="1" customHeight="1"/>
    <row r="35630" ht="16.5" hidden="1" customHeight="1"/>
    <row r="35631" ht="16.5" hidden="1" customHeight="1"/>
    <row r="35632" ht="16.5" hidden="1" customHeight="1"/>
    <row r="35633" ht="16.5" hidden="1" customHeight="1"/>
    <row r="35634" ht="16.5" hidden="1" customHeight="1"/>
    <row r="35635" ht="16.5" hidden="1" customHeight="1"/>
    <row r="35636" ht="16.5" hidden="1" customHeight="1"/>
    <row r="35637" ht="16.5" hidden="1" customHeight="1"/>
    <row r="35638" ht="16.5" hidden="1" customHeight="1"/>
    <row r="35639" ht="16.5" hidden="1" customHeight="1"/>
    <row r="35640" ht="16.5" hidden="1" customHeight="1"/>
    <row r="35641" ht="16.5" hidden="1" customHeight="1"/>
    <row r="35642" ht="16.5" hidden="1" customHeight="1"/>
    <row r="35643" ht="16.5" hidden="1" customHeight="1"/>
    <row r="35644" ht="16.5" hidden="1" customHeight="1"/>
    <row r="35645" ht="16.5" hidden="1" customHeight="1"/>
    <row r="35646" ht="16.5" hidden="1" customHeight="1"/>
    <row r="35647" ht="16.5" hidden="1" customHeight="1"/>
    <row r="35648" ht="16.5" hidden="1" customHeight="1"/>
    <row r="35649" ht="16.5" hidden="1" customHeight="1"/>
    <row r="35650" ht="16.5" hidden="1" customHeight="1"/>
    <row r="35651" ht="16.5" hidden="1" customHeight="1"/>
    <row r="35652" ht="16.5" hidden="1" customHeight="1"/>
    <row r="35653" ht="16.5" hidden="1" customHeight="1"/>
    <row r="35654" ht="16.5" hidden="1" customHeight="1"/>
    <row r="35655" ht="16.5" hidden="1" customHeight="1"/>
    <row r="35656" ht="16.5" hidden="1" customHeight="1"/>
    <row r="35657" ht="16.5" hidden="1" customHeight="1"/>
    <row r="35658" ht="16.5" hidden="1" customHeight="1"/>
    <row r="35659" ht="16.5" hidden="1" customHeight="1"/>
    <row r="35660" ht="16.5" hidden="1" customHeight="1"/>
    <row r="35661" ht="16.5" hidden="1" customHeight="1"/>
    <row r="35662" ht="16.5" hidden="1" customHeight="1"/>
    <row r="35663" ht="16.5" hidden="1" customHeight="1"/>
    <row r="35664" ht="16.5" hidden="1" customHeight="1"/>
    <row r="35665" ht="16.5" hidden="1" customHeight="1"/>
    <row r="35666" ht="16.5" hidden="1" customHeight="1"/>
    <row r="35667" ht="16.5" hidden="1" customHeight="1"/>
    <row r="35668" ht="16.5" hidden="1" customHeight="1"/>
    <row r="35669" ht="16.5" hidden="1" customHeight="1"/>
    <row r="35670" ht="16.5" hidden="1" customHeight="1"/>
    <row r="35671" ht="16.5" hidden="1" customHeight="1"/>
    <row r="35672" ht="16.5" hidden="1" customHeight="1"/>
    <row r="35673" ht="16.5" hidden="1" customHeight="1"/>
    <row r="35674" ht="16.5" hidden="1" customHeight="1"/>
    <row r="35675" ht="16.5" hidden="1" customHeight="1"/>
    <row r="35676" ht="16.5" hidden="1" customHeight="1"/>
    <row r="35677" ht="16.5" hidden="1" customHeight="1"/>
    <row r="35678" ht="16.5" hidden="1" customHeight="1"/>
    <row r="35679" ht="16.5" hidden="1" customHeight="1"/>
    <row r="35680" ht="16.5" hidden="1" customHeight="1"/>
    <row r="35681" ht="16.5" hidden="1" customHeight="1"/>
    <row r="35682" ht="16.5" hidden="1" customHeight="1"/>
    <row r="35683" ht="16.5" hidden="1" customHeight="1"/>
    <row r="35684" ht="16.5" hidden="1" customHeight="1"/>
    <row r="35685" ht="16.5" hidden="1" customHeight="1"/>
    <row r="35686" ht="16.5" hidden="1" customHeight="1"/>
    <row r="35687" ht="16.5" hidden="1" customHeight="1"/>
    <row r="35688" ht="16.5" hidden="1" customHeight="1"/>
    <row r="35689" ht="16.5" hidden="1" customHeight="1"/>
    <row r="35690" ht="16.5" hidden="1" customHeight="1"/>
    <row r="35691" ht="16.5" hidden="1" customHeight="1"/>
    <row r="35692" ht="16.5" hidden="1" customHeight="1"/>
    <row r="35693" ht="16.5" hidden="1" customHeight="1"/>
    <row r="35694" ht="16.5" hidden="1" customHeight="1"/>
    <row r="35695" ht="16.5" hidden="1" customHeight="1"/>
    <row r="35696" ht="16.5" hidden="1" customHeight="1"/>
    <row r="35697" ht="16.5" hidden="1" customHeight="1"/>
    <row r="35698" ht="16.5" hidden="1" customHeight="1"/>
    <row r="35699" ht="16.5" hidden="1" customHeight="1"/>
    <row r="35700" ht="16.5" hidden="1" customHeight="1"/>
    <row r="35701" ht="16.5" hidden="1" customHeight="1"/>
    <row r="35702" ht="16.5" hidden="1" customHeight="1"/>
    <row r="35703" ht="16.5" hidden="1" customHeight="1"/>
    <row r="35704" ht="16.5" hidden="1" customHeight="1"/>
    <row r="35705" ht="16.5" hidden="1" customHeight="1"/>
    <row r="35706" ht="16.5" hidden="1" customHeight="1"/>
    <row r="35707" ht="16.5" hidden="1" customHeight="1"/>
    <row r="35708" ht="16.5" hidden="1" customHeight="1"/>
    <row r="35709" ht="16.5" hidden="1" customHeight="1"/>
    <row r="35710" ht="16.5" hidden="1" customHeight="1"/>
    <row r="35711" ht="16.5" hidden="1" customHeight="1"/>
    <row r="35712" ht="16.5" hidden="1" customHeight="1"/>
    <row r="35713" ht="16.5" hidden="1" customHeight="1"/>
    <row r="35714" ht="16.5" hidden="1" customHeight="1"/>
    <row r="35715" ht="16.5" hidden="1" customHeight="1"/>
    <row r="35716" ht="16.5" hidden="1" customHeight="1"/>
    <row r="35717" ht="16.5" hidden="1" customHeight="1"/>
    <row r="35718" ht="16.5" hidden="1" customHeight="1"/>
    <row r="35719" ht="16.5" hidden="1" customHeight="1"/>
    <row r="35720" ht="16.5" hidden="1" customHeight="1"/>
    <row r="35721" ht="16.5" hidden="1" customHeight="1"/>
    <row r="35722" ht="16.5" hidden="1" customHeight="1"/>
    <row r="35723" ht="16.5" hidden="1" customHeight="1"/>
    <row r="35724" ht="16.5" hidden="1" customHeight="1"/>
    <row r="35725" ht="16.5" hidden="1" customHeight="1"/>
    <row r="35726" ht="16.5" hidden="1" customHeight="1"/>
    <row r="35727" ht="16.5" hidden="1" customHeight="1"/>
    <row r="35728" ht="16.5" hidden="1" customHeight="1"/>
    <row r="35729" ht="16.5" hidden="1" customHeight="1"/>
    <row r="35730" ht="16.5" hidden="1" customHeight="1"/>
    <row r="35731" ht="16.5" hidden="1" customHeight="1"/>
    <row r="35732" ht="16.5" hidden="1" customHeight="1"/>
    <row r="35733" ht="16.5" hidden="1" customHeight="1"/>
    <row r="35734" ht="16.5" hidden="1" customHeight="1"/>
    <row r="35735" ht="16.5" hidden="1" customHeight="1"/>
    <row r="35736" ht="16.5" hidden="1" customHeight="1"/>
    <row r="35737" ht="16.5" hidden="1" customHeight="1"/>
    <row r="35738" ht="16.5" hidden="1" customHeight="1"/>
    <row r="35739" ht="16.5" hidden="1" customHeight="1"/>
    <row r="35740" ht="16.5" hidden="1" customHeight="1"/>
    <row r="35741" ht="16.5" hidden="1" customHeight="1"/>
    <row r="35742" ht="16.5" hidden="1" customHeight="1"/>
    <row r="35743" ht="16.5" hidden="1" customHeight="1"/>
    <row r="35744" ht="16.5" hidden="1" customHeight="1"/>
    <row r="35745" ht="16.5" hidden="1" customHeight="1"/>
    <row r="35746" ht="16.5" hidden="1" customHeight="1"/>
    <row r="35747" ht="16.5" hidden="1" customHeight="1"/>
    <row r="35748" ht="16.5" hidden="1" customHeight="1"/>
    <row r="35749" ht="16.5" hidden="1" customHeight="1"/>
    <row r="35750" ht="16.5" hidden="1" customHeight="1"/>
    <row r="35751" ht="16.5" hidden="1" customHeight="1"/>
    <row r="35752" ht="16.5" hidden="1" customHeight="1"/>
    <row r="35753" ht="16.5" hidden="1" customHeight="1"/>
    <row r="35754" ht="16.5" hidden="1" customHeight="1"/>
    <row r="35755" ht="16.5" hidden="1" customHeight="1"/>
    <row r="35756" ht="16.5" hidden="1" customHeight="1"/>
    <row r="35757" ht="16.5" hidden="1" customHeight="1"/>
    <row r="35758" ht="16.5" hidden="1" customHeight="1"/>
    <row r="35759" ht="16.5" hidden="1" customHeight="1"/>
    <row r="35760" ht="16.5" hidden="1" customHeight="1"/>
    <row r="35761" ht="16.5" hidden="1" customHeight="1"/>
    <row r="35762" ht="16.5" hidden="1" customHeight="1"/>
    <row r="35763" ht="16.5" hidden="1" customHeight="1"/>
    <row r="35764" ht="16.5" hidden="1" customHeight="1"/>
    <row r="35765" ht="16.5" hidden="1" customHeight="1"/>
    <row r="35766" ht="16.5" hidden="1" customHeight="1"/>
    <row r="35767" ht="16.5" hidden="1" customHeight="1"/>
    <row r="35768" ht="16.5" hidden="1" customHeight="1"/>
    <row r="35769" ht="16.5" hidden="1" customHeight="1"/>
    <row r="35770" ht="16.5" hidden="1" customHeight="1"/>
    <row r="35771" ht="16.5" hidden="1" customHeight="1"/>
    <row r="35772" ht="16.5" hidden="1" customHeight="1"/>
    <row r="35773" ht="16.5" hidden="1" customHeight="1"/>
    <row r="35774" ht="16.5" hidden="1" customHeight="1"/>
    <row r="35775" ht="16.5" hidden="1" customHeight="1"/>
    <row r="35776" ht="16.5" hidden="1" customHeight="1"/>
    <row r="35777" ht="16.5" hidden="1" customHeight="1"/>
    <row r="35778" ht="16.5" hidden="1" customHeight="1"/>
    <row r="35779" ht="16.5" hidden="1" customHeight="1"/>
    <row r="35780" ht="16.5" hidden="1" customHeight="1"/>
    <row r="35781" ht="16.5" hidden="1" customHeight="1"/>
    <row r="35782" ht="16.5" hidden="1" customHeight="1"/>
    <row r="35783" ht="16.5" hidden="1" customHeight="1"/>
    <row r="35784" ht="16.5" hidden="1" customHeight="1"/>
    <row r="35785" ht="16.5" hidden="1" customHeight="1"/>
    <row r="35786" ht="16.5" hidden="1" customHeight="1"/>
    <row r="35787" ht="16.5" hidden="1" customHeight="1"/>
    <row r="35788" ht="16.5" hidden="1" customHeight="1"/>
    <row r="35789" ht="16.5" hidden="1" customHeight="1"/>
    <row r="35790" ht="16.5" hidden="1" customHeight="1"/>
    <row r="35791" ht="16.5" hidden="1" customHeight="1"/>
    <row r="35792" ht="16.5" hidden="1" customHeight="1"/>
    <row r="35793" ht="16.5" hidden="1" customHeight="1"/>
    <row r="35794" ht="16.5" hidden="1" customHeight="1"/>
    <row r="35795" ht="16.5" hidden="1" customHeight="1"/>
    <row r="35796" ht="16.5" hidden="1" customHeight="1"/>
    <row r="35797" ht="16.5" hidden="1" customHeight="1"/>
    <row r="35798" ht="16.5" hidden="1" customHeight="1"/>
    <row r="35799" ht="16.5" hidden="1" customHeight="1"/>
    <row r="35800" ht="16.5" hidden="1" customHeight="1"/>
    <row r="35801" ht="16.5" hidden="1" customHeight="1"/>
    <row r="35802" ht="16.5" hidden="1" customHeight="1"/>
    <row r="35803" ht="16.5" hidden="1" customHeight="1"/>
    <row r="35804" ht="16.5" hidden="1" customHeight="1"/>
    <row r="35805" ht="16.5" hidden="1" customHeight="1"/>
    <row r="35806" ht="16.5" hidden="1" customHeight="1"/>
    <row r="35807" ht="16.5" hidden="1" customHeight="1"/>
    <row r="35808" ht="16.5" hidden="1" customHeight="1"/>
    <row r="35809" ht="16.5" hidden="1" customHeight="1"/>
    <row r="35810" ht="16.5" hidden="1" customHeight="1"/>
    <row r="35811" ht="16.5" hidden="1" customHeight="1"/>
    <row r="35812" ht="16.5" hidden="1" customHeight="1"/>
    <row r="35813" ht="16.5" hidden="1" customHeight="1"/>
    <row r="35814" ht="16.5" hidden="1" customHeight="1"/>
    <row r="35815" ht="16.5" hidden="1" customHeight="1"/>
    <row r="35816" ht="16.5" hidden="1" customHeight="1"/>
    <row r="35817" ht="16.5" hidden="1" customHeight="1"/>
    <row r="35818" ht="16.5" hidden="1" customHeight="1"/>
    <row r="35819" ht="16.5" hidden="1" customHeight="1"/>
    <row r="35820" ht="16.5" hidden="1" customHeight="1"/>
    <row r="35821" ht="16.5" hidden="1" customHeight="1"/>
    <row r="35822" ht="16.5" hidden="1" customHeight="1"/>
    <row r="35823" ht="16.5" hidden="1" customHeight="1"/>
    <row r="35824" ht="16.5" hidden="1" customHeight="1"/>
    <row r="35825" ht="16.5" hidden="1" customHeight="1"/>
    <row r="35826" ht="16.5" hidden="1" customHeight="1"/>
    <row r="35827" ht="16.5" hidden="1" customHeight="1"/>
    <row r="35828" ht="16.5" hidden="1" customHeight="1"/>
    <row r="35829" ht="16.5" hidden="1" customHeight="1"/>
    <row r="35830" ht="16.5" hidden="1" customHeight="1"/>
    <row r="35831" ht="16.5" hidden="1" customHeight="1"/>
    <row r="35832" ht="16.5" hidden="1" customHeight="1"/>
    <row r="35833" ht="16.5" hidden="1" customHeight="1"/>
    <row r="35834" ht="16.5" hidden="1" customHeight="1"/>
    <row r="35835" ht="16.5" hidden="1" customHeight="1"/>
    <row r="35836" ht="16.5" hidden="1" customHeight="1"/>
    <row r="35837" ht="16.5" hidden="1" customHeight="1"/>
    <row r="35838" ht="16.5" hidden="1" customHeight="1"/>
    <row r="35839" ht="16.5" hidden="1" customHeight="1"/>
    <row r="35840" ht="16.5" hidden="1" customHeight="1"/>
    <row r="35841" ht="16.5" hidden="1" customHeight="1"/>
    <row r="35842" ht="16.5" hidden="1" customHeight="1"/>
    <row r="35843" ht="16.5" hidden="1" customHeight="1"/>
    <row r="35844" ht="16.5" hidden="1" customHeight="1"/>
    <row r="35845" ht="16.5" hidden="1" customHeight="1"/>
    <row r="35846" ht="16.5" hidden="1" customHeight="1"/>
    <row r="35847" ht="16.5" hidden="1" customHeight="1"/>
    <row r="35848" ht="16.5" hidden="1" customHeight="1"/>
    <row r="35849" ht="16.5" hidden="1" customHeight="1"/>
    <row r="35850" ht="16.5" hidden="1" customHeight="1"/>
    <row r="35851" ht="16.5" hidden="1" customHeight="1"/>
    <row r="35852" ht="16.5" hidden="1" customHeight="1"/>
    <row r="35853" ht="16.5" hidden="1" customHeight="1"/>
    <row r="35854" ht="16.5" hidden="1" customHeight="1"/>
    <row r="35855" ht="16.5" hidden="1" customHeight="1"/>
    <row r="35856" ht="16.5" hidden="1" customHeight="1"/>
    <row r="35857" ht="16.5" hidden="1" customHeight="1"/>
    <row r="35858" ht="16.5" hidden="1" customHeight="1"/>
    <row r="35859" ht="16.5" hidden="1" customHeight="1"/>
    <row r="35860" ht="16.5" hidden="1" customHeight="1"/>
    <row r="35861" ht="16.5" hidden="1" customHeight="1"/>
    <row r="35862" ht="16.5" hidden="1" customHeight="1"/>
    <row r="35863" ht="16.5" hidden="1" customHeight="1"/>
    <row r="35864" ht="16.5" hidden="1" customHeight="1"/>
    <row r="35865" ht="16.5" hidden="1" customHeight="1"/>
    <row r="35866" ht="16.5" hidden="1" customHeight="1"/>
    <row r="35867" ht="16.5" hidden="1" customHeight="1"/>
    <row r="35868" ht="16.5" hidden="1" customHeight="1"/>
    <row r="35869" ht="16.5" hidden="1" customHeight="1"/>
    <row r="35870" ht="16.5" hidden="1" customHeight="1"/>
    <row r="35871" ht="16.5" hidden="1" customHeight="1"/>
    <row r="35872" ht="16.5" hidden="1" customHeight="1"/>
    <row r="35873" ht="16.5" hidden="1" customHeight="1"/>
    <row r="35874" ht="16.5" hidden="1" customHeight="1"/>
    <row r="35875" ht="16.5" hidden="1" customHeight="1"/>
    <row r="35876" ht="16.5" hidden="1" customHeight="1"/>
    <row r="35877" ht="16.5" hidden="1" customHeight="1"/>
    <row r="35878" ht="16.5" hidden="1" customHeight="1"/>
    <row r="35879" ht="16.5" hidden="1" customHeight="1"/>
    <row r="35880" ht="16.5" hidden="1" customHeight="1"/>
    <row r="35881" ht="16.5" hidden="1" customHeight="1"/>
    <row r="35882" ht="16.5" hidden="1" customHeight="1"/>
    <row r="35883" ht="16.5" hidden="1" customHeight="1"/>
    <row r="35884" ht="16.5" hidden="1" customHeight="1"/>
    <row r="35885" ht="16.5" hidden="1" customHeight="1"/>
    <row r="35886" ht="16.5" hidden="1" customHeight="1"/>
    <row r="35887" ht="16.5" hidden="1" customHeight="1"/>
    <row r="35888" ht="16.5" hidden="1" customHeight="1"/>
    <row r="35889" ht="16.5" hidden="1" customHeight="1"/>
    <row r="35890" ht="16.5" hidden="1" customHeight="1"/>
    <row r="35891" ht="16.5" hidden="1" customHeight="1"/>
    <row r="35892" ht="16.5" hidden="1" customHeight="1"/>
    <row r="35893" ht="16.5" hidden="1" customHeight="1"/>
    <row r="35894" ht="16.5" hidden="1" customHeight="1"/>
    <row r="35895" ht="16.5" hidden="1" customHeight="1"/>
    <row r="35896" ht="16.5" hidden="1" customHeight="1"/>
    <row r="35897" ht="16.5" hidden="1" customHeight="1"/>
    <row r="35898" ht="16.5" hidden="1" customHeight="1"/>
    <row r="35899" ht="16.5" hidden="1" customHeight="1"/>
    <row r="35900" ht="16.5" hidden="1" customHeight="1"/>
    <row r="35901" ht="16.5" hidden="1" customHeight="1"/>
    <row r="35902" ht="16.5" hidden="1" customHeight="1"/>
    <row r="35903" ht="16.5" hidden="1" customHeight="1"/>
    <row r="35904" ht="16.5" hidden="1" customHeight="1"/>
    <row r="35905" ht="16.5" hidden="1" customHeight="1"/>
    <row r="35906" ht="16.5" hidden="1" customHeight="1"/>
    <row r="35907" ht="16.5" hidden="1" customHeight="1"/>
    <row r="35908" ht="16.5" hidden="1" customHeight="1"/>
    <row r="35909" ht="16.5" hidden="1" customHeight="1"/>
    <row r="35910" ht="16.5" hidden="1" customHeight="1"/>
    <row r="35911" ht="16.5" hidden="1" customHeight="1"/>
    <row r="35912" ht="16.5" hidden="1" customHeight="1"/>
    <row r="35913" ht="16.5" hidden="1" customHeight="1"/>
    <row r="35914" ht="16.5" hidden="1" customHeight="1"/>
    <row r="35915" ht="16.5" hidden="1" customHeight="1"/>
    <row r="35916" ht="16.5" hidden="1" customHeight="1"/>
    <row r="35917" ht="16.5" hidden="1" customHeight="1"/>
    <row r="35918" ht="16.5" hidden="1" customHeight="1"/>
    <row r="35919" ht="16.5" hidden="1" customHeight="1"/>
    <row r="35920" ht="16.5" hidden="1" customHeight="1"/>
    <row r="35921" ht="16.5" hidden="1" customHeight="1"/>
    <row r="35922" ht="16.5" hidden="1" customHeight="1"/>
    <row r="35923" ht="16.5" hidden="1" customHeight="1"/>
    <row r="35924" ht="16.5" hidden="1" customHeight="1"/>
    <row r="35925" ht="16.5" hidden="1" customHeight="1"/>
    <row r="35926" ht="16.5" hidden="1" customHeight="1"/>
    <row r="35927" ht="16.5" hidden="1" customHeight="1"/>
    <row r="35928" ht="16.5" hidden="1" customHeight="1"/>
    <row r="35929" ht="16.5" hidden="1" customHeight="1"/>
    <row r="35930" ht="16.5" hidden="1" customHeight="1"/>
    <row r="35931" ht="16.5" hidden="1" customHeight="1"/>
    <row r="35932" ht="16.5" hidden="1" customHeight="1"/>
    <row r="35933" ht="16.5" hidden="1" customHeight="1"/>
    <row r="35934" ht="16.5" hidden="1" customHeight="1"/>
    <row r="35935" ht="16.5" hidden="1" customHeight="1"/>
    <row r="35936" ht="16.5" hidden="1" customHeight="1"/>
    <row r="35937" ht="16.5" hidden="1" customHeight="1"/>
    <row r="35938" ht="16.5" hidden="1" customHeight="1"/>
    <row r="35939" ht="16.5" hidden="1" customHeight="1"/>
    <row r="35940" ht="16.5" hidden="1" customHeight="1"/>
    <row r="35941" ht="16.5" hidden="1" customHeight="1"/>
    <row r="35942" ht="16.5" hidden="1" customHeight="1"/>
    <row r="35943" ht="16.5" hidden="1" customHeight="1"/>
    <row r="35944" ht="16.5" hidden="1" customHeight="1"/>
    <row r="35945" ht="16.5" hidden="1" customHeight="1"/>
    <row r="35946" ht="16.5" hidden="1" customHeight="1"/>
    <row r="35947" ht="16.5" hidden="1" customHeight="1"/>
    <row r="35948" ht="16.5" hidden="1" customHeight="1"/>
    <row r="35949" ht="16.5" hidden="1" customHeight="1"/>
    <row r="35950" ht="16.5" hidden="1" customHeight="1"/>
    <row r="35951" ht="16.5" hidden="1" customHeight="1"/>
    <row r="35952" ht="16.5" hidden="1" customHeight="1"/>
    <row r="35953" ht="16.5" hidden="1" customHeight="1"/>
    <row r="35954" ht="16.5" hidden="1" customHeight="1"/>
    <row r="35955" ht="16.5" hidden="1" customHeight="1"/>
    <row r="35956" ht="16.5" hidden="1" customHeight="1"/>
    <row r="35957" ht="16.5" hidden="1" customHeight="1"/>
    <row r="35958" ht="16.5" hidden="1" customHeight="1"/>
    <row r="35959" ht="16.5" hidden="1" customHeight="1"/>
    <row r="35960" ht="16.5" hidden="1" customHeight="1"/>
    <row r="35961" ht="16.5" hidden="1" customHeight="1"/>
    <row r="35962" ht="16.5" hidden="1" customHeight="1"/>
    <row r="35963" ht="16.5" hidden="1" customHeight="1"/>
    <row r="35964" ht="16.5" hidden="1" customHeight="1"/>
    <row r="35965" ht="16.5" hidden="1" customHeight="1"/>
    <row r="35966" ht="16.5" hidden="1" customHeight="1"/>
    <row r="35967" ht="16.5" hidden="1" customHeight="1"/>
    <row r="35968" ht="16.5" hidden="1" customHeight="1"/>
    <row r="35969" ht="16.5" hidden="1" customHeight="1"/>
    <row r="35970" ht="16.5" hidden="1" customHeight="1"/>
    <row r="35971" ht="16.5" hidden="1" customHeight="1"/>
    <row r="35972" ht="16.5" hidden="1" customHeight="1"/>
    <row r="35973" ht="16.5" hidden="1" customHeight="1"/>
    <row r="35974" ht="16.5" hidden="1" customHeight="1"/>
    <row r="35975" ht="16.5" hidden="1" customHeight="1"/>
    <row r="35976" ht="16.5" hidden="1" customHeight="1"/>
    <row r="35977" ht="16.5" hidden="1" customHeight="1"/>
    <row r="35978" ht="16.5" hidden="1" customHeight="1"/>
    <row r="35979" ht="16.5" hidden="1" customHeight="1"/>
    <row r="35980" ht="16.5" hidden="1" customHeight="1"/>
    <row r="35981" ht="16.5" hidden="1" customHeight="1"/>
    <row r="35982" ht="16.5" hidden="1" customHeight="1"/>
    <row r="35983" ht="16.5" hidden="1" customHeight="1"/>
    <row r="35984" ht="16.5" hidden="1" customHeight="1"/>
    <row r="35985" ht="16.5" hidden="1" customHeight="1"/>
    <row r="35986" ht="16.5" hidden="1" customHeight="1"/>
    <row r="35987" ht="16.5" hidden="1" customHeight="1"/>
    <row r="35988" ht="16.5" hidden="1" customHeight="1"/>
    <row r="35989" ht="16.5" hidden="1" customHeight="1"/>
    <row r="35990" ht="16.5" hidden="1" customHeight="1"/>
    <row r="35991" ht="16.5" hidden="1" customHeight="1"/>
    <row r="35992" ht="16.5" hidden="1" customHeight="1"/>
    <row r="35993" ht="16.5" hidden="1" customHeight="1"/>
    <row r="35994" ht="16.5" hidden="1" customHeight="1"/>
    <row r="35995" ht="16.5" hidden="1" customHeight="1"/>
    <row r="35996" ht="16.5" hidden="1" customHeight="1"/>
    <row r="35997" ht="16.5" hidden="1" customHeight="1"/>
    <row r="35998" ht="16.5" hidden="1" customHeight="1"/>
    <row r="35999" ht="16.5" hidden="1" customHeight="1"/>
    <row r="36000" ht="16.5" hidden="1" customHeight="1"/>
    <row r="36001" ht="16.5" hidden="1" customHeight="1"/>
    <row r="36002" ht="16.5" hidden="1" customHeight="1"/>
    <row r="36003" ht="16.5" hidden="1" customHeight="1"/>
    <row r="36004" ht="16.5" hidden="1" customHeight="1"/>
    <row r="36005" ht="16.5" hidden="1" customHeight="1"/>
    <row r="36006" ht="16.5" hidden="1" customHeight="1"/>
    <row r="36007" ht="16.5" hidden="1" customHeight="1"/>
    <row r="36008" ht="16.5" hidden="1" customHeight="1"/>
    <row r="36009" ht="16.5" hidden="1" customHeight="1"/>
    <row r="36010" ht="16.5" hidden="1" customHeight="1"/>
    <row r="36011" ht="16.5" hidden="1" customHeight="1"/>
    <row r="36012" ht="16.5" hidden="1" customHeight="1"/>
    <row r="36013" ht="16.5" hidden="1" customHeight="1"/>
    <row r="36014" ht="16.5" hidden="1" customHeight="1"/>
    <row r="36015" ht="16.5" hidden="1" customHeight="1"/>
    <row r="36016" ht="16.5" hidden="1" customHeight="1"/>
    <row r="36017" ht="16.5" hidden="1" customHeight="1"/>
    <row r="36018" ht="16.5" hidden="1" customHeight="1"/>
    <row r="36019" ht="16.5" hidden="1" customHeight="1"/>
    <row r="36020" ht="16.5" hidden="1" customHeight="1"/>
    <row r="36021" ht="16.5" hidden="1" customHeight="1"/>
    <row r="36022" ht="16.5" hidden="1" customHeight="1"/>
    <row r="36023" ht="16.5" hidden="1" customHeight="1"/>
    <row r="36024" ht="16.5" hidden="1" customHeight="1"/>
    <row r="36025" ht="16.5" hidden="1" customHeight="1"/>
    <row r="36026" ht="16.5" hidden="1" customHeight="1"/>
    <row r="36027" ht="16.5" hidden="1" customHeight="1"/>
    <row r="36028" ht="16.5" hidden="1" customHeight="1"/>
    <row r="36029" ht="16.5" hidden="1" customHeight="1"/>
    <row r="36030" ht="16.5" hidden="1" customHeight="1"/>
    <row r="36031" ht="16.5" hidden="1" customHeight="1"/>
    <row r="36032" ht="16.5" hidden="1" customHeight="1"/>
    <row r="36033" ht="16.5" hidden="1" customHeight="1"/>
    <row r="36034" ht="16.5" hidden="1" customHeight="1"/>
    <row r="36035" ht="16.5" hidden="1" customHeight="1"/>
    <row r="36036" ht="16.5" hidden="1" customHeight="1"/>
    <row r="36037" ht="16.5" hidden="1" customHeight="1"/>
    <row r="36038" ht="16.5" hidden="1" customHeight="1"/>
    <row r="36039" ht="16.5" hidden="1" customHeight="1"/>
    <row r="36040" ht="16.5" hidden="1" customHeight="1"/>
    <row r="36041" ht="16.5" hidden="1" customHeight="1"/>
    <row r="36042" ht="16.5" hidden="1" customHeight="1"/>
    <row r="36043" ht="16.5" hidden="1" customHeight="1"/>
    <row r="36044" ht="16.5" hidden="1" customHeight="1"/>
    <row r="36045" ht="16.5" hidden="1" customHeight="1"/>
    <row r="36046" ht="16.5" hidden="1" customHeight="1"/>
    <row r="36047" ht="16.5" hidden="1" customHeight="1"/>
    <row r="36048" ht="16.5" hidden="1" customHeight="1"/>
    <row r="36049" ht="16.5" hidden="1" customHeight="1"/>
    <row r="36050" ht="16.5" hidden="1" customHeight="1"/>
    <row r="36051" ht="16.5" hidden="1" customHeight="1"/>
    <row r="36052" ht="16.5" hidden="1" customHeight="1"/>
    <row r="36053" ht="16.5" hidden="1" customHeight="1"/>
    <row r="36054" ht="16.5" hidden="1" customHeight="1"/>
    <row r="36055" ht="16.5" hidden="1" customHeight="1"/>
    <row r="36056" ht="16.5" hidden="1" customHeight="1"/>
    <row r="36057" ht="16.5" hidden="1" customHeight="1"/>
    <row r="36058" ht="16.5" hidden="1" customHeight="1"/>
    <row r="36059" ht="16.5" hidden="1" customHeight="1"/>
    <row r="36060" ht="16.5" hidden="1" customHeight="1"/>
    <row r="36061" ht="16.5" hidden="1" customHeight="1"/>
    <row r="36062" ht="16.5" hidden="1" customHeight="1"/>
    <row r="36063" ht="16.5" hidden="1" customHeight="1"/>
    <row r="36064" ht="16.5" hidden="1" customHeight="1"/>
    <row r="36065" ht="16.5" hidden="1" customHeight="1"/>
    <row r="36066" ht="16.5" hidden="1" customHeight="1"/>
    <row r="36067" ht="16.5" hidden="1" customHeight="1"/>
    <row r="36068" ht="16.5" hidden="1" customHeight="1"/>
    <row r="36069" ht="16.5" hidden="1" customHeight="1"/>
    <row r="36070" ht="16.5" hidden="1" customHeight="1"/>
    <row r="36071" ht="16.5" hidden="1" customHeight="1"/>
    <row r="36072" ht="16.5" hidden="1" customHeight="1"/>
    <row r="36073" ht="16.5" hidden="1" customHeight="1"/>
    <row r="36074" ht="16.5" hidden="1" customHeight="1"/>
    <row r="36075" ht="16.5" hidden="1" customHeight="1"/>
    <row r="36076" ht="16.5" hidden="1" customHeight="1"/>
    <row r="36077" ht="16.5" hidden="1" customHeight="1"/>
    <row r="36078" ht="16.5" hidden="1" customHeight="1"/>
    <row r="36079" ht="16.5" hidden="1" customHeight="1"/>
    <row r="36080" ht="16.5" hidden="1" customHeight="1"/>
    <row r="36081" ht="16.5" hidden="1" customHeight="1"/>
    <row r="36082" ht="16.5" hidden="1" customHeight="1"/>
    <row r="36083" ht="16.5" hidden="1" customHeight="1"/>
    <row r="36084" ht="16.5" hidden="1" customHeight="1"/>
    <row r="36085" ht="16.5" hidden="1" customHeight="1"/>
    <row r="36086" ht="16.5" hidden="1" customHeight="1"/>
    <row r="36087" ht="16.5" hidden="1" customHeight="1"/>
    <row r="36088" ht="16.5" hidden="1" customHeight="1"/>
    <row r="36089" ht="16.5" hidden="1" customHeight="1"/>
    <row r="36090" ht="16.5" hidden="1" customHeight="1"/>
    <row r="36091" ht="16.5" hidden="1" customHeight="1"/>
    <row r="36092" ht="16.5" hidden="1" customHeight="1"/>
    <row r="36093" ht="16.5" hidden="1" customHeight="1"/>
    <row r="36094" ht="16.5" hidden="1" customHeight="1"/>
    <row r="36095" ht="16.5" hidden="1" customHeight="1"/>
    <row r="36096" ht="16.5" hidden="1" customHeight="1"/>
    <row r="36097" ht="16.5" hidden="1" customHeight="1"/>
    <row r="36098" ht="16.5" hidden="1" customHeight="1"/>
    <row r="36099" ht="16.5" hidden="1" customHeight="1"/>
    <row r="36100" ht="16.5" hidden="1" customHeight="1"/>
    <row r="36101" ht="16.5" hidden="1" customHeight="1"/>
    <row r="36102" ht="16.5" hidden="1" customHeight="1"/>
    <row r="36103" ht="16.5" hidden="1" customHeight="1"/>
    <row r="36104" ht="16.5" hidden="1" customHeight="1"/>
    <row r="36105" ht="16.5" hidden="1" customHeight="1"/>
    <row r="36106" ht="16.5" hidden="1" customHeight="1"/>
    <row r="36107" ht="16.5" hidden="1" customHeight="1"/>
    <row r="36108" ht="16.5" hidden="1" customHeight="1"/>
    <row r="36109" ht="16.5" hidden="1" customHeight="1"/>
    <row r="36110" ht="16.5" hidden="1" customHeight="1"/>
    <row r="36111" ht="16.5" hidden="1" customHeight="1"/>
    <row r="36112" ht="16.5" hidden="1" customHeight="1"/>
    <row r="36113" ht="16.5" hidden="1" customHeight="1"/>
    <row r="36114" ht="16.5" hidden="1" customHeight="1"/>
    <row r="36115" ht="16.5" hidden="1" customHeight="1"/>
    <row r="36116" ht="16.5" hidden="1" customHeight="1"/>
    <row r="36117" ht="16.5" hidden="1" customHeight="1"/>
    <row r="36118" ht="16.5" hidden="1" customHeight="1"/>
    <row r="36119" ht="16.5" hidden="1" customHeight="1"/>
    <row r="36120" ht="16.5" hidden="1" customHeight="1"/>
    <row r="36121" ht="16.5" hidden="1" customHeight="1"/>
    <row r="36122" ht="16.5" hidden="1" customHeight="1"/>
    <row r="36123" ht="16.5" hidden="1" customHeight="1"/>
    <row r="36124" ht="16.5" hidden="1" customHeight="1"/>
    <row r="36125" ht="16.5" hidden="1" customHeight="1"/>
    <row r="36126" ht="16.5" hidden="1" customHeight="1"/>
    <row r="36127" ht="16.5" hidden="1" customHeight="1"/>
    <row r="36128" ht="16.5" hidden="1" customHeight="1"/>
    <row r="36129" ht="16.5" hidden="1" customHeight="1"/>
    <row r="36130" ht="16.5" hidden="1" customHeight="1"/>
    <row r="36131" ht="16.5" hidden="1" customHeight="1"/>
    <row r="36132" ht="16.5" hidden="1" customHeight="1"/>
    <row r="36133" ht="16.5" hidden="1" customHeight="1"/>
    <row r="36134" ht="16.5" hidden="1" customHeight="1"/>
    <row r="36135" ht="16.5" hidden="1" customHeight="1"/>
    <row r="36136" ht="16.5" hidden="1" customHeight="1"/>
    <row r="36137" ht="16.5" hidden="1" customHeight="1"/>
    <row r="36138" ht="16.5" hidden="1" customHeight="1"/>
    <row r="36139" ht="16.5" hidden="1" customHeight="1"/>
    <row r="36140" ht="16.5" hidden="1" customHeight="1"/>
    <row r="36141" ht="16.5" hidden="1" customHeight="1"/>
    <row r="36142" ht="16.5" hidden="1" customHeight="1"/>
    <row r="36143" ht="16.5" hidden="1" customHeight="1"/>
    <row r="36144" ht="16.5" hidden="1" customHeight="1"/>
    <row r="36145" ht="16.5" hidden="1" customHeight="1"/>
    <row r="36146" ht="16.5" hidden="1" customHeight="1"/>
    <row r="36147" ht="16.5" hidden="1" customHeight="1"/>
    <row r="36148" ht="16.5" hidden="1" customHeight="1"/>
    <row r="36149" ht="16.5" hidden="1" customHeight="1"/>
    <row r="36150" ht="16.5" hidden="1" customHeight="1"/>
    <row r="36151" ht="16.5" hidden="1" customHeight="1"/>
    <row r="36152" ht="16.5" hidden="1" customHeight="1"/>
    <row r="36153" ht="16.5" hidden="1" customHeight="1"/>
    <row r="36154" ht="16.5" hidden="1" customHeight="1"/>
    <row r="36155" ht="16.5" hidden="1" customHeight="1"/>
    <row r="36156" ht="16.5" hidden="1" customHeight="1"/>
    <row r="36157" ht="16.5" hidden="1" customHeight="1"/>
    <row r="36158" ht="16.5" hidden="1" customHeight="1"/>
    <row r="36159" ht="16.5" hidden="1" customHeight="1"/>
    <row r="36160" ht="16.5" hidden="1" customHeight="1"/>
    <row r="36161" ht="16.5" hidden="1" customHeight="1"/>
    <row r="36162" ht="16.5" hidden="1" customHeight="1"/>
    <row r="36163" ht="16.5" hidden="1" customHeight="1"/>
    <row r="36164" ht="16.5" hidden="1" customHeight="1"/>
    <row r="36165" ht="16.5" hidden="1" customHeight="1"/>
    <row r="36166" ht="16.5" hidden="1" customHeight="1"/>
    <row r="36167" ht="16.5" hidden="1" customHeight="1"/>
    <row r="36168" ht="16.5" hidden="1" customHeight="1"/>
    <row r="36169" ht="16.5" hidden="1" customHeight="1"/>
    <row r="36170" ht="16.5" hidden="1" customHeight="1"/>
    <row r="36171" ht="16.5" hidden="1" customHeight="1"/>
    <row r="36172" ht="16.5" hidden="1" customHeight="1"/>
    <row r="36173" ht="16.5" hidden="1" customHeight="1"/>
    <row r="36174" ht="16.5" hidden="1" customHeight="1"/>
    <row r="36175" ht="16.5" hidden="1" customHeight="1"/>
    <row r="36176" ht="16.5" hidden="1" customHeight="1"/>
    <row r="36177" ht="16.5" hidden="1" customHeight="1"/>
    <row r="36178" ht="16.5" hidden="1" customHeight="1"/>
    <row r="36179" ht="16.5" hidden="1" customHeight="1"/>
    <row r="36180" ht="16.5" hidden="1" customHeight="1"/>
    <row r="36181" ht="16.5" hidden="1" customHeight="1"/>
    <row r="36182" ht="16.5" hidden="1" customHeight="1"/>
    <row r="36183" ht="16.5" hidden="1" customHeight="1"/>
    <row r="36184" ht="16.5" hidden="1" customHeight="1"/>
    <row r="36185" ht="16.5" hidden="1" customHeight="1"/>
    <row r="36186" ht="16.5" hidden="1" customHeight="1"/>
    <row r="36187" ht="16.5" hidden="1" customHeight="1"/>
    <row r="36188" ht="16.5" hidden="1" customHeight="1"/>
    <row r="36189" ht="16.5" hidden="1" customHeight="1"/>
    <row r="36190" ht="16.5" hidden="1" customHeight="1"/>
    <row r="36191" ht="16.5" hidden="1" customHeight="1"/>
    <row r="36192" ht="16.5" hidden="1" customHeight="1"/>
    <row r="36193" ht="16.5" hidden="1" customHeight="1"/>
    <row r="36194" ht="16.5" hidden="1" customHeight="1"/>
    <row r="36195" ht="16.5" hidden="1" customHeight="1"/>
    <row r="36196" ht="16.5" hidden="1" customHeight="1"/>
    <row r="36197" ht="16.5" hidden="1" customHeight="1"/>
    <row r="36198" ht="16.5" hidden="1" customHeight="1"/>
    <row r="36199" ht="16.5" hidden="1" customHeight="1"/>
    <row r="36200" ht="16.5" hidden="1" customHeight="1"/>
    <row r="36201" ht="16.5" hidden="1" customHeight="1"/>
    <row r="36202" ht="16.5" hidden="1" customHeight="1"/>
    <row r="36203" ht="16.5" hidden="1" customHeight="1"/>
    <row r="36204" ht="16.5" hidden="1" customHeight="1"/>
    <row r="36205" ht="16.5" hidden="1" customHeight="1"/>
    <row r="36206" ht="16.5" hidden="1" customHeight="1"/>
    <row r="36207" ht="16.5" hidden="1" customHeight="1"/>
    <row r="36208" ht="16.5" hidden="1" customHeight="1"/>
    <row r="36209" ht="16.5" hidden="1" customHeight="1"/>
    <row r="36210" ht="16.5" hidden="1" customHeight="1"/>
    <row r="36211" ht="16.5" hidden="1" customHeight="1"/>
    <row r="36212" ht="16.5" hidden="1" customHeight="1"/>
    <row r="36213" ht="16.5" hidden="1" customHeight="1"/>
    <row r="36214" ht="16.5" hidden="1" customHeight="1"/>
    <row r="36215" ht="16.5" hidden="1" customHeight="1"/>
    <row r="36216" ht="16.5" hidden="1" customHeight="1"/>
    <row r="36217" ht="16.5" hidden="1" customHeight="1"/>
    <row r="36218" ht="16.5" hidden="1" customHeight="1"/>
    <row r="36219" ht="16.5" hidden="1" customHeight="1"/>
    <row r="36220" ht="16.5" hidden="1" customHeight="1"/>
    <row r="36221" ht="16.5" hidden="1" customHeight="1"/>
    <row r="36222" ht="16.5" hidden="1" customHeight="1"/>
    <row r="36223" ht="16.5" hidden="1" customHeight="1"/>
    <row r="36224" ht="16.5" hidden="1" customHeight="1"/>
    <row r="36225" ht="16.5" hidden="1" customHeight="1"/>
    <row r="36226" ht="16.5" hidden="1" customHeight="1"/>
    <row r="36227" ht="16.5" hidden="1" customHeight="1"/>
    <row r="36228" ht="16.5" hidden="1" customHeight="1"/>
    <row r="36229" ht="16.5" hidden="1" customHeight="1"/>
    <row r="36230" ht="16.5" hidden="1" customHeight="1"/>
    <row r="36231" ht="16.5" hidden="1" customHeight="1"/>
    <row r="36232" ht="16.5" hidden="1" customHeight="1"/>
    <row r="36233" ht="16.5" hidden="1" customHeight="1"/>
    <row r="36234" ht="16.5" hidden="1" customHeight="1"/>
    <row r="36235" ht="16.5" hidden="1" customHeight="1"/>
    <row r="36236" ht="16.5" hidden="1" customHeight="1"/>
    <row r="36237" ht="16.5" hidden="1" customHeight="1"/>
    <row r="36238" ht="16.5" hidden="1" customHeight="1"/>
    <row r="36239" ht="16.5" hidden="1" customHeight="1"/>
    <row r="36240" ht="16.5" hidden="1" customHeight="1"/>
    <row r="36241" ht="16.5" hidden="1" customHeight="1"/>
    <row r="36242" ht="16.5" hidden="1" customHeight="1"/>
    <row r="36243" ht="16.5" hidden="1" customHeight="1"/>
    <row r="36244" ht="16.5" hidden="1" customHeight="1"/>
    <row r="36245" ht="16.5" hidden="1" customHeight="1"/>
    <row r="36246" ht="16.5" hidden="1" customHeight="1"/>
    <row r="36247" ht="16.5" hidden="1" customHeight="1"/>
    <row r="36248" ht="16.5" hidden="1" customHeight="1"/>
    <row r="36249" ht="16.5" hidden="1" customHeight="1"/>
    <row r="36250" ht="16.5" hidden="1" customHeight="1"/>
    <row r="36251" ht="16.5" hidden="1" customHeight="1"/>
    <row r="36252" ht="16.5" hidden="1" customHeight="1"/>
    <row r="36253" ht="16.5" hidden="1" customHeight="1"/>
    <row r="36254" ht="16.5" hidden="1" customHeight="1"/>
    <row r="36255" ht="16.5" hidden="1" customHeight="1"/>
    <row r="36256" ht="16.5" hidden="1" customHeight="1"/>
    <row r="36257" ht="16.5" hidden="1" customHeight="1"/>
    <row r="36258" ht="16.5" hidden="1" customHeight="1"/>
    <row r="36259" ht="16.5" hidden="1" customHeight="1"/>
    <row r="36260" ht="16.5" hidden="1" customHeight="1"/>
    <row r="36261" ht="16.5" hidden="1" customHeight="1"/>
    <row r="36262" ht="16.5" hidden="1" customHeight="1"/>
    <row r="36263" ht="16.5" hidden="1" customHeight="1"/>
    <row r="36264" ht="16.5" hidden="1" customHeight="1"/>
    <row r="36265" ht="16.5" hidden="1" customHeight="1"/>
    <row r="36266" ht="16.5" hidden="1" customHeight="1"/>
    <row r="36267" ht="16.5" hidden="1" customHeight="1"/>
    <row r="36268" ht="16.5" hidden="1" customHeight="1"/>
    <row r="36269" ht="16.5" hidden="1" customHeight="1"/>
    <row r="36270" ht="16.5" hidden="1" customHeight="1"/>
    <row r="36271" ht="16.5" hidden="1" customHeight="1"/>
    <row r="36272" ht="16.5" hidden="1" customHeight="1"/>
    <row r="36273" ht="16.5" hidden="1" customHeight="1"/>
    <row r="36274" ht="16.5" hidden="1" customHeight="1"/>
    <row r="36275" ht="16.5" hidden="1" customHeight="1"/>
    <row r="36276" ht="16.5" hidden="1" customHeight="1"/>
    <row r="36277" ht="16.5" hidden="1" customHeight="1"/>
    <row r="36278" ht="16.5" hidden="1" customHeight="1"/>
    <row r="36279" ht="16.5" hidden="1" customHeight="1"/>
    <row r="36280" ht="16.5" hidden="1" customHeight="1"/>
    <row r="36281" ht="16.5" hidden="1" customHeight="1"/>
    <row r="36282" ht="16.5" hidden="1" customHeight="1"/>
    <row r="36283" ht="16.5" hidden="1" customHeight="1"/>
    <row r="36284" ht="16.5" hidden="1" customHeight="1"/>
    <row r="36285" ht="16.5" hidden="1" customHeight="1"/>
    <row r="36286" ht="16.5" hidden="1" customHeight="1"/>
    <row r="36287" ht="16.5" hidden="1" customHeight="1"/>
    <row r="36288" ht="16.5" hidden="1" customHeight="1"/>
    <row r="36289" ht="16.5" hidden="1" customHeight="1"/>
    <row r="36290" ht="16.5" hidden="1" customHeight="1"/>
    <row r="36291" ht="16.5" hidden="1" customHeight="1"/>
    <row r="36292" ht="16.5" hidden="1" customHeight="1"/>
    <row r="36293" ht="16.5" hidden="1" customHeight="1"/>
    <row r="36294" ht="16.5" hidden="1" customHeight="1"/>
    <row r="36295" ht="16.5" hidden="1" customHeight="1"/>
    <row r="36296" ht="16.5" hidden="1" customHeight="1"/>
    <row r="36297" ht="16.5" hidden="1" customHeight="1"/>
    <row r="36298" ht="16.5" hidden="1" customHeight="1"/>
    <row r="36299" ht="16.5" hidden="1" customHeight="1"/>
    <row r="36300" ht="16.5" hidden="1" customHeight="1"/>
    <row r="36301" ht="16.5" hidden="1" customHeight="1"/>
    <row r="36302" ht="16.5" hidden="1" customHeight="1"/>
    <row r="36303" ht="16.5" hidden="1" customHeight="1"/>
    <row r="36304" ht="16.5" hidden="1" customHeight="1"/>
    <row r="36305" ht="16.5" hidden="1" customHeight="1"/>
    <row r="36306" ht="16.5" hidden="1" customHeight="1"/>
    <row r="36307" ht="16.5" hidden="1" customHeight="1"/>
    <row r="36308" ht="16.5" hidden="1" customHeight="1"/>
    <row r="36309" ht="16.5" hidden="1" customHeight="1"/>
    <row r="36310" ht="16.5" hidden="1" customHeight="1"/>
    <row r="36311" ht="16.5" hidden="1" customHeight="1"/>
    <row r="36312" ht="16.5" hidden="1" customHeight="1"/>
    <row r="36313" ht="16.5" hidden="1" customHeight="1"/>
    <row r="36314" ht="16.5" hidden="1" customHeight="1"/>
    <row r="36315" ht="16.5" hidden="1" customHeight="1"/>
    <row r="36316" ht="16.5" hidden="1" customHeight="1"/>
    <row r="36317" ht="16.5" hidden="1" customHeight="1"/>
    <row r="36318" ht="16.5" hidden="1" customHeight="1"/>
    <row r="36319" ht="16.5" hidden="1" customHeight="1"/>
    <row r="36320" ht="16.5" hidden="1" customHeight="1"/>
    <row r="36321" ht="16.5" hidden="1" customHeight="1"/>
    <row r="36322" ht="16.5" hidden="1" customHeight="1"/>
    <row r="36323" ht="16.5" hidden="1" customHeight="1"/>
    <row r="36324" ht="16.5" hidden="1" customHeight="1"/>
    <row r="36325" ht="16.5" hidden="1" customHeight="1"/>
    <row r="36326" ht="16.5" hidden="1" customHeight="1"/>
    <row r="36327" ht="16.5" hidden="1" customHeight="1"/>
    <row r="36328" ht="16.5" hidden="1" customHeight="1"/>
    <row r="36329" ht="16.5" hidden="1" customHeight="1"/>
    <row r="36330" ht="16.5" hidden="1" customHeight="1"/>
    <row r="36331" ht="16.5" hidden="1" customHeight="1"/>
    <row r="36332" ht="16.5" hidden="1" customHeight="1"/>
    <row r="36333" ht="16.5" hidden="1" customHeight="1"/>
    <row r="36334" ht="16.5" hidden="1" customHeight="1"/>
    <row r="36335" ht="16.5" hidden="1" customHeight="1"/>
    <row r="36336" ht="16.5" hidden="1" customHeight="1"/>
    <row r="36337" ht="16.5" hidden="1" customHeight="1"/>
    <row r="36338" ht="16.5" hidden="1" customHeight="1"/>
    <row r="36339" ht="16.5" hidden="1" customHeight="1"/>
    <row r="36340" ht="16.5" hidden="1" customHeight="1"/>
    <row r="36341" ht="16.5" hidden="1" customHeight="1"/>
    <row r="36342" ht="16.5" hidden="1" customHeight="1"/>
    <row r="36343" ht="16.5" hidden="1" customHeight="1"/>
    <row r="36344" ht="16.5" hidden="1" customHeight="1"/>
    <row r="36345" ht="16.5" hidden="1" customHeight="1"/>
    <row r="36346" ht="16.5" hidden="1" customHeight="1"/>
    <row r="36347" ht="16.5" hidden="1" customHeight="1"/>
    <row r="36348" ht="16.5" hidden="1" customHeight="1"/>
    <row r="36349" ht="16.5" hidden="1" customHeight="1"/>
    <row r="36350" ht="16.5" hidden="1" customHeight="1"/>
    <row r="36351" ht="16.5" hidden="1" customHeight="1"/>
    <row r="36352" ht="16.5" hidden="1" customHeight="1"/>
    <row r="36353" ht="16.5" hidden="1" customHeight="1"/>
    <row r="36354" ht="16.5" hidden="1" customHeight="1"/>
    <row r="36355" ht="16.5" hidden="1" customHeight="1"/>
    <row r="36356" ht="16.5" hidden="1" customHeight="1"/>
    <row r="36357" ht="16.5" hidden="1" customHeight="1"/>
    <row r="36358" ht="16.5" hidden="1" customHeight="1"/>
    <row r="36359" ht="16.5" hidden="1" customHeight="1"/>
    <row r="36360" ht="16.5" hidden="1" customHeight="1"/>
    <row r="36361" ht="16.5" hidden="1" customHeight="1"/>
    <row r="36362" ht="16.5" hidden="1" customHeight="1"/>
    <row r="36363" ht="16.5" hidden="1" customHeight="1"/>
    <row r="36364" ht="16.5" hidden="1" customHeight="1"/>
    <row r="36365" ht="16.5" hidden="1" customHeight="1"/>
    <row r="36366" ht="16.5" hidden="1" customHeight="1"/>
    <row r="36367" ht="16.5" hidden="1" customHeight="1"/>
    <row r="36368" ht="16.5" hidden="1" customHeight="1"/>
    <row r="36369" ht="16.5" hidden="1" customHeight="1"/>
    <row r="36370" ht="16.5" hidden="1" customHeight="1"/>
    <row r="36371" ht="16.5" hidden="1" customHeight="1"/>
    <row r="36372" ht="16.5" hidden="1" customHeight="1"/>
    <row r="36373" ht="16.5" hidden="1" customHeight="1"/>
    <row r="36374" ht="16.5" hidden="1" customHeight="1"/>
    <row r="36375" ht="16.5" hidden="1" customHeight="1"/>
    <row r="36376" ht="16.5" hidden="1" customHeight="1"/>
    <row r="36377" ht="16.5" hidden="1" customHeight="1"/>
    <row r="36378" ht="16.5" hidden="1" customHeight="1"/>
    <row r="36379" ht="16.5" hidden="1" customHeight="1"/>
    <row r="36380" ht="16.5" hidden="1" customHeight="1"/>
    <row r="36381" ht="16.5" hidden="1" customHeight="1"/>
    <row r="36382" ht="16.5" hidden="1" customHeight="1"/>
    <row r="36383" ht="16.5" hidden="1" customHeight="1"/>
    <row r="36384" ht="16.5" hidden="1" customHeight="1"/>
    <row r="36385" ht="16.5" hidden="1" customHeight="1"/>
    <row r="36386" ht="16.5" hidden="1" customHeight="1"/>
    <row r="36387" ht="16.5" hidden="1" customHeight="1"/>
    <row r="36388" ht="16.5" hidden="1" customHeight="1"/>
    <row r="36389" ht="16.5" hidden="1" customHeight="1"/>
    <row r="36390" ht="16.5" hidden="1" customHeight="1"/>
    <row r="36391" ht="16.5" hidden="1" customHeight="1"/>
    <row r="36392" ht="16.5" hidden="1" customHeight="1"/>
    <row r="36393" ht="16.5" hidden="1" customHeight="1"/>
    <row r="36394" ht="16.5" hidden="1" customHeight="1"/>
    <row r="36395" ht="16.5" hidden="1" customHeight="1"/>
    <row r="36396" ht="16.5" hidden="1" customHeight="1"/>
    <row r="36397" ht="16.5" hidden="1" customHeight="1"/>
    <row r="36398" ht="16.5" hidden="1" customHeight="1"/>
    <row r="36399" ht="16.5" hidden="1" customHeight="1"/>
    <row r="36400" ht="16.5" hidden="1" customHeight="1"/>
    <row r="36401" ht="16.5" hidden="1" customHeight="1"/>
    <row r="36402" ht="16.5" hidden="1" customHeight="1"/>
    <row r="36403" ht="16.5" hidden="1" customHeight="1"/>
    <row r="36404" ht="16.5" hidden="1" customHeight="1"/>
    <row r="36405" ht="16.5" hidden="1" customHeight="1"/>
    <row r="36406" ht="16.5" hidden="1" customHeight="1"/>
    <row r="36407" ht="16.5" hidden="1" customHeight="1"/>
    <row r="36408" ht="16.5" hidden="1" customHeight="1"/>
    <row r="36409" ht="16.5" hidden="1" customHeight="1"/>
    <row r="36410" ht="16.5" hidden="1" customHeight="1"/>
    <row r="36411" ht="16.5" hidden="1" customHeight="1"/>
    <row r="36412" ht="16.5" hidden="1" customHeight="1"/>
    <row r="36413" ht="16.5" hidden="1" customHeight="1"/>
    <row r="36414" ht="16.5" hidden="1" customHeight="1"/>
    <row r="36415" ht="16.5" hidden="1" customHeight="1"/>
    <row r="36416" ht="16.5" hidden="1" customHeight="1"/>
    <row r="36417" ht="16.5" hidden="1" customHeight="1"/>
    <row r="36418" ht="16.5" hidden="1" customHeight="1"/>
    <row r="36419" ht="16.5" hidden="1" customHeight="1"/>
    <row r="36420" ht="16.5" hidden="1" customHeight="1"/>
    <row r="36421" ht="16.5" hidden="1" customHeight="1"/>
    <row r="36422" ht="16.5" hidden="1" customHeight="1"/>
    <row r="36423" ht="16.5" hidden="1" customHeight="1"/>
    <row r="36424" ht="16.5" hidden="1" customHeight="1"/>
    <row r="36425" ht="16.5" hidden="1" customHeight="1"/>
    <row r="36426" ht="16.5" hidden="1" customHeight="1"/>
    <row r="36427" ht="16.5" hidden="1" customHeight="1"/>
    <row r="36428" ht="16.5" hidden="1" customHeight="1"/>
    <row r="36429" ht="16.5" hidden="1" customHeight="1"/>
    <row r="36430" ht="16.5" hidden="1" customHeight="1"/>
    <row r="36431" ht="16.5" hidden="1" customHeight="1"/>
    <row r="36432" ht="16.5" hidden="1" customHeight="1"/>
    <row r="36433" ht="16.5" hidden="1" customHeight="1"/>
    <row r="36434" ht="16.5" hidden="1" customHeight="1"/>
    <row r="36435" ht="16.5" hidden="1" customHeight="1"/>
    <row r="36436" ht="16.5" hidden="1" customHeight="1"/>
    <row r="36437" ht="16.5" hidden="1" customHeight="1"/>
    <row r="36438" ht="16.5" hidden="1" customHeight="1"/>
    <row r="36439" ht="16.5" hidden="1" customHeight="1"/>
    <row r="36440" ht="16.5" hidden="1" customHeight="1"/>
    <row r="36441" ht="16.5" hidden="1" customHeight="1"/>
    <row r="36442" ht="16.5" hidden="1" customHeight="1"/>
    <row r="36443" ht="16.5" hidden="1" customHeight="1"/>
    <row r="36444" ht="16.5" hidden="1" customHeight="1"/>
    <row r="36445" ht="16.5" hidden="1" customHeight="1"/>
    <row r="36446" ht="16.5" hidden="1" customHeight="1"/>
    <row r="36447" ht="16.5" hidden="1" customHeight="1"/>
    <row r="36448" ht="16.5" hidden="1" customHeight="1"/>
    <row r="36449" ht="16.5" hidden="1" customHeight="1"/>
    <row r="36450" ht="16.5" hidden="1" customHeight="1"/>
    <row r="36451" ht="16.5" hidden="1" customHeight="1"/>
    <row r="36452" ht="16.5" hidden="1" customHeight="1"/>
    <row r="36453" ht="16.5" hidden="1" customHeight="1"/>
    <row r="36454" ht="16.5" hidden="1" customHeight="1"/>
    <row r="36455" ht="16.5" hidden="1" customHeight="1"/>
    <row r="36456" ht="16.5" hidden="1" customHeight="1"/>
    <row r="36457" ht="16.5" hidden="1" customHeight="1"/>
    <row r="36458" ht="16.5" hidden="1" customHeight="1"/>
    <row r="36459" ht="16.5" hidden="1" customHeight="1"/>
    <row r="36460" ht="16.5" hidden="1" customHeight="1"/>
    <row r="36461" ht="16.5" hidden="1" customHeight="1"/>
    <row r="36462" ht="16.5" hidden="1" customHeight="1"/>
    <row r="36463" ht="16.5" hidden="1" customHeight="1"/>
    <row r="36464" ht="16.5" hidden="1" customHeight="1"/>
    <row r="36465" ht="16.5" hidden="1" customHeight="1"/>
    <row r="36466" ht="16.5" hidden="1" customHeight="1"/>
    <row r="36467" ht="16.5" hidden="1" customHeight="1"/>
    <row r="36468" ht="16.5" hidden="1" customHeight="1"/>
    <row r="36469" ht="16.5" hidden="1" customHeight="1"/>
    <row r="36470" ht="16.5" hidden="1" customHeight="1"/>
    <row r="36471" ht="16.5" hidden="1" customHeight="1"/>
    <row r="36472" ht="16.5" hidden="1" customHeight="1"/>
    <row r="36473" ht="16.5" hidden="1" customHeight="1"/>
    <row r="36474" ht="16.5" hidden="1" customHeight="1"/>
    <row r="36475" ht="16.5" hidden="1" customHeight="1"/>
    <row r="36476" ht="16.5" hidden="1" customHeight="1"/>
    <row r="36477" ht="16.5" hidden="1" customHeight="1"/>
    <row r="36478" ht="16.5" hidden="1" customHeight="1"/>
    <row r="36479" ht="16.5" hidden="1" customHeight="1"/>
    <row r="36480" ht="16.5" hidden="1" customHeight="1"/>
    <row r="36481" ht="16.5" hidden="1" customHeight="1"/>
    <row r="36482" ht="16.5" hidden="1" customHeight="1"/>
    <row r="36483" ht="16.5" hidden="1" customHeight="1"/>
    <row r="36484" ht="16.5" hidden="1" customHeight="1"/>
    <row r="36485" ht="16.5" hidden="1" customHeight="1"/>
    <row r="36486" ht="16.5" hidden="1" customHeight="1"/>
    <row r="36487" ht="16.5" hidden="1" customHeight="1"/>
    <row r="36488" ht="16.5" hidden="1" customHeight="1"/>
    <row r="36489" ht="16.5" hidden="1" customHeight="1"/>
    <row r="36490" ht="16.5" hidden="1" customHeight="1"/>
    <row r="36491" ht="16.5" hidden="1" customHeight="1"/>
    <row r="36492" ht="16.5" hidden="1" customHeight="1"/>
    <row r="36493" ht="16.5" hidden="1" customHeight="1"/>
    <row r="36494" ht="16.5" hidden="1" customHeight="1"/>
    <row r="36495" ht="16.5" hidden="1" customHeight="1"/>
    <row r="36496" ht="16.5" hidden="1" customHeight="1"/>
    <row r="36497" ht="16.5" hidden="1" customHeight="1"/>
    <row r="36498" ht="16.5" hidden="1" customHeight="1"/>
    <row r="36499" ht="16.5" hidden="1" customHeight="1"/>
    <row r="36500" ht="16.5" hidden="1" customHeight="1"/>
    <row r="36501" ht="16.5" hidden="1" customHeight="1"/>
    <row r="36502" ht="16.5" hidden="1" customHeight="1"/>
    <row r="36503" ht="16.5" hidden="1" customHeight="1"/>
    <row r="36504" ht="16.5" hidden="1" customHeight="1"/>
    <row r="36505" ht="16.5" hidden="1" customHeight="1"/>
    <row r="36506" ht="16.5" hidden="1" customHeight="1"/>
    <row r="36507" ht="16.5" hidden="1" customHeight="1"/>
    <row r="36508" ht="16.5" hidden="1" customHeight="1"/>
    <row r="36509" ht="16.5" hidden="1" customHeight="1"/>
    <row r="36510" ht="16.5" hidden="1" customHeight="1"/>
    <row r="36511" ht="16.5" hidden="1" customHeight="1"/>
    <row r="36512" ht="16.5" hidden="1" customHeight="1"/>
    <row r="36513" ht="16.5" hidden="1" customHeight="1"/>
    <row r="36514" ht="16.5" hidden="1" customHeight="1"/>
    <row r="36515" ht="16.5" hidden="1" customHeight="1"/>
    <row r="36516" ht="16.5" hidden="1" customHeight="1"/>
    <row r="36517" ht="16.5" hidden="1" customHeight="1"/>
    <row r="36518" ht="16.5" hidden="1" customHeight="1"/>
    <row r="36519" ht="16.5" hidden="1" customHeight="1"/>
    <row r="36520" ht="16.5" hidden="1" customHeight="1"/>
    <row r="36521" ht="16.5" hidden="1" customHeight="1"/>
    <row r="36522" ht="16.5" hidden="1" customHeight="1"/>
    <row r="36523" ht="16.5" hidden="1" customHeight="1"/>
    <row r="36524" ht="16.5" hidden="1" customHeight="1"/>
    <row r="36525" ht="16.5" hidden="1" customHeight="1"/>
    <row r="36526" ht="16.5" hidden="1" customHeight="1"/>
    <row r="36527" ht="16.5" hidden="1" customHeight="1"/>
    <row r="36528" ht="16.5" hidden="1" customHeight="1"/>
    <row r="36529" ht="16.5" hidden="1" customHeight="1"/>
    <row r="36530" ht="16.5" hidden="1" customHeight="1"/>
    <row r="36531" ht="16.5" hidden="1" customHeight="1"/>
    <row r="36532" ht="16.5" hidden="1" customHeight="1"/>
    <row r="36533" ht="16.5" hidden="1" customHeight="1"/>
    <row r="36534" ht="16.5" hidden="1" customHeight="1"/>
    <row r="36535" ht="16.5" hidden="1" customHeight="1"/>
    <row r="36536" ht="16.5" hidden="1" customHeight="1"/>
    <row r="36537" ht="16.5" hidden="1" customHeight="1"/>
    <row r="36538" ht="16.5" hidden="1" customHeight="1"/>
    <row r="36539" ht="16.5" hidden="1" customHeight="1"/>
    <row r="36540" ht="16.5" hidden="1" customHeight="1"/>
    <row r="36541" ht="16.5" hidden="1" customHeight="1"/>
    <row r="36542" ht="16.5" hidden="1" customHeight="1"/>
    <row r="36543" ht="16.5" hidden="1" customHeight="1"/>
    <row r="36544" ht="16.5" hidden="1" customHeight="1"/>
    <row r="36545" ht="16.5" hidden="1" customHeight="1"/>
    <row r="36546" ht="16.5" hidden="1" customHeight="1"/>
    <row r="36547" ht="16.5" hidden="1" customHeight="1"/>
    <row r="36548" ht="16.5" hidden="1" customHeight="1"/>
    <row r="36549" ht="16.5" hidden="1" customHeight="1"/>
    <row r="36550" ht="16.5" hidden="1" customHeight="1"/>
    <row r="36551" ht="16.5" hidden="1" customHeight="1"/>
    <row r="36552" ht="16.5" hidden="1" customHeight="1"/>
    <row r="36553" ht="16.5" hidden="1" customHeight="1"/>
    <row r="36554" ht="16.5" hidden="1" customHeight="1"/>
    <row r="36555" ht="16.5" hidden="1" customHeight="1"/>
    <row r="36556" ht="16.5" hidden="1" customHeight="1"/>
    <row r="36557" ht="16.5" hidden="1" customHeight="1"/>
    <row r="36558" ht="16.5" hidden="1" customHeight="1"/>
    <row r="36559" ht="16.5" hidden="1" customHeight="1"/>
    <row r="36560" ht="16.5" hidden="1" customHeight="1"/>
    <row r="36561" ht="16.5" hidden="1" customHeight="1"/>
    <row r="36562" ht="16.5" hidden="1" customHeight="1"/>
    <row r="36563" ht="16.5" hidden="1" customHeight="1"/>
    <row r="36564" ht="16.5" hidden="1" customHeight="1"/>
    <row r="36565" ht="16.5" hidden="1" customHeight="1"/>
    <row r="36566" ht="16.5" hidden="1" customHeight="1"/>
    <row r="36567" ht="16.5" hidden="1" customHeight="1"/>
    <row r="36568" ht="16.5" hidden="1" customHeight="1"/>
    <row r="36569" ht="16.5" hidden="1" customHeight="1"/>
    <row r="36570" ht="16.5" hidden="1" customHeight="1"/>
    <row r="36571" ht="16.5" hidden="1" customHeight="1"/>
    <row r="36572" ht="16.5" hidden="1" customHeight="1"/>
    <row r="36573" ht="16.5" hidden="1" customHeight="1"/>
    <row r="36574" ht="16.5" hidden="1" customHeight="1"/>
    <row r="36575" ht="16.5" hidden="1" customHeight="1"/>
    <row r="36576" ht="16.5" hidden="1" customHeight="1"/>
    <row r="36577" ht="16.5" hidden="1" customHeight="1"/>
    <row r="36578" ht="16.5" hidden="1" customHeight="1"/>
    <row r="36579" ht="16.5" hidden="1" customHeight="1"/>
    <row r="36580" ht="16.5" hidden="1" customHeight="1"/>
    <row r="36581" ht="16.5" hidden="1" customHeight="1"/>
    <row r="36582" ht="16.5" hidden="1" customHeight="1"/>
    <row r="36583" ht="16.5" hidden="1" customHeight="1"/>
    <row r="36584" ht="16.5" hidden="1" customHeight="1"/>
    <row r="36585" ht="16.5" hidden="1" customHeight="1"/>
    <row r="36586" ht="16.5" hidden="1" customHeight="1"/>
    <row r="36587" ht="16.5" hidden="1" customHeight="1"/>
    <row r="36588" ht="16.5" hidden="1" customHeight="1"/>
    <row r="36589" ht="16.5" hidden="1" customHeight="1"/>
    <row r="36590" ht="16.5" hidden="1" customHeight="1"/>
    <row r="36591" ht="16.5" hidden="1" customHeight="1"/>
    <row r="36592" ht="16.5" hidden="1" customHeight="1"/>
    <row r="36593" ht="16.5" hidden="1" customHeight="1"/>
    <row r="36594" ht="16.5" hidden="1" customHeight="1"/>
    <row r="36595" ht="16.5" hidden="1" customHeight="1"/>
    <row r="36596" ht="16.5" hidden="1" customHeight="1"/>
    <row r="36597" ht="16.5" hidden="1" customHeight="1"/>
    <row r="36598" ht="16.5" hidden="1" customHeight="1"/>
    <row r="36599" ht="16.5" hidden="1" customHeight="1"/>
    <row r="36600" ht="16.5" hidden="1" customHeight="1"/>
    <row r="36601" ht="16.5" hidden="1" customHeight="1"/>
    <row r="36602" ht="16.5" hidden="1" customHeight="1"/>
    <row r="36603" ht="16.5" hidden="1" customHeight="1"/>
    <row r="36604" ht="16.5" hidden="1" customHeight="1"/>
    <row r="36605" ht="16.5" hidden="1" customHeight="1"/>
    <row r="36606" ht="16.5" hidden="1" customHeight="1"/>
    <row r="36607" ht="16.5" hidden="1" customHeight="1"/>
    <row r="36608" ht="16.5" hidden="1" customHeight="1"/>
    <row r="36609" ht="16.5" hidden="1" customHeight="1"/>
    <row r="36610" ht="16.5" hidden="1" customHeight="1"/>
    <row r="36611" ht="16.5" hidden="1" customHeight="1"/>
    <row r="36612" ht="16.5" hidden="1" customHeight="1"/>
    <row r="36613" ht="16.5" hidden="1" customHeight="1"/>
    <row r="36614" ht="16.5" hidden="1" customHeight="1"/>
    <row r="36615" ht="16.5" hidden="1" customHeight="1"/>
    <row r="36616" ht="16.5" hidden="1" customHeight="1"/>
    <row r="36617" ht="16.5" hidden="1" customHeight="1"/>
    <row r="36618" ht="16.5" hidden="1" customHeight="1"/>
    <row r="36619" ht="16.5" hidden="1" customHeight="1"/>
    <row r="36620" ht="16.5" hidden="1" customHeight="1"/>
    <row r="36621" ht="16.5" hidden="1" customHeight="1"/>
    <row r="36622" ht="16.5" hidden="1" customHeight="1"/>
    <row r="36623" ht="16.5" hidden="1" customHeight="1"/>
    <row r="36624" ht="16.5" hidden="1" customHeight="1"/>
    <row r="36625" ht="16.5" hidden="1" customHeight="1"/>
    <row r="36626" ht="16.5" hidden="1" customHeight="1"/>
    <row r="36627" ht="16.5" hidden="1" customHeight="1"/>
    <row r="36628" ht="16.5" hidden="1" customHeight="1"/>
    <row r="36629" ht="16.5" hidden="1" customHeight="1"/>
    <row r="36630" ht="16.5" hidden="1" customHeight="1"/>
    <row r="36631" ht="16.5" hidden="1" customHeight="1"/>
    <row r="36632" ht="16.5" hidden="1" customHeight="1"/>
    <row r="36633" ht="16.5" hidden="1" customHeight="1"/>
    <row r="36634" ht="16.5" hidden="1" customHeight="1"/>
    <row r="36635" ht="16.5" hidden="1" customHeight="1"/>
    <row r="36636" ht="16.5" hidden="1" customHeight="1"/>
    <row r="36637" ht="16.5" hidden="1" customHeight="1"/>
    <row r="36638" ht="16.5" hidden="1" customHeight="1"/>
    <row r="36639" ht="16.5" hidden="1" customHeight="1"/>
    <row r="36640" ht="16.5" hidden="1" customHeight="1"/>
    <row r="36641" ht="16.5" hidden="1" customHeight="1"/>
    <row r="36642" ht="16.5" hidden="1" customHeight="1"/>
    <row r="36643" ht="16.5" hidden="1" customHeight="1"/>
    <row r="36644" ht="16.5" hidden="1" customHeight="1"/>
    <row r="36645" ht="16.5" hidden="1" customHeight="1"/>
    <row r="36646" ht="16.5" hidden="1" customHeight="1"/>
    <row r="36647" ht="16.5" hidden="1" customHeight="1"/>
    <row r="36648" ht="16.5" hidden="1" customHeight="1"/>
    <row r="36649" ht="16.5" hidden="1" customHeight="1"/>
    <row r="36650" ht="16.5" hidden="1" customHeight="1"/>
    <row r="36651" ht="16.5" hidden="1" customHeight="1"/>
    <row r="36652" ht="16.5" hidden="1" customHeight="1"/>
    <row r="36653" ht="16.5" hidden="1" customHeight="1"/>
    <row r="36654" ht="16.5" hidden="1" customHeight="1"/>
    <row r="36655" ht="16.5" hidden="1" customHeight="1"/>
    <row r="36656" ht="16.5" hidden="1" customHeight="1"/>
    <row r="36657" ht="16.5" hidden="1" customHeight="1"/>
    <row r="36658" ht="16.5" hidden="1" customHeight="1"/>
    <row r="36659" ht="16.5" hidden="1" customHeight="1"/>
    <row r="36660" ht="16.5" hidden="1" customHeight="1"/>
    <row r="36661" ht="16.5" hidden="1" customHeight="1"/>
    <row r="36662" ht="16.5" hidden="1" customHeight="1"/>
    <row r="36663" ht="16.5" hidden="1" customHeight="1"/>
    <row r="36664" ht="16.5" hidden="1" customHeight="1"/>
    <row r="36665" ht="16.5" hidden="1" customHeight="1"/>
    <row r="36666" ht="16.5" hidden="1" customHeight="1"/>
    <row r="36667" ht="16.5" hidden="1" customHeight="1"/>
    <row r="36668" ht="16.5" hidden="1" customHeight="1"/>
    <row r="36669" ht="16.5" hidden="1" customHeight="1"/>
    <row r="36670" ht="16.5" hidden="1" customHeight="1"/>
    <row r="36671" ht="16.5" hidden="1" customHeight="1"/>
    <row r="36672" ht="16.5" hidden="1" customHeight="1"/>
    <row r="36673" ht="16.5" hidden="1" customHeight="1"/>
    <row r="36674" ht="16.5" hidden="1" customHeight="1"/>
    <row r="36675" ht="16.5" hidden="1" customHeight="1"/>
    <row r="36676" ht="16.5" hidden="1" customHeight="1"/>
    <row r="36677" ht="16.5" hidden="1" customHeight="1"/>
    <row r="36678" ht="16.5" hidden="1" customHeight="1"/>
    <row r="36679" ht="16.5" hidden="1" customHeight="1"/>
    <row r="36680" ht="16.5" hidden="1" customHeight="1"/>
    <row r="36681" ht="16.5" hidden="1" customHeight="1"/>
    <row r="36682" ht="16.5" hidden="1" customHeight="1"/>
    <row r="36683" ht="16.5" hidden="1" customHeight="1"/>
    <row r="36684" ht="16.5" hidden="1" customHeight="1"/>
    <row r="36685" ht="16.5" hidden="1" customHeight="1"/>
    <row r="36686" ht="16.5" hidden="1" customHeight="1"/>
    <row r="36687" ht="16.5" hidden="1" customHeight="1"/>
    <row r="36688" ht="16.5" hidden="1" customHeight="1"/>
    <row r="36689" ht="16.5" hidden="1" customHeight="1"/>
    <row r="36690" ht="16.5" hidden="1" customHeight="1"/>
    <row r="36691" ht="16.5" hidden="1" customHeight="1"/>
    <row r="36692" ht="16.5" hidden="1" customHeight="1"/>
    <row r="36693" ht="16.5" hidden="1" customHeight="1"/>
    <row r="36694" ht="16.5" hidden="1" customHeight="1"/>
    <row r="36695" ht="16.5" hidden="1" customHeight="1"/>
    <row r="36696" ht="16.5" hidden="1" customHeight="1"/>
    <row r="36697" ht="16.5" hidden="1" customHeight="1"/>
    <row r="36698" ht="16.5" hidden="1" customHeight="1"/>
    <row r="36699" ht="16.5" hidden="1" customHeight="1"/>
    <row r="36700" ht="16.5" hidden="1" customHeight="1"/>
    <row r="36701" ht="16.5" hidden="1" customHeight="1"/>
    <row r="36702" ht="16.5" hidden="1" customHeight="1"/>
    <row r="36703" ht="16.5" hidden="1" customHeight="1"/>
    <row r="36704" ht="16.5" hidden="1" customHeight="1"/>
    <row r="36705" ht="16.5" hidden="1" customHeight="1"/>
    <row r="36706" ht="16.5" hidden="1" customHeight="1"/>
    <row r="36707" ht="16.5" hidden="1" customHeight="1"/>
    <row r="36708" ht="16.5" hidden="1" customHeight="1"/>
    <row r="36709" ht="16.5" hidden="1" customHeight="1"/>
    <row r="36710" ht="16.5" hidden="1" customHeight="1"/>
    <row r="36711" ht="16.5" hidden="1" customHeight="1"/>
    <row r="36712" ht="16.5" hidden="1" customHeight="1"/>
    <row r="36713" ht="16.5" hidden="1" customHeight="1"/>
    <row r="36714" ht="16.5" hidden="1" customHeight="1"/>
    <row r="36715" ht="16.5" hidden="1" customHeight="1"/>
    <row r="36716" ht="16.5" hidden="1" customHeight="1"/>
    <row r="36717" ht="16.5" hidden="1" customHeight="1"/>
    <row r="36718" ht="16.5" hidden="1" customHeight="1"/>
    <row r="36719" ht="16.5" hidden="1" customHeight="1"/>
    <row r="36720" ht="16.5" hidden="1" customHeight="1"/>
    <row r="36721" ht="16.5" hidden="1" customHeight="1"/>
    <row r="36722" ht="16.5" hidden="1" customHeight="1"/>
    <row r="36723" ht="16.5" hidden="1" customHeight="1"/>
    <row r="36724" ht="16.5" hidden="1" customHeight="1"/>
    <row r="36725" ht="16.5" hidden="1" customHeight="1"/>
    <row r="36726" ht="16.5" hidden="1" customHeight="1"/>
    <row r="36727" ht="16.5" hidden="1" customHeight="1"/>
    <row r="36728" ht="16.5" hidden="1" customHeight="1"/>
    <row r="36729" ht="16.5" hidden="1" customHeight="1"/>
    <row r="36730" ht="16.5" hidden="1" customHeight="1"/>
    <row r="36731" ht="16.5" hidden="1" customHeight="1"/>
    <row r="36732" ht="16.5" hidden="1" customHeight="1"/>
    <row r="36733" ht="16.5" hidden="1" customHeight="1"/>
    <row r="36734" ht="16.5" hidden="1" customHeight="1"/>
    <row r="36735" ht="16.5" hidden="1" customHeight="1"/>
    <row r="36736" ht="16.5" hidden="1" customHeight="1"/>
    <row r="36737" ht="16.5" hidden="1" customHeight="1"/>
    <row r="36738" ht="16.5" hidden="1" customHeight="1"/>
    <row r="36739" ht="16.5" hidden="1" customHeight="1"/>
    <row r="36740" ht="16.5" hidden="1" customHeight="1"/>
    <row r="36741" ht="16.5" hidden="1" customHeight="1"/>
    <row r="36742" ht="16.5" hidden="1" customHeight="1"/>
    <row r="36743" ht="16.5" hidden="1" customHeight="1"/>
    <row r="36744" ht="16.5" hidden="1" customHeight="1"/>
    <row r="36745" ht="16.5" hidden="1" customHeight="1"/>
    <row r="36746" ht="16.5" hidden="1" customHeight="1"/>
    <row r="36747" ht="16.5" hidden="1" customHeight="1"/>
    <row r="36748" ht="16.5" hidden="1" customHeight="1"/>
    <row r="36749" ht="16.5" hidden="1" customHeight="1"/>
    <row r="36750" ht="16.5" hidden="1" customHeight="1"/>
    <row r="36751" ht="16.5" hidden="1" customHeight="1"/>
    <row r="36752" ht="16.5" hidden="1" customHeight="1"/>
    <row r="36753" ht="16.5" hidden="1" customHeight="1"/>
    <row r="36754" ht="16.5" hidden="1" customHeight="1"/>
    <row r="36755" ht="16.5" hidden="1" customHeight="1"/>
    <row r="36756" ht="16.5" hidden="1" customHeight="1"/>
    <row r="36757" ht="16.5" hidden="1" customHeight="1"/>
    <row r="36758" ht="16.5" hidden="1" customHeight="1"/>
    <row r="36759" ht="16.5" hidden="1" customHeight="1"/>
    <row r="36760" ht="16.5" hidden="1" customHeight="1"/>
    <row r="36761" ht="16.5" hidden="1" customHeight="1"/>
    <row r="36762" ht="16.5" hidden="1" customHeight="1"/>
    <row r="36763" ht="16.5" hidden="1" customHeight="1"/>
    <row r="36764" ht="16.5" hidden="1" customHeight="1"/>
    <row r="36765" ht="16.5" hidden="1" customHeight="1"/>
    <row r="36766" ht="16.5" hidden="1" customHeight="1"/>
    <row r="36767" ht="16.5" hidden="1" customHeight="1"/>
    <row r="36768" ht="16.5" hidden="1" customHeight="1"/>
    <row r="36769" ht="16.5" hidden="1" customHeight="1"/>
    <row r="36770" ht="16.5" hidden="1" customHeight="1"/>
    <row r="36771" ht="16.5" hidden="1" customHeight="1"/>
    <row r="36772" ht="16.5" hidden="1" customHeight="1"/>
    <row r="36773" ht="16.5" hidden="1" customHeight="1"/>
    <row r="36774" ht="16.5" hidden="1" customHeight="1"/>
    <row r="36775" ht="16.5" hidden="1" customHeight="1"/>
    <row r="36776" ht="16.5" hidden="1" customHeight="1"/>
    <row r="36777" ht="16.5" hidden="1" customHeight="1"/>
    <row r="36778" ht="16.5" hidden="1" customHeight="1"/>
    <row r="36779" ht="16.5" hidden="1" customHeight="1"/>
    <row r="36780" ht="16.5" hidden="1" customHeight="1"/>
    <row r="36781" ht="16.5" hidden="1" customHeight="1"/>
    <row r="36782" ht="16.5" hidden="1" customHeight="1"/>
    <row r="36783" ht="16.5" hidden="1" customHeight="1"/>
    <row r="36784" ht="16.5" hidden="1" customHeight="1"/>
    <row r="36785" ht="16.5" hidden="1" customHeight="1"/>
    <row r="36786" ht="16.5" hidden="1" customHeight="1"/>
    <row r="36787" ht="16.5" hidden="1" customHeight="1"/>
    <row r="36788" ht="16.5" hidden="1" customHeight="1"/>
    <row r="36789" ht="16.5" hidden="1" customHeight="1"/>
    <row r="36790" ht="16.5" hidden="1" customHeight="1"/>
    <row r="36791" ht="16.5" hidden="1" customHeight="1"/>
    <row r="36792" ht="16.5" hidden="1" customHeight="1"/>
    <row r="36793" ht="16.5" hidden="1" customHeight="1"/>
    <row r="36794" ht="16.5" hidden="1" customHeight="1"/>
    <row r="36795" ht="16.5" hidden="1" customHeight="1"/>
    <row r="36796" ht="16.5" hidden="1" customHeight="1"/>
    <row r="36797" ht="16.5" hidden="1" customHeight="1"/>
    <row r="36798" ht="16.5" hidden="1" customHeight="1"/>
    <row r="36799" ht="16.5" hidden="1" customHeight="1"/>
    <row r="36800" ht="16.5" hidden="1" customHeight="1"/>
    <row r="36801" ht="16.5" hidden="1" customHeight="1"/>
    <row r="36802" ht="16.5" hidden="1" customHeight="1"/>
    <row r="36803" ht="16.5" hidden="1" customHeight="1"/>
    <row r="36804" ht="16.5" hidden="1" customHeight="1"/>
    <row r="36805" ht="16.5" hidden="1" customHeight="1"/>
    <row r="36806" ht="16.5" hidden="1" customHeight="1"/>
    <row r="36807" ht="16.5" hidden="1" customHeight="1"/>
    <row r="36808" ht="16.5" hidden="1" customHeight="1"/>
    <row r="36809" ht="16.5" hidden="1" customHeight="1"/>
    <row r="36810" ht="16.5" hidden="1" customHeight="1"/>
    <row r="36811" ht="16.5" hidden="1" customHeight="1"/>
    <row r="36812" ht="16.5" hidden="1" customHeight="1"/>
    <row r="36813" ht="16.5" hidden="1" customHeight="1"/>
    <row r="36814" ht="16.5" hidden="1" customHeight="1"/>
    <row r="36815" ht="16.5" hidden="1" customHeight="1"/>
    <row r="36816" ht="16.5" hidden="1" customHeight="1"/>
    <row r="36817" ht="16.5" hidden="1" customHeight="1"/>
    <row r="36818" ht="16.5" hidden="1" customHeight="1"/>
    <row r="36819" ht="16.5" hidden="1" customHeight="1"/>
    <row r="36820" ht="16.5" hidden="1" customHeight="1"/>
    <row r="36821" ht="16.5" hidden="1" customHeight="1"/>
    <row r="36822" ht="16.5" hidden="1" customHeight="1"/>
    <row r="36823" ht="16.5" hidden="1" customHeight="1"/>
    <row r="36824" ht="16.5" hidden="1" customHeight="1"/>
    <row r="36825" ht="16.5" hidden="1" customHeight="1"/>
    <row r="36826" ht="16.5" hidden="1" customHeight="1"/>
    <row r="36827" ht="16.5" hidden="1" customHeight="1"/>
    <row r="36828" ht="16.5" hidden="1" customHeight="1"/>
    <row r="36829" ht="16.5" hidden="1" customHeight="1"/>
    <row r="36830" ht="16.5" hidden="1" customHeight="1"/>
    <row r="36831" ht="16.5" hidden="1" customHeight="1"/>
    <row r="36832" ht="16.5" hidden="1" customHeight="1"/>
    <row r="36833" ht="16.5" hidden="1" customHeight="1"/>
    <row r="36834" ht="16.5" hidden="1" customHeight="1"/>
    <row r="36835" ht="16.5" hidden="1" customHeight="1"/>
    <row r="36836" ht="16.5" hidden="1" customHeight="1"/>
    <row r="36837" ht="16.5" hidden="1" customHeight="1"/>
    <row r="36838" ht="16.5" hidden="1" customHeight="1"/>
    <row r="36839" ht="16.5" hidden="1" customHeight="1"/>
    <row r="36840" ht="16.5" hidden="1" customHeight="1"/>
    <row r="36841" ht="16.5" hidden="1" customHeight="1"/>
    <row r="36842" ht="16.5" hidden="1" customHeight="1"/>
    <row r="36843" ht="16.5" hidden="1" customHeight="1"/>
    <row r="36844" ht="16.5" hidden="1" customHeight="1"/>
    <row r="36845" ht="16.5" hidden="1" customHeight="1"/>
    <row r="36846" ht="16.5" hidden="1" customHeight="1"/>
    <row r="36847" ht="16.5" hidden="1" customHeight="1"/>
    <row r="36848" ht="16.5" hidden="1" customHeight="1"/>
    <row r="36849" ht="16.5" hidden="1" customHeight="1"/>
    <row r="36850" ht="16.5" hidden="1" customHeight="1"/>
    <row r="36851" ht="16.5" hidden="1" customHeight="1"/>
    <row r="36852" ht="16.5" hidden="1" customHeight="1"/>
    <row r="36853" ht="16.5" hidden="1" customHeight="1"/>
    <row r="36854" ht="16.5" hidden="1" customHeight="1"/>
    <row r="36855" ht="16.5" hidden="1" customHeight="1"/>
    <row r="36856" ht="16.5" hidden="1" customHeight="1"/>
    <row r="36857" ht="16.5" hidden="1" customHeight="1"/>
    <row r="36858" ht="16.5" hidden="1" customHeight="1"/>
    <row r="36859" ht="16.5" hidden="1" customHeight="1"/>
    <row r="36860" ht="16.5" hidden="1" customHeight="1"/>
    <row r="36861" ht="16.5" hidden="1" customHeight="1"/>
    <row r="36862" ht="16.5" hidden="1" customHeight="1"/>
    <row r="36863" ht="16.5" hidden="1" customHeight="1"/>
    <row r="36864" ht="16.5" hidden="1" customHeight="1"/>
    <row r="36865" ht="16.5" hidden="1" customHeight="1"/>
    <row r="36866" ht="16.5" hidden="1" customHeight="1"/>
    <row r="36867" ht="16.5" hidden="1" customHeight="1"/>
    <row r="36868" ht="16.5" hidden="1" customHeight="1"/>
    <row r="36869" ht="16.5" hidden="1" customHeight="1"/>
    <row r="36870" ht="16.5" hidden="1" customHeight="1"/>
    <row r="36871" ht="16.5" hidden="1" customHeight="1"/>
    <row r="36872" ht="16.5" hidden="1" customHeight="1"/>
    <row r="36873" ht="16.5" hidden="1" customHeight="1"/>
    <row r="36874" ht="16.5" hidden="1" customHeight="1"/>
    <row r="36875" ht="16.5" hidden="1" customHeight="1"/>
    <row r="36876" ht="16.5" hidden="1" customHeight="1"/>
    <row r="36877" ht="16.5" hidden="1" customHeight="1"/>
    <row r="36878" ht="16.5" hidden="1" customHeight="1"/>
    <row r="36879" ht="16.5" hidden="1" customHeight="1"/>
    <row r="36880" ht="16.5" hidden="1" customHeight="1"/>
    <row r="36881" ht="16.5" hidden="1" customHeight="1"/>
    <row r="36882" ht="16.5" hidden="1" customHeight="1"/>
    <row r="36883" ht="16.5" hidden="1" customHeight="1"/>
    <row r="36884" ht="16.5" hidden="1" customHeight="1"/>
    <row r="36885" ht="16.5" hidden="1" customHeight="1"/>
    <row r="36886" ht="16.5" hidden="1" customHeight="1"/>
    <row r="36887" ht="16.5" hidden="1" customHeight="1"/>
    <row r="36888" ht="16.5" hidden="1" customHeight="1"/>
    <row r="36889" ht="16.5" hidden="1" customHeight="1"/>
    <row r="36890" ht="16.5" hidden="1" customHeight="1"/>
    <row r="36891" ht="16.5" hidden="1" customHeight="1"/>
    <row r="36892" ht="16.5" hidden="1" customHeight="1"/>
    <row r="36893" ht="16.5" hidden="1" customHeight="1"/>
    <row r="36894" ht="16.5" hidden="1" customHeight="1"/>
    <row r="36895" ht="16.5" hidden="1" customHeight="1"/>
    <row r="36896" ht="16.5" hidden="1" customHeight="1"/>
    <row r="36897" ht="16.5" hidden="1" customHeight="1"/>
    <row r="36898" ht="16.5" hidden="1" customHeight="1"/>
    <row r="36899" ht="16.5" hidden="1" customHeight="1"/>
    <row r="36900" ht="16.5" hidden="1" customHeight="1"/>
    <row r="36901" ht="16.5" hidden="1" customHeight="1"/>
    <row r="36902" ht="16.5" hidden="1" customHeight="1"/>
    <row r="36903" ht="16.5" hidden="1" customHeight="1"/>
    <row r="36904" ht="16.5" hidden="1" customHeight="1"/>
    <row r="36905" ht="16.5" hidden="1" customHeight="1"/>
    <row r="36906" ht="16.5" hidden="1" customHeight="1"/>
    <row r="36907" ht="16.5" hidden="1" customHeight="1"/>
    <row r="36908" ht="16.5" hidden="1" customHeight="1"/>
    <row r="36909" ht="16.5" hidden="1" customHeight="1"/>
    <row r="36910" ht="16.5" hidden="1" customHeight="1"/>
    <row r="36911" ht="16.5" hidden="1" customHeight="1"/>
    <row r="36912" ht="16.5" hidden="1" customHeight="1"/>
    <row r="36913" ht="16.5" hidden="1" customHeight="1"/>
    <row r="36914" ht="16.5" hidden="1" customHeight="1"/>
    <row r="36915" ht="16.5" hidden="1" customHeight="1"/>
    <row r="36916" ht="16.5" hidden="1" customHeight="1"/>
    <row r="36917" ht="16.5" hidden="1" customHeight="1"/>
    <row r="36918" ht="16.5" hidden="1" customHeight="1"/>
    <row r="36919" ht="16.5" hidden="1" customHeight="1"/>
    <row r="36920" ht="16.5" hidden="1" customHeight="1"/>
    <row r="36921" ht="16.5" hidden="1" customHeight="1"/>
    <row r="36922" ht="16.5" hidden="1" customHeight="1"/>
    <row r="36923" ht="16.5" hidden="1" customHeight="1"/>
    <row r="36924" ht="16.5" hidden="1" customHeight="1"/>
    <row r="36925" ht="16.5" hidden="1" customHeight="1"/>
    <row r="36926" ht="16.5" hidden="1" customHeight="1"/>
    <row r="36927" ht="16.5" hidden="1" customHeight="1"/>
    <row r="36928" ht="16.5" hidden="1" customHeight="1"/>
    <row r="36929" ht="16.5" hidden="1" customHeight="1"/>
    <row r="36930" ht="16.5" hidden="1" customHeight="1"/>
    <row r="36931" ht="16.5" hidden="1" customHeight="1"/>
    <row r="36932" ht="16.5" hidden="1" customHeight="1"/>
    <row r="36933" ht="16.5" hidden="1" customHeight="1"/>
    <row r="36934" ht="16.5" hidden="1" customHeight="1"/>
    <row r="36935" ht="16.5" hidden="1" customHeight="1"/>
    <row r="36936" ht="16.5" hidden="1" customHeight="1"/>
    <row r="36937" ht="16.5" hidden="1" customHeight="1"/>
    <row r="36938" ht="16.5" hidden="1" customHeight="1"/>
    <row r="36939" ht="16.5" hidden="1" customHeight="1"/>
    <row r="36940" ht="16.5" hidden="1" customHeight="1"/>
    <row r="36941" ht="16.5" hidden="1" customHeight="1"/>
    <row r="36942" ht="16.5" hidden="1" customHeight="1"/>
    <row r="36943" ht="16.5" hidden="1" customHeight="1"/>
    <row r="36944" ht="16.5" hidden="1" customHeight="1"/>
    <row r="36945" ht="16.5" hidden="1" customHeight="1"/>
    <row r="36946" ht="16.5" hidden="1" customHeight="1"/>
    <row r="36947" ht="16.5" hidden="1" customHeight="1"/>
    <row r="36948" ht="16.5" hidden="1" customHeight="1"/>
    <row r="36949" ht="16.5" hidden="1" customHeight="1"/>
    <row r="36950" ht="16.5" hidden="1" customHeight="1"/>
    <row r="36951" ht="16.5" hidden="1" customHeight="1"/>
    <row r="36952" ht="16.5" hidden="1" customHeight="1"/>
    <row r="36953" ht="16.5" hidden="1" customHeight="1"/>
    <row r="36954" ht="16.5" hidden="1" customHeight="1"/>
    <row r="36955" ht="16.5" hidden="1" customHeight="1"/>
    <row r="36956" ht="16.5" hidden="1" customHeight="1"/>
    <row r="36957" ht="16.5" hidden="1" customHeight="1"/>
    <row r="36958" ht="16.5" hidden="1" customHeight="1"/>
    <row r="36959" ht="16.5" hidden="1" customHeight="1"/>
    <row r="36960" ht="16.5" hidden="1" customHeight="1"/>
    <row r="36961" ht="16.5" hidden="1" customHeight="1"/>
    <row r="36962" ht="16.5" hidden="1" customHeight="1"/>
    <row r="36963" ht="16.5" hidden="1" customHeight="1"/>
    <row r="36964" ht="16.5" hidden="1" customHeight="1"/>
    <row r="36965" ht="16.5" hidden="1" customHeight="1"/>
    <row r="36966" ht="16.5" hidden="1" customHeight="1"/>
    <row r="36967" ht="16.5" hidden="1" customHeight="1"/>
    <row r="36968" ht="16.5" hidden="1" customHeight="1"/>
    <row r="36969" ht="16.5" hidden="1" customHeight="1"/>
    <row r="36970" ht="16.5" hidden="1" customHeight="1"/>
    <row r="36971" ht="16.5" hidden="1" customHeight="1"/>
    <row r="36972" ht="16.5" hidden="1" customHeight="1"/>
    <row r="36973" ht="16.5" hidden="1" customHeight="1"/>
    <row r="36974" ht="16.5" hidden="1" customHeight="1"/>
    <row r="36975" ht="16.5" hidden="1" customHeight="1"/>
    <row r="36976" ht="16.5" hidden="1" customHeight="1"/>
    <row r="36977" ht="16.5" hidden="1" customHeight="1"/>
    <row r="36978" ht="16.5" hidden="1" customHeight="1"/>
    <row r="36979" ht="16.5" hidden="1" customHeight="1"/>
    <row r="36980" ht="16.5" hidden="1" customHeight="1"/>
    <row r="36981" ht="16.5" hidden="1" customHeight="1"/>
    <row r="36982" ht="16.5" hidden="1" customHeight="1"/>
    <row r="36983" ht="16.5" hidden="1" customHeight="1"/>
    <row r="36984" ht="16.5" hidden="1" customHeight="1"/>
    <row r="36985" ht="16.5" hidden="1" customHeight="1"/>
    <row r="36986" ht="16.5" hidden="1" customHeight="1"/>
    <row r="36987" ht="16.5" hidden="1" customHeight="1"/>
    <row r="36988" ht="16.5" hidden="1" customHeight="1"/>
    <row r="36989" ht="16.5" hidden="1" customHeight="1"/>
    <row r="36990" ht="16.5" hidden="1" customHeight="1"/>
    <row r="36991" ht="16.5" hidden="1" customHeight="1"/>
    <row r="36992" ht="16.5" hidden="1" customHeight="1"/>
    <row r="36993" ht="16.5" hidden="1" customHeight="1"/>
    <row r="36994" ht="16.5" hidden="1" customHeight="1"/>
    <row r="36995" ht="16.5" hidden="1" customHeight="1"/>
    <row r="36996" ht="16.5" hidden="1" customHeight="1"/>
    <row r="36997" ht="16.5" hidden="1" customHeight="1"/>
    <row r="36998" ht="16.5" hidden="1" customHeight="1"/>
    <row r="36999" ht="16.5" hidden="1" customHeight="1"/>
    <row r="37000" ht="16.5" hidden="1" customHeight="1"/>
    <row r="37001" ht="16.5" hidden="1" customHeight="1"/>
    <row r="37002" ht="16.5" hidden="1" customHeight="1"/>
    <row r="37003" ht="16.5" hidden="1" customHeight="1"/>
    <row r="37004" ht="16.5" hidden="1" customHeight="1"/>
    <row r="37005" ht="16.5" hidden="1" customHeight="1"/>
    <row r="37006" ht="16.5" hidden="1" customHeight="1"/>
    <row r="37007" ht="16.5" hidden="1" customHeight="1"/>
    <row r="37008" ht="16.5" hidden="1" customHeight="1"/>
    <row r="37009" ht="16.5" hidden="1" customHeight="1"/>
    <row r="37010" ht="16.5" hidden="1" customHeight="1"/>
    <row r="37011" ht="16.5" hidden="1" customHeight="1"/>
    <row r="37012" ht="16.5" hidden="1" customHeight="1"/>
    <row r="37013" ht="16.5" hidden="1" customHeight="1"/>
    <row r="37014" ht="16.5" hidden="1" customHeight="1"/>
    <row r="37015" ht="16.5" hidden="1" customHeight="1"/>
    <row r="37016" ht="16.5" hidden="1" customHeight="1"/>
    <row r="37017" ht="16.5" hidden="1" customHeight="1"/>
    <row r="37018" ht="16.5" hidden="1" customHeight="1"/>
    <row r="37019" ht="16.5" hidden="1" customHeight="1"/>
    <row r="37020" ht="16.5" hidden="1" customHeight="1"/>
    <row r="37021" ht="16.5" hidden="1" customHeight="1"/>
    <row r="37022" ht="16.5" hidden="1" customHeight="1"/>
    <row r="37023" ht="16.5" hidden="1" customHeight="1"/>
    <row r="37024" ht="16.5" hidden="1" customHeight="1"/>
    <row r="37025" ht="16.5" hidden="1" customHeight="1"/>
    <row r="37026" ht="16.5" hidden="1" customHeight="1"/>
    <row r="37027" ht="16.5" hidden="1" customHeight="1"/>
    <row r="37028" ht="16.5" hidden="1" customHeight="1"/>
    <row r="37029" ht="16.5" hidden="1" customHeight="1"/>
    <row r="37030" ht="16.5" hidden="1" customHeight="1"/>
    <row r="37031" ht="16.5" hidden="1" customHeight="1"/>
    <row r="37032" ht="16.5" hidden="1" customHeight="1"/>
    <row r="37033" ht="16.5" hidden="1" customHeight="1"/>
    <row r="37034" ht="16.5" hidden="1" customHeight="1"/>
    <row r="37035" ht="16.5" hidden="1" customHeight="1"/>
    <row r="37036" ht="16.5" hidden="1" customHeight="1"/>
    <row r="37037" ht="16.5" hidden="1" customHeight="1"/>
    <row r="37038" ht="16.5" hidden="1" customHeight="1"/>
    <row r="37039" ht="16.5" hidden="1" customHeight="1"/>
    <row r="37040" ht="16.5" hidden="1" customHeight="1"/>
    <row r="37041" ht="16.5" hidden="1" customHeight="1"/>
    <row r="37042" ht="16.5" hidden="1" customHeight="1"/>
    <row r="37043" ht="16.5" hidden="1" customHeight="1"/>
    <row r="37044" ht="16.5" hidden="1" customHeight="1"/>
    <row r="37045" ht="16.5" hidden="1" customHeight="1"/>
    <row r="37046" ht="16.5" hidden="1" customHeight="1"/>
    <row r="37047" ht="16.5" hidden="1" customHeight="1"/>
    <row r="37048" ht="16.5" hidden="1" customHeight="1"/>
    <row r="37049" ht="16.5" hidden="1" customHeight="1"/>
    <row r="37050" ht="16.5" hidden="1" customHeight="1"/>
    <row r="37051" ht="16.5" hidden="1" customHeight="1"/>
    <row r="37052" ht="16.5" hidden="1" customHeight="1"/>
    <row r="37053" ht="16.5" hidden="1" customHeight="1"/>
    <row r="37054" ht="16.5" hidden="1" customHeight="1"/>
    <row r="37055" ht="16.5" hidden="1" customHeight="1"/>
    <row r="37056" ht="16.5" hidden="1" customHeight="1"/>
    <row r="37057" ht="16.5" hidden="1" customHeight="1"/>
    <row r="37058" ht="16.5" hidden="1" customHeight="1"/>
    <row r="37059" ht="16.5" hidden="1" customHeight="1"/>
    <row r="37060" ht="16.5" hidden="1" customHeight="1"/>
    <row r="37061" ht="16.5" hidden="1" customHeight="1"/>
    <row r="37062" ht="16.5" hidden="1" customHeight="1"/>
    <row r="37063" ht="16.5" hidden="1" customHeight="1"/>
    <row r="37064" ht="16.5" hidden="1" customHeight="1"/>
    <row r="37065" ht="16.5" hidden="1" customHeight="1"/>
    <row r="37066" ht="16.5" hidden="1" customHeight="1"/>
    <row r="37067" ht="16.5" hidden="1" customHeight="1"/>
    <row r="37068" ht="16.5" hidden="1" customHeight="1"/>
    <row r="37069" ht="16.5" hidden="1" customHeight="1"/>
    <row r="37070" ht="16.5" hidden="1" customHeight="1"/>
    <row r="37071" ht="16.5" hidden="1" customHeight="1"/>
    <row r="37072" ht="16.5" hidden="1" customHeight="1"/>
    <row r="37073" ht="16.5" hidden="1" customHeight="1"/>
    <row r="37074" ht="16.5" hidden="1" customHeight="1"/>
    <row r="37075" ht="16.5" hidden="1" customHeight="1"/>
    <row r="37076" ht="16.5" hidden="1" customHeight="1"/>
    <row r="37077" ht="16.5" hidden="1" customHeight="1"/>
    <row r="37078" ht="16.5" hidden="1" customHeight="1"/>
    <row r="37079" ht="16.5" hidden="1" customHeight="1"/>
    <row r="37080" ht="16.5" hidden="1" customHeight="1"/>
    <row r="37081" ht="16.5" hidden="1" customHeight="1"/>
    <row r="37082" ht="16.5" hidden="1" customHeight="1"/>
    <row r="37083" ht="16.5" hidden="1" customHeight="1"/>
    <row r="37084" ht="16.5" hidden="1" customHeight="1"/>
    <row r="37085" ht="16.5" hidden="1" customHeight="1"/>
    <row r="37086" ht="16.5" hidden="1" customHeight="1"/>
    <row r="37087" ht="16.5" hidden="1" customHeight="1"/>
    <row r="37088" ht="16.5" hidden="1" customHeight="1"/>
    <row r="37089" ht="16.5" hidden="1" customHeight="1"/>
    <row r="37090" ht="16.5" hidden="1" customHeight="1"/>
    <row r="37091" ht="16.5" hidden="1" customHeight="1"/>
    <row r="37092" ht="16.5" hidden="1" customHeight="1"/>
    <row r="37093" ht="16.5" hidden="1" customHeight="1"/>
    <row r="37094" ht="16.5" hidden="1" customHeight="1"/>
    <row r="37095" ht="16.5" hidden="1" customHeight="1"/>
    <row r="37096" ht="16.5" hidden="1" customHeight="1"/>
    <row r="37097" ht="16.5" hidden="1" customHeight="1"/>
    <row r="37098" ht="16.5" hidden="1" customHeight="1"/>
    <row r="37099" ht="16.5" hidden="1" customHeight="1"/>
    <row r="37100" ht="16.5" hidden="1" customHeight="1"/>
    <row r="37101" ht="16.5" hidden="1" customHeight="1"/>
    <row r="37102" ht="16.5" hidden="1" customHeight="1"/>
    <row r="37103" ht="16.5" hidden="1" customHeight="1"/>
    <row r="37104" ht="16.5" hidden="1" customHeight="1"/>
    <row r="37105" ht="16.5" hidden="1" customHeight="1"/>
    <row r="37106" ht="16.5" hidden="1" customHeight="1"/>
    <row r="37107" ht="16.5" hidden="1" customHeight="1"/>
    <row r="37108" ht="16.5" hidden="1" customHeight="1"/>
    <row r="37109" ht="16.5" hidden="1" customHeight="1"/>
    <row r="37110" ht="16.5" hidden="1" customHeight="1"/>
    <row r="37111" ht="16.5" hidden="1" customHeight="1"/>
    <row r="37112" ht="16.5" hidden="1" customHeight="1"/>
    <row r="37113" ht="16.5" hidden="1" customHeight="1"/>
    <row r="37114" ht="16.5" hidden="1" customHeight="1"/>
    <row r="37115" ht="16.5" hidden="1" customHeight="1"/>
    <row r="37116" ht="16.5" hidden="1" customHeight="1"/>
    <row r="37117" ht="16.5" hidden="1" customHeight="1"/>
    <row r="37118" ht="16.5" hidden="1" customHeight="1"/>
    <row r="37119" ht="16.5" hidden="1" customHeight="1"/>
    <row r="37120" ht="16.5" hidden="1" customHeight="1"/>
    <row r="37121" ht="16.5" hidden="1" customHeight="1"/>
    <row r="37122" ht="16.5" hidden="1" customHeight="1"/>
    <row r="37123" ht="16.5" hidden="1" customHeight="1"/>
    <row r="37124" ht="16.5" hidden="1" customHeight="1"/>
    <row r="37125" ht="16.5" hidden="1" customHeight="1"/>
    <row r="37126" ht="16.5" hidden="1" customHeight="1"/>
    <row r="37127" ht="16.5" hidden="1" customHeight="1"/>
    <row r="37128" ht="16.5" hidden="1" customHeight="1"/>
    <row r="37129" ht="16.5" hidden="1" customHeight="1"/>
    <row r="37130" ht="16.5" hidden="1" customHeight="1"/>
    <row r="37131" ht="16.5" hidden="1" customHeight="1"/>
    <row r="37132" ht="16.5" hidden="1" customHeight="1"/>
    <row r="37133" ht="16.5" hidden="1" customHeight="1"/>
    <row r="37134" ht="16.5" hidden="1" customHeight="1"/>
    <row r="37135" ht="16.5" hidden="1" customHeight="1"/>
    <row r="37136" ht="16.5" hidden="1" customHeight="1"/>
    <row r="37137" ht="16.5" hidden="1" customHeight="1"/>
    <row r="37138" ht="16.5" hidden="1" customHeight="1"/>
    <row r="37139" ht="16.5" hidden="1" customHeight="1"/>
    <row r="37140" ht="16.5" hidden="1" customHeight="1"/>
    <row r="37141" ht="16.5" hidden="1" customHeight="1"/>
    <row r="37142" ht="16.5" hidden="1" customHeight="1"/>
    <row r="37143" ht="16.5" hidden="1" customHeight="1"/>
    <row r="37144" ht="16.5" hidden="1" customHeight="1"/>
    <row r="37145" ht="16.5" hidden="1" customHeight="1"/>
    <row r="37146" ht="16.5" hidden="1" customHeight="1"/>
    <row r="37147" ht="16.5" hidden="1" customHeight="1"/>
    <row r="37148" ht="16.5" hidden="1" customHeight="1"/>
    <row r="37149" ht="16.5" hidden="1" customHeight="1"/>
    <row r="37150" ht="16.5" hidden="1" customHeight="1"/>
    <row r="37151" ht="16.5" hidden="1" customHeight="1"/>
    <row r="37152" ht="16.5" hidden="1" customHeight="1"/>
    <row r="37153" ht="16.5" hidden="1" customHeight="1"/>
    <row r="37154" ht="16.5" hidden="1" customHeight="1"/>
    <row r="37155" ht="16.5" hidden="1" customHeight="1"/>
    <row r="37156" ht="16.5" hidden="1" customHeight="1"/>
    <row r="37157" ht="16.5" hidden="1" customHeight="1"/>
    <row r="37158" ht="16.5" hidden="1" customHeight="1"/>
    <row r="37159" ht="16.5" hidden="1" customHeight="1"/>
    <row r="37160" ht="16.5" hidden="1" customHeight="1"/>
    <row r="37161" ht="16.5" hidden="1" customHeight="1"/>
    <row r="37162" ht="16.5" hidden="1" customHeight="1"/>
    <row r="37163" ht="16.5" hidden="1" customHeight="1"/>
    <row r="37164" ht="16.5" hidden="1" customHeight="1"/>
    <row r="37165" ht="16.5" hidden="1" customHeight="1"/>
    <row r="37166" ht="16.5" hidden="1" customHeight="1"/>
    <row r="37167" ht="16.5" hidden="1" customHeight="1"/>
    <row r="37168" ht="16.5" hidden="1" customHeight="1"/>
    <row r="37169" ht="16.5" hidden="1" customHeight="1"/>
    <row r="37170" ht="16.5" hidden="1" customHeight="1"/>
    <row r="37171" ht="16.5" hidden="1" customHeight="1"/>
    <row r="37172" ht="16.5" hidden="1" customHeight="1"/>
    <row r="37173" ht="16.5" hidden="1" customHeight="1"/>
    <row r="37174" ht="16.5" hidden="1" customHeight="1"/>
    <row r="37175" ht="16.5" hidden="1" customHeight="1"/>
    <row r="37176" ht="16.5" hidden="1" customHeight="1"/>
    <row r="37177" ht="16.5" hidden="1" customHeight="1"/>
    <row r="37178" ht="16.5" hidden="1" customHeight="1"/>
    <row r="37179" ht="16.5" hidden="1" customHeight="1"/>
    <row r="37180" ht="16.5" hidden="1" customHeight="1"/>
    <row r="37181" ht="16.5" hidden="1" customHeight="1"/>
    <row r="37182" ht="16.5" hidden="1" customHeight="1"/>
    <row r="37183" ht="16.5" hidden="1" customHeight="1"/>
    <row r="37184" ht="16.5" hidden="1" customHeight="1"/>
    <row r="37185" ht="16.5" hidden="1" customHeight="1"/>
    <row r="37186" ht="16.5" hidden="1" customHeight="1"/>
    <row r="37187" ht="16.5" hidden="1" customHeight="1"/>
    <row r="37188" ht="16.5" hidden="1" customHeight="1"/>
    <row r="37189" ht="16.5" hidden="1" customHeight="1"/>
    <row r="37190" ht="16.5" hidden="1" customHeight="1"/>
    <row r="37191" ht="16.5" hidden="1" customHeight="1"/>
    <row r="37192" ht="16.5" hidden="1" customHeight="1"/>
    <row r="37193" ht="16.5" hidden="1" customHeight="1"/>
    <row r="37194" ht="16.5" hidden="1" customHeight="1"/>
    <row r="37195" ht="16.5" hidden="1" customHeight="1"/>
    <row r="37196" ht="16.5" hidden="1" customHeight="1"/>
    <row r="37197" ht="16.5" hidden="1" customHeight="1"/>
    <row r="37198" ht="16.5" hidden="1" customHeight="1"/>
    <row r="37199" ht="16.5" hidden="1" customHeight="1"/>
    <row r="37200" ht="16.5" hidden="1" customHeight="1"/>
    <row r="37201" ht="16.5" hidden="1" customHeight="1"/>
    <row r="37202" ht="16.5" hidden="1" customHeight="1"/>
    <row r="37203" ht="16.5" hidden="1" customHeight="1"/>
    <row r="37204" ht="16.5" hidden="1" customHeight="1"/>
    <row r="37205" ht="16.5" hidden="1" customHeight="1"/>
    <row r="37206" ht="16.5" hidden="1" customHeight="1"/>
    <row r="37207" ht="16.5" hidden="1" customHeight="1"/>
    <row r="37208" ht="16.5" hidden="1" customHeight="1"/>
    <row r="37209" ht="16.5" hidden="1" customHeight="1"/>
    <row r="37210" ht="16.5" hidden="1" customHeight="1"/>
    <row r="37211" ht="16.5" hidden="1" customHeight="1"/>
    <row r="37212" ht="16.5" hidden="1" customHeight="1"/>
    <row r="37213" ht="16.5" hidden="1" customHeight="1"/>
    <row r="37214" ht="16.5" hidden="1" customHeight="1"/>
    <row r="37215" ht="16.5" hidden="1" customHeight="1"/>
    <row r="37216" ht="16.5" hidden="1" customHeight="1"/>
    <row r="37217" ht="16.5" hidden="1" customHeight="1"/>
    <row r="37218" ht="16.5" hidden="1" customHeight="1"/>
    <row r="37219" ht="16.5" hidden="1" customHeight="1"/>
    <row r="37220" ht="16.5" hidden="1" customHeight="1"/>
    <row r="37221" ht="16.5" hidden="1" customHeight="1"/>
    <row r="37222" ht="16.5" hidden="1" customHeight="1"/>
    <row r="37223" ht="16.5" hidden="1" customHeight="1"/>
    <row r="37224" ht="16.5" hidden="1" customHeight="1"/>
    <row r="37225" ht="16.5" hidden="1" customHeight="1"/>
    <row r="37226" ht="16.5" hidden="1" customHeight="1"/>
    <row r="37227" ht="16.5" hidden="1" customHeight="1"/>
    <row r="37228" ht="16.5" hidden="1" customHeight="1"/>
    <row r="37229" ht="16.5" hidden="1" customHeight="1"/>
    <row r="37230" ht="16.5" hidden="1" customHeight="1"/>
    <row r="37231" ht="16.5" hidden="1" customHeight="1"/>
    <row r="37232" ht="16.5" hidden="1" customHeight="1"/>
    <row r="37233" ht="16.5" hidden="1" customHeight="1"/>
    <row r="37234" ht="16.5" hidden="1" customHeight="1"/>
    <row r="37235" ht="16.5" hidden="1" customHeight="1"/>
    <row r="37236" ht="16.5" hidden="1" customHeight="1"/>
    <row r="37237" ht="16.5" hidden="1" customHeight="1"/>
    <row r="37238" ht="16.5" hidden="1" customHeight="1"/>
    <row r="37239" ht="16.5" hidden="1" customHeight="1"/>
    <row r="37240" ht="16.5" hidden="1" customHeight="1"/>
    <row r="37241" ht="16.5" hidden="1" customHeight="1"/>
    <row r="37242" ht="16.5" hidden="1" customHeight="1"/>
    <row r="37243" ht="16.5" hidden="1" customHeight="1"/>
    <row r="37244" ht="16.5" hidden="1" customHeight="1"/>
    <row r="37245" ht="16.5" hidden="1" customHeight="1"/>
    <row r="37246" ht="16.5" hidden="1" customHeight="1"/>
    <row r="37247" ht="16.5" hidden="1" customHeight="1"/>
    <row r="37248" ht="16.5" hidden="1" customHeight="1"/>
    <row r="37249" ht="16.5" hidden="1" customHeight="1"/>
    <row r="37250" ht="16.5" hidden="1" customHeight="1"/>
    <row r="37251" ht="16.5" hidden="1" customHeight="1"/>
    <row r="37252" ht="16.5" hidden="1" customHeight="1"/>
    <row r="37253" ht="16.5" hidden="1" customHeight="1"/>
    <row r="37254" ht="16.5" hidden="1" customHeight="1"/>
    <row r="37255" ht="16.5" hidden="1" customHeight="1"/>
    <row r="37256" ht="16.5" hidden="1" customHeight="1"/>
    <row r="37257" ht="16.5" hidden="1" customHeight="1"/>
    <row r="37258" ht="16.5" hidden="1" customHeight="1"/>
    <row r="37259" ht="16.5" hidden="1" customHeight="1"/>
    <row r="37260" ht="16.5" hidden="1" customHeight="1"/>
    <row r="37261" ht="16.5" hidden="1" customHeight="1"/>
    <row r="37262" ht="16.5" hidden="1" customHeight="1"/>
    <row r="37263" ht="16.5" hidden="1" customHeight="1"/>
    <row r="37264" ht="16.5" hidden="1" customHeight="1"/>
    <row r="37265" ht="16.5" hidden="1" customHeight="1"/>
    <row r="37266" ht="16.5" hidden="1" customHeight="1"/>
    <row r="37267" ht="16.5" hidden="1" customHeight="1"/>
    <row r="37268" ht="16.5" hidden="1" customHeight="1"/>
    <row r="37269" ht="16.5" hidden="1" customHeight="1"/>
    <row r="37270" ht="16.5" hidden="1" customHeight="1"/>
    <row r="37271" ht="16.5" hidden="1" customHeight="1"/>
    <row r="37272" ht="16.5" hidden="1" customHeight="1"/>
    <row r="37273" ht="16.5" hidden="1" customHeight="1"/>
    <row r="37274" ht="16.5" hidden="1" customHeight="1"/>
    <row r="37275" ht="16.5" hidden="1" customHeight="1"/>
    <row r="37276" ht="16.5" hidden="1" customHeight="1"/>
    <row r="37277" ht="16.5" hidden="1" customHeight="1"/>
    <row r="37278" ht="16.5" hidden="1" customHeight="1"/>
    <row r="37279" ht="16.5" hidden="1" customHeight="1"/>
    <row r="37280" ht="16.5" hidden="1" customHeight="1"/>
    <row r="37281" ht="16.5" hidden="1" customHeight="1"/>
    <row r="37282" ht="16.5" hidden="1" customHeight="1"/>
    <row r="37283" ht="16.5" hidden="1" customHeight="1"/>
    <row r="37284" ht="16.5" hidden="1" customHeight="1"/>
    <row r="37285" ht="16.5" hidden="1" customHeight="1"/>
    <row r="37286" ht="16.5" hidden="1" customHeight="1"/>
    <row r="37287" ht="16.5" hidden="1" customHeight="1"/>
    <row r="37288" ht="16.5" hidden="1" customHeight="1"/>
    <row r="37289" ht="16.5" hidden="1" customHeight="1"/>
    <row r="37290" ht="16.5" hidden="1" customHeight="1"/>
    <row r="37291" ht="16.5" hidden="1" customHeight="1"/>
    <row r="37292" ht="16.5" hidden="1" customHeight="1"/>
    <row r="37293" ht="16.5" hidden="1" customHeight="1"/>
    <row r="37294" ht="16.5" hidden="1" customHeight="1"/>
    <row r="37295" ht="16.5" hidden="1" customHeight="1"/>
    <row r="37296" ht="16.5" hidden="1" customHeight="1"/>
    <row r="37297" ht="16.5" hidden="1" customHeight="1"/>
    <row r="37298" ht="16.5" hidden="1" customHeight="1"/>
    <row r="37299" ht="16.5" hidden="1" customHeight="1"/>
    <row r="37300" ht="16.5" hidden="1" customHeight="1"/>
    <row r="37301" ht="16.5" hidden="1" customHeight="1"/>
    <row r="37302" ht="16.5" hidden="1" customHeight="1"/>
    <row r="37303" ht="16.5" hidden="1" customHeight="1"/>
    <row r="37304" ht="16.5" hidden="1" customHeight="1"/>
    <row r="37305" ht="16.5" hidden="1" customHeight="1"/>
    <row r="37306" ht="16.5" hidden="1" customHeight="1"/>
    <row r="37307" ht="16.5" hidden="1" customHeight="1"/>
    <row r="37308" ht="16.5" hidden="1" customHeight="1"/>
    <row r="37309" ht="16.5" hidden="1" customHeight="1"/>
    <row r="37310" ht="16.5" hidden="1" customHeight="1"/>
    <row r="37311" ht="16.5" hidden="1" customHeight="1"/>
    <row r="37312" ht="16.5" hidden="1" customHeight="1"/>
    <row r="37313" ht="16.5" hidden="1" customHeight="1"/>
    <row r="37314" ht="16.5" hidden="1" customHeight="1"/>
    <row r="37315" ht="16.5" hidden="1" customHeight="1"/>
    <row r="37316" ht="16.5" hidden="1" customHeight="1"/>
    <row r="37317" ht="16.5" hidden="1" customHeight="1"/>
    <row r="37318" ht="16.5" hidden="1" customHeight="1"/>
    <row r="37319" ht="16.5" hidden="1" customHeight="1"/>
    <row r="37320" ht="16.5" hidden="1" customHeight="1"/>
    <row r="37321" ht="16.5" hidden="1" customHeight="1"/>
    <row r="37322" ht="16.5" hidden="1" customHeight="1"/>
    <row r="37323" ht="16.5" hidden="1" customHeight="1"/>
    <row r="37324" ht="16.5" hidden="1" customHeight="1"/>
    <row r="37325" ht="16.5" hidden="1" customHeight="1"/>
    <row r="37326" ht="16.5" hidden="1" customHeight="1"/>
    <row r="37327" ht="16.5" hidden="1" customHeight="1"/>
    <row r="37328" ht="16.5" hidden="1" customHeight="1"/>
    <row r="37329" ht="16.5" hidden="1" customHeight="1"/>
    <row r="37330" ht="16.5" hidden="1" customHeight="1"/>
    <row r="37331" ht="16.5" hidden="1" customHeight="1"/>
    <row r="37332" ht="16.5" hidden="1" customHeight="1"/>
    <row r="37333" ht="16.5" hidden="1" customHeight="1"/>
    <row r="37334" ht="16.5" hidden="1" customHeight="1"/>
    <row r="37335" ht="16.5" hidden="1" customHeight="1"/>
    <row r="37336" ht="16.5" hidden="1" customHeight="1"/>
    <row r="37337" ht="16.5" hidden="1" customHeight="1"/>
    <row r="37338" ht="16.5" hidden="1" customHeight="1"/>
    <row r="37339" ht="16.5" hidden="1" customHeight="1"/>
    <row r="37340" ht="16.5" hidden="1" customHeight="1"/>
    <row r="37341" ht="16.5" hidden="1" customHeight="1"/>
    <row r="37342" ht="16.5" hidden="1" customHeight="1"/>
    <row r="37343" ht="16.5" hidden="1" customHeight="1"/>
    <row r="37344" ht="16.5" hidden="1" customHeight="1"/>
    <row r="37345" ht="16.5" hidden="1" customHeight="1"/>
    <row r="37346" ht="16.5" hidden="1" customHeight="1"/>
    <row r="37347" ht="16.5" hidden="1" customHeight="1"/>
    <row r="37348" ht="16.5" hidden="1" customHeight="1"/>
    <row r="37349" ht="16.5" hidden="1" customHeight="1"/>
    <row r="37350" ht="16.5" hidden="1" customHeight="1"/>
    <row r="37351" ht="16.5" hidden="1" customHeight="1"/>
    <row r="37352" ht="16.5" hidden="1" customHeight="1"/>
    <row r="37353" ht="16.5" hidden="1" customHeight="1"/>
    <row r="37354" ht="16.5" hidden="1" customHeight="1"/>
    <row r="37355" ht="16.5" hidden="1" customHeight="1"/>
    <row r="37356" ht="16.5" hidden="1" customHeight="1"/>
    <row r="37357" ht="16.5" hidden="1" customHeight="1"/>
    <row r="37358" ht="16.5" hidden="1" customHeight="1"/>
    <row r="37359" ht="16.5" hidden="1" customHeight="1"/>
    <row r="37360" ht="16.5" hidden="1" customHeight="1"/>
    <row r="37361" ht="16.5" hidden="1" customHeight="1"/>
    <row r="37362" ht="16.5" hidden="1" customHeight="1"/>
    <row r="37363" ht="16.5" hidden="1" customHeight="1"/>
    <row r="37364" ht="16.5" hidden="1" customHeight="1"/>
    <row r="37365" ht="16.5" hidden="1" customHeight="1"/>
    <row r="37366" ht="16.5" hidden="1" customHeight="1"/>
    <row r="37367" ht="16.5" hidden="1" customHeight="1"/>
    <row r="37368" ht="16.5" hidden="1" customHeight="1"/>
    <row r="37369" ht="16.5" hidden="1" customHeight="1"/>
    <row r="37370" ht="16.5" hidden="1" customHeight="1"/>
    <row r="37371" ht="16.5" hidden="1" customHeight="1"/>
    <row r="37372" ht="16.5" hidden="1" customHeight="1"/>
    <row r="37373" ht="16.5" hidden="1" customHeight="1"/>
    <row r="37374" ht="16.5" hidden="1" customHeight="1"/>
    <row r="37375" ht="16.5" hidden="1" customHeight="1"/>
    <row r="37376" ht="16.5" hidden="1" customHeight="1"/>
    <row r="37377" ht="16.5" hidden="1" customHeight="1"/>
    <row r="37378" ht="16.5" hidden="1" customHeight="1"/>
    <row r="37379" ht="16.5" hidden="1" customHeight="1"/>
    <row r="37380" ht="16.5" hidden="1" customHeight="1"/>
    <row r="37381" ht="16.5" hidden="1" customHeight="1"/>
    <row r="37382" ht="16.5" hidden="1" customHeight="1"/>
    <row r="37383" ht="16.5" hidden="1" customHeight="1"/>
    <row r="37384" ht="16.5" hidden="1" customHeight="1"/>
    <row r="37385" ht="16.5" hidden="1" customHeight="1"/>
    <row r="37386" ht="16.5" hidden="1" customHeight="1"/>
    <row r="37387" ht="16.5" hidden="1" customHeight="1"/>
    <row r="37388" ht="16.5" hidden="1" customHeight="1"/>
    <row r="37389" ht="16.5" hidden="1" customHeight="1"/>
    <row r="37390" ht="16.5" hidden="1" customHeight="1"/>
    <row r="37391" ht="16.5" hidden="1" customHeight="1"/>
    <row r="37392" ht="16.5" hidden="1" customHeight="1"/>
    <row r="37393" ht="16.5" hidden="1" customHeight="1"/>
    <row r="37394" ht="16.5" hidden="1" customHeight="1"/>
    <row r="37395" ht="16.5" hidden="1" customHeight="1"/>
    <row r="37396" ht="16.5" hidden="1" customHeight="1"/>
    <row r="37397" ht="16.5" hidden="1" customHeight="1"/>
    <row r="37398" ht="16.5" hidden="1" customHeight="1"/>
    <row r="37399" ht="16.5" hidden="1" customHeight="1"/>
    <row r="37400" ht="16.5" hidden="1" customHeight="1"/>
    <row r="37401" ht="16.5" hidden="1" customHeight="1"/>
    <row r="37402" ht="16.5" hidden="1" customHeight="1"/>
    <row r="37403" ht="16.5" hidden="1" customHeight="1"/>
    <row r="37404" ht="16.5" hidden="1" customHeight="1"/>
    <row r="37405" ht="16.5" hidden="1" customHeight="1"/>
    <row r="37406" ht="16.5" hidden="1" customHeight="1"/>
    <row r="37407" ht="16.5" hidden="1" customHeight="1"/>
    <row r="37408" ht="16.5" hidden="1" customHeight="1"/>
    <row r="37409" ht="16.5" hidden="1" customHeight="1"/>
    <row r="37410" ht="16.5" hidden="1" customHeight="1"/>
    <row r="37411" ht="16.5" hidden="1" customHeight="1"/>
    <row r="37412" ht="16.5" hidden="1" customHeight="1"/>
    <row r="37413" ht="16.5" hidden="1" customHeight="1"/>
    <row r="37414" ht="16.5" hidden="1" customHeight="1"/>
    <row r="37415" ht="16.5" hidden="1" customHeight="1"/>
    <row r="37416" ht="16.5" hidden="1" customHeight="1"/>
    <row r="37417" ht="16.5" hidden="1" customHeight="1"/>
    <row r="37418" ht="16.5" hidden="1" customHeight="1"/>
    <row r="37419" ht="16.5" hidden="1" customHeight="1"/>
    <row r="37420" ht="16.5" hidden="1" customHeight="1"/>
    <row r="37421" ht="16.5" hidden="1" customHeight="1"/>
    <row r="37422" ht="16.5" hidden="1" customHeight="1"/>
    <row r="37423" ht="16.5" hidden="1" customHeight="1"/>
    <row r="37424" ht="16.5" hidden="1" customHeight="1"/>
    <row r="37425" ht="16.5" hidden="1" customHeight="1"/>
    <row r="37426" ht="16.5" hidden="1" customHeight="1"/>
    <row r="37427" ht="16.5" hidden="1" customHeight="1"/>
    <row r="37428" ht="16.5" hidden="1" customHeight="1"/>
    <row r="37429" ht="16.5" hidden="1" customHeight="1"/>
    <row r="37430" ht="16.5" hidden="1" customHeight="1"/>
    <row r="37431" ht="16.5" hidden="1" customHeight="1"/>
    <row r="37432" ht="16.5" hidden="1" customHeight="1"/>
    <row r="37433" ht="16.5" hidden="1" customHeight="1"/>
    <row r="37434" ht="16.5" hidden="1" customHeight="1"/>
    <row r="37435" ht="16.5" hidden="1" customHeight="1"/>
    <row r="37436" ht="16.5" hidden="1" customHeight="1"/>
    <row r="37437" ht="16.5" hidden="1" customHeight="1"/>
    <row r="37438" ht="16.5" hidden="1" customHeight="1"/>
    <row r="37439" ht="16.5" hidden="1" customHeight="1"/>
    <row r="37440" ht="16.5" hidden="1" customHeight="1"/>
    <row r="37441" ht="16.5" hidden="1" customHeight="1"/>
    <row r="37442" ht="16.5" hidden="1" customHeight="1"/>
    <row r="37443" ht="16.5" hidden="1" customHeight="1"/>
    <row r="37444" ht="16.5" hidden="1" customHeight="1"/>
    <row r="37445" ht="16.5" hidden="1" customHeight="1"/>
    <row r="37446" ht="16.5" hidden="1" customHeight="1"/>
    <row r="37447" ht="16.5" hidden="1" customHeight="1"/>
    <row r="37448" ht="16.5" hidden="1" customHeight="1"/>
    <row r="37449" ht="16.5" hidden="1" customHeight="1"/>
    <row r="37450" ht="16.5" hidden="1" customHeight="1"/>
    <row r="37451" ht="16.5" hidden="1" customHeight="1"/>
    <row r="37452" ht="16.5" hidden="1" customHeight="1"/>
    <row r="37453" ht="16.5" hidden="1" customHeight="1"/>
    <row r="37454" ht="16.5" hidden="1" customHeight="1"/>
    <row r="37455" ht="16.5" hidden="1" customHeight="1"/>
    <row r="37456" ht="16.5" hidden="1" customHeight="1"/>
    <row r="37457" ht="16.5" hidden="1" customHeight="1"/>
    <row r="37458" ht="16.5" hidden="1" customHeight="1"/>
    <row r="37459" ht="16.5" hidden="1" customHeight="1"/>
    <row r="37460" ht="16.5" hidden="1" customHeight="1"/>
    <row r="37461" ht="16.5" hidden="1" customHeight="1"/>
    <row r="37462" ht="16.5" hidden="1" customHeight="1"/>
    <row r="37463" ht="16.5" hidden="1" customHeight="1"/>
    <row r="37464" ht="16.5" hidden="1" customHeight="1"/>
    <row r="37465" ht="16.5" hidden="1" customHeight="1"/>
    <row r="37466" ht="16.5" hidden="1" customHeight="1"/>
    <row r="37467" ht="16.5" hidden="1" customHeight="1"/>
    <row r="37468" ht="16.5" hidden="1" customHeight="1"/>
    <row r="37469" ht="16.5" hidden="1" customHeight="1"/>
    <row r="37470" ht="16.5" hidden="1" customHeight="1"/>
    <row r="37471" ht="16.5" hidden="1" customHeight="1"/>
    <row r="37472" ht="16.5" hidden="1" customHeight="1"/>
    <row r="37473" ht="16.5" hidden="1" customHeight="1"/>
    <row r="37474" ht="16.5" hidden="1" customHeight="1"/>
    <row r="37475" ht="16.5" hidden="1" customHeight="1"/>
    <row r="37476" ht="16.5" hidden="1" customHeight="1"/>
    <row r="37477" ht="16.5" hidden="1" customHeight="1"/>
    <row r="37478" ht="16.5" hidden="1" customHeight="1"/>
    <row r="37479" ht="16.5" hidden="1" customHeight="1"/>
    <row r="37480" ht="16.5" hidden="1" customHeight="1"/>
    <row r="37481" ht="16.5" hidden="1" customHeight="1"/>
    <row r="37482" ht="16.5" hidden="1" customHeight="1"/>
    <row r="37483" ht="16.5" hidden="1" customHeight="1"/>
    <row r="37484" ht="16.5" hidden="1" customHeight="1"/>
    <row r="37485" ht="16.5" hidden="1" customHeight="1"/>
    <row r="37486" ht="16.5" hidden="1" customHeight="1"/>
    <row r="37487" ht="16.5" hidden="1" customHeight="1"/>
    <row r="37488" ht="16.5" hidden="1" customHeight="1"/>
    <row r="37489" ht="16.5" hidden="1" customHeight="1"/>
    <row r="37490" ht="16.5" hidden="1" customHeight="1"/>
    <row r="37491" ht="16.5" hidden="1" customHeight="1"/>
    <row r="37492" ht="16.5" hidden="1" customHeight="1"/>
    <row r="37493" ht="16.5" hidden="1" customHeight="1"/>
    <row r="37494" ht="16.5" hidden="1" customHeight="1"/>
    <row r="37495" ht="16.5" hidden="1" customHeight="1"/>
    <row r="37496" ht="16.5" hidden="1" customHeight="1"/>
    <row r="37497" ht="16.5" hidden="1" customHeight="1"/>
    <row r="37498" ht="16.5" hidden="1" customHeight="1"/>
    <row r="37499" ht="16.5" hidden="1" customHeight="1"/>
    <row r="37500" ht="16.5" hidden="1" customHeight="1"/>
    <row r="37501" ht="16.5" hidden="1" customHeight="1"/>
    <row r="37502" ht="16.5" hidden="1" customHeight="1"/>
    <row r="37503" ht="16.5" hidden="1" customHeight="1"/>
    <row r="37504" ht="16.5" hidden="1" customHeight="1"/>
    <row r="37505" ht="16.5" hidden="1" customHeight="1"/>
    <row r="37506" ht="16.5" hidden="1" customHeight="1"/>
    <row r="37507" ht="16.5" hidden="1" customHeight="1"/>
    <row r="37508" ht="16.5" hidden="1" customHeight="1"/>
    <row r="37509" ht="16.5" hidden="1" customHeight="1"/>
    <row r="37510" ht="16.5" hidden="1" customHeight="1"/>
    <row r="37511" ht="16.5" hidden="1" customHeight="1"/>
    <row r="37512" ht="16.5" hidden="1" customHeight="1"/>
    <row r="37513" ht="16.5" hidden="1" customHeight="1"/>
    <row r="37514" ht="16.5" hidden="1" customHeight="1"/>
    <row r="37515" ht="16.5" hidden="1" customHeight="1"/>
    <row r="37516" ht="16.5" hidden="1" customHeight="1"/>
    <row r="37517" ht="16.5" hidden="1" customHeight="1"/>
    <row r="37518" ht="16.5" hidden="1" customHeight="1"/>
    <row r="37519" ht="16.5" hidden="1" customHeight="1"/>
    <row r="37520" ht="16.5" hidden="1" customHeight="1"/>
    <row r="37521" ht="16.5" hidden="1" customHeight="1"/>
    <row r="37522" ht="16.5" hidden="1" customHeight="1"/>
    <row r="37523" ht="16.5" hidden="1" customHeight="1"/>
    <row r="37524" ht="16.5" hidden="1" customHeight="1"/>
    <row r="37525" ht="16.5" hidden="1" customHeight="1"/>
    <row r="37526" ht="16.5" hidden="1" customHeight="1"/>
    <row r="37527" ht="16.5" hidden="1" customHeight="1"/>
    <row r="37528" ht="16.5" hidden="1" customHeight="1"/>
    <row r="37529" ht="16.5" hidden="1" customHeight="1"/>
    <row r="37530" ht="16.5" hidden="1" customHeight="1"/>
    <row r="37531" ht="16.5" hidden="1" customHeight="1"/>
    <row r="37532" ht="16.5" hidden="1" customHeight="1"/>
    <row r="37533" ht="16.5" hidden="1" customHeight="1"/>
    <row r="37534" ht="16.5" hidden="1" customHeight="1"/>
    <row r="37535" ht="16.5" hidden="1" customHeight="1"/>
    <row r="37536" ht="16.5" hidden="1" customHeight="1"/>
    <row r="37537" ht="16.5" hidden="1" customHeight="1"/>
    <row r="37538" ht="16.5" hidden="1" customHeight="1"/>
    <row r="37539" ht="16.5" hidden="1" customHeight="1"/>
    <row r="37540" ht="16.5" hidden="1" customHeight="1"/>
    <row r="37541" ht="16.5" hidden="1" customHeight="1"/>
    <row r="37542" ht="16.5" hidden="1" customHeight="1"/>
    <row r="37543" ht="16.5" hidden="1" customHeight="1"/>
    <row r="37544" ht="16.5" hidden="1" customHeight="1"/>
    <row r="37545" ht="16.5" hidden="1" customHeight="1"/>
    <row r="37546" ht="16.5" hidden="1" customHeight="1"/>
    <row r="37547" ht="16.5" hidden="1" customHeight="1"/>
    <row r="37548" ht="16.5" hidden="1" customHeight="1"/>
    <row r="37549" ht="16.5" hidden="1" customHeight="1"/>
    <row r="37550" ht="16.5" hidden="1" customHeight="1"/>
    <row r="37551" ht="16.5" hidden="1" customHeight="1"/>
    <row r="37552" ht="16.5" hidden="1" customHeight="1"/>
    <row r="37553" ht="16.5" hidden="1" customHeight="1"/>
    <row r="37554" ht="16.5" hidden="1" customHeight="1"/>
    <row r="37555" ht="16.5" hidden="1" customHeight="1"/>
    <row r="37556" ht="16.5" hidden="1" customHeight="1"/>
    <row r="37557" ht="16.5" hidden="1" customHeight="1"/>
    <row r="37558" ht="16.5" hidden="1" customHeight="1"/>
    <row r="37559" ht="16.5" hidden="1" customHeight="1"/>
    <row r="37560" ht="16.5" hidden="1" customHeight="1"/>
    <row r="37561" ht="16.5" hidden="1" customHeight="1"/>
    <row r="37562" ht="16.5" hidden="1" customHeight="1"/>
    <row r="37563" ht="16.5" hidden="1" customHeight="1"/>
    <row r="37564" ht="16.5" hidden="1" customHeight="1"/>
    <row r="37565" ht="16.5" hidden="1" customHeight="1"/>
    <row r="37566" ht="16.5" hidden="1" customHeight="1"/>
    <row r="37567" ht="16.5" hidden="1" customHeight="1"/>
    <row r="37568" ht="16.5" hidden="1" customHeight="1"/>
    <row r="37569" ht="16.5" hidden="1" customHeight="1"/>
    <row r="37570" ht="16.5" hidden="1" customHeight="1"/>
    <row r="37571" ht="16.5" hidden="1" customHeight="1"/>
    <row r="37572" ht="16.5" hidden="1" customHeight="1"/>
    <row r="37573" ht="16.5" hidden="1" customHeight="1"/>
    <row r="37574" ht="16.5" hidden="1" customHeight="1"/>
    <row r="37575" ht="16.5" hidden="1" customHeight="1"/>
    <row r="37576" ht="16.5" hidden="1" customHeight="1"/>
    <row r="37577" ht="16.5" hidden="1" customHeight="1"/>
    <row r="37578" ht="16.5" hidden="1" customHeight="1"/>
    <row r="37579" ht="16.5" hidden="1" customHeight="1"/>
    <row r="37580" ht="16.5" hidden="1" customHeight="1"/>
    <row r="37581" ht="16.5" hidden="1" customHeight="1"/>
    <row r="37582" ht="16.5" hidden="1" customHeight="1"/>
    <row r="37583" ht="16.5" hidden="1" customHeight="1"/>
    <row r="37584" ht="16.5" hidden="1" customHeight="1"/>
    <row r="37585" ht="16.5" hidden="1" customHeight="1"/>
    <row r="37586" ht="16.5" hidden="1" customHeight="1"/>
    <row r="37587" ht="16.5" hidden="1" customHeight="1"/>
    <row r="37588" ht="16.5" hidden="1" customHeight="1"/>
    <row r="37589" ht="16.5" hidden="1" customHeight="1"/>
    <row r="37590" ht="16.5" hidden="1" customHeight="1"/>
    <row r="37591" ht="16.5" hidden="1" customHeight="1"/>
    <row r="37592" ht="16.5" hidden="1" customHeight="1"/>
    <row r="37593" ht="16.5" hidden="1" customHeight="1"/>
    <row r="37594" ht="16.5" hidden="1" customHeight="1"/>
    <row r="37595" ht="16.5" hidden="1" customHeight="1"/>
    <row r="37596" ht="16.5" hidden="1" customHeight="1"/>
    <row r="37597" ht="16.5" hidden="1" customHeight="1"/>
    <row r="37598" ht="16.5" hidden="1" customHeight="1"/>
    <row r="37599" ht="16.5" hidden="1" customHeight="1"/>
    <row r="37600" ht="16.5" hidden="1" customHeight="1"/>
    <row r="37601" ht="16.5" hidden="1" customHeight="1"/>
    <row r="37602" ht="16.5" hidden="1" customHeight="1"/>
    <row r="37603" ht="16.5" hidden="1" customHeight="1"/>
    <row r="37604" ht="16.5" hidden="1" customHeight="1"/>
    <row r="37605" ht="16.5" hidden="1" customHeight="1"/>
    <row r="37606" ht="16.5" hidden="1" customHeight="1"/>
    <row r="37607" ht="16.5" hidden="1" customHeight="1"/>
    <row r="37608" ht="16.5" hidden="1" customHeight="1"/>
    <row r="37609" ht="16.5" hidden="1" customHeight="1"/>
    <row r="37610" ht="16.5" hidden="1" customHeight="1"/>
    <row r="37611" ht="16.5" hidden="1" customHeight="1"/>
    <row r="37612" ht="16.5" hidden="1" customHeight="1"/>
    <row r="37613" ht="16.5" hidden="1" customHeight="1"/>
    <row r="37614" ht="16.5" hidden="1" customHeight="1"/>
    <row r="37615" ht="16.5" hidden="1" customHeight="1"/>
    <row r="37616" ht="16.5" hidden="1" customHeight="1"/>
    <row r="37617" ht="16.5" hidden="1" customHeight="1"/>
    <row r="37618" ht="16.5" hidden="1" customHeight="1"/>
    <row r="37619" ht="16.5" hidden="1" customHeight="1"/>
    <row r="37620" ht="16.5" hidden="1" customHeight="1"/>
    <row r="37621" ht="16.5" hidden="1" customHeight="1"/>
    <row r="37622" ht="16.5" hidden="1" customHeight="1"/>
    <row r="37623" ht="16.5" hidden="1" customHeight="1"/>
    <row r="37624" ht="16.5" hidden="1" customHeight="1"/>
    <row r="37625" ht="16.5" hidden="1" customHeight="1"/>
    <row r="37626" ht="16.5" hidden="1" customHeight="1"/>
    <row r="37627" ht="16.5" hidden="1" customHeight="1"/>
    <row r="37628" ht="16.5" hidden="1" customHeight="1"/>
    <row r="37629" ht="16.5" hidden="1" customHeight="1"/>
    <row r="37630" ht="16.5" hidden="1" customHeight="1"/>
    <row r="37631" ht="16.5" hidden="1" customHeight="1"/>
    <row r="37632" ht="16.5" hidden="1" customHeight="1"/>
    <row r="37633" ht="16.5" hidden="1" customHeight="1"/>
    <row r="37634" ht="16.5" hidden="1" customHeight="1"/>
    <row r="37635" ht="16.5" hidden="1" customHeight="1"/>
    <row r="37636" ht="16.5" hidden="1" customHeight="1"/>
    <row r="37637" ht="16.5" hidden="1" customHeight="1"/>
    <row r="37638" ht="16.5" hidden="1" customHeight="1"/>
    <row r="37639" ht="16.5" hidden="1" customHeight="1"/>
    <row r="37640" ht="16.5" hidden="1" customHeight="1"/>
    <row r="37641" ht="16.5" hidden="1" customHeight="1"/>
    <row r="37642" ht="16.5" hidden="1" customHeight="1"/>
    <row r="37643" ht="16.5" hidden="1" customHeight="1"/>
    <row r="37644" ht="16.5" hidden="1" customHeight="1"/>
    <row r="37645" ht="16.5" hidden="1" customHeight="1"/>
    <row r="37646" ht="16.5" hidden="1" customHeight="1"/>
    <row r="37647" ht="16.5" hidden="1" customHeight="1"/>
    <row r="37648" ht="16.5" hidden="1" customHeight="1"/>
    <row r="37649" ht="16.5" hidden="1" customHeight="1"/>
    <row r="37650" ht="16.5" hidden="1" customHeight="1"/>
    <row r="37651" ht="16.5" hidden="1" customHeight="1"/>
    <row r="37652" ht="16.5" hidden="1" customHeight="1"/>
    <row r="37653" ht="16.5" hidden="1" customHeight="1"/>
    <row r="37654" ht="16.5" hidden="1" customHeight="1"/>
    <row r="37655" ht="16.5" hidden="1" customHeight="1"/>
    <row r="37656" ht="16.5" hidden="1" customHeight="1"/>
    <row r="37657" ht="16.5" hidden="1" customHeight="1"/>
    <row r="37658" ht="16.5" hidden="1" customHeight="1"/>
    <row r="37659" ht="16.5" hidden="1" customHeight="1"/>
    <row r="37660" ht="16.5" hidden="1" customHeight="1"/>
    <row r="37661" ht="16.5" hidden="1" customHeight="1"/>
    <row r="37662" ht="16.5" hidden="1" customHeight="1"/>
    <row r="37663" ht="16.5" hidden="1" customHeight="1"/>
    <row r="37664" ht="16.5" hidden="1" customHeight="1"/>
    <row r="37665" ht="16.5" hidden="1" customHeight="1"/>
    <row r="37666" ht="16.5" hidden="1" customHeight="1"/>
    <row r="37667" ht="16.5" hidden="1" customHeight="1"/>
    <row r="37668" ht="16.5" hidden="1" customHeight="1"/>
    <row r="37669" ht="16.5" hidden="1" customHeight="1"/>
    <row r="37670" ht="16.5" hidden="1" customHeight="1"/>
    <row r="37671" ht="16.5" hidden="1" customHeight="1"/>
    <row r="37672" ht="16.5" hidden="1" customHeight="1"/>
    <row r="37673" ht="16.5" hidden="1" customHeight="1"/>
    <row r="37674" ht="16.5" hidden="1" customHeight="1"/>
    <row r="37675" ht="16.5" hidden="1" customHeight="1"/>
    <row r="37676" ht="16.5" hidden="1" customHeight="1"/>
    <row r="37677" ht="16.5" hidden="1" customHeight="1"/>
    <row r="37678" ht="16.5" hidden="1" customHeight="1"/>
    <row r="37679" ht="16.5" hidden="1" customHeight="1"/>
    <row r="37680" ht="16.5" hidden="1" customHeight="1"/>
    <row r="37681" ht="16.5" hidden="1" customHeight="1"/>
    <row r="37682" ht="16.5" hidden="1" customHeight="1"/>
    <row r="37683" ht="16.5" hidden="1" customHeight="1"/>
    <row r="37684" ht="16.5" hidden="1" customHeight="1"/>
    <row r="37685" ht="16.5" hidden="1" customHeight="1"/>
    <row r="37686" ht="16.5" hidden="1" customHeight="1"/>
    <row r="37687" ht="16.5" hidden="1" customHeight="1"/>
    <row r="37688" ht="16.5" hidden="1" customHeight="1"/>
    <row r="37689" ht="16.5" hidden="1" customHeight="1"/>
    <row r="37690" ht="16.5" hidden="1" customHeight="1"/>
    <row r="37691" ht="16.5" hidden="1" customHeight="1"/>
    <row r="37692" ht="16.5" hidden="1" customHeight="1"/>
    <row r="37693" ht="16.5" hidden="1" customHeight="1"/>
    <row r="37694" ht="16.5" hidden="1" customHeight="1"/>
    <row r="37695" ht="16.5" hidden="1" customHeight="1"/>
    <row r="37696" ht="16.5" hidden="1" customHeight="1"/>
    <row r="37697" ht="16.5" hidden="1" customHeight="1"/>
    <row r="37698" ht="16.5" hidden="1" customHeight="1"/>
    <row r="37699" ht="16.5" hidden="1" customHeight="1"/>
    <row r="37700" ht="16.5" hidden="1" customHeight="1"/>
    <row r="37701" ht="16.5" hidden="1" customHeight="1"/>
    <row r="37702" ht="16.5" hidden="1" customHeight="1"/>
    <row r="37703" ht="16.5" hidden="1" customHeight="1"/>
    <row r="37704" ht="16.5" hidden="1" customHeight="1"/>
    <row r="37705" ht="16.5" hidden="1" customHeight="1"/>
    <row r="37706" ht="16.5" hidden="1" customHeight="1"/>
    <row r="37707" ht="16.5" hidden="1" customHeight="1"/>
    <row r="37708" ht="16.5" hidden="1" customHeight="1"/>
    <row r="37709" ht="16.5" hidden="1" customHeight="1"/>
    <row r="37710" ht="16.5" hidden="1" customHeight="1"/>
    <row r="37711" ht="16.5" hidden="1" customHeight="1"/>
    <row r="37712" ht="16.5" hidden="1" customHeight="1"/>
    <row r="37713" ht="16.5" hidden="1" customHeight="1"/>
    <row r="37714" ht="16.5" hidden="1" customHeight="1"/>
    <row r="37715" ht="16.5" hidden="1" customHeight="1"/>
    <row r="37716" ht="16.5" hidden="1" customHeight="1"/>
    <row r="37717" ht="16.5" hidden="1" customHeight="1"/>
    <row r="37718" ht="16.5" hidden="1" customHeight="1"/>
    <row r="37719" ht="16.5" hidden="1" customHeight="1"/>
    <row r="37720" ht="16.5" hidden="1" customHeight="1"/>
    <row r="37721" ht="16.5" hidden="1" customHeight="1"/>
    <row r="37722" ht="16.5" hidden="1" customHeight="1"/>
    <row r="37723" ht="16.5" hidden="1" customHeight="1"/>
    <row r="37724" ht="16.5" hidden="1" customHeight="1"/>
    <row r="37725" ht="16.5" hidden="1" customHeight="1"/>
    <row r="37726" ht="16.5" hidden="1" customHeight="1"/>
    <row r="37727" ht="16.5" hidden="1" customHeight="1"/>
    <row r="37728" ht="16.5" hidden="1" customHeight="1"/>
    <row r="37729" ht="16.5" hidden="1" customHeight="1"/>
    <row r="37730" ht="16.5" hidden="1" customHeight="1"/>
    <row r="37731" ht="16.5" hidden="1" customHeight="1"/>
    <row r="37732" ht="16.5" hidden="1" customHeight="1"/>
    <row r="37733" ht="16.5" hidden="1" customHeight="1"/>
    <row r="37734" ht="16.5" hidden="1" customHeight="1"/>
    <row r="37735" ht="16.5" hidden="1" customHeight="1"/>
    <row r="37736" ht="16.5" hidden="1" customHeight="1"/>
    <row r="37737" ht="16.5" hidden="1" customHeight="1"/>
    <row r="37738" ht="16.5" hidden="1" customHeight="1"/>
    <row r="37739" ht="16.5" hidden="1" customHeight="1"/>
    <row r="37740" ht="16.5" hidden="1" customHeight="1"/>
    <row r="37741" ht="16.5" hidden="1" customHeight="1"/>
    <row r="37742" ht="16.5" hidden="1" customHeight="1"/>
    <row r="37743" ht="16.5" hidden="1" customHeight="1"/>
    <row r="37744" ht="16.5" hidden="1" customHeight="1"/>
    <row r="37745" ht="16.5" hidden="1" customHeight="1"/>
    <row r="37746" ht="16.5" hidden="1" customHeight="1"/>
    <row r="37747" ht="16.5" hidden="1" customHeight="1"/>
    <row r="37748" ht="16.5" hidden="1" customHeight="1"/>
    <row r="37749" ht="16.5" hidden="1" customHeight="1"/>
    <row r="37750" ht="16.5" hidden="1" customHeight="1"/>
    <row r="37751" ht="16.5" hidden="1" customHeight="1"/>
    <row r="37752" ht="16.5" hidden="1" customHeight="1"/>
    <row r="37753" ht="16.5" hidden="1" customHeight="1"/>
    <row r="37754" ht="16.5" hidden="1" customHeight="1"/>
    <row r="37755" ht="16.5" hidden="1" customHeight="1"/>
    <row r="37756" ht="16.5" hidden="1" customHeight="1"/>
    <row r="37757" ht="16.5" hidden="1" customHeight="1"/>
    <row r="37758" ht="16.5" hidden="1" customHeight="1"/>
    <row r="37759" ht="16.5" hidden="1" customHeight="1"/>
    <row r="37760" ht="16.5" hidden="1" customHeight="1"/>
    <row r="37761" ht="16.5" hidden="1" customHeight="1"/>
    <row r="37762" ht="16.5" hidden="1" customHeight="1"/>
    <row r="37763" ht="16.5" hidden="1" customHeight="1"/>
    <row r="37764" ht="16.5" hidden="1" customHeight="1"/>
    <row r="37765" ht="16.5" hidden="1" customHeight="1"/>
    <row r="37766" ht="16.5" hidden="1" customHeight="1"/>
    <row r="37767" ht="16.5" hidden="1" customHeight="1"/>
    <row r="37768" ht="16.5" hidden="1" customHeight="1"/>
    <row r="37769" ht="16.5" hidden="1" customHeight="1"/>
    <row r="37770" ht="16.5" hidden="1" customHeight="1"/>
    <row r="37771" ht="16.5" hidden="1" customHeight="1"/>
    <row r="37772" ht="16.5" hidden="1" customHeight="1"/>
    <row r="37773" ht="16.5" hidden="1" customHeight="1"/>
    <row r="37774" ht="16.5" hidden="1" customHeight="1"/>
    <row r="37775" ht="16.5" hidden="1" customHeight="1"/>
    <row r="37776" ht="16.5" hidden="1" customHeight="1"/>
    <row r="37777" ht="16.5" hidden="1" customHeight="1"/>
    <row r="37778" ht="16.5" hidden="1" customHeight="1"/>
    <row r="37779" ht="16.5" hidden="1" customHeight="1"/>
    <row r="37780" ht="16.5" hidden="1" customHeight="1"/>
    <row r="37781" ht="16.5" hidden="1" customHeight="1"/>
    <row r="37782" ht="16.5" hidden="1" customHeight="1"/>
    <row r="37783" ht="16.5" hidden="1" customHeight="1"/>
    <row r="37784" ht="16.5" hidden="1" customHeight="1"/>
    <row r="37785" ht="16.5" hidden="1" customHeight="1"/>
    <row r="37786" ht="16.5" hidden="1" customHeight="1"/>
    <row r="37787" ht="16.5" hidden="1" customHeight="1"/>
    <row r="37788" ht="16.5" hidden="1" customHeight="1"/>
    <row r="37789" ht="16.5" hidden="1" customHeight="1"/>
    <row r="37790" ht="16.5" hidden="1" customHeight="1"/>
    <row r="37791" ht="16.5" hidden="1" customHeight="1"/>
    <row r="37792" ht="16.5" hidden="1" customHeight="1"/>
    <row r="37793" ht="16.5" hidden="1" customHeight="1"/>
    <row r="37794" ht="16.5" hidden="1" customHeight="1"/>
    <row r="37795" ht="16.5" hidden="1" customHeight="1"/>
    <row r="37796" ht="16.5" hidden="1" customHeight="1"/>
    <row r="37797" ht="16.5" hidden="1" customHeight="1"/>
    <row r="37798" ht="16.5" hidden="1" customHeight="1"/>
    <row r="37799" ht="16.5" hidden="1" customHeight="1"/>
    <row r="37800" ht="16.5" hidden="1" customHeight="1"/>
    <row r="37801" ht="16.5" hidden="1" customHeight="1"/>
    <row r="37802" ht="16.5" hidden="1" customHeight="1"/>
    <row r="37803" ht="16.5" hidden="1" customHeight="1"/>
    <row r="37804" ht="16.5" hidden="1" customHeight="1"/>
    <row r="37805" ht="16.5" hidden="1" customHeight="1"/>
    <row r="37806" ht="16.5" hidden="1" customHeight="1"/>
    <row r="37807" ht="16.5" hidden="1" customHeight="1"/>
    <row r="37808" ht="16.5" hidden="1" customHeight="1"/>
    <row r="37809" ht="16.5" hidden="1" customHeight="1"/>
    <row r="37810" ht="16.5" hidden="1" customHeight="1"/>
    <row r="37811" ht="16.5" hidden="1" customHeight="1"/>
    <row r="37812" ht="16.5" hidden="1" customHeight="1"/>
    <row r="37813" ht="16.5" hidden="1" customHeight="1"/>
    <row r="37814" ht="16.5" hidden="1" customHeight="1"/>
    <row r="37815" ht="16.5" hidden="1" customHeight="1"/>
    <row r="37816" ht="16.5" hidden="1" customHeight="1"/>
    <row r="37817" ht="16.5" hidden="1" customHeight="1"/>
    <row r="37818" ht="16.5" hidden="1" customHeight="1"/>
    <row r="37819" ht="16.5" hidden="1" customHeight="1"/>
    <row r="37820" ht="16.5" hidden="1" customHeight="1"/>
    <row r="37821" ht="16.5" hidden="1" customHeight="1"/>
    <row r="37822" ht="16.5" hidden="1" customHeight="1"/>
    <row r="37823" ht="16.5" hidden="1" customHeight="1"/>
    <row r="37824" ht="16.5" hidden="1" customHeight="1"/>
    <row r="37825" ht="16.5" hidden="1" customHeight="1"/>
    <row r="37826" ht="16.5" hidden="1" customHeight="1"/>
    <row r="37827" ht="16.5" hidden="1" customHeight="1"/>
    <row r="37828" ht="16.5" hidden="1" customHeight="1"/>
    <row r="37829" ht="16.5" hidden="1" customHeight="1"/>
    <row r="37830" ht="16.5" hidden="1" customHeight="1"/>
    <row r="37831" ht="16.5" hidden="1" customHeight="1"/>
    <row r="37832" ht="16.5" hidden="1" customHeight="1"/>
    <row r="37833" ht="16.5" hidden="1" customHeight="1"/>
    <row r="37834" ht="16.5" hidden="1" customHeight="1"/>
    <row r="37835" ht="16.5" hidden="1" customHeight="1"/>
    <row r="37836" ht="16.5" hidden="1" customHeight="1"/>
    <row r="37837" ht="16.5" hidden="1" customHeight="1"/>
    <row r="37838" ht="16.5" hidden="1" customHeight="1"/>
    <row r="37839" ht="16.5" hidden="1" customHeight="1"/>
    <row r="37840" ht="16.5" hidden="1" customHeight="1"/>
    <row r="37841" ht="16.5" hidden="1" customHeight="1"/>
    <row r="37842" ht="16.5" hidden="1" customHeight="1"/>
    <row r="37843" ht="16.5" hidden="1" customHeight="1"/>
    <row r="37844" ht="16.5" hidden="1" customHeight="1"/>
    <row r="37845" ht="16.5" hidden="1" customHeight="1"/>
    <row r="37846" ht="16.5" hidden="1" customHeight="1"/>
    <row r="37847" ht="16.5" hidden="1" customHeight="1"/>
    <row r="37848" ht="16.5" hidden="1" customHeight="1"/>
    <row r="37849" ht="16.5" hidden="1" customHeight="1"/>
    <row r="37850" ht="16.5" hidden="1" customHeight="1"/>
    <row r="37851" ht="16.5" hidden="1" customHeight="1"/>
    <row r="37852" ht="16.5" hidden="1" customHeight="1"/>
    <row r="37853" ht="16.5" hidden="1" customHeight="1"/>
    <row r="37854" ht="16.5" hidden="1" customHeight="1"/>
    <row r="37855" ht="16.5" hidden="1" customHeight="1"/>
    <row r="37856" ht="16.5" hidden="1" customHeight="1"/>
    <row r="37857" ht="16.5" hidden="1" customHeight="1"/>
    <row r="37858" ht="16.5" hidden="1" customHeight="1"/>
    <row r="37859" ht="16.5" hidden="1" customHeight="1"/>
    <row r="37860" ht="16.5" hidden="1" customHeight="1"/>
    <row r="37861" ht="16.5" hidden="1" customHeight="1"/>
    <row r="37862" ht="16.5" hidden="1" customHeight="1"/>
    <row r="37863" ht="16.5" hidden="1" customHeight="1"/>
    <row r="37864" ht="16.5" hidden="1" customHeight="1"/>
    <row r="37865" ht="16.5" hidden="1" customHeight="1"/>
    <row r="37866" ht="16.5" hidden="1" customHeight="1"/>
    <row r="37867" ht="16.5" hidden="1" customHeight="1"/>
    <row r="37868" ht="16.5" hidden="1" customHeight="1"/>
    <row r="37869" ht="16.5" hidden="1" customHeight="1"/>
    <row r="37870" ht="16.5" hidden="1" customHeight="1"/>
    <row r="37871" ht="16.5" hidden="1" customHeight="1"/>
    <row r="37872" ht="16.5" hidden="1" customHeight="1"/>
    <row r="37873" ht="16.5" hidden="1" customHeight="1"/>
    <row r="37874" ht="16.5" hidden="1" customHeight="1"/>
    <row r="37875" ht="16.5" hidden="1" customHeight="1"/>
    <row r="37876" ht="16.5" hidden="1" customHeight="1"/>
    <row r="37877" ht="16.5" hidden="1" customHeight="1"/>
    <row r="37878" ht="16.5" hidden="1" customHeight="1"/>
    <row r="37879" ht="16.5" hidden="1" customHeight="1"/>
    <row r="37880" ht="16.5" hidden="1" customHeight="1"/>
    <row r="37881" ht="16.5" hidden="1" customHeight="1"/>
    <row r="37882" ht="16.5" hidden="1" customHeight="1"/>
    <row r="37883" ht="16.5" hidden="1" customHeight="1"/>
    <row r="37884" ht="16.5" hidden="1" customHeight="1"/>
    <row r="37885" ht="16.5" hidden="1" customHeight="1"/>
    <row r="37886" ht="16.5" hidden="1" customHeight="1"/>
    <row r="37887" ht="16.5" hidden="1" customHeight="1"/>
    <row r="37888" ht="16.5" hidden="1" customHeight="1"/>
    <row r="37889" ht="16.5" hidden="1" customHeight="1"/>
    <row r="37890" ht="16.5" hidden="1" customHeight="1"/>
    <row r="37891" ht="16.5" hidden="1" customHeight="1"/>
    <row r="37892" ht="16.5" hidden="1" customHeight="1"/>
    <row r="37893" ht="16.5" hidden="1" customHeight="1"/>
    <row r="37894" ht="16.5" hidden="1" customHeight="1"/>
    <row r="37895" ht="16.5" hidden="1" customHeight="1"/>
    <row r="37896" ht="16.5" hidden="1" customHeight="1"/>
    <row r="37897" ht="16.5" hidden="1" customHeight="1"/>
    <row r="37898" ht="16.5" hidden="1" customHeight="1"/>
    <row r="37899" ht="16.5" hidden="1" customHeight="1"/>
    <row r="37900" ht="16.5" hidden="1" customHeight="1"/>
    <row r="37901" ht="16.5" hidden="1" customHeight="1"/>
    <row r="37902" ht="16.5" hidden="1" customHeight="1"/>
    <row r="37903" ht="16.5" hidden="1" customHeight="1"/>
    <row r="37904" ht="16.5" hidden="1" customHeight="1"/>
    <row r="37905" ht="16.5" hidden="1" customHeight="1"/>
    <row r="37906" ht="16.5" hidden="1" customHeight="1"/>
    <row r="37907" ht="16.5" hidden="1" customHeight="1"/>
    <row r="37908" ht="16.5" hidden="1" customHeight="1"/>
    <row r="37909" ht="16.5" hidden="1" customHeight="1"/>
    <row r="37910" ht="16.5" hidden="1" customHeight="1"/>
    <row r="37911" ht="16.5" hidden="1" customHeight="1"/>
    <row r="37912" ht="16.5" hidden="1" customHeight="1"/>
    <row r="37913" ht="16.5" hidden="1" customHeight="1"/>
    <row r="37914" ht="16.5" hidden="1" customHeight="1"/>
    <row r="37915" ht="16.5" hidden="1" customHeight="1"/>
    <row r="37916" ht="16.5" hidden="1" customHeight="1"/>
    <row r="37917" ht="16.5" hidden="1" customHeight="1"/>
    <row r="37918" ht="16.5" hidden="1" customHeight="1"/>
    <row r="37919" ht="16.5" hidden="1" customHeight="1"/>
    <row r="37920" ht="16.5" hidden="1" customHeight="1"/>
    <row r="37921" ht="16.5" hidden="1" customHeight="1"/>
    <row r="37922" ht="16.5" hidden="1" customHeight="1"/>
    <row r="37923" ht="16.5" hidden="1" customHeight="1"/>
    <row r="37924" ht="16.5" hidden="1" customHeight="1"/>
    <row r="37925" ht="16.5" hidden="1" customHeight="1"/>
    <row r="37926" ht="16.5" hidden="1" customHeight="1"/>
    <row r="37927" ht="16.5" hidden="1" customHeight="1"/>
    <row r="37928" ht="16.5" hidden="1" customHeight="1"/>
    <row r="37929" ht="16.5" hidden="1" customHeight="1"/>
    <row r="37930" ht="16.5" hidden="1" customHeight="1"/>
    <row r="37931" ht="16.5" hidden="1" customHeight="1"/>
    <row r="37932" ht="16.5" hidden="1" customHeight="1"/>
    <row r="37933" ht="16.5" hidden="1" customHeight="1"/>
    <row r="37934" ht="16.5" hidden="1" customHeight="1"/>
    <row r="37935" ht="16.5" hidden="1" customHeight="1"/>
    <row r="37936" ht="16.5" hidden="1" customHeight="1"/>
    <row r="37937" ht="16.5" hidden="1" customHeight="1"/>
    <row r="37938" ht="16.5" hidden="1" customHeight="1"/>
    <row r="37939" ht="16.5" hidden="1" customHeight="1"/>
    <row r="37940" ht="16.5" hidden="1" customHeight="1"/>
    <row r="37941" ht="16.5" hidden="1" customHeight="1"/>
    <row r="37942" ht="16.5" hidden="1" customHeight="1"/>
    <row r="37943" ht="16.5" hidden="1" customHeight="1"/>
    <row r="37944" ht="16.5" hidden="1" customHeight="1"/>
    <row r="37945" ht="16.5" hidden="1" customHeight="1"/>
    <row r="37946" ht="16.5" hidden="1" customHeight="1"/>
    <row r="37947" ht="16.5" hidden="1" customHeight="1"/>
    <row r="37948" ht="16.5" hidden="1" customHeight="1"/>
    <row r="37949" ht="16.5" hidden="1" customHeight="1"/>
    <row r="37950" ht="16.5" hidden="1" customHeight="1"/>
    <row r="37951" ht="16.5" hidden="1" customHeight="1"/>
    <row r="37952" ht="16.5" hidden="1" customHeight="1"/>
    <row r="37953" ht="16.5" hidden="1" customHeight="1"/>
    <row r="37954" ht="16.5" hidden="1" customHeight="1"/>
    <row r="37955" ht="16.5" hidden="1" customHeight="1"/>
    <row r="37956" ht="16.5" hidden="1" customHeight="1"/>
    <row r="37957" ht="16.5" hidden="1" customHeight="1"/>
    <row r="37958" ht="16.5" hidden="1" customHeight="1"/>
    <row r="37959" ht="16.5" hidden="1" customHeight="1"/>
    <row r="37960" ht="16.5" hidden="1" customHeight="1"/>
    <row r="37961" ht="16.5" hidden="1" customHeight="1"/>
    <row r="37962" ht="16.5" hidden="1" customHeight="1"/>
    <row r="37963" ht="16.5" hidden="1" customHeight="1"/>
    <row r="37964" ht="16.5" hidden="1" customHeight="1"/>
    <row r="37965" ht="16.5" hidden="1" customHeight="1"/>
    <row r="37966" ht="16.5" hidden="1" customHeight="1"/>
    <row r="37967" ht="16.5" hidden="1" customHeight="1"/>
    <row r="37968" ht="16.5" hidden="1" customHeight="1"/>
    <row r="37969" ht="16.5" hidden="1" customHeight="1"/>
    <row r="37970" ht="16.5" hidden="1" customHeight="1"/>
    <row r="37971" ht="16.5" hidden="1" customHeight="1"/>
    <row r="37972" ht="16.5" hidden="1" customHeight="1"/>
    <row r="37973" ht="16.5" hidden="1" customHeight="1"/>
    <row r="37974" ht="16.5" hidden="1" customHeight="1"/>
    <row r="37975" ht="16.5" hidden="1" customHeight="1"/>
    <row r="37976" ht="16.5" hidden="1" customHeight="1"/>
    <row r="37977" ht="16.5" hidden="1" customHeight="1"/>
    <row r="37978" ht="16.5" hidden="1" customHeight="1"/>
    <row r="37979" ht="16.5" hidden="1" customHeight="1"/>
    <row r="37980" ht="16.5" hidden="1" customHeight="1"/>
    <row r="37981" ht="16.5" hidden="1" customHeight="1"/>
    <row r="37982" ht="16.5" hidden="1" customHeight="1"/>
    <row r="37983" ht="16.5" hidden="1" customHeight="1"/>
    <row r="37984" ht="16.5" hidden="1" customHeight="1"/>
    <row r="37985" ht="16.5" hidden="1" customHeight="1"/>
    <row r="37986" ht="16.5" hidden="1" customHeight="1"/>
    <row r="37987" ht="16.5" hidden="1" customHeight="1"/>
    <row r="37988" ht="16.5" hidden="1" customHeight="1"/>
    <row r="37989" ht="16.5" hidden="1" customHeight="1"/>
    <row r="37990" ht="16.5" hidden="1" customHeight="1"/>
    <row r="37991" ht="16.5" hidden="1" customHeight="1"/>
    <row r="37992" ht="16.5" hidden="1" customHeight="1"/>
    <row r="37993" ht="16.5" hidden="1" customHeight="1"/>
    <row r="37994" ht="16.5" hidden="1" customHeight="1"/>
    <row r="37995" ht="16.5" hidden="1" customHeight="1"/>
    <row r="37996" ht="16.5" hidden="1" customHeight="1"/>
    <row r="37997" ht="16.5" hidden="1" customHeight="1"/>
    <row r="37998" ht="16.5" hidden="1" customHeight="1"/>
    <row r="37999" ht="16.5" hidden="1" customHeight="1"/>
    <row r="38000" ht="16.5" hidden="1" customHeight="1"/>
    <row r="38001" ht="16.5" hidden="1" customHeight="1"/>
    <row r="38002" ht="16.5" hidden="1" customHeight="1"/>
    <row r="38003" ht="16.5" hidden="1" customHeight="1"/>
    <row r="38004" ht="16.5" hidden="1" customHeight="1"/>
    <row r="38005" ht="16.5" hidden="1" customHeight="1"/>
    <row r="38006" ht="16.5" hidden="1" customHeight="1"/>
    <row r="38007" ht="16.5" hidden="1" customHeight="1"/>
    <row r="38008" ht="16.5" hidden="1" customHeight="1"/>
    <row r="38009" ht="16.5" hidden="1" customHeight="1"/>
    <row r="38010" ht="16.5" hidden="1" customHeight="1"/>
    <row r="38011" ht="16.5" hidden="1" customHeight="1"/>
    <row r="38012" ht="16.5" hidden="1" customHeight="1"/>
    <row r="38013" ht="16.5" hidden="1" customHeight="1"/>
    <row r="38014" ht="16.5" hidden="1" customHeight="1"/>
    <row r="38015" ht="16.5" hidden="1" customHeight="1"/>
    <row r="38016" ht="16.5" hidden="1" customHeight="1"/>
    <row r="38017" ht="16.5" hidden="1" customHeight="1"/>
    <row r="38018" ht="16.5" hidden="1" customHeight="1"/>
    <row r="38019" ht="16.5" hidden="1" customHeight="1"/>
    <row r="38020" ht="16.5" hidden="1" customHeight="1"/>
    <row r="38021" ht="16.5" hidden="1" customHeight="1"/>
    <row r="38022" ht="16.5" hidden="1" customHeight="1"/>
    <row r="38023" ht="16.5" hidden="1" customHeight="1"/>
    <row r="38024" ht="16.5" hidden="1" customHeight="1"/>
    <row r="38025" ht="16.5" hidden="1" customHeight="1"/>
    <row r="38026" ht="16.5" hidden="1" customHeight="1"/>
    <row r="38027" ht="16.5" hidden="1" customHeight="1"/>
    <row r="38028" ht="16.5" hidden="1" customHeight="1"/>
    <row r="38029" ht="16.5" hidden="1" customHeight="1"/>
    <row r="38030" ht="16.5" hidden="1" customHeight="1"/>
    <row r="38031" ht="16.5" hidden="1" customHeight="1"/>
    <row r="38032" ht="16.5" hidden="1" customHeight="1"/>
    <row r="38033" ht="16.5" hidden="1" customHeight="1"/>
    <row r="38034" ht="16.5" hidden="1" customHeight="1"/>
    <row r="38035" ht="16.5" hidden="1" customHeight="1"/>
    <row r="38036" ht="16.5" hidden="1" customHeight="1"/>
    <row r="38037" ht="16.5" hidden="1" customHeight="1"/>
    <row r="38038" ht="16.5" hidden="1" customHeight="1"/>
    <row r="38039" ht="16.5" hidden="1" customHeight="1"/>
    <row r="38040" ht="16.5" hidden="1" customHeight="1"/>
    <row r="38041" ht="16.5" hidden="1" customHeight="1"/>
    <row r="38042" ht="16.5" hidden="1" customHeight="1"/>
    <row r="38043" ht="16.5" hidden="1" customHeight="1"/>
    <row r="38044" ht="16.5" hidden="1" customHeight="1"/>
    <row r="38045" ht="16.5" hidden="1" customHeight="1"/>
    <row r="38046" ht="16.5" hidden="1" customHeight="1"/>
    <row r="38047" ht="16.5" hidden="1" customHeight="1"/>
    <row r="38048" ht="16.5" hidden="1" customHeight="1"/>
    <row r="38049" ht="16.5" hidden="1" customHeight="1"/>
    <row r="38050" ht="16.5" hidden="1" customHeight="1"/>
    <row r="38051" ht="16.5" hidden="1" customHeight="1"/>
    <row r="38052" ht="16.5" hidden="1" customHeight="1"/>
    <row r="38053" ht="16.5" hidden="1" customHeight="1"/>
    <row r="38054" ht="16.5" hidden="1" customHeight="1"/>
    <row r="38055" ht="16.5" hidden="1" customHeight="1"/>
    <row r="38056" ht="16.5" hidden="1" customHeight="1"/>
    <row r="38057" ht="16.5" hidden="1" customHeight="1"/>
    <row r="38058" ht="16.5" hidden="1" customHeight="1"/>
    <row r="38059" ht="16.5" hidden="1" customHeight="1"/>
    <row r="38060" ht="16.5" hidden="1" customHeight="1"/>
    <row r="38061" ht="16.5" hidden="1" customHeight="1"/>
    <row r="38062" ht="16.5" hidden="1" customHeight="1"/>
    <row r="38063" ht="16.5" hidden="1" customHeight="1"/>
    <row r="38064" ht="16.5" hidden="1" customHeight="1"/>
    <row r="38065" ht="16.5" hidden="1" customHeight="1"/>
    <row r="38066" ht="16.5" hidden="1" customHeight="1"/>
    <row r="38067" ht="16.5" hidden="1" customHeight="1"/>
    <row r="38068" ht="16.5" hidden="1" customHeight="1"/>
    <row r="38069" ht="16.5" hidden="1" customHeight="1"/>
    <row r="38070" ht="16.5" hidden="1" customHeight="1"/>
    <row r="38071" ht="16.5" hidden="1" customHeight="1"/>
    <row r="38072" ht="16.5" hidden="1" customHeight="1"/>
    <row r="38073" ht="16.5" hidden="1" customHeight="1"/>
    <row r="38074" ht="16.5" hidden="1" customHeight="1"/>
    <row r="38075" ht="16.5" hidden="1" customHeight="1"/>
    <row r="38076" ht="16.5" hidden="1" customHeight="1"/>
    <row r="38077" ht="16.5" hidden="1" customHeight="1"/>
    <row r="38078" ht="16.5" hidden="1" customHeight="1"/>
    <row r="38079" ht="16.5" hidden="1" customHeight="1"/>
    <row r="38080" ht="16.5" hidden="1" customHeight="1"/>
    <row r="38081" ht="16.5" hidden="1" customHeight="1"/>
    <row r="38082" ht="16.5" hidden="1" customHeight="1"/>
    <row r="38083" ht="16.5" hidden="1" customHeight="1"/>
    <row r="38084" ht="16.5" hidden="1" customHeight="1"/>
    <row r="38085" ht="16.5" hidden="1" customHeight="1"/>
    <row r="38086" ht="16.5" hidden="1" customHeight="1"/>
    <row r="38087" ht="16.5" hidden="1" customHeight="1"/>
    <row r="38088" ht="16.5" hidden="1" customHeight="1"/>
    <row r="38089" ht="16.5" hidden="1" customHeight="1"/>
    <row r="38090" ht="16.5" hidden="1" customHeight="1"/>
    <row r="38091" ht="16.5" hidden="1" customHeight="1"/>
    <row r="38092" ht="16.5" hidden="1" customHeight="1"/>
    <row r="38093" ht="16.5" hidden="1" customHeight="1"/>
    <row r="38094" ht="16.5" hidden="1" customHeight="1"/>
    <row r="38095" ht="16.5" hidden="1" customHeight="1"/>
    <row r="38096" ht="16.5" hidden="1" customHeight="1"/>
    <row r="38097" ht="16.5" hidden="1" customHeight="1"/>
    <row r="38098" ht="16.5" hidden="1" customHeight="1"/>
    <row r="38099" ht="16.5" hidden="1" customHeight="1"/>
    <row r="38100" ht="16.5" hidden="1" customHeight="1"/>
    <row r="38101" ht="16.5" hidden="1" customHeight="1"/>
    <row r="38102" ht="16.5" hidden="1" customHeight="1"/>
    <row r="38103" ht="16.5" hidden="1" customHeight="1"/>
    <row r="38104" ht="16.5" hidden="1" customHeight="1"/>
    <row r="38105" ht="16.5" hidden="1" customHeight="1"/>
    <row r="38106" ht="16.5" hidden="1" customHeight="1"/>
    <row r="38107" ht="16.5" hidden="1" customHeight="1"/>
    <row r="38108" ht="16.5" hidden="1" customHeight="1"/>
    <row r="38109" ht="16.5" hidden="1" customHeight="1"/>
    <row r="38110" ht="16.5" hidden="1" customHeight="1"/>
    <row r="38111" ht="16.5" hidden="1" customHeight="1"/>
    <row r="38112" ht="16.5" hidden="1" customHeight="1"/>
    <row r="38113" ht="16.5" hidden="1" customHeight="1"/>
    <row r="38114" ht="16.5" hidden="1" customHeight="1"/>
    <row r="38115" ht="16.5" hidden="1" customHeight="1"/>
    <row r="38116" ht="16.5" hidden="1" customHeight="1"/>
    <row r="38117" ht="16.5" hidden="1" customHeight="1"/>
    <row r="38118" ht="16.5" hidden="1" customHeight="1"/>
    <row r="38119" ht="16.5" hidden="1" customHeight="1"/>
    <row r="38120" ht="16.5" hidden="1" customHeight="1"/>
    <row r="38121" ht="16.5" hidden="1" customHeight="1"/>
    <row r="38122" ht="16.5" hidden="1" customHeight="1"/>
    <row r="38123" ht="16.5" hidden="1" customHeight="1"/>
    <row r="38124" ht="16.5" hidden="1" customHeight="1"/>
    <row r="38125" ht="16.5" hidden="1" customHeight="1"/>
    <row r="38126" ht="16.5" hidden="1" customHeight="1"/>
    <row r="38127" ht="16.5" hidden="1" customHeight="1"/>
    <row r="38128" ht="16.5" hidden="1" customHeight="1"/>
    <row r="38129" ht="16.5" hidden="1" customHeight="1"/>
    <row r="38130" ht="16.5" hidden="1" customHeight="1"/>
    <row r="38131" ht="16.5" hidden="1" customHeight="1"/>
    <row r="38132" ht="16.5" hidden="1" customHeight="1"/>
    <row r="38133" ht="16.5" hidden="1" customHeight="1"/>
    <row r="38134" ht="16.5" hidden="1" customHeight="1"/>
    <row r="38135" ht="16.5" hidden="1" customHeight="1"/>
    <row r="38136" ht="16.5" hidden="1" customHeight="1"/>
    <row r="38137" ht="16.5" hidden="1" customHeight="1"/>
    <row r="38138" ht="16.5" hidden="1" customHeight="1"/>
    <row r="38139" ht="16.5" hidden="1" customHeight="1"/>
    <row r="38140" ht="16.5" hidden="1" customHeight="1"/>
    <row r="38141" ht="16.5" hidden="1" customHeight="1"/>
    <row r="38142" ht="16.5" hidden="1" customHeight="1"/>
    <row r="38143" ht="16.5" hidden="1" customHeight="1"/>
    <row r="38144" ht="16.5" hidden="1" customHeight="1"/>
    <row r="38145" ht="16.5" hidden="1" customHeight="1"/>
    <row r="38146" ht="16.5" hidden="1" customHeight="1"/>
    <row r="38147" ht="16.5" hidden="1" customHeight="1"/>
    <row r="38148" ht="16.5" hidden="1" customHeight="1"/>
    <row r="38149" ht="16.5" hidden="1" customHeight="1"/>
    <row r="38150" ht="16.5" hidden="1" customHeight="1"/>
    <row r="38151" ht="16.5" hidden="1" customHeight="1"/>
    <row r="38152" ht="16.5" hidden="1" customHeight="1"/>
    <row r="38153" ht="16.5" hidden="1" customHeight="1"/>
    <row r="38154" ht="16.5" hidden="1" customHeight="1"/>
    <row r="38155" ht="16.5" hidden="1" customHeight="1"/>
    <row r="38156" ht="16.5" hidden="1" customHeight="1"/>
    <row r="38157" ht="16.5" hidden="1" customHeight="1"/>
    <row r="38158" ht="16.5" hidden="1" customHeight="1"/>
    <row r="38159" ht="16.5" hidden="1" customHeight="1"/>
    <row r="38160" ht="16.5" hidden="1" customHeight="1"/>
    <row r="38161" ht="16.5" hidden="1" customHeight="1"/>
    <row r="38162" ht="16.5" hidden="1" customHeight="1"/>
    <row r="38163" ht="16.5" hidden="1" customHeight="1"/>
    <row r="38164" ht="16.5" hidden="1" customHeight="1"/>
    <row r="38165" ht="16.5" hidden="1" customHeight="1"/>
    <row r="38166" ht="16.5" hidden="1" customHeight="1"/>
    <row r="38167" ht="16.5" hidden="1" customHeight="1"/>
    <row r="38168" ht="16.5" hidden="1" customHeight="1"/>
    <row r="38169" ht="16.5" hidden="1" customHeight="1"/>
    <row r="38170" ht="16.5" hidden="1" customHeight="1"/>
    <row r="38171" ht="16.5" hidden="1" customHeight="1"/>
    <row r="38172" ht="16.5" hidden="1" customHeight="1"/>
    <row r="38173" ht="16.5" hidden="1" customHeight="1"/>
    <row r="38174" ht="16.5" hidden="1" customHeight="1"/>
    <row r="38175" ht="16.5" hidden="1" customHeight="1"/>
    <row r="38176" ht="16.5" hidden="1" customHeight="1"/>
    <row r="38177" ht="16.5" hidden="1" customHeight="1"/>
    <row r="38178" ht="16.5" hidden="1" customHeight="1"/>
    <row r="38179" ht="16.5" hidden="1" customHeight="1"/>
    <row r="38180" ht="16.5" hidden="1" customHeight="1"/>
    <row r="38181" ht="16.5" hidden="1" customHeight="1"/>
    <row r="38182" ht="16.5" hidden="1" customHeight="1"/>
    <row r="38183" ht="16.5" hidden="1" customHeight="1"/>
    <row r="38184" ht="16.5" hidden="1" customHeight="1"/>
    <row r="38185" ht="16.5" hidden="1" customHeight="1"/>
    <row r="38186" ht="16.5" hidden="1" customHeight="1"/>
    <row r="38187" ht="16.5" hidden="1" customHeight="1"/>
    <row r="38188" ht="16.5" hidden="1" customHeight="1"/>
    <row r="38189" ht="16.5" hidden="1" customHeight="1"/>
    <row r="38190" ht="16.5" hidden="1" customHeight="1"/>
    <row r="38191" ht="16.5" hidden="1" customHeight="1"/>
    <row r="38192" ht="16.5" hidden="1" customHeight="1"/>
    <row r="38193" ht="16.5" hidden="1" customHeight="1"/>
    <row r="38194" ht="16.5" hidden="1" customHeight="1"/>
    <row r="38195" ht="16.5" hidden="1" customHeight="1"/>
    <row r="38196" ht="16.5" hidden="1" customHeight="1"/>
    <row r="38197" ht="16.5" hidden="1" customHeight="1"/>
    <row r="38198" ht="16.5" hidden="1" customHeight="1"/>
    <row r="38199" ht="16.5" hidden="1" customHeight="1"/>
    <row r="38200" ht="16.5" hidden="1" customHeight="1"/>
    <row r="38201" ht="16.5" hidden="1" customHeight="1"/>
    <row r="38202" ht="16.5" hidden="1" customHeight="1"/>
    <row r="38203" ht="16.5" hidden="1" customHeight="1"/>
    <row r="38204" ht="16.5" hidden="1" customHeight="1"/>
    <row r="38205" ht="16.5" hidden="1" customHeight="1"/>
    <row r="38206" ht="16.5" hidden="1" customHeight="1"/>
    <row r="38207" ht="16.5" hidden="1" customHeight="1"/>
    <row r="38208" ht="16.5" hidden="1" customHeight="1"/>
    <row r="38209" ht="16.5" hidden="1" customHeight="1"/>
    <row r="38210" ht="16.5" hidden="1" customHeight="1"/>
    <row r="38211" ht="16.5" hidden="1" customHeight="1"/>
    <row r="38212" ht="16.5" hidden="1" customHeight="1"/>
    <row r="38213" ht="16.5" hidden="1" customHeight="1"/>
    <row r="38214" ht="16.5" hidden="1" customHeight="1"/>
    <row r="38215" ht="16.5" hidden="1" customHeight="1"/>
    <row r="38216" ht="16.5" hidden="1" customHeight="1"/>
    <row r="38217" ht="16.5" hidden="1" customHeight="1"/>
    <row r="38218" ht="16.5" hidden="1" customHeight="1"/>
    <row r="38219" ht="16.5" hidden="1" customHeight="1"/>
    <row r="38220" ht="16.5" hidden="1" customHeight="1"/>
    <row r="38221" ht="16.5" hidden="1" customHeight="1"/>
    <row r="38222" ht="16.5" hidden="1" customHeight="1"/>
    <row r="38223" ht="16.5" hidden="1" customHeight="1"/>
    <row r="38224" ht="16.5" hidden="1" customHeight="1"/>
    <row r="38225" ht="16.5" hidden="1" customHeight="1"/>
    <row r="38226" ht="16.5" hidden="1" customHeight="1"/>
    <row r="38227" ht="16.5" hidden="1" customHeight="1"/>
    <row r="38228" ht="16.5" hidden="1" customHeight="1"/>
    <row r="38229" ht="16.5" hidden="1" customHeight="1"/>
    <row r="38230" ht="16.5" hidden="1" customHeight="1"/>
    <row r="38231" ht="16.5" hidden="1" customHeight="1"/>
    <row r="38232" ht="16.5" hidden="1" customHeight="1"/>
    <row r="38233" ht="16.5" hidden="1" customHeight="1"/>
    <row r="38234" ht="16.5" hidden="1" customHeight="1"/>
    <row r="38235" ht="16.5" hidden="1" customHeight="1"/>
    <row r="38236" ht="16.5" hidden="1" customHeight="1"/>
    <row r="38237" ht="16.5" hidden="1" customHeight="1"/>
    <row r="38238" ht="16.5" hidden="1" customHeight="1"/>
    <row r="38239" ht="16.5" hidden="1" customHeight="1"/>
    <row r="38240" ht="16.5" hidden="1" customHeight="1"/>
    <row r="38241" ht="16.5" hidden="1" customHeight="1"/>
    <row r="38242" ht="16.5" hidden="1" customHeight="1"/>
    <row r="38243" ht="16.5" hidden="1" customHeight="1"/>
    <row r="38244" ht="16.5" hidden="1" customHeight="1"/>
    <row r="38245" ht="16.5" hidden="1" customHeight="1"/>
    <row r="38246" ht="16.5" hidden="1" customHeight="1"/>
    <row r="38247" ht="16.5" hidden="1" customHeight="1"/>
    <row r="38248" ht="16.5" hidden="1" customHeight="1"/>
    <row r="38249" ht="16.5" hidden="1" customHeight="1"/>
    <row r="38250" ht="16.5" hidden="1" customHeight="1"/>
    <row r="38251" ht="16.5" hidden="1" customHeight="1"/>
    <row r="38252" ht="16.5" hidden="1" customHeight="1"/>
    <row r="38253" ht="16.5" hidden="1" customHeight="1"/>
    <row r="38254" ht="16.5" hidden="1" customHeight="1"/>
    <row r="38255" ht="16.5" hidden="1" customHeight="1"/>
    <row r="38256" ht="16.5" hidden="1" customHeight="1"/>
    <row r="38257" ht="16.5" hidden="1" customHeight="1"/>
    <row r="38258" ht="16.5" hidden="1" customHeight="1"/>
    <row r="38259" ht="16.5" hidden="1" customHeight="1"/>
    <row r="38260" ht="16.5" hidden="1" customHeight="1"/>
    <row r="38261" ht="16.5" hidden="1" customHeight="1"/>
    <row r="38262" ht="16.5" hidden="1" customHeight="1"/>
    <row r="38263" ht="16.5" hidden="1" customHeight="1"/>
    <row r="38264" ht="16.5" hidden="1" customHeight="1"/>
    <row r="38265" ht="16.5" hidden="1" customHeight="1"/>
    <row r="38266" ht="16.5" hidden="1" customHeight="1"/>
    <row r="38267" ht="16.5" hidden="1" customHeight="1"/>
    <row r="38268" ht="16.5" hidden="1" customHeight="1"/>
    <row r="38269" ht="16.5" hidden="1" customHeight="1"/>
    <row r="38270" ht="16.5" hidden="1" customHeight="1"/>
    <row r="38271" ht="16.5" hidden="1" customHeight="1"/>
    <row r="38272" ht="16.5" hidden="1" customHeight="1"/>
    <row r="38273" ht="16.5" hidden="1" customHeight="1"/>
    <row r="38274" ht="16.5" hidden="1" customHeight="1"/>
    <row r="38275" ht="16.5" hidden="1" customHeight="1"/>
    <row r="38276" ht="16.5" hidden="1" customHeight="1"/>
    <row r="38277" ht="16.5" hidden="1" customHeight="1"/>
    <row r="38278" ht="16.5" hidden="1" customHeight="1"/>
    <row r="38279" ht="16.5" hidden="1" customHeight="1"/>
    <row r="38280" ht="16.5" hidden="1" customHeight="1"/>
    <row r="38281" ht="16.5" hidden="1" customHeight="1"/>
    <row r="38282" ht="16.5" hidden="1" customHeight="1"/>
    <row r="38283" ht="16.5" hidden="1" customHeight="1"/>
    <row r="38284" ht="16.5" hidden="1" customHeight="1"/>
    <row r="38285" ht="16.5" hidden="1" customHeight="1"/>
    <row r="38286" ht="16.5" hidden="1" customHeight="1"/>
    <row r="38287" ht="16.5" hidden="1" customHeight="1"/>
    <row r="38288" ht="16.5" hidden="1" customHeight="1"/>
    <row r="38289" ht="16.5" hidden="1" customHeight="1"/>
    <row r="38290" ht="16.5" hidden="1" customHeight="1"/>
    <row r="38291" ht="16.5" hidden="1" customHeight="1"/>
    <row r="38292" ht="16.5" hidden="1" customHeight="1"/>
    <row r="38293" ht="16.5" hidden="1" customHeight="1"/>
    <row r="38294" ht="16.5" hidden="1" customHeight="1"/>
    <row r="38295" ht="16.5" hidden="1" customHeight="1"/>
    <row r="38296" ht="16.5" hidden="1" customHeight="1"/>
    <row r="38297" ht="16.5" hidden="1" customHeight="1"/>
    <row r="38298" ht="16.5" hidden="1" customHeight="1"/>
    <row r="38299" ht="16.5" hidden="1" customHeight="1"/>
    <row r="38300" ht="16.5" hidden="1" customHeight="1"/>
    <row r="38301" ht="16.5" hidden="1" customHeight="1"/>
    <row r="38302" ht="16.5" hidden="1" customHeight="1"/>
    <row r="38303" ht="16.5" hidden="1" customHeight="1"/>
    <row r="38304" ht="16.5" hidden="1" customHeight="1"/>
    <row r="38305" ht="16.5" hidden="1" customHeight="1"/>
    <row r="38306" ht="16.5" hidden="1" customHeight="1"/>
    <row r="38307" ht="16.5" hidden="1" customHeight="1"/>
    <row r="38308" ht="16.5" hidden="1" customHeight="1"/>
    <row r="38309" ht="16.5" hidden="1" customHeight="1"/>
    <row r="38310" ht="16.5" hidden="1" customHeight="1"/>
    <row r="38311" ht="16.5" hidden="1" customHeight="1"/>
    <row r="38312" ht="16.5" hidden="1" customHeight="1"/>
    <row r="38313" ht="16.5" hidden="1" customHeight="1"/>
    <row r="38314" ht="16.5" hidden="1" customHeight="1"/>
    <row r="38315" ht="16.5" hidden="1" customHeight="1"/>
    <row r="38316" ht="16.5" hidden="1" customHeight="1"/>
    <row r="38317" ht="16.5" hidden="1" customHeight="1"/>
    <row r="38318" ht="16.5" hidden="1" customHeight="1"/>
    <row r="38319" ht="16.5" hidden="1" customHeight="1"/>
    <row r="38320" ht="16.5" hidden="1" customHeight="1"/>
    <row r="38321" ht="16.5" hidden="1" customHeight="1"/>
    <row r="38322" ht="16.5" hidden="1" customHeight="1"/>
    <row r="38323" ht="16.5" hidden="1" customHeight="1"/>
    <row r="38324" ht="16.5" hidden="1" customHeight="1"/>
    <row r="38325" ht="16.5" hidden="1" customHeight="1"/>
    <row r="38326" ht="16.5" hidden="1" customHeight="1"/>
    <row r="38327" ht="16.5" hidden="1" customHeight="1"/>
    <row r="38328" ht="16.5" hidden="1" customHeight="1"/>
    <row r="38329" ht="16.5" hidden="1" customHeight="1"/>
    <row r="38330" ht="16.5" hidden="1" customHeight="1"/>
    <row r="38331" ht="16.5" hidden="1" customHeight="1"/>
    <row r="38332" ht="16.5" hidden="1" customHeight="1"/>
    <row r="38333" ht="16.5" hidden="1" customHeight="1"/>
    <row r="38334" ht="16.5" hidden="1" customHeight="1"/>
    <row r="38335" ht="16.5" hidden="1" customHeight="1"/>
    <row r="38336" ht="16.5" hidden="1" customHeight="1"/>
    <row r="38337" ht="16.5" hidden="1" customHeight="1"/>
    <row r="38338" ht="16.5" hidden="1" customHeight="1"/>
    <row r="38339" ht="16.5" hidden="1" customHeight="1"/>
    <row r="38340" ht="16.5" hidden="1" customHeight="1"/>
    <row r="38341" ht="16.5" hidden="1" customHeight="1"/>
    <row r="38342" ht="16.5" hidden="1" customHeight="1"/>
    <row r="38343" ht="16.5" hidden="1" customHeight="1"/>
    <row r="38344" ht="16.5" hidden="1" customHeight="1"/>
    <row r="38345" ht="16.5" hidden="1" customHeight="1"/>
    <row r="38346" ht="16.5" hidden="1" customHeight="1"/>
    <row r="38347" ht="16.5" hidden="1" customHeight="1"/>
    <row r="38348" ht="16.5" hidden="1" customHeight="1"/>
    <row r="38349" ht="16.5" hidden="1" customHeight="1"/>
    <row r="38350" ht="16.5" hidden="1" customHeight="1"/>
    <row r="38351" ht="16.5" hidden="1" customHeight="1"/>
    <row r="38352" ht="16.5" hidden="1" customHeight="1"/>
    <row r="38353" ht="16.5" hidden="1" customHeight="1"/>
    <row r="38354" ht="16.5" hidden="1" customHeight="1"/>
    <row r="38355" ht="16.5" hidden="1" customHeight="1"/>
    <row r="38356" ht="16.5" hidden="1" customHeight="1"/>
    <row r="38357" ht="16.5" hidden="1" customHeight="1"/>
    <row r="38358" ht="16.5" hidden="1" customHeight="1"/>
    <row r="38359" ht="16.5" hidden="1" customHeight="1"/>
    <row r="38360" ht="16.5" hidden="1" customHeight="1"/>
    <row r="38361" ht="16.5" hidden="1" customHeight="1"/>
    <row r="38362" ht="16.5" hidden="1" customHeight="1"/>
    <row r="38363" ht="16.5" hidden="1" customHeight="1"/>
    <row r="38364" ht="16.5" hidden="1" customHeight="1"/>
    <row r="38365" ht="16.5" hidden="1" customHeight="1"/>
    <row r="38366" ht="16.5" hidden="1" customHeight="1"/>
    <row r="38367" ht="16.5" hidden="1" customHeight="1"/>
    <row r="38368" ht="16.5" hidden="1" customHeight="1"/>
    <row r="38369" ht="16.5" hidden="1" customHeight="1"/>
    <row r="38370" ht="16.5" hidden="1" customHeight="1"/>
    <row r="38371" ht="16.5" hidden="1" customHeight="1"/>
    <row r="38372" ht="16.5" hidden="1" customHeight="1"/>
    <row r="38373" ht="16.5" hidden="1" customHeight="1"/>
    <row r="38374" ht="16.5" hidden="1" customHeight="1"/>
    <row r="38375" ht="16.5" hidden="1" customHeight="1"/>
    <row r="38376" ht="16.5" hidden="1" customHeight="1"/>
    <row r="38377" ht="16.5" hidden="1" customHeight="1"/>
    <row r="38378" ht="16.5" hidden="1" customHeight="1"/>
    <row r="38379" ht="16.5" hidden="1" customHeight="1"/>
    <row r="38380" ht="16.5" hidden="1" customHeight="1"/>
    <row r="38381" ht="16.5" hidden="1" customHeight="1"/>
    <row r="38382" ht="16.5" hidden="1" customHeight="1"/>
    <row r="38383" ht="16.5" hidden="1" customHeight="1"/>
    <row r="38384" ht="16.5" hidden="1" customHeight="1"/>
    <row r="38385" ht="16.5" hidden="1" customHeight="1"/>
    <row r="38386" ht="16.5" hidden="1" customHeight="1"/>
    <row r="38387" ht="16.5" hidden="1" customHeight="1"/>
    <row r="38388" ht="16.5" hidden="1" customHeight="1"/>
    <row r="38389" ht="16.5" hidden="1" customHeight="1"/>
    <row r="38390" ht="16.5" hidden="1" customHeight="1"/>
    <row r="38391" ht="16.5" hidden="1" customHeight="1"/>
    <row r="38392" ht="16.5" hidden="1" customHeight="1"/>
    <row r="38393" ht="16.5" hidden="1" customHeight="1"/>
    <row r="38394" ht="16.5" hidden="1" customHeight="1"/>
    <row r="38395" ht="16.5" hidden="1" customHeight="1"/>
    <row r="38396" ht="16.5" hidden="1" customHeight="1"/>
    <row r="38397" ht="16.5" hidden="1" customHeight="1"/>
    <row r="38398" ht="16.5" hidden="1" customHeight="1"/>
    <row r="38399" ht="16.5" hidden="1" customHeight="1"/>
    <row r="38400" ht="16.5" hidden="1" customHeight="1"/>
    <row r="38401" ht="16.5" hidden="1" customHeight="1"/>
    <row r="38402" ht="16.5" hidden="1" customHeight="1"/>
    <row r="38403" ht="16.5" hidden="1" customHeight="1"/>
    <row r="38404" ht="16.5" hidden="1" customHeight="1"/>
    <row r="38405" ht="16.5" hidden="1" customHeight="1"/>
    <row r="38406" ht="16.5" hidden="1" customHeight="1"/>
    <row r="38407" ht="16.5" hidden="1" customHeight="1"/>
    <row r="38408" ht="16.5" hidden="1" customHeight="1"/>
    <row r="38409" ht="16.5" hidden="1" customHeight="1"/>
    <row r="38410" ht="16.5" hidden="1" customHeight="1"/>
    <row r="38411" ht="16.5" hidden="1" customHeight="1"/>
    <row r="38412" ht="16.5" hidden="1" customHeight="1"/>
    <row r="38413" ht="16.5" hidden="1" customHeight="1"/>
    <row r="38414" ht="16.5" hidden="1" customHeight="1"/>
    <row r="38415" ht="16.5" hidden="1" customHeight="1"/>
    <row r="38416" ht="16.5" hidden="1" customHeight="1"/>
    <row r="38417" ht="16.5" hidden="1" customHeight="1"/>
    <row r="38418" ht="16.5" hidden="1" customHeight="1"/>
    <row r="38419" ht="16.5" hidden="1" customHeight="1"/>
    <row r="38420" ht="16.5" hidden="1" customHeight="1"/>
    <row r="38421" ht="16.5" hidden="1" customHeight="1"/>
    <row r="38422" ht="16.5" hidden="1" customHeight="1"/>
    <row r="38423" ht="16.5" hidden="1" customHeight="1"/>
    <row r="38424" ht="16.5" hidden="1" customHeight="1"/>
    <row r="38425" ht="16.5" hidden="1" customHeight="1"/>
    <row r="38426" ht="16.5" hidden="1" customHeight="1"/>
    <row r="38427" ht="16.5" hidden="1" customHeight="1"/>
    <row r="38428" ht="16.5" hidden="1" customHeight="1"/>
    <row r="38429" ht="16.5" hidden="1" customHeight="1"/>
    <row r="38430" ht="16.5" hidden="1" customHeight="1"/>
    <row r="38431" ht="16.5" hidden="1" customHeight="1"/>
    <row r="38432" ht="16.5" hidden="1" customHeight="1"/>
    <row r="38433" ht="16.5" hidden="1" customHeight="1"/>
    <row r="38434" ht="16.5" hidden="1" customHeight="1"/>
    <row r="38435" ht="16.5" hidden="1" customHeight="1"/>
    <row r="38436" ht="16.5" hidden="1" customHeight="1"/>
    <row r="38437" ht="16.5" hidden="1" customHeight="1"/>
    <row r="38438" ht="16.5" hidden="1" customHeight="1"/>
    <row r="38439" ht="16.5" hidden="1" customHeight="1"/>
    <row r="38440" ht="16.5" hidden="1" customHeight="1"/>
    <row r="38441" ht="16.5" hidden="1" customHeight="1"/>
    <row r="38442" ht="16.5" hidden="1" customHeight="1"/>
    <row r="38443" ht="16.5" hidden="1" customHeight="1"/>
    <row r="38444" ht="16.5" hidden="1" customHeight="1"/>
    <row r="38445" ht="16.5" hidden="1" customHeight="1"/>
    <row r="38446" ht="16.5" hidden="1" customHeight="1"/>
    <row r="38447" ht="16.5" hidden="1" customHeight="1"/>
    <row r="38448" ht="16.5" hidden="1" customHeight="1"/>
    <row r="38449" ht="16.5" hidden="1" customHeight="1"/>
    <row r="38450" ht="16.5" hidden="1" customHeight="1"/>
    <row r="38451" ht="16.5" hidden="1" customHeight="1"/>
    <row r="38452" ht="16.5" hidden="1" customHeight="1"/>
    <row r="38453" ht="16.5" hidden="1" customHeight="1"/>
    <row r="38454" ht="16.5" hidden="1" customHeight="1"/>
    <row r="38455" ht="16.5" hidden="1" customHeight="1"/>
    <row r="38456" ht="16.5" hidden="1" customHeight="1"/>
    <row r="38457" ht="16.5" hidden="1" customHeight="1"/>
    <row r="38458" ht="16.5" hidden="1" customHeight="1"/>
    <row r="38459" ht="16.5" hidden="1" customHeight="1"/>
    <row r="38460" ht="16.5" hidden="1" customHeight="1"/>
    <row r="38461" ht="16.5" hidden="1" customHeight="1"/>
    <row r="38462" ht="16.5" hidden="1" customHeight="1"/>
    <row r="38463" ht="16.5" hidden="1" customHeight="1"/>
    <row r="38464" ht="16.5" hidden="1" customHeight="1"/>
    <row r="38465" ht="16.5" hidden="1" customHeight="1"/>
    <row r="38466" ht="16.5" hidden="1" customHeight="1"/>
    <row r="38467" ht="16.5" hidden="1" customHeight="1"/>
    <row r="38468" ht="16.5" hidden="1" customHeight="1"/>
    <row r="38469" ht="16.5" hidden="1" customHeight="1"/>
    <row r="38470" ht="16.5" hidden="1" customHeight="1"/>
    <row r="38471" ht="16.5" hidden="1" customHeight="1"/>
    <row r="38472" ht="16.5" hidden="1" customHeight="1"/>
    <row r="38473" ht="16.5" hidden="1" customHeight="1"/>
    <row r="38474" ht="16.5" hidden="1" customHeight="1"/>
    <row r="38475" ht="16.5" hidden="1" customHeight="1"/>
    <row r="38476" ht="16.5" hidden="1" customHeight="1"/>
    <row r="38477" ht="16.5" hidden="1" customHeight="1"/>
    <row r="38478" ht="16.5" hidden="1" customHeight="1"/>
    <row r="38479" ht="16.5" hidden="1" customHeight="1"/>
    <row r="38480" ht="16.5" hidden="1" customHeight="1"/>
    <row r="38481" ht="16.5" hidden="1" customHeight="1"/>
    <row r="38482" ht="16.5" hidden="1" customHeight="1"/>
    <row r="38483" ht="16.5" hidden="1" customHeight="1"/>
    <row r="38484" ht="16.5" hidden="1" customHeight="1"/>
    <row r="38485" ht="16.5" hidden="1" customHeight="1"/>
    <row r="38486" ht="16.5" hidden="1" customHeight="1"/>
    <row r="38487" ht="16.5" hidden="1" customHeight="1"/>
    <row r="38488" ht="16.5" hidden="1" customHeight="1"/>
    <row r="38489" ht="16.5" hidden="1" customHeight="1"/>
    <row r="38490" ht="16.5" hidden="1" customHeight="1"/>
    <row r="38491" ht="16.5" hidden="1" customHeight="1"/>
    <row r="38492" ht="16.5" hidden="1" customHeight="1"/>
    <row r="38493" ht="16.5" hidden="1" customHeight="1"/>
    <row r="38494" ht="16.5" hidden="1" customHeight="1"/>
    <row r="38495" ht="16.5" hidden="1" customHeight="1"/>
    <row r="38496" ht="16.5" hidden="1" customHeight="1"/>
    <row r="38497" ht="16.5" hidden="1" customHeight="1"/>
    <row r="38498" ht="16.5" hidden="1" customHeight="1"/>
    <row r="38499" ht="16.5" hidden="1" customHeight="1"/>
    <row r="38500" ht="16.5" hidden="1" customHeight="1"/>
    <row r="38501" ht="16.5" hidden="1" customHeight="1"/>
    <row r="38502" ht="16.5" hidden="1" customHeight="1"/>
    <row r="38503" ht="16.5" hidden="1" customHeight="1"/>
    <row r="38504" ht="16.5" hidden="1" customHeight="1"/>
    <row r="38505" ht="16.5" hidden="1" customHeight="1"/>
    <row r="38506" ht="16.5" hidden="1" customHeight="1"/>
    <row r="38507" ht="16.5" hidden="1" customHeight="1"/>
    <row r="38508" ht="16.5" hidden="1" customHeight="1"/>
    <row r="38509" ht="16.5" hidden="1" customHeight="1"/>
    <row r="38510" ht="16.5" hidden="1" customHeight="1"/>
    <row r="38511" ht="16.5" hidden="1" customHeight="1"/>
    <row r="38512" ht="16.5" hidden="1" customHeight="1"/>
    <row r="38513" ht="16.5" hidden="1" customHeight="1"/>
    <row r="38514" ht="16.5" hidden="1" customHeight="1"/>
    <row r="38515" ht="16.5" hidden="1" customHeight="1"/>
    <row r="38516" ht="16.5" hidden="1" customHeight="1"/>
    <row r="38517" ht="16.5" hidden="1" customHeight="1"/>
    <row r="38518" ht="16.5" hidden="1" customHeight="1"/>
    <row r="38519" ht="16.5" hidden="1" customHeight="1"/>
    <row r="38520" ht="16.5" hidden="1" customHeight="1"/>
    <row r="38521" ht="16.5" hidden="1" customHeight="1"/>
    <row r="38522" ht="16.5" hidden="1" customHeight="1"/>
    <row r="38523" ht="16.5" hidden="1" customHeight="1"/>
    <row r="38524" ht="16.5" hidden="1" customHeight="1"/>
    <row r="38525" ht="16.5" hidden="1" customHeight="1"/>
    <row r="38526" ht="16.5" hidden="1" customHeight="1"/>
    <row r="38527" ht="16.5" hidden="1" customHeight="1"/>
    <row r="38528" ht="16.5" hidden="1" customHeight="1"/>
    <row r="38529" ht="16.5" hidden="1" customHeight="1"/>
    <row r="38530" ht="16.5" hidden="1" customHeight="1"/>
    <row r="38531" ht="16.5" hidden="1" customHeight="1"/>
    <row r="38532" ht="16.5" hidden="1" customHeight="1"/>
    <row r="38533" ht="16.5" hidden="1" customHeight="1"/>
    <row r="38534" ht="16.5" hidden="1" customHeight="1"/>
    <row r="38535" ht="16.5" hidden="1" customHeight="1"/>
    <row r="38536" ht="16.5" hidden="1" customHeight="1"/>
    <row r="38537" ht="16.5" hidden="1" customHeight="1"/>
    <row r="38538" ht="16.5" hidden="1" customHeight="1"/>
    <row r="38539" ht="16.5" hidden="1" customHeight="1"/>
    <row r="38540" ht="16.5" hidden="1" customHeight="1"/>
    <row r="38541" ht="16.5" hidden="1" customHeight="1"/>
    <row r="38542" ht="16.5" hidden="1" customHeight="1"/>
    <row r="38543" ht="16.5" hidden="1" customHeight="1"/>
    <row r="38544" ht="16.5" hidden="1" customHeight="1"/>
    <row r="38545" ht="16.5" hidden="1" customHeight="1"/>
    <row r="38546" ht="16.5" hidden="1" customHeight="1"/>
    <row r="38547" ht="16.5" hidden="1" customHeight="1"/>
    <row r="38548" ht="16.5" hidden="1" customHeight="1"/>
    <row r="38549" ht="16.5" hidden="1" customHeight="1"/>
    <row r="38550" ht="16.5" hidden="1" customHeight="1"/>
    <row r="38551" ht="16.5" hidden="1" customHeight="1"/>
    <row r="38552" ht="16.5" hidden="1" customHeight="1"/>
    <row r="38553" ht="16.5" hidden="1" customHeight="1"/>
    <row r="38554" ht="16.5" hidden="1" customHeight="1"/>
    <row r="38555" ht="16.5" hidden="1" customHeight="1"/>
    <row r="38556" ht="16.5" hidden="1" customHeight="1"/>
    <row r="38557" ht="16.5" hidden="1" customHeight="1"/>
    <row r="38558" ht="16.5" hidden="1" customHeight="1"/>
    <row r="38559" ht="16.5" hidden="1" customHeight="1"/>
    <row r="38560" ht="16.5" hidden="1" customHeight="1"/>
    <row r="38561" ht="16.5" hidden="1" customHeight="1"/>
    <row r="38562" ht="16.5" hidden="1" customHeight="1"/>
    <row r="38563" ht="16.5" hidden="1" customHeight="1"/>
    <row r="38564" ht="16.5" hidden="1" customHeight="1"/>
    <row r="38565" ht="16.5" hidden="1" customHeight="1"/>
    <row r="38566" ht="16.5" hidden="1" customHeight="1"/>
    <row r="38567" ht="16.5" hidden="1" customHeight="1"/>
    <row r="38568" ht="16.5" hidden="1" customHeight="1"/>
    <row r="38569" ht="16.5" hidden="1" customHeight="1"/>
    <row r="38570" ht="16.5" hidden="1" customHeight="1"/>
    <row r="38571" ht="16.5" hidden="1" customHeight="1"/>
    <row r="38572" ht="16.5" hidden="1" customHeight="1"/>
    <row r="38573" ht="16.5" hidden="1" customHeight="1"/>
    <row r="38574" ht="16.5" hidden="1" customHeight="1"/>
    <row r="38575" ht="16.5" hidden="1" customHeight="1"/>
    <row r="38576" ht="16.5" hidden="1" customHeight="1"/>
    <row r="38577" ht="16.5" hidden="1" customHeight="1"/>
    <row r="38578" ht="16.5" hidden="1" customHeight="1"/>
    <row r="38579" ht="16.5" hidden="1" customHeight="1"/>
    <row r="38580" ht="16.5" hidden="1" customHeight="1"/>
    <row r="38581" ht="16.5" hidden="1" customHeight="1"/>
    <row r="38582" ht="16.5" hidden="1" customHeight="1"/>
    <row r="38583" ht="16.5" hidden="1" customHeight="1"/>
    <row r="38584" ht="16.5" hidden="1" customHeight="1"/>
    <row r="38585" ht="16.5" hidden="1" customHeight="1"/>
    <row r="38586" ht="16.5" hidden="1" customHeight="1"/>
    <row r="38587" ht="16.5" hidden="1" customHeight="1"/>
    <row r="38588" ht="16.5" hidden="1" customHeight="1"/>
    <row r="38589" ht="16.5" hidden="1" customHeight="1"/>
    <row r="38590" ht="16.5" hidden="1" customHeight="1"/>
    <row r="38591" ht="16.5" hidden="1" customHeight="1"/>
    <row r="38592" ht="16.5" hidden="1" customHeight="1"/>
    <row r="38593" ht="16.5" hidden="1" customHeight="1"/>
    <row r="38594" ht="16.5" hidden="1" customHeight="1"/>
    <row r="38595" ht="16.5" hidden="1" customHeight="1"/>
    <row r="38596" ht="16.5" hidden="1" customHeight="1"/>
    <row r="38597" ht="16.5" hidden="1" customHeight="1"/>
    <row r="38598" ht="16.5" hidden="1" customHeight="1"/>
    <row r="38599" ht="16.5" hidden="1" customHeight="1"/>
    <row r="38600" ht="16.5" hidden="1" customHeight="1"/>
    <row r="38601" ht="16.5" hidden="1" customHeight="1"/>
    <row r="38602" ht="16.5" hidden="1" customHeight="1"/>
    <row r="38603" ht="16.5" hidden="1" customHeight="1"/>
    <row r="38604" ht="16.5" hidden="1" customHeight="1"/>
    <row r="38605" ht="16.5" hidden="1" customHeight="1"/>
    <row r="38606" ht="16.5" hidden="1" customHeight="1"/>
    <row r="38607" ht="16.5" hidden="1" customHeight="1"/>
    <row r="38608" ht="16.5" hidden="1" customHeight="1"/>
    <row r="38609" ht="16.5" hidden="1" customHeight="1"/>
    <row r="38610" ht="16.5" hidden="1" customHeight="1"/>
    <row r="38611" ht="16.5" hidden="1" customHeight="1"/>
    <row r="38612" ht="16.5" hidden="1" customHeight="1"/>
    <row r="38613" ht="16.5" hidden="1" customHeight="1"/>
    <row r="38614" ht="16.5" hidden="1" customHeight="1"/>
    <row r="38615" ht="16.5" hidden="1" customHeight="1"/>
    <row r="38616" ht="16.5" hidden="1" customHeight="1"/>
    <row r="38617" ht="16.5" hidden="1" customHeight="1"/>
    <row r="38618" ht="16.5" hidden="1" customHeight="1"/>
    <row r="38619" ht="16.5" hidden="1" customHeight="1"/>
    <row r="38620" ht="16.5" hidden="1" customHeight="1"/>
    <row r="38621" ht="16.5" hidden="1" customHeight="1"/>
    <row r="38622" ht="16.5" hidden="1" customHeight="1"/>
    <row r="38623" ht="16.5" hidden="1" customHeight="1"/>
    <row r="38624" ht="16.5" hidden="1" customHeight="1"/>
    <row r="38625" ht="16.5" hidden="1" customHeight="1"/>
    <row r="38626" ht="16.5" hidden="1" customHeight="1"/>
    <row r="38627" ht="16.5" hidden="1" customHeight="1"/>
    <row r="38628" ht="16.5" hidden="1" customHeight="1"/>
    <row r="38629" ht="16.5" hidden="1" customHeight="1"/>
    <row r="38630" ht="16.5" hidden="1" customHeight="1"/>
    <row r="38631" ht="16.5" hidden="1" customHeight="1"/>
    <row r="38632" ht="16.5" hidden="1" customHeight="1"/>
    <row r="38633" ht="16.5" hidden="1" customHeight="1"/>
    <row r="38634" ht="16.5" hidden="1" customHeight="1"/>
    <row r="38635" ht="16.5" hidden="1" customHeight="1"/>
    <row r="38636" ht="16.5" hidden="1" customHeight="1"/>
    <row r="38637" ht="16.5" hidden="1" customHeight="1"/>
    <row r="38638" ht="16.5" hidden="1" customHeight="1"/>
    <row r="38639" ht="16.5" hidden="1" customHeight="1"/>
    <row r="38640" ht="16.5" hidden="1" customHeight="1"/>
    <row r="38641" ht="16.5" hidden="1" customHeight="1"/>
    <row r="38642" ht="16.5" hidden="1" customHeight="1"/>
    <row r="38643" ht="16.5" hidden="1" customHeight="1"/>
    <row r="38644" ht="16.5" hidden="1" customHeight="1"/>
    <row r="38645" ht="16.5" hidden="1" customHeight="1"/>
    <row r="38646" ht="16.5" hidden="1" customHeight="1"/>
    <row r="38647" ht="16.5" hidden="1" customHeight="1"/>
    <row r="38648" ht="16.5" hidden="1" customHeight="1"/>
    <row r="38649" ht="16.5" hidden="1" customHeight="1"/>
    <row r="38650" ht="16.5" hidden="1" customHeight="1"/>
    <row r="38651" ht="16.5" hidden="1" customHeight="1"/>
    <row r="38652" ht="16.5" hidden="1" customHeight="1"/>
    <row r="38653" ht="16.5" hidden="1" customHeight="1"/>
    <row r="38654" ht="16.5" hidden="1" customHeight="1"/>
    <row r="38655" ht="16.5" hidden="1" customHeight="1"/>
    <row r="38656" ht="16.5" hidden="1" customHeight="1"/>
    <row r="38657" ht="16.5" hidden="1" customHeight="1"/>
    <row r="38658" ht="16.5" hidden="1" customHeight="1"/>
    <row r="38659" ht="16.5" hidden="1" customHeight="1"/>
    <row r="38660" ht="16.5" hidden="1" customHeight="1"/>
    <row r="38661" ht="16.5" hidden="1" customHeight="1"/>
    <row r="38662" ht="16.5" hidden="1" customHeight="1"/>
    <row r="38663" ht="16.5" hidden="1" customHeight="1"/>
    <row r="38664" ht="16.5" hidden="1" customHeight="1"/>
    <row r="38665" ht="16.5" hidden="1" customHeight="1"/>
    <row r="38666" ht="16.5" hidden="1" customHeight="1"/>
    <row r="38667" ht="16.5" hidden="1" customHeight="1"/>
    <row r="38668" ht="16.5" hidden="1" customHeight="1"/>
    <row r="38669" ht="16.5" hidden="1" customHeight="1"/>
    <row r="38670" ht="16.5" hidden="1" customHeight="1"/>
    <row r="38671" ht="16.5" hidden="1" customHeight="1"/>
    <row r="38672" ht="16.5" hidden="1" customHeight="1"/>
    <row r="38673" ht="16.5" hidden="1" customHeight="1"/>
    <row r="38674" ht="16.5" hidden="1" customHeight="1"/>
    <row r="38675" ht="16.5" hidden="1" customHeight="1"/>
    <row r="38676" ht="16.5" hidden="1" customHeight="1"/>
    <row r="38677" ht="16.5" hidden="1" customHeight="1"/>
    <row r="38678" ht="16.5" hidden="1" customHeight="1"/>
    <row r="38679" ht="16.5" hidden="1" customHeight="1"/>
    <row r="38680" ht="16.5" hidden="1" customHeight="1"/>
    <row r="38681" ht="16.5" hidden="1" customHeight="1"/>
    <row r="38682" ht="16.5" hidden="1" customHeight="1"/>
    <row r="38683" ht="16.5" hidden="1" customHeight="1"/>
    <row r="38684" ht="16.5" hidden="1" customHeight="1"/>
    <row r="38685" ht="16.5" hidden="1" customHeight="1"/>
    <row r="38686" ht="16.5" hidden="1" customHeight="1"/>
    <row r="38687" ht="16.5" hidden="1" customHeight="1"/>
    <row r="38688" ht="16.5" hidden="1" customHeight="1"/>
    <row r="38689" ht="16.5" hidden="1" customHeight="1"/>
    <row r="38690" ht="16.5" hidden="1" customHeight="1"/>
    <row r="38691" ht="16.5" hidden="1" customHeight="1"/>
    <row r="38692" ht="16.5" hidden="1" customHeight="1"/>
    <row r="38693" ht="16.5" hidden="1" customHeight="1"/>
    <row r="38694" ht="16.5" hidden="1" customHeight="1"/>
    <row r="38695" ht="16.5" hidden="1" customHeight="1"/>
    <row r="38696" ht="16.5" hidden="1" customHeight="1"/>
    <row r="38697" ht="16.5" hidden="1" customHeight="1"/>
    <row r="38698" ht="16.5" hidden="1" customHeight="1"/>
    <row r="38699" ht="16.5" hidden="1" customHeight="1"/>
    <row r="38700" ht="16.5" hidden="1" customHeight="1"/>
    <row r="38701" ht="16.5" hidden="1" customHeight="1"/>
    <row r="38702" ht="16.5" hidden="1" customHeight="1"/>
    <row r="38703" ht="16.5" hidden="1" customHeight="1"/>
    <row r="38704" ht="16.5" hidden="1" customHeight="1"/>
    <row r="38705" ht="16.5" hidden="1" customHeight="1"/>
    <row r="38706" ht="16.5" hidden="1" customHeight="1"/>
    <row r="38707" ht="16.5" hidden="1" customHeight="1"/>
    <row r="38708" ht="16.5" hidden="1" customHeight="1"/>
    <row r="38709" ht="16.5" hidden="1" customHeight="1"/>
    <row r="38710" ht="16.5" hidden="1" customHeight="1"/>
    <row r="38711" ht="16.5" hidden="1" customHeight="1"/>
    <row r="38712" ht="16.5" hidden="1" customHeight="1"/>
    <row r="38713" ht="16.5" hidden="1" customHeight="1"/>
    <row r="38714" ht="16.5" hidden="1" customHeight="1"/>
    <row r="38715" ht="16.5" hidden="1" customHeight="1"/>
    <row r="38716" ht="16.5" hidden="1" customHeight="1"/>
    <row r="38717" ht="16.5" hidden="1" customHeight="1"/>
    <row r="38718" ht="16.5" hidden="1" customHeight="1"/>
    <row r="38719" ht="16.5" hidden="1" customHeight="1"/>
    <row r="38720" ht="16.5" hidden="1" customHeight="1"/>
    <row r="38721" ht="16.5" hidden="1" customHeight="1"/>
    <row r="38722" ht="16.5" hidden="1" customHeight="1"/>
    <row r="38723" ht="16.5" hidden="1" customHeight="1"/>
    <row r="38724" ht="16.5" hidden="1" customHeight="1"/>
    <row r="38725" ht="16.5" hidden="1" customHeight="1"/>
    <row r="38726" ht="16.5" hidden="1" customHeight="1"/>
    <row r="38727" ht="16.5" hidden="1" customHeight="1"/>
    <row r="38728" ht="16.5" hidden="1" customHeight="1"/>
    <row r="38729" ht="16.5" hidden="1" customHeight="1"/>
    <row r="38730" ht="16.5" hidden="1" customHeight="1"/>
    <row r="38731" ht="16.5" hidden="1" customHeight="1"/>
    <row r="38732" ht="16.5" hidden="1" customHeight="1"/>
    <row r="38733" ht="16.5" hidden="1" customHeight="1"/>
    <row r="38734" ht="16.5" hidden="1" customHeight="1"/>
    <row r="38735" ht="16.5" hidden="1" customHeight="1"/>
    <row r="38736" ht="16.5" hidden="1" customHeight="1"/>
    <row r="38737" ht="16.5" hidden="1" customHeight="1"/>
    <row r="38738" ht="16.5" hidden="1" customHeight="1"/>
    <row r="38739" ht="16.5" hidden="1" customHeight="1"/>
    <row r="38740" ht="16.5" hidden="1" customHeight="1"/>
    <row r="38741" ht="16.5" hidden="1" customHeight="1"/>
    <row r="38742" ht="16.5" hidden="1" customHeight="1"/>
    <row r="38743" ht="16.5" hidden="1" customHeight="1"/>
    <row r="38744" ht="16.5" hidden="1" customHeight="1"/>
    <row r="38745" ht="16.5" hidden="1" customHeight="1"/>
    <row r="38746" ht="16.5" hidden="1" customHeight="1"/>
    <row r="38747" ht="16.5" hidden="1" customHeight="1"/>
    <row r="38748" ht="16.5" hidden="1" customHeight="1"/>
    <row r="38749" ht="16.5" hidden="1" customHeight="1"/>
    <row r="38750" ht="16.5" hidden="1" customHeight="1"/>
    <row r="38751" ht="16.5" hidden="1" customHeight="1"/>
    <row r="38752" ht="16.5" hidden="1" customHeight="1"/>
    <row r="38753" ht="16.5" hidden="1" customHeight="1"/>
    <row r="38754" ht="16.5" hidden="1" customHeight="1"/>
    <row r="38755" ht="16.5" hidden="1" customHeight="1"/>
    <row r="38756" ht="16.5" hidden="1" customHeight="1"/>
    <row r="38757" ht="16.5" hidden="1" customHeight="1"/>
    <row r="38758" ht="16.5" hidden="1" customHeight="1"/>
    <row r="38759" ht="16.5" hidden="1" customHeight="1"/>
    <row r="38760" ht="16.5" hidden="1" customHeight="1"/>
    <row r="38761" ht="16.5" hidden="1" customHeight="1"/>
    <row r="38762" ht="16.5" hidden="1" customHeight="1"/>
    <row r="38763" ht="16.5" hidden="1" customHeight="1"/>
    <row r="38764" ht="16.5" hidden="1" customHeight="1"/>
    <row r="38765" ht="16.5" hidden="1" customHeight="1"/>
    <row r="38766" ht="16.5" hidden="1" customHeight="1"/>
    <row r="38767" ht="16.5" hidden="1" customHeight="1"/>
    <row r="38768" ht="16.5" hidden="1" customHeight="1"/>
    <row r="38769" ht="16.5" hidden="1" customHeight="1"/>
    <row r="38770" ht="16.5" hidden="1" customHeight="1"/>
    <row r="38771" ht="16.5" hidden="1" customHeight="1"/>
    <row r="38772" ht="16.5" hidden="1" customHeight="1"/>
    <row r="38773" ht="16.5" hidden="1" customHeight="1"/>
    <row r="38774" ht="16.5" hidden="1" customHeight="1"/>
    <row r="38775" ht="16.5" hidden="1" customHeight="1"/>
    <row r="38776" ht="16.5" hidden="1" customHeight="1"/>
    <row r="38777" ht="16.5" hidden="1" customHeight="1"/>
    <row r="38778" ht="16.5" hidden="1" customHeight="1"/>
    <row r="38779" ht="16.5" hidden="1" customHeight="1"/>
    <row r="38780" ht="16.5" hidden="1" customHeight="1"/>
    <row r="38781" ht="16.5" hidden="1" customHeight="1"/>
    <row r="38782" ht="16.5" hidden="1" customHeight="1"/>
    <row r="38783" ht="16.5" hidden="1" customHeight="1"/>
    <row r="38784" ht="16.5" hidden="1" customHeight="1"/>
    <row r="38785" ht="16.5" hidden="1" customHeight="1"/>
    <row r="38786" ht="16.5" hidden="1" customHeight="1"/>
    <row r="38787" ht="16.5" hidden="1" customHeight="1"/>
    <row r="38788" ht="16.5" hidden="1" customHeight="1"/>
    <row r="38789" ht="16.5" hidden="1" customHeight="1"/>
    <row r="38790" ht="16.5" hidden="1" customHeight="1"/>
    <row r="38791" ht="16.5" hidden="1" customHeight="1"/>
    <row r="38792" ht="16.5" hidden="1" customHeight="1"/>
    <row r="38793" ht="16.5" hidden="1" customHeight="1"/>
    <row r="38794" ht="16.5" hidden="1" customHeight="1"/>
    <row r="38795" ht="16.5" hidden="1" customHeight="1"/>
    <row r="38796" ht="16.5" hidden="1" customHeight="1"/>
    <row r="38797" ht="16.5" hidden="1" customHeight="1"/>
    <row r="38798" ht="16.5" hidden="1" customHeight="1"/>
    <row r="38799" ht="16.5" hidden="1" customHeight="1"/>
    <row r="38800" ht="16.5" hidden="1" customHeight="1"/>
    <row r="38801" ht="16.5" hidden="1" customHeight="1"/>
    <row r="38802" ht="16.5" hidden="1" customHeight="1"/>
    <row r="38803" ht="16.5" hidden="1" customHeight="1"/>
    <row r="38804" ht="16.5" hidden="1" customHeight="1"/>
    <row r="38805" ht="16.5" hidden="1" customHeight="1"/>
    <row r="38806" ht="16.5" hidden="1" customHeight="1"/>
    <row r="38807" ht="16.5" hidden="1" customHeight="1"/>
    <row r="38808" ht="16.5" hidden="1" customHeight="1"/>
    <row r="38809" ht="16.5" hidden="1" customHeight="1"/>
    <row r="38810" ht="16.5" hidden="1" customHeight="1"/>
    <row r="38811" ht="16.5" hidden="1" customHeight="1"/>
    <row r="38812" ht="16.5" hidden="1" customHeight="1"/>
    <row r="38813" ht="16.5" hidden="1" customHeight="1"/>
    <row r="38814" ht="16.5" hidden="1" customHeight="1"/>
    <row r="38815" ht="16.5" hidden="1" customHeight="1"/>
    <row r="38816" ht="16.5" hidden="1" customHeight="1"/>
    <row r="38817" ht="16.5" hidden="1" customHeight="1"/>
    <row r="38818" ht="16.5" hidden="1" customHeight="1"/>
    <row r="38819" ht="16.5" hidden="1" customHeight="1"/>
    <row r="38820" ht="16.5" hidden="1" customHeight="1"/>
    <row r="38821" ht="16.5" hidden="1" customHeight="1"/>
    <row r="38822" ht="16.5" hidden="1" customHeight="1"/>
    <row r="38823" ht="16.5" hidden="1" customHeight="1"/>
    <row r="38824" ht="16.5" hidden="1" customHeight="1"/>
    <row r="38825" ht="16.5" hidden="1" customHeight="1"/>
    <row r="38826" ht="16.5" hidden="1" customHeight="1"/>
    <row r="38827" ht="16.5" hidden="1" customHeight="1"/>
    <row r="38828" ht="16.5" hidden="1" customHeight="1"/>
    <row r="38829" ht="16.5" hidden="1" customHeight="1"/>
    <row r="38830" ht="16.5" hidden="1" customHeight="1"/>
    <row r="38831" ht="16.5" hidden="1" customHeight="1"/>
    <row r="38832" ht="16.5" hidden="1" customHeight="1"/>
    <row r="38833" ht="16.5" hidden="1" customHeight="1"/>
    <row r="38834" ht="16.5" hidden="1" customHeight="1"/>
    <row r="38835" ht="16.5" hidden="1" customHeight="1"/>
    <row r="38836" ht="16.5" hidden="1" customHeight="1"/>
    <row r="38837" ht="16.5" hidden="1" customHeight="1"/>
    <row r="38838" ht="16.5" hidden="1" customHeight="1"/>
    <row r="38839" ht="16.5" hidden="1" customHeight="1"/>
    <row r="38840" ht="16.5" hidden="1" customHeight="1"/>
    <row r="38841" ht="16.5" hidden="1" customHeight="1"/>
    <row r="38842" ht="16.5" hidden="1" customHeight="1"/>
    <row r="38843" ht="16.5" hidden="1" customHeight="1"/>
    <row r="38844" ht="16.5" hidden="1" customHeight="1"/>
    <row r="38845" ht="16.5" hidden="1" customHeight="1"/>
    <row r="38846" ht="16.5" hidden="1" customHeight="1"/>
    <row r="38847" ht="16.5" hidden="1" customHeight="1"/>
    <row r="38848" ht="16.5" hidden="1" customHeight="1"/>
    <row r="38849" ht="16.5" hidden="1" customHeight="1"/>
    <row r="38850" ht="16.5" hidden="1" customHeight="1"/>
    <row r="38851" ht="16.5" hidden="1" customHeight="1"/>
    <row r="38852" ht="16.5" hidden="1" customHeight="1"/>
    <row r="38853" ht="16.5" hidden="1" customHeight="1"/>
    <row r="38854" ht="16.5" hidden="1" customHeight="1"/>
    <row r="38855" ht="16.5" hidden="1" customHeight="1"/>
    <row r="38856" ht="16.5" hidden="1" customHeight="1"/>
    <row r="38857" ht="16.5" hidden="1" customHeight="1"/>
    <row r="38858" ht="16.5" hidden="1" customHeight="1"/>
    <row r="38859" ht="16.5" hidden="1" customHeight="1"/>
    <row r="38860" ht="16.5" hidden="1" customHeight="1"/>
    <row r="38861" ht="16.5" hidden="1" customHeight="1"/>
    <row r="38862" ht="16.5" hidden="1" customHeight="1"/>
    <row r="38863" ht="16.5" hidden="1" customHeight="1"/>
    <row r="38864" ht="16.5" hidden="1" customHeight="1"/>
    <row r="38865" ht="16.5" hidden="1" customHeight="1"/>
    <row r="38866" ht="16.5" hidden="1" customHeight="1"/>
    <row r="38867" ht="16.5" hidden="1" customHeight="1"/>
    <row r="38868" ht="16.5" hidden="1" customHeight="1"/>
    <row r="38869" ht="16.5" hidden="1" customHeight="1"/>
    <row r="38870" ht="16.5" hidden="1" customHeight="1"/>
    <row r="38871" ht="16.5" hidden="1" customHeight="1"/>
    <row r="38872" ht="16.5" hidden="1" customHeight="1"/>
    <row r="38873" ht="16.5" hidden="1" customHeight="1"/>
    <row r="38874" ht="16.5" hidden="1" customHeight="1"/>
    <row r="38875" ht="16.5" hidden="1" customHeight="1"/>
    <row r="38876" ht="16.5" hidden="1" customHeight="1"/>
    <row r="38877" ht="16.5" hidden="1" customHeight="1"/>
    <row r="38878" ht="16.5" hidden="1" customHeight="1"/>
    <row r="38879" ht="16.5" hidden="1" customHeight="1"/>
    <row r="38880" ht="16.5" hidden="1" customHeight="1"/>
    <row r="38881" ht="16.5" hidden="1" customHeight="1"/>
    <row r="38882" ht="16.5" hidden="1" customHeight="1"/>
    <row r="38883" ht="16.5" hidden="1" customHeight="1"/>
    <row r="38884" ht="16.5" hidden="1" customHeight="1"/>
    <row r="38885" ht="16.5" hidden="1" customHeight="1"/>
    <row r="38886" ht="16.5" hidden="1" customHeight="1"/>
    <row r="38887" ht="16.5" hidden="1" customHeight="1"/>
    <row r="38888" ht="16.5" hidden="1" customHeight="1"/>
    <row r="38889" ht="16.5" hidden="1" customHeight="1"/>
    <row r="38890" ht="16.5" hidden="1" customHeight="1"/>
    <row r="38891" ht="16.5" hidden="1" customHeight="1"/>
    <row r="38892" ht="16.5" hidden="1" customHeight="1"/>
    <row r="38893" ht="16.5" hidden="1" customHeight="1"/>
    <row r="38894" ht="16.5" hidden="1" customHeight="1"/>
    <row r="38895" ht="16.5" hidden="1" customHeight="1"/>
    <row r="38896" ht="16.5" hidden="1" customHeight="1"/>
    <row r="38897" ht="16.5" hidden="1" customHeight="1"/>
    <row r="38898" ht="16.5" hidden="1" customHeight="1"/>
    <row r="38899" ht="16.5" hidden="1" customHeight="1"/>
    <row r="38900" ht="16.5" hidden="1" customHeight="1"/>
    <row r="38901" ht="16.5" hidden="1" customHeight="1"/>
    <row r="38902" ht="16.5" hidden="1" customHeight="1"/>
    <row r="38903" ht="16.5" hidden="1" customHeight="1"/>
    <row r="38904" ht="16.5" hidden="1" customHeight="1"/>
    <row r="38905" ht="16.5" hidden="1" customHeight="1"/>
    <row r="38906" ht="16.5" hidden="1" customHeight="1"/>
    <row r="38907" ht="16.5" hidden="1" customHeight="1"/>
    <row r="38908" ht="16.5" hidden="1" customHeight="1"/>
    <row r="38909" ht="16.5" hidden="1" customHeight="1"/>
    <row r="38910" ht="16.5" hidden="1" customHeight="1"/>
    <row r="38911" ht="16.5" hidden="1" customHeight="1"/>
    <row r="38912" ht="16.5" hidden="1" customHeight="1"/>
    <row r="38913" ht="16.5" hidden="1" customHeight="1"/>
    <row r="38914" ht="16.5" hidden="1" customHeight="1"/>
    <row r="38915" ht="16.5" hidden="1" customHeight="1"/>
    <row r="38916" ht="16.5" hidden="1" customHeight="1"/>
    <row r="38917" ht="16.5" hidden="1" customHeight="1"/>
    <row r="38918" ht="16.5" hidden="1" customHeight="1"/>
    <row r="38919" ht="16.5" hidden="1" customHeight="1"/>
    <row r="38920" ht="16.5" hidden="1" customHeight="1"/>
    <row r="38921" ht="16.5" hidden="1" customHeight="1"/>
    <row r="38922" ht="16.5" hidden="1" customHeight="1"/>
    <row r="38923" ht="16.5" hidden="1" customHeight="1"/>
    <row r="38924" ht="16.5" hidden="1" customHeight="1"/>
    <row r="38925" ht="16.5" hidden="1" customHeight="1"/>
    <row r="38926" ht="16.5" hidden="1" customHeight="1"/>
    <row r="38927" ht="16.5" hidden="1" customHeight="1"/>
    <row r="38928" ht="16.5" hidden="1" customHeight="1"/>
    <row r="38929" ht="16.5" hidden="1" customHeight="1"/>
    <row r="38930" ht="16.5" hidden="1" customHeight="1"/>
    <row r="38931" ht="16.5" hidden="1" customHeight="1"/>
    <row r="38932" ht="16.5" hidden="1" customHeight="1"/>
    <row r="38933" ht="16.5" hidden="1" customHeight="1"/>
    <row r="38934" ht="16.5" hidden="1" customHeight="1"/>
    <row r="38935" ht="16.5" hidden="1" customHeight="1"/>
    <row r="38936" ht="16.5" hidden="1" customHeight="1"/>
    <row r="38937" ht="16.5" hidden="1" customHeight="1"/>
    <row r="38938" ht="16.5" hidden="1" customHeight="1"/>
    <row r="38939" ht="16.5" hidden="1" customHeight="1"/>
    <row r="38940" ht="16.5" hidden="1" customHeight="1"/>
    <row r="38941" ht="16.5" hidden="1" customHeight="1"/>
    <row r="38942" ht="16.5" hidden="1" customHeight="1"/>
    <row r="38943" ht="16.5" hidden="1" customHeight="1"/>
    <row r="38944" ht="16.5" hidden="1" customHeight="1"/>
    <row r="38945" ht="16.5" hidden="1" customHeight="1"/>
    <row r="38946" ht="16.5" hidden="1" customHeight="1"/>
    <row r="38947" ht="16.5" hidden="1" customHeight="1"/>
    <row r="38948" ht="16.5" hidden="1" customHeight="1"/>
    <row r="38949" ht="16.5" hidden="1" customHeight="1"/>
    <row r="38950" ht="16.5" hidden="1" customHeight="1"/>
    <row r="38951" ht="16.5" hidden="1" customHeight="1"/>
    <row r="38952" ht="16.5" hidden="1" customHeight="1"/>
    <row r="38953" ht="16.5" hidden="1" customHeight="1"/>
    <row r="38954" ht="16.5" hidden="1" customHeight="1"/>
    <row r="38955" ht="16.5" hidden="1" customHeight="1"/>
    <row r="38956" ht="16.5" hidden="1" customHeight="1"/>
    <row r="38957" ht="16.5" hidden="1" customHeight="1"/>
    <row r="38958" ht="16.5" hidden="1" customHeight="1"/>
    <row r="38959" ht="16.5" hidden="1" customHeight="1"/>
    <row r="38960" ht="16.5" hidden="1" customHeight="1"/>
    <row r="38961" ht="16.5" hidden="1" customHeight="1"/>
    <row r="38962" ht="16.5" hidden="1" customHeight="1"/>
    <row r="38963" ht="16.5" hidden="1" customHeight="1"/>
    <row r="38964" ht="16.5" hidden="1" customHeight="1"/>
    <row r="38965" ht="16.5" hidden="1" customHeight="1"/>
    <row r="38966" ht="16.5" hidden="1" customHeight="1"/>
    <row r="38967" ht="16.5" hidden="1" customHeight="1"/>
    <row r="38968" ht="16.5" hidden="1" customHeight="1"/>
    <row r="38969" ht="16.5" hidden="1" customHeight="1"/>
    <row r="38970" ht="16.5" hidden="1" customHeight="1"/>
    <row r="38971" ht="16.5" hidden="1" customHeight="1"/>
    <row r="38972" ht="16.5" hidden="1" customHeight="1"/>
    <row r="38973" ht="16.5" hidden="1" customHeight="1"/>
    <row r="38974" ht="16.5" hidden="1" customHeight="1"/>
    <row r="38975" ht="16.5" hidden="1" customHeight="1"/>
    <row r="38976" ht="16.5" hidden="1" customHeight="1"/>
    <row r="38977" ht="16.5" hidden="1" customHeight="1"/>
    <row r="38978" ht="16.5" hidden="1" customHeight="1"/>
    <row r="38979" ht="16.5" hidden="1" customHeight="1"/>
    <row r="38980" ht="16.5" hidden="1" customHeight="1"/>
    <row r="38981" ht="16.5" hidden="1" customHeight="1"/>
    <row r="38982" ht="16.5" hidden="1" customHeight="1"/>
    <row r="38983" ht="16.5" hidden="1" customHeight="1"/>
    <row r="38984" ht="16.5" hidden="1" customHeight="1"/>
    <row r="38985" ht="16.5" hidden="1" customHeight="1"/>
    <row r="38986" ht="16.5" hidden="1" customHeight="1"/>
    <row r="38987" ht="16.5" hidden="1" customHeight="1"/>
    <row r="38988" ht="16.5" hidden="1" customHeight="1"/>
    <row r="38989" ht="16.5" hidden="1" customHeight="1"/>
    <row r="38990" ht="16.5" hidden="1" customHeight="1"/>
    <row r="38991" ht="16.5" hidden="1" customHeight="1"/>
    <row r="38992" ht="16.5" hidden="1" customHeight="1"/>
    <row r="38993" ht="16.5" hidden="1" customHeight="1"/>
    <row r="38994" ht="16.5" hidden="1" customHeight="1"/>
    <row r="38995" ht="16.5" hidden="1" customHeight="1"/>
    <row r="38996" ht="16.5" hidden="1" customHeight="1"/>
    <row r="38997" ht="16.5" hidden="1" customHeight="1"/>
    <row r="38998" ht="16.5" hidden="1" customHeight="1"/>
    <row r="38999" ht="16.5" hidden="1" customHeight="1"/>
    <row r="39000" ht="16.5" hidden="1" customHeight="1"/>
    <row r="39001" ht="16.5" hidden="1" customHeight="1"/>
    <row r="39002" ht="16.5" hidden="1" customHeight="1"/>
    <row r="39003" ht="16.5" hidden="1" customHeight="1"/>
    <row r="39004" ht="16.5" hidden="1" customHeight="1"/>
    <row r="39005" ht="16.5" hidden="1" customHeight="1"/>
    <row r="39006" ht="16.5" hidden="1" customHeight="1"/>
    <row r="39007" ht="16.5" hidden="1" customHeight="1"/>
    <row r="39008" ht="16.5" hidden="1" customHeight="1"/>
    <row r="39009" ht="16.5" hidden="1" customHeight="1"/>
    <row r="39010" ht="16.5" hidden="1" customHeight="1"/>
    <row r="39011" ht="16.5" hidden="1" customHeight="1"/>
    <row r="39012" ht="16.5" hidden="1" customHeight="1"/>
    <row r="39013" ht="16.5" hidden="1" customHeight="1"/>
    <row r="39014" ht="16.5" hidden="1" customHeight="1"/>
    <row r="39015" ht="16.5" hidden="1" customHeight="1"/>
    <row r="39016" ht="16.5" hidden="1" customHeight="1"/>
    <row r="39017" ht="16.5" hidden="1" customHeight="1"/>
    <row r="39018" ht="16.5" hidden="1" customHeight="1"/>
    <row r="39019" ht="16.5" hidden="1" customHeight="1"/>
    <row r="39020" ht="16.5" hidden="1" customHeight="1"/>
    <row r="39021" ht="16.5" hidden="1" customHeight="1"/>
    <row r="39022" ht="16.5" hidden="1" customHeight="1"/>
    <row r="39023" ht="16.5" hidden="1" customHeight="1"/>
    <row r="39024" ht="16.5" hidden="1" customHeight="1"/>
    <row r="39025" ht="16.5" hidden="1" customHeight="1"/>
    <row r="39026" ht="16.5" hidden="1" customHeight="1"/>
    <row r="39027" ht="16.5" hidden="1" customHeight="1"/>
    <row r="39028" ht="16.5" hidden="1" customHeight="1"/>
    <row r="39029" ht="16.5" hidden="1" customHeight="1"/>
    <row r="39030" ht="16.5" hidden="1" customHeight="1"/>
    <row r="39031" ht="16.5" hidden="1" customHeight="1"/>
    <row r="39032" ht="16.5" hidden="1" customHeight="1"/>
    <row r="39033" ht="16.5" hidden="1" customHeight="1"/>
    <row r="39034" ht="16.5" hidden="1" customHeight="1"/>
    <row r="39035" ht="16.5" hidden="1" customHeight="1"/>
    <row r="39036" ht="16.5" hidden="1" customHeight="1"/>
    <row r="39037" ht="16.5" hidden="1" customHeight="1"/>
    <row r="39038" ht="16.5" hidden="1" customHeight="1"/>
    <row r="39039" ht="16.5" hidden="1" customHeight="1"/>
    <row r="39040" ht="16.5" hidden="1" customHeight="1"/>
    <row r="39041" ht="16.5" hidden="1" customHeight="1"/>
    <row r="39042" ht="16.5" hidden="1" customHeight="1"/>
    <row r="39043" ht="16.5" hidden="1" customHeight="1"/>
    <row r="39044" ht="16.5" hidden="1" customHeight="1"/>
    <row r="39045" ht="16.5" hidden="1" customHeight="1"/>
    <row r="39046" ht="16.5" hidden="1" customHeight="1"/>
    <row r="39047" ht="16.5" hidden="1" customHeight="1"/>
    <row r="39048" ht="16.5" hidden="1" customHeight="1"/>
    <row r="39049" ht="16.5" hidden="1" customHeight="1"/>
    <row r="39050" ht="16.5" hidden="1" customHeight="1"/>
    <row r="39051" ht="16.5" hidden="1" customHeight="1"/>
    <row r="39052" ht="16.5" hidden="1" customHeight="1"/>
    <row r="39053" ht="16.5" hidden="1" customHeight="1"/>
    <row r="39054" ht="16.5" hidden="1" customHeight="1"/>
    <row r="39055" ht="16.5" hidden="1" customHeight="1"/>
    <row r="39056" ht="16.5" hidden="1" customHeight="1"/>
    <row r="39057" ht="16.5" hidden="1" customHeight="1"/>
    <row r="39058" ht="16.5" hidden="1" customHeight="1"/>
    <row r="39059" ht="16.5" hidden="1" customHeight="1"/>
    <row r="39060" ht="16.5" hidden="1" customHeight="1"/>
    <row r="39061" ht="16.5" hidden="1" customHeight="1"/>
    <row r="39062" ht="16.5" hidden="1" customHeight="1"/>
    <row r="39063" ht="16.5" hidden="1" customHeight="1"/>
    <row r="39064" ht="16.5" hidden="1" customHeight="1"/>
    <row r="39065" ht="16.5" hidden="1" customHeight="1"/>
    <row r="39066" ht="16.5" hidden="1" customHeight="1"/>
    <row r="39067" ht="16.5" hidden="1" customHeight="1"/>
    <row r="39068" ht="16.5" hidden="1" customHeight="1"/>
    <row r="39069" ht="16.5" hidden="1" customHeight="1"/>
    <row r="39070" ht="16.5" hidden="1" customHeight="1"/>
    <row r="39071" ht="16.5" hidden="1" customHeight="1"/>
    <row r="39072" ht="16.5" hidden="1" customHeight="1"/>
    <row r="39073" ht="16.5" hidden="1" customHeight="1"/>
    <row r="39074" ht="16.5" hidden="1" customHeight="1"/>
    <row r="39075" ht="16.5" hidden="1" customHeight="1"/>
    <row r="39076" ht="16.5" hidden="1" customHeight="1"/>
    <row r="39077" ht="16.5" hidden="1" customHeight="1"/>
    <row r="39078" ht="16.5" hidden="1" customHeight="1"/>
    <row r="39079" ht="16.5" hidden="1" customHeight="1"/>
    <row r="39080" ht="16.5" hidden="1" customHeight="1"/>
    <row r="39081" ht="16.5" hidden="1" customHeight="1"/>
    <row r="39082" ht="16.5" hidden="1" customHeight="1"/>
    <row r="39083" ht="16.5" hidden="1" customHeight="1"/>
    <row r="39084" ht="16.5" hidden="1" customHeight="1"/>
    <row r="39085" ht="16.5" hidden="1" customHeight="1"/>
    <row r="39086" ht="16.5" hidden="1" customHeight="1"/>
    <row r="39087" ht="16.5" hidden="1" customHeight="1"/>
    <row r="39088" ht="16.5" hidden="1" customHeight="1"/>
    <row r="39089" ht="16.5" hidden="1" customHeight="1"/>
    <row r="39090" ht="16.5" hidden="1" customHeight="1"/>
    <row r="39091" ht="16.5" hidden="1" customHeight="1"/>
    <row r="39092" ht="16.5" hidden="1" customHeight="1"/>
    <row r="39093" ht="16.5" hidden="1" customHeight="1"/>
    <row r="39094" ht="16.5" hidden="1" customHeight="1"/>
    <row r="39095" ht="16.5" hidden="1" customHeight="1"/>
    <row r="39096" ht="16.5" hidden="1" customHeight="1"/>
    <row r="39097" ht="16.5" hidden="1" customHeight="1"/>
    <row r="39098" ht="16.5" hidden="1" customHeight="1"/>
    <row r="39099" ht="16.5" hidden="1" customHeight="1"/>
    <row r="39100" ht="16.5" hidden="1" customHeight="1"/>
    <row r="39101" ht="16.5" hidden="1" customHeight="1"/>
    <row r="39102" ht="16.5" hidden="1" customHeight="1"/>
    <row r="39103" ht="16.5" hidden="1" customHeight="1"/>
    <row r="39104" ht="16.5" hidden="1" customHeight="1"/>
    <row r="39105" ht="16.5" hidden="1" customHeight="1"/>
    <row r="39106" ht="16.5" hidden="1" customHeight="1"/>
    <row r="39107" ht="16.5" hidden="1" customHeight="1"/>
    <row r="39108" ht="16.5" hidden="1" customHeight="1"/>
    <row r="39109" ht="16.5" hidden="1" customHeight="1"/>
    <row r="39110" ht="16.5" hidden="1" customHeight="1"/>
    <row r="39111" ht="16.5" hidden="1" customHeight="1"/>
    <row r="39112" ht="16.5" hidden="1" customHeight="1"/>
    <row r="39113" ht="16.5" hidden="1" customHeight="1"/>
    <row r="39114" ht="16.5" hidden="1" customHeight="1"/>
    <row r="39115" ht="16.5" hidden="1" customHeight="1"/>
    <row r="39116" ht="16.5" hidden="1" customHeight="1"/>
    <row r="39117" ht="16.5" hidden="1" customHeight="1"/>
    <row r="39118" ht="16.5" hidden="1" customHeight="1"/>
    <row r="39119" ht="16.5" hidden="1" customHeight="1"/>
    <row r="39120" ht="16.5" hidden="1" customHeight="1"/>
    <row r="39121" ht="16.5" hidden="1" customHeight="1"/>
    <row r="39122" ht="16.5" hidden="1" customHeight="1"/>
    <row r="39123" ht="16.5" hidden="1" customHeight="1"/>
    <row r="39124" ht="16.5" hidden="1" customHeight="1"/>
    <row r="39125" ht="16.5" hidden="1" customHeight="1"/>
    <row r="39126" ht="16.5" hidden="1" customHeight="1"/>
    <row r="39127" ht="16.5" hidden="1" customHeight="1"/>
    <row r="39128" ht="16.5" hidden="1" customHeight="1"/>
    <row r="39129" ht="16.5" hidden="1" customHeight="1"/>
    <row r="39130" ht="16.5" hidden="1" customHeight="1"/>
    <row r="39131" ht="16.5" hidden="1" customHeight="1"/>
    <row r="39132" ht="16.5" hidden="1" customHeight="1"/>
    <row r="39133" ht="16.5" hidden="1" customHeight="1"/>
    <row r="39134" ht="16.5" hidden="1" customHeight="1"/>
    <row r="39135" ht="16.5" hidden="1" customHeight="1"/>
    <row r="39136" ht="16.5" hidden="1" customHeight="1"/>
    <row r="39137" ht="16.5" hidden="1" customHeight="1"/>
    <row r="39138" ht="16.5" hidden="1" customHeight="1"/>
    <row r="39139" ht="16.5" hidden="1" customHeight="1"/>
    <row r="39140" ht="16.5" hidden="1" customHeight="1"/>
    <row r="39141" ht="16.5" hidden="1" customHeight="1"/>
    <row r="39142" ht="16.5" hidden="1" customHeight="1"/>
    <row r="39143" ht="16.5" hidden="1" customHeight="1"/>
    <row r="39144" ht="16.5" hidden="1" customHeight="1"/>
    <row r="39145" ht="16.5" hidden="1" customHeight="1"/>
    <row r="39146" ht="16.5" hidden="1" customHeight="1"/>
    <row r="39147" ht="16.5" hidden="1" customHeight="1"/>
    <row r="39148" ht="16.5" hidden="1" customHeight="1"/>
    <row r="39149" ht="16.5" hidden="1" customHeight="1"/>
    <row r="39150" ht="16.5" hidden="1" customHeight="1"/>
    <row r="39151" ht="16.5" hidden="1" customHeight="1"/>
    <row r="39152" ht="16.5" hidden="1" customHeight="1"/>
    <row r="39153" ht="16.5" hidden="1" customHeight="1"/>
    <row r="39154" ht="16.5" hidden="1" customHeight="1"/>
    <row r="39155" ht="16.5" hidden="1" customHeight="1"/>
    <row r="39156" ht="16.5" hidden="1" customHeight="1"/>
    <row r="39157" ht="16.5" hidden="1" customHeight="1"/>
    <row r="39158" ht="16.5" hidden="1" customHeight="1"/>
    <row r="39159" ht="16.5" hidden="1" customHeight="1"/>
    <row r="39160" ht="16.5" hidden="1" customHeight="1"/>
    <row r="39161" ht="16.5" hidden="1" customHeight="1"/>
    <row r="39162" ht="16.5" hidden="1" customHeight="1"/>
    <row r="39163" ht="16.5" hidden="1" customHeight="1"/>
    <row r="39164" ht="16.5" hidden="1" customHeight="1"/>
    <row r="39165" ht="16.5" hidden="1" customHeight="1"/>
    <row r="39166" ht="16.5" hidden="1" customHeight="1"/>
    <row r="39167" ht="16.5" hidden="1" customHeight="1"/>
    <row r="39168" ht="16.5" hidden="1" customHeight="1"/>
    <row r="39169" ht="16.5" hidden="1" customHeight="1"/>
    <row r="39170" ht="16.5" hidden="1" customHeight="1"/>
    <row r="39171" ht="16.5" hidden="1" customHeight="1"/>
    <row r="39172" ht="16.5" hidden="1" customHeight="1"/>
    <row r="39173" ht="16.5" hidden="1" customHeight="1"/>
    <row r="39174" ht="16.5" hidden="1" customHeight="1"/>
    <row r="39175" ht="16.5" hidden="1" customHeight="1"/>
    <row r="39176" ht="16.5" hidden="1" customHeight="1"/>
    <row r="39177" ht="16.5" hidden="1" customHeight="1"/>
    <row r="39178" ht="16.5" hidden="1" customHeight="1"/>
    <row r="39179" ht="16.5" hidden="1" customHeight="1"/>
    <row r="39180" ht="16.5" hidden="1" customHeight="1"/>
    <row r="39181" ht="16.5" hidden="1" customHeight="1"/>
    <row r="39182" ht="16.5" hidden="1" customHeight="1"/>
    <row r="39183" ht="16.5" hidden="1" customHeight="1"/>
    <row r="39184" ht="16.5" hidden="1" customHeight="1"/>
    <row r="39185" ht="16.5" hidden="1" customHeight="1"/>
    <row r="39186" ht="16.5" hidden="1" customHeight="1"/>
    <row r="39187" ht="16.5" hidden="1" customHeight="1"/>
    <row r="39188" ht="16.5" hidden="1" customHeight="1"/>
    <row r="39189" ht="16.5" hidden="1" customHeight="1"/>
    <row r="39190" ht="16.5" hidden="1" customHeight="1"/>
    <row r="39191" ht="16.5" hidden="1" customHeight="1"/>
    <row r="39192" ht="16.5" hidden="1" customHeight="1"/>
    <row r="39193" ht="16.5" hidden="1" customHeight="1"/>
    <row r="39194" ht="16.5" hidden="1" customHeight="1"/>
    <row r="39195" ht="16.5" hidden="1" customHeight="1"/>
    <row r="39196" ht="16.5" hidden="1" customHeight="1"/>
    <row r="39197" ht="16.5" hidden="1" customHeight="1"/>
    <row r="39198" ht="16.5" hidden="1" customHeight="1"/>
    <row r="39199" ht="16.5" hidden="1" customHeight="1"/>
    <row r="39200" ht="16.5" hidden="1" customHeight="1"/>
    <row r="39201" ht="16.5" hidden="1" customHeight="1"/>
    <row r="39202" ht="16.5" hidden="1" customHeight="1"/>
    <row r="39203" ht="16.5" hidden="1" customHeight="1"/>
    <row r="39204" ht="16.5" hidden="1" customHeight="1"/>
    <row r="39205" ht="16.5" hidden="1" customHeight="1"/>
    <row r="39206" ht="16.5" hidden="1" customHeight="1"/>
    <row r="39207" ht="16.5" hidden="1" customHeight="1"/>
    <row r="39208" ht="16.5" hidden="1" customHeight="1"/>
    <row r="39209" ht="16.5" hidden="1" customHeight="1"/>
    <row r="39210" ht="16.5" hidden="1" customHeight="1"/>
    <row r="39211" ht="16.5" hidden="1" customHeight="1"/>
    <row r="39212" ht="16.5" hidden="1" customHeight="1"/>
    <row r="39213" ht="16.5" hidden="1" customHeight="1"/>
    <row r="39214" ht="16.5" hidden="1" customHeight="1"/>
    <row r="39215" ht="16.5" hidden="1" customHeight="1"/>
    <row r="39216" ht="16.5" hidden="1" customHeight="1"/>
    <row r="39217" ht="16.5" hidden="1" customHeight="1"/>
    <row r="39218" ht="16.5" hidden="1" customHeight="1"/>
    <row r="39219" ht="16.5" hidden="1" customHeight="1"/>
    <row r="39220" ht="16.5" hidden="1" customHeight="1"/>
    <row r="39221" ht="16.5" hidden="1" customHeight="1"/>
    <row r="39222" ht="16.5" hidden="1" customHeight="1"/>
    <row r="39223" ht="16.5" hidden="1" customHeight="1"/>
    <row r="39224" ht="16.5" hidden="1" customHeight="1"/>
    <row r="39225" ht="16.5" hidden="1" customHeight="1"/>
    <row r="39226" ht="16.5" hidden="1" customHeight="1"/>
    <row r="39227" ht="16.5" hidden="1" customHeight="1"/>
    <row r="39228" ht="16.5" hidden="1" customHeight="1"/>
    <row r="39229" ht="16.5" hidden="1" customHeight="1"/>
    <row r="39230" ht="16.5" hidden="1" customHeight="1"/>
    <row r="39231" ht="16.5" hidden="1" customHeight="1"/>
    <row r="39232" ht="16.5" hidden="1" customHeight="1"/>
    <row r="39233" ht="16.5" hidden="1" customHeight="1"/>
    <row r="39234" ht="16.5" hidden="1" customHeight="1"/>
    <row r="39235" ht="16.5" hidden="1" customHeight="1"/>
    <row r="39236" ht="16.5" hidden="1" customHeight="1"/>
    <row r="39237" ht="16.5" hidden="1" customHeight="1"/>
    <row r="39238" ht="16.5" hidden="1" customHeight="1"/>
    <row r="39239" ht="16.5" hidden="1" customHeight="1"/>
    <row r="39240" ht="16.5" hidden="1" customHeight="1"/>
    <row r="39241" ht="16.5" hidden="1" customHeight="1"/>
    <row r="39242" ht="16.5" hidden="1" customHeight="1"/>
    <row r="39243" ht="16.5" hidden="1" customHeight="1"/>
    <row r="39244" ht="16.5" hidden="1" customHeight="1"/>
    <row r="39245" ht="16.5" hidden="1" customHeight="1"/>
    <row r="39246" ht="16.5" hidden="1" customHeight="1"/>
    <row r="39247" ht="16.5" hidden="1" customHeight="1"/>
    <row r="39248" ht="16.5" hidden="1" customHeight="1"/>
    <row r="39249" ht="16.5" hidden="1" customHeight="1"/>
    <row r="39250" ht="16.5" hidden="1" customHeight="1"/>
    <row r="39251" ht="16.5" hidden="1" customHeight="1"/>
    <row r="39252" ht="16.5" hidden="1" customHeight="1"/>
    <row r="39253" ht="16.5" hidden="1" customHeight="1"/>
    <row r="39254" ht="16.5" hidden="1" customHeight="1"/>
    <row r="39255" ht="16.5" hidden="1" customHeight="1"/>
    <row r="39256" ht="16.5" hidden="1" customHeight="1"/>
    <row r="39257" ht="16.5" hidden="1" customHeight="1"/>
    <row r="39258" ht="16.5" hidden="1" customHeight="1"/>
    <row r="39259" ht="16.5" hidden="1" customHeight="1"/>
    <row r="39260" ht="16.5" hidden="1" customHeight="1"/>
    <row r="39261" ht="16.5" hidden="1" customHeight="1"/>
    <row r="39262" ht="16.5" hidden="1" customHeight="1"/>
    <row r="39263" ht="16.5" hidden="1" customHeight="1"/>
    <row r="39264" ht="16.5" hidden="1" customHeight="1"/>
    <row r="39265" ht="16.5" hidden="1" customHeight="1"/>
    <row r="39266" ht="16.5" hidden="1" customHeight="1"/>
    <row r="39267" ht="16.5" hidden="1" customHeight="1"/>
    <row r="39268" ht="16.5" hidden="1" customHeight="1"/>
    <row r="39269" ht="16.5" hidden="1" customHeight="1"/>
    <row r="39270" ht="16.5" hidden="1" customHeight="1"/>
    <row r="39271" ht="16.5" hidden="1" customHeight="1"/>
    <row r="39272" ht="16.5" hidden="1" customHeight="1"/>
    <row r="39273" ht="16.5" hidden="1" customHeight="1"/>
    <row r="39274" ht="16.5" hidden="1" customHeight="1"/>
    <row r="39275" ht="16.5" hidden="1" customHeight="1"/>
    <row r="39276" ht="16.5" hidden="1" customHeight="1"/>
    <row r="39277" ht="16.5" hidden="1" customHeight="1"/>
    <row r="39278" ht="16.5" hidden="1" customHeight="1"/>
    <row r="39279" ht="16.5" hidden="1" customHeight="1"/>
    <row r="39280" ht="16.5" hidden="1" customHeight="1"/>
    <row r="39281" ht="16.5" hidden="1" customHeight="1"/>
    <row r="39282" ht="16.5" hidden="1" customHeight="1"/>
    <row r="39283" ht="16.5" hidden="1" customHeight="1"/>
    <row r="39284" ht="16.5" hidden="1" customHeight="1"/>
    <row r="39285" ht="16.5" hidden="1" customHeight="1"/>
    <row r="39286" ht="16.5" hidden="1" customHeight="1"/>
    <row r="39287" ht="16.5" hidden="1" customHeight="1"/>
    <row r="39288" ht="16.5" hidden="1" customHeight="1"/>
    <row r="39289" ht="16.5" hidden="1" customHeight="1"/>
    <row r="39290" ht="16.5" hidden="1" customHeight="1"/>
    <row r="39291" ht="16.5" hidden="1" customHeight="1"/>
    <row r="39292" ht="16.5" hidden="1" customHeight="1"/>
    <row r="39293" ht="16.5" hidden="1" customHeight="1"/>
    <row r="39294" ht="16.5" hidden="1" customHeight="1"/>
    <row r="39295" ht="16.5" hidden="1" customHeight="1"/>
    <row r="39296" ht="16.5" hidden="1" customHeight="1"/>
    <row r="39297" ht="16.5" hidden="1" customHeight="1"/>
    <row r="39298" ht="16.5" hidden="1" customHeight="1"/>
    <row r="39299" ht="16.5" hidden="1" customHeight="1"/>
    <row r="39300" ht="16.5" hidden="1" customHeight="1"/>
    <row r="39301" ht="16.5" hidden="1" customHeight="1"/>
    <row r="39302" ht="16.5" hidden="1" customHeight="1"/>
    <row r="39303" ht="16.5" hidden="1" customHeight="1"/>
    <row r="39304" ht="16.5" hidden="1" customHeight="1"/>
    <row r="39305" ht="16.5" hidden="1" customHeight="1"/>
    <row r="39306" ht="16.5" hidden="1" customHeight="1"/>
    <row r="39307" ht="16.5" hidden="1" customHeight="1"/>
    <row r="39308" ht="16.5" hidden="1" customHeight="1"/>
    <row r="39309" ht="16.5" hidden="1" customHeight="1"/>
    <row r="39310" ht="16.5" hidden="1" customHeight="1"/>
    <row r="39311" ht="16.5" hidden="1" customHeight="1"/>
    <row r="39312" ht="16.5" hidden="1" customHeight="1"/>
    <row r="39313" ht="16.5" hidden="1" customHeight="1"/>
    <row r="39314" ht="16.5" hidden="1" customHeight="1"/>
    <row r="39315" ht="16.5" hidden="1" customHeight="1"/>
    <row r="39316" ht="16.5" hidden="1" customHeight="1"/>
    <row r="39317" ht="16.5" hidden="1" customHeight="1"/>
    <row r="39318" ht="16.5" hidden="1" customHeight="1"/>
    <row r="39319" ht="16.5" hidden="1" customHeight="1"/>
    <row r="39320" ht="16.5" hidden="1" customHeight="1"/>
    <row r="39321" ht="16.5" hidden="1" customHeight="1"/>
    <row r="39322" ht="16.5" hidden="1" customHeight="1"/>
    <row r="39323" ht="16.5" hidden="1" customHeight="1"/>
    <row r="39324" ht="16.5" hidden="1" customHeight="1"/>
    <row r="39325" ht="16.5" hidden="1" customHeight="1"/>
    <row r="39326" ht="16.5" hidden="1" customHeight="1"/>
    <row r="39327" ht="16.5" hidden="1" customHeight="1"/>
    <row r="39328" ht="16.5" hidden="1" customHeight="1"/>
    <row r="39329" ht="16.5" hidden="1" customHeight="1"/>
    <row r="39330" ht="16.5" hidden="1" customHeight="1"/>
    <row r="39331" ht="16.5" hidden="1" customHeight="1"/>
    <row r="39332" ht="16.5" hidden="1" customHeight="1"/>
    <row r="39333" ht="16.5" hidden="1" customHeight="1"/>
    <row r="39334" ht="16.5" hidden="1" customHeight="1"/>
    <row r="39335" ht="16.5" hidden="1" customHeight="1"/>
    <row r="39336" ht="16.5" hidden="1" customHeight="1"/>
    <row r="39337" ht="16.5" hidden="1" customHeight="1"/>
    <row r="39338" ht="16.5" hidden="1" customHeight="1"/>
    <row r="39339" ht="16.5" hidden="1" customHeight="1"/>
    <row r="39340" ht="16.5" hidden="1" customHeight="1"/>
    <row r="39341" ht="16.5" hidden="1" customHeight="1"/>
    <row r="39342" ht="16.5" hidden="1" customHeight="1"/>
    <row r="39343" ht="16.5" hidden="1" customHeight="1"/>
    <row r="39344" ht="16.5" hidden="1" customHeight="1"/>
    <row r="39345" ht="16.5" hidden="1" customHeight="1"/>
    <row r="39346" ht="16.5" hidden="1" customHeight="1"/>
    <row r="39347" ht="16.5" hidden="1" customHeight="1"/>
    <row r="39348" ht="16.5" hidden="1" customHeight="1"/>
    <row r="39349" ht="16.5" hidden="1" customHeight="1"/>
    <row r="39350" ht="16.5" hidden="1" customHeight="1"/>
    <row r="39351" ht="16.5" hidden="1" customHeight="1"/>
    <row r="39352" ht="16.5" hidden="1" customHeight="1"/>
    <row r="39353" ht="16.5" hidden="1" customHeight="1"/>
    <row r="39354" ht="16.5" hidden="1" customHeight="1"/>
    <row r="39355" ht="16.5" hidden="1" customHeight="1"/>
    <row r="39356" ht="16.5" hidden="1" customHeight="1"/>
    <row r="39357" ht="16.5" hidden="1" customHeight="1"/>
    <row r="39358" ht="16.5" hidden="1" customHeight="1"/>
    <row r="39359" ht="16.5" hidden="1" customHeight="1"/>
    <row r="39360" ht="16.5" hidden="1" customHeight="1"/>
    <row r="39361" ht="16.5" hidden="1" customHeight="1"/>
    <row r="39362" ht="16.5" hidden="1" customHeight="1"/>
    <row r="39363" ht="16.5" hidden="1" customHeight="1"/>
    <row r="39364" ht="16.5" hidden="1" customHeight="1"/>
    <row r="39365" ht="16.5" hidden="1" customHeight="1"/>
    <row r="39366" ht="16.5" hidden="1" customHeight="1"/>
    <row r="39367" ht="16.5" hidden="1" customHeight="1"/>
    <row r="39368" ht="16.5" hidden="1" customHeight="1"/>
    <row r="39369" ht="16.5" hidden="1" customHeight="1"/>
    <row r="39370" ht="16.5" hidden="1" customHeight="1"/>
    <row r="39371" ht="16.5" hidden="1" customHeight="1"/>
    <row r="39372" ht="16.5" hidden="1" customHeight="1"/>
    <row r="39373" ht="16.5" hidden="1" customHeight="1"/>
    <row r="39374" ht="16.5" hidden="1" customHeight="1"/>
    <row r="39375" ht="16.5" hidden="1" customHeight="1"/>
    <row r="39376" ht="16.5" hidden="1" customHeight="1"/>
    <row r="39377" ht="16.5" hidden="1" customHeight="1"/>
    <row r="39378" ht="16.5" hidden="1" customHeight="1"/>
    <row r="39379" ht="16.5" hidden="1" customHeight="1"/>
    <row r="39380" ht="16.5" hidden="1" customHeight="1"/>
    <row r="39381" ht="16.5" hidden="1" customHeight="1"/>
    <row r="39382" ht="16.5" hidden="1" customHeight="1"/>
    <row r="39383" ht="16.5" hidden="1" customHeight="1"/>
    <row r="39384" ht="16.5" hidden="1" customHeight="1"/>
    <row r="39385" ht="16.5" hidden="1" customHeight="1"/>
    <row r="39386" ht="16.5" hidden="1" customHeight="1"/>
    <row r="39387" ht="16.5" hidden="1" customHeight="1"/>
    <row r="39388" ht="16.5" hidden="1" customHeight="1"/>
    <row r="39389" ht="16.5" hidden="1" customHeight="1"/>
    <row r="39390" ht="16.5" hidden="1" customHeight="1"/>
    <row r="39391" ht="16.5" hidden="1" customHeight="1"/>
    <row r="39392" ht="16.5" hidden="1" customHeight="1"/>
    <row r="39393" ht="16.5" hidden="1" customHeight="1"/>
    <row r="39394" ht="16.5" hidden="1" customHeight="1"/>
    <row r="39395" ht="16.5" hidden="1" customHeight="1"/>
    <row r="39396" ht="16.5" hidden="1" customHeight="1"/>
    <row r="39397" ht="16.5" hidden="1" customHeight="1"/>
    <row r="39398" ht="16.5" hidden="1" customHeight="1"/>
    <row r="39399" ht="16.5" hidden="1" customHeight="1"/>
    <row r="39400" ht="16.5" hidden="1" customHeight="1"/>
    <row r="39401" ht="16.5" hidden="1" customHeight="1"/>
    <row r="39402" ht="16.5" hidden="1" customHeight="1"/>
    <row r="39403" ht="16.5" hidden="1" customHeight="1"/>
    <row r="39404" ht="16.5" hidden="1" customHeight="1"/>
    <row r="39405" ht="16.5" hidden="1" customHeight="1"/>
    <row r="39406" ht="16.5" hidden="1" customHeight="1"/>
    <row r="39407" ht="16.5" hidden="1" customHeight="1"/>
    <row r="39408" ht="16.5" hidden="1" customHeight="1"/>
    <row r="39409" ht="16.5" hidden="1" customHeight="1"/>
    <row r="39410" ht="16.5" hidden="1" customHeight="1"/>
    <row r="39411" ht="16.5" hidden="1" customHeight="1"/>
    <row r="39412" ht="16.5" hidden="1" customHeight="1"/>
    <row r="39413" ht="16.5" hidden="1" customHeight="1"/>
    <row r="39414" ht="16.5" hidden="1" customHeight="1"/>
    <row r="39415" ht="16.5" hidden="1" customHeight="1"/>
    <row r="39416" ht="16.5" hidden="1" customHeight="1"/>
    <row r="39417" ht="16.5" hidden="1" customHeight="1"/>
    <row r="39418" ht="16.5" hidden="1" customHeight="1"/>
    <row r="39419" ht="16.5" hidden="1" customHeight="1"/>
    <row r="39420" ht="16.5" hidden="1" customHeight="1"/>
    <row r="39421" ht="16.5" hidden="1" customHeight="1"/>
    <row r="39422" ht="16.5" hidden="1" customHeight="1"/>
    <row r="39423" ht="16.5" hidden="1" customHeight="1"/>
    <row r="39424" ht="16.5" hidden="1" customHeight="1"/>
    <row r="39425" ht="16.5" hidden="1" customHeight="1"/>
    <row r="39426" ht="16.5" hidden="1" customHeight="1"/>
    <row r="39427" ht="16.5" hidden="1" customHeight="1"/>
    <row r="39428" ht="16.5" hidden="1" customHeight="1"/>
    <row r="39429" ht="16.5" hidden="1" customHeight="1"/>
    <row r="39430" ht="16.5" hidden="1" customHeight="1"/>
    <row r="39431" ht="16.5" hidden="1" customHeight="1"/>
    <row r="39432" ht="16.5" hidden="1" customHeight="1"/>
    <row r="39433" ht="16.5" hidden="1" customHeight="1"/>
    <row r="39434" ht="16.5" hidden="1" customHeight="1"/>
    <row r="39435" ht="16.5" hidden="1" customHeight="1"/>
    <row r="39436" ht="16.5" hidden="1" customHeight="1"/>
    <row r="39437" ht="16.5" hidden="1" customHeight="1"/>
    <row r="39438" ht="16.5" hidden="1" customHeight="1"/>
    <row r="39439" ht="16.5" hidden="1" customHeight="1"/>
    <row r="39440" ht="16.5" hidden="1" customHeight="1"/>
    <row r="39441" ht="16.5" hidden="1" customHeight="1"/>
    <row r="39442" ht="16.5" hidden="1" customHeight="1"/>
    <row r="39443" ht="16.5" hidden="1" customHeight="1"/>
    <row r="39444" ht="16.5" hidden="1" customHeight="1"/>
    <row r="39445" ht="16.5" hidden="1" customHeight="1"/>
    <row r="39446" ht="16.5" hidden="1" customHeight="1"/>
    <row r="39447" ht="16.5" hidden="1" customHeight="1"/>
    <row r="39448" ht="16.5" hidden="1" customHeight="1"/>
    <row r="39449" ht="16.5" hidden="1" customHeight="1"/>
    <row r="39450" ht="16.5" hidden="1" customHeight="1"/>
    <row r="39451" ht="16.5" hidden="1" customHeight="1"/>
    <row r="39452" ht="16.5" hidden="1" customHeight="1"/>
    <row r="39453" ht="16.5" hidden="1" customHeight="1"/>
    <row r="39454" ht="16.5" hidden="1" customHeight="1"/>
    <row r="39455" ht="16.5" hidden="1" customHeight="1"/>
    <row r="39456" ht="16.5" hidden="1" customHeight="1"/>
    <row r="39457" ht="16.5" hidden="1" customHeight="1"/>
    <row r="39458" ht="16.5" hidden="1" customHeight="1"/>
    <row r="39459" ht="16.5" hidden="1" customHeight="1"/>
    <row r="39460" ht="16.5" hidden="1" customHeight="1"/>
    <row r="39461" ht="16.5" hidden="1" customHeight="1"/>
    <row r="39462" ht="16.5" hidden="1" customHeight="1"/>
    <row r="39463" ht="16.5" hidden="1" customHeight="1"/>
    <row r="39464" ht="16.5" hidden="1" customHeight="1"/>
    <row r="39465" ht="16.5" hidden="1" customHeight="1"/>
    <row r="39466" ht="16.5" hidden="1" customHeight="1"/>
    <row r="39467" ht="16.5" hidden="1" customHeight="1"/>
    <row r="39468" ht="16.5" hidden="1" customHeight="1"/>
    <row r="39469" ht="16.5" hidden="1" customHeight="1"/>
    <row r="39470" ht="16.5" hidden="1" customHeight="1"/>
    <row r="39471" ht="16.5" hidden="1" customHeight="1"/>
    <row r="39472" ht="16.5" hidden="1" customHeight="1"/>
    <row r="39473" ht="16.5" hidden="1" customHeight="1"/>
    <row r="39474" ht="16.5" hidden="1" customHeight="1"/>
    <row r="39475" ht="16.5" hidden="1" customHeight="1"/>
    <row r="39476" ht="16.5" hidden="1" customHeight="1"/>
    <row r="39477" ht="16.5" hidden="1" customHeight="1"/>
    <row r="39478" ht="16.5" hidden="1" customHeight="1"/>
    <row r="39479" ht="16.5" hidden="1" customHeight="1"/>
    <row r="39480" ht="16.5" hidden="1" customHeight="1"/>
    <row r="39481" ht="16.5" hidden="1" customHeight="1"/>
    <row r="39482" ht="16.5" hidden="1" customHeight="1"/>
    <row r="39483" ht="16.5" hidden="1" customHeight="1"/>
    <row r="39484" ht="16.5" hidden="1" customHeight="1"/>
    <row r="39485" ht="16.5" hidden="1" customHeight="1"/>
    <row r="39486" ht="16.5" hidden="1" customHeight="1"/>
    <row r="39487" ht="16.5" hidden="1" customHeight="1"/>
    <row r="39488" ht="16.5" hidden="1" customHeight="1"/>
    <row r="39489" ht="16.5" hidden="1" customHeight="1"/>
    <row r="39490" ht="16.5" hidden="1" customHeight="1"/>
    <row r="39491" ht="16.5" hidden="1" customHeight="1"/>
    <row r="39492" ht="16.5" hidden="1" customHeight="1"/>
    <row r="39493" ht="16.5" hidden="1" customHeight="1"/>
    <row r="39494" ht="16.5" hidden="1" customHeight="1"/>
    <row r="39495" ht="16.5" hidden="1" customHeight="1"/>
    <row r="39496" ht="16.5" hidden="1" customHeight="1"/>
    <row r="39497" ht="16.5" hidden="1" customHeight="1"/>
    <row r="39498" ht="16.5" hidden="1" customHeight="1"/>
    <row r="39499" ht="16.5" hidden="1" customHeight="1"/>
    <row r="39500" ht="16.5" hidden="1" customHeight="1"/>
    <row r="39501" ht="16.5" hidden="1" customHeight="1"/>
    <row r="39502" ht="16.5" hidden="1" customHeight="1"/>
    <row r="39503" ht="16.5" hidden="1" customHeight="1"/>
    <row r="39504" ht="16.5" hidden="1" customHeight="1"/>
    <row r="39505" ht="16.5" hidden="1" customHeight="1"/>
    <row r="39506" ht="16.5" hidden="1" customHeight="1"/>
    <row r="39507" ht="16.5" hidden="1" customHeight="1"/>
    <row r="39508" ht="16.5" hidden="1" customHeight="1"/>
    <row r="39509" ht="16.5" hidden="1" customHeight="1"/>
    <row r="39510" ht="16.5" hidden="1" customHeight="1"/>
    <row r="39511" ht="16.5" hidden="1" customHeight="1"/>
    <row r="39512" ht="16.5" hidden="1" customHeight="1"/>
    <row r="39513" ht="16.5" hidden="1" customHeight="1"/>
    <row r="39514" ht="16.5" hidden="1" customHeight="1"/>
    <row r="39515" ht="16.5" hidden="1" customHeight="1"/>
    <row r="39516" ht="16.5" hidden="1" customHeight="1"/>
    <row r="39517" ht="16.5" hidden="1" customHeight="1"/>
    <row r="39518" ht="16.5" hidden="1" customHeight="1"/>
    <row r="39519" ht="16.5" hidden="1" customHeight="1"/>
    <row r="39520" ht="16.5" hidden="1" customHeight="1"/>
    <row r="39521" ht="16.5" hidden="1" customHeight="1"/>
    <row r="39522" ht="16.5" hidden="1" customHeight="1"/>
    <row r="39523" ht="16.5" hidden="1" customHeight="1"/>
    <row r="39524" ht="16.5" hidden="1" customHeight="1"/>
    <row r="39525" ht="16.5" hidden="1" customHeight="1"/>
    <row r="39526" ht="16.5" hidden="1" customHeight="1"/>
    <row r="39527" ht="16.5" hidden="1" customHeight="1"/>
    <row r="39528" ht="16.5" hidden="1" customHeight="1"/>
    <row r="39529" ht="16.5" hidden="1" customHeight="1"/>
    <row r="39530" ht="16.5" hidden="1" customHeight="1"/>
    <row r="39531" ht="16.5" hidden="1" customHeight="1"/>
    <row r="39532" ht="16.5" hidden="1" customHeight="1"/>
    <row r="39533" ht="16.5" hidden="1" customHeight="1"/>
    <row r="39534" ht="16.5" hidden="1" customHeight="1"/>
    <row r="39535" ht="16.5" hidden="1" customHeight="1"/>
    <row r="39536" ht="16.5" hidden="1" customHeight="1"/>
    <row r="39537" ht="16.5" hidden="1" customHeight="1"/>
    <row r="39538" ht="16.5" hidden="1" customHeight="1"/>
    <row r="39539" ht="16.5" hidden="1" customHeight="1"/>
    <row r="39540" ht="16.5" hidden="1" customHeight="1"/>
    <row r="39541" ht="16.5" hidden="1" customHeight="1"/>
    <row r="39542" ht="16.5" hidden="1" customHeight="1"/>
    <row r="39543" ht="16.5" hidden="1" customHeight="1"/>
    <row r="39544" ht="16.5" hidden="1" customHeight="1"/>
    <row r="39545" ht="16.5" hidden="1" customHeight="1"/>
    <row r="39546" ht="16.5" hidden="1" customHeight="1"/>
    <row r="39547" ht="16.5" hidden="1" customHeight="1"/>
    <row r="39548" ht="16.5" hidden="1" customHeight="1"/>
    <row r="39549" ht="16.5" hidden="1" customHeight="1"/>
    <row r="39550" ht="16.5" hidden="1" customHeight="1"/>
    <row r="39551" ht="16.5" hidden="1" customHeight="1"/>
    <row r="39552" ht="16.5" hidden="1" customHeight="1"/>
    <row r="39553" ht="16.5" hidden="1" customHeight="1"/>
    <row r="39554" ht="16.5" hidden="1" customHeight="1"/>
    <row r="39555" ht="16.5" hidden="1" customHeight="1"/>
    <row r="39556" ht="16.5" hidden="1" customHeight="1"/>
    <row r="39557" ht="16.5" hidden="1" customHeight="1"/>
    <row r="39558" ht="16.5" hidden="1" customHeight="1"/>
    <row r="39559" ht="16.5" hidden="1" customHeight="1"/>
    <row r="39560" ht="16.5" hidden="1" customHeight="1"/>
    <row r="39561" ht="16.5" hidden="1" customHeight="1"/>
    <row r="39562" ht="16.5" hidden="1" customHeight="1"/>
    <row r="39563" ht="16.5" hidden="1" customHeight="1"/>
    <row r="39564" ht="16.5" hidden="1" customHeight="1"/>
    <row r="39565" ht="16.5" hidden="1" customHeight="1"/>
    <row r="39566" ht="16.5" hidden="1" customHeight="1"/>
    <row r="39567" ht="16.5" hidden="1" customHeight="1"/>
    <row r="39568" ht="16.5" hidden="1" customHeight="1"/>
    <row r="39569" ht="16.5" hidden="1" customHeight="1"/>
    <row r="39570" ht="16.5" hidden="1" customHeight="1"/>
    <row r="39571" ht="16.5" hidden="1" customHeight="1"/>
    <row r="39572" ht="16.5" hidden="1" customHeight="1"/>
    <row r="39573" ht="16.5" hidden="1" customHeight="1"/>
    <row r="39574" ht="16.5" hidden="1" customHeight="1"/>
    <row r="39575" ht="16.5" hidden="1" customHeight="1"/>
    <row r="39576" ht="16.5" hidden="1" customHeight="1"/>
    <row r="39577" ht="16.5" hidden="1" customHeight="1"/>
    <row r="39578" ht="16.5" hidden="1" customHeight="1"/>
    <row r="39579" ht="16.5" hidden="1" customHeight="1"/>
    <row r="39580" ht="16.5" hidden="1" customHeight="1"/>
    <row r="39581" ht="16.5" hidden="1" customHeight="1"/>
    <row r="39582" ht="16.5" hidden="1" customHeight="1"/>
    <row r="39583" ht="16.5" hidden="1" customHeight="1"/>
    <row r="39584" ht="16.5" hidden="1" customHeight="1"/>
    <row r="39585" ht="16.5" hidden="1" customHeight="1"/>
    <row r="39586" ht="16.5" hidden="1" customHeight="1"/>
    <row r="39587" ht="16.5" hidden="1" customHeight="1"/>
    <row r="39588" ht="16.5" hidden="1" customHeight="1"/>
    <row r="39589" ht="16.5" hidden="1" customHeight="1"/>
    <row r="39590" ht="16.5" hidden="1" customHeight="1"/>
    <row r="39591" ht="16.5" hidden="1" customHeight="1"/>
    <row r="39592" ht="16.5" hidden="1" customHeight="1"/>
    <row r="39593" ht="16.5" hidden="1" customHeight="1"/>
    <row r="39594" ht="16.5" hidden="1" customHeight="1"/>
    <row r="39595" ht="16.5" hidden="1" customHeight="1"/>
    <row r="39596" ht="16.5" hidden="1" customHeight="1"/>
    <row r="39597" ht="16.5" hidden="1" customHeight="1"/>
    <row r="39598" ht="16.5" hidden="1" customHeight="1"/>
    <row r="39599" ht="16.5" hidden="1" customHeight="1"/>
    <row r="39600" ht="16.5" hidden="1" customHeight="1"/>
    <row r="39601" ht="16.5" hidden="1" customHeight="1"/>
    <row r="39602" ht="16.5" hidden="1" customHeight="1"/>
    <row r="39603" ht="16.5" hidden="1" customHeight="1"/>
    <row r="39604" ht="16.5" hidden="1" customHeight="1"/>
    <row r="39605" ht="16.5" hidden="1" customHeight="1"/>
    <row r="39606" ht="16.5" hidden="1" customHeight="1"/>
    <row r="39607" ht="16.5" hidden="1" customHeight="1"/>
    <row r="39608" ht="16.5" hidden="1" customHeight="1"/>
    <row r="39609" ht="16.5" hidden="1" customHeight="1"/>
    <row r="39610" ht="16.5" hidden="1" customHeight="1"/>
    <row r="39611" ht="16.5" hidden="1" customHeight="1"/>
    <row r="39612" ht="16.5" hidden="1" customHeight="1"/>
    <row r="39613" ht="16.5" hidden="1" customHeight="1"/>
    <row r="39614" ht="16.5" hidden="1" customHeight="1"/>
    <row r="39615" ht="16.5" hidden="1" customHeight="1"/>
    <row r="39616" ht="16.5" hidden="1" customHeight="1"/>
    <row r="39617" ht="16.5" hidden="1" customHeight="1"/>
    <row r="39618" ht="16.5" hidden="1" customHeight="1"/>
    <row r="39619" ht="16.5" hidden="1" customHeight="1"/>
    <row r="39620" ht="16.5" hidden="1" customHeight="1"/>
    <row r="39621" ht="16.5" hidden="1" customHeight="1"/>
    <row r="39622" ht="16.5" hidden="1" customHeight="1"/>
    <row r="39623" ht="16.5" hidden="1" customHeight="1"/>
    <row r="39624" ht="16.5" hidden="1" customHeight="1"/>
    <row r="39625" ht="16.5" hidden="1" customHeight="1"/>
    <row r="39626" ht="16.5" hidden="1" customHeight="1"/>
    <row r="39627" ht="16.5" hidden="1" customHeight="1"/>
    <row r="39628" ht="16.5" hidden="1" customHeight="1"/>
    <row r="39629" ht="16.5" hidden="1" customHeight="1"/>
    <row r="39630" ht="16.5" hidden="1" customHeight="1"/>
    <row r="39631" ht="16.5" hidden="1" customHeight="1"/>
    <row r="39632" ht="16.5" hidden="1" customHeight="1"/>
    <row r="39633" ht="16.5" hidden="1" customHeight="1"/>
    <row r="39634" ht="16.5" hidden="1" customHeight="1"/>
    <row r="39635" ht="16.5" hidden="1" customHeight="1"/>
    <row r="39636" ht="16.5" hidden="1" customHeight="1"/>
    <row r="39637" ht="16.5" hidden="1" customHeight="1"/>
    <row r="39638" ht="16.5" hidden="1" customHeight="1"/>
    <row r="39639" ht="16.5" hidden="1" customHeight="1"/>
    <row r="39640" ht="16.5" hidden="1" customHeight="1"/>
    <row r="39641" ht="16.5" hidden="1" customHeight="1"/>
    <row r="39642" ht="16.5" hidden="1" customHeight="1"/>
    <row r="39643" ht="16.5" hidden="1" customHeight="1"/>
    <row r="39644" ht="16.5" hidden="1" customHeight="1"/>
    <row r="39645" ht="16.5" hidden="1" customHeight="1"/>
    <row r="39646" ht="16.5" hidden="1" customHeight="1"/>
    <row r="39647" ht="16.5" hidden="1" customHeight="1"/>
    <row r="39648" ht="16.5" hidden="1" customHeight="1"/>
    <row r="39649" ht="16.5" hidden="1" customHeight="1"/>
    <row r="39650" ht="16.5" hidden="1" customHeight="1"/>
    <row r="39651" ht="16.5" hidden="1" customHeight="1"/>
    <row r="39652" ht="16.5" hidden="1" customHeight="1"/>
    <row r="39653" ht="16.5" hidden="1" customHeight="1"/>
    <row r="39654" ht="16.5" hidden="1" customHeight="1"/>
    <row r="39655" ht="16.5" hidden="1" customHeight="1"/>
    <row r="39656" ht="16.5" hidden="1" customHeight="1"/>
    <row r="39657" ht="16.5" hidden="1" customHeight="1"/>
    <row r="39658" ht="16.5" hidden="1" customHeight="1"/>
    <row r="39659" ht="16.5" hidden="1" customHeight="1"/>
    <row r="39660" ht="16.5" hidden="1" customHeight="1"/>
    <row r="39661" ht="16.5" hidden="1" customHeight="1"/>
    <row r="39662" ht="16.5" hidden="1" customHeight="1"/>
    <row r="39663" ht="16.5" hidden="1" customHeight="1"/>
    <row r="39664" ht="16.5" hidden="1" customHeight="1"/>
    <row r="39665" ht="16.5" hidden="1" customHeight="1"/>
    <row r="39666" ht="16.5" hidden="1" customHeight="1"/>
    <row r="39667" ht="16.5" hidden="1" customHeight="1"/>
    <row r="39668" ht="16.5" hidden="1" customHeight="1"/>
    <row r="39669" ht="16.5" hidden="1" customHeight="1"/>
    <row r="39670" ht="16.5" hidden="1" customHeight="1"/>
    <row r="39671" ht="16.5" hidden="1" customHeight="1"/>
    <row r="39672" ht="16.5" hidden="1" customHeight="1"/>
    <row r="39673" ht="16.5" hidden="1" customHeight="1"/>
    <row r="39674" ht="16.5" hidden="1" customHeight="1"/>
    <row r="39675" ht="16.5" hidden="1" customHeight="1"/>
    <row r="39676" ht="16.5" hidden="1" customHeight="1"/>
    <row r="39677" ht="16.5" hidden="1" customHeight="1"/>
    <row r="39678" ht="16.5" hidden="1" customHeight="1"/>
    <row r="39679" ht="16.5" hidden="1" customHeight="1"/>
    <row r="39680" ht="16.5" hidden="1" customHeight="1"/>
    <row r="39681" ht="16.5" hidden="1" customHeight="1"/>
    <row r="39682" ht="16.5" hidden="1" customHeight="1"/>
    <row r="39683" ht="16.5" hidden="1" customHeight="1"/>
    <row r="39684" ht="16.5" hidden="1" customHeight="1"/>
    <row r="39685" ht="16.5" hidden="1" customHeight="1"/>
    <row r="39686" ht="16.5" hidden="1" customHeight="1"/>
    <row r="39687" ht="16.5" hidden="1" customHeight="1"/>
    <row r="39688" ht="16.5" hidden="1" customHeight="1"/>
    <row r="39689" ht="16.5" hidden="1" customHeight="1"/>
    <row r="39690" ht="16.5" hidden="1" customHeight="1"/>
    <row r="39691" ht="16.5" hidden="1" customHeight="1"/>
    <row r="39692" ht="16.5" hidden="1" customHeight="1"/>
    <row r="39693" ht="16.5" hidden="1" customHeight="1"/>
    <row r="39694" ht="16.5" hidden="1" customHeight="1"/>
    <row r="39695" ht="16.5" hidden="1" customHeight="1"/>
    <row r="39696" ht="16.5" hidden="1" customHeight="1"/>
    <row r="39697" ht="16.5" hidden="1" customHeight="1"/>
    <row r="39698" ht="16.5" hidden="1" customHeight="1"/>
    <row r="39699" ht="16.5" hidden="1" customHeight="1"/>
    <row r="39700" ht="16.5" hidden="1" customHeight="1"/>
    <row r="39701" ht="16.5" hidden="1" customHeight="1"/>
    <row r="39702" ht="16.5" hidden="1" customHeight="1"/>
    <row r="39703" ht="16.5" hidden="1" customHeight="1"/>
    <row r="39704" ht="16.5" hidden="1" customHeight="1"/>
    <row r="39705" ht="16.5" hidden="1" customHeight="1"/>
    <row r="39706" ht="16.5" hidden="1" customHeight="1"/>
    <row r="39707" ht="16.5" hidden="1" customHeight="1"/>
    <row r="39708" ht="16.5" hidden="1" customHeight="1"/>
    <row r="39709" ht="16.5" hidden="1" customHeight="1"/>
    <row r="39710" ht="16.5" hidden="1" customHeight="1"/>
    <row r="39711" ht="16.5" hidden="1" customHeight="1"/>
    <row r="39712" ht="16.5" hidden="1" customHeight="1"/>
    <row r="39713" ht="16.5" hidden="1" customHeight="1"/>
    <row r="39714" ht="16.5" hidden="1" customHeight="1"/>
    <row r="39715" ht="16.5" hidden="1" customHeight="1"/>
    <row r="39716" ht="16.5" hidden="1" customHeight="1"/>
    <row r="39717" ht="16.5" hidden="1" customHeight="1"/>
    <row r="39718" ht="16.5" hidden="1" customHeight="1"/>
    <row r="39719" ht="16.5" hidden="1" customHeight="1"/>
    <row r="39720" ht="16.5" hidden="1" customHeight="1"/>
    <row r="39721" ht="16.5" hidden="1" customHeight="1"/>
    <row r="39722" ht="16.5" hidden="1" customHeight="1"/>
    <row r="39723" ht="16.5" hidden="1" customHeight="1"/>
    <row r="39724" ht="16.5" hidden="1" customHeight="1"/>
    <row r="39725" ht="16.5" hidden="1" customHeight="1"/>
    <row r="39726" ht="16.5" hidden="1" customHeight="1"/>
    <row r="39727" ht="16.5" hidden="1" customHeight="1"/>
    <row r="39728" ht="16.5" hidden="1" customHeight="1"/>
    <row r="39729" ht="16.5" hidden="1" customHeight="1"/>
    <row r="39730" ht="16.5" hidden="1" customHeight="1"/>
    <row r="39731" ht="16.5" hidden="1" customHeight="1"/>
    <row r="39732" ht="16.5" hidden="1" customHeight="1"/>
    <row r="39733" ht="16.5" hidden="1" customHeight="1"/>
    <row r="39734" ht="16.5" hidden="1" customHeight="1"/>
    <row r="39735" ht="16.5" hidden="1" customHeight="1"/>
    <row r="39736" ht="16.5" hidden="1" customHeight="1"/>
    <row r="39737" ht="16.5" hidden="1" customHeight="1"/>
    <row r="39738" ht="16.5" hidden="1" customHeight="1"/>
    <row r="39739" ht="16.5" hidden="1" customHeight="1"/>
    <row r="39740" ht="16.5" hidden="1" customHeight="1"/>
    <row r="39741" ht="16.5" hidden="1" customHeight="1"/>
    <row r="39742" ht="16.5" hidden="1" customHeight="1"/>
    <row r="39743" ht="16.5" hidden="1" customHeight="1"/>
    <row r="39744" ht="16.5" hidden="1" customHeight="1"/>
    <row r="39745" ht="16.5" hidden="1" customHeight="1"/>
    <row r="39746" ht="16.5" hidden="1" customHeight="1"/>
    <row r="39747" ht="16.5" hidden="1" customHeight="1"/>
    <row r="39748" ht="16.5" hidden="1" customHeight="1"/>
    <row r="39749" ht="16.5" hidden="1" customHeight="1"/>
    <row r="39750" ht="16.5" hidden="1" customHeight="1"/>
    <row r="39751" ht="16.5" hidden="1" customHeight="1"/>
    <row r="39752" ht="16.5" hidden="1" customHeight="1"/>
    <row r="39753" ht="16.5" hidden="1" customHeight="1"/>
    <row r="39754" ht="16.5" hidden="1" customHeight="1"/>
    <row r="39755" ht="16.5" hidden="1" customHeight="1"/>
    <row r="39756" ht="16.5" hidden="1" customHeight="1"/>
    <row r="39757" ht="16.5" hidden="1" customHeight="1"/>
    <row r="39758" ht="16.5" hidden="1" customHeight="1"/>
    <row r="39759" ht="16.5" hidden="1" customHeight="1"/>
    <row r="39760" ht="16.5" hidden="1" customHeight="1"/>
    <row r="39761" ht="16.5" hidden="1" customHeight="1"/>
    <row r="39762" ht="16.5" hidden="1" customHeight="1"/>
    <row r="39763" ht="16.5" hidden="1" customHeight="1"/>
    <row r="39764" ht="16.5" hidden="1" customHeight="1"/>
    <row r="39765" ht="16.5" hidden="1" customHeight="1"/>
    <row r="39766" ht="16.5" hidden="1" customHeight="1"/>
    <row r="39767" ht="16.5" hidden="1" customHeight="1"/>
    <row r="39768" ht="16.5" hidden="1" customHeight="1"/>
    <row r="39769" ht="16.5" hidden="1" customHeight="1"/>
    <row r="39770" ht="16.5" hidden="1" customHeight="1"/>
    <row r="39771" ht="16.5" hidden="1" customHeight="1"/>
    <row r="39772" ht="16.5" hidden="1" customHeight="1"/>
    <row r="39773" ht="16.5" hidden="1" customHeight="1"/>
    <row r="39774" ht="16.5" hidden="1" customHeight="1"/>
    <row r="39775" ht="16.5" hidden="1" customHeight="1"/>
    <row r="39776" ht="16.5" hidden="1" customHeight="1"/>
    <row r="39777" ht="16.5" hidden="1" customHeight="1"/>
    <row r="39778" ht="16.5" hidden="1" customHeight="1"/>
    <row r="39779" ht="16.5" hidden="1" customHeight="1"/>
    <row r="39780" ht="16.5" hidden="1" customHeight="1"/>
    <row r="39781" ht="16.5" hidden="1" customHeight="1"/>
    <row r="39782" ht="16.5" hidden="1" customHeight="1"/>
    <row r="39783" ht="16.5" hidden="1" customHeight="1"/>
    <row r="39784" ht="16.5" hidden="1" customHeight="1"/>
    <row r="39785" ht="16.5" hidden="1" customHeight="1"/>
    <row r="39786" ht="16.5" hidden="1" customHeight="1"/>
    <row r="39787" ht="16.5" hidden="1" customHeight="1"/>
    <row r="39788" ht="16.5" hidden="1" customHeight="1"/>
    <row r="39789" ht="16.5" hidden="1" customHeight="1"/>
    <row r="39790" ht="16.5" hidden="1" customHeight="1"/>
    <row r="39791" ht="16.5" hidden="1" customHeight="1"/>
    <row r="39792" ht="16.5" hidden="1" customHeight="1"/>
    <row r="39793" ht="16.5" hidden="1" customHeight="1"/>
    <row r="39794" ht="16.5" hidden="1" customHeight="1"/>
    <row r="39795" ht="16.5" hidden="1" customHeight="1"/>
    <row r="39796" ht="16.5" hidden="1" customHeight="1"/>
    <row r="39797" ht="16.5" hidden="1" customHeight="1"/>
    <row r="39798" ht="16.5" hidden="1" customHeight="1"/>
    <row r="39799" ht="16.5" hidden="1" customHeight="1"/>
    <row r="39800" ht="16.5" hidden="1" customHeight="1"/>
    <row r="39801" ht="16.5" hidden="1" customHeight="1"/>
    <row r="39802" ht="16.5" hidden="1" customHeight="1"/>
    <row r="39803" ht="16.5" hidden="1" customHeight="1"/>
    <row r="39804" ht="16.5" hidden="1" customHeight="1"/>
    <row r="39805" ht="16.5" hidden="1" customHeight="1"/>
    <row r="39806" ht="16.5" hidden="1" customHeight="1"/>
    <row r="39807" ht="16.5" hidden="1" customHeight="1"/>
    <row r="39808" ht="16.5" hidden="1" customHeight="1"/>
    <row r="39809" ht="16.5" hidden="1" customHeight="1"/>
    <row r="39810" ht="16.5" hidden="1" customHeight="1"/>
    <row r="39811" ht="16.5" hidden="1" customHeight="1"/>
    <row r="39812" ht="16.5" hidden="1" customHeight="1"/>
    <row r="39813" ht="16.5" hidden="1" customHeight="1"/>
    <row r="39814" ht="16.5" hidden="1" customHeight="1"/>
    <row r="39815" ht="16.5" hidden="1" customHeight="1"/>
    <row r="39816" ht="16.5" hidden="1" customHeight="1"/>
    <row r="39817" ht="16.5" hidden="1" customHeight="1"/>
    <row r="39818" ht="16.5" hidden="1" customHeight="1"/>
    <row r="39819" ht="16.5" hidden="1" customHeight="1"/>
    <row r="39820" ht="16.5" hidden="1" customHeight="1"/>
    <row r="39821" ht="16.5" hidden="1" customHeight="1"/>
    <row r="39822" ht="16.5" hidden="1" customHeight="1"/>
    <row r="39823" ht="16.5" hidden="1" customHeight="1"/>
    <row r="39824" ht="16.5" hidden="1" customHeight="1"/>
    <row r="39825" ht="16.5" hidden="1" customHeight="1"/>
    <row r="39826" ht="16.5" hidden="1" customHeight="1"/>
    <row r="39827" ht="16.5" hidden="1" customHeight="1"/>
    <row r="39828" ht="16.5" hidden="1" customHeight="1"/>
    <row r="39829" ht="16.5" hidden="1" customHeight="1"/>
    <row r="39830" ht="16.5" hidden="1" customHeight="1"/>
    <row r="39831" ht="16.5" hidden="1" customHeight="1"/>
    <row r="39832" ht="16.5" hidden="1" customHeight="1"/>
    <row r="39833" ht="16.5" hidden="1" customHeight="1"/>
    <row r="39834" ht="16.5" hidden="1" customHeight="1"/>
    <row r="39835" ht="16.5" hidden="1" customHeight="1"/>
    <row r="39836" ht="16.5" hidden="1" customHeight="1"/>
    <row r="39837" ht="16.5" hidden="1" customHeight="1"/>
    <row r="39838" ht="16.5" hidden="1" customHeight="1"/>
    <row r="39839" ht="16.5" hidden="1" customHeight="1"/>
    <row r="39840" ht="16.5" hidden="1" customHeight="1"/>
    <row r="39841" ht="16.5" hidden="1" customHeight="1"/>
    <row r="39842" ht="16.5" hidden="1" customHeight="1"/>
    <row r="39843" ht="16.5" hidden="1" customHeight="1"/>
    <row r="39844" ht="16.5" hidden="1" customHeight="1"/>
    <row r="39845" ht="16.5" hidden="1" customHeight="1"/>
    <row r="39846" ht="16.5" hidden="1" customHeight="1"/>
    <row r="39847" ht="16.5" hidden="1" customHeight="1"/>
    <row r="39848" ht="16.5" hidden="1" customHeight="1"/>
    <row r="39849" ht="16.5" hidden="1" customHeight="1"/>
    <row r="39850" ht="16.5" hidden="1" customHeight="1"/>
    <row r="39851" ht="16.5" hidden="1" customHeight="1"/>
    <row r="39852" ht="16.5" hidden="1" customHeight="1"/>
    <row r="39853" ht="16.5" hidden="1" customHeight="1"/>
    <row r="39854" ht="16.5" hidden="1" customHeight="1"/>
    <row r="39855" ht="16.5" hidden="1" customHeight="1"/>
    <row r="39856" ht="16.5" hidden="1" customHeight="1"/>
    <row r="39857" ht="16.5" hidden="1" customHeight="1"/>
    <row r="39858" ht="16.5" hidden="1" customHeight="1"/>
    <row r="39859" ht="16.5" hidden="1" customHeight="1"/>
    <row r="39860" ht="16.5" hidden="1" customHeight="1"/>
    <row r="39861" ht="16.5" hidden="1" customHeight="1"/>
    <row r="39862" ht="16.5" hidden="1" customHeight="1"/>
    <row r="39863" ht="16.5" hidden="1" customHeight="1"/>
    <row r="39864" ht="16.5" hidden="1" customHeight="1"/>
    <row r="39865" ht="16.5" hidden="1" customHeight="1"/>
    <row r="39866" ht="16.5" hidden="1" customHeight="1"/>
    <row r="39867" ht="16.5" hidden="1" customHeight="1"/>
    <row r="39868" ht="16.5" hidden="1" customHeight="1"/>
    <row r="39869" ht="16.5" hidden="1" customHeight="1"/>
    <row r="39870" ht="16.5" hidden="1" customHeight="1"/>
    <row r="39871" ht="16.5" hidden="1" customHeight="1"/>
    <row r="39872" ht="16.5" hidden="1" customHeight="1"/>
    <row r="39873" ht="16.5" hidden="1" customHeight="1"/>
    <row r="39874" ht="16.5" hidden="1" customHeight="1"/>
    <row r="39875" ht="16.5" hidden="1" customHeight="1"/>
    <row r="39876" ht="16.5" hidden="1" customHeight="1"/>
    <row r="39877" ht="16.5" hidden="1" customHeight="1"/>
    <row r="39878" ht="16.5" hidden="1" customHeight="1"/>
    <row r="39879" ht="16.5" hidden="1" customHeight="1"/>
    <row r="39880" ht="16.5" hidden="1" customHeight="1"/>
    <row r="39881" ht="16.5" hidden="1" customHeight="1"/>
    <row r="39882" ht="16.5" hidden="1" customHeight="1"/>
    <row r="39883" ht="16.5" hidden="1" customHeight="1"/>
    <row r="39884" ht="16.5" hidden="1" customHeight="1"/>
    <row r="39885" ht="16.5" hidden="1" customHeight="1"/>
    <row r="39886" ht="16.5" hidden="1" customHeight="1"/>
    <row r="39887" ht="16.5" hidden="1" customHeight="1"/>
    <row r="39888" ht="16.5" hidden="1" customHeight="1"/>
    <row r="39889" ht="16.5" hidden="1" customHeight="1"/>
    <row r="39890" ht="16.5" hidden="1" customHeight="1"/>
    <row r="39891" ht="16.5" hidden="1" customHeight="1"/>
    <row r="39892" ht="16.5" hidden="1" customHeight="1"/>
    <row r="39893" ht="16.5" hidden="1" customHeight="1"/>
    <row r="39894" ht="16.5" hidden="1" customHeight="1"/>
    <row r="39895" ht="16.5" hidden="1" customHeight="1"/>
    <row r="39896" ht="16.5" hidden="1" customHeight="1"/>
    <row r="39897" ht="16.5" hidden="1" customHeight="1"/>
    <row r="39898" ht="16.5" hidden="1" customHeight="1"/>
    <row r="39899" ht="16.5" hidden="1" customHeight="1"/>
    <row r="39900" ht="16.5" hidden="1" customHeight="1"/>
    <row r="39901" ht="16.5" hidden="1" customHeight="1"/>
    <row r="39902" ht="16.5" hidden="1" customHeight="1"/>
    <row r="39903" ht="16.5" hidden="1" customHeight="1"/>
    <row r="39904" ht="16.5" hidden="1" customHeight="1"/>
    <row r="39905" ht="16.5" hidden="1" customHeight="1"/>
    <row r="39906" ht="16.5" hidden="1" customHeight="1"/>
    <row r="39907" ht="16.5" hidden="1" customHeight="1"/>
    <row r="39908" ht="16.5" hidden="1" customHeight="1"/>
    <row r="39909" ht="16.5" hidden="1" customHeight="1"/>
    <row r="39910" ht="16.5" hidden="1" customHeight="1"/>
    <row r="39911" ht="16.5" hidden="1" customHeight="1"/>
    <row r="39912" ht="16.5" hidden="1" customHeight="1"/>
    <row r="39913" ht="16.5" hidden="1" customHeight="1"/>
    <row r="39914" ht="16.5" hidden="1" customHeight="1"/>
    <row r="39915" ht="16.5" hidden="1" customHeight="1"/>
    <row r="39916" ht="16.5" hidden="1" customHeight="1"/>
    <row r="39917" ht="16.5" hidden="1" customHeight="1"/>
    <row r="39918" ht="16.5" hidden="1" customHeight="1"/>
    <row r="39919" ht="16.5" hidden="1" customHeight="1"/>
    <row r="39920" ht="16.5" hidden="1" customHeight="1"/>
    <row r="39921" ht="16.5" hidden="1" customHeight="1"/>
    <row r="39922" ht="16.5" hidden="1" customHeight="1"/>
    <row r="39923" ht="16.5" hidden="1" customHeight="1"/>
    <row r="39924" ht="16.5" hidden="1" customHeight="1"/>
    <row r="39925" ht="16.5" hidden="1" customHeight="1"/>
    <row r="39926" ht="16.5" hidden="1" customHeight="1"/>
    <row r="39927" ht="16.5" hidden="1" customHeight="1"/>
    <row r="39928" ht="16.5" hidden="1" customHeight="1"/>
    <row r="39929" ht="16.5" hidden="1" customHeight="1"/>
    <row r="39930" ht="16.5" hidden="1" customHeight="1"/>
    <row r="39931" ht="16.5" hidden="1" customHeight="1"/>
    <row r="39932" ht="16.5" hidden="1" customHeight="1"/>
    <row r="39933" ht="16.5" hidden="1" customHeight="1"/>
    <row r="39934" ht="16.5" hidden="1" customHeight="1"/>
    <row r="39935" ht="16.5" hidden="1" customHeight="1"/>
    <row r="39936" ht="16.5" hidden="1" customHeight="1"/>
    <row r="39937" ht="16.5" hidden="1" customHeight="1"/>
    <row r="39938" ht="16.5" hidden="1" customHeight="1"/>
    <row r="39939" ht="16.5" hidden="1" customHeight="1"/>
    <row r="39940" ht="16.5" hidden="1" customHeight="1"/>
    <row r="39941" ht="16.5" hidden="1" customHeight="1"/>
    <row r="39942" ht="16.5" hidden="1" customHeight="1"/>
    <row r="39943" ht="16.5" hidden="1" customHeight="1"/>
    <row r="39944" ht="16.5" hidden="1" customHeight="1"/>
    <row r="39945" ht="16.5" hidden="1" customHeight="1"/>
    <row r="39946" ht="16.5" hidden="1" customHeight="1"/>
    <row r="39947" ht="16.5" hidden="1" customHeight="1"/>
    <row r="39948" ht="16.5" hidden="1" customHeight="1"/>
    <row r="39949" ht="16.5" hidden="1" customHeight="1"/>
    <row r="39950" ht="16.5" hidden="1" customHeight="1"/>
    <row r="39951" ht="16.5" hidden="1" customHeight="1"/>
    <row r="39952" ht="16.5" hidden="1" customHeight="1"/>
    <row r="39953" ht="16.5" hidden="1" customHeight="1"/>
    <row r="39954" ht="16.5" hidden="1" customHeight="1"/>
    <row r="39955" ht="16.5" hidden="1" customHeight="1"/>
    <row r="39956" ht="16.5" hidden="1" customHeight="1"/>
    <row r="39957" ht="16.5" hidden="1" customHeight="1"/>
    <row r="39958" ht="16.5" hidden="1" customHeight="1"/>
    <row r="39959" ht="16.5" hidden="1" customHeight="1"/>
    <row r="39960" ht="16.5" hidden="1" customHeight="1"/>
    <row r="39961" ht="16.5" hidden="1" customHeight="1"/>
    <row r="39962" ht="16.5" hidden="1" customHeight="1"/>
    <row r="39963" ht="16.5" hidden="1" customHeight="1"/>
    <row r="39964" ht="16.5" hidden="1" customHeight="1"/>
    <row r="39965" ht="16.5" hidden="1" customHeight="1"/>
    <row r="39966" ht="16.5" hidden="1" customHeight="1"/>
    <row r="39967" ht="16.5" hidden="1" customHeight="1"/>
    <row r="39968" ht="16.5" hidden="1" customHeight="1"/>
    <row r="39969" ht="16.5" hidden="1" customHeight="1"/>
    <row r="39970" ht="16.5" hidden="1" customHeight="1"/>
    <row r="39971" ht="16.5" hidden="1" customHeight="1"/>
    <row r="39972" ht="16.5" hidden="1" customHeight="1"/>
    <row r="39973" ht="16.5" hidden="1" customHeight="1"/>
    <row r="39974" ht="16.5" hidden="1" customHeight="1"/>
    <row r="39975" ht="16.5" hidden="1" customHeight="1"/>
    <row r="39976" ht="16.5" hidden="1" customHeight="1"/>
    <row r="39977" ht="16.5" hidden="1" customHeight="1"/>
    <row r="39978" ht="16.5" hidden="1" customHeight="1"/>
    <row r="39979" ht="16.5" hidden="1" customHeight="1"/>
    <row r="39980" ht="16.5" hidden="1" customHeight="1"/>
    <row r="39981" ht="16.5" hidden="1" customHeight="1"/>
    <row r="39982" ht="16.5" hidden="1" customHeight="1"/>
    <row r="39983" ht="16.5" hidden="1" customHeight="1"/>
    <row r="39984" ht="16.5" hidden="1" customHeight="1"/>
    <row r="39985" ht="16.5" hidden="1" customHeight="1"/>
    <row r="39986" ht="16.5" hidden="1" customHeight="1"/>
    <row r="39987" ht="16.5" hidden="1" customHeight="1"/>
    <row r="39988" ht="16.5" hidden="1" customHeight="1"/>
    <row r="39989" ht="16.5" hidden="1" customHeight="1"/>
    <row r="39990" ht="16.5" hidden="1" customHeight="1"/>
    <row r="39991" ht="16.5" hidden="1" customHeight="1"/>
    <row r="39992" ht="16.5" hidden="1" customHeight="1"/>
    <row r="39993" ht="16.5" hidden="1" customHeight="1"/>
    <row r="39994" ht="16.5" hidden="1" customHeight="1"/>
    <row r="39995" ht="16.5" hidden="1" customHeight="1"/>
    <row r="39996" ht="16.5" hidden="1" customHeight="1"/>
    <row r="39997" ht="16.5" hidden="1" customHeight="1"/>
    <row r="39998" ht="16.5" hidden="1" customHeight="1"/>
    <row r="39999" ht="16.5" hidden="1" customHeight="1"/>
    <row r="40000" ht="16.5" hidden="1" customHeight="1"/>
    <row r="40001" ht="16.5" hidden="1" customHeight="1"/>
    <row r="40002" ht="16.5" hidden="1" customHeight="1"/>
    <row r="40003" ht="16.5" hidden="1" customHeight="1"/>
    <row r="40004" ht="16.5" hidden="1" customHeight="1"/>
    <row r="40005" ht="16.5" hidden="1" customHeight="1"/>
    <row r="40006" ht="16.5" hidden="1" customHeight="1"/>
    <row r="40007" ht="16.5" hidden="1" customHeight="1"/>
    <row r="40008" ht="16.5" hidden="1" customHeight="1"/>
    <row r="40009" ht="16.5" hidden="1" customHeight="1"/>
    <row r="40010" ht="16.5" hidden="1" customHeight="1"/>
    <row r="40011" ht="16.5" hidden="1" customHeight="1"/>
    <row r="40012" ht="16.5" hidden="1" customHeight="1"/>
    <row r="40013" ht="16.5" hidden="1" customHeight="1"/>
    <row r="40014" ht="16.5" hidden="1" customHeight="1"/>
    <row r="40015" ht="16.5" hidden="1" customHeight="1"/>
    <row r="40016" ht="16.5" hidden="1" customHeight="1"/>
    <row r="40017" ht="16.5" hidden="1" customHeight="1"/>
    <row r="40018" ht="16.5" hidden="1" customHeight="1"/>
    <row r="40019" ht="16.5" hidden="1" customHeight="1"/>
    <row r="40020" ht="16.5" hidden="1" customHeight="1"/>
    <row r="40021" ht="16.5" hidden="1" customHeight="1"/>
    <row r="40022" ht="16.5" hidden="1" customHeight="1"/>
    <row r="40023" ht="16.5" hidden="1" customHeight="1"/>
    <row r="40024" ht="16.5" hidden="1" customHeight="1"/>
    <row r="40025" ht="16.5" hidden="1" customHeight="1"/>
    <row r="40026" ht="16.5" hidden="1" customHeight="1"/>
    <row r="40027" ht="16.5" hidden="1" customHeight="1"/>
    <row r="40028" ht="16.5" hidden="1" customHeight="1"/>
    <row r="40029" ht="16.5" hidden="1" customHeight="1"/>
    <row r="40030" ht="16.5" hidden="1" customHeight="1"/>
    <row r="40031" ht="16.5" hidden="1" customHeight="1"/>
    <row r="40032" ht="16.5" hidden="1" customHeight="1"/>
    <row r="40033" ht="16.5" hidden="1" customHeight="1"/>
    <row r="40034" ht="16.5" hidden="1" customHeight="1"/>
    <row r="40035" ht="16.5" hidden="1" customHeight="1"/>
    <row r="40036" ht="16.5" hidden="1" customHeight="1"/>
    <row r="40037" ht="16.5" hidden="1" customHeight="1"/>
    <row r="40038" ht="16.5" hidden="1" customHeight="1"/>
    <row r="40039" ht="16.5" hidden="1" customHeight="1"/>
    <row r="40040" ht="16.5" hidden="1" customHeight="1"/>
    <row r="40041" ht="16.5" hidden="1" customHeight="1"/>
    <row r="40042" ht="16.5" hidden="1" customHeight="1"/>
    <row r="40043" ht="16.5" hidden="1" customHeight="1"/>
    <row r="40044" ht="16.5" hidden="1" customHeight="1"/>
    <row r="40045" ht="16.5" hidden="1" customHeight="1"/>
    <row r="40046" ht="16.5" hidden="1" customHeight="1"/>
    <row r="40047" ht="16.5" hidden="1" customHeight="1"/>
    <row r="40048" ht="16.5" hidden="1" customHeight="1"/>
    <row r="40049" ht="16.5" hidden="1" customHeight="1"/>
    <row r="40050" ht="16.5" hidden="1" customHeight="1"/>
    <row r="40051" ht="16.5" hidden="1" customHeight="1"/>
    <row r="40052" ht="16.5" hidden="1" customHeight="1"/>
    <row r="40053" ht="16.5" hidden="1" customHeight="1"/>
    <row r="40054" ht="16.5" hidden="1" customHeight="1"/>
    <row r="40055" ht="16.5" hidden="1" customHeight="1"/>
    <row r="40056" ht="16.5" hidden="1" customHeight="1"/>
    <row r="40057" ht="16.5" hidden="1" customHeight="1"/>
    <row r="40058" ht="16.5" hidden="1" customHeight="1"/>
    <row r="40059" ht="16.5" hidden="1" customHeight="1"/>
    <row r="40060" ht="16.5" hidden="1" customHeight="1"/>
    <row r="40061" ht="16.5" hidden="1" customHeight="1"/>
    <row r="40062" ht="16.5" hidden="1" customHeight="1"/>
    <row r="40063" ht="16.5" hidden="1" customHeight="1"/>
    <row r="40064" ht="16.5" hidden="1" customHeight="1"/>
    <row r="40065" ht="16.5" hidden="1" customHeight="1"/>
    <row r="40066" ht="16.5" hidden="1" customHeight="1"/>
    <row r="40067" ht="16.5" hidden="1" customHeight="1"/>
    <row r="40068" ht="16.5" hidden="1" customHeight="1"/>
    <row r="40069" ht="16.5" hidden="1" customHeight="1"/>
    <row r="40070" ht="16.5" hidden="1" customHeight="1"/>
    <row r="40071" ht="16.5" hidden="1" customHeight="1"/>
    <row r="40072" ht="16.5" hidden="1" customHeight="1"/>
    <row r="40073" ht="16.5" hidden="1" customHeight="1"/>
    <row r="40074" ht="16.5" hidden="1" customHeight="1"/>
    <row r="40075" ht="16.5" hidden="1" customHeight="1"/>
    <row r="40076" ht="16.5" hidden="1" customHeight="1"/>
    <row r="40077" ht="16.5" hidden="1" customHeight="1"/>
    <row r="40078" ht="16.5" hidden="1" customHeight="1"/>
    <row r="40079" ht="16.5" hidden="1" customHeight="1"/>
    <row r="40080" ht="16.5" hidden="1" customHeight="1"/>
    <row r="40081" ht="16.5" hidden="1" customHeight="1"/>
    <row r="40082" ht="16.5" hidden="1" customHeight="1"/>
    <row r="40083" ht="16.5" hidden="1" customHeight="1"/>
    <row r="40084" ht="16.5" hidden="1" customHeight="1"/>
    <row r="40085" ht="16.5" hidden="1" customHeight="1"/>
    <row r="40086" ht="16.5" hidden="1" customHeight="1"/>
    <row r="40087" ht="16.5" hidden="1" customHeight="1"/>
    <row r="40088" ht="16.5" hidden="1" customHeight="1"/>
    <row r="40089" ht="16.5" hidden="1" customHeight="1"/>
    <row r="40090" ht="16.5" hidden="1" customHeight="1"/>
    <row r="40091" ht="16.5" hidden="1" customHeight="1"/>
    <row r="40092" ht="16.5" hidden="1" customHeight="1"/>
    <row r="40093" ht="16.5" hidden="1" customHeight="1"/>
    <row r="40094" ht="16.5" hidden="1" customHeight="1"/>
    <row r="40095" ht="16.5" hidden="1" customHeight="1"/>
    <row r="40096" ht="16.5" hidden="1" customHeight="1"/>
    <row r="40097" ht="16.5" hidden="1" customHeight="1"/>
    <row r="40098" ht="16.5" hidden="1" customHeight="1"/>
    <row r="40099" ht="16.5" hidden="1" customHeight="1"/>
    <row r="40100" ht="16.5" hidden="1" customHeight="1"/>
    <row r="40101" ht="16.5" hidden="1" customHeight="1"/>
    <row r="40102" ht="16.5" hidden="1" customHeight="1"/>
    <row r="40103" ht="16.5" hidden="1" customHeight="1"/>
    <row r="40104" ht="16.5" hidden="1" customHeight="1"/>
    <row r="40105" ht="16.5" hidden="1" customHeight="1"/>
    <row r="40106" ht="16.5" hidden="1" customHeight="1"/>
    <row r="40107" ht="16.5" hidden="1" customHeight="1"/>
    <row r="40108" ht="16.5" hidden="1" customHeight="1"/>
    <row r="40109" ht="16.5" hidden="1" customHeight="1"/>
    <row r="40110" ht="16.5" hidden="1" customHeight="1"/>
    <row r="40111" ht="16.5" hidden="1" customHeight="1"/>
    <row r="40112" ht="16.5" hidden="1" customHeight="1"/>
    <row r="40113" ht="16.5" hidden="1" customHeight="1"/>
    <row r="40114" ht="16.5" hidden="1" customHeight="1"/>
    <row r="40115" ht="16.5" hidden="1" customHeight="1"/>
    <row r="40116" ht="16.5" hidden="1" customHeight="1"/>
    <row r="40117" ht="16.5" hidden="1" customHeight="1"/>
    <row r="40118" ht="16.5" hidden="1" customHeight="1"/>
    <row r="40119" ht="16.5" hidden="1" customHeight="1"/>
    <row r="40120" ht="16.5" hidden="1" customHeight="1"/>
    <row r="40121" ht="16.5" hidden="1" customHeight="1"/>
    <row r="40122" ht="16.5" hidden="1" customHeight="1"/>
    <row r="40123" ht="16.5" hidden="1" customHeight="1"/>
    <row r="40124" ht="16.5" hidden="1" customHeight="1"/>
    <row r="40125" ht="16.5" hidden="1" customHeight="1"/>
    <row r="40126" ht="16.5" hidden="1" customHeight="1"/>
    <row r="40127" ht="16.5" hidden="1" customHeight="1"/>
    <row r="40128" ht="16.5" hidden="1" customHeight="1"/>
    <row r="40129" ht="16.5" hidden="1" customHeight="1"/>
    <row r="40130" ht="16.5" hidden="1" customHeight="1"/>
    <row r="40131" ht="16.5" hidden="1" customHeight="1"/>
    <row r="40132" ht="16.5" hidden="1" customHeight="1"/>
    <row r="40133" ht="16.5" hidden="1" customHeight="1"/>
    <row r="40134" ht="16.5" hidden="1" customHeight="1"/>
    <row r="40135" ht="16.5" hidden="1" customHeight="1"/>
    <row r="40136" ht="16.5" hidden="1" customHeight="1"/>
    <row r="40137" ht="16.5" hidden="1" customHeight="1"/>
    <row r="40138" ht="16.5" hidden="1" customHeight="1"/>
    <row r="40139" ht="16.5" hidden="1" customHeight="1"/>
    <row r="40140" ht="16.5" hidden="1" customHeight="1"/>
    <row r="40141" ht="16.5" hidden="1" customHeight="1"/>
    <row r="40142" ht="16.5" hidden="1" customHeight="1"/>
    <row r="40143" ht="16.5" hidden="1" customHeight="1"/>
    <row r="40144" ht="16.5" hidden="1" customHeight="1"/>
    <row r="40145" ht="16.5" hidden="1" customHeight="1"/>
    <row r="40146" ht="16.5" hidden="1" customHeight="1"/>
    <row r="40147" ht="16.5" hidden="1" customHeight="1"/>
    <row r="40148" ht="16.5" hidden="1" customHeight="1"/>
    <row r="40149" ht="16.5" hidden="1" customHeight="1"/>
    <row r="40150" ht="16.5" hidden="1" customHeight="1"/>
    <row r="40151" ht="16.5" hidden="1" customHeight="1"/>
    <row r="40152" ht="16.5" hidden="1" customHeight="1"/>
    <row r="40153" ht="16.5" hidden="1" customHeight="1"/>
    <row r="40154" ht="16.5" hidden="1" customHeight="1"/>
    <row r="40155" ht="16.5" hidden="1" customHeight="1"/>
    <row r="40156" ht="16.5" hidden="1" customHeight="1"/>
    <row r="40157" ht="16.5" hidden="1" customHeight="1"/>
    <row r="40158" ht="16.5" hidden="1" customHeight="1"/>
    <row r="40159" ht="16.5" hidden="1" customHeight="1"/>
    <row r="40160" ht="16.5" hidden="1" customHeight="1"/>
    <row r="40161" ht="16.5" hidden="1" customHeight="1"/>
    <row r="40162" ht="16.5" hidden="1" customHeight="1"/>
    <row r="40163" ht="16.5" hidden="1" customHeight="1"/>
    <row r="40164" ht="16.5" hidden="1" customHeight="1"/>
    <row r="40165" ht="16.5" hidden="1" customHeight="1"/>
    <row r="40166" ht="16.5" hidden="1" customHeight="1"/>
    <row r="40167" ht="16.5" hidden="1" customHeight="1"/>
    <row r="40168" ht="16.5" hidden="1" customHeight="1"/>
    <row r="40169" ht="16.5" hidden="1" customHeight="1"/>
    <row r="40170" ht="16.5" hidden="1" customHeight="1"/>
    <row r="40171" ht="16.5" hidden="1" customHeight="1"/>
    <row r="40172" ht="16.5" hidden="1" customHeight="1"/>
    <row r="40173" ht="16.5" hidden="1" customHeight="1"/>
    <row r="40174" ht="16.5" hidden="1" customHeight="1"/>
    <row r="40175" ht="16.5" hidden="1" customHeight="1"/>
    <row r="40176" ht="16.5" hidden="1" customHeight="1"/>
    <row r="40177" ht="16.5" hidden="1" customHeight="1"/>
    <row r="40178" ht="16.5" hidden="1" customHeight="1"/>
    <row r="40179" ht="16.5" hidden="1" customHeight="1"/>
    <row r="40180" ht="16.5" hidden="1" customHeight="1"/>
    <row r="40181" ht="16.5" hidden="1" customHeight="1"/>
    <row r="40182" ht="16.5" hidden="1" customHeight="1"/>
    <row r="40183" ht="16.5" hidden="1" customHeight="1"/>
    <row r="40184" ht="16.5" hidden="1" customHeight="1"/>
    <row r="40185" ht="16.5" hidden="1" customHeight="1"/>
    <row r="40186" ht="16.5" hidden="1" customHeight="1"/>
    <row r="40187" ht="16.5" hidden="1" customHeight="1"/>
    <row r="40188" ht="16.5" hidden="1" customHeight="1"/>
    <row r="40189" ht="16.5" hidden="1" customHeight="1"/>
    <row r="40190" ht="16.5" hidden="1" customHeight="1"/>
    <row r="40191" ht="16.5" hidden="1" customHeight="1"/>
    <row r="40192" ht="16.5" hidden="1" customHeight="1"/>
    <row r="40193" ht="16.5" hidden="1" customHeight="1"/>
    <row r="40194" ht="16.5" hidden="1" customHeight="1"/>
    <row r="40195" ht="16.5" hidden="1" customHeight="1"/>
    <row r="40196" ht="16.5" hidden="1" customHeight="1"/>
    <row r="40197" ht="16.5" hidden="1" customHeight="1"/>
    <row r="40198" ht="16.5" hidden="1" customHeight="1"/>
    <row r="40199" ht="16.5" hidden="1" customHeight="1"/>
    <row r="40200" ht="16.5" hidden="1" customHeight="1"/>
    <row r="40201" ht="16.5" hidden="1" customHeight="1"/>
    <row r="40202" ht="16.5" hidden="1" customHeight="1"/>
    <row r="40203" ht="16.5" hidden="1" customHeight="1"/>
    <row r="40204" ht="16.5" hidden="1" customHeight="1"/>
    <row r="40205" ht="16.5" hidden="1" customHeight="1"/>
    <row r="40206" ht="16.5" hidden="1" customHeight="1"/>
    <row r="40207" ht="16.5" hidden="1" customHeight="1"/>
    <row r="40208" ht="16.5" hidden="1" customHeight="1"/>
    <row r="40209" ht="16.5" hidden="1" customHeight="1"/>
    <row r="40210" ht="16.5" hidden="1" customHeight="1"/>
    <row r="40211" ht="16.5" hidden="1" customHeight="1"/>
    <row r="40212" ht="16.5" hidden="1" customHeight="1"/>
    <row r="40213" ht="16.5" hidden="1" customHeight="1"/>
    <row r="40214" ht="16.5" hidden="1" customHeight="1"/>
    <row r="40215" ht="16.5" hidden="1" customHeight="1"/>
    <row r="40216" ht="16.5" hidden="1" customHeight="1"/>
    <row r="40217" ht="16.5" hidden="1" customHeight="1"/>
    <row r="40218" ht="16.5" hidden="1" customHeight="1"/>
    <row r="40219" ht="16.5" hidden="1" customHeight="1"/>
    <row r="40220" ht="16.5" hidden="1" customHeight="1"/>
    <row r="40221" ht="16.5" hidden="1" customHeight="1"/>
    <row r="40222" ht="16.5" hidden="1" customHeight="1"/>
    <row r="40223" ht="16.5" hidden="1" customHeight="1"/>
    <row r="40224" ht="16.5" hidden="1" customHeight="1"/>
    <row r="40225" ht="16.5" hidden="1" customHeight="1"/>
    <row r="40226" ht="16.5" hidden="1" customHeight="1"/>
    <row r="40227" ht="16.5" hidden="1" customHeight="1"/>
    <row r="40228" ht="16.5" hidden="1" customHeight="1"/>
    <row r="40229" ht="16.5" hidden="1" customHeight="1"/>
    <row r="40230" ht="16.5" hidden="1" customHeight="1"/>
    <row r="40231" ht="16.5" hidden="1" customHeight="1"/>
    <row r="40232" ht="16.5" hidden="1" customHeight="1"/>
    <row r="40233" ht="16.5" hidden="1" customHeight="1"/>
    <row r="40234" ht="16.5" hidden="1" customHeight="1"/>
    <row r="40235" ht="16.5" hidden="1" customHeight="1"/>
    <row r="40236" ht="16.5" hidden="1" customHeight="1"/>
    <row r="40237" ht="16.5" hidden="1" customHeight="1"/>
    <row r="40238" ht="16.5" hidden="1" customHeight="1"/>
    <row r="40239" ht="16.5" hidden="1" customHeight="1"/>
    <row r="40240" ht="16.5" hidden="1" customHeight="1"/>
    <row r="40241" ht="16.5" hidden="1" customHeight="1"/>
    <row r="40242" ht="16.5" hidden="1" customHeight="1"/>
    <row r="40243" ht="16.5" hidden="1" customHeight="1"/>
    <row r="40244" ht="16.5" hidden="1" customHeight="1"/>
    <row r="40245" ht="16.5" hidden="1" customHeight="1"/>
    <row r="40246" ht="16.5" hidden="1" customHeight="1"/>
    <row r="40247" ht="16.5" hidden="1" customHeight="1"/>
    <row r="40248" ht="16.5" hidden="1" customHeight="1"/>
    <row r="40249" ht="16.5" hidden="1" customHeight="1"/>
    <row r="40250" ht="16.5" hidden="1" customHeight="1"/>
    <row r="40251" ht="16.5" hidden="1" customHeight="1"/>
    <row r="40252" ht="16.5" hidden="1" customHeight="1"/>
    <row r="40253" ht="16.5" hidden="1" customHeight="1"/>
    <row r="40254" ht="16.5" hidden="1" customHeight="1"/>
    <row r="40255" ht="16.5" hidden="1" customHeight="1"/>
    <row r="40256" ht="16.5" hidden="1" customHeight="1"/>
    <row r="40257" ht="16.5" hidden="1" customHeight="1"/>
    <row r="40258" ht="16.5" hidden="1" customHeight="1"/>
    <row r="40259" ht="16.5" hidden="1" customHeight="1"/>
    <row r="40260" ht="16.5" hidden="1" customHeight="1"/>
    <row r="40261" ht="16.5" hidden="1" customHeight="1"/>
    <row r="40262" ht="16.5" hidden="1" customHeight="1"/>
    <row r="40263" ht="16.5" hidden="1" customHeight="1"/>
    <row r="40264" ht="16.5" hidden="1" customHeight="1"/>
    <row r="40265" ht="16.5" hidden="1" customHeight="1"/>
    <row r="40266" ht="16.5" hidden="1" customHeight="1"/>
    <row r="40267" ht="16.5" hidden="1" customHeight="1"/>
    <row r="40268" ht="16.5" hidden="1" customHeight="1"/>
    <row r="40269" ht="16.5" hidden="1" customHeight="1"/>
    <row r="40270" ht="16.5" hidden="1" customHeight="1"/>
    <row r="40271" ht="16.5" hidden="1" customHeight="1"/>
    <row r="40272" ht="16.5" hidden="1" customHeight="1"/>
    <row r="40273" ht="16.5" hidden="1" customHeight="1"/>
    <row r="40274" ht="16.5" hidden="1" customHeight="1"/>
    <row r="40275" ht="16.5" hidden="1" customHeight="1"/>
    <row r="40276" ht="16.5" hidden="1" customHeight="1"/>
    <row r="40277" ht="16.5" hidden="1" customHeight="1"/>
    <row r="40278" ht="16.5" hidden="1" customHeight="1"/>
    <row r="40279" ht="16.5" hidden="1" customHeight="1"/>
    <row r="40280" ht="16.5" hidden="1" customHeight="1"/>
    <row r="40281" ht="16.5" hidden="1" customHeight="1"/>
    <row r="40282" ht="16.5" hidden="1" customHeight="1"/>
    <row r="40283" ht="16.5" hidden="1" customHeight="1"/>
    <row r="40284" ht="16.5" hidden="1" customHeight="1"/>
    <row r="40285" ht="16.5" hidden="1" customHeight="1"/>
    <row r="40286" ht="16.5" hidden="1" customHeight="1"/>
    <row r="40287" ht="16.5" hidden="1" customHeight="1"/>
    <row r="40288" ht="16.5" hidden="1" customHeight="1"/>
    <row r="40289" ht="16.5" hidden="1" customHeight="1"/>
    <row r="40290" ht="16.5" hidden="1" customHeight="1"/>
    <row r="40291" ht="16.5" hidden="1" customHeight="1"/>
    <row r="40292" ht="16.5" hidden="1" customHeight="1"/>
    <row r="40293" ht="16.5" hidden="1" customHeight="1"/>
    <row r="40294" ht="16.5" hidden="1" customHeight="1"/>
    <row r="40295" ht="16.5" hidden="1" customHeight="1"/>
    <row r="40296" ht="16.5" hidden="1" customHeight="1"/>
    <row r="40297" ht="16.5" hidden="1" customHeight="1"/>
    <row r="40298" ht="16.5" hidden="1" customHeight="1"/>
    <row r="40299" ht="16.5" hidden="1" customHeight="1"/>
    <row r="40300" ht="16.5" hidden="1" customHeight="1"/>
    <row r="40301" ht="16.5" hidden="1" customHeight="1"/>
    <row r="40302" ht="16.5" hidden="1" customHeight="1"/>
    <row r="40303" ht="16.5" hidden="1" customHeight="1"/>
    <row r="40304" ht="16.5" hidden="1" customHeight="1"/>
    <row r="40305" ht="16.5" hidden="1" customHeight="1"/>
    <row r="40306" ht="16.5" hidden="1" customHeight="1"/>
    <row r="40307" ht="16.5" hidden="1" customHeight="1"/>
    <row r="40308" ht="16.5" hidden="1" customHeight="1"/>
    <row r="40309" ht="16.5" hidden="1" customHeight="1"/>
    <row r="40310" ht="16.5" hidden="1" customHeight="1"/>
    <row r="40311" ht="16.5" hidden="1" customHeight="1"/>
    <row r="40312" ht="16.5" hidden="1" customHeight="1"/>
    <row r="40313" ht="16.5" hidden="1" customHeight="1"/>
    <row r="40314" ht="16.5" hidden="1" customHeight="1"/>
    <row r="40315" ht="16.5" hidden="1" customHeight="1"/>
    <row r="40316" ht="16.5" hidden="1" customHeight="1"/>
    <row r="40317" ht="16.5" hidden="1" customHeight="1"/>
    <row r="40318" ht="16.5" hidden="1" customHeight="1"/>
    <row r="40319" ht="16.5" hidden="1" customHeight="1"/>
    <row r="40320" ht="16.5" hidden="1" customHeight="1"/>
    <row r="40321" ht="16.5" hidden="1" customHeight="1"/>
    <row r="40322" ht="16.5" hidden="1" customHeight="1"/>
    <row r="40323" ht="16.5" hidden="1" customHeight="1"/>
    <row r="40324" ht="16.5" hidden="1" customHeight="1"/>
    <row r="40325" ht="16.5" hidden="1" customHeight="1"/>
    <row r="40326" ht="16.5" hidden="1" customHeight="1"/>
    <row r="40327" ht="16.5" hidden="1" customHeight="1"/>
    <row r="40328" ht="16.5" hidden="1" customHeight="1"/>
    <row r="40329" ht="16.5" hidden="1" customHeight="1"/>
    <row r="40330" ht="16.5" hidden="1" customHeight="1"/>
    <row r="40331" ht="16.5" hidden="1" customHeight="1"/>
    <row r="40332" ht="16.5" hidden="1" customHeight="1"/>
    <row r="40333" ht="16.5" hidden="1" customHeight="1"/>
    <row r="40334" ht="16.5" hidden="1" customHeight="1"/>
    <row r="40335" ht="16.5" hidden="1" customHeight="1"/>
    <row r="40336" ht="16.5" hidden="1" customHeight="1"/>
    <row r="40337" ht="16.5" hidden="1" customHeight="1"/>
    <row r="40338" ht="16.5" hidden="1" customHeight="1"/>
    <row r="40339" ht="16.5" hidden="1" customHeight="1"/>
    <row r="40340" ht="16.5" hidden="1" customHeight="1"/>
    <row r="40341" ht="16.5" hidden="1" customHeight="1"/>
    <row r="40342" ht="16.5" hidden="1" customHeight="1"/>
    <row r="40343" ht="16.5" hidden="1" customHeight="1"/>
    <row r="40344" ht="16.5" hidden="1" customHeight="1"/>
    <row r="40345" ht="16.5" hidden="1" customHeight="1"/>
    <row r="40346" ht="16.5" hidden="1" customHeight="1"/>
    <row r="40347" ht="16.5" hidden="1" customHeight="1"/>
    <row r="40348" ht="16.5" hidden="1" customHeight="1"/>
    <row r="40349" ht="16.5" hidden="1" customHeight="1"/>
    <row r="40350" ht="16.5" hidden="1" customHeight="1"/>
    <row r="40351" ht="16.5" hidden="1" customHeight="1"/>
    <row r="40352" ht="16.5" hidden="1" customHeight="1"/>
    <row r="40353" ht="16.5" hidden="1" customHeight="1"/>
    <row r="40354" ht="16.5" hidden="1" customHeight="1"/>
    <row r="40355" ht="16.5" hidden="1" customHeight="1"/>
    <row r="40356" ht="16.5" hidden="1" customHeight="1"/>
    <row r="40357" ht="16.5" hidden="1" customHeight="1"/>
    <row r="40358" ht="16.5" hidden="1" customHeight="1"/>
    <row r="40359" ht="16.5" hidden="1" customHeight="1"/>
    <row r="40360" ht="16.5" hidden="1" customHeight="1"/>
    <row r="40361" ht="16.5" hidden="1" customHeight="1"/>
    <row r="40362" ht="16.5" hidden="1" customHeight="1"/>
    <row r="40363" ht="16.5" hidden="1" customHeight="1"/>
    <row r="40364" ht="16.5" hidden="1" customHeight="1"/>
    <row r="40365" ht="16.5" hidden="1" customHeight="1"/>
    <row r="40366" ht="16.5" hidden="1" customHeight="1"/>
    <row r="40367" ht="16.5" hidden="1" customHeight="1"/>
    <row r="40368" ht="16.5" hidden="1" customHeight="1"/>
    <row r="40369" ht="16.5" hidden="1" customHeight="1"/>
    <row r="40370" ht="16.5" hidden="1" customHeight="1"/>
    <row r="40371" ht="16.5" hidden="1" customHeight="1"/>
    <row r="40372" ht="16.5" hidden="1" customHeight="1"/>
    <row r="40373" ht="16.5" hidden="1" customHeight="1"/>
    <row r="40374" ht="16.5" hidden="1" customHeight="1"/>
    <row r="40375" ht="16.5" hidden="1" customHeight="1"/>
    <row r="40376" ht="16.5" hidden="1" customHeight="1"/>
    <row r="40377" ht="16.5" hidden="1" customHeight="1"/>
    <row r="40378" ht="16.5" hidden="1" customHeight="1"/>
    <row r="40379" ht="16.5" hidden="1" customHeight="1"/>
    <row r="40380" ht="16.5" hidden="1" customHeight="1"/>
    <row r="40381" ht="16.5" hidden="1" customHeight="1"/>
    <row r="40382" ht="16.5" hidden="1" customHeight="1"/>
    <row r="40383" ht="16.5" hidden="1" customHeight="1"/>
    <row r="40384" ht="16.5" hidden="1" customHeight="1"/>
    <row r="40385" ht="16.5" hidden="1" customHeight="1"/>
    <row r="40386" ht="16.5" hidden="1" customHeight="1"/>
    <row r="40387" ht="16.5" hidden="1" customHeight="1"/>
    <row r="40388" ht="16.5" hidden="1" customHeight="1"/>
    <row r="40389" ht="16.5" hidden="1" customHeight="1"/>
    <row r="40390" ht="16.5" hidden="1" customHeight="1"/>
    <row r="40391" ht="16.5" hidden="1" customHeight="1"/>
    <row r="40392" ht="16.5" hidden="1" customHeight="1"/>
    <row r="40393" ht="16.5" hidden="1" customHeight="1"/>
    <row r="40394" ht="16.5" hidden="1" customHeight="1"/>
    <row r="40395" ht="16.5" hidden="1" customHeight="1"/>
    <row r="40396" ht="16.5" hidden="1" customHeight="1"/>
    <row r="40397" ht="16.5" hidden="1" customHeight="1"/>
    <row r="40398" ht="16.5" hidden="1" customHeight="1"/>
    <row r="40399" ht="16.5" hidden="1" customHeight="1"/>
    <row r="40400" ht="16.5" hidden="1" customHeight="1"/>
    <row r="40401" ht="16.5" hidden="1" customHeight="1"/>
    <row r="40402" ht="16.5" hidden="1" customHeight="1"/>
    <row r="40403" ht="16.5" hidden="1" customHeight="1"/>
    <row r="40404" ht="16.5" hidden="1" customHeight="1"/>
    <row r="40405" ht="16.5" hidden="1" customHeight="1"/>
    <row r="40406" ht="16.5" hidden="1" customHeight="1"/>
    <row r="40407" ht="16.5" hidden="1" customHeight="1"/>
    <row r="40408" ht="16.5" hidden="1" customHeight="1"/>
    <row r="40409" ht="16.5" hidden="1" customHeight="1"/>
    <row r="40410" ht="16.5" hidden="1" customHeight="1"/>
    <row r="40411" ht="16.5" hidden="1" customHeight="1"/>
    <row r="40412" ht="16.5" hidden="1" customHeight="1"/>
    <row r="40413" ht="16.5" hidden="1" customHeight="1"/>
    <row r="40414" ht="16.5" hidden="1" customHeight="1"/>
    <row r="40415" ht="16.5" hidden="1" customHeight="1"/>
    <row r="40416" ht="16.5" hidden="1" customHeight="1"/>
    <row r="40417" ht="16.5" hidden="1" customHeight="1"/>
    <row r="40418" ht="16.5" hidden="1" customHeight="1"/>
    <row r="40419" ht="16.5" hidden="1" customHeight="1"/>
    <row r="40420" ht="16.5" hidden="1" customHeight="1"/>
    <row r="40421" ht="16.5" hidden="1" customHeight="1"/>
    <row r="40422" ht="16.5" hidden="1" customHeight="1"/>
    <row r="40423" ht="16.5" hidden="1" customHeight="1"/>
    <row r="40424" ht="16.5" hidden="1" customHeight="1"/>
    <row r="40425" ht="16.5" hidden="1" customHeight="1"/>
    <row r="40426" ht="16.5" hidden="1" customHeight="1"/>
    <row r="40427" ht="16.5" hidden="1" customHeight="1"/>
    <row r="40428" ht="16.5" hidden="1" customHeight="1"/>
    <row r="40429" ht="16.5" hidden="1" customHeight="1"/>
    <row r="40430" ht="16.5" hidden="1" customHeight="1"/>
    <row r="40431" ht="16.5" hidden="1" customHeight="1"/>
    <row r="40432" ht="16.5" hidden="1" customHeight="1"/>
    <row r="40433" ht="16.5" hidden="1" customHeight="1"/>
    <row r="40434" ht="16.5" hidden="1" customHeight="1"/>
    <row r="40435" ht="16.5" hidden="1" customHeight="1"/>
    <row r="40436" ht="16.5" hidden="1" customHeight="1"/>
    <row r="40437" ht="16.5" hidden="1" customHeight="1"/>
    <row r="40438" ht="16.5" hidden="1" customHeight="1"/>
    <row r="40439" ht="16.5" hidden="1" customHeight="1"/>
    <row r="40440" ht="16.5" hidden="1" customHeight="1"/>
    <row r="40441" ht="16.5" hidden="1" customHeight="1"/>
    <row r="40442" ht="16.5" hidden="1" customHeight="1"/>
    <row r="40443" ht="16.5" hidden="1" customHeight="1"/>
    <row r="40444" ht="16.5" hidden="1" customHeight="1"/>
    <row r="40445" ht="16.5" hidden="1" customHeight="1"/>
    <row r="40446" ht="16.5" hidden="1" customHeight="1"/>
    <row r="40447" ht="16.5" hidden="1" customHeight="1"/>
    <row r="40448" ht="16.5" hidden="1" customHeight="1"/>
    <row r="40449" ht="16.5" hidden="1" customHeight="1"/>
    <row r="40450" ht="16.5" hidden="1" customHeight="1"/>
    <row r="40451" ht="16.5" hidden="1" customHeight="1"/>
    <row r="40452" ht="16.5" hidden="1" customHeight="1"/>
    <row r="40453" ht="16.5" hidden="1" customHeight="1"/>
    <row r="40454" ht="16.5" hidden="1" customHeight="1"/>
    <row r="40455" ht="16.5" hidden="1" customHeight="1"/>
    <row r="40456" ht="16.5" hidden="1" customHeight="1"/>
    <row r="40457" ht="16.5" hidden="1" customHeight="1"/>
    <row r="40458" ht="16.5" hidden="1" customHeight="1"/>
    <row r="40459" ht="16.5" hidden="1" customHeight="1"/>
    <row r="40460" ht="16.5" hidden="1" customHeight="1"/>
    <row r="40461" ht="16.5" hidden="1" customHeight="1"/>
    <row r="40462" ht="16.5" hidden="1" customHeight="1"/>
    <row r="40463" ht="16.5" hidden="1" customHeight="1"/>
    <row r="40464" ht="16.5" hidden="1" customHeight="1"/>
    <row r="40465" ht="16.5" hidden="1" customHeight="1"/>
    <row r="40466" ht="16.5" hidden="1" customHeight="1"/>
    <row r="40467" ht="16.5" hidden="1" customHeight="1"/>
    <row r="40468" ht="16.5" hidden="1" customHeight="1"/>
    <row r="40469" ht="16.5" hidden="1" customHeight="1"/>
    <row r="40470" ht="16.5" hidden="1" customHeight="1"/>
    <row r="40471" ht="16.5" hidden="1" customHeight="1"/>
    <row r="40472" ht="16.5" hidden="1" customHeight="1"/>
    <row r="40473" ht="16.5" hidden="1" customHeight="1"/>
    <row r="40474" ht="16.5" hidden="1" customHeight="1"/>
    <row r="40475" ht="16.5" hidden="1" customHeight="1"/>
    <row r="40476" ht="16.5" hidden="1" customHeight="1"/>
    <row r="40477" ht="16.5" hidden="1" customHeight="1"/>
    <row r="40478" ht="16.5" hidden="1" customHeight="1"/>
    <row r="40479" ht="16.5" hidden="1" customHeight="1"/>
    <row r="40480" ht="16.5" hidden="1" customHeight="1"/>
    <row r="40481" ht="16.5" hidden="1" customHeight="1"/>
    <row r="40482" ht="16.5" hidden="1" customHeight="1"/>
    <row r="40483" ht="16.5" hidden="1" customHeight="1"/>
    <row r="40484" ht="16.5" hidden="1" customHeight="1"/>
    <row r="40485" ht="16.5" hidden="1" customHeight="1"/>
    <row r="40486" ht="16.5" hidden="1" customHeight="1"/>
    <row r="40487" ht="16.5" hidden="1" customHeight="1"/>
    <row r="40488" ht="16.5" hidden="1" customHeight="1"/>
    <row r="40489" ht="16.5" hidden="1" customHeight="1"/>
    <row r="40490" ht="16.5" hidden="1" customHeight="1"/>
    <row r="40491" ht="16.5" hidden="1" customHeight="1"/>
    <row r="40492" ht="16.5" hidden="1" customHeight="1"/>
    <row r="40493" ht="16.5" hidden="1" customHeight="1"/>
    <row r="40494" ht="16.5" hidden="1" customHeight="1"/>
    <row r="40495" ht="16.5" hidden="1" customHeight="1"/>
    <row r="40496" ht="16.5" hidden="1" customHeight="1"/>
    <row r="40497" ht="16.5" hidden="1" customHeight="1"/>
    <row r="40498" ht="16.5" hidden="1" customHeight="1"/>
    <row r="40499" ht="16.5" hidden="1" customHeight="1"/>
    <row r="40500" ht="16.5" hidden="1" customHeight="1"/>
    <row r="40501" ht="16.5" hidden="1" customHeight="1"/>
    <row r="40502" ht="16.5" hidden="1" customHeight="1"/>
    <row r="40503" ht="16.5" hidden="1" customHeight="1"/>
    <row r="40504" ht="16.5" hidden="1" customHeight="1"/>
    <row r="40505" ht="16.5" hidden="1" customHeight="1"/>
    <row r="40506" ht="16.5" hidden="1" customHeight="1"/>
    <row r="40507" ht="16.5" hidden="1" customHeight="1"/>
    <row r="40508" ht="16.5" hidden="1" customHeight="1"/>
    <row r="40509" ht="16.5" hidden="1" customHeight="1"/>
    <row r="40510" ht="16.5" hidden="1" customHeight="1"/>
    <row r="40511" ht="16.5" hidden="1" customHeight="1"/>
    <row r="40512" ht="16.5" hidden="1" customHeight="1"/>
    <row r="40513" ht="16.5" hidden="1" customHeight="1"/>
    <row r="40514" ht="16.5" hidden="1" customHeight="1"/>
    <row r="40515" ht="16.5" hidden="1" customHeight="1"/>
    <row r="40516" ht="16.5" hidden="1" customHeight="1"/>
    <row r="40517" ht="16.5" hidden="1" customHeight="1"/>
    <row r="40518" ht="16.5" hidden="1" customHeight="1"/>
    <row r="40519" ht="16.5" hidden="1" customHeight="1"/>
    <row r="40520" ht="16.5" hidden="1" customHeight="1"/>
    <row r="40521" ht="16.5" hidden="1" customHeight="1"/>
    <row r="40522" ht="16.5" hidden="1" customHeight="1"/>
    <row r="40523" ht="16.5" hidden="1" customHeight="1"/>
    <row r="40524" ht="16.5" hidden="1" customHeight="1"/>
    <row r="40525" ht="16.5" hidden="1" customHeight="1"/>
    <row r="40526" ht="16.5" hidden="1" customHeight="1"/>
    <row r="40527" ht="16.5" hidden="1" customHeight="1"/>
    <row r="40528" ht="16.5" hidden="1" customHeight="1"/>
    <row r="40529" ht="16.5" hidden="1" customHeight="1"/>
    <row r="40530" ht="16.5" hidden="1" customHeight="1"/>
    <row r="40531" ht="16.5" hidden="1" customHeight="1"/>
    <row r="40532" ht="16.5" hidden="1" customHeight="1"/>
    <row r="40533" ht="16.5" hidden="1" customHeight="1"/>
    <row r="40534" ht="16.5" hidden="1" customHeight="1"/>
    <row r="40535" ht="16.5" hidden="1" customHeight="1"/>
    <row r="40536" ht="16.5" hidden="1" customHeight="1"/>
    <row r="40537" ht="16.5" hidden="1" customHeight="1"/>
    <row r="40538" ht="16.5" hidden="1" customHeight="1"/>
    <row r="40539" ht="16.5" hidden="1" customHeight="1"/>
    <row r="40540" ht="16.5" hidden="1" customHeight="1"/>
    <row r="40541" ht="16.5" hidden="1" customHeight="1"/>
    <row r="40542" ht="16.5" hidden="1" customHeight="1"/>
    <row r="40543" ht="16.5" hidden="1" customHeight="1"/>
    <row r="40544" ht="16.5" hidden="1" customHeight="1"/>
    <row r="40545" ht="16.5" hidden="1" customHeight="1"/>
    <row r="40546" ht="16.5" hidden="1" customHeight="1"/>
    <row r="40547" ht="16.5" hidden="1" customHeight="1"/>
    <row r="40548" ht="16.5" hidden="1" customHeight="1"/>
    <row r="40549" ht="16.5" hidden="1" customHeight="1"/>
    <row r="40550" ht="16.5" hidden="1" customHeight="1"/>
    <row r="40551" ht="16.5" hidden="1" customHeight="1"/>
    <row r="40552" ht="16.5" hidden="1" customHeight="1"/>
    <row r="40553" ht="16.5" hidden="1" customHeight="1"/>
    <row r="40554" ht="16.5" hidden="1" customHeight="1"/>
    <row r="40555" ht="16.5" hidden="1" customHeight="1"/>
    <row r="40556" ht="16.5" hidden="1" customHeight="1"/>
    <row r="40557" ht="16.5" hidden="1" customHeight="1"/>
    <row r="40558" ht="16.5" hidden="1" customHeight="1"/>
    <row r="40559" ht="16.5" hidden="1" customHeight="1"/>
    <row r="40560" ht="16.5" hidden="1" customHeight="1"/>
    <row r="40561" ht="16.5" hidden="1" customHeight="1"/>
    <row r="40562" ht="16.5" hidden="1" customHeight="1"/>
    <row r="40563" ht="16.5" hidden="1" customHeight="1"/>
    <row r="40564" ht="16.5" hidden="1" customHeight="1"/>
    <row r="40565" ht="16.5" hidden="1" customHeight="1"/>
    <row r="40566" ht="16.5" hidden="1" customHeight="1"/>
    <row r="40567" ht="16.5" hidden="1" customHeight="1"/>
    <row r="40568" ht="16.5" hidden="1" customHeight="1"/>
    <row r="40569" ht="16.5" hidden="1" customHeight="1"/>
    <row r="40570" ht="16.5" hidden="1" customHeight="1"/>
    <row r="40571" ht="16.5" hidden="1" customHeight="1"/>
    <row r="40572" ht="16.5" hidden="1" customHeight="1"/>
    <row r="40573" ht="16.5" hidden="1" customHeight="1"/>
    <row r="40574" ht="16.5" hidden="1" customHeight="1"/>
    <row r="40575" ht="16.5" hidden="1" customHeight="1"/>
    <row r="40576" ht="16.5" hidden="1" customHeight="1"/>
    <row r="40577" ht="16.5" hidden="1" customHeight="1"/>
    <row r="40578" ht="16.5" hidden="1" customHeight="1"/>
    <row r="40579" ht="16.5" hidden="1" customHeight="1"/>
    <row r="40580" ht="16.5" hidden="1" customHeight="1"/>
    <row r="40581" ht="16.5" hidden="1" customHeight="1"/>
    <row r="40582" ht="16.5" hidden="1" customHeight="1"/>
    <row r="40583" ht="16.5" hidden="1" customHeight="1"/>
    <row r="40584" ht="16.5" hidden="1" customHeight="1"/>
    <row r="40585" ht="16.5" hidden="1" customHeight="1"/>
    <row r="40586" ht="16.5" hidden="1" customHeight="1"/>
    <row r="40587" ht="16.5" hidden="1" customHeight="1"/>
    <row r="40588" ht="16.5" hidden="1" customHeight="1"/>
    <row r="40589" ht="16.5" hidden="1" customHeight="1"/>
    <row r="40590" ht="16.5" hidden="1" customHeight="1"/>
    <row r="40591" ht="16.5" hidden="1" customHeight="1"/>
    <row r="40592" ht="16.5" hidden="1" customHeight="1"/>
    <row r="40593" ht="16.5" hidden="1" customHeight="1"/>
    <row r="40594" ht="16.5" hidden="1" customHeight="1"/>
    <row r="40595" ht="16.5" hidden="1" customHeight="1"/>
    <row r="40596" ht="16.5" hidden="1" customHeight="1"/>
    <row r="40597" ht="16.5" hidden="1" customHeight="1"/>
    <row r="40598" ht="16.5" hidden="1" customHeight="1"/>
    <row r="40599" ht="16.5" hidden="1" customHeight="1"/>
    <row r="40600" ht="16.5" hidden="1" customHeight="1"/>
    <row r="40601" ht="16.5" hidden="1" customHeight="1"/>
    <row r="40602" ht="16.5" hidden="1" customHeight="1"/>
    <row r="40603" ht="16.5" hidden="1" customHeight="1"/>
    <row r="40604" ht="16.5" hidden="1" customHeight="1"/>
    <row r="40605" ht="16.5" hidden="1" customHeight="1"/>
    <row r="40606" ht="16.5" hidden="1" customHeight="1"/>
    <row r="40607" ht="16.5" hidden="1" customHeight="1"/>
    <row r="40608" ht="16.5" hidden="1" customHeight="1"/>
    <row r="40609" ht="16.5" hidden="1" customHeight="1"/>
    <row r="40610" ht="16.5" hidden="1" customHeight="1"/>
    <row r="40611" ht="16.5" hidden="1" customHeight="1"/>
    <row r="40612" ht="16.5" hidden="1" customHeight="1"/>
    <row r="40613" ht="16.5" hidden="1" customHeight="1"/>
    <row r="40614" ht="16.5" hidden="1" customHeight="1"/>
    <row r="40615" ht="16.5" hidden="1" customHeight="1"/>
    <row r="40616" ht="16.5" hidden="1" customHeight="1"/>
    <row r="40617" ht="16.5" hidden="1" customHeight="1"/>
    <row r="40618" ht="16.5" hidden="1" customHeight="1"/>
    <row r="40619" ht="16.5" hidden="1" customHeight="1"/>
    <row r="40620" ht="16.5" hidden="1" customHeight="1"/>
    <row r="40621" ht="16.5" hidden="1" customHeight="1"/>
    <row r="40622" ht="16.5" hidden="1" customHeight="1"/>
    <row r="40623" ht="16.5" hidden="1" customHeight="1"/>
    <row r="40624" ht="16.5" hidden="1" customHeight="1"/>
    <row r="40625" ht="16.5" hidden="1" customHeight="1"/>
    <row r="40626" ht="16.5" hidden="1" customHeight="1"/>
    <row r="40627" ht="16.5" hidden="1" customHeight="1"/>
    <row r="40628" ht="16.5" hidden="1" customHeight="1"/>
    <row r="40629" ht="16.5" hidden="1" customHeight="1"/>
    <row r="40630" ht="16.5" hidden="1" customHeight="1"/>
    <row r="40631" ht="16.5" hidden="1" customHeight="1"/>
    <row r="40632" ht="16.5" hidden="1" customHeight="1"/>
    <row r="40633" ht="16.5" hidden="1" customHeight="1"/>
    <row r="40634" ht="16.5" hidden="1" customHeight="1"/>
    <row r="40635" ht="16.5" hidden="1" customHeight="1"/>
    <row r="40636" ht="16.5" hidden="1" customHeight="1"/>
    <row r="40637" ht="16.5" hidden="1" customHeight="1"/>
    <row r="40638" ht="16.5" hidden="1" customHeight="1"/>
    <row r="40639" ht="16.5" hidden="1" customHeight="1"/>
    <row r="40640" ht="16.5" hidden="1" customHeight="1"/>
    <row r="40641" ht="16.5" hidden="1" customHeight="1"/>
    <row r="40642" ht="16.5" hidden="1" customHeight="1"/>
    <row r="40643" ht="16.5" hidden="1" customHeight="1"/>
    <row r="40644" ht="16.5" hidden="1" customHeight="1"/>
    <row r="40645" ht="16.5" hidden="1" customHeight="1"/>
    <row r="40646" ht="16.5" hidden="1" customHeight="1"/>
    <row r="40647" ht="16.5" hidden="1" customHeight="1"/>
    <row r="40648" ht="16.5" hidden="1" customHeight="1"/>
    <row r="40649" ht="16.5" hidden="1" customHeight="1"/>
    <row r="40650" ht="16.5" hidden="1" customHeight="1"/>
    <row r="40651" ht="16.5" hidden="1" customHeight="1"/>
    <row r="40652" ht="16.5" hidden="1" customHeight="1"/>
    <row r="40653" ht="16.5" hidden="1" customHeight="1"/>
    <row r="40654" ht="16.5" hidden="1" customHeight="1"/>
    <row r="40655" ht="16.5" hidden="1" customHeight="1"/>
    <row r="40656" ht="16.5" hidden="1" customHeight="1"/>
    <row r="40657" ht="16.5" hidden="1" customHeight="1"/>
    <row r="40658" ht="16.5" hidden="1" customHeight="1"/>
    <row r="40659" ht="16.5" hidden="1" customHeight="1"/>
    <row r="40660" ht="16.5" hidden="1" customHeight="1"/>
    <row r="40661" ht="16.5" hidden="1" customHeight="1"/>
    <row r="40662" ht="16.5" hidden="1" customHeight="1"/>
    <row r="40663" ht="16.5" hidden="1" customHeight="1"/>
    <row r="40664" ht="16.5" hidden="1" customHeight="1"/>
    <row r="40665" ht="16.5" hidden="1" customHeight="1"/>
    <row r="40666" ht="16.5" hidden="1" customHeight="1"/>
    <row r="40667" ht="16.5" hidden="1" customHeight="1"/>
    <row r="40668" ht="16.5" hidden="1" customHeight="1"/>
    <row r="40669" ht="16.5" hidden="1" customHeight="1"/>
    <row r="40670" ht="16.5" hidden="1" customHeight="1"/>
    <row r="40671" ht="16.5" hidden="1" customHeight="1"/>
    <row r="40672" ht="16.5" hidden="1" customHeight="1"/>
    <row r="40673" ht="16.5" hidden="1" customHeight="1"/>
    <row r="40674" ht="16.5" hidden="1" customHeight="1"/>
    <row r="40675" ht="16.5" hidden="1" customHeight="1"/>
    <row r="40676" ht="16.5" hidden="1" customHeight="1"/>
    <row r="40677" ht="16.5" hidden="1" customHeight="1"/>
    <row r="40678" ht="16.5" hidden="1" customHeight="1"/>
    <row r="40679" ht="16.5" hidden="1" customHeight="1"/>
    <row r="40680" ht="16.5" hidden="1" customHeight="1"/>
    <row r="40681" ht="16.5" hidden="1" customHeight="1"/>
    <row r="40682" ht="16.5" hidden="1" customHeight="1"/>
    <row r="40683" ht="16.5" hidden="1" customHeight="1"/>
    <row r="40684" ht="16.5" hidden="1" customHeight="1"/>
    <row r="40685" ht="16.5" hidden="1" customHeight="1"/>
    <row r="40686" ht="16.5" hidden="1" customHeight="1"/>
    <row r="40687" ht="16.5" hidden="1" customHeight="1"/>
    <row r="40688" ht="16.5" hidden="1" customHeight="1"/>
    <row r="40689" ht="16.5" hidden="1" customHeight="1"/>
    <row r="40690" ht="16.5" hidden="1" customHeight="1"/>
    <row r="40691" ht="16.5" hidden="1" customHeight="1"/>
    <row r="40692" ht="16.5" hidden="1" customHeight="1"/>
    <row r="40693" ht="16.5" hidden="1" customHeight="1"/>
    <row r="40694" ht="16.5" hidden="1" customHeight="1"/>
    <row r="40695" ht="16.5" hidden="1" customHeight="1"/>
    <row r="40696" ht="16.5" hidden="1" customHeight="1"/>
    <row r="40697" ht="16.5" hidden="1" customHeight="1"/>
    <row r="40698" ht="16.5" hidden="1" customHeight="1"/>
    <row r="40699" ht="16.5" hidden="1" customHeight="1"/>
    <row r="40700" ht="16.5" hidden="1" customHeight="1"/>
    <row r="40701" ht="16.5" hidden="1" customHeight="1"/>
    <row r="40702" ht="16.5" hidden="1" customHeight="1"/>
    <row r="40703" ht="16.5" hidden="1" customHeight="1"/>
    <row r="40704" ht="16.5" hidden="1" customHeight="1"/>
    <row r="40705" ht="16.5" hidden="1" customHeight="1"/>
    <row r="40706" ht="16.5" hidden="1" customHeight="1"/>
    <row r="40707" ht="16.5" hidden="1" customHeight="1"/>
    <row r="40708" ht="16.5" hidden="1" customHeight="1"/>
    <row r="40709" ht="16.5" hidden="1" customHeight="1"/>
    <row r="40710" ht="16.5" hidden="1" customHeight="1"/>
    <row r="40711" ht="16.5" hidden="1" customHeight="1"/>
    <row r="40712" ht="16.5" hidden="1" customHeight="1"/>
    <row r="40713" ht="16.5" hidden="1" customHeight="1"/>
    <row r="40714" ht="16.5" hidden="1" customHeight="1"/>
    <row r="40715" ht="16.5" hidden="1" customHeight="1"/>
    <row r="40716" ht="16.5" hidden="1" customHeight="1"/>
    <row r="40717" ht="16.5" hidden="1" customHeight="1"/>
    <row r="40718" ht="16.5" hidden="1" customHeight="1"/>
    <row r="40719" ht="16.5" hidden="1" customHeight="1"/>
    <row r="40720" ht="16.5" hidden="1" customHeight="1"/>
    <row r="40721" ht="16.5" hidden="1" customHeight="1"/>
    <row r="40722" ht="16.5" hidden="1" customHeight="1"/>
    <row r="40723" ht="16.5" hidden="1" customHeight="1"/>
    <row r="40724" ht="16.5" hidden="1" customHeight="1"/>
    <row r="40725" ht="16.5" hidden="1" customHeight="1"/>
    <row r="40726" ht="16.5" hidden="1" customHeight="1"/>
    <row r="40727" ht="16.5" hidden="1" customHeight="1"/>
    <row r="40728" ht="16.5" hidden="1" customHeight="1"/>
    <row r="40729" ht="16.5" hidden="1" customHeight="1"/>
    <row r="40730" ht="16.5" hidden="1" customHeight="1"/>
    <row r="40731" ht="16.5" hidden="1" customHeight="1"/>
    <row r="40732" ht="16.5" hidden="1" customHeight="1"/>
    <row r="40733" ht="16.5" hidden="1" customHeight="1"/>
    <row r="40734" ht="16.5" hidden="1" customHeight="1"/>
    <row r="40735" ht="16.5" hidden="1" customHeight="1"/>
    <row r="40736" ht="16.5" hidden="1" customHeight="1"/>
    <row r="40737" ht="16.5" hidden="1" customHeight="1"/>
    <row r="40738" ht="16.5" hidden="1" customHeight="1"/>
    <row r="40739" ht="16.5" hidden="1" customHeight="1"/>
    <row r="40740" ht="16.5" hidden="1" customHeight="1"/>
    <row r="40741" ht="16.5" hidden="1" customHeight="1"/>
    <row r="40742" ht="16.5" hidden="1" customHeight="1"/>
    <row r="40743" ht="16.5" hidden="1" customHeight="1"/>
    <row r="40744" ht="16.5" hidden="1" customHeight="1"/>
    <row r="40745" ht="16.5" hidden="1" customHeight="1"/>
    <row r="40746" ht="16.5" hidden="1" customHeight="1"/>
    <row r="40747" ht="16.5" hidden="1" customHeight="1"/>
    <row r="40748" ht="16.5" hidden="1" customHeight="1"/>
    <row r="40749" ht="16.5" hidden="1" customHeight="1"/>
    <row r="40750" ht="16.5" hidden="1" customHeight="1"/>
    <row r="40751" ht="16.5" hidden="1" customHeight="1"/>
    <row r="40752" ht="16.5" hidden="1" customHeight="1"/>
    <row r="40753" ht="16.5" hidden="1" customHeight="1"/>
    <row r="40754" ht="16.5" hidden="1" customHeight="1"/>
    <row r="40755" ht="16.5" hidden="1" customHeight="1"/>
    <row r="40756" ht="16.5" hidden="1" customHeight="1"/>
    <row r="40757" ht="16.5" hidden="1" customHeight="1"/>
    <row r="40758" ht="16.5" hidden="1" customHeight="1"/>
    <row r="40759" ht="16.5" hidden="1" customHeight="1"/>
    <row r="40760" ht="16.5" hidden="1" customHeight="1"/>
    <row r="40761" ht="16.5" hidden="1" customHeight="1"/>
    <row r="40762" ht="16.5" hidden="1" customHeight="1"/>
    <row r="40763" ht="16.5" hidden="1" customHeight="1"/>
    <row r="40764" ht="16.5" hidden="1" customHeight="1"/>
    <row r="40765" ht="16.5" hidden="1" customHeight="1"/>
    <row r="40766" ht="16.5" hidden="1" customHeight="1"/>
    <row r="40767" ht="16.5" hidden="1" customHeight="1"/>
    <row r="40768" ht="16.5" hidden="1" customHeight="1"/>
    <row r="40769" ht="16.5" hidden="1" customHeight="1"/>
    <row r="40770" ht="16.5" hidden="1" customHeight="1"/>
    <row r="40771" ht="16.5" hidden="1" customHeight="1"/>
    <row r="40772" ht="16.5" hidden="1" customHeight="1"/>
    <row r="40773" ht="16.5" hidden="1" customHeight="1"/>
    <row r="40774" ht="16.5" hidden="1" customHeight="1"/>
    <row r="40775" ht="16.5" hidden="1" customHeight="1"/>
    <row r="40776" ht="16.5" hidden="1" customHeight="1"/>
    <row r="40777" ht="16.5" hidden="1" customHeight="1"/>
    <row r="40778" ht="16.5" hidden="1" customHeight="1"/>
    <row r="40779" ht="16.5" hidden="1" customHeight="1"/>
    <row r="40780" ht="16.5" hidden="1" customHeight="1"/>
    <row r="40781" ht="16.5" hidden="1" customHeight="1"/>
    <row r="40782" ht="16.5" hidden="1" customHeight="1"/>
    <row r="40783" ht="16.5" hidden="1" customHeight="1"/>
    <row r="40784" ht="16.5" hidden="1" customHeight="1"/>
    <row r="40785" ht="16.5" hidden="1" customHeight="1"/>
    <row r="40786" ht="16.5" hidden="1" customHeight="1"/>
    <row r="40787" ht="16.5" hidden="1" customHeight="1"/>
    <row r="40788" ht="16.5" hidden="1" customHeight="1"/>
    <row r="40789" ht="16.5" hidden="1" customHeight="1"/>
    <row r="40790" ht="16.5" hidden="1" customHeight="1"/>
    <row r="40791" ht="16.5" hidden="1" customHeight="1"/>
    <row r="40792" ht="16.5" hidden="1" customHeight="1"/>
    <row r="40793" ht="16.5" hidden="1" customHeight="1"/>
    <row r="40794" ht="16.5" hidden="1" customHeight="1"/>
    <row r="40795" ht="16.5" hidden="1" customHeight="1"/>
    <row r="40796" ht="16.5" hidden="1" customHeight="1"/>
    <row r="40797" ht="16.5" hidden="1" customHeight="1"/>
    <row r="40798" ht="16.5" hidden="1" customHeight="1"/>
    <row r="40799" ht="16.5" hidden="1" customHeight="1"/>
    <row r="40800" ht="16.5" hidden="1" customHeight="1"/>
    <row r="40801" ht="16.5" hidden="1" customHeight="1"/>
    <row r="40802" ht="16.5" hidden="1" customHeight="1"/>
    <row r="40803" ht="16.5" hidden="1" customHeight="1"/>
    <row r="40804" ht="16.5" hidden="1" customHeight="1"/>
    <row r="40805" ht="16.5" hidden="1" customHeight="1"/>
    <row r="40806" ht="16.5" hidden="1" customHeight="1"/>
    <row r="40807" ht="16.5" hidden="1" customHeight="1"/>
    <row r="40808" ht="16.5" hidden="1" customHeight="1"/>
    <row r="40809" ht="16.5" hidden="1" customHeight="1"/>
    <row r="40810" ht="16.5" hidden="1" customHeight="1"/>
    <row r="40811" ht="16.5" hidden="1" customHeight="1"/>
    <row r="40812" ht="16.5" hidden="1" customHeight="1"/>
    <row r="40813" ht="16.5" hidden="1" customHeight="1"/>
    <row r="40814" ht="16.5" hidden="1" customHeight="1"/>
    <row r="40815" ht="16.5" hidden="1" customHeight="1"/>
    <row r="40816" ht="16.5" hidden="1" customHeight="1"/>
    <row r="40817" ht="16.5" hidden="1" customHeight="1"/>
    <row r="40818" ht="16.5" hidden="1" customHeight="1"/>
    <row r="40819" ht="16.5" hidden="1" customHeight="1"/>
    <row r="40820" ht="16.5" hidden="1" customHeight="1"/>
    <row r="40821" ht="16.5" hidden="1" customHeight="1"/>
    <row r="40822" ht="16.5" hidden="1" customHeight="1"/>
    <row r="40823" ht="16.5" hidden="1" customHeight="1"/>
    <row r="40824" ht="16.5" hidden="1" customHeight="1"/>
    <row r="40825" ht="16.5" hidden="1" customHeight="1"/>
    <row r="40826" ht="16.5" hidden="1" customHeight="1"/>
    <row r="40827" ht="16.5" hidden="1" customHeight="1"/>
    <row r="40828" ht="16.5" hidden="1" customHeight="1"/>
    <row r="40829" ht="16.5" hidden="1" customHeight="1"/>
    <row r="40830" ht="16.5" hidden="1" customHeight="1"/>
    <row r="40831" ht="16.5" hidden="1" customHeight="1"/>
    <row r="40832" ht="16.5" hidden="1" customHeight="1"/>
    <row r="40833" ht="16.5" hidden="1" customHeight="1"/>
    <row r="40834" ht="16.5" hidden="1" customHeight="1"/>
    <row r="40835" ht="16.5" hidden="1" customHeight="1"/>
    <row r="40836" ht="16.5" hidden="1" customHeight="1"/>
    <row r="40837" ht="16.5" hidden="1" customHeight="1"/>
    <row r="40838" ht="16.5" hidden="1" customHeight="1"/>
    <row r="40839" ht="16.5" hidden="1" customHeight="1"/>
    <row r="40840" ht="16.5" hidden="1" customHeight="1"/>
    <row r="40841" ht="16.5" hidden="1" customHeight="1"/>
    <row r="40842" ht="16.5" hidden="1" customHeight="1"/>
    <row r="40843" ht="16.5" hidden="1" customHeight="1"/>
    <row r="40844" ht="16.5" hidden="1" customHeight="1"/>
    <row r="40845" ht="16.5" hidden="1" customHeight="1"/>
    <row r="40846" ht="16.5" hidden="1" customHeight="1"/>
    <row r="40847" ht="16.5" hidden="1" customHeight="1"/>
    <row r="40848" ht="16.5" hidden="1" customHeight="1"/>
    <row r="40849" ht="16.5" hidden="1" customHeight="1"/>
    <row r="40850" ht="16.5" hidden="1" customHeight="1"/>
    <row r="40851" ht="16.5" hidden="1" customHeight="1"/>
    <row r="40852" ht="16.5" hidden="1" customHeight="1"/>
    <row r="40853" ht="16.5" hidden="1" customHeight="1"/>
    <row r="40854" ht="16.5" hidden="1" customHeight="1"/>
    <row r="40855" ht="16.5" hidden="1" customHeight="1"/>
    <row r="40856" ht="16.5" hidden="1" customHeight="1"/>
    <row r="40857" ht="16.5" hidden="1" customHeight="1"/>
    <row r="40858" ht="16.5" hidden="1" customHeight="1"/>
    <row r="40859" ht="16.5" hidden="1" customHeight="1"/>
    <row r="40860" ht="16.5" hidden="1" customHeight="1"/>
    <row r="40861" ht="16.5" hidden="1" customHeight="1"/>
    <row r="40862" ht="16.5" hidden="1" customHeight="1"/>
    <row r="40863" ht="16.5" hidden="1" customHeight="1"/>
    <row r="40864" ht="16.5" hidden="1" customHeight="1"/>
    <row r="40865" ht="16.5" hidden="1" customHeight="1"/>
    <row r="40866" ht="16.5" hidden="1" customHeight="1"/>
    <row r="40867" ht="16.5" hidden="1" customHeight="1"/>
    <row r="40868" ht="16.5" hidden="1" customHeight="1"/>
    <row r="40869" ht="16.5" hidden="1" customHeight="1"/>
    <row r="40870" ht="16.5" hidden="1" customHeight="1"/>
    <row r="40871" ht="16.5" hidden="1" customHeight="1"/>
    <row r="40872" ht="16.5" hidden="1" customHeight="1"/>
    <row r="40873" ht="16.5" hidden="1" customHeight="1"/>
    <row r="40874" ht="16.5" hidden="1" customHeight="1"/>
    <row r="40875" ht="16.5" hidden="1" customHeight="1"/>
    <row r="40876" ht="16.5" hidden="1" customHeight="1"/>
    <row r="40877" ht="16.5" hidden="1" customHeight="1"/>
    <row r="40878" ht="16.5" hidden="1" customHeight="1"/>
    <row r="40879" ht="16.5" hidden="1" customHeight="1"/>
    <row r="40880" ht="16.5" hidden="1" customHeight="1"/>
    <row r="40881" ht="16.5" hidden="1" customHeight="1"/>
    <row r="40882" ht="16.5" hidden="1" customHeight="1"/>
    <row r="40883" ht="16.5" hidden="1" customHeight="1"/>
    <row r="40884" ht="16.5" hidden="1" customHeight="1"/>
    <row r="40885" ht="16.5" hidden="1" customHeight="1"/>
    <row r="40886" ht="16.5" hidden="1" customHeight="1"/>
    <row r="40887" ht="16.5" hidden="1" customHeight="1"/>
    <row r="40888" ht="16.5" hidden="1" customHeight="1"/>
    <row r="40889" ht="16.5" hidden="1" customHeight="1"/>
    <row r="40890" ht="16.5" hidden="1" customHeight="1"/>
    <row r="40891" ht="16.5" hidden="1" customHeight="1"/>
    <row r="40892" ht="16.5" hidden="1" customHeight="1"/>
    <row r="40893" ht="16.5" hidden="1" customHeight="1"/>
    <row r="40894" ht="16.5" hidden="1" customHeight="1"/>
    <row r="40895" ht="16.5" hidden="1" customHeight="1"/>
    <row r="40896" ht="16.5" hidden="1" customHeight="1"/>
    <row r="40897" ht="16.5" hidden="1" customHeight="1"/>
    <row r="40898" ht="16.5" hidden="1" customHeight="1"/>
    <row r="40899" ht="16.5" hidden="1" customHeight="1"/>
    <row r="40900" ht="16.5" hidden="1" customHeight="1"/>
    <row r="40901" ht="16.5" hidden="1" customHeight="1"/>
    <row r="40902" ht="16.5" hidden="1" customHeight="1"/>
    <row r="40903" ht="16.5" hidden="1" customHeight="1"/>
    <row r="40904" ht="16.5" hidden="1" customHeight="1"/>
    <row r="40905" ht="16.5" hidden="1" customHeight="1"/>
    <row r="40906" ht="16.5" hidden="1" customHeight="1"/>
    <row r="40907" ht="16.5" hidden="1" customHeight="1"/>
    <row r="40908" ht="16.5" hidden="1" customHeight="1"/>
    <row r="40909" ht="16.5" hidden="1" customHeight="1"/>
    <row r="40910" ht="16.5" hidden="1" customHeight="1"/>
    <row r="40911" ht="16.5" hidden="1" customHeight="1"/>
    <row r="40912" ht="16.5" hidden="1" customHeight="1"/>
    <row r="40913" ht="16.5" hidden="1" customHeight="1"/>
    <row r="40914" ht="16.5" hidden="1" customHeight="1"/>
    <row r="40915" ht="16.5" hidden="1" customHeight="1"/>
    <row r="40916" ht="16.5" hidden="1" customHeight="1"/>
    <row r="40917" ht="16.5" hidden="1" customHeight="1"/>
    <row r="40918" ht="16.5" hidden="1" customHeight="1"/>
    <row r="40919" ht="16.5" hidden="1" customHeight="1"/>
    <row r="40920" ht="16.5" hidden="1" customHeight="1"/>
    <row r="40921" ht="16.5" hidden="1" customHeight="1"/>
    <row r="40922" ht="16.5" hidden="1" customHeight="1"/>
    <row r="40923" ht="16.5" hidden="1" customHeight="1"/>
    <row r="40924" ht="16.5" hidden="1" customHeight="1"/>
    <row r="40925" ht="16.5" hidden="1" customHeight="1"/>
    <row r="40926" ht="16.5" hidden="1" customHeight="1"/>
    <row r="40927" ht="16.5" hidden="1" customHeight="1"/>
    <row r="40928" ht="16.5" hidden="1" customHeight="1"/>
    <row r="40929" ht="16.5" hidden="1" customHeight="1"/>
    <row r="40930" ht="16.5" hidden="1" customHeight="1"/>
    <row r="40931" ht="16.5" hidden="1" customHeight="1"/>
    <row r="40932" ht="16.5" hidden="1" customHeight="1"/>
    <row r="40933" ht="16.5" hidden="1" customHeight="1"/>
    <row r="40934" ht="16.5" hidden="1" customHeight="1"/>
    <row r="40935" ht="16.5" hidden="1" customHeight="1"/>
    <row r="40936" ht="16.5" hidden="1" customHeight="1"/>
    <row r="40937" ht="16.5" hidden="1" customHeight="1"/>
    <row r="40938" ht="16.5" hidden="1" customHeight="1"/>
    <row r="40939" ht="16.5" hidden="1" customHeight="1"/>
    <row r="40940" ht="16.5" hidden="1" customHeight="1"/>
    <row r="40941" ht="16.5" hidden="1" customHeight="1"/>
    <row r="40942" ht="16.5" hidden="1" customHeight="1"/>
    <row r="40943" ht="16.5" hidden="1" customHeight="1"/>
    <row r="40944" ht="16.5" hidden="1" customHeight="1"/>
    <row r="40945" ht="16.5" hidden="1" customHeight="1"/>
    <row r="40946" ht="16.5" hidden="1" customHeight="1"/>
    <row r="40947" ht="16.5" hidden="1" customHeight="1"/>
    <row r="40948" ht="16.5" hidden="1" customHeight="1"/>
    <row r="40949" ht="16.5" hidden="1" customHeight="1"/>
    <row r="40950" ht="16.5" hidden="1" customHeight="1"/>
    <row r="40951" ht="16.5" hidden="1" customHeight="1"/>
    <row r="40952" ht="16.5" hidden="1" customHeight="1"/>
    <row r="40953" ht="16.5" hidden="1" customHeight="1"/>
    <row r="40954" ht="16.5" hidden="1" customHeight="1"/>
    <row r="40955" ht="16.5" hidden="1" customHeight="1"/>
    <row r="40956" ht="16.5" hidden="1" customHeight="1"/>
    <row r="40957" ht="16.5" hidden="1" customHeight="1"/>
    <row r="40958" ht="16.5" hidden="1" customHeight="1"/>
    <row r="40959" ht="16.5" hidden="1" customHeight="1"/>
    <row r="40960" ht="16.5" hidden="1" customHeight="1"/>
    <row r="40961" ht="16.5" hidden="1" customHeight="1"/>
    <row r="40962" ht="16.5" hidden="1" customHeight="1"/>
    <row r="40963" ht="16.5" hidden="1" customHeight="1"/>
    <row r="40964" ht="16.5" hidden="1" customHeight="1"/>
    <row r="40965" ht="16.5" hidden="1" customHeight="1"/>
    <row r="40966" ht="16.5" hidden="1" customHeight="1"/>
    <row r="40967" ht="16.5" hidden="1" customHeight="1"/>
    <row r="40968" ht="16.5" hidden="1" customHeight="1"/>
    <row r="40969" ht="16.5" hidden="1" customHeight="1"/>
    <row r="40970" ht="16.5" hidden="1" customHeight="1"/>
    <row r="40971" ht="16.5" hidden="1" customHeight="1"/>
    <row r="40972" ht="16.5" hidden="1" customHeight="1"/>
    <row r="40973" ht="16.5" hidden="1" customHeight="1"/>
    <row r="40974" ht="16.5" hidden="1" customHeight="1"/>
    <row r="40975" ht="16.5" hidden="1" customHeight="1"/>
    <row r="40976" ht="16.5" hidden="1" customHeight="1"/>
    <row r="40977" ht="16.5" hidden="1" customHeight="1"/>
    <row r="40978" ht="16.5" hidden="1" customHeight="1"/>
    <row r="40979" ht="16.5" hidden="1" customHeight="1"/>
    <row r="40980" ht="16.5" hidden="1" customHeight="1"/>
    <row r="40981" ht="16.5" hidden="1" customHeight="1"/>
    <row r="40982" ht="16.5" hidden="1" customHeight="1"/>
    <row r="40983" ht="16.5" hidden="1" customHeight="1"/>
    <row r="40984" ht="16.5" hidden="1" customHeight="1"/>
    <row r="40985" ht="16.5" hidden="1" customHeight="1"/>
    <row r="40986" ht="16.5" hidden="1" customHeight="1"/>
    <row r="40987" ht="16.5" hidden="1" customHeight="1"/>
    <row r="40988" ht="16.5" hidden="1" customHeight="1"/>
    <row r="40989" ht="16.5" hidden="1" customHeight="1"/>
    <row r="40990" ht="16.5" hidden="1" customHeight="1"/>
    <row r="40991" ht="16.5" hidden="1" customHeight="1"/>
    <row r="40992" ht="16.5" hidden="1" customHeight="1"/>
    <row r="40993" ht="16.5" hidden="1" customHeight="1"/>
    <row r="40994" ht="16.5" hidden="1" customHeight="1"/>
    <row r="40995" ht="16.5" hidden="1" customHeight="1"/>
    <row r="40996" ht="16.5" hidden="1" customHeight="1"/>
    <row r="40997" ht="16.5" hidden="1" customHeight="1"/>
    <row r="40998" ht="16.5" hidden="1" customHeight="1"/>
    <row r="40999" ht="16.5" hidden="1" customHeight="1"/>
    <row r="41000" ht="16.5" hidden="1" customHeight="1"/>
    <row r="41001" ht="16.5" hidden="1" customHeight="1"/>
    <row r="41002" ht="16.5" hidden="1" customHeight="1"/>
    <row r="41003" ht="16.5" hidden="1" customHeight="1"/>
    <row r="41004" ht="16.5" hidden="1" customHeight="1"/>
    <row r="41005" ht="16.5" hidden="1" customHeight="1"/>
    <row r="41006" ht="16.5" hidden="1" customHeight="1"/>
    <row r="41007" ht="16.5" hidden="1" customHeight="1"/>
    <row r="41008" ht="16.5" hidden="1" customHeight="1"/>
    <row r="41009" ht="16.5" hidden="1" customHeight="1"/>
    <row r="41010" ht="16.5" hidden="1" customHeight="1"/>
    <row r="41011" ht="16.5" hidden="1" customHeight="1"/>
    <row r="41012" ht="16.5" hidden="1" customHeight="1"/>
    <row r="41013" ht="16.5" hidden="1" customHeight="1"/>
    <row r="41014" ht="16.5" hidden="1" customHeight="1"/>
    <row r="41015" ht="16.5" hidden="1" customHeight="1"/>
    <row r="41016" ht="16.5" hidden="1" customHeight="1"/>
    <row r="41017" ht="16.5" hidden="1" customHeight="1"/>
    <row r="41018" ht="16.5" hidden="1" customHeight="1"/>
    <row r="41019" ht="16.5" hidden="1" customHeight="1"/>
    <row r="41020" ht="16.5" hidden="1" customHeight="1"/>
    <row r="41021" ht="16.5" hidden="1" customHeight="1"/>
    <row r="41022" ht="16.5" hidden="1" customHeight="1"/>
    <row r="41023" ht="16.5" hidden="1" customHeight="1"/>
    <row r="41024" ht="16.5" hidden="1" customHeight="1"/>
    <row r="41025" ht="16.5" hidden="1" customHeight="1"/>
    <row r="41026" ht="16.5" hidden="1" customHeight="1"/>
    <row r="41027" ht="16.5" hidden="1" customHeight="1"/>
    <row r="41028" ht="16.5" hidden="1" customHeight="1"/>
    <row r="41029" ht="16.5" hidden="1" customHeight="1"/>
    <row r="41030" ht="16.5" hidden="1" customHeight="1"/>
    <row r="41031" ht="16.5" hidden="1" customHeight="1"/>
    <row r="41032" ht="16.5" hidden="1" customHeight="1"/>
    <row r="41033" ht="16.5" hidden="1" customHeight="1"/>
    <row r="41034" ht="16.5" hidden="1" customHeight="1"/>
    <row r="41035" ht="16.5" hidden="1" customHeight="1"/>
    <row r="41036" ht="16.5" hidden="1" customHeight="1"/>
    <row r="41037" ht="16.5" hidden="1" customHeight="1"/>
    <row r="41038" ht="16.5" hidden="1" customHeight="1"/>
    <row r="41039" ht="16.5" hidden="1" customHeight="1"/>
    <row r="41040" ht="16.5" hidden="1" customHeight="1"/>
    <row r="41041" ht="16.5" hidden="1" customHeight="1"/>
    <row r="41042" ht="16.5" hidden="1" customHeight="1"/>
    <row r="41043" ht="16.5" hidden="1" customHeight="1"/>
    <row r="41044" ht="16.5" hidden="1" customHeight="1"/>
    <row r="41045" ht="16.5" hidden="1" customHeight="1"/>
    <row r="41046" ht="16.5" hidden="1" customHeight="1"/>
    <row r="41047" ht="16.5" hidden="1" customHeight="1"/>
    <row r="41048" ht="16.5" hidden="1" customHeight="1"/>
    <row r="41049" ht="16.5" hidden="1" customHeight="1"/>
    <row r="41050" ht="16.5" hidden="1" customHeight="1"/>
    <row r="41051" ht="16.5" hidden="1" customHeight="1"/>
    <row r="41052" ht="16.5" hidden="1" customHeight="1"/>
    <row r="41053" ht="16.5" hidden="1" customHeight="1"/>
    <row r="41054" ht="16.5" hidden="1" customHeight="1"/>
    <row r="41055" ht="16.5" hidden="1" customHeight="1"/>
    <row r="41056" ht="16.5" hidden="1" customHeight="1"/>
    <row r="41057" ht="16.5" hidden="1" customHeight="1"/>
    <row r="41058" ht="16.5" hidden="1" customHeight="1"/>
    <row r="41059" ht="16.5" hidden="1" customHeight="1"/>
    <row r="41060" ht="16.5" hidden="1" customHeight="1"/>
    <row r="41061" ht="16.5" hidden="1" customHeight="1"/>
    <row r="41062" ht="16.5" hidden="1" customHeight="1"/>
    <row r="41063" ht="16.5" hidden="1" customHeight="1"/>
    <row r="41064" ht="16.5" hidden="1" customHeight="1"/>
    <row r="41065" ht="16.5" hidden="1" customHeight="1"/>
    <row r="41066" ht="16.5" hidden="1" customHeight="1"/>
    <row r="41067" ht="16.5" hidden="1" customHeight="1"/>
    <row r="41068" ht="16.5" hidden="1" customHeight="1"/>
    <row r="41069" ht="16.5" hidden="1" customHeight="1"/>
    <row r="41070" ht="16.5" hidden="1" customHeight="1"/>
    <row r="41071" ht="16.5" hidden="1" customHeight="1"/>
    <row r="41072" ht="16.5" hidden="1" customHeight="1"/>
    <row r="41073" ht="16.5" hidden="1" customHeight="1"/>
    <row r="41074" ht="16.5" hidden="1" customHeight="1"/>
    <row r="41075" ht="16.5" hidden="1" customHeight="1"/>
    <row r="41076" ht="16.5" hidden="1" customHeight="1"/>
    <row r="41077" ht="16.5" hidden="1" customHeight="1"/>
    <row r="41078" ht="16.5" hidden="1" customHeight="1"/>
    <row r="41079" ht="16.5" hidden="1" customHeight="1"/>
    <row r="41080" ht="16.5" hidden="1" customHeight="1"/>
    <row r="41081" ht="16.5" hidden="1" customHeight="1"/>
    <row r="41082" ht="16.5" hidden="1" customHeight="1"/>
    <row r="41083" ht="16.5" hidden="1" customHeight="1"/>
    <row r="41084" ht="16.5" hidden="1" customHeight="1"/>
    <row r="41085" ht="16.5" hidden="1" customHeight="1"/>
    <row r="41086" ht="16.5" hidden="1" customHeight="1"/>
    <row r="41087" ht="16.5" hidden="1" customHeight="1"/>
    <row r="41088" ht="16.5" hidden="1" customHeight="1"/>
    <row r="41089" ht="16.5" hidden="1" customHeight="1"/>
    <row r="41090" ht="16.5" hidden="1" customHeight="1"/>
    <row r="41091" ht="16.5" hidden="1" customHeight="1"/>
    <row r="41092" ht="16.5" hidden="1" customHeight="1"/>
    <row r="41093" ht="16.5" hidden="1" customHeight="1"/>
    <row r="41094" ht="16.5" hidden="1" customHeight="1"/>
    <row r="41095" ht="16.5" hidden="1" customHeight="1"/>
    <row r="41096" ht="16.5" hidden="1" customHeight="1"/>
    <row r="41097" ht="16.5" hidden="1" customHeight="1"/>
    <row r="41098" ht="16.5" hidden="1" customHeight="1"/>
    <row r="41099" ht="16.5" hidden="1" customHeight="1"/>
    <row r="41100" ht="16.5" hidden="1" customHeight="1"/>
    <row r="41101" ht="16.5" hidden="1" customHeight="1"/>
    <row r="41102" ht="16.5" hidden="1" customHeight="1"/>
    <row r="41103" ht="16.5" hidden="1" customHeight="1"/>
    <row r="41104" ht="16.5" hidden="1" customHeight="1"/>
    <row r="41105" ht="16.5" hidden="1" customHeight="1"/>
    <row r="41106" ht="16.5" hidden="1" customHeight="1"/>
    <row r="41107" ht="16.5" hidden="1" customHeight="1"/>
    <row r="41108" ht="16.5" hidden="1" customHeight="1"/>
    <row r="41109" ht="16.5" hidden="1" customHeight="1"/>
    <row r="41110" ht="16.5" hidden="1" customHeight="1"/>
    <row r="41111" ht="16.5" hidden="1" customHeight="1"/>
    <row r="41112" ht="16.5" hidden="1" customHeight="1"/>
    <row r="41113" ht="16.5" hidden="1" customHeight="1"/>
    <row r="41114" ht="16.5" hidden="1" customHeight="1"/>
    <row r="41115" ht="16.5" hidden="1" customHeight="1"/>
    <row r="41116" ht="16.5" hidden="1" customHeight="1"/>
    <row r="41117" ht="16.5" hidden="1" customHeight="1"/>
    <row r="41118" ht="16.5" hidden="1" customHeight="1"/>
    <row r="41119" ht="16.5" hidden="1" customHeight="1"/>
    <row r="41120" ht="16.5" hidden="1" customHeight="1"/>
    <row r="41121" ht="16.5" hidden="1" customHeight="1"/>
    <row r="41122" ht="16.5" hidden="1" customHeight="1"/>
    <row r="41123" ht="16.5" hidden="1" customHeight="1"/>
    <row r="41124" ht="16.5" hidden="1" customHeight="1"/>
    <row r="41125" ht="16.5" hidden="1" customHeight="1"/>
    <row r="41126" ht="16.5" hidden="1" customHeight="1"/>
    <row r="41127" ht="16.5" hidden="1" customHeight="1"/>
    <row r="41128" ht="16.5" hidden="1" customHeight="1"/>
    <row r="41129" ht="16.5" hidden="1" customHeight="1"/>
    <row r="41130" ht="16.5" hidden="1" customHeight="1"/>
    <row r="41131" ht="16.5" hidden="1" customHeight="1"/>
    <row r="41132" ht="16.5" hidden="1" customHeight="1"/>
    <row r="41133" ht="16.5" hidden="1" customHeight="1"/>
    <row r="41134" ht="16.5" hidden="1" customHeight="1"/>
    <row r="41135" ht="16.5" hidden="1" customHeight="1"/>
    <row r="41136" ht="16.5" hidden="1" customHeight="1"/>
    <row r="41137" ht="16.5" hidden="1" customHeight="1"/>
    <row r="41138" ht="16.5" hidden="1" customHeight="1"/>
    <row r="41139" ht="16.5" hidden="1" customHeight="1"/>
    <row r="41140" ht="16.5" hidden="1" customHeight="1"/>
    <row r="41141" ht="16.5" hidden="1" customHeight="1"/>
    <row r="41142" ht="16.5" hidden="1" customHeight="1"/>
    <row r="41143" ht="16.5" hidden="1" customHeight="1"/>
    <row r="41144" ht="16.5" hidden="1" customHeight="1"/>
    <row r="41145" ht="16.5" hidden="1" customHeight="1"/>
    <row r="41146" ht="16.5" hidden="1" customHeight="1"/>
    <row r="41147" ht="16.5" hidden="1" customHeight="1"/>
    <row r="41148" ht="16.5" hidden="1" customHeight="1"/>
    <row r="41149" ht="16.5" hidden="1" customHeight="1"/>
    <row r="41150" ht="16.5" hidden="1" customHeight="1"/>
    <row r="41151" ht="16.5" hidden="1" customHeight="1"/>
    <row r="41152" ht="16.5" hidden="1" customHeight="1"/>
    <row r="41153" ht="16.5" hidden="1" customHeight="1"/>
    <row r="41154" ht="16.5" hidden="1" customHeight="1"/>
    <row r="41155" ht="16.5" hidden="1" customHeight="1"/>
    <row r="41156" ht="16.5" hidden="1" customHeight="1"/>
    <row r="41157" ht="16.5" hidden="1" customHeight="1"/>
    <row r="41158" ht="16.5" hidden="1" customHeight="1"/>
    <row r="41159" ht="16.5" hidden="1" customHeight="1"/>
    <row r="41160" ht="16.5" hidden="1" customHeight="1"/>
    <row r="41161" ht="16.5" hidden="1" customHeight="1"/>
    <row r="41162" ht="16.5" hidden="1" customHeight="1"/>
    <row r="41163" ht="16.5" hidden="1" customHeight="1"/>
    <row r="41164" ht="16.5" hidden="1" customHeight="1"/>
    <row r="41165" ht="16.5" hidden="1" customHeight="1"/>
    <row r="41166" ht="16.5" hidden="1" customHeight="1"/>
    <row r="41167" ht="16.5" hidden="1" customHeight="1"/>
    <row r="41168" ht="16.5" hidden="1" customHeight="1"/>
    <row r="41169" ht="16.5" hidden="1" customHeight="1"/>
    <row r="41170" ht="16.5" hidden="1" customHeight="1"/>
    <row r="41171" ht="16.5" hidden="1" customHeight="1"/>
    <row r="41172" ht="16.5" hidden="1" customHeight="1"/>
    <row r="41173" ht="16.5" hidden="1" customHeight="1"/>
    <row r="41174" ht="16.5" hidden="1" customHeight="1"/>
    <row r="41175" ht="16.5" hidden="1" customHeight="1"/>
    <row r="41176" ht="16.5" hidden="1" customHeight="1"/>
    <row r="41177" ht="16.5" hidden="1" customHeight="1"/>
    <row r="41178" ht="16.5" hidden="1" customHeight="1"/>
    <row r="41179" ht="16.5" hidden="1" customHeight="1"/>
    <row r="41180" ht="16.5" hidden="1" customHeight="1"/>
    <row r="41181" ht="16.5" hidden="1" customHeight="1"/>
    <row r="41182" ht="16.5" hidden="1" customHeight="1"/>
    <row r="41183" ht="16.5" hidden="1" customHeight="1"/>
    <row r="41184" ht="16.5" hidden="1" customHeight="1"/>
    <row r="41185" ht="16.5" hidden="1" customHeight="1"/>
    <row r="41186" ht="16.5" hidden="1" customHeight="1"/>
    <row r="41187" ht="16.5" hidden="1" customHeight="1"/>
    <row r="41188" ht="16.5" hidden="1" customHeight="1"/>
    <row r="41189" ht="16.5" hidden="1" customHeight="1"/>
    <row r="41190" ht="16.5" hidden="1" customHeight="1"/>
    <row r="41191" ht="16.5" hidden="1" customHeight="1"/>
    <row r="41192" ht="16.5" hidden="1" customHeight="1"/>
    <row r="41193" ht="16.5" hidden="1" customHeight="1"/>
    <row r="41194" ht="16.5" hidden="1" customHeight="1"/>
    <row r="41195" ht="16.5" hidden="1" customHeight="1"/>
    <row r="41196" ht="16.5" hidden="1" customHeight="1"/>
    <row r="41197" ht="16.5" hidden="1" customHeight="1"/>
    <row r="41198" ht="16.5" hidden="1" customHeight="1"/>
    <row r="41199" ht="16.5" hidden="1" customHeight="1"/>
    <row r="41200" ht="16.5" hidden="1" customHeight="1"/>
    <row r="41201" ht="16.5" hidden="1" customHeight="1"/>
    <row r="41202" ht="16.5" hidden="1" customHeight="1"/>
    <row r="41203" ht="16.5" hidden="1" customHeight="1"/>
    <row r="41204" ht="16.5" hidden="1" customHeight="1"/>
    <row r="41205" ht="16.5" hidden="1" customHeight="1"/>
    <row r="41206" ht="16.5" hidden="1" customHeight="1"/>
    <row r="41207" ht="16.5" hidden="1" customHeight="1"/>
    <row r="41208" ht="16.5" hidden="1" customHeight="1"/>
    <row r="41209" ht="16.5" hidden="1" customHeight="1"/>
    <row r="41210" ht="16.5" hidden="1" customHeight="1"/>
    <row r="41211" ht="16.5" hidden="1" customHeight="1"/>
    <row r="41212" ht="16.5" hidden="1" customHeight="1"/>
    <row r="41213" ht="16.5" hidden="1" customHeight="1"/>
    <row r="41214" ht="16.5" hidden="1" customHeight="1"/>
    <row r="41215" ht="16.5" hidden="1" customHeight="1"/>
    <row r="41216" ht="16.5" hidden="1" customHeight="1"/>
    <row r="41217" ht="16.5" hidden="1" customHeight="1"/>
    <row r="41218" ht="16.5" hidden="1" customHeight="1"/>
    <row r="41219" ht="16.5" hidden="1" customHeight="1"/>
    <row r="41220" ht="16.5" hidden="1" customHeight="1"/>
    <row r="41221" ht="16.5" hidden="1" customHeight="1"/>
    <row r="41222" ht="16.5" hidden="1" customHeight="1"/>
    <row r="41223" ht="16.5" hidden="1" customHeight="1"/>
    <row r="41224" ht="16.5" hidden="1" customHeight="1"/>
    <row r="41225" ht="16.5" hidden="1" customHeight="1"/>
    <row r="41226" ht="16.5" hidden="1" customHeight="1"/>
    <row r="41227" ht="16.5" hidden="1" customHeight="1"/>
    <row r="41228" ht="16.5" hidden="1" customHeight="1"/>
    <row r="41229" ht="16.5" hidden="1" customHeight="1"/>
    <row r="41230" ht="16.5" hidden="1" customHeight="1"/>
    <row r="41231" ht="16.5" hidden="1" customHeight="1"/>
    <row r="41232" ht="16.5" hidden="1" customHeight="1"/>
    <row r="41233" ht="16.5" hidden="1" customHeight="1"/>
    <row r="41234" ht="16.5" hidden="1" customHeight="1"/>
    <row r="41235" ht="16.5" hidden="1" customHeight="1"/>
    <row r="41236" ht="16.5" hidden="1" customHeight="1"/>
    <row r="41237" ht="16.5" hidden="1" customHeight="1"/>
    <row r="41238" ht="16.5" hidden="1" customHeight="1"/>
    <row r="41239" ht="16.5" hidden="1" customHeight="1"/>
    <row r="41240" ht="16.5" hidden="1" customHeight="1"/>
    <row r="41241" ht="16.5" hidden="1" customHeight="1"/>
    <row r="41242" ht="16.5" hidden="1" customHeight="1"/>
    <row r="41243" ht="16.5" hidden="1" customHeight="1"/>
    <row r="41244" ht="16.5" hidden="1" customHeight="1"/>
    <row r="41245" ht="16.5" hidden="1" customHeight="1"/>
    <row r="41246" ht="16.5" hidden="1" customHeight="1"/>
    <row r="41247" ht="16.5" hidden="1" customHeight="1"/>
    <row r="41248" ht="16.5" hidden="1" customHeight="1"/>
    <row r="41249" ht="16.5" hidden="1" customHeight="1"/>
    <row r="41250" ht="16.5" hidden="1" customHeight="1"/>
    <row r="41251" ht="16.5" hidden="1" customHeight="1"/>
    <row r="41252" ht="16.5" hidden="1" customHeight="1"/>
    <row r="41253" ht="16.5" hidden="1" customHeight="1"/>
    <row r="41254" ht="16.5" hidden="1" customHeight="1"/>
    <row r="41255" ht="16.5" hidden="1" customHeight="1"/>
    <row r="41256" ht="16.5" hidden="1" customHeight="1"/>
    <row r="41257" ht="16.5" hidden="1" customHeight="1"/>
    <row r="41258" ht="16.5" hidden="1" customHeight="1"/>
    <row r="41259" ht="16.5" hidden="1" customHeight="1"/>
    <row r="41260" ht="16.5" hidden="1" customHeight="1"/>
    <row r="41261" ht="16.5" hidden="1" customHeight="1"/>
    <row r="41262" ht="16.5" hidden="1" customHeight="1"/>
    <row r="41263" ht="16.5" hidden="1" customHeight="1"/>
    <row r="41264" ht="16.5" hidden="1" customHeight="1"/>
    <row r="41265" ht="16.5" hidden="1" customHeight="1"/>
    <row r="41266" ht="16.5" hidden="1" customHeight="1"/>
    <row r="41267" ht="16.5" hidden="1" customHeight="1"/>
    <row r="41268" ht="16.5" hidden="1" customHeight="1"/>
    <row r="41269" ht="16.5" hidden="1" customHeight="1"/>
    <row r="41270" ht="16.5" hidden="1" customHeight="1"/>
    <row r="41271" ht="16.5" hidden="1" customHeight="1"/>
    <row r="41272" ht="16.5" hidden="1" customHeight="1"/>
    <row r="41273" ht="16.5" hidden="1" customHeight="1"/>
    <row r="41274" ht="16.5" hidden="1" customHeight="1"/>
    <row r="41275" ht="16.5" hidden="1" customHeight="1"/>
    <row r="41276" ht="16.5" hidden="1" customHeight="1"/>
    <row r="41277" ht="16.5" hidden="1" customHeight="1"/>
    <row r="41278" ht="16.5" hidden="1" customHeight="1"/>
    <row r="41279" ht="16.5" hidden="1" customHeight="1"/>
    <row r="41280" ht="16.5" hidden="1" customHeight="1"/>
    <row r="41281" ht="16.5" hidden="1" customHeight="1"/>
    <row r="41282" ht="16.5" hidden="1" customHeight="1"/>
    <row r="41283" ht="16.5" hidden="1" customHeight="1"/>
    <row r="41284" ht="16.5" hidden="1" customHeight="1"/>
    <row r="41285" ht="16.5" hidden="1" customHeight="1"/>
    <row r="41286" ht="16.5" hidden="1" customHeight="1"/>
    <row r="41287" ht="16.5" hidden="1" customHeight="1"/>
    <row r="41288" ht="16.5" hidden="1" customHeight="1"/>
    <row r="41289" ht="16.5" hidden="1" customHeight="1"/>
    <row r="41290" ht="16.5" hidden="1" customHeight="1"/>
    <row r="41291" ht="16.5" hidden="1" customHeight="1"/>
    <row r="41292" ht="16.5" hidden="1" customHeight="1"/>
    <row r="41293" ht="16.5" hidden="1" customHeight="1"/>
    <row r="41294" ht="16.5" hidden="1" customHeight="1"/>
    <row r="41295" ht="16.5" hidden="1" customHeight="1"/>
    <row r="41296" ht="16.5" hidden="1" customHeight="1"/>
    <row r="41297" ht="16.5" hidden="1" customHeight="1"/>
    <row r="41298" ht="16.5" hidden="1" customHeight="1"/>
    <row r="41299" ht="16.5" hidden="1" customHeight="1"/>
    <row r="41300" ht="16.5" hidden="1" customHeight="1"/>
    <row r="41301" ht="16.5" hidden="1" customHeight="1"/>
    <row r="41302" ht="16.5" hidden="1" customHeight="1"/>
    <row r="41303" ht="16.5" hidden="1" customHeight="1"/>
    <row r="41304" ht="16.5" hidden="1" customHeight="1"/>
    <row r="41305" ht="16.5" hidden="1" customHeight="1"/>
    <row r="41306" ht="16.5" hidden="1" customHeight="1"/>
    <row r="41307" ht="16.5" hidden="1" customHeight="1"/>
    <row r="41308" ht="16.5" hidden="1" customHeight="1"/>
    <row r="41309" ht="16.5" hidden="1" customHeight="1"/>
    <row r="41310" ht="16.5" hidden="1" customHeight="1"/>
    <row r="41311" ht="16.5" hidden="1" customHeight="1"/>
    <row r="41312" ht="16.5" hidden="1" customHeight="1"/>
    <row r="41313" ht="16.5" hidden="1" customHeight="1"/>
    <row r="41314" ht="16.5" hidden="1" customHeight="1"/>
    <row r="41315" ht="16.5" hidden="1" customHeight="1"/>
    <row r="41316" ht="16.5" hidden="1" customHeight="1"/>
    <row r="41317" ht="16.5" hidden="1" customHeight="1"/>
    <row r="41318" ht="16.5" hidden="1" customHeight="1"/>
    <row r="41319" ht="16.5" hidden="1" customHeight="1"/>
    <row r="41320" ht="16.5" hidden="1" customHeight="1"/>
    <row r="41321" ht="16.5" hidden="1" customHeight="1"/>
    <row r="41322" ht="16.5" hidden="1" customHeight="1"/>
    <row r="41323" ht="16.5" hidden="1" customHeight="1"/>
    <row r="41324" ht="16.5" hidden="1" customHeight="1"/>
    <row r="41325" ht="16.5" hidden="1" customHeight="1"/>
    <row r="41326" ht="16.5" hidden="1" customHeight="1"/>
    <row r="41327" ht="16.5" hidden="1" customHeight="1"/>
    <row r="41328" ht="16.5" hidden="1" customHeight="1"/>
    <row r="41329" ht="16.5" hidden="1" customHeight="1"/>
    <row r="41330" ht="16.5" hidden="1" customHeight="1"/>
    <row r="41331" ht="16.5" hidden="1" customHeight="1"/>
    <row r="41332" ht="16.5" hidden="1" customHeight="1"/>
    <row r="41333" ht="16.5" hidden="1" customHeight="1"/>
    <row r="41334" ht="16.5" hidden="1" customHeight="1"/>
    <row r="41335" ht="16.5" hidden="1" customHeight="1"/>
    <row r="41336" ht="16.5" hidden="1" customHeight="1"/>
    <row r="41337" ht="16.5" hidden="1" customHeight="1"/>
    <row r="41338" ht="16.5" hidden="1" customHeight="1"/>
    <row r="41339" ht="16.5" hidden="1" customHeight="1"/>
    <row r="41340" ht="16.5" hidden="1" customHeight="1"/>
    <row r="41341" ht="16.5" hidden="1" customHeight="1"/>
    <row r="41342" ht="16.5" hidden="1" customHeight="1"/>
    <row r="41343" ht="16.5" hidden="1" customHeight="1"/>
    <row r="41344" ht="16.5" hidden="1" customHeight="1"/>
    <row r="41345" ht="16.5" hidden="1" customHeight="1"/>
    <row r="41346" ht="16.5" hidden="1" customHeight="1"/>
    <row r="41347" ht="16.5" hidden="1" customHeight="1"/>
    <row r="41348" ht="16.5" hidden="1" customHeight="1"/>
    <row r="41349" ht="16.5" hidden="1" customHeight="1"/>
    <row r="41350" ht="16.5" hidden="1" customHeight="1"/>
    <row r="41351" ht="16.5" hidden="1" customHeight="1"/>
    <row r="41352" ht="16.5" hidden="1" customHeight="1"/>
    <row r="41353" ht="16.5" hidden="1" customHeight="1"/>
    <row r="41354" ht="16.5" hidden="1" customHeight="1"/>
    <row r="41355" ht="16.5" hidden="1" customHeight="1"/>
    <row r="41356" ht="16.5" hidden="1" customHeight="1"/>
    <row r="41357" ht="16.5" hidden="1" customHeight="1"/>
    <row r="41358" ht="16.5" hidden="1" customHeight="1"/>
    <row r="41359" ht="16.5" hidden="1" customHeight="1"/>
    <row r="41360" ht="16.5" hidden="1" customHeight="1"/>
    <row r="41361" ht="16.5" hidden="1" customHeight="1"/>
    <row r="41362" ht="16.5" hidden="1" customHeight="1"/>
    <row r="41363" ht="16.5" hidden="1" customHeight="1"/>
    <row r="41364" ht="16.5" hidden="1" customHeight="1"/>
    <row r="41365" ht="16.5" hidden="1" customHeight="1"/>
    <row r="41366" ht="16.5" hidden="1" customHeight="1"/>
    <row r="41367" ht="16.5" hidden="1" customHeight="1"/>
    <row r="41368" ht="16.5" hidden="1" customHeight="1"/>
    <row r="41369" ht="16.5" hidden="1" customHeight="1"/>
    <row r="41370" ht="16.5" hidden="1" customHeight="1"/>
    <row r="41371" ht="16.5" hidden="1" customHeight="1"/>
    <row r="41372" ht="16.5" hidden="1" customHeight="1"/>
    <row r="41373" ht="16.5" hidden="1" customHeight="1"/>
    <row r="41374" ht="16.5" hidden="1" customHeight="1"/>
    <row r="41375" ht="16.5" hidden="1" customHeight="1"/>
    <row r="41376" ht="16.5" hidden="1" customHeight="1"/>
    <row r="41377" ht="16.5" hidden="1" customHeight="1"/>
    <row r="41378" ht="16.5" hidden="1" customHeight="1"/>
    <row r="41379" ht="16.5" hidden="1" customHeight="1"/>
    <row r="41380" ht="16.5" hidden="1" customHeight="1"/>
    <row r="41381" ht="16.5" hidden="1" customHeight="1"/>
    <row r="41382" ht="16.5" hidden="1" customHeight="1"/>
    <row r="41383" ht="16.5" hidden="1" customHeight="1"/>
    <row r="41384" ht="16.5" hidden="1" customHeight="1"/>
    <row r="41385" ht="16.5" hidden="1" customHeight="1"/>
    <row r="41386" ht="16.5" hidden="1" customHeight="1"/>
    <row r="41387" ht="16.5" hidden="1" customHeight="1"/>
    <row r="41388" ht="16.5" hidden="1" customHeight="1"/>
    <row r="41389" ht="16.5" hidden="1" customHeight="1"/>
    <row r="41390" ht="16.5" hidden="1" customHeight="1"/>
    <row r="41391" ht="16.5" hidden="1" customHeight="1"/>
    <row r="41392" ht="16.5" hidden="1" customHeight="1"/>
    <row r="41393" ht="16.5" hidden="1" customHeight="1"/>
    <row r="41394" ht="16.5" hidden="1" customHeight="1"/>
    <row r="41395" ht="16.5" hidden="1" customHeight="1"/>
    <row r="41396" ht="16.5" hidden="1" customHeight="1"/>
    <row r="41397" ht="16.5" hidden="1" customHeight="1"/>
    <row r="41398" ht="16.5" hidden="1" customHeight="1"/>
    <row r="41399" ht="16.5" hidden="1" customHeight="1"/>
    <row r="41400" ht="16.5" hidden="1" customHeight="1"/>
    <row r="41401" ht="16.5" hidden="1" customHeight="1"/>
    <row r="41402" ht="16.5" hidden="1" customHeight="1"/>
    <row r="41403" ht="16.5" hidden="1" customHeight="1"/>
    <row r="41404" ht="16.5" hidden="1" customHeight="1"/>
    <row r="41405" ht="16.5" hidden="1" customHeight="1"/>
    <row r="41406" ht="16.5" hidden="1" customHeight="1"/>
    <row r="41407" ht="16.5" hidden="1" customHeight="1"/>
    <row r="41408" ht="16.5" hidden="1" customHeight="1"/>
    <row r="41409" ht="16.5" hidden="1" customHeight="1"/>
    <row r="41410" ht="16.5" hidden="1" customHeight="1"/>
    <row r="41411" ht="16.5" hidden="1" customHeight="1"/>
    <row r="41412" ht="16.5" hidden="1" customHeight="1"/>
    <row r="41413" ht="16.5" hidden="1" customHeight="1"/>
    <row r="41414" ht="16.5" hidden="1" customHeight="1"/>
    <row r="41415" ht="16.5" hidden="1" customHeight="1"/>
    <row r="41416" ht="16.5" hidden="1" customHeight="1"/>
    <row r="41417" ht="16.5" hidden="1" customHeight="1"/>
    <row r="41418" ht="16.5" hidden="1" customHeight="1"/>
    <row r="41419" ht="16.5" hidden="1" customHeight="1"/>
    <row r="41420" ht="16.5" hidden="1" customHeight="1"/>
    <row r="41421" ht="16.5" hidden="1" customHeight="1"/>
    <row r="41422" ht="16.5" hidden="1" customHeight="1"/>
    <row r="41423" ht="16.5" hidden="1" customHeight="1"/>
    <row r="41424" ht="16.5" hidden="1" customHeight="1"/>
    <row r="41425" ht="16.5" hidden="1" customHeight="1"/>
    <row r="41426" ht="16.5" hidden="1" customHeight="1"/>
    <row r="41427" ht="16.5" hidden="1" customHeight="1"/>
    <row r="41428" ht="16.5" hidden="1" customHeight="1"/>
    <row r="41429" ht="16.5" hidden="1" customHeight="1"/>
    <row r="41430" ht="16.5" hidden="1" customHeight="1"/>
    <row r="41431" ht="16.5" hidden="1" customHeight="1"/>
    <row r="41432" ht="16.5" hidden="1" customHeight="1"/>
    <row r="41433" ht="16.5" hidden="1" customHeight="1"/>
    <row r="41434" ht="16.5" hidden="1" customHeight="1"/>
    <row r="41435" ht="16.5" hidden="1" customHeight="1"/>
    <row r="41436" ht="16.5" hidden="1" customHeight="1"/>
    <row r="41437" ht="16.5" hidden="1" customHeight="1"/>
    <row r="41438" ht="16.5" hidden="1" customHeight="1"/>
    <row r="41439" ht="16.5" hidden="1" customHeight="1"/>
    <row r="41440" ht="16.5" hidden="1" customHeight="1"/>
    <row r="41441" ht="16.5" hidden="1" customHeight="1"/>
    <row r="41442" ht="16.5" hidden="1" customHeight="1"/>
    <row r="41443" ht="16.5" hidden="1" customHeight="1"/>
    <row r="41444" ht="16.5" hidden="1" customHeight="1"/>
    <row r="41445" ht="16.5" hidden="1" customHeight="1"/>
    <row r="41446" ht="16.5" hidden="1" customHeight="1"/>
    <row r="41447" ht="16.5" hidden="1" customHeight="1"/>
    <row r="41448" ht="16.5" hidden="1" customHeight="1"/>
    <row r="41449" ht="16.5" hidden="1" customHeight="1"/>
    <row r="41450" ht="16.5" hidden="1" customHeight="1"/>
    <row r="41451" ht="16.5" hidden="1" customHeight="1"/>
    <row r="41452" ht="16.5" hidden="1" customHeight="1"/>
    <row r="41453" ht="16.5" hidden="1" customHeight="1"/>
    <row r="41454" ht="16.5" hidden="1" customHeight="1"/>
    <row r="41455" ht="16.5" hidden="1" customHeight="1"/>
    <row r="41456" ht="16.5" hidden="1" customHeight="1"/>
    <row r="41457" ht="16.5" hidden="1" customHeight="1"/>
    <row r="41458" ht="16.5" hidden="1" customHeight="1"/>
    <row r="41459" ht="16.5" hidden="1" customHeight="1"/>
    <row r="41460" ht="16.5" hidden="1" customHeight="1"/>
    <row r="41461" ht="16.5" hidden="1" customHeight="1"/>
    <row r="41462" ht="16.5" hidden="1" customHeight="1"/>
    <row r="41463" ht="16.5" hidden="1" customHeight="1"/>
    <row r="41464" ht="16.5" hidden="1" customHeight="1"/>
    <row r="41465" ht="16.5" hidden="1" customHeight="1"/>
    <row r="41466" ht="16.5" hidden="1" customHeight="1"/>
    <row r="41467" ht="16.5" hidden="1" customHeight="1"/>
    <row r="41468" ht="16.5" hidden="1" customHeight="1"/>
    <row r="41469" ht="16.5" hidden="1" customHeight="1"/>
    <row r="41470" ht="16.5" hidden="1" customHeight="1"/>
    <row r="41471" ht="16.5" hidden="1" customHeight="1"/>
    <row r="41472" ht="16.5" hidden="1" customHeight="1"/>
    <row r="41473" ht="16.5" hidden="1" customHeight="1"/>
    <row r="41474" ht="16.5" hidden="1" customHeight="1"/>
    <row r="41475" ht="16.5" hidden="1" customHeight="1"/>
    <row r="41476" ht="16.5" hidden="1" customHeight="1"/>
    <row r="41477" ht="16.5" hidden="1" customHeight="1"/>
    <row r="41478" ht="16.5" hidden="1" customHeight="1"/>
    <row r="41479" ht="16.5" hidden="1" customHeight="1"/>
    <row r="41480" ht="16.5" hidden="1" customHeight="1"/>
    <row r="41481" ht="16.5" hidden="1" customHeight="1"/>
    <row r="41482" ht="16.5" hidden="1" customHeight="1"/>
    <row r="41483" ht="16.5" hidden="1" customHeight="1"/>
    <row r="41484" ht="16.5" hidden="1" customHeight="1"/>
    <row r="41485" ht="16.5" hidden="1" customHeight="1"/>
    <row r="41486" ht="16.5" hidden="1" customHeight="1"/>
    <row r="41487" ht="16.5" hidden="1" customHeight="1"/>
    <row r="41488" ht="16.5" hidden="1" customHeight="1"/>
    <row r="41489" ht="16.5" hidden="1" customHeight="1"/>
    <row r="41490" ht="16.5" hidden="1" customHeight="1"/>
    <row r="41491" ht="16.5" hidden="1" customHeight="1"/>
    <row r="41492" ht="16.5" hidden="1" customHeight="1"/>
    <row r="41493" ht="16.5" hidden="1" customHeight="1"/>
    <row r="41494" ht="16.5" hidden="1" customHeight="1"/>
    <row r="41495" ht="16.5" hidden="1" customHeight="1"/>
    <row r="41496" ht="16.5" hidden="1" customHeight="1"/>
    <row r="41497" ht="16.5" hidden="1" customHeight="1"/>
    <row r="41498" ht="16.5" hidden="1" customHeight="1"/>
    <row r="41499" ht="16.5" hidden="1" customHeight="1"/>
    <row r="41500" ht="16.5" hidden="1" customHeight="1"/>
    <row r="41501" ht="16.5" hidden="1" customHeight="1"/>
    <row r="41502" ht="16.5" hidden="1" customHeight="1"/>
    <row r="41503" ht="16.5" hidden="1" customHeight="1"/>
    <row r="41504" ht="16.5" hidden="1" customHeight="1"/>
    <row r="41505" ht="16.5" hidden="1" customHeight="1"/>
    <row r="41506" ht="16.5" hidden="1" customHeight="1"/>
    <row r="41507" ht="16.5" hidden="1" customHeight="1"/>
    <row r="41508" ht="16.5" hidden="1" customHeight="1"/>
    <row r="41509" ht="16.5" hidden="1" customHeight="1"/>
    <row r="41510" ht="16.5" hidden="1" customHeight="1"/>
    <row r="41511" ht="16.5" hidden="1" customHeight="1"/>
    <row r="41512" ht="16.5" hidden="1" customHeight="1"/>
    <row r="41513" ht="16.5" hidden="1" customHeight="1"/>
    <row r="41514" ht="16.5" hidden="1" customHeight="1"/>
    <row r="41515" ht="16.5" hidden="1" customHeight="1"/>
    <row r="41516" ht="16.5" hidden="1" customHeight="1"/>
    <row r="41517" ht="16.5" hidden="1" customHeight="1"/>
    <row r="41518" ht="16.5" hidden="1" customHeight="1"/>
    <row r="41519" ht="16.5" hidden="1" customHeight="1"/>
    <row r="41520" ht="16.5" hidden="1" customHeight="1"/>
    <row r="41521" ht="16.5" hidden="1" customHeight="1"/>
    <row r="41522" ht="16.5" hidden="1" customHeight="1"/>
    <row r="41523" ht="16.5" hidden="1" customHeight="1"/>
    <row r="41524" ht="16.5" hidden="1" customHeight="1"/>
    <row r="41525" ht="16.5" hidden="1" customHeight="1"/>
    <row r="41526" ht="16.5" hidden="1" customHeight="1"/>
    <row r="41527" ht="16.5" hidden="1" customHeight="1"/>
    <row r="41528" ht="16.5" hidden="1" customHeight="1"/>
    <row r="41529" ht="16.5" hidden="1" customHeight="1"/>
    <row r="41530" ht="16.5" hidden="1" customHeight="1"/>
    <row r="41531" ht="16.5" hidden="1" customHeight="1"/>
    <row r="41532" ht="16.5" hidden="1" customHeight="1"/>
    <row r="41533" ht="16.5" hidden="1" customHeight="1"/>
    <row r="41534" ht="16.5" hidden="1" customHeight="1"/>
    <row r="41535" ht="16.5" hidden="1" customHeight="1"/>
    <row r="41536" ht="16.5" hidden="1" customHeight="1"/>
    <row r="41537" ht="16.5" hidden="1" customHeight="1"/>
    <row r="41538" ht="16.5" hidden="1" customHeight="1"/>
    <row r="41539" ht="16.5" hidden="1" customHeight="1"/>
    <row r="41540" ht="16.5" hidden="1" customHeight="1"/>
    <row r="41541" ht="16.5" hidden="1" customHeight="1"/>
    <row r="41542" ht="16.5" hidden="1" customHeight="1"/>
    <row r="41543" ht="16.5" hidden="1" customHeight="1"/>
    <row r="41544" ht="16.5" hidden="1" customHeight="1"/>
    <row r="41545" ht="16.5" hidden="1" customHeight="1"/>
    <row r="41546" ht="16.5" hidden="1" customHeight="1"/>
    <row r="41547" ht="16.5" hidden="1" customHeight="1"/>
    <row r="41548" ht="16.5" hidden="1" customHeight="1"/>
    <row r="41549" ht="16.5" hidden="1" customHeight="1"/>
    <row r="41550" ht="16.5" hidden="1" customHeight="1"/>
    <row r="41551" ht="16.5" hidden="1" customHeight="1"/>
    <row r="41552" ht="16.5" hidden="1" customHeight="1"/>
    <row r="41553" ht="16.5" hidden="1" customHeight="1"/>
    <row r="41554" ht="16.5" hidden="1" customHeight="1"/>
    <row r="41555" ht="16.5" hidden="1" customHeight="1"/>
    <row r="41556" ht="16.5" hidden="1" customHeight="1"/>
    <row r="41557" ht="16.5" hidden="1" customHeight="1"/>
    <row r="41558" ht="16.5" hidden="1" customHeight="1"/>
    <row r="41559" ht="16.5" hidden="1" customHeight="1"/>
    <row r="41560" ht="16.5" hidden="1" customHeight="1"/>
    <row r="41561" ht="16.5" hidden="1" customHeight="1"/>
    <row r="41562" ht="16.5" hidden="1" customHeight="1"/>
    <row r="41563" ht="16.5" hidden="1" customHeight="1"/>
    <row r="41564" ht="16.5" hidden="1" customHeight="1"/>
    <row r="41565" ht="16.5" hidden="1" customHeight="1"/>
    <row r="41566" ht="16.5" hidden="1" customHeight="1"/>
    <row r="41567" ht="16.5" hidden="1" customHeight="1"/>
    <row r="41568" ht="16.5" hidden="1" customHeight="1"/>
    <row r="41569" ht="16.5" hidden="1" customHeight="1"/>
    <row r="41570" ht="16.5" hidden="1" customHeight="1"/>
    <row r="41571" ht="16.5" hidden="1" customHeight="1"/>
    <row r="41572" ht="16.5" hidden="1" customHeight="1"/>
    <row r="41573" ht="16.5" hidden="1" customHeight="1"/>
    <row r="41574" ht="16.5" hidden="1" customHeight="1"/>
    <row r="41575" ht="16.5" hidden="1" customHeight="1"/>
    <row r="41576" ht="16.5" hidden="1" customHeight="1"/>
    <row r="41577" ht="16.5" hidden="1" customHeight="1"/>
    <row r="41578" ht="16.5" hidden="1" customHeight="1"/>
    <row r="41579" ht="16.5" hidden="1" customHeight="1"/>
    <row r="41580" ht="16.5" hidden="1" customHeight="1"/>
    <row r="41581" ht="16.5" hidden="1" customHeight="1"/>
    <row r="41582" ht="16.5" hidden="1" customHeight="1"/>
    <row r="41583" ht="16.5" hidden="1" customHeight="1"/>
    <row r="41584" ht="16.5" hidden="1" customHeight="1"/>
    <row r="41585" ht="16.5" hidden="1" customHeight="1"/>
    <row r="41586" ht="16.5" hidden="1" customHeight="1"/>
    <row r="41587" ht="16.5" hidden="1" customHeight="1"/>
    <row r="41588" ht="16.5" hidden="1" customHeight="1"/>
    <row r="41589" ht="16.5" hidden="1" customHeight="1"/>
    <row r="41590" ht="16.5" hidden="1" customHeight="1"/>
    <row r="41591" ht="16.5" hidden="1" customHeight="1"/>
    <row r="41592" ht="16.5" hidden="1" customHeight="1"/>
    <row r="41593" ht="16.5" hidden="1" customHeight="1"/>
    <row r="41594" ht="16.5" hidden="1" customHeight="1"/>
    <row r="41595" ht="16.5" hidden="1" customHeight="1"/>
    <row r="41596" ht="16.5" hidden="1" customHeight="1"/>
    <row r="41597" ht="16.5" hidden="1" customHeight="1"/>
    <row r="41598" ht="16.5" hidden="1" customHeight="1"/>
    <row r="41599" ht="16.5" hidden="1" customHeight="1"/>
    <row r="41600" ht="16.5" hidden="1" customHeight="1"/>
    <row r="41601" ht="16.5" hidden="1" customHeight="1"/>
    <row r="41602" ht="16.5" hidden="1" customHeight="1"/>
    <row r="41603" ht="16.5" hidden="1" customHeight="1"/>
    <row r="41604" ht="16.5" hidden="1" customHeight="1"/>
    <row r="41605" ht="16.5" hidden="1" customHeight="1"/>
    <row r="41606" ht="16.5" hidden="1" customHeight="1"/>
    <row r="41607" ht="16.5" hidden="1" customHeight="1"/>
    <row r="41608" ht="16.5" hidden="1" customHeight="1"/>
    <row r="41609" ht="16.5" hidden="1" customHeight="1"/>
    <row r="41610" ht="16.5" hidden="1" customHeight="1"/>
    <row r="41611" ht="16.5" hidden="1" customHeight="1"/>
    <row r="41612" ht="16.5" hidden="1" customHeight="1"/>
    <row r="41613" ht="16.5" hidden="1" customHeight="1"/>
    <row r="41614" ht="16.5" hidden="1" customHeight="1"/>
    <row r="41615" ht="16.5" hidden="1" customHeight="1"/>
    <row r="41616" ht="16.5" hidden="1" customHeight="1"/>
    <row r="41617" ht="16.5" hidden="1" customHeight="1"/>
    <row r="41618" ht="16.5" hidden="1" customHeight="1"/>
    <row r="41619" ht="16.5" hidden="1" customHeight="1"/>
    <row r="41620" ht="16.5" hidden="1" customHeight="1"/>
    <row r="41621" ht="16.5" hidden="1" customHeight="1"/>
    <row r="41622" ht="16.5" hidden="1" customHeight="1"/>
    <row r="41623" ht="16.5" hidden="1" customHeight="1"/>
    <row r="41624" ht="16.5" hidden="1" customHeight="1"/>
    <row r="41625" ht="16.5" hidden="1" customHeight="1"/>
    <row r="41626" ht="16.5" hidden="1" customHeight="1"/>
    <row r="41627" ht="16.5" hidden="1" customHeight="1"/>
    <row r="41628" ht="16.5" hidden="1" customHeight="1"/>
    <row r="41629" ht="16.5" hidden="1" customHeight="1"/>
    <row r="41630" ht="16.5" hidden="1" customHeight="1"/>
    <row r="41631" ht="16.5" hidden="1" customHeight="1"/>
    <row r="41632" ht="16.5" hidden="1" customHeight="1"/>
    <row r="41633" ht="16.5" hidden="1" customHeight="1"/>
    <row r="41634" ht="16.5" hidden="1" customHeight="1"/>
    <row r="41635" ht="16.5" hidden="1" customHeight="1"/>
    <row r="41636" ht="16.5" hidden="1" customHeight="1"/>
    <row r="41637" ht="16.5" hidden="1" customHeight="1"/>
    <row r="41638" ht="16.5" hidden="1" customHeight="1"/>
    <row r="41639" ht="16.5" hidden="1" customHeight="1"/>
    <row r="41640" ht="16.5" hidden="1" customHeight="1"/>
    <row r="41641" ht="16.5" hidden="1" customHeight="1"/>
    <row r="41642" ht="16.5" hidden="1" customHeight="1"/>
    <row r="41643" ht="16.5" hidden="1" customHeight="1"/>
    <row r="41644" ht="16.5" hidden="1" customHeight="1"/>
    <row r="41645" ht="16.5" hidden="1" customHeight="1"/>
    <row r="41646" ht="16.5" hidden="1" customHeight="1"/>
    <row r="41647" ht="16.5" hidden="1" customHeight="1"/>
    <row r="41648" ht="16.5" hidden="1" customHeight="1"/>
    <row r="41649" ht="16.5" hidden="1" customHeight="1"/>
    <row r="41650" ht="16.5" hidden="1" customHeight="1"/>
    <row r="41651" ht="16.5" hidden="1" customHeight="1"/>
    <row r="41652" ht="16.5" hidden="1" customHeight="1"/>
    <row r="41653" ht="16.5" hidden="1" customHeight="1"/>
    <row r="41654" ht="16.5" hidden="1" customHeight="1"/>
    <row r="41655" ht="16.5" hidden="1" customHeight="1"/>
    <row r="41656" ht="16.5" hidden="1" customHeight="1"/>
    <row r="41657" ht="16.5" hidden="1" customHeight="1"/>
    <row r="41658" ht="16.5" hidden="1" customHeight="1"/>
    <row r="41659" ht="16.5" hidden="1" customHeight="1"/>
    <row r="41660" ht="16.5" hidden="1" customHeight="1"/>
    <row r="41661" ht="16.5" hidden="1" customHeight="1"/>
    <row r="41662" ht="16.5" hidden="1" customHeight="1"/>
    <row r="41663" ht="16.5" hidden="1" customHeight="1"/>
    <row r="41664" ht="16.5" hidden="1" customHeight="1"/>
    <row r="41665" ht="16.5" hidden="1" customHeight="1"/>
    <row r="41666" ht="16.5" hidden="1" customHeight="1"/>
    <row r="41667" ht="16.5" hidden="1" customHeight="1"/>
    <row r="41668" ht="16.5" hidden="1" customHeight="1"/>
    <row r="41669" ht="16.5" hidden="1" customHeight="1"/>
    <row r="41670" ht="16.5" hidden="1" customHeight="1"/>
    <row r="41671" ht="16.5" hidden="1" customHeight="1"/>
    <row r="41672" ht="16.5" hidden="1" customHeight="1"/>
    <row r="41673" ht="16.5" hidden="1" customHeight="1"/>
    <row r="41674" ht="16.5" hidden="1" customHeight="1"/>
    <row r="41675" ht="16.5" hidden="1" customHeight="1"/>
    <row r="41676" ht="16.5" hidden="1" customHeight="1"/>
    <row r="41677" ht="16.5" hidden="1" customHeight="1"/>
    <row r="41678" ht="16.5" hidden="1" customHeight="1"/>
    <row r="41679" ht="16.5" hidden="1" customHeight="1"/>
    <row r="41680" ht="16.5" hidden="1" customHeight="1"/>
    <row r="41681" ht="16.5" hidden="1" customHeight="1"/>
    <row r="41682" ht="16.5" hidden="1" customHeight="1"/>
    <row r="41683" ht="16.5" hidden="1" customHeight="1"/>
    <row r="41684" ht="16.5" hidden="1" customHeight="1"/>
    <row r="41685" ht="16.5" hidden="1" customHeight="1"/>
    <row r="41686" ht="16.5" hidden="1" customHeight="1"/>
    <row r="41687" ht="16.5" hidden="1" customHeight="1"/>
    <row r="41688" ht="16.5" hidden="1" customHeight="1"/>
    <row r="41689" ht="16.5" hidden="1" customHeight="1"/>
    <row r="41690" ht="16.5" hidden="1" customHeight="1"/>
    <row r="41691" ht="16.5" hidden="1" customHeight="1"/>
    <row r="41692" ht="16.5" hidden="1" customHeight="1"/>
    <row r="41693" ht="16.5" hidden="1" customHeight="1"/>
    <row r="41694" ht="16.5" hidden="1" customHeight="1"/>
    <row r="41695" ht="16.5" hidden="1" customHeight="1"/>
    <row r="41696" ht="16.5" hidden="1" customHeight="1"/>
    <row r="41697" ht="16.5" hidden="1" customHeight="1"/>
    <row r="41698" ht="16.5" hidden="1" customHeight="1"/>
    <row r="41699" ht="16.5" hidden="1" customHeight="1"/>
    <row r="41700" ht="16.5" hidden="1" customHeight="1"/>
    <row r="41701" ht="16.5" hidden="1" customHeight="1"/>
    <row r="41702" ht="16.5" hidden="1" customHeight="1"/>
    <row r="41703" ht="16.5" hidden="1" customHeight="1"/>
    <row r="41704" ht="16.5" hidden="1" customHeight="1"/>
    <row r="41705" ht="16.5" hidden="1" customHeight="1"/>
    <row r="41706" ht="16.5" hidden="1" customHeight="1"/>
    <row r="41707" ht="16.5" hidden="1" customHeight="1"/>
    <row r="41708" ht="16.5" hidden="1" customHeight="1"/>
    <row r="41709" ht="16.5" hidden="1" customHeight="1"/>
    <row r="41710" ht="16.5" hidden="1" customHeight="1"/>
    <row r="41711" ht="16.5" hidden="1" customHeight="1"/>
    <row r="41712" ht="16.5" hidden="1" customHeight="1"/>
    <row r="41713" ht="16.5" hidden="1" customHeight="1"/>
    <row r="41714" ht="16.5" hidden="1" customHeight="1"/>
    <row r="41715" ht="16.5" hidden="1" customHeight="1"/>
    <row r="41716" ht="16.5" hidden="1" customHeight="1"/>
    <row r="41717" ht="16.5" hidden="1" customHeight="1"/>
    <row r="41718" ht="16.5" hidden="1" customHeight="1"/>
    <row r="41719" ht="16.5" hidden="1" customHeight="1"/>
    <row r="41720" ht="16.5" hidden="1" customHeight="1"/>
    <row r="41721" ht="16.5" hidden="1" customHeight="1"/>
    <row r="41722" ht="16.5" hidden="1" customHeight="1"/>
    <row r="41723" ht="16.5" hidden="1" customHeight="1"/>
    <row r="41724" ht="16.5" hidden="1" customHeight="1"/>
    <row r="41725" ht="16.5" hidden="1" customHeight="1"/>
    <row r="41726" ht="16.5" hidden="1" customHeight="1"/>
    <row r="41727" ht="16.5" hidden="1" customHeight="1"/>
    <row r="41728" ht="16.5" hidden="1" customHeight="1"/>
    <row r="41729" ht="16.5" hidden="1" customHeight="1"/>
    <row r="41730" ht="16.5" hidden="1" customHeight="1"/>
    <row r="41731" ht="16.5" hidden="1" customHeight="1"/>
    <row r="41732" ht="16.5" hidden="1" customHeight="1"/>
    <row r="41733" ht="16.5" hidden="1" customHeight="1"/>
    <row r="41734" ht="16.5" hidden="1" customHeight="1"/>
    <row r="41735" ht="16.5" hidden="1" customHeight="1"/>
    <row r="41736" ht="16.5" hidden="1" customHeight="1"/>
    <row r="41737" ht="16.5" hidden="1" customHeight="1"/>
    <row r="41738" ht="16.5" hidden="1" customHeight="1"/>
    <row r="41739" ht="16.5" hidden="1" customHeight="1"/>
    <row r="41740" ht="16.5" hidden="1" customHeight="1"/>
    <row r="41741" ht="16.5" hidden="1" customHeight="1"/>
    <row r="41742" ht="16.5" hidden="1" customHeight="1"/>
    <row r="41743" ht="16.5" hidden="1" customHeight="1"/>
    <row r="41744" ht="16.5" hidden="1" customHeight="1"/>
    <row r="41745" ht="16.5" hidden="1" customHeight="1"/>
    <row r="41746" ht="16.5" hidden="1" customHeight="1"/>
    <row r="41747" ht="16.5" hidden="1" customHeight="1"/>
    <row r="41748" ht="16.5" hidden="1" customHeight="1"/>
    <row r="41749" ht="16.5" hidden="1" customHeight="1"/>
    <row r="41750" ht="16.5" hidden="1" customHeight="1"/>
    <row r="41751" ht="16.5" hidden="1" customHeight="1"/>
    <row r="41752" ht="16.5" hidden="1" customHeight="1"/>
    <row r="41753" ht="16.5" hidden="1" customHeight="1"/>
    <row r="41754" ht="16.5" hidden="1" customHeight="1"/>
    <row r="41755" ht="16.5" hidden="1" customHeight="1"/>
    <row r="41756" ht="16.5" hidden="1" customHeight="1"/>
    <row r="41757" ht="16.5" hidden="1" customHeight="1"/>
    <row r="41758" ht="16.5" hidden="1" customHeight="1"/>
    <row r="41759" ht="16.5" hidden="1" customHeight="1"/>
    <row r="41760" ht="16.5" hidden="1" customHeight="1"/>
    <row r="41761" ht="16.5" hidden="1" customHeight="1"/>
    <row r="41762" ht="16.5" hidden="1" customHeight="1"/>
    <row r="41763" ht="16.5" hidden="1" customHeight="1"/>
    <row r="41764" ht="16.5" hidden="1" customHeight="1"/>
    <row r="41765" ht="16.5" hidden="1" customHeight="1"/>
    <row r="41766" ht="16.5" hidden="1" customHeight="1"/>
    <row r="41767" ht="16.5" hidden="1" customHeight="1"/>
    <row r="41768" ht="16.5" hidden="1" customHeight="1"/>
    <row r="41769" ht="16.5" hidden="1" customHeight="1"/>
    <row r="41770" ht="16.5" hidden="1" customHeight="1"/>
    <row r="41771" ht="16.5" hidden="1" customHeight="1"/>
    <row r="41772" ht="16.5" hidden="1" customHeight="1"/>
    <row r="41773" ht="16.5" hidden="1" customHeight="1"/>
    <row r="41774" ht="16.5" hidden="1" customHeight="1"/>
    <row r="41775" ht="16.5" hidden="1" customHeight="1"/>
    <row r="41776" ht="16.5" hidden="1" customHeight="1"/>
    <row r="41777" ht="16.5" hidden="1" customHeight="1"/>
    <row r="41778" ht="16.5" hidden="1" customHeight="1"/>
    <row r="41779" ht="16.5" hidden="1" customHeight="1"/>
    <row r="41780" ht="16.5" hidden="1" customHeight="1"/>
    <row r="41781" ht="16.5" hidden="1" customHeight="1"/>
    <row r="41782" ht="16.5" hidden="1" customHeight="1"/>
    <row r="41783" ht="16.5" hidden="1" customHeight="1"/>
    <row r="41784" ht="16.5" hidden="1" customHeight="1"/>
    <row r="41785" ht="16.5" hidden="1" customHeight="1"/>
    <row r="41786" ht="16.5" hidden="1" customHeight="1"/>
    <row r="41787" ht="16.5" hidden="1" customHeight="1"/>
    <row r="41788" ht="16.5" hidden="1" customHeight="1"/>
    <row r="41789" ht="16.5" hidden="1" customHeight="1"/>
    <row r="41790" ht="16.5" hidden="1" customHeight="1"/>
    <row r="41791" ht="16.5" hidden="1" customHeight="1"/>
    <row r="41792" ht="16.5" hidden="1" customHeight="1"/>
    <row r="41793" ht="16.5" hidden="1" customHeight="1"/>
    <row r="41794" ht="16.5" hidden="1" customHeight="1"/>
    <row r="41795" ht="16.5" hidden="1" customHeight="1"/>
    <row r="41796" ht="16.5" hidden="1" customHeight="1"/>
    <row r="41797" ht="16.5" hidden="1" customHeight="1"/>
    <row r="41798" ht="16.5" hidden="1" customHeight="1"/>
    <row r="41799" ht="16.5" hidden="1" customHeight="1"/>
    <row r="41800" ht="16.5" hidden="1" customHeight="1"/>
    <row r="41801" ht="16.5" hidden="1" customHeight="1"/>
    <row r="41802" ht="16.5" hidden="1" customHeight="1"/>
    <row r="41803" ht="16.5" hidden="1" customHeight="1"/>
    <row r="41804" ht="16.5" hidden="1" customHeight="1"/>
    <row r="41805" ht="16.5" hidden="1" customHeight="1"/>
    <row r="41806" ht="16.5" hidden="1" customHeight="1"/>
    <row r="41807" ht="16.5" hidden="1" customHeight="1"/>
    <row r="41808" ht="16.5" hidden="1" customHeight="1"/>
    <row r="41809" ht="16.5" hidden="1" customHeight="1"/>
    <row r="41810" ht="16.5" hidden="1" customHeight="1"/>
    <row r="41811" ht="16.5" hidden="1" customHeight="1"/>
    <row r="41812" ht="16.5" hidden="1" customHeight="1"/>
    <row r="41813" ht="16.5" hidden="1" customHeight="1"/>
    <row r="41814" ht="16.5" hidden="1" customHeight="1"/>
    <row r="41815" ht="16.5" hidden="1" customHeight="1"/>
    <row r="41816" ht="16.5" hidden="1" customHeight="1"/>
    <row r="41817" ht="16.5" hidden="1" customHeight="1"/>
    <row r="41818" ht="16.5" hidden="1" customHeight="1"/>
    <row r="41819" ht="16.5" hidden="1" customHeight="1"/>
    <row r="41820" ht="16.5" hidden="1" customHeight="1"/>
    <row r="41821" ht="16.5" hidden="1" customHeight="1"/>
    <row r="41822" ht="16.5" hidden="1" customHeight="1"/>
    <row r="41823" ht="16.5" hidden="1" customHeight="1"/>
    <row r="41824" ht="16.5" hidden="1" customHeight="1"/>
    <row r="41825" ht="16.5" hidden="1" customHeight="1"/>
    <row r="41826" ht="16.5" hidden="1" customHeight="1"/>
    <row r="41827" ht="16.5" hidden="1" customHeight="1"/>
    <row r="41828" ht="16.5" hidden="1" customHeight="1"/>
    <row r="41829" ht="16.5" hidden="1" customHeight="1"/>
    <row r="41830" ht="16.5" hidden="1" customHeight="1"/>
    <row r="41831" ht="16.5" hidden="1" customHeight="1"/>
    <row r="41832" ht="16.5" hidden="1" customHeight="1"/>
    <row r="41833" ht="16.5" hidden="1" customHeight="1"/>
    <row r="41834" ht="16.5" hidden="1" customHeight="1"/>
    <row r="41835" ht="16.5" hidden="1" customHeight="1"/>
    <row r="41836" ht="16.5" hidden="1" customHeight="1"/>
    <row r="41837" ht="16.5" hidden="1" customHeight="1"/>
    <row r="41838" ht="16.5" hidden="1" customHeight="1"/>
    <row r="41839" ht="16.5" hidden="1" customHeight="1"/>
    <row r="41840" ht="16.5" hidden="1" customHeight="1"/>
    <row r="41841" ht="16.5" hidden="1" customHeight="1"/>
    <row r="41842" ht="16.5" hidden="1" customHeight="1"/>
    <row r="41843" ht="16.5" hidden="1" customHeight="1"/>
    <row r="41844" ht="16.5" hidden="1" customHeight="1"/>
    <row r="41845" ht="16.5" hidden="1" customHeight="1"/>
    <row r="41846" ht="16.5" hidden="1" customHeight="1"/>
    <row r="41847" ht="16.5" hidden="1" customHeight="1"/>
    <row r="41848" ht="16.5" hidden="1" customHeight="1"/>
    <row r="41849" ht="16.5" hidden="1" customHeight="1"/>
    <row r="41850" ht="16.5" hidden="1" customHeight="1"/>
    <row r="41851" ht="16.5" hidden="1" customHeight="1"/>
    <row r="41852" ht="16.5" hidden="1" customHeight="1"/>
    <row r="41853" ht="16.5" hidden="1" customHeight="1"/>
    <row r="41854" ht="16.5" hidden="1" customHeight="1"/>
    <row r="41855" ht="16.5" hidden="1" customHeight="1"/>
    <row r="41856" ht="16.5" hidden="1" customHeight="1"/>
    <row r="41857" ht="16.5" hidden="1" customHeight="1"/>
    <row r="41858" ht="16.5" hidden="1" customHeight="1"/>
    <row r="41859" ht="16.5" hidden="1" customHeight="1"/>
    <row r="41860" ht="16.5" hidden="1" customHeight="1"/>
    <row r="41861" ht="16.5" hidden="1" customHeight="1"/>
    <row r="41862" ht="16.5" hidden="1" customHeight="1"/>
    <row r="41863" ht="16.5" hidden="1" customHeight="1"/>
    <row r="41864" ht="16.5" hidden="1" customHeight="1"/>
    <row r="41865" ht="16.5" hidden="1" customHeight="1"/>
    <row r="41866" ht="16.5" hidden="1" customHeight="1"/>
    <row r="41867" ht="16.5" hidden="1" customHeight="1"/>
    <row r="41868" ht="16.5" hidden="1" customHeight="1"/>
    <row r="41869" ht="16.5" hidden="1" customHeight="1"/>
    <row r="41870" ht="16.5" hidden="1" customHeight="1"/>
    <row r="41871" ht="16.5" hidden="1" customHeight="1"/>
    <row r="41872" ht="16.5" hidden="1" customHeight="1"/>
    <row r="41873" ht="16.5" hidden="1" customHeight="1"/>
    <row r="41874" ht="16.5" hidden="1" customHeight="1"/>
    <row r="41875" ht="16.5" hidden="1" customHeight="1"/>
    <row r="41876" ht="16.5" hidden="1" customHeight="1"/>
    <row r="41877" ht="16.5" hidden="1" customHeight="1"/>
    <row r="41878" ht="16.5" hidden="1" customHeight="1"/>
    <row r="41879" ht="16.5" hidden="1" customHeight="1"/>
    <row r="41880" ht="16.5" hidden="1" customHeight="1"/>
    <row r="41881" ht="16.5" hidden="1" customHeight="1"/>
    <row r="41882" ht="16.5" hidden="1" customHeight="1"/>
    <row r="41883" ht="16.5" hidden="1" customHeight="1"/>
    <row r="41884" ht="16.5" hidden="1" customHeight="1"/>
    <row r="41885" ht="16.5" hidden="1" customHeight="1"/>
    <row r="41886" ht="16.5" hidden="1" customHeight="1"/>
    <row r="41887" ht="16.5" hidden="1" customHeight="1"/>
    <row r="41888" ht="16.5" hidden="1" customHeight="1"/>
    <row r="41889" ht="16.5" hidden="1" customHeight="1"/>
    <row r="41890" ht="16.5" hidden="1" customHeight="1"/>
    <row r="41891" ht="16.5" hidden="1" customHeight="1"/>
    <row r="41892" ht="16.5" hidden="1" customHeight="1"/>
    <row r="41893" ht="16.5" hidden="1" customHeight="1"/>
    <row r="41894" ht="16.5" hidden="1" customHeight="1"/>
    <row r="41895" ht="16.5" hidden="1" customHeight="1"/>
    <row r="41896" ht="16.5" hidden="1" customHeight="1"/>
    <row r="41897" ht="16.5" hidden="1" customHeight="1"/>
    <row r="41898" ht="16.5" hidden="1" customHeight="1"/>
    <row r="41899" ht="16.5" hidden="1" customHeight="1"/>
    <row r="41900" ht="16.5" hidden="1" customHeight="1"/>
    <row r="41901" ht="16.5" hidden="1" customHeight="1"/>
    <row r="41902" ht="16.5" hidden="1" customHeight="1"/>
    <row r="41903" ht="16.5" hidden="1" customHeight="1"/>
    <row r="41904" ht="16.5" hidden="1" customHeight="1"/>
    <row r="41905" ht="16.5" hidden="1" customHeight="1"/>
    <row r="41906" ht="16.5" hidden="1" customHeight="1"/>
    <row r="41907" ht="16.5" hidden="1" customHeight="1"/>
    <row r="41908" ht="16.5" hidden="1" customHeight="1"/>
    <row r="41909" ht="16.5" hidden="1" customHeight="1"/>
    <row r="41910" ht="16.5" hidden="1" customHeight="1"/>
    <row r="41911" ht="16.5" hidden="1" customHeight="1"/>
    <row r="41912" ht="16.5" hidden="1" customHeight="1"/>
    <row r="41913" ht="16.5" hidden="1" customHeight="1"/>
    <row r="41914" ht="16.5" hidden="1" customHeight="1"/>
    <row r="41915" ht="16.5" hidden="1" customHeight="1"/>
    <row r="41916" ht="16.5" hidden="1" customHeight="1"/>
    <row r="41917" ht="16.5" hidden="1" customHeight="1"/>
    <row r="41918" ht="16.5" hidden="1" customHeight="1"/>
    <row r="41919" ht="16.5" hidden="1" customHeight="1"/>
    <row r="41920" ht="16.5" hidden="1" customHeight="1"/>
    <row r="41921" ht="16.5" hidden="1" customHeight="1"/>
    <row r="41922" ht="16.5" hidden="1" customHeight="1"/>
    <row r="41923" ht="16.5" hidden="1" customHeight="1"/>
    <row r="41924" ht="16.5" hidden="1" customHeight="1"/>
    <row r="41925" ht="16.5" hidden="1" customHeight="1"/>
    <row r="41926" ht="16.5" hidden="1" customHeight="1"/>
    <row r="41927" ht="16.5" hidden="1" customHeight="1"/>
    <row r="41928" ht="16.5" hidden="1" customHeight="1"/>
    <row r="41929" ht="16.5" hidden="1" customHeight="1"/>
    <row r="41930" ht="16.5" hidden="1" customHeight="1"/>
    <row r="41931" ht="16.5" hidden="1" customHeight="1"/>
    <row r="41932" ht="16.5" hidden="1" customHeight="1"/>
    <row r="41933" ht="16.5" hidden="1" customHeight="1"/>
    <row r="41934" ht="16.5" hidden="1" customHeight="1"/>
    <row r="41935" ht="16.5" hidden="1" customHeight="1"/>
    <row r="41936" ht="16.5" hidden="1" customHeight="1"/>
    <row r="41937" ht="16.5" hidden="1" customHeight="1"/>
    <row r="41938" ht="16.5" hidden="1" customHeight="1"/>
    <row r="41939" ht="16.5" hidden="1" customHeight="1"/>
    <row r="41940" ht="16.5" hidden="1" customHeight="1"/>
    <row r="41941" ht="16.5" hidden="1" customHeight="1"/>
    <row r="41942" ht="16.5" hidden="1" customHeight="1"/>
    <row r="41943" ht="16.5" hidden="1" customHeight="1"/>
    <row r="41944" ht="16.5" hidden="1" customHeight="1"/>
    <row r="41945" ht="16.5" hidden="1" customHeight="1"/>
    <row r="41946" ht="16.5" hidden="1" customHeight="1"/>
    <row r="41947" ht="16.5" hidden="1" customHeight="1"/>
    <row r="41948" ht="16.5" hidden="1" customHeight="1"/>
    <row r="41949" ht="16.5" hidden="1" customHeight="1"/>
    <row r="41950" ht="16.5" hidden="1" customHeight="1"/>
    <row r="41951" ht="16.5" hidden="1" customHeight="1"/>
    <row r="41952" ht="16.5" hidden="1" customHeight="1"/>
    <row r="41953" ht="16.5" hidden="1" customHeight="1"/>
    <row r="41954" ht="16.5" hidden="1" customHeight="1"/>
    <row r="41955" ht="16.5" hidden="1" customHeight="1"/>
    <row r="41956" ht="16.5" hidden="1" customHeight="1"/>
    <row r="41957" ht="16.5" hidden="1" customHeight="1"/>
    <row r="41958" ht="16.5" hidden="1" customHeight="1"/>
    <row r="41959" ht="16.5" hidden="1" customHeight="1"/>
    <row r="41960" ht="16.5" hidden="1" customHeight="1"/>
    <row r="41961" ht="16.5" hidden="1" customHeight="1"/>
    <row r="41962" ht="16.5" hidden="1" customHeight="1"/>
    <row r="41963" ht="16.5" hidden="1" customHeight="1"/>
    <row r="41964" ht="16.5" hidden="1" customHeight="1"/>
    <row r="41965" ht="16.5" hidden="1" customHeight="1"/>
    <row r="41966" ht="16.5" hidden="1" customHeight="1"/>
    <row r="41967" ht="16.5" hidden="1" customHeight="1"/>
    <row r="41968" ht="16.5" hidden="1" customHeight="1"/>
    <row r="41969" ht="16.5" hidden="1" customHeight="1"/>
    <row r="41970" ht="16.5" hidden="1" customHeight="1"/>
    <row r="41971" ht="16.5" hidden="1" customHeight="1"/>
    <row r="41972" ht="16.5" hidden="1" customHeight="1"/>
    <row r="41973" ht="16.5" hidden="1" customHeight="1"/>
    <row r="41974" ht="16.5" hidden="1" customHeight="1"/>
    <row r="41975" ht="16.5" hidden="1" customHeight="1"/>
    <row r="41976" ht="16.5" hidden="1" customHeight="1"/>
    <row r="41977" ht="16.5" hidden="1" customHeight="1"/>
    <row r="41978" ht="16.5" hidden="1" customHeight="1"/>
    <row r="41979" ht="16.5" hidden="1" customHeight="1"/>
    <row r="41980" ht="16.5" hidden="1" customHeight="1"/>
    <row r="41981" ht="16.5" hidden="1" customHeight="1"/>
    <row r="41982" ht="16.5" hidden="1" customHeight="1"/>
    <row r="41983" ht="16.5" hidden="1" customHeight="1"/>
    <row r="41984" ht="16.5" hidden="1" customHeight="1"/>
    <row r="41985" ht="16.5" hidden="1" customHeight="1"/>
    <row r="41986" ht="16.5" hidden="1" customHeight="1"/>
    <row r="41987" ht="16.5" hidden="1" customHeight="1"/>
    <row r="41988" ht="16.5" hidden="1" customHeight="1"/>
    <row r="41989" ht="16.5" hidden="1" customHeight="1"/>
    <row r="41990" ht="16.5" hidden="1" customHeight="1"/>
    <row r="41991" ht="16.5" hidden="1" customHeight="1"/>
    <row r="41992" ht="16.5" hidden="1" customHeight="1"/>
    <row r="41993" ht="16.5" hidden="1" customHeight="1"/>
    <row r="41994" ht="16.5" hidden="1" customHeight="1"/>
    <row r="41995" ht="16.5" hidden="1" customHeight="1"/>
    <row r="41996" ht="16.5" hidden="1" customHeight="1"/>
    <row r="41997" ht="16.5" hidden="1" customHeight="1"/>
    <row r="41998" ht="16.5" hidden="1" customHeight="1"/>
    <row r="41999" ht="16.5" hidden="1" customHeight="1"/>
    <row r="42000" ht="16.5" hidden="1" customHeight="1"/>
    <row r="42001" ht="16.5" hidden="1" customHeight="1"/>
    <row r="42002" ht="16.5" hidden="1" customHeight="1"/>
    <row r="42003" ht="16.5" hidden="1" customHeight="1"/>
    <row r="42004" ht="16.5" hidden="1" customHeight="1"/>
    <row r="42005" ht="16.5" hidden="1" customHeight="1"/>
    <row r="42006" ht="16.5" hidden="1" customHeight="1"/>
    <row r="42007" ht="16.5" hidden="1" customHeight="1"/>
    <row r="42008" ht="16.5" hidden="1" customHeight="1"/>
    <row r="42009" ht="16.5" hidden="1" customHeight="1"/>
    <row r="42010" ht="16.5" hidden="1" customHeight="1"/>
    <row r="42011" ht="16.5" hidden="1" customHeight="1"/>
    <row r="42012" ht="16.5" hidden="1" customHeight="1"/>
    <row r="42013" ht="16.5" hidden="1" customHeight="1"/>
    <row r="42014" ht="16.5" hidden="1" customHeight="1"/>
    <row r="42015" ht="16.5" hidden="1" customHeight="1"/>
    <row r="42016" ht="16.5" hidden="1" customHeight="1"/>
    <row r="42017" ht="16.5" hidden="1" customHeight="1"/>
    <row r="42018" ht="16.5" hidden="1" customHeight="1"/>
    <row r="42019" ht="16.5" hidden="1" customHeight="1"/>
    <row r="42020" ht="16.5" hidden="1" customHeight="1"/>
    <row r="42021" ht="16.5" hidden="1" customHeight="1"/>
    <row r="42022" ht="16.5" hidden="1" customHeight="1"/>
    <row r="42023" ht="16.5" hidden="1" customHeight="1"/>
    <row r="42024" ht="16.5" hidden="1" customHeight="1"/>
    <row r="42025" ht="16.5" hidden="1" customHeight="1"/>
    <row r="42026" ht="16.5" hidden="1" customHeight="1"/>
    <row r="42027" ht="16.5" hidden="1" customHeight="1"/>
    <row r="42028" ht="16.5" hidden="1" customHeight="1"/>
    <row r="42029" ht="16.5" hidden="1" customHeight="1"/>
    <row r="42030" ht="16.5" hidden="1" customHeight="1"/>
    <row r="42031" ht="16.5" hidden="1" customHeight="1"/>
    <row r="42032" ht="16.5" hidden="1" customHeight="1"/>
    <row r="42033" ht="16.5" hidden="1" customHeight="1"/>
    <row r="42034" ht="16.5" hidden="1" customHeight="1"/>
    <row r="42035" ht="16.5" hidden="1" customHeight="1"/>
    <row r="42036" ht="16.5" hidden="1" customHeight="1"/>
    <row r="42037" ht="16.5" hidden="1" customHeight="1"/>
    <row r="42038" ht="16.5" hidden="1" customHeight="1"/>
    <row r="42039" ht="16.5" hidden="1" customHeight="1"/>
    <row r="42040" ht="16.5" hidden="1" customHeight="1"/>
    <row r="42041" ht="16.5" hidden="1" customHeight="1"/>
    <row r="42042" ht="16.5" hidden="1" customHeight="1"/>
    <row r="42043" ht="16.5" hidden="1" customHeight="1"/>
    <row r="42044" ht="16.5" hidden="1" customHeight="1"/>
    <row r="42045" ht="16.5" hidden="1" customHeight="1"/>
    <row r="42046" ht="16.5" hidden="1" customHeight="1"/>
    <row r="42047" ht="16.5" hidden="1" customHeight="1"/>
    <row r="42048" ht="16.5" hidden="1" customHeight="1"/>
    <row r="42049" ht="16.5" hidden="1" customHeight="1"/>
    <row r="42050" ht="16.5" hidden="1" customHeight="1"/>
    <row r="42051" ht="16.5" hidden="1" customHeight="1"/>
    <row r="42052" ht="16.5" hidden="1" customHeight="1"/>
    <row r="42053" ht="16.5" hidden="1" customHeight="1"/>
    <row r="42054" ht="16.5" hidden="1" customHeight="1"/>
    <row r="42055" ht="16.5" hidden="1" customHeight="1"/>
    <row r="42056" ht="16.5" hidden="1" customHeight="1"/>
    <row r="42057" ht="16.5" hidden="1" customHeight="1"/>
    <row r="42058" ht="16.5" hidden="1" customHeight="1"/>
    <row r="42059" ht="16.5" hidden="1" customHeight="1"/>
    <row r="42060" ht="16.5" hidden="1" customHeight="1"/>
    <row r="42061" ht="16.5" hidden="1" customHeight="1"/>
    <row r="42062" ht="16.5" hidden="1" customHeight="1"/>
    <row r="42063" ht="16.5" hidden="1" customHeight="1"/>
    <row r="42064" ht="16.5" hidden="1" customHeight="1"/>
    <row r="42065" ht="16.5" hidden="1" customHeight="1"/>
    <row r="42066" ht="16.5" hidden="1" customHeight="1"/>
    <row r="42067" ht="16.5" hidden="1" customHeight="1"/>
    <row r="42068" ht="16.5" hidden="1" customHeight="1"/>
    <row r="42069" ht="16.5" hidden="1" customHeight="1"/>
    <row r="42070" ht="16.5" hidden="1" customHeight="1"/>
    <row r="42071" ht="16.5" hidden="1" customHeight="1"/>
    <row r="42072" ht="16.5" hidden="1" customHeight="1"/>
    <row r="42073" ht="16.5" hidden="1" customHeight="1"/>
    <row r="42074" ht="16.5" hidden="1" customHeight="1"/>
    <row r="42075" ht="16.5" hidden="1" customHeight="1"/>
    <row r="42076" ht="16.5" hidden="1" customHeight="1"/>
    <row r="42077" ht="16.5" hidden="1" customHeight="1"/>
    <row r="42078" ht="16.5" hidden="1" customHeight="1"/>
    <row r="42079" ht="16.5" hidden="1" customHeight="1"/>
    <row r="42080" ht="16.5" hidden="1" customHeight="1"/>
    <row r="42081" ht="16.5" hidden="1" customHeight="1"/>
    <row r="42082" ht="16.5" hidden="1" customHeight="1"/>
    <row r="42083" ht="16.5" hidden="1" customHeight="1"/>
    <row r="42084" ht="16.5" hidden="1" customHeight="1"/>
    <row r="42085" ht="16.5" hidden="1" customHeight="1"/>
    <row r="42086" ht="16.5" hidden="1" customHeight="1"/>
    <row r="42087" ht="16.5" hidden="1" customHeight="1"/>
    <row r="42088" ht="16.5" hidden="1" customHeight="1"/>
    <row r="42089" ht="16.5" hidden="1" customHeight="1"/>
    <row r="42090" ht="16.5" hidden="1" customHeight="1"/>
    <row r="42091" ht="16.5" hidden="1" customHeight="1"/>
    <row r="42092" ht="16.5" hidden="1" customHeight="1"/>
    <row r="42093" ht="16.5" hidden="1" customHeight="1"/>
    <row r="42094" ht="16.5" hidden="1" customHeight="1"/>
    <row r="42095" ht="16.5" hidden="1" customHeight="1"/>
    <row r="42096" ht="16.5" hidden="1" customHeight="1"/>
    <row r="42097" ht="16.5" hidden="1" customHeight="1"/>
    <row r="42098" ht="16.5" hidden="1" customHeight="1"/>
    <row r="42099" ht="16.5" hidden="1" customHeight="1"/>
    <row r="42100" ht="16.5" hidden="1" customHeight="1"/>
    <row r="42101" ht="16.5" hidden="1" customHeight="1"/>
    <row r="42102" ht="16.5" hidden="1" customHeight="1"/>
    <row r="42103" ht="16.5" hidden="1" customHeight="1"/>
    <row r="42104" ht="16.5" hidden="1" customHeight="1"/>
    <row r="42105" ht="16.5" hidden="1" customHeight="1"/>
    <row r="42106" ht="16.5" hidden="1" customHeight="1"/>
    <row r="42107" ht="16.5" hidden="1" customHeight="1"/>
    <row r="42108" ht="16.5" hidden="1" customHeight="1"/>
    <row r="42109" ht="16.5" hidden="1" customHeight="1"/>
    <row r="42110" ht="16.5" hidden="1" customHeight="1"/>
    <row r="42111" ht="16.5" hidden="1" customHeight="1"/>
    <row r="42112" ht="16.5" hidden="1" customHeight="1"/>
    <row r="42113" ht="16.5" hidden="1" customHeight="1"/>
    <row r="42114" ht="16.5" hidden="1" customHeight="1"/>
    <row r="42115" ht="16.5" hidden="1" customHeight="1"/>
    <row r="42116" ht="16.5" hidden="1" customHeight="1"/>
    <row r="42117" ht="16.5" hidden="1" customHeight="1"/>
    <row r="42118" ht="16.5" hidden="1" customHeight="1"/>
    <row r="42119" ht="16.5" hidden="1" customHeight="1"/>
    <row r="42120" ht="16.5" hidden="1" customHeight="1"/>
    <row r="42121" ht="16.5" hidden="1" customHeight="1"/>
    <row r="42122" ht="16.5" hidden="1" customHeight="1"/>
    <row r="42123" ht="16.5" hidden="1" customHeight="1"/>
    <row r="42124" ht="16.5" hidden="1" customHeight="1"/>
    <row r="42125" ht="16.5" hidden="1" customHeight="1"/>
    <row r="42126" ht="16.5" hidden="1" customHeight="1"/>
    <row r="42127" ht="16.5" hidden="1" customHeight="1"/>
    <row r="42128" ht="16.5" hidden="1" customHeight="1"/>
    <row r="42129" ht="16.5" hidden="1" customHeight="1"/>
    <row r="42130" ht="16.5" hidden="1" customHeight="1"/>
    <row r="42131" ht="16.5" hidden="1" customHeight="1"/>
    <row r="42132" ht="16.5" hidden="1" customHeight="1"/>
    <row r="42133" ht="16.5" hidden="1" customHeight="1"/>
    <row r="42134" ht="16.5" hidden="1" customHeight="1"/>
    <row r="42135" ht="16.5" hidden="1" customHeight="1"/>
    <row r="42136" ht="16.5" hidden="1" customHeight="1"/>
    <row r="42137" ht="16.5" hidden="1" customHeight="1"/>
    <row r="42138" ht="16.5" hidden="1" customHeight="1"/>
    <row r="42139" ht="16.5" hidden="1" customHeight="1"/>
    <row r="42140" ht="16.5" hidden="1" customHeight="1"/>
    <row r="42141" ht="16.5" hidden="1" customHeight="1"/>
    <row r="42142" ht="16.5" hidden="1" customHeight="1"/>
    <row r="42143" ht="16.5" hidden="1" customHeight="1"/>
    <row r="42144" ht="16.5" hidden="1" customHeight="1"/>
    <row r="42145" ht="16.5" hidden="1" customHeight="1"/>
    <row r="42146" ht="16.5" hidden="1" customHeight="1"/>
    <row r="42147" ht="16.5" hidden="1" customHeight="1"/>
    <row r="42148" ht="16.5" hidden="1" customHeight="1"/>
    <row r="42149" ht="16.5" hidden="1" customHeight="1"/>
    <row r="42150" ht="16.5" hidden="1" customHeight="1"/>
    <row r="42151" ht="16.5" hidden="1" customHeight="1"/>
    <row r="42152" ht="16.5" hidden="1" customHeight="1"/>
    <row r="42153" ht="16.5" hidden="1" customHeight="1"/>
    <row r="42154" ht="16.5" hidden="1" customHeight="1"/>
    <row r="42155" ht="16.5" hidden="1" customHeight="1"/>
    <row r="42156" ht="16.5" hidden="1" customHeight="1"/>
    <row r="42157" ht="16.5" hidden="1" customHeight="1"/>
    <row r="42158" ht="16.5" hidden="1" customHeight="1"/>
    <row r="42159" ht="16.5" hidden="1" customHeight="1"/>
    <row r="42160" ht="16.5" hidden="1" customHeight="1"/>
    <row r="42161" ht="16.5" hidden="1" customHeight="1"/>
    <row r="42162" ht="16.5" hidden="1" customHeight="1"/>
    <row r="42163" ht="16.5" hidden="1" customHeight="1"/>
    <row r="42164" ht="16.5" hidden="1" customHeight="1"/>
    <row r="42165" ht="16.5" hidden="1" customHeight="1"/>
    <row r="42166" ht="16.5" hidden="1" customHeight="1"/>
    <row r="42167" ht="16.5" hidden="1" customHeight="1"/>
    <row r="42168" ht="16.5" hidden="1" customHeight="1"/>
    <row r="42169" ht="16.5" hidden="1" customHeight="1"/>
    <row r="42170" ht="16.5" hidden="1" customHeight="1"/>
    <row r="42171" ht="16.5" hidden="1" customHeight="1"/>
    <row r="42172" ht="16.5" hidden="1" customHeight="1"/>
    <row r="42173" ht="16.5" hidden="1" customHeight="1"/>
    <row r="42174" ht="16.5" hidden="1" customHeight="1"/>
    <row r="42175" ht="16.5" hidden="1" customHeight="1"/>
    <row r="42176" ht="16.5" hidden="1" customHeight="1"/>
    <row r="42177" ht="16.5" hidden="1" customHeight="1"/>
    <row r="42178" ht="16.5" hidden="1" customHeight="1"/>
    <row r="42179" ht="16.5" hidden="1" customHeight="1"/>
    <row r="42180" ht="16.5" hidden="1" customHeight="1"/>
    <row r="42181" ht="16.5" hidden="1" customHeight="1"/>
    <row r="42182" ht="16.5" hidden="1" customHeight="1"/>
    <row r="42183" ht="16.5" hidden="1" customHeight="1"/>
    <row r="42184" ht="16.5" hidden="1" customHeight="1"/>
    <row r="42185" ht="16.5" hidden="1" customHeight="1"/>
    <row r="42186" ht="16.5" hidden="1" customHeight="1"/>
    <row r="42187" ht="16.5" hidden="1" customHeight="1"/>
    <row r="42188" ht="16.5" hidden="1" customHeight="1"/>
    <row r="42189" ht="16.5" hidden="1" customHeight="1"/>
    <row r="42190" ht="16.5" hidden="1" customHeight="1"/>
    <row r="42191" ht="16.5" hidden="1" customHeight="1"/>
    <row r="42192" ht="16.5" hidden="1" customHeight="1"/>
    <row r="42193" ht="16.5" hidden="1" customHeight="1"/>
    <row r="42194" ht="16.5" hidden="1" customHeight="1"/>
    <row r="42195" ht="16.5" hidden="1" customHeight="1"/>
    <row r="42196" ht="16.5" hidden="1" customHeight="1"/>
    <row r="42197" ht="16.5" hidden="1" customHeight="1"/>
    <row r="42198" ht="16.5" hidden="1" customHeight="1"/>
    <row r="42199" ht="16.5" hidden="1" customHeight="1"/>
    <row r="42200" ht="16.5" hidden="1" customHeight="1"/>
    <row r="42201" ht="16.5" hidden="1" customHeight="1"/>
    <row r="42202" ht="16.5" hidden="1" customHeight="1"/>
    <row r="42203" ht="16.5" hidden="1" customHeight="1"/>
    <row r="42204" ht="16.5" hidden="1" customHeight="1"/>
    <row r="42205" ht="16.5" hidden="1" customHeight="1"/>
    <row r="42206" ht="16.5" hidden="1" customHeight="1"/>
    <row r="42207" ht="16.5" hidden="1" customHeight="1"/>
    <row r="42208" ht="16.5" hidden="1" customHeight="1"/>
    <row r="42209" ht="16.5" hidden="1" customHeight="1"/>
    <row r="42210" ht="16.5" hidden="1" customHeight="1"/>
    <row r="42211" ht="16.5" hidden="1" customHeight="1"/>
    <row r="42212" ht="16.5" hidden="1" customHeight="1"/>
    <row r="42213" ht="16.5" hidden="1" customHeight="1"/>
    <row r="42214" ht="16.5" hidden="1" customHeight="1"/>
    <row r="42215" ht="16.5" hidden="1" customHeight="1"/>
    <row r="42216" ht="16.5" hidden="1" customHeight="1"/>
    <row r="42217" ht="16.5" hidden="1" customHeight="1"/>
    <row r="42218" ht="16.5" hidden="1" customHeight="1"/>
    <row r="42219" ht="16.5" hidden="1" customHeight="1"/>
    <row r="42220" ht="16.5" hidden="1" customHeight="1"/>
    <row r="42221" ht="16.5" hidden="1" customHeight="1"/>
    <row r="42222" ht="16.5" hidden="1" customHeight="1"/>
    <row r="42223" ht="16.5" hidden="1" customHeight="1"/>
    <row r="42224" ht="16.5" hidden="1" customHeight="1"/>
    <row r="42225" ht="16.5" hidden="1" customHeight="1"/>
    <row r="42226" ht="16.5" hidden="1" customHeight="1"/>
    <row r="42227" ht="16.5" hidden="1" customHeight="1"/>
    <row r="42228" ht="16.5" hidden="1" customHeight="1"/>
    <row r="42229" ht="16.5" hidden="1" customHeight="1"/>
    <row r="42230" ht="16.5" hidden="1" customHeight="1"/>
    <row r="42231" ht="16.5" hidden="1" customHeight="1"/>
    <row r="42232" ht="16.5" hidden="1" customHeight="1"/>
    <row r="42233" ht="16.5" hidden="1" customHeight="1"/>
    <row r="42234" ht="16.5" hidden="1" customHeight="1"/>
    <row r="42235" ht="16.5" hidden="1" customHeight="1"/>
    <row r="42236" ht="16.5" hidden="1" customHeight="1"/>
    <row r="42237" ht="16.5" hidden="1" customHeight="1"/>
    <row r="42238" ht="16.5" hidden="1" customHeight="1"/>
    <row r="42239" ht="16.5" hidden="1" customHeight="1"/>
    <row r="42240" ht="16.5" hidden="1" customHeight="1"/>
    <row r="42241" ht="16.5" hidden="1" customHeight="1"/>
    <row r="42242" ht="16.5" hidden="1" customHeight="1"/>
    <row r="42243" ht="16.5" hidden="1" customHeight="1"/>
    <row r="42244" ht="16.5" hidden="1" customHeight="1"/>
    <row r="42245" ht="16.5" hidden="1" customHeight="1"/>
    <row r="42246" ht="16.5" hidden="1" customHeight="1"/>
    <row r="42247" ht="16.5" hidden="1" customHeight="1"/>
    <row r="42248" ht="16.5" hidden="1" customHeight="1"/>
    <row r="42249" ht="16.5" hidden="1" customHeight="1"/>
    <row r="42250" ht="16.5" hidden="1" customHeight="1"/>
    <row r="42251" ht="16.5" hidden="1" customHeight="1"/>
    <row r="42252" ht="16.5" hidden="1" customHeight="1"/>
    <row r="42253" ht="16.5" hidden="1" customHeight="1"/>
    <row r="42254" ht="16.5" hidden="1" customHeight="1"/>
    <row r="42255" ht="16.5" hidden="1" customHeight="1"/>
    <row r="42256" ht="16.5" hidden="1" customHeight="1"/>
    <row r="42257" ht="16.5" hidden="1" customHeight="1"/>
    <row r="42258" ht="16.5" hidden="1" customHeight="1"/>
    <row r="42259" ht="16.5" hidden="1" customHeight="1"/>
    <row r="42260" ht="16.5" hidden="1" customHeight="1"/>
    <row r="42261" ht="16.5" hidden="1" customHeight="1"/>
    <row r="42262" ht="16.5" hidden="1" customHeight="1"/>
    <row r="42263" ht="16.5" hidden="1" customHeight="1"/>
    <row r="42264" ht="16.5" hidden="1" customHeight="1"/>
    <row r="42265" ht="16.5" hidden="1" customHeight="1"/>
    <row r="42266" ht="16.5" hidden="1" customHeight="1"/>
    <row r="42267" ht="16.5" hidden="1" customHeight="1"/>
    <row r="42268" ht="16.5" hidden="1" customHeight="1"/>
    <row r="42269" ht="16.5" hidden="1" customHeight="1"/>
    <row r="42270" ht="16.5" hidden="1" customHeight="1"/>
    <row r="42271" ht="16.5" hidden="1" customHeight="1"/>
    <row r="42272" ht="16.5" hidden="1" customHeight="1"/>
    <row r="42273" ht="16.5" hidden="1" customHeight="1"/>
    <row r="42274" ht="16.5" hidden="1" customHeight="1"/>
    <row r="42275" ht="16.5" hidden="1" customHeight="1"/>
    <row r="42276" ht="16.5" hidden="1" customHeight="1"/>
    <row r="42277" ht="16.5" hidden="1" customHeight="1"/>
    <row r="42278" ht="16.5" hidden="1" customHeight="1"/>
    <row r="42279" ht="16.5" hidden="1" customHeight="1"/>
    <row r="42280" ht="16.5" hidden="1" customHeight="1"/>
    <row r="42281" ht="16.5" hidden="1" customHeight="1"/>
    <row r="42282" ht="16.5" hidden="1" customHeight="1"/>
    <row r="42283" ht="16.5" hidden="1" customHeight="1"/>
    <row r="42284" ht="16.5" hidden="1" customHeight="1"/>
    <row r="42285" ht="16.5" hidden="1" customHeight="1"/>
    <row r="42286" ht="16.5" hidden="1" customHeight="1"/>
    <row r="42287" ht="16.5" hidden="1" customHeight="1"/>
    <row r="42288" ht="16.5" hidden="1" customHeight="1"/>
    <row r="42289" ht="16.5" hidden="1" customHeight="1"/>
    <row r="42290" ht="16.5" hidden="1" customHeight="1"/>
    <row r="42291" ht="16.5" hidden="1" customHeight="1"/>
    <row r="42292" ht="16.5" hidden="1" customHeight="1"/>
    <row r="42293" ht="16.5" hidden="1" customHeight="1"/>
    <row r="42294" ht="16.5" hidden="1" customHeight="1"/>
    <row r="42295" ht="16.5" hidden="1" customHeight="1"/>
    <row r="42296" ht="16.5" hidden="1" customHeight="1"/>
    <row r="42297" ht="16.5" hidden="1" customHeight="1"/>
    <row r="42298" ht="16.5" hidden="1" customHeight="1"/>
    <row r="42299" ht="16.5" hidden="1" customHeight="1"/>
    <row r="42300" ht="16.5" hidden="1" customHeight="1"/>
    <row r="42301" ht="16.5" hidden="1" customHeight="1"/>
    <row r="42302" ht="16.5" hidden="1" customHeight="1"/>
    <row r="42303" ht="16.5" hidden="1" customHeight="1"/>
    <row r="42304" ht="16.5" hidden="1" customHeight="1"/>
    <row r="42305" ht="16.5" hidden="1" customHeight="1"/>
    <row r="42306" ht="16.5" hidden="1" customHeight="1"/>
    <row r="42307" ht="16.5" hidden="1" customHeight="1"/>
    <row r="42308" ht="16.5" hidden="1" customHeight="1"/>
    <row r="42309" ht="16.5" hidden="1" customHeight="1"/>
    <row r="42310" ht="16.5" hidden="1" customHeight="1"/>
    <row r="42311" ht="16.5" hidden="1" customHeight="1"/>
    <row r="42312" ht="16.5" hidden="1" customHeight="1"/>
    <row r="42313" ht="16.5" hidden="1" customHeight="1"/>
    <row r="42314" ht="16.5" hidden="1" customHeight="1"/>
    <row r="42315" ht="16.5" hidden="1" customHeight="1"/>
    <row r="42316" ht="16.5" hidden="1" customHeight="1"/>
    <row r="42317" ht="16.5" hidden="1" customHeight="1"/>
    <row r="42318" ht="16.5" hidden="1" customHeight="1"/>
    <row r="42319" ht="16.5" hidden="1" customHeight="1"/>
    <row r="42320" ht="16.5" hidden="1" customHeight="1"/>
    <row r="42321" ht="16.5" hidden="1" customHeight="1"/>
    <row r="42322" ht="16.5" hidden="1" customHeight="1"/>
    <row r="42323" ht="16.5" hidden="1" customHeight="1"/>
    <row r="42324" ht="16.5" hidden="1" customHeight="1"/>
    <row r="42325" ht="16.5" hidden="1" customHeight="1"/>
    <row r="42326" ht="16.5" hidden="1" customHeight="1"/>
    <row r="42327" ht="16.5" hidden="1" customHeight="1"/>
    <row r="42328" ht="16.5" hidden="1" customHeight="1"/>
    <row r="42329" ht="16.5" hidden="1" customHeight="1"/>
    <row r="42330" ht="16.5" hidden="1" customHeight="1"/>
    <row r="42331" ht="16.5" hidden="1" customHeight="1"/>
    <row r="42332" ht="16.5" hidden="1" customHeight="1"/>
    <row r="42333" ht="16.5" hidden="1" customHeight="1"/>
    <row r="42334" ht="16.5" hidden="1" customHeight="1"/>
    <row r="42335" ht="16.5" hidden="1" customHeight="1"/>
    <row r="42336" ht="16.5" hidden="1" customHeight="1"/>
    <row r="42337" ht="16.5" hidden="1" customHeight="1"/>
    <row r="42338" ht="16.5" hidden="1" customHeight="1"/>
    <row r="42339" ht="16.5" hidden="1" customHeight="1"/>
    <row r="42340" ht="16.5" hidden="1" customHeight="1"/>
    <row r="42341" ht="16.5" hidden="1" customHeight="1"/>
    <row r="42342" ht="16.5" hidden="1" customHeight="1"/>
    <row r="42343" ht="16.5" hidden="1" customHeight="1"/>
    <row r="42344" ht="16.5" hidden="1" customHeight="1"/>
    <row r="42345" ht="16.5" hidden="1" customHeight="1"/>
    <row r="42346" ht="16.5" hidden="1" customHeight="1"/>
    <row r="42347" ht="16.5" hidden="1" customHeight="1"/>
    <row r="42348" ht="16.5" hidden="1" customHeight="1"/>
    <row r="42349" ht="16.5" hidden="1" customHeight="1"/>
    <row r="42350" ht="16.5" hidden="1" customHeight="1"/>
    <row r="42351" ht="16.5" hidden="1" customHeight="1"/>
    <row r="42352" ht="16.5" hidden="1" customHeight="1"/>
    <row r="42353" ht="16.5" hidden="1" customHeight="1"/>
    <row r="42354" ht="16.5" hidden="1" customHeight="1"/>
    <row r="42355" ht="16.5" hidden="1" customHeight="1"/>
    <row r="42356" ht="16.5" hidden="1" customHeight="1"/>
    <row r="42357" ht="16.5" hidden="1" customHeight="1"/>
    <row r="42358" ht="16.5" hidden="1" customHeight="1"/>
    <row r="42359" ht="16.5" hidden="1" customHeight="1"/>
    <row r="42360" ht="16.5" hidden="1" customHeight="1"/>
    <row r="42361" ht="16.5" hidden="1" customHeight="1"/>
    <row r="42362" ht="16.5" hidden="1" customHeight="1"/>
    <row r="42363" ht="16.5" hidden="1" customHeight="1"/>
    <row r="42364" ht="16.5" hidden="1" customHeight="1"/>
    <row r="42365" ht="16.5" hidden="1" customHeight="1"/>
    <row r="42366" ht="16.5" hidden="1" customHeight="1"/>
    <row r="42367" ht="16.5" hidden="1" customHeight="1"/>
    <row r="42368" ht="16.5" hidden="1" customHeight="1"/>
    <row r="42369" ht="16.5" hidden="1" customHeight="1"/>
    <row r="42370" ht="16.5" hidden="1" customHeight="1"/>
    <row r="42371" ht="16.5" hidden="1" customHeight="1"/>
    <row r="42372" ht="16.5" hidden="1" customHeight="1"/>
    <row r="42373" ht="16.5" hidden="1" customHeight="1"/>
    <row r="42374" ht="16.5" hidden="1" customHeight="1"/>
    <row r="42375" ht="16.5" hidden="1" customHeight="1"/>
    <row r="42376" ht="16.5" hidden="1" customHeight="1"/>
    <row r="42377" ht="16.5" hidden="1" customHeight="1"/>
    <row r="42378" ht="16.5" hidden="1" customHeight="1"/>
    <row r="42379" ht="16.5" hidden="1" customHeight="1"/>
    <row r="42380" ht="16.5" hidden="1" customHeight="1"/>
    <row r="42381" ht="16.5" hidden="1" customHeight="1"/>
    <row r="42382" ht="16.5" hidden="1" customHeight="1"/>
    <row r="42383" ht="16.5" hidden="1" customHeight="1"/>
    <row r="42384" ht="16.5" hidden="1" customHeight="1"/>
    <row r="42385" ht="16.5" hidden="1" customHeight="1"/>
    <row r="42386" ht="16.5" hidden="1" customHeight="1"/>
    <row r="42387" ht="16.5" hidden="1" customHeight="1"/>
    <row r="42388" ht="16.5" hidden="1" customHeight="1"/>
    <row r="42389" ht="16.5" hidden="1" customHeight="1"/>
    <row r="42390" ht="16.5" hidden="1" customHeight="1"/>
    <row r="42391" ht="16.5" hidden="1" customHeight="1"/>
    <row r="42392" ht="16.5" hidden="1" customHeight="1"/>
    <row r="42393" ht="16.5" hidden="1" customHeight="1"/>
    <row r="42394" ht="16.5" hidden="1" customHeight="1"/>
    <row r="42395" ht="16.5" hidden="1" customHeight="1"/>
    <row r="42396" ht="16.5" hidden="1" customHeight="1"/>
    <row r="42397" ht="16.5" hidden="1" customHeight="1"/>
    <row r="42398" ht="16.5" hidden="1" customHeight="1"/>
    <row r="42399" ht="16.5" hidden="1" customHeight="1"/>
    <row r="42400" ht="16.5" hidden="1" customHeight="1"/>
    <row r="42401" ht="16.5" hidden="1" customHeight="1"/>
    <row r="42402" ht="16.5" hidden="1" customHeight="1"/>
    <row r="42403" ht="16.5" hidden="1" customHeight="1"/>
    <row r="42404" ht="16.5" hidden="1" customHeight="1"/>
    <row r="42405" ht="16.5" hidden="1" customHeight="1"/>
    <row r="42406" ht="16.5" hidden="1" customHeight="1"/>
    <row r="42407" ht="16.5" hidden="1" customHeight="1"/>
    <row r="42408" ht="16.5" hidden="1" customHeight="1"/>
    <row r="42409" ht="16.5" hidden="1" customHeight="1"/>
    <row r="42410" ht="16.5" hidden="1" customHeight="1"/>
    <row r="42411" ht="16.5" hidden="1" customHeight="1"/>
    <row r="42412" ht="16.5" hidden="1" customHeight="1"/>
    <row r="42413" ht="16.5" hidden="1" customHeight="1"/>
    <row r="42414" ht="16.5" hidden="1" customHeight="1"/>
    <row r="42415" ht="16.5" hidden="1" customHeight="1"/>
    <row r="42416" ht="16.5" hidden="1" customHeight="1"/>
    <row r="42417" ht="16.5" hidden="1" customHeight="1"/>
    <row r="42418" ht="16.5" hidden="1" customHeight="1"/>
    <row r="42419" ht="16.5" hidden="1" customHeight="1"/>
    <row r="42420" ht="16.5" hidden="1" customHeight="1"/>
    <row r="42421" ht="16.5" hidden="1" customHeight="1"/>
    <row r="42422" ht="16.5" hidden="1" customHeight="1"/>
    <row r="42423" ht="16.5" hidden="1" customHeight="1"/>
    <row r="42424" ht="16.5" hidden="1" customHeight="1"/>
    <row r="42425" ht="16.5" hidden="1" customHeight="1"/>
    <row r="42426" ht="16.5" hidden="1" customHeight="1"/>
    <row r="42427" ht="16.5" hidden="1" customHeight="1"/>
    <row r="42428" ht="16.5" hidden="1" customHeight="1"/>
    <row r="42429" ht="16.5" hidden="1" customHeight="1"/>
    <row r="42430" ht="16.5" hidden="1" customHeight="1"/>
    <row r="42431" ht="16.5" hidden="1" customHeight="1"/>
    <row r="42432" ht="16.5" hidden="1" customHeight="1"/>
    <row r="42433" ht="16.5" hidden="1" customHeight="1"/>
    <row r="42434" ht="16.5" hidden="1" customHeight="1"/>
    <row r="42435" ht="16.5" hidden="1" customHeight="1"/>
    <row r="42436" ht="16.5" hidden="1" customHeight="1"/>
    <row r="42437" ht="16.5" hidden="1" customHeight="1"/>
    <row r="42438" ht="16.5" hidden="1" customHeight="1"/>
    <row r="42439" ht="16.5" hidden="1" customHeight="1"/>
    <row r="42440" ht="16.5" hidden="1" customHeight="1"/>
    <row r="42441" ht="16.5" hidden="1" customHeight="1"/>
    <row r="42442" ht="16.5" hidden="1" customHeight="1"/>
    <row r="42443" ht="16.5" hidden="1" customHeight="1"/>
    <row r="42444" ht="16.5" hidden="1" customHeight="1"/>
    <row r="42445" ht="16.5" hidden="1" customHeight="1"/>
    <row r="42446" ht="16.5" hidden="1" customHeight="1"/>
    <row r="42447" ht="16.5" hidden="1" customHeight="1"/>
    <row r="42448" ht="16.5" hidden="1" customHeight="1"/>
    <row r="42449" ht="16.5" hidden="1" customHeight="1"/>
    <row r="42450" ht="16.5" hidden="1" customHeight="1"/>
    <row r="42451" ht="16.5" hidden="1" customHeight="1"/>
    <row r="42452" ht="16.5" hidden="1" customHeight="1"/>
    <row r="42453" ht="16.5" hidden="1" customHeight="1"/>
    <row r="42454" ht="16.5" hidden="1" customHeight="1"/>
    <row r="42455" ht="16.5" hidden="1" customHeight="1"/>
    <row r="42456" ht="16.5" hidden="1" customHeight="1"/>
    <row r="42457" ht="16.5" hidden="1" customHeight="1"/>
    <row r="42458" ht="16.5" hidden="1" customHeight="1"/>
    <row r="42459" ht="16.5" hidden="1" customHeight="1"/>
    <row r="42460" ht="16.5" hidden="1" customHeight="1"/>
    <row r="42461" ht="16.5" hidden="1" customHeight="1"/>
    <row r="42462" ht="16.5" hidden="1" customHeight="1"/>
    <row r="42463" ht="16.5" hidden="1" customHeight="1"/>
    <row r="42464" ht="16.5" hidden="1" customHeight="1"/>
    <row r="42465" ht="16.5" hidden="1" customHeight="1"/>
    <row r="42466" ht="16.5" hidden="1" customHeight="1"/>
    <row r="42467" ht="16.5" hidden="1" customHeight="1"/>
    <row r="42468" ht="16.5" hidden="1" customHeight="1"/>
    <row r="42469" ht="16.5" hidden="1" customHeight="1"/>
    <row r="42470" ht="16.5" hidden="1" customHeight="1"/>
    <row r="42471" ht="16.5" hidden="1" customHeight="1"/>
    <row r="42472" ht="16.5" hidden="1" customHeight="1"/>
    <row r="42473" ht="16.5" hidden="1" customHeight="1"/>
    <row r="42474" ht="16.5" hidden="1" customHeight="1"/>
    <row r="42475" ht="16.5" hidden="1" customHeight="1"/>
    <row r="42476" ht="16.5" hidden="1" customHeight="1"/>
    <row r="42477" ht="16.5" hidden="1" customHeight="1"/>
    <row r="42478" ht="16.5" hidden="1" customHeight="1"/>
    <row r="42479" ht="16.5" hidden="1" customHeight="1"/>
    <row r="42480" ht="16.5" hidden="1" customHeight="1"/>
    <row r="42481" ht="16.5" hidden="1" customHeight="1"/>
    <row r="42482" ht="16.5" hidden="1" customHeight="1"/>
    <row r="42483" ht="16.5" hidden="1" customHeight="1"/>
    <row r="42484" ht="16.5" hidden="1" customHeight="1"/>
    <row r="42485" ht="16.5" hidden="1" customHeight="1"/>
    <row r="42486" ht="16.5" hidden="1" customHeight="1"/>
    <row r="42487" ht="16.5" hidden="1" customHeight="1"/>
    <row r="42488" ht="16.5" hidden="1" customHeight="1"/>
    <row r="42489" ht="16.5" hidden="1" customHeight="1"/>
    <row r="42490" ht="16.5" hidden="1" customHeight="1"/>
    <row r="42491" ht="16.5" hidden="1" customHeight="1"/>
    <row r="42492" ht="16.5" hidden="1" customHeight="1"/>
    <row r="42493" ht="16.5" hidden="1" customHeight="1"/>
    <row r="42494" ht="16.5" hidden="1" customHeight="1"/>
    <row r="42495" ht="16.5" hidden="1" customHeight="1"/>
    <row r="42496" ht="16.5" hidden="1" customHeight="1"/>
    <row r="42497" ht="16.5" hidden="1" customHeight="1"/>
    <row r="42498" ht="16.5" hidden="1" customHeight="1"/>
    <row r="42499" ht="16.5" hidden="1" customHeight="1"/>
    <row r="42500" ht="16.5" hidden="1" customHeight="1"/>
    <row r="42501" ht="16.5" hidden="1" customHeight="1"/>
    <row r="42502" ht="16.5" hidden="1" customHeight="1"/>
    <row r="42503" ht="16.5" hidden="1" customHeight="1"/>
    <row r="42504" ht="16.5" hidden="1" customHeight="1"/>
    <row r="42505" ht="16.5" hidden="1" customHeight="1"/>
    <row r="42506" ht="16.5" hidden="1" customHeight="1"/>
    <row r="42507" ht="16.5" hidden="1" customHeight="1"/>
    <row r="42508" ht="16.5" hidden="1" customHeight="1"/>
    <row r="42509" ht="16.5" hidden="1" customHeight="1"/>
    <row r="42510" ht="16.5" hidden="1" customHeight="1"/>
    <row r="42511" ht="16.5" hidden="1" customHeight="1"/>
    <row r="42512" ht="16.5" hidden="1" customHeight="1"/>
    <row r="42513" ht="16.5" hidden="1" customHeight="1"/>
    <row r="42514" ht="16.5" hidden="1" customHeight="1"/>
    <row r="42515" ht="16.5" hidden="1" customHeight="1"/>
    <row r="42516" ht="16.5" hidden="1" customHeight="1"/>
    <row r="42517" ht="16.5" hidden="1" customHeight="1"/>
    <row r="42518" ht="16.5" hidden="1" customHeight="1"/>
    <row r="42519" ht="16.5" hidden="1" customHeight="1"/>
    <row r="42520" ht="16.5" hidden="1" customHeight="1"/>
    <row r="42521" ht="16.5" hidden="1" customHeight="1"/>
    <row r="42522" ht="16.5" hidden="1" customHeight="1"/>
    <row r="42523" ht="16.5" hidden="1" customHeight="1"/>
    <row r="42524" ht="16.5" hidden="1" customHeight="1"/>
    <row r="42525" ht="16.5" hidden="1" customHeight="1"/>
    <row r="42526" ht="16.5" hidden="1" customHeight="1"/>
    <row r="42527" ht="16.5" hidden="1" customHeight="1"/>
    <row r="42528" ht="16.5" hidden="1" customHeight="1"/>
    <row r="42529" ht="16.5" hidden="1" customHeight="1"/>
    <row r="42530" ht="16.5" hidden="1" customHeight="1"/>
    <row r="42531" ht="16.5" hidden="1" customHeight="1"/>
    <row r="42532" ht="16.5" hidden="1" customHeight="1"/>
    <row r="42533" ht="16.5" hidden="1" customHeight="1"/>
    <row r="42534" ht="16.5" hidden="1" customHeight="1"/>
    <row r="42535" ht="16.5" hidden="1" customHeight="1"/>
    <row r="42536" ht="16.5" hidden="1" customHeight="1"/>
    <row r="42537" ht="16.5" hidden="1" customHeight="1"/>
    <row r="42538" ht="16.5" hidden="1" customHeight="1"/>
    <row r="42539" ht="16.5" hidden="1" customHeight="1"/>
    <row r="42540" ht="16.5" hidden="1" customHeight="1"/>
    <row r="42541" ht="16.5" hidden="1" customHeight="1"/>
    <row r="42542" ht="16.5" hidden="1" customHeight="1"/>
    <row r="42543" ht="16.5" hidden="1" customHeight="1"/>
    <row r="42544" ht="16.5" hidden="1" customHeight="1"/>
    <row r="42545" ht="16.5" hidden="1" customHeight="1"/>
    <row r="42546" ht="16.5" hidden="1" customHeight="1"/>
    <row r="42547" ht="16.5" hidden="1" customHeight="1"/>
    <row r="42548" ht="16.5" hidden="1" customHeight="1"/>
    <row r="42549" ht="16.5" hidden="1" customHeight="1"/>
    <row r="42550" ht="16.5" hidden="1" customHeight="1"/>
    <row r="42551" ht="16.5" hidden="1" customHeight="1"/>
    <row r="42552" ht="16.5" hidden="1" customHeight="1"/>
    <row r="42553" ht="16.5" hidden="1" customHeight="1"/>
    <row r="42554" ht="16.5" hidden="1" customHeight="1"/>
    <row r="42555" ht="16.5" hidden="1" customHeight="1"/>
    <row r="42556" ht="16.5" hidden="1" customHeight="1"/>
    <row r="42557" ht="16.5" hidden="1" customHeight="1"/>
    <row r="42558" ht="16.5" hidden="1" customHeight="1"/>
    <row r="42559" ht="16.5" hidden="1" customHeight="1"/>
    <row r="42560" ht="16.5" hidden="1" customHeight="1"/>
    <row r="42561" ht="16.5" hidden="1" customHeight="1"/>
    <row r="42562" ht="16.5" hidden="1" customHeight="1"/>
    <row r="42563" ht="16.5" hidden="1" customHeight="1"/>
    <row r="42564" ht="16.5" hidden="1" customHeight="1"/>
    <row r="42565" ht="16.5" hidden="1" customHeight="1"/>
    <row r="42566" ht="16.5" hidden="1" customHeight="1"/>
    <row r="42567" ht="16.5" hidden="1" customHeight="1"/>
    <row r="42568" ht="16.5" hidden="1" customHeight="1"/>
    <row r="42569" ht="16.5" hidden="1" customHeight="1"/>
    <row r="42570" ht="16.5" hidden="1" customHeight="1"/>
    <row r="42571" ht="16.5" hidden="1" customHeight="1"/>
    <row r="42572" ht="16.5" hidden="1" customHeight="1"/>
    <row r="42573" ht="16.5" hidden="1" customHeight="1"/>
    <row r="42574" ht="16.5" hidden="1" customHeight="1"/>
    <row r="42575" ht="16.5" hidden="1" customHeight="1"/>
    <row r="42576" ht="16.5" hidden="1" customHeight="1"/>
    <row r="42577" ht="16.5" hidden="1" customHeight="1"/>
    <row r="42578" ht="16.5" hidden="1" customHeight="1"/>
    <row r="42579" ht="16.5" hidden="1" customHeight="1"/>
    <row r="42580" ht="16.5" hidden="1" customHeight="1"/>
    <row r="42581" ht="16.5" hidden="1" customHeight="1"/>
    <row r="42582" ht="16.5" hidden="1" customHeight="1"/>
    <row r="42583" ht="16.5" hidden="1" customHeight="1"/>
    <row r="42584" ht="16.5" hidden="1" customHeight="1"/>
    <row r="42585" ht="16.5" hidden="1" customHeight="1"/>
    <row r="42586" ht="16.5" hidden="1" customHeight="1"/>
    <row r="42587" ht="16.5" hidden="1" customHeight="1"/>
    <row r="42588" ht="16.5" hidden="1" customHeight="1"/>
    <row r="42589" ht="16.5" hidden="1" customHeight="1"/>
    <row r="42590" ht="16.5" hidden="1" customHeight="1"/>
    <row r="42591" ht="16.5" hidden="1" customHeight="1"/>
    <row r="42592" ht="16.5" hidden="1" customHeight="1"/>
    <row r="42593" ht="16.5" hidden="1" customHeight="1"/>
    <row r="42594" ht="16.5" hidden="1" customHeight="1"/>
    <row r="42595" ht="16.5" hidden="1" customHeight="1"/>
    <row r="42596" ht="16.5" hidden="1" customHeight="1"/>
    <row r="42597" ht="16.5" hidden="1" customHeight="1"/>
    <row r="42598" ht="16.5" hidden="1" customHeight="1"/>
    <row r="42599" ht="16.5" hidden="1" customHeight="1"/>
    <row r="42600" ht="16.5" hidden="1" customHeight="1"/>
    <row r="42601" ht="16.5" hidden="1" customHeight="1"/>
    <row r="42602" ht="16.5" hidden="1" customHeight="1"/>
    <row r="42603" ht="16.5" hidden="1" customHeight="1"/>
    <row r="42604" ht="16.5" hidden="1" customHeight="1"/>
    <row r="42605" ht="16.5" hidden="1" customHeight="1"/>
    <row r="42606" ht="16.5" hidden="1" customHeight="1"/>
    <row r="42607" ht="16.5" hidden="1" customHeight="1"/>
    <row r="42608" ht="16.5" hidden="1" customHeight="1"/>
    <row r="42609" ht="16.5" hidden="1" customHeight="1"/>
    <row r="42610" ht="16.5" hidden="1" customHeight="1"/>
    <row r="42611" ht="16.5" hidden="1" customHeight="1"/>
    <row r="42612" ht="16.5" hidden="1" customHeight="1"/>
    <row r="42613" ht="16.5" hidden="1" customHeight="1"/>
    <row r="42614" ht="16.5" hidden="1" customHeight="1"/>
    <row r="42615" ht="16.5" hidden="1" customHeight="1"/>
    <row r="42616" ht="16.5" hidden="1" customHeight="1"/>
    <row r="42617" ht="16.5" hidden="1" customHeight="1"/>
    <row r="42618" ht="16.5" hidden="1" customHeight="1"/>
    <row r="42619" ht="16.5" hidden="1" customHeight="1"/>
    <row r="42620" ht="16.5" hidden="1" customHeight="1"/>
    <row r="42621" ht="16.5" hidden="1" customHeight="1"/>
    <row r="42622" ht="16.5" hidden="1" customHeight="1"/>
    <row r="42623" ht="16.5" hidden="1" customHeight="1"/>
    <row r="42624" ht="16.5" hidden="1" customHeight="1"/>
    <row r="42625" ht="16.5" hidden="1" customHeight="1"/>
    <row r="42626" ht="16.5" hidden="1" customHeight="1"/>
    <row r="42627" ht="16.5" hidden="1" customHeight="1"/>
    <row r="42628" ht="16.5" hidden="1" customHeight="1"/>
    <row r="42629" ht="16.5" hidden="1" customHeight="1"/>
    <row r="42630" ht="16.5" hidden="1" customHeight="1"/>
    <row r="42631" ht="16.5" hidden="1" customHeight="1"/>
    <row r="42632" ht="16.5" hidden="1" customHeight="1"/>
    <row r="42633" ht="16.5" hidden="1" customHeight="1"/>
    <row r="42634" ht="16.5" hidden="1" customHeight="1"/>
    <row r="42635" ht="16.5" hidden="1" customHeight="1"/>
    <row r="42636" ht="16.5" hidden="1" customHeight="1"/>
    <row r="42637" ht="16.5" hidden="1" customHeight="1"/>
    <row r="42638" ht="16.5" hidden="1" customHeight="1"/>
    <row r="42639" ht="16.5" hidden="1" customHeight="1"/>
    <row r="42640" ht="16.5" hidden="1" customHeight="1"/>
    <row r="42641" ht="16.5" hidden="1" customHeight="1"/>
    <row r="42642" ht="16.5" hidden="1" customHeight="1"/>
    <row r="42643" ht="16.5" hidden="1" customHeight="1"/>
    <row r="42644" ht="16.5" hidden="1" customHeight="1"/>
    <row r="42645" ht="16.5" hidden="1" customHeight="1"/>
    <row r="42646" ht="16.5" hidden="1" customHeight="1"/>
    <row r="42647" ht="16.5" hidden="1" customHeight="1"/>
    <row r="42648" ht="16.5" hidden="1" customHeight="1"/>
    <row r="42649" ht="16.5" hidden="1" customHeight="1"/>
    <row r="42650" ht="16.5" hidden="1" customHeight="1"/>
    <row r="42651" ht="16.5" hidden="1" customHeight="1"/>
    <row r="42652" ht="16.5" hidden="1" customHeight="1"/>
    <row r="42653" ht="16.5" hidden="1" customHeight="1"/>
    <row r="42654" ht="16.5" hidden="1" customHeight="1"/>
    <row r="42655" ht="16.5" hidden="1" customHeight="1"/>
    <row r="42656" ht="16.5" hidden="1" customHeight="1"/>
    <row r="42657" ht="16.5" hidden="1" customHeight="1"/>
    <row r="42658" ht="16.5" hidden="1" customHeight="1"/>
    <row r="42659" ht="16.5" hidden="1" customHeight="1"/>
    <row r="42660" ht="16.5" hidden="1" customHeight="1"/>
    <row r="42661" ht="16.5" hidden="1" customHeight="1"/>
    <row r="42662" ht="16.5" hidden="1" customHeight="1"/>
    <row r="42663" ht="16.5" hidden="1" customHeight="1"/>
    <row r="42664" ht="16.5" hidden="1" customHeight="1"/>
    <row r="42665" ht="16.5" hidden="1" customHeight="1"/>
    <row r="42666" ht="16.5" hidden="1" customHeight="1"/>
    <row r="42667" ht="16.5" hidden="1" customHeight="1"/>
    <row r="42668" ht="16.5" hidden="1" customHeight="1"/>
    <row r="42669" ht="16.5" hidden="1" customHeight="1"/>
    <row r="42670" ht="16.5" hidden="1" customHeight="1"/>
    <row r="42671" ht="16.5" hidden="1" customHeight="1"/>
    <row r="42672" ht="16.5" hidden="1" customHeight="1"/>
    <row r="42673" ht="16.5" hidden="1" customHeight="1"/>
    <row r="42674" ht="16.5" hidden="1" customHeight="1"/>
    <row r="42675" ht="16.5" hidden="1" customHeight="1"/>
    <row r="42676" ht="16.5" hidden="1" customHeight="1"/>
    <row r="42677" ht="16.5" hidden="1" customHeight="1"/>
    <row r="42678" ht="16.5" hidden="1" customHeight="1"/>
    <row r="42679" ht="16.5" hidden="1" customHeight="1"/>
    <row r="42680" ht="16.5" hidden="1" customHeight="1"/>
    <row r="42681" ht="16.5" hidden="1" customHeight="1"/>
    <row r="42682" ht="16.5" hidden="1" customHeight="1"/>
    <row r="42683" ht="16.5" hidden="1" customHeight="1"/>
    <row r="42684" ht="16.5" hidden="1" customHeight="1"/>
    <row r="42685" ht="16.5" hidden="1" customHeight="1"/>
    <row r="42686" ht="16.5" hidden="1" customHeight="1"/>
    <row r="42687" ht="16.5" hidden="1" customHeight="1"/>
    <row r="42688" ht="16.5" hidden="1" customHeight="1"/>
    <row r="42689" ht="16.5" hidden="1" customHeight="1"/>
    <row r="42690" ht="16.5" hidden="1" customHeight="1"/>
    <row r="42691" ht="16.5" hidden="1" customHeight="1"/>
    <row r="42692" ht="16.5" hidden="1" customHeight="1"/>
    <row r="42693" ht="16.5" hidden="1" customHeight="1"/>
    <row r="42694" ht="16.5" hidden="1" customHeight="1"/>
    <row r="42695" ht="16.5" hidden="1" customHeight="1"/>
    <row r="42696" ht="16.5" hidden="1" customHeight="1"/>
    <row r="42697" ht="16.5" hidden="1" customHeight="1"/>
    <row r="42698" ht="16.5" hidden="1" customHeight="1"/>
    <row r="42699" ht="16.5" hidden="1" customHeight="1"/>
    <row r="42700" ht="16.5" hidden="1" customHeight="1"/>
    <row r="42701" ht="16.5" hidden="1" customHeight="1"/>
    <row r="42702" ht="16.5" hidden="1" customHeight="1"/>
    <row r="42703" ht="16.5" hidden="1" customHeight="1"/>
    <row r="42704" ht="16.5" hidden="1" customHeight="1"/>
    <row r="42705" ht="16.5" hidden="1" customHeight="1"/>
    <row r="42706" ht="16.5" hidden="1" customHeight="1"/>
    <row r="42707" ht="16.5" hidden="1" customHeight="1"/>
    <row r="42708" ht="16.5" hidden="1" customHeight="1"/>
    <row r="42709" ht="16.5" hidden="1" customHeight="1"/>
    <row r="42710" ht="16.5" hidden="1" customHeight="1"/>
    <row r="42711" ht="16.5" hidden="1" customHeight="1"/>
    <row r="42712" ht="16.5" hidden="1" customHeight="1"/>
    <row r="42713" ht="16.5" hidden="1" customHeight="1"/>
    <row r="42714" ht="16.5" hidden="1" customHeight="1"/>
    <row r="42715" ht="16.5" hidden="1" customHeight="1"/>
    <row r="42716" ht="16.5" hidden="1" customHeight="1"/>
    <row r="42717" ht="16.5" hidden="1" customHeight="1"/>
    <row r="42718" ht="16.5" hidden="1" customHeight="1"/>
    <row r="42719" ht="16.5" hidden="1" customHeight="1"/>
    <row r="42720" ht="16.5" hidden="1" customHeight="1"/>
    <row r="42721" ht="16.5" hidden="1" customHeight="1"/>
    <row r="42722" ht="16.5" hidden="1" customHeight="1"/>
    <row r="42723" ht="16.5" hidden="1" customHeight="1"/>
    <row r="42724" ht="16.5" hidden="1" customHeight="1"/>
    <row r="42725" ht="16.5" hidden="1" customHeight="1"/>
    <row r="42726" ht="16.5" hidden="1" customHeight="1"/>
    <row r="42727" ht="16.5" hidden="1" customHeight="1"/>
    <row r="42728" ht="16.5" hidden="1" customHeight="1"/>
    <row r="42729" ht="16.5" hidden="1" customHeight="1"/>
    <row r="42730" ht="16.5" hidden="1" customHeight="1"/>
    <row r="42731" ht="16.5" hidden="1" customHeight="1"/>
    <row r="42732" ht="16.5" hidden="1" customHeight="1"/>
    <row r="42733" ht="16.5" hidden="1" customHeight="1"/>
    <row r="42734" ht="16.5" hidden="1" customHeight="1"/>
    <row r="42735" ht="16.5" hidden="1" customHeight="1"/>
    <row r="42736" ht="16.5" hidden="1" customHeight="1"/>
    <row r="42737" ht="16.5" hidden="1" customHeight="1"/>
    <row r="42738" ht="16.5" hidden="1" customHeight="1"/>
    <row r="42739" ht="16.5" hidden="1" customHeight="1"/>
    <row r="42740" ht="16.5" hidden="1" customHeight="1"/>
    <row r="42741" ht="16.5" hidden="1" customHeight="1"/>
    <row r="42742" ht="16.5" hidden="1" customHeight="1"/>
    <row r="42743" ht="16.5" hidden="1" customHeight="1"/>
    <row r="42744" ht="16.5" hidden="1" customHeight="1"/>
    <row r="42745" ht="16.5" hidden="1" customHeight="1"/>
    <row r="42746" ht="16.5" hidden="1" customHeight="1"/>
    <row r="42747" ht="16.5" hidden="1" customHeight="1"/>
    <row r="42748" ht="16.5" hidden="1" customHeight="1"/>
    <row r="42749" ht="16.5" hidden="1" customHeight="1"/>
    <row r="42750" ht="16.5" hidden="1" customHeight="1"/>
    <row r="42751" ht="16.5" hidden="1" customHeight="1"/>
    <row r="42752" ht="16.5" hidden="1" customHeight="1"/>
    <row r="42753" ht="16.5" hidden="1" customHeight="1"/>
    <row r="42754" ht="16.5" hidden="1" customHeight="1"/>
    <row r="42755" ht="16.5" hidden="1" customHeight="1"/>
    <row r="42756" ht="16.5" hidden="1" customHeight="1"/>
    <row r="42757" ht="16.5" hidden="1" customHeight="1"/>
    <row r="42758" ht="16.5" hidden="1" customHeight="1"/>
    <row r="42759" ht="16.5" hidden="1" customHeight="1"/>
    <row r="42760" ht="16.5" hidden="1" customHeight="1"/>
    <row r="42761" ht="16.5" hidden="1" customHeight="1"/>
    <row r="42762" ht="16.5" hidden="1" customHeight="1"/>
    <row r="42763" ht="16.5" hidden="1" customHeight="1"/>
    <row r="42764" ht="16.5" hidden="1" customHeight="1"/>
    <row r="42765" ht="16.5" hidden="1" customHeight="1"/>
    <row r="42766" ht="16.5" hidden="1" customHeight="1"/>
    <row r="42767" ht="16.5" hidden="1" customHeight="1"/>
    <row r="42768" ht="16.5" hidden="1" customHeight="1"/>
    <row r="42769" ht="16.5" hidden="1" customHeight="1"/>
    <row r="42770" ht="16.5" hidden="1" customHeight="1"/>
    <row r="42771" ht="16.5" hidden="1" customHeight="1"/>
    <row r="42772" ht="16.5" hidden="1" customHeight="1"/>
    <row r="42773" ht="16.5" hidden="1" customHeight="1"/>
    <row r="42774" ht="16.5" hidden="1" customHeight="1"/>
    <row r="42775" ht="16.5" hidden="1" customHeight="1"/>
    <row r="42776" ht="16.5" hidden="1" customHeight="1"/>
    <row r="42777" ht="16.5" hidden="1" customHeight="1"/>
    <row r="42778" ht="16.5" hidden="1" customHeight="1"/>
    <row r="42779" ht="16.5" hidden="1" customHeight="1"/>
    <row r="42780" ht="16.5" hidden="1" customHeight="1"/>
    <row r="42781" ht="16.5" hidden="1" customHeight="1"/>
    <row r="42782" ht="16.5" hidden="1" customHeight="1"/>
    <row r="42783" ht="16.5" hidden="1" customHeight="1"/>
    <row r="42784" ht="16.5" hidden="1" customHeight="1"/>
    <row r="42785" ht="16.5" hidden="1" customHeight="1"/>
    <row r="42786" ht="16.5" hidden="1" customHeight="1"/>
    <row r="42787" ht="16.5" hidden="1" customHeight="1"/>
    <row r="42788" ht="16.5" hidden="1" customHeight="1"/>
    <row r="42789" ht="16.5" hidden="1" customHeight="1"/>
    <row r="42790" ht="16.5" hidden="1" customHeight="1"/>
    <row r="42791" ht="16.5" hidden="1" customHeight="1"/>
    <row r="42792" ht="16.5" hidden="1" customHeight="1"/>
    <row r="42793" ht="16.5" hidden="1" customHeight="1"/>
    <row r="42794" ht="16.5" hidden="1" customHeight="1"/>
    <row r="42795" ht="16.5" hidden="1" customHeight="1"/>
    <row r="42796" ht="16.5" hidden="1" customHeight="1"/>
    <row r="42797" ht="16.5" hidden="1" customHeight="1"/>
    <row r="42798" ht="16.5" hidden="1" customHeight="1"/>
    <row r="42799" ht="16.5" hidden="1" customHeight="1"/>
    <row r="42800" ht="16.5" hidden="1" customHeight="1"/>
    <row r="42801" ht="16.5" hidden="1" customHeight="1"/>
    <row r="42802" ht="16.5" hidden="1" customHeight="1"/>
    <row r="42803" ht="16.5" hidden="1" customHeight="1"/>
    <row r="42804" ht="16.5" hidden="1" customHeight="1"/>
    <row r="42805" ht="16.5" hidden="1" customHeight="1"/>
    <row r="42806" ht="16.5" hidden="1" customHeight="1"/>
    <row r="42807" ht="16.5" hidden="1" customHeight="1"/>
    <row r="42808" ht="16.5" hidden="1" customHeight="1"/>
    <row r="42809" ht="16.5" hidden="1" customHeight="1"/>
    <row r="42810" ht="16.5" hidden="1" customHeight="1"/>
    <row r="42811" ht="16.5" hidden="1" customHeight="1"/>
    <row r="42812" ht="16.5" hidden="1" customHeight="1"/>
    <row r="42813" ht="16.5" hidden="1" customHeight="1"/>
    <row r="42814" ht="16.5" hidden="1" customHeight="1"/>
    <row r="42815" ht="16.5" hidden="1" customHeight="1"/>
    <row r="42816" ht="16.5" hidden="1" customHeight="1"/>
    <row r="42817" ht="16.5" hidden="1" customHeight="1"/>
    <row r="42818" ht="16.5" hidden="1" customHeight="1"/>
    <row r="42819" ht="16.5" hidden="1" customHeight="1"/>
    <row r="42820" ht="16.5" hidden="1" customHeight="1"/>
    <row r="42821" ht="16.5" hidden="1" customHeight="1"/>
    <row r="42822" ht="16.5" hidden="1" customHeight="1"/>
    <row r="42823" ht="16.5" hidden="1" customHeight="1"/>
    <row r="42824" ht="16.5" hidden="1" customHeight="1"/>
    <row r="42825" ht="16.5" hidden="1" customHeight="1"/>
    <row r="42826" ht="16.5" hidden="1" customHeight="1"/>
    <row r="42827" ht="16.5" hidden="1" customHeight="1"/>
    <row r="42828" ht="16.5" hidden="1" customHeight="1"/>
    <row r="42829" ht="16.5" hidden="1" customHeight="1"/>
    <row r="42830" ht="16.5" hidden="1" customHeight="1"/>
    <row r="42831" ht="16.5" hidden="1" customHeight="1"/>
    <row r="42832" ht="16.5" hidden="1" customHeight="1"/>
    <row r="42833" ht="16.5" hidden="1" customHeight="1"/>
    <row r="42834" ht="16.5" hidden="1" customHeight="1"/>
    <row r="42835" ht="16.5" hidden="1" customHeight="1"/>
    <row r="42836" ht="16.5" hidden="1" customHeight="1"/>
    <row r="42837" ht="16.5" hidden="1" customHeight="1"/>
    <row r="42838" ht="16.5" hidden="1" customHeight="1"/>
    <row r="42839" ht="16.5" hidden="1" customHeight="1"/>
    <row r="42840" ht="16.5" hidden="1" customHeight="1"/>
    <row r="42841" ht="16.5" hidden="1" customHeight="1"/>
    <row r="42842" ht="16.5" hidden="1" customHeight="1"/>
    <row r="42843" ht="16.5" hidden="1" customHeight="1"/>
    <row r="42844" ht="16.5" hidden="1" customHeight="1"/>
    <row r="42845" ht="16.5" hidden="1" customHeight="1"/>
    <row r="42846" ht="16.5" hidden="1" customHeight="1"/>
    <row r="42847" ht="16.5" hidden="1" customHeight="1"/>
    <row r="42848" ht="16.5" hidden="1" customHeight="1"/>
    <row r="42849" ht="16.5" hidden="1" customHeight="1"/>
    <row r="42850" ht="16.5" hidden="1" customHeight="1"/>
    <row r="42851" ht="16.5" hidden="1" customHeight="1"/>
    <row r="42852" ht="16.5" hidden="1" customHeight="1"/>
    <row r="42853" ht="16.5" hidden="1" customHeight="1"/>
    <row r="42854" ht="16.5" hidden="1" customHeight="1"/>
    <row r="42855" ht="16.5" hidden="1" customHeight="1"/>
    <row r="42856" ht="16.5" hidden="1" customHeight="1"/>
    <row r="42857" ht="16.5" hidden="1" customHeight="1"/>
    <row r="42858" ht="16.5" hidden="1" customHeight="1"/>
    <row r="42859" ht="16.5" hidden="1" customHeight="1"/>
    <row r="42860" ht="16.5" hidden="1" customHeight="1"/>
    <row r="42861" ht="16.5" hidden="1" customHeight="1"/>
    <row r="42862" ht="16.5" hidden="1" customHeight="1"/>
    <row r="42863" ht="16.5" hidden="1" customHeight="1"/>
    <row r="42864" ht="16.5" hidden="1" customHeight="1"/>
    <row r="42865" ht="16.5" hidden="1" customHeight="1"/>
    <row r="42866" ht="16.5" hidden="1" customHeight="1"/>
    <row r="42867" ht="16.5" hidden="1" customHeight="1"/>
    <row r="42868" ht="16.5" hidden="1" customHeight="1"/>
    <row r="42869" ht="16.5" hidden="1" customHeight="1"/>
    <row r="42870" ht="16.5" hidden="1" customHeight="1"/>
    <row r="42871" ht="16.5" hidden="1" customHeight="1"/>
    <row r="42872" ht="16.5" hidden="1" customHeight="1"/>
    <row r="42873" ht="16.5" hidden="1" customHeight="1"/>
    <row r="42874" ht="16.5" hidden="1" customHeight="1"/>
    <row r="42875" ht="16.5" hidden="1" customHeight="1"/>
    <row r="42876" ht="16.5" hidden="1" customHeight="1"/>
    <row r="42877" ht="16.5" hidden="1" customHeight="1"/>
    <row r="42878" ht="16.5" hidden="1" customHeight="1"/>
    <row r="42879" ht="16.5" hidden="1" customHeight="1"/>
    <row r="42880" ht="16.5" hidden="1" customHeight="1"/>
    <row r="42881" ht="16.5" hidden="1" customHeight="1"/>
    <row r="42882" ht="16.5" hidden="1" customHeight="1"/>
    <row r="42883" ht="16.5" hidden="1" customHeight="1"/>
    <row r="42884" ht="16.5" hidden="1" customHeight="1"/>
    <row r="42885" ht="16.5" hidden="1" customHeight="1"/>
    <row r="42886" ht="16.5" hidden="1" customHeight="1"/>
    <row r="42887" ht="16.5" hidden="1" customHeight="1"/>
    <row r="42888" ht="16.5" hidden="1" customHeight="1"/>
    <row r="42889" ht="16.5" hidden="1" customHeight="1"/>
    <row r="42890" ht="16.5" hidden="1" customHeight="1"/>
    <row r="42891" ht="16.5" hidden="1" customHeight="1"/>
    <row r="42892" ht="16.5" hidden="1" customHeight="1"/>
    <row r="42893" ht="16.5" hidden="1" customHeight="1"/>
    <row r="42894" ht="16.5" hidden="1" customHeight="1"/>
    <row r="42895" ht="16.5" hidden="1" customHeight="1"/>
    <row r="42896" ht="16.5" hidden="1" customHeight="1"/>
    <row r="42897" ht="16.5" hidden="1" customHeight="1"/>
    <row r="42898" ht="16.5" hidden="1" customHeight="1"/>
    <row r="42899" ht="16.5" hidden="1" customHeight="1"/>
    <row r="42900" ht="16.5" hidden="1" customHeight="1"/>
    <row r="42901" ht="16.5" hidden="1" customHeight="1"/>
    <row r="42902" ht="16.5" hidden="1" customHeight="1"/>
    <row r="42903" ht="16.5" hidden="1" customHeight="1"/>
    <row r="42904" ht="16.5" hidden="1" customHeight="1"/>
    <row r="42905" ht="16.5" hidden="1" customHeight="1"/>
    <row r="42906" ht="16.5" hidden="1" customHeight="1"/>
    <row r="42907" ht="16.5" hidden="1" customHeight="1"/>
    <row r="42908" ht="16.5" hidden="1" customHeight="1"/>
    <row r="42909" ht="16.5" hidden="1" customHeight="1"/>
    <row r="42910" ht="16.5" hidden="1" customHeight="1"/>
    <row r="42911" ht="16.5" hidden="1" customHeight="1"/>
    <row r="42912" ht="16.5" hidden="1" customHeight="1"/>
    <row r="42913" ht="16.5" hidden="1" customHeight="1"/>
    <row r="42914" ht="16.5" hidden="1" customHeight="1"/>
    <row r="42915" ht="16.5" hidden="1" customHeight="1"/>
    <row r="42916" ht="16.5" hidden="1" customHeight="1"/>
    <row r="42917" ht="16.5" hidden="1" customHeight="1"/>
    <row r="42918" ht="16.5" hidden="1" customHeight="1"/>
    <row r="42919" ht="16.5" hidden="1" customHeight="1"/>
    <row r="42920" ht="16.5" hidden="1" customHeight="1"/>
    <row r="42921" ht="16.5" hidden="1" customHeight="1"/>
    <row r="42922" ht="16.5" hidden="1" customHeight="1"/>
    <row r="42923" ht="16.5" hidden="1" customHeight="1"/>
    <row r="42924" ht="16.5" hidden="1" customHeight="1"/>
    <row r="42925" ht="16.5" hidden="1" customHeight="1"/>
    <row r="42926" ht="16.5" hidden="1" customHeight="1"/>
    <row r="42927" ht="16.5" hidden="1" customHeight="1"/>
    <row r="42928" ht="16.5" hidden="1" customHeight="1"/>
    <row r="42929" ht="16.5" hidden="1" customHeight="1"/>
    <row r="42930" ht="16.5" hidden="1" customHeight="1"/>
    <row r="42931" ht="16.5" hidden="1" customHeight="1"/>
    <row r="42932" ht="16.5" hidden="1" customHeight="1"/>
    <row r="42933" ht="16.5" hidden="1" customHeight="1"/>
    <row r="42934" ht="16.5" hidden="1" customHeight="1"/>
    <row r="42935" ht="16.5" hidden="1" customHeight="1"/>
    <row r="42936" ht="16.5" hidden="1" customHeight="1"/>
    <row r="42937" ht="16.5" hidden="1" customHeight="1"/>
    <row r="42938" ht="16.5" hidden="1" customHeight="1"/>
    <row r="42939" ht="16.5" hidden="1" customHeight="1"/>
    <row r="42940" ht="16.5" hidden="1" customHeight="1"/>
    <row r="42941" ht="16.5" hidden="1" customHeight="1"/>
    <row r="42942" ht="16.5" hidden="1" customHeight="1"/>
    <row r="42943" ht="16.5" hidden="1" customHeight="1"/>
    <row r="42944" ht="16.5" hidden="1" customHeight="1"/>
    <row r="42945" ht="16.5" hidden="1" customHeight="1"/>
    <row r="42946" ht="16.5" hidden="1" customHeight="1"/>
    <row r="42947" ht="16.5" hidden="1" customHeight="1"/>
    <row r="42948" ht="16.5" hidden="1" customHeight="1"/>
    <row r="42949" ht="16.5" hidden="1" customHeight="1"/>
    <row r="42950" ht="16.5" hidden="1" customHeight="1"/>
    <row r="42951" ht="16.5" hidden="1" customHeight="1"/>
    <row r="42952" ht="16.5" hidden="1" customHeight="1"/>
    <row r="42953" ht="16.5" hidden="1" customHeight="1"/>
    <row r="42954" ht="16.5" hidden="1" customHeight="1"/>
    <row r="42955" ht="16.5" hidden="1" customHeight="1"/>
    <row r="42956" ht="16.5" hidden="1" customHeight="1"/>
    <row r="42957" ht="16.5" hidden="1" customHeight="1"/>
    <row r="42958" ht="16.5" hidden="1" customHeight="1"/>
    <row r="42959" ht="16.5" hidden="1" customHeight="1"/>
    <row r="42960" ht="16.5" hidden="1" customHeight="1"/>
    <row r="42961" ht="16.5" hidden="1" customHeight="1"/>
    <row r="42962" ht="16.5" hidden="1" customHeight="1"/>
    <row r="42963" ht="16.5" hidden="1" customHeight="1"/>
    <row r="42964" ht="16.5" hidden="1" customHeight="1"/>
    <row r="42965" ht="16.5" hidden="1" customHeight="1"/>
    <row r="42966" ht="16.5" hidden="1" customHeight="1"/>
    <row r="42967" ht="16.5" hidden="1" customHeight="1"/>
    <row r="42968" ht="16.5" hidden="1" customHeight="1"/>
    <row r="42969" ht="16.5" hidden="1" customHeight="1"/>
    <row r="42970" ht="16.5" hidden="1" customHeight="1"/>
    <row r="42971" ht="16.5" hidden="1" customHeight="1"/>
    <row r="42972" ht="16.5" hidden="1" customHeight="1"/>
    <row r="42973" ht="16.5" hidden="1" customHeight="1"/>
    <row r="42974" ht="16.5" hidden="1" customHeight="1"/>
    <row r="42975" ht="16.5" hidden="1" customHeight="1"/>
    <row r="42976" ht="16.5" hidden="1" customHeight="1"/>
    <row r="42977" ht="16.5" hidden="1" customHeight="1"/>
    <row r="42978" ht="16.5" hidden="1" customHeight="1"/>
    <row r="42979" ht="16.5" hidden="1" customHeight="1"/>
    <row r="42980" ht="16.5" hidden="1" customHeight="1"/>
    <row r="42981" ht="16.5" hidden="1" customHeight="1"/>
    <row r="42982" ht="16.5" hidden="1" customHeight="1"/>
    <row r="42983" ht="16.5" hidden="1" customHeight="1"/>
    <row r="42984" ht="16.5" hidden="1" customHeight="1"/>
    <row r="42985" ht="16.5" hidden="1" customHeight="1"/>
    <row r="42986" ht="16.5" hidden="1" customHeight="1"/>
    <row r="42987" ht="16.5" hidden="1" customHeight="1"/>
    <row r="42988" ht="16.5" hidden="1" customHeight="1"/>
    <row r="42989" ht="16.5" hidden="1" customHeight="1"/>
    <row r="42990" ht="16.5" hidden="1" customHeight="1"/>
    <row r="42991" ht="16.5" hidden="1" customHeight="1"/>
    <row r="42992" ht="16.5" hidden="1" customHeight="1"/>
    <row r="42993" ht="16.5" hidden="1" customHeight="1"/>
    <row r="42994" ht="16.5" hidden="1" customHeight="1"/>
    <row r="42995" ht="16.5" hidden="1" customHeight="1"/>
    <row r="42996" ht="16.5" hidden="1" customHeight="1"/>
    <row r="42997" ht="16.5" hidden="1" customHeight="1"/>
    <row r="42998" ht="16.5" hidden="1" customHeight="1"/>
    <row r="42999" ht="16.5" hidden="1" customHeight="1"/>
    <row r="43000" ht="16.5" hidden="1" customHeight="1"/>
    <row r="43001" ht="16.5" hidden="1" customHeight="1"/>
    <row r="43002" ht="16.5" hidden="1" customHeight="1"/>
    <row r="43003" ht="16.5" hidden="1" customHeight="1"/>
    <row r="43004" ht="16.5" hidden="1" customHeight="1"/>
    <row r="43005" ht="16.5" hidden="1" customHeight="1"/>
    <row r="43006" ht="16.5" hidden="1" customHeight="1"/>
    <row r="43007" ht="16.5" hidden="1" customHeight="1"/>
    <row r="43008" ht="16.5" hidden="1" customHeight="1"/>
    <row r="43009" ht="16.5" hidden="1" customHeight="1"/>
    <row r="43010" ht="16.5" hidden="1" customHeight="1"/>
    <row r="43011" ht="16.5" hidden="1" customHeight="1"/>
    <row r="43012" ht="16.5" hidden="1" customHeight="1"/>
    <row r="43013" ht="16.5" hidden="1" customHeight="1"/>
    <row r="43014" ht="16.5" hidden="1" customHeight="1"/>
    <row r="43015" ht="16.5" hidden="1" customHeight="1"/>
    <row r="43016" ht="16.5" hidden="1" customHeight="1"/>
    <row r="43017" ht="16.5" hidden="1" customHeight="1"/>
    <row r="43018" ht="16.5" hidden="1" customHeight="1"/>
    <row r="43019" ht="16.5" hidden="1" customHeight="1"/>
    <row r="43020" ht="16.5" hidden="1" customHeight="1"/>
    <row r="43021" ht="16.5" hidden="1" customHeight="1"/>
    <row r="43022" ht="16.5" hidden="1" customHeight="1"/>
    <row r="43023" ht="16.5" hidden="1" customHeight="1"/>
    <row r="43024" ht="16.5" hidden="1" customHeight="1"/>
    <row r="43025" ht="16.5" hidden="1" customHeight="1"/>
    <row r="43026" ht="16.5" hidden="1" customHeight="1"/>
    <row r="43027" ht="16.5" hidden="1" customHeight="1"/>
    <row r="43028" ht="16.5" hidden="1" customHeight="1"/>
    <row r="43029" ht="16.5" hidden="1" customHeight="1"/>
    <row r="43030" ht="16.5" hidden="1" customHeight="1"/>
    <row r="43031" ht="16.5" hidden="1" customHeight="1"/>
    <row r="43032" ht="16.5" hidden="1" customHeight="1"/>
    <row r="43033" ht="16.5" hidden="1" customHeight="1"/>
    <row r="43034" ht="16.5" hidden="1" customHeight="1"/>
    <row r="43035" ht="16.5" hidden="1" customHeight="1"/>
    <row r="43036" ht="16.5" hidden="1" customHeight="1"/>
    <row r="43037" ht="16.5" hidden="1" customHeight="1"/>
    <row r="43038" ht="16.5" hidden="1" customHeight="1"/>
    <row r="43039" ht="16.5" hidden="1" customHeight="1"/>
    <row r="43040" ht="16.5" hidden="1" customHeight="1"/>
    <row r="43041" ht="16.5" hidden="1" customHeight="1"/>
    <row r="43042" ht="16.5" hidden="1" customHeight="1"/>
    <row r="43043" ht="16.5" hidden="1" customHeight="1"/>
    <row r="43044" ht="16.5" hidden="1" customHeight="1"/>
    <row r="43045" ht="16.5" hidden="1" customHeight="1"/>
    <row r="43046" ht="16.5" hidden="1" customHeight="1"/>
    <row r="43047" ht="16.5" hidden="1" customHeight="1"/>
    <row r="43048" ht="16.5" hidden="1" customHeight="1"/>
    <row r="43049" ht="16.5" hidden="1" customHeight="1"/>
    <row r="43050" ht="16.5" hidden="1" customHeight="1"/>
    <row r="43051" ht="16.5" hidden="1" customHeight="1"/>
    <row r="43052" ht="16.5" hidden="1" customHeight="1"/>
    <row r="43053" ht="16.5" hidden="1" customHeight="1"/>
    <row r="43054" ht="16.5" hidden="1" customHeight="1"/>
    <row r="43055" ht="16.5" hidden="1" customHeight="1"/>
    <row r="43056" ht="16.5" hidden="1" customHeight="1"/>
    <row r="43057" ht="16.5" hidden="1" customHeight="1"/>
    <row r="43058" ht="16.5" hidden="1" customHeight="1"/>
    <row r="43059" ht="16.5" hidden="1" customHeight="1"/>
    <row r="43060" ht="16.5" hidden="1" customHeight="1"/>
    <row r="43061" ht="16.5" hidden="1" customHeight="1"/>
    <row r="43062" ht="16.5" hidden="1" customHeight="1"/>
    <row r="43063" ht="16.5" hidden="1" customHeight="1"/>
    <row r="43064" ht="16.5" hidden="1" customHeight="1"/>
    <row r="43065" ht="16.5" hidden="1" customHeight="1"/>
    <row r="43066" ht="16.5" hidden="1" customHeight="1"/>
    <row r="43067" ht="16.5" hidden="1" customHeight="1"/>
    <row r="43068" ht="16.5" hidden="1" customHeight="1"/>
    <row r="43069" ht="16.5" hidden="1" customHeight="1"/>
    <row r="43070" ht="16.5" hidden="1" customHeight="1"/>
    <row r="43071" ht="16.5" hidden="1" customHeight="1"/>
    <row r="43072" ht="16.5" hidden="1" customHeight="1"/>
    <row r="43073" ht="16.5" hidden="1" customHeight="1"/>
    <row r="43074" ht="16.5" hidden="1" customHeight="1"/>
    <row r="43075" ht="16.5" hidden="1" customHeight="1"/>
    <row r="43076" ht="16.5" hidden="1" customHeight="1"/>
    <row r="43077" ht="16.5" hidden="1" customHeight="1"/>
    <row r="43078" ht="16.5" hidden="1" customHeight="1"/>
    <row r="43079" ht="16.5" hidden="1" customHeight="1"/>
    <row r="43080" ht="16.5" hidden="1" customHeight="1"/>
    <row r="43081" ht="16.5" hidden="1" customHeight="1"/>
    <row r="43082" ht="16.5" hidden="1" customHeight="1"/>
    <row r="43083" ht="16.5" hidden="1" customHeight="1"/>
    <row r="43084" ht="16.5" hidden="1" customHeight="1"/>
    <row r="43085" ht="16.5" hidden="1" customHeight="1"/>
    <row r="43086" ht="16.5" hidden="1" customHeight="1"/>
    <row r="43087" ht="16.5" hidden="1" customHeight="1"/>
    <row r="43088" ht="16.5" hidden="1" customHeight="1"/>
    <row r="43089" ht="16.5" hidden="1" customHeight="1"/>
    <row r="43090" ht="16.5" hidden="1" customHeight="1"/>
    <row r="43091" ht="16.5" hidden="1" customHeight="1"/>
    <row r="43092" ht="16.5" hidden="1" customHeight="1"/>
    <row r="43093" ht="16.5" hidden="1" customHeight="1"/>
    <row r="43094" ht="16.5" hidden="1" customHeight="1"/>
    <row r="43095" ht="16.5" hidden="1" customHeight="1"/>
    <row r="43096" ht="16.5" hidden="1" customHeight="1"/>
    <row r="43097" ht="16.5" hidden="1" customHeight="1"/>
    <row r="43098" ht="16.5" hidden="1" customHeight="1"/>
    <row r="43099" ht="16.5" hidden="1" customHeight="1"/>
    <row r="43100" ht="16.5" hidden="1" customHeight="1"/>
    <row r="43101" ht="16.5" hidden="1" customHeight="1"/>
    <row r="43102" ht="16.5" hidden="1" customHeight="1"/>
    <row r="43103" ht="16.5" hidden="1" customHeight="1"/>
    <row r="43104" ht="16.5" hidden="1" customHeight="1"/>
    <row r="43105" ht="16.5" hidden="1" customHeight="1"/>
    <row r="43106" ht="16.5" hidden="1" customHeight="1"/>
    <row r="43107" ht="16.5" hidden="1" customHeight="1"/>
    <row r="43108" ht="16.5" hidden="1" customHeight="1"/>
    <row r="43109" ht="16.5" hidden="1" customHeight="1"/>
    <row r="43110" ht="16.5" hidden="1" customHeight="1"/>
    <row r="43111" ht="16.5" hidden="1" customHeight="1"/>
    <row r="43112" ht="16.5" hidden="1" customHeight="1"/>
    <row r="43113" ht="16.5" hidden="1" customHeight="1"/>
    <row r="43114" ht="16.5" hidden="1" customHeight="1"/>
    <row r="43115" ht="16.5" hidden="1" customHeight="1"/>
    <row r="43116" ht="16.5" hidden="1" customHeight="1"/>
    <row r="43117" ht="16.5" hidden="1" customHeight="1"/>
    <row r="43118" ht="16.5" hidden="1" customHeight="1"/>
    <row r="43119" ht="16.5" hidden="1" customHeight="1"/>
    <row r="43120" ht="16.5" hidden="1" customHeight="1"/>
    <row r="43121" ht="16.5" hidden="1" customHeight="1"/>
    <row r="43122" ht="16.5" hidden="1" customHeight="1"/>
    <row r="43123" ht="16.5" hidden="1" customHeight="1"/>
    <row r="43124" ht="16.5" hidden="1" customHeight="1"/>
    <row r="43125" ht="16.5" hidden="1" customHeight="1"/>
    <row r="43126" ht="16.5" hidden="1" customHeight="1"/>
    <row r="43127" ht="16.5" hidden="1" customHeight="1"/>
    <row r="43128" ht="16.5" hidden="1" customHeight="1"/>
    <row r="43129" ht="16.5" hidden="1" customHeight="1"/>
    <row r="43130" ht="16.5" hidden="1" customHeight="1"/>
    <row r="43131" ht="16.5" hidden="1" customHeight="1"/>
    <row r="43132" ht="16.5" hidden="1" customHeight="1"/>
    <row r="43133" ht="16.5" hidden="1" customHeight="1"/>
    <row r="43134" ht="16.5" hidden="1" customHeight="1"/>
    <row r="43135" ht="16.5" hidden="1" customHeight="1"/>
    <row r="43136" ht="16.5" hidden="1" customHeight="1"/>
    <row r="43137" ht="16.5" hidden="1" customHeight="1"/>
    <row r="43138" ht="16.5" hidden="1" customHeight="1"/>
    <row r="43139" ht="16.5" hidden="1" customHeight="1"/>
    <row r="43140" ht="16.5" hidden="1" customHeight="1"/>
    <row r="43141" ht="16.5" hidden="1" customHeight="1"/>
    <row r="43142" ht="16.5" hidden="1" customHeight="1"/>
    <row r="43143" ht="16.5" hidden="1" customHeight="1"/>
    <row r="43144" ht="16.5" hidden="1" customHeight="1"/>
    <row r="43145" ht="16.5" hidden="1" customHeight="1"/>
    <row r="43146" ht="16.5" hidden="1" customHeight="1"/>
    <row r="43147" ht="16.5" hidden="1" customHeight="1"/>
    <row r="43148" ht="16.5" hidden="1" customHeight="1"/>
    <row r="43149" ht="16.5" hidden="1" customHeight="1"/>
    <row r="43150" ht="16.5" hidden="1" customHeight="1"/>
    <row r="43151" ht="16.5" hidden="1" customHeight="1"/>
    <row r="43152" ht="16.5" hidden="1" customHeight="1"/>
    <row r="43153" ht="16.5" hidden="1" customHeight="1"/>
    <row r="43154" ht="16.5" hidden="1" customHeight="1"/>
    <row r="43155" ht="16.5" hidden="1" customHeight="1"/>
    <row r="43156" ht="16.5" hidden="1" customHeight="1"/>
    <row r="43157" ht="16.5" hidden="1" customHeight="1"/>
    <row r="43158" ht="16.5" hidden="1" customHeight="1"/>
    <row r="43159" ht="16.5" hidden="1" customHeight="1"/>
    <row r="43160" ht="16.5" hidden="1" customHeight="1"/>
    <row r="43161" ht="16.5" hidden="1" customHeight="1"/>
    <row r="43162" ht="16.5" hidden="1" customHeight="1"/>
    <row r="43163" ht="16.5" hidden="1" customHeight="1"/>
    <row r="43164" ht="16.5" hidden="1" customHeight="1"/>
    <row r="43165" ht="16.5" hidden="1" customHeight="1"/>
    <row r="43166" ht="16.5" hidden="1" customHeight="1"/>
    <row r="43167" ht="16.5" hidden="1" customHeight="1"/>
    <row r="43168" ht="16.5" hidden="1" customHeight="1"/>
    <row r="43169" ht="16.5" hidden="1" customHeight="1"/>
    <row r="43170" ht="16.5" hidden="1" customHeight="1"/>
    <row r="43171" ht="16.5" hidden="1" customHeight="1"/>
    <row r="43172" ht="16.5" hidden="1" customHeight="1"/>
    <row r="43173" ht="16.5" hidden="1" customHeight="1"/>
    <row r="43174" ht="16.5" hidden="1" customHeight="1"/>
    <row r="43175" ht="16.5" hidden="1" customHeight="1"/>
    <row r="43176" ht="16.5" hidden="1" customHeight="1"/>
    <row r="43177" ht="16.5" hidden="1" customHeight="1"/>
    <row r="43178" ht="16.5" hidden="1" customHeight="1"/>
    <row r="43179" ht="16.5" hidden="1" customHeight="1"/>
    <row r="43180" ht="16.5" hidden="1" customHeight="1"/>
    <row r="43181" ht="16.5" hidden="1" customHeight="1"/>
    <row r="43182" ht="16.5" hidden="1" customHeight="1"/>
    <row r="43183" ht="16.5" hidden="1" customHeight="1"/>
    <row r="43184" ht="16.5" hidden="1" customHeight="1"/>
    <row r="43185" ht="16.5" hidden="1" customHeight="1"/>
    <row r="43186" ht="16.5" hidden="1" customHeight="1"/>
    <row r="43187" ht="16.5" hidden="1" customHeight="1"/>
    <row r="43188" ht="16.5" hidden="1" customHeight="1"/>
    <row r="43189" ht="16.5" hidden="1" customHeight="1"/>
    <row r="43190" ht="16.5" hidden="1" customHeight="1"/>
    <row r="43191" ht="16.5" hidden="1" customHeight="1"/>
    <row r="43192" ht="16.5" hidden="1" customHeight="1"/>
    <row r="43193" ht="16.5" hidden="1" customHeight="1"/>
    <row r="43194" ht="16.5" hidden="1" customHeight="1"/>
    <row r="43195" ht="16.5" hidden="1" customHeight="1"/>
    <row r="43196" ht="16.5" hidden="1" customHeight="1"/>
    <row r="43197" ht="16.5" hidden="1" customHeight="1"/>
    <row r="43198" ht="16.5" hidden="1" customHeight="1"/>
    <row r="43199" ht="16.5" hidden="1" customHeight="1"/>
    <row r="43200" ht="16.5" hidden="1" customHeight="1"/>
    <row r="43201" ht="16.5" hidden="1" customHeight="1"/>
    <row r="43202" ht="16.5" hidden="1" customHeight="1"/>
    <row r="43203" ht="16.5" hidden="1" customHeight="1"/>
    <row r="43204" ht="16.5" hidden="1" customHeight="1"/>
    <row r="43205" ht="16.5" hidden="1" customHeight="1"/>
    <row r="43206" ht="16.5" hidden="1" customHeight="1"/>
    <row r="43207" ht="16.5" hidden="1" customHeight="1"/>
    <row r="43208" ht="16.5" hidden="1" customHeight="1"/>
    <row r="43209" ht="16.5" hidden="1" customHeight="1"/>
    <row r="43210" ht="16.5" hidden="1" customHeight="1"/>
    <row r="43211" ht="16.5" hidden="1" customHeight="1"/>
    <row r="43212" ht="16.5" hidden="1" customHeight="1"/>
    <row r="43213" ht="16.5" hidden="1" customHeight="1"/>
    <row r="43214" ht="16.5" hidden="1" customHeight="1"/>
    <row r="43215" ht="16.5" hidden="1" customHeight="1"/>
    <row r="43216" ht="16.5" hidden="1" customHeight="1"/>
    <row r="43217" ht="16.5" hidden="1" customHeight="1"/>
    <row r="43218" ht="16.5" hidden="1" customHeight="1"/>
    <row r="43219" ht="16.5" hidden="1" customHeight="1"/>
    <row r="43220" ht="16.5" hidden="1" customHeight="1"/>
    <row r="43221" ht="16.5" hidden="1" customHeight="1"/>
    <row r="43222" ht="16.5" hidden="1" customHeight="1"/>
    <row r="43223" ht="16.5" hidden="1" customHeight="1"/>
    <row r="43224" ht="16.5" hidden="1" customHeight="1"/>
    <row r="43225" ht="16.5" hidden="1" customHeight="1"/>
    <row r="43226" ht="16.5" hidden="1" customHeight="1"/>
    <row r="43227" ht="16.5" hidden="1" customHeight="1"/>
    <row r="43228" ht="16.5" hidden="1" customHeight="1"/>
    <row r="43229" ht="16.5" hidden="1" customHeight="1"/>
    <row r="43230" ht="16.5" hidden="1" customHeight="1"/>
    <row r="43231" ht="16.5" hidden="1" customHeight="1"/>
    <row r="43232" ht="16.5" hidden="1" customHeight="1"/>
    <row r="43233" ht="16.5" hidden="1" customHeight="1"/>
    <row r="43234" ht="16.5" hidden="1" customHeight="1"/>
    <row r="43235" ht="16.5" hidden="1" customHeight="1"/>
    <row r="43236" ht="16.5" hidden="1" customHeight="1"/>
    <row r="43237" ht="16.5" hidden="1" customHeight="1"/>
    <row r="43238" ht="16.5" hidden="1" customHeight="1"/>
    <row r="43239" ht="16.5" hidden="1" customHeight="1"/>
    <row r="43240" ht="16.5" hidden="1" customHeight="1"/>
    <row r="43241" ht="16.5" hidden="1" customHeight="1"/>
    <row r="43242" ht="16.5" hidden="1" customHeight="1"/>
    <row r="43243" ht="16.5" hidden="1" customHeight="1"/>
    <row r="43244" ht="16.5" hidden="1" customHeight="1"/>
    <row r="43245" ht="16.5" hidden="1" customHeight="1"/>
    <row r="43246" ht="16.5" hidden="1" customHeight="1"/>
    <row r="43247" ht="16.5" hidden="1" customHeight="1"/>
    <row r="43248" ht="16.5" hidden="1" customHeight="1"/>
    <row r="43249" ht="16.5" hidden="1" customHeight="1"/>
    <row r="43250" ht="16.5" hidden="1" customHeight="1"/>
    <row r="43251" ht="16.5" hidden="1" customHeight="1"/>
    <row r="43252" ht="16.5" hidden="1" customHeight="1"/>
    <row r="43253" ht="16.5" hidden="1" customHeight="1"/>
    <row r="43254" ht="16.5" hidden="1" customHeight="1"/>
    <row r="43255" ht="16.5" hidden="1" customHeight="1"/>
    <row r="43256" ht="16.5" hidden="1" customHeight="1"/>
    <row r="43257" ht="16.5" hidden="1" customHeight="1"/>
    <row r="43258" ht="16.5" hidden="1" customHeight="1"/>
    <row r="43259" ht="16.5" hidden="1" customHeight="1"/>
    <row r="43260" ht="16.5" hidden="1" customHeight="1"/>
    <row r="43261" ht="16.5" hidden="1" customHeight="1"/>
    <row r="43262" ht="16.5" hidden="1" customHeight="1"/>
    <row r="43263" ht="16.5" hidden="1" customHeight="1"/>
    <row r="43264" ht="16.5" hidden="1" customHeight="1"/>
    <row r="43265" ht="16.5" hidden="1" customHeight="1"/>
    <row r="43266" ht="16.5" hidden="1" customHeight="1"/>
    <row r="43267" ht="16.5" hidden="1" customHeight="1"/>
    <row r="43268" ht="16.5" hidden="1" customHeight="1"/>
    <row r="43269" ht="16.5" hidden="1" customHeight="1"/>
    <row r="43270" ht="16.5" hidden="1" customHeight="1"/>
    <row r="43271" ht="16.5" hidden="1" customHeight="1"/>
    <row r="43272" ht="16.5" hidden="1" customHeight="1"/>
    <row r="43273" ht="16.5" hidden="1" customHeight="1"/>
    <row r="43274" ht="16.5" hidden="1" customHeight="1"/>
    <row r="43275" ht="16.5" hidden="1" customHeight="1"/>
    <row r="43276" ht="16.5" hidden="1" customHeight="1"/>
    <row r="43277" ht="16.5" hidden="1" customHeight="1"/>
    <row r="43278" ht="16.5" hidden="1" customHeight="1"/>
    <row r="43279" ht="16.5" hidden="1" customHeight="1"/>
    <row r="43280" ht="16.5" hidden="1" customHeight="1"/>
    <row r="43281" ht="16.5" hidden="1" customHeight="1"/>
    <row r="43282" ht="16.5" hidden="1" customHeight="1"/>
    <row r="43283" ht="16.5" hidden="1" customHeight="1"/>
    <row r="43284" ht="16.5" hidden="1" customHeight="1"/>
    <row r="43285" ht="16.5" hidden="1" customHeight="1"/>
    <row r="43286" ht="16.5" hidden="1" customHeight="1"/>
    <row r="43287" ht="16.5" hidden="1" customHeight="1"/>
    <row r="43288" ht="16.5" hidden="1" customHeight="1"/>
    <row r="43289" ht="16.5" hidden="1" customHeight="1"/>
    <row r="43290" ht="16.5" hidden="1" customHeight="1"/>
    <row r="43291" ht="16.5" hidden="1" customHeight="1"/>
    <row r="43292" ht="16.5" hidden="1" customHeight="1"/>
    <row r="43293" ht="16.5" hidden="1" customHeight="1"/>
    <row r="43294" ht="16.5" hidden="1" customHeight="1"/>
    <row r="43295" ht="16.5" hidden="1" customHeight="1"/>
    <row r="43296" ht="16.5" hidden="1" customHeight="1"/>
    <row r="43297" ht="16.5" hidden="1" customHeight="1"/>
    <row r="43298" ht="16.5" hidden="1" customHeight="1"/>
    <row r="43299" ht="16.5" hidden="1" customHeight="1"/>
    <row r="43300" ht="16.5" hidden="1" customHeight="1"/>
    <row r="43301" ht="16.5" hidden="1" customHeight="1"/>
    <row r="43302" ht="16.5" hidden="1" customHeight="1"/>
    <row r="43303" ht="16.5" hidden="1" customHeight="1"/>
    <row r="43304" ht="16.5" hidden="1" customHeight="1"/>
    <row r="43305" ht="16.5" hidden="1" customHeight="1"/>
    <row r="43306" ht="16.5" hidden="1" customHeight="1"/>
    <row r="43307" ht="16.5" hidden="1" customHeight="1"/>
    <row r="43308" ht="16.5" hidden="1" customHeight="1"/>
    <row r="43309" ht="16.5" hidden="1" customHeight="1"/>
    <row r="43310" ht="16.5" hidden="1" customHeight="1"/>
    <row r="43311" ht="16.5" hidden="1" customHeight="1"/>
    <row r="43312" ht="16.5" hidden="1" customHeight="1"/>
    <row r="43313" ht="16.5" hidden="1" customHeight="1"/>
    <row r="43314" ht="16.5" hidden="1" customHeight="1"/>
    <row r="43315" ht="16.5" hidden="1" customHeight="1"/>
    <row r="43316" ht="16.5" hidden="1" customHeight="1"/>
    <row r="43317" ht="16.5" hidden="1" customHeight="1"/>
    <row r="43318" ht="16.5" hidden="1" customHeight="1"/>
    <row r="43319" ht="16.5" hidden="1" customHeight="1"/>
    <row r="43320" ht="16.5" hidden="1" customHeight="1"/>
    <row r="43321" ht="16.5" hidden="1" customHeight="1"/>
    <row r="43322" ht="16.5" hidden="1" customHeight="1"/>
    <row r="43323" ht="16.5" hidden="1" customHeight="1"/>
    <row r="43324" ht="16.5" hidden="1" customHeight="1"/>
    <row r="43325" ht="16.5" hidden="1" customHeight="1"/>
    <row r="43326" ht="16.5" hidden="1" customHeight="1"/>
    <row r="43327" ht="16.5" hidden="1" customHeight="1"/>
    <row r="43328" ht="16.5" hidden="1" customHeight="1"/>
    <row r="43329" ht="16.5" hidden="1" customHeight="1"/>
    <row r="43330" ht="16.5" hidden="1" customHeight="1"/>
    <row r="43331" ht="16.5" hidden="1" customHeight="1"/>
    <row r="43332" ht="16.5" hidden="1" customHeight="1"/>
    <row r="43333" ht="16.5" hidden="1" customHeight="1"/>
    <row r="43334" ht="16.5" hidden="1" customHeight="1"/>
    <row r="43335" ht="16.5" hidden="1" customHeight="1"/>
    <row r="43336" ht="16.5" hidden="1" customHeight="1"/>
    <row r="43337" ht="16.5" hidden="1" customHeight="1"/>
    <row r="43338" ht="16.5" hidden="1" customHeight="1"/>
    <row r="43339" ht="16.5" hidden="1" customHeight="1"/>
    <row r="43340" ht="16.5" hidden="1" customHeight="1"/>
    <row r="43341" ht="16.5" hidden="1" customHeight="1"/>
    <row r="43342" ht="16.5" hidden="1" customHeight="1"/>
    <row r="43343" ht="16.5" hidden="1" customHeight="1"/>
    <row r="43344" ht="16.5" hidden="1" customHeight="1"/>
    <row r="43345" ht="16.5" hidden="1" customHeight="1"/>
    <row r="43346" ht="16.5" hidden="1" customHeight="1"/>
    <row r="43347" ht="16.5" hidden="1" customHeight="1"/>
    <row r="43348" ht="16.5" hidden="1" customHeight="1"/>
    <row r="43349" ht="16.5" hidden="1" customHeight="1"/>
    <row r="43350" ht="16.5" hidden="1" customHeight="1"/>
    <row r="43351" ht="16.5" hidden="1" customHeight="1"/>
    <row r="43352" ht="16.5" hidden="1" customHeight="1"/>
    <row r="43353" ht="16.5" hidden="1" customHeight="1"/>
    <row r="43354" ht="16.5" hidden="1" customHeight="1"/>
    <row r="43355" ht="16.5" hidden="1" customHeight="1"/>
    <row r="43356" ht="16.5" hidden="1" customHeight="1"/>
    <row r="43357" ht="16.5" hidden="1" customHeight="1"/>
    <row r="43358" ht="16.5" hidden="1" customHeight="1"/>
    <row r="43359" ht="16.5" hidden="1" customHeight="1"/>
    <row r="43360" ht="16.5" hidden="1" customHeight="1"/>
    <row r="43361" ht="16.5" hidden="1" customHeight="1"/>
    <row r="43362" ht="16.5" hidden="1" customHeight="1"/>
    <row r="43363" ht="16.5" hidden="1" customHeight="1"/>
    <row r="43364" ht="16.5" hidden="1" customHeight="1"/>
    <row r="43365" ht="16.5" hidden="1" customHeight="1"/>
    <row r="43366" ht="16.5" hidden="1" customHeight="1"/>
    <row r="43367" ht="16.5" hidden="1" customHeight="1"/>
    <row r="43368" ht="16.5" hidden="1" customHeight="1"/>
    <row r="43369" ht="16.5" hidden="1" customHeight="1"/>
    <row r="43370" ht="16.5" hidden="1" customHeight="1"/>
    <row r="43371" ht="16.5" hidden="1" customHeight="1"/>
    <row r="43372" ht="16.5" hidden="1" customHeight="1"/>
    <row r="43373" ht="16.5" hidden="1" customHeight="1"/>
    <row r="43374" ht="16.5" hidden="1" customHeight="1"/>
    <row r="43375" ht="16.5" hidden="1" customHeight="1"/>
    <row r="43376" ht="16.5" hidden="1" customHeight="1"/>
    <row r="43377" ht="16.5" hidden="1" customHeight="1"/>
    <row r="43378" ht="16.5" hidden="1" customHeight="1"/>
    <row r="43379" ht="16.5" hidden="1" customHeight="1"/>
    <row r="43380" ht="16.5" hidden="1" customHeight="1"/>
    <row r="43381" ht="16.5" hidden="1" customHeight="1"/>
    <row r="43382" ht="16.5" hidden="1" customHeight="1"/>
    <row r="43383" ht="16.5" hidden="1" customHeight="1"/>
    <row r="43384" ht="16.5" hidden="1" customHeight="1"/>
    <row r="43385" ht="16.5" hidden="1" customHeight="1"/>
    <row r="43386" ht="16.5" hidden="1" customHeight="1"/>
    <row r="43387" ht="16.5" hidden="1" customHeight="1"/>
    <row r="43388" ht="16.5" hidden="1" customHeight="1"/>
    <row r="43389" ht="16.5" hidden="1" customHeight="1"/>
    <row r="43390" ht="16.5" hidden="1" customHeight="1"/>
    <row r="43391" ht="16.5" hidden="1" customHeight="1"/>
    <row r="43392" ht="16.5" hidden="1" customHeight="1"/>
    <row r="43393" ht="16.5" hidden="1" customHeight="1"/>
    <row r="43394" ht="16.5" hidden="1" customHeight="1"/>
    <row r="43395" ht="16.5" hidden="1" customHeight="1"/>
    <row r="43396" ht="16.5" hidden="1" customHeight="1"/>
    <row r="43397" ht="16.5" hidden="1" customHeight="1"/>
    <row r="43398" ht="16.5" hidden="1" customHeight="1"/>
    <row r="43399" ht="16.5" hidden="1" customHeight="1"/>
    <row r="43400" ht="16.5" hidden="1" customHeight="1"/>
    <row r="43401" ht="16.5" hidden="1" customHeight="1"/>
    <row r="43402" ht="16.5" hidden="1" customHeight="1"/>
    <row r="43403" ht="16.5" hidden="1" customHeight="1"/>
    <row r="43404" ht="16.5" hidden="1" customHeight="1"/>
    <row r="43405" ht="16.5" hidden="1" customHeight="1"/>
    <row r="43406" ht="16.5" hidden="1" customHeight="1"/>
    <row r="43407" ht="16.5" hidden="1" customHeight="1"/>
    <row r="43408" ht="16.5" hidden="1" customHeight="1"/>
    <row r="43409" ht="16.5" hidden="1" customHeight="1"/>
    <row r="43410" ht="16.5" hidden="1" customHeight="1"/>
    <row r="43411" ht="16.5" hidden="1" customHeight="1"/>
    <row r="43412" ht="16.5" hidden="1" customHeight="1"/>
    <row r="43413" ht="16.5" hidden="1" customHeight="1"/>
    <row r="43414" ht="16.5" hidden="1" customHeight="1"/>
    <row r="43415" ht="16.5" hidden="1" customHeight="1"/>
    <row r="43416" ht="16.5" hidden="1" customHeight="1"/>
    <row r="43417" ht="16.5" hidden="1" customHeight="1"/>
    <row r="43418" ht="16.5" hidden="1" customHeight="1"/>
    <row r="43419" ht="16.5" hidden="1" customHeight="1"/>
    <row r="43420" ht="16.5" hidden="1" customHeight="1"/>
    <row r="43421" ht="16.5" hidden="1" customHeight="1"/>
    <row r="43422" ht="16.5" hidden="1" customHeight="1"/>
    <row r="43423" ht="16.5" hidden="1" customHeight="1"/>
    <row r="43424" ht="16.5" hidden="1" customHeight="1"/>
    <row r="43425" ht="16.5" hidden="1" customHeight="1"/>
    <row r="43426" ht="16.5" hidden="1" customHeight="1"/>
    <row r="43427" ht="16.5" hidden="1" customHeight="1"/>
    <row r="43428" ht="16.5" hidden="1" customHeight="1"/>
    <row r="43429" ht="16.5" hidden="1" customHeight="1"/>
    <row r="43430" ht="16.5" hidden="1" customHeight="1"/>
    <row r="43431" ht="16.5" hidden="1" customHeight="1"/>
    <row r="43432" ht="16.5" hidden="1" customHeight="1"/>
    <row r="43433" ht="16.5" hidden="1" customHeight="1"/>
    <row r="43434" ht="16.5" hidden="1" customHeight="1"/>
    <row r="43435" ht="16.5" hidden="1" customHeight="1"/>
    <row r="43436" ht="16.5" hidden="1" customHeight="1"/>
    <row r="43437" ht="16.5" hidden="1" customHeight="1"/>
    <row r="43438" ht="16.5" hidden="1" customHeight="1"/>
    <row r="43439" ht="16.5" hidden="1" customHeight="1"/>
    <row r="43440" ht="16.5" hidden="1" customHeight="1"/>
    <row r="43441" ht="16.5" hidden="1" customHeight="1"/>
    <row r="43442" ht="16.5" hidden="1" customHeight="1"/>
    <row r="43443" ht="16.5" hidden="1" customHeight="1"/>
    <row r="43444" ht="16.5" hidden="1" customHeight="1"/>
    <row r="43445" ht="16.5" hidden="1" customHeight="1"/>
    <row r="43446" ht="16.5" hidden="1" customHeight="1"/>
    <row r="43447" ht="16.5" hidden="1" customHeight="1"/>
    <row r="43448" ht="16.5" hidden="1" customHeight="1"/>
    <row r="43449" ht="16.5" hidden="1" customHeight="1"/>
    <row r="43450" ht="16.5" hidden="1" customHeight="1"/>
    <row r="43451" ht="16.5" hidden="1" customHeight="1"/>
    <row r="43452" ht="16.5" hidden="1" customHeight="1"/>
    <row r="43453" ht="16.5" hidden="1" customHeight="1"/>
    <row r="43454" ht="16.5" hidden="1" customHeight="1"/>
    <row r="43455" ht="16.5" hidden="1" customHeight="1"/>
    <row r="43456" ht="16.5" hidden="1" customHeight="1"/>
    <row r="43457" ht="16.5" hidden="1" customHeight="1"/>
    <row r="43458" ht="16.5" hidden="1" customHeight="1"/>
    <row r="43459" ht="16.5" hidden="1" customHeight="1"/>
    <row r="43460" ht="16.5" hidden="1" customHeight="1"/>
    <row r="43461" ht="16.5" hidden="1" customHeight="1"/>
    <row r="43462" ht="16.5" hidden="1" customHeight="1"/>
    <row r="43463" ht="16.5" hidden="1" customHeight="1"/>
    <row r="43464" ht="16.5" hidden="1" customHeight="1"/>
    <row r="43465" ht="16.5" hidden="1" customHeight="1"/>
    <row r="43466" ht="16.5" hidden="1" customHeight="1"/>
    <row r="43467" ht="16.5" hidden="1" customHeight="1"/>
    <row r="43468" ht="16.5" hidden="1" customHeight="1"/>
    <row r="43469" ht="16.5" hidden="1" customHeight="1"/>
    <row r="43470" ht="16.5" hidden="1" customHeight="1"/>
    <row r="43471" ht="16.5" hidden="1" customHeight="1"/>
    <row r="43472" ht="16.5" hidden="1" customHeight="1"/>
    <row r="43473" ht="16.5" hidden="1" customHeight="1"/>
    <row r="43474" ht="16.5" hidden="1" customHeight="1"/>
    <row r="43475" ht="16.5" hidden="1" customHeight="1"/>
    <row r="43476" ht="16.5" hidden="1" customHeight="1"/>
    <row r="43477" ht="16.5" hidden="1" customHeight="1"/>
    <row r="43478" ht="16.5" hidden="1" customHeight="1"/>
    <row r="43479" ht="16.5" hidden="1" customHeight="1"/>
    <row r="43480" ht="16.5" hidden="1" customHeight="1"/>
    <row r="43481" ht="16.5" hidden="1" customHeight="1"/>
    <row r="43482" ht="16.5" hidden="1" customHeight="1"/>
    <row r="43483" ht="16.5" hidden="1" customHeight="1"/>
    <row r="43484" ht="16.5" hidden="1" customHeight="1"/>
    <row r="43485" ht="16.5" hidden="1" customHeight="1"/>
    <row r="43486" ht="16.5" hidden="1" customHeight="1"/>
    <row r="43487" ht="16.5" hidden="1" customHeight="1"/>
    <row r="43488" ht="16.5" hidden="1" customHeight="1"/>
    <row r="43489" ht="16.5" hidden="1" customHeight="1"/>
    <row r="43490" ht="16.5" hidden="1" customHeight="1"/>
    <row r="43491" ht="16.5" hidden="1" customHeight="1"/>
    <row r="43492" ht="16.5" hidden="1" customHeight="1"/>
    <row r="43493" ht="16.5" hidden="1" customHeight="1"/>
    <row r="43494" ht="16.5" hidden="1" customHeight="1"/>
    <row r="43495" ht="16.5" hidden="1" customHeight="1"/>
    <row r="43496" ht="16.5" hidden="1" customHeight="1"/>
    <row r="43497" ht="16.5" hidden="1" customHeight="1"/>
    <row r="43498" ht="16.5" hidden="1" customHeight="1"/>
    <row r="43499" ht="16.5" hidden="1" customHeight="1"/>
    <row r="43500" ht="16.5" hidden="1" customHeight="1"/>
    <row r="43501" ht="16.5" hidden="1" customHeight="1"/>
    <row r="43502" ht="16.5" hidden="1" customHeight="1"/>
    <row r="43503" ht="16.5" hidden="1" customHeight="1"/>
    <row r="43504" ht="16.5" hidden="1" customHeight="1"/>
    <row r="43505" ht="16.5" hidden="1" customHeight="1"/>
    <row r="43506" ht="16.5" hidden="1" customHeight="1"/>
    <row r="43507" ht="16.5" hidden="1" customHeight="1"/>
    <row r="43508" ht="16.5" hidden="1" customHeight="1"/>
    <row r="43509" ht="16.5" hidden="1" customHeight="1"/>
    <row r="43510" ht="16.5" hidden="1" customHeight="1"/>
    <row r="43511" ht="16.5" hidden="1" customHeight="1"/>
    <row r="43512" ht="16.5" hidden="1" customHeight="1"/>
    <row r="43513" ht="16.5" hidden="1" customHeight="1"/>
    <row r="43514" ht="16.5" hidden="1" customHeight="1"/>
    <row r="43515" ht="16.5" hidden="1" customHeight="1"/>
    <row r="43516" ht="16.5" hidden="1" customHeight="1"/>
    <row r="43517" ht="16.5" hidden="1" customHeight="1"/>
    <row r="43518" ht="16.5" hidden="1" customHeight="1"/>
    <row r="43519" ht="16.5" hidden="1" customHeight="1"/>
    <row r="43520" ht="16.5" hidden="1" customHeight="1"/>
    <row r="43521" ht="16.5" hidden="1" customHeight="1"/>
    <row r="43522" ht="16.5" hidden="1" customHeight="1"/>
    <row r="43523" ht="16.5" hidden="1" customHeight="1"/>
    <row r="43524" ht="16.5" hidden="1" customHeight="1"/>
    <row r="43525" ht="16.5" hidden="1" customHeight="1"/>
    <row r="43526" ht="16.5" hidden="1" customHeight="1"/>
    <row r="43527" ht="16.5" hidden="1" customHeight="1"/>
    <row r="43528" ht="16.5" hidden="1" customHeight="1"/>
    <row r="43529" ht="16.5" hidden="1" customHeight="1"/>
    <row r="43530" ht="16.5" hidden="1" customHeight="1"/>
    <row r="43531" ht="16.5" hidden="1" customHeight="1"/>
    <row r="43532" ht="16.5" hidden="1" customHeight="1"/>
    <row r="43533" ht="16.5" hidden="1" customHeight="1"/>
    <row r="43534" ht="16.5" hidden="1" customHeight="1"/>
    <row r="43535" ht="16.5" hidden="1" customHeight="1"/>
    <row r="43536" ht="16.5" hidden="1" customHeight="1"/>
    <row r="43537" ht="16.5" hidden="1" customHeight="1"/>
    <row r="43538" ht="16.5" hidden="1" customHeight="1"/>
    <row r="43539" ht="16.5" hidden="1" customHeight="1"/>
    <row r="43540" ht="16.5" hidden="1" customHeight="1"/>
    <row r="43541" ht="16.5" hidden="1" customHeight="1"/>
    <row r="43542" ht="16.5" hidden="1" customHeight="1"/>
    <row r="43543" ht="16.5" hidden="1" customHeight="1"/>
    <row r="43544" ht="16.5" hidden="1" customHeight="1"/>
    <row r="43545" ht="16.5" hidden="1" customHeight="1"/>
    <row r="43546" ht="16.5" hidden="1" customHeight="1"/>
    <row r="43547" ht="16.5" hidden="1" customHeight="1"/>
    <row r="43548" ht="16.5" hidden="1" customHeight="1"/>
    <row r="43549" ht="16.5" hidden="1" customHeight="1"/>
    <row r="43550" ht="16.5" hidden="1" customHeight="1"/>
    <row r="43551" ht="16.5" hidden="1" customHeight="1"/>
    <row r="43552" ht="16.5" hidden="1" customHeight="1"/>
    <row r="43553" ht="16.5" hidden="1" customHeight="1"/>
    <row r="43554" ht="16.5" hidden="1" customHeight="1"/>
    <row r="43555" ht="16.5" hidden="1" customHeight="1"/>
    <row r="43556" ht="16.5" hidden="1" customHeight="1"/>
    <row r="43557" ht="16.5" hidden="1" customHeight="1"/>
    <row r="43558" ht="16.5" hidden="1" customHeight="1"/>
    <row r="43559" ht="16.5" hidden="1" customHeight="1"/>
    <row r="43560" ht="16.5" hidden="1" customHeight="1"/>
    <row r="43561" ht="16.5" hidden="1" customHeight="1"/>
    <row r="43562" ht="16.5" hidden="1" customHeight="1"/>
    <row r="43563" ht="16.5" hidden="1" customHeight="1"/>
    <row r="43564" ht="16.5" hidden="1" customHeight="1"/>
    <row r="43565" ht="16.5" hidden="1" customHeight="1"/>
    <row r="43566" ht="16.5" hidden="1" customHeight="1"/>
    <row r="43567" ht="16.5" hidden="1" customHeight="1"/>
    <row r="43568" ht="16.5" hidden="1" customHeight="1"/>
    <row r="43569" ht="16.5" hidden="1" customHeight="1"/>
    <row r="43570" ht="16.5" hidden="1" customHeight="1"/>
    <row r="43571" ht="16.5" hidden="1" customHeight="1"/>
    <row r="43572" ht="16.5" hidden="1" customHeight="1"/>
    <row r="43573" ht="16.5" hidden="1" customHeight="1"/>
    <row r="43574" ht="16.5" hidden="1" customHeight="1"/>
    <row r="43575" ht="16.5" hidden="1" customHeight="1"/>
    <row r="43576" ht="16.5" hidden="1" customHeight="1"/>
    <row r="43577" ht="16.5" hidden="1" customHeight="1"/>
    <row r="43578" ht="16.5" hidden="1" customHeight="1"/>
    <row r="43579" ht="16.5" hidden="1" customHeight="1"/>
    <row r="43580" ht="16.5" hidden="1" customHeight="1"/>
    <row r="43581" ht="16.5" hidden="1" customHeight="1"/>
    <row r="43582" ht="16.5" hidden="1" customHeight="1"/>
    <row r="43583" ht="16.5" hidden="1" customHeight="1"/>
    <row r="43584" ht="16.5" hidden="1" customHeight="1"/>
    <row r="43585" ht="16.5" hidden="1" customHeight="1"/>
    <row r="43586" ht="16.5" hidden="1" customHeight="1"/>
    <row r="43587" ht="16.5" hidden="1" customHeight="1"/>
    <row r="43588" ht="16.5" hidden="1" customHeight="1"/>
    <row r="43589" ht="16.5" hidden="1" customHeight="1"/>
    <row r="43590" ht="16.5" hidden="1" customHeight="1"/>
    <row r="43591" ht="16.5" hidden="1" customHeight="1"/>
    <row r="43592" ht="16.5" hidden="1" customHeight="1"/>
    <row r="43593" ht="16.5" hidden="1" customHeight="1"/>
    <row r="43594" ht="16.5" hidden="1" customHeight="1"/>
    <row r="43595" ht="16.5" hidden="1" customHeight="1"/>
    <row r="43596" ht="16.5" hidden="1" customHeight="1"/>
    <row r="43597" ht="16.5" hidden="1" customHeight="1"/>
    <row r="43598" ht="16.5" hidden="1" customHeight="1"/>
    <row r="43599" ht="16.5" hidden="1" customHeight="1"/>
    <row r="43600" ht="16.5" hidden="1" customHeight="1"/>
    <row r="43601" ht="16.5" hidden="1" customHeight="1"/>
    <row r="43602" ht="16.5" hidden="1" customHeight="1"/>
    <row r="43603" ht="16.5" hidden="1" customHeight="1"/>
    <row r="43604" ht="16.5" hidden="1" customHeight="1"/>
    <row r="43605" ht="16.5" hidden="1" customHeight="1"/>
    <row r="43606" ht="16.5" hidden="1" customHeight="1"/>
    <row r="43607" ht="16.5" hidden="1" customHeight="1"/>
    <row r="43608" ht="16.5" hidden="1" customHeight="1"/>
    <row r="43609" ht="16.5" hidden="1" customHeight="1"/>
    <row r="43610" ht="16.5" hidden="1" customHeight="1"/>
    <row r="43611" ht="16.5" hidden="1" customHeight="1"/>
    <row r="43612" ht="16.5" hidden="1" customHeight="1"/>
    <row r="43613" ht="16.5" hidden="1" customHeight="1"/>
    <row r="43614" ht="16.5" hidden="1" customHeight="1"/>
    <row r="43615" ht="16.5" hidden="1" customHeight="1"/>
    <row r="43616" ht="16.5" hidden="1" customHeight="1"/>
    <row r="43617" ht="16.5" hidden="1" customHeight="1"/>
    <row r="43618" ht="16.5" hidden="1" customHeight="1"/>
    <row r="43619" ht="16.5" hidden="1" customHeight="1"/>
    <row r="43620" ht="16.5" hidden="1" customHeight="1"/>
    <row r="43621" ht="16.5" hidden="1" customHeight="1"/>
    <row r="43622" ht="16.5" hidden="1" customHeight="1"/>
    <row r="43623" ht="16.5" hidden="1" customHeight="1"/>
    <row r="43624" ht="16.5" hidden="1" customHeight="1"/>
    <row r="43625" ht="16.5" hidden="1" customHeight="1"/>
    <row r="43626" ht="16.5" hidden="1" customHeight="1"/>
    <row r="43627" ht="16.5" hidden="1" customHeight="1"/>
    <row r="43628" ht="16.5" hidden="1" customHeight="1"/>
    <row r="43629" ht="16.5" hidden="1" customHeight="1"/>
    <row r="43630" ht="16.5" hidden="1" customHeight="1"/>
    <row r="43631" ht="16.5" hidden="1" customHeight="1"/>
    <row r="43632" ht="16.5" hidden="1" customHeight="1"/>
    <row r="43633" ht="16.5" hidden="1" customHeight="1"/>
    <row r="43634" ht="16.5" hidden="1" customHeight="1"/>
    <row r="43635" ht="16.5" hidden="1" customHeight="1"/>
    <row r="43636" ht="16.5" hidden="1" customHeight="1"/>
    <row r="43637" ht="16.5" hidden="1" customHeight="1"/>
    <row r="43638" ht="16.5" hidden="1" customHeight="1"/>
    <row r="43639" ht="16.5" hidden="1" customHeight="1"/>
    <row r="43640" ht="16.5" hidden="1" customHeight="1"/>
    <row r="43641" ht="16.5" hidden="1" customHeight="1"/>
    <row r="43642" ht="16.5" hidden="1" customHeight="1"/>
    <row r="43643" ht="16.5" hidden="1" customHeight="1"/>
    <row r="43644" ht="16.5" hidden="1" customHeight="1"/>
    <row r="43645" ht="16.5" hidden="1" customHeight="1"/>
    <row r="43646" ht="16.5" hidden="1" customHeight="1"/>
    <row r="43647" ht="16.5" hidden="1" customHeight="1"/>
    <row r="43648" ht="16.5" hidden="1" customHeight="1"/>
    <row r="43649" ht="16.5" hidden="1" customHeight="1"/>
    <row r="43650" ht="16.5" hidden="1" customHeight="1"/>
    <row r="43651" ht="16.5" hidden="1" customHeight="1"/>
    <row r="43652" ht="16.5" hidden="1" customHeight="1"/>
    <row r="43653" ht="16.5" hidden="1" customHeight="1"/>
    <row r="43654" ht="16.5" hidden="1" customHeight="1"/>
    <row r="43655" ht="16.5" hidden="1" customHeight="1"/>
    <row r="43656" ht="16.5" hidden="1" customHeight="1"/>
    <row r="43657" ht="16.5" hidden="1" customHeight="1"/>
    <row r="43658" ht="16.5" hidden="1" customHeight="1"/>
    <row r="43659" ht="16.5" hidden="1" customHeight="1"/>
    <row r="43660" ht="16.5" hidden="1" customHeight="1"/>
    <row r="43661" ht="16.5" hidden="1" customHeight="1"/>
    <row r="43662" ht="16.5" hidden="1" customHeight="1"/>
    <row r="43663" ht="16.5" hidden="1" customHeight="1"/>
    <row r="43664" ht="16.5" hidden="1" customHeight="1"/>
    <row r="43665" ht="16.5" hidden="1" customHeight="1"/>
    <row r="43666" ht="16.5" hidden="1" customHeight="1"/>
    <row r="43667" ht="16.5" hidden="1" customHeight="1"/>
    <row r="43668" ht="16.5" hidden="1" customHeight="1"/>
    <row r="43669" ht="16.5" hidden="1" customHeight="1"/>
    <row r="43670" ht="16.5" hidden="1" customHeight="1"/>
    <row r="43671" ht="16.5" hidden="1" customHeight="1"/>
    <row r="43672" ht="16.5" hidden="1" customHeight="1"/>
    <row r="43673" ht="16.5" hidden="1" customHeight="1"/>
    <row r="43674" ht="16.5" hidden="1" customHeight="1"/>
    <row r="43675" ht="16.5" hidden="1" customHeight="1"/>
    <row r="43676" ht="16.5" hidden="1" customHeight="1"/>
    <row r="43677" ht="16.5" hidden="1" customHeight="1"/>
    <row r="43678" ht="16.5" hidden="1" customHeight="1"/>
    <row r="43679" ht="16.5" hidden="1" customHeight="1"/>
    <row r="43680" ht="16.5" hidden="1" customHeight="1"/>
    <row r="43681" ht="16.5" hidden="1" customHeight="1"/>
    <row r="43682" ht="16.5" hidden="1" customHeight="1"/>
    <row r="43683" ht="16.5" hidden="1" customHeight="1"/>
    <row r="43684" ht="16.5" hidden="1" customHeight="1"/>
    <row r="43685" ht="16.5" hidden="1" customHeight="1"/>
    <row r="43686" ht="16.5" hidden="1" customHeight="1"/>
    <row r="43687" ht="16.5" hidden="1" customHeight="1"/>
    <row r="43688" ht="16.5" hidden="1" customHeight="1"/>
    <row r="43689" ht="16.5" hidden="1" customHeight="1"/>
    <row r="43690" ht="16.5" hidden="1" customHeight="1"/>
    <row r="43691" ht="16.5" hidden="1" customHeight="1"/>
    <row r="43692" ht="16.5" hidden="1" customHeight="1"/>
    <row r="43693" ht="16.5" hidden="1" customHeight="1"/>
    <row r="43694" ht="16.5" hidden="1" customHeight="1"/>
    <row r="43695" ht="16.5" hidden="1" customHeight="1"/>
    <row r="43696" ht="16.5" hidden="1" customHeight="1"/>
    <row r="43697" ht="16.5" hidden="1" customHeight="1"/>
    <row r="43698" ht="16.5" hidden="1" customHeight="1"/>
    <row r="43699" ht="16.5" hidden="1" customHeight="1"/>
    <row r="43700" ht="16.5" hidden="1" customHeight="1"/>
    <row r="43701" ht="16.5" hidden="1" customHeight="1"/>
    <row r="43702" ht="16.5" hidden="1" customHeight="1"/>
    <row r="43703" ht="16.5" hidden="1" customHeight="1"/>
    <row r="43704" ht="16.5" hidden="1" customHeight="1"/>
    <row r="43705" ht="16.5" hidden="1" customHeight="1"/>
    <row r="43706" ht="16.5" hidden="1" customHeight="1"/>
    <row r="43707" ht="16.5" hidden="1" customHeight="1"/>
    <row r="43708" ht="16.5" hidden="1" customHeight="1"/>
    <row r="43709" ht="16.5" hidden="1" customHeight="1"/>
    <row r="43710" ht="16.5" hidden="1" customHeight="1"/>
    <row r="43711" ht="16.5" hidden="1" customHeight="1"/>
    <row r="43712" ht="16.5" hidden="1" customHeight="1"/>
    <row r="43713" ht="16.5" hidden="1" customHeight="1"/>
    <row r="43714" ht="16.5" hidden="1" customHeight="1"/>
    <row r="43715" ht="16.5" hidden="1" customHeight="1"/>
    <row r="43716" ht="16.5" hidden="1" customHeight="1"/>
    <row r="43717" ht="16.5" hidden="1" customHeight="1"/>
    <row r="43718" ht="16.5" hidden="1" customHeight="1"/>
    <row r="43719" ht="16.5" hidden="1" customHeight="1"/>
    <row r="43720" ht="16.5" hidden="1" customHeight="1"/>
    <row r="43721" ht="16.5" hidden="1" customHeight="1"/>
    <row r="43722" ht="16.5" hidden="1" customHeight="1"/>
    <row r="43723" ht="16.5" hidden="1" customHeight="1"/>
    <row r="43724" ht="16.5" hidden="1" customHeight="1"/>
    <row r="43725" ht="16.5" hidden="1" customHeight="1"/>
    <row r="43726" ht="16.5" hidden="1" customHeight="1"/>
    <row r="43727" ht="16.5" hidden="1" customHeight="1"/>
    <row r="43728" ht="16.5" hidden="1" customHeight="1"/>
    <row r="43729" ht="16.5" hidden="1" customHeight="1"/>
    <row r="43730" ht="16.5" hidden="1" customHeight="1"/>
    <row r="43731" ht="16.5" hidden="1" customHeight="1"/>
    <row r="43732" ht="16.5" hidden="1" customHeight="1"/>
    <row r="43733" ht="16.5" hidden="1" customHeight="1"/>
    <row r="43734" ht="16.5" hidden="1" customHeight="1"/>
    <row r="43735" ht="16.5" hidden="1" customHeight="1"/>
    <row r="43736" ht="16.5" hidden="1" customHeight="1"/>
    <row r="43737" ht="16.5" hidden="1" customHeight="1"/>
    <row r="43738" ht="16.5" hidden="1" customHeight="1"/>
    <row r="43739" ht="16.5" hidden="1" customHeight="1"/>
    <row r="43740" ht="16.5" hidden="1" customHeight="1"/>
    <row r="43741" ht="16.5" hidden="1" customHeight="1"/>
    <row r="43742" ht="16.5" hidden="1" customHeight="1"/>
    <row r="43743" ht="16.5" hidden="1" customHeight="1"/>
    <row r="43744" ht="16.5" hidden="1" customHeight="1"/>
    <row r="43745" ht="16.5" hidden="1" customHeight="1"/>
    <row r="43746" ht="16.5" hidden="1" customHeight="1"/>
    <row r="43747" ht="16.5" hidden="1" customHeight="1"/>
    <row r="43748" ht="16.5" hidden="1" customHeight="1"/>
    <row r="43749" ht="16.5" hidden="1" customHeight="1"/>
    <row r="43750" ht="16.5" hidden="1" customHeight="1"/>
    <row r="43751" ht="16.5" hidden="1" customHeight="1"/>
    <row r="43752" ht="16.5" hidden="1" customHeight="1"/>
    <row r="43753" ht="16.5" hidden="1" customHeight="1"/>
    <row r="43754" ht="16.5" hidden="1" customHeight="1"/>
    <row r="43755" ht="16.5" hidden="1" customHeight="1"/>
    <row r="43756" ht="16.5" hidden="1" customHeight="1"/>
    <row r="43757" ht="16.5" hidden="1" customHeight="1"/>
    <row r="43758" ht="16.5" hidden="1" customHeight="1"/>
    <row r="43759" ht="16.5" hidden="1" customHeight="1"/>
    <row r="43760" ht="16.5" hidden="1" customHeight="1"/>
    <row r="43761" ht="16.5" hidden="1" customHeight="1"/>
    <row r="43762" ht="16.5" hidden="1" customHeight="1"/>
    <row r="43763" ht="16.5" hidden="1" customHeight="1"/>
    <row r="43764" ht="16.5" hidden="1" customHeight="1"/>
    <row r="43765" ht="16.5" hidden="1" customHeight="1"/>
    <row r="43766" ht="16.5" hidden="1" customHeight="1"/>
    <row r="43767" ht="16.5" hidden="1" customHeight="1"/>
    <row r="43768" ht="16.5" hidden="1" customHeight="1"/>
    <row r="43769" ht="16.5" hidden="1" customHeight="1"/>
    <row r="43770" ht="16.5" hidden="1" customHeight="1"/>
    <row r="43771" ht="16.5" hidden="1" customHeight="1"/>
    <row r="43772" ht="16.5" hidden="1" customHeight="1"/>
    <row r="43773" ht="16.5" hidden="1" customHeight="1"/>
    <row r="43774" ht="16.5" hidden="1" customHeight="1"/>
    <row r="43775" ht="16.5" hidden="1" customHeight="1"/>
    <row r="43776" ht="16.5" hidden="1" customHeight="1"/>
    <row r="43777" ht="16.5" hidden="1" customHeight="1"/>
    <row r="43778" ht="16.5" hidden="1" customHeight="1"/>
    <row r="43779" ht="16.5" hidden="1" customHeight="1"/>
    <row r="43780" ht="16.5" hidden="1" customHeight="1"/>
    <row r="43781" ht="16.5" hidden="1" customHeight="1"/>
    <row r="43782" ht="16.5" hidden="1" customHeight="1"/>
    <row r="43783" ht="16.5" hidden="1" customHeight="1"/>
    <row r="43784" ht="16.5" hidden="1" customHeight="1"/>
    <row r="43785" ht="16.5" hidden="1" customHeight="1"/>
    <row r="43786" ht="16.5" hidden="1" customHeight="1"/>
    <row r="43787" ht="16.5" hidden="1" customHeight="1"/>
    <row r="43788" ht="16.5" hidden="1" customHeight="1"/>
    <row r="43789" ht="16.5" hidden="1" customHeight="1"/>
    <row r="43790" ht="16.5" hidden="1" customHeight="1"/>
    <row r="43791" ht="16.5" hidden="1" customHeight="1"/>
    <row r="43792" ht="16.5" hidden="1" customHeight="1"/>
    <row r="43793" ht="16.5" hidden="1" customHeight="1"/>
    <row r="43794" ht="16.5" hidden="1" customHeight="1"/>
    <row r="43795" ht="16.5" hidden="1" customHeight="1"/>
    <row r="43796" ht="16.5" hidden="1" customHeight="1"/>
    <row r="43797" ht="16.5" hidden="1" customHeight="1"/>
    <row r="43798" ht="16.5" hidden="1" customHeight="1"/>
    <row r="43799" ht="16.5" hidden="1" customHeight="1"/>
    <row r="43800" ht="16.5" hidden="1" customHeight="1"/>
    <row r="43801" ht="16.5" hidden="1" customHeight="1"/>
    <row r="43802" ht="16.5" hidden="1" customHeight="1"/>
    <row r="43803" ht="16.5" hidden="1" customHeight="1"/>
    <row r="43804" ht="16.5" hidden="1" customHeight="1"/>
    <row r="43805" ht="16.5" hidden="1" customHeight="1"/>
    <row r="43806" ht="16.5" hidden="1" customHeight="1"/>
    <row r="43807" ht="16.5" hidden="1" customHeight="1"/>
    <row r="43808" ht="16.5" hidden="1" customHeight="1"/>
    <row r="43809" ht="16.5" hidden="1" customHeight="1"/>
    <row r="43810" ht="16.5" hidden="1" customHeight="1"/>
    <row r="43811" ht="16.5" hidden="1" customHeight="1"/>
    <row r="43812" ht="16.5" hidden="1" customHeight="1"/>
    <row r="43813" ht="16.5" hidden="1" customHeight="1"/>
    <row r="43814" ht="16.5" hidden="1" customHeight="1"/>
    <row r="43815" ht="16.5" hidden="1" customHeight="1"/>
    <row r="43816" ht="16.5" hidden="1" customHeight="1"/>
    <row r="43817" ht="16.5" hidden="1" customHeight="1"/>
    <row r="43818" ht="16.5" hidden="1" customHeight="1"/>
    <row r="43819" ht="16.5" hidden="1" customHeight="1"/>
    <row r="43820" ht="16.5" hidden="1" customHeight="1"/>
    <row r="43821" ht="16.5" hidden="1" customHeight="1"/>
    <row r="43822" ht="16.5" hidden="1" customHeight="1"/>
    <row r="43823" ht="16.5" hidden="1" customHeight="1"/>
    <row r="43824" ht="16.5" hidden="1" customHeight="1"/>
    <row r="43825" ht="16.5" hidden="1" customHeight="1"/>
    <row r="43826" ht="16.5" hidden="1" customHeight="1"/>
    <row r="43827" ht="16.5" hidden="1" customHeight="1"/>
    <row r="43828" ht="16.5" hidden="1" customHeight="1"/>
    <row r="43829" ht="16.5" hidden="1" customHeight="1"/>
    <row r="43830" ht="16.5" hidden="1" customHeight="1"/>
    <row r="43831" ht="16.5" hidden="1" customHeight="1"/>
    <row r="43832" ht="16.5" hidden="1" customHeight="1"/>
    <row r="43833" ht="16.5" hidden="1" customHeight="1"/>
    <row r="43834" ht="16.5" hidden="1" customHeight="1"/>
    <row r="43835" ht="16.5" hidden="1" customHeight="1"/>
    <row r="43836" ht="16.5" hidden="1" customHeight="1"/>
    <row r="43837" ht="16.5" hidden="1" customHeight="1"/>
    <row r="43838" ht="16.5" hidden="1" customHeight="1"/>
    <row r="43839" ht="16.5" hidden="1" customHeight="1"/>
    <row r="43840" ht="16.5" hidden="1" customHeight="1"/>
    <row r="43841" ht="16.5" hidden="1" customHeight="1"/>
    <row r="43842" ht="16.5" hidden="1" customHeight="1"/>
    <row r="43843" ht="16.5" hidden="1" customHeight="1"/>
    <row r="43844" ht="16.5" hidden="1" customHeight="1"/>
    <row r="43845" ht="16.5" hidden="1" customHeight="1"/>
    <row r="43846" ht="16.5" hidden="1" customHeight="1"/>
    <row r="43847" ht="16.5" hidden="1" customHeight="1"/>
    <row r="43848" ht="16.5" hidden="1" customHeight="1"/>
    <row r="43849" ht="16.5" hidden="1" customHeight="1"/>
    <row r="43850" ht="16.5" hidden="1" customHeight="1"/>
    <row r="43851" ht="16.5" hidden="1" customHeight="1"/>
    <row r="43852" ht="16.5" hidden="1" customHeight="1"/>
    <row r="43853" ht="16.5" hidden="1" customHeight="1"/>
    <row r="43854" ht="16.5" hidden="1" customHeight="1"/>
    <row r="43855" ht="16.5" hidden="1" customHeight="1"/>
    <row r="43856" ht="16.5" hidden="1" customHeight="1"/>
    <row r="43857" ht="16.5" hidden="1" customHeight="1"/>
    <row r="43858" ht="16.5" hidden="1" customHeight="1"/>
    <row r="43859" ht="16.5" hidden="1" customHeight="1"/>
    <row r="43860" ht="16.5" hidden="1" customHeight="1"/>
    <row r="43861" ht="16.5" hidden="1" customHeight="1"/>
    <row r="43862" ht="16.5" hidden="1" customHeight="1"/>
    <row r="43863" ht="16.5" hidden="1" customHeight="1"/>
    <row r="43864" ht="16.5" hidden="1" customHeight="1"/>
    <row r="43865" ht="16.5" hidden="1" customHeight="1"/>
    <row r="43866" ht="16.5" hidden="1" customHeight="1"/>
    <row r="43867" ht="16.5" hidden="1" customHeight="1"/>
    <row r="43868" ht="16.5" hidden="1" customHeight="1"/>
    <row r="43869" ht="16.5" hidden="1" customHeight="1"/>
    <row r="43870" ht="16.5" hidden="1" customHeight="1"/>
    <row r="43871" ht="16.5" hidden="1" customHeight="1"/>
    <row r="43872" ht="16.5" hidden="1" customHeight="1"/>
    <row r="43873" ht="16.5" hidden="1" customHeight="1"/>
    <row r="43874" ht="16.5" hidden="1" customHeight="1"/>
    <row r="43875" ht="16.5" hidden="1" customHeight="1"/>
    <row r="43876" ht="16.5" hidden="1" customHeight="1"/>
    <row r="43877" ht="16.5" hidden="1" customHeight="1"/>
    <row r="43878" ht="16.5" hidden="1" customHeight="1"/>
    <row r="43879" ht="16.5" hidden="1" customHeight="1"/>
    <row r="43880" ht="16.5" hidden="1" customHeight="1"/>
    <row r="43881" ht="16.5" hidden="1" customHeight="1"/>
    <row r="43882" ht="16.5" hidden="1" customHeight="1"/>
    <row r="43883" ht="16.5" hidden="1" customHeight="1"/>
    <row r="43884" ht="16.5" hidden="1" customHeight="1"/>
    <row r="43885" ht="16.5" hidden="1" customHeight="1"/>
    <row r="43886" ht="16.5" hidden="1" customHeight="1"/>
    <row r="43887" ht="16.5" hidden="1" customHeight="1"/>
    <row r="43888" ht="16.5" hidden="1" customHeight="1"/>
    <row r="43889" ht="16.5" hidden="1" customHeight="1"/>
    <row r="43890" ht="16.5" hidden="1" customHeight="1"/>
    <row r="43891" ht="16.5" hidden="1" customHeight="1"/>
    <row r="43892" ht="16.5" hidden="1" customHeight="1"/>
    <row r="43893" ht="16.5" hidden="1" customHeight="1"/>
    <row r="43894" ht="16.5" hidden="1" customHeight="1"/>
    <row r="43895" ht="16.5" hidden="1" customHeight="1"/>
    <row r="43896" ht="16.5" hidden="1" customHeight="1"/>
    <row r="43897" ht="16.5" hidden="1" customHeight="1"/>
    <row r="43898" ht="16.5" hidden="1" customHeight="1"/>
    <row r="43899" ht="16.5" hidden="1" customHeight="1"/>
    <row r="43900" ht="16.5" hidden="1" customHeight="1"/>
    <row r="43901" ht="16.5" hidden="1" customHeight="1"/>
    <row r="43902" ht="16.5" hidden="1" customHeight="1"/>
    <row r="43903" ht="16.5" hidden="1" customHeight="1"/>
    <row r="43904" ht="16.5" hidden="1" customHeight="1"/>
    <row r="43905" ht="16.5" hidden="1" customHeight="1"/>
    <row r="43906" ht="16.5" hidden="1" customHeight="1"/>
    <row r="43907" ht="16.5" hidden="1" customHeight="1"/>
    <row r="43908" ht="16.5" hidden="1" customHeight="1"/>
    <row r="43909" ht="16.5" hidden="1" customHeight="1"/>
    <row r="43910" ht="16.5" hidden="1" customHeight="1"/>
    <row r="43911" ht="16.5" hidden="1" customHeight="1"/>
    <row r="43912" ht="16.5" hidden="1" customHeight="1"/>
    <row r="43913" ht="16.5" hidden="1" customHeight="1"/>
    <row r="43914" ht="16.5" hidden="1" customHeight="1"/>
    <row r="43915" ht="16.5" hidden="1" customHeight="1"/>
    <row r="43916" ht="16.5" hidden="1" customHeight="1"/>
    <row r="43917" ht="16.5" hidden="1" customHeight="1"/>
    <row r="43918" ht="16.5" hidden="1" customHeight="1"/>
    <row r="43919" ht="16.5" hidden="1" customHeight="1"/>
    <row r="43920" ht="16.5" hidden="1" customHeight="1"/>
    <row r="43921" ht="16.5" hidden="1" customHeight="1"/>
    <row r="43922" ht="16.5" hidden="1" customHeight="1"/>
    <row r="43923" ht="16.5" hidden="1" customHeight="1"/>
    <row r="43924" ht="16.5" hidden="1" customHeight="1"/>
    <row r="43925" ht="16.5" hidden="1" customHeight="1"/>
    <row r="43926" ht="16.5" hidden="1" customHeight="1"/>
    <row r="43927" ht="16.5" hidden="1" customHeight="1"/>
    <row r="43928" ht="16.5" hidden="1" customHeight="1"/>
    <row r="43929" ht="16.5" hidden="1" customHeight="1"/>
    <row r="43930" ht="16.5" hidden="1" customHeight="1"/>
    <row r="43931" ht="16.5" hidden="1" customHeight="1"/>
    <row r="43932" ht="16.5" hidden="1" customHeight="1"/>
    <row r="43933" ht="16.5" hidden="1" customHeight="1"/>
    <row r="43934" ht="16.5" hidden="1" customHeight="1"/>
    <row r="43935" ht="16.5" hidden="1" customHeight="1"/>
    <row r="43936" ht="16.5" hidden="1" customHeight="1"/>
    <row r="43937" ht="16.5" hidden="1" customHeight="1"/>
    <row r="43938" ht="16.5" hidden="1" customHeight="1"/>
    <row r="43939" ht="16.5" hidden="1" customHeight="1"/>
    <row r="43940" ht="16.5" hidden="1" customHeight="1"/>
    <row r="43941" ht="16.5" hidden="1" customHeight="1"/>
    <row r="43942" ht="16.5" hidden="1" customHeight="1"/>
    <row r="43943" ht="16.5" hidden="1" customHeight="1"/>
    <row r="43944" ht="16.5" hidden="1" customHeight="1"/>
    <row r="43945" ht="16.5" hidden="1" customHeight="1"/>
    <row r="43946" ht="16.5" hidden="1" customHeight="1"/>
    <row r="43947" ht="16.5" hidden="1" customHeight="1"/>
    <row r="43948" ht="16.5" hidden="1" customHeight="1"/>
    <row r="43949" ht="16.5" hidden="1" customHeight="1"/>
    <row r="43950" ht="16.5" hidden="1" customHeight="1"/>
    <row r="43951" ht="16.5" hidden="1" customHeight="1"/>
    <row r="43952" ht="16.5" hidden="1" customHeight="1"/>
    <row r="43953" ht="16.5" hidden="1" customHeight="1"/>
    <row r="43954" ht="16.5" hidden="1" customHeight="1"/>
    <row r="43955" ht="16.5" hidden="1" customHeight="1"/>
    <row r="43956" ht="16.5" hidden="1" customHeight="1"/>
    <row r="43957" ht="16.5" hidden="1" customHeight="1"/>
    <row r="43958" ht="16.5" hidden="1" customHeight="1"/>
    <row r="43959" ht="16.5" hidden="1" customHeight="1"/>
    <row r="43960" ht="16.5" hidden="1" customHeight="1"/>
    <row r="43961" ht="16.5" hidden="1" customHeight="1"/>
    <row r="43962" ht="16.5" hidden="1" customHeight="1"/>
    <row r="43963" ht="16.5" hidden="1" customHeight="1"/>
    <row r="43964" ht="16.5" hidden="1" customHeight="1"/>
    <row r="43965" ht="16.5" hidden="1" customHeight="1"/>
    <row r="43966" ht="16.5" hidden="1" customHeight="1"/>
    <row r="43967" ht="16.5" hidden="1" customHeight="1"/>
    <row r="43968" ht="16.5" hidden="1" customHeight="1"/>
    <row r="43969" ht="16.5" hidden="1" customHeight="1"/>
    <row r="43970" ht="16.5" hidden="1" customHeight="1"/>
    <row r="43971" ht="16.5" hidden="1" customHeight="1"/>
    <row r="43972" ht="16.5" hidden="1" customHeight="1"/>
    <row r="43973" ht="16.5" hidden="1" customHeight="1"/>
    <row r="43974" ht="16.5" hidden="1" customHeight="1"/>
    <row r="43975" ht="16.5" hidden="1" customHeight="1"/>
    <row r="43976" ht="16.5" hidden="1" customHeight="1"/>
    <row r="43977" ht="16.5" hidden="1" customHeight="1"/>
    <row r="43978" ht="16.5" hidden="1" customHeight="1"/>
    <row r="43979" ht="16.5" hidden="1" customHeight="1"/>
    <row r="43980" ht="16.5" hidden="1" customHeight="1"/>
    <row r="43981" ht="16.5" hidden="1" customHeight="1"/>
    <row r="43982" ht="16.5" hidden="1" customHeight="1"/>
    <row r="43983" ht="16.5" hidden="1" customHeight="1"/>
    <row r="43984" ht="16.5" hidden="1" customHeight="1"/>
    <row r="43985" ht="16.5" hidden="1" customHeight="1"/>
    <row r="43986" ht="16.5" hidden="1" customHeight="1"/>
    <row r="43987" ht="16.5" hidden="1" customHeight="1"/>
    <row r="43988" ht="16.5" hidden="1" customHeight="1"/>
    <row r="43989" ht="16.5" hidden="1" customHeight="1"/>
    <row r="43990" ht="16.5" hidden="1" customHeight="1"/>
    <row r="43991" ht="16.5" hidden="1" customHeight="1"/>
    <row r="43992" ht="16.5" hidden="1" customHeight="1"/>
    <row r="43993" ht="16.5" hidden="1" customHeight="1"/>
    <row r="43994" ht="16.5" hidden="1" customHeight="1"/>
    <row r="43995" ht="16.5" hidden="1" customHeight="1"/>
    <row r="43996" ht="16.5" hidden="1" customHeight="1"/>
    <row r="43997" ht="16.5" hidden="1" customHeight="1"/>
    <row r="43998" ht="16.5" hidden="1" customHeight="1"/>
    <row r="43999" ht="16.5" hidden="1" customHeight="1"/>
    <row r="44000" ht="16.5" hidden="1" customHeight="1"/>
    <row r="44001" ht="16.5" hidden="1" customHeight="1"/>
    <row r="44002" ht="16.5" hidden="1" customHeight="1"/>
    <row r="44003" ht="16.5" hidden="1" customHeight="1"/>
    <row r="44004" ht="16.5" hidden="1" customHeight="1"/>
    <row r="44005" ht="16.5" hidden="1" customHeight="1"/>
    <row r="44006" ht="16.5" hidden="1" customHeight="1"/>
    <row r="44007" ht="16.5" hidden="1" customHeight="1"/>
    <row r="44008" ht="16.5" hidden="1" customHeight="1"/>
    <row r="44009" ht="16.5" hidden="1" customHeight="1"/>
    <row r="44010" ht="16.5" hidden="1" customHeight="1"/>
    <row r="44011" ht="16.5" hidden="1" customHeight="1"/>
    <row r="44012" ht="16.5" hidden="1" customHeight="1"/>
    <row r="44013" ht="16.5" hidden="1" customHeight="1"/>
    <row r="44014" ht="16.5" hidden="1" customHeight="1"/>
    <row r="44015" ht="16.5" hidden="1" customHeight="1"/>
    <row r="44016" ht="16.5" hidden="1" customHeight="1"/>
    <row r="44017" ht="16.5" hidden="1" customHeight="1"/>
    <row r="44018" ht="16.5" hidden="1" customHeight="1"/>
    <row r="44019" ht="16.5" hidden="1" customHeight="1"/>
    <row r="44020" ht="16.5" hidden="1" customHeight="1"/>
    <row r="44021" ht="16.5" hidden="1" customHeight="1"/>
    <row r="44022" ht="16.5" hidden="1" customHeight="1"/>
    <row r="44023" ht="16.5" hidden="1" customHeight="1"/>
    <row r="44024" ht="16.5" hidden="1" customHeight="1"/>
    <row r="44025" ht="16.5" hidden="1" customHeight="1"/>
    <row r="44026" ht="16.5" hidden="1" customHeight="1"/>
    <row r="44027" ht="16.5" hidden="1" customHeight="1"/>
    <row r="44028" ht="16.5" hidden="1" customHeight="1"/>
    <row r="44029" ht="16.5" hidden="1" customHeight="1"/>
    <row r="44030" ht="16.5" hidden="1" customHeight="1"/>
    <row r="44031" ht="16.5" hidden="1" customHeight="1"/>
    <row r="44032" ht="16.5" hidden="1" customHeight="1"/>
    <row r="44033" ht="16.5" hidden="1" customHeight="1"/>
    <row r="44034" ht="16.5" hidden="1" customHeight="1"/>
    <row r="44035" ht="16.5" hidden="1" customHeight="1"/>
    <row r="44036" ht="16.5" hidden="1" customHeight="1"/>
    <row r="44037" ht="16.5" hidden="1" customHeight="1"/>
    <row r="44038" ht="16.5" hidden="1" customHeight="1"/>
    <row r="44039" ht="16.5" hidden="1" customHeight="1"/>
    <row r="44040" ht="16.5" hidden="1" customHeight="1"/>
    <row r="44041" ht="16.5" hidden="1" customHeight="1"/>
    <row r="44042" ht="16.5" hidden="1" customHeight="1"/>
    <row r="44043" ht="16.5" hidden="1" customHeight="1"/>
    <row r="44044" ht="16.5" hidden="1" customHeight="1"/>
    <row r="44045" ht="16.5" hidden="1" customHeight="1"/>
    <row r="44046" ht="16.5" hidden="1" customHeight="1"/>
    <row r="44047" ht="16.5" hidden="1" customHeight="1"/>
    <row r="44048" ht="16.5" hidden="1" customHeight="1"/>
    <row r="44049" ht="16.5" hidden="1" customHeight="1"/>
    <row r="44050" ht="16.5" hidden="1" customHeight="1"/>
    <row r="44051" ht="16.5" hidden="1" customHeight="1"/>
    <row r="44052" ht="16.5" hidden="1" customHeight="1"/>
    <row r="44053" ht="16.5" hidden="1" customHeight="1"/>
    <row r="44054" ht="16.5" hidden="1" customHeight="1"/>
    <row r="44055" ht="16.5" hidden="1" customHeight="1"/>
    <row r="44056" ht="16.5" hidden="1" customHeight="1"/>
    <row r="44057" ht="16.5" hidden="1" customHeight="1"/>
    <row r="44058" ht="16.5" hidden="1" customHeight="1"/>
    <row r="44059" ht="16.5" hidden="1" customHeight="1"/>
    <row r="44060" ht="16.5" hidden="1" customHeight="1"/>
    <row r="44061" ht="16.5" hidden="1" customHeight="1"/>
    <row r="44062" ht="16.5" hidden="1" customHeight="1"/>
    <row r="44063" ht="16.5" hidden="1" customHeight="1"/>
    <row r="44064" ht="16.5" hidden="1" customHeight="1"/>
    <row r="44065" ht="16.5" hidden="1" customHeight="1"/>
    <row r="44066" ht="16.5" hidden="1" customHeight="1"/>
    <row r="44067" ht="16.5" hidden="1" customHeight="1"/>
    <row r="44068" ht="16.5" hidden="1" customHeight="1"/>
    <row r="44069" ht="16.5" hidden="1" customHeight="1"/>
    <row r="44070" ht="16.5" hidden="1" customHeight="1"/>
    <row r="44071" ht="16.5" hidden="1" customHeight="1"/>
    <row r="44072" ht="16.5" hidden="1" customHeight="1"/>
    <row r="44073" ht="16.5" hidden="1" customHeight="1"/>
    <row r="44074" ht="16.5" hidden="1" customHeight="1"/>
    <row r="44075" ht="16.5" hidden="1" customHeight="1"/>
    <row r="44076" ht="16.5" hidden="1" customHeight="1"/>
    <row r="44077" ht="16.5" hidden="1" customHeight="1"/>
    <row r="44078" ht="16.5" hidden="1" customHeight="1"/>
    <row r="44079" ht="16.5" hidden="1" customHeight="1"/>
    <row r="44080" ht="16.5" hidden="1" customHeight="1"/>
    <row r="44081" ht="16.5" hidden="1" customHeight="1"/>
    <row r="44082" ht="16.5" hidden="1" customHeight="1"/>
    <row r="44083" ht="16.5" hidden="1" customHeight="1"/>
    <row r="44084" ht="16.5" hidden="1" customHeight="1"/>
    <row r="44085" ht="16.5" hidden="1" customHeight="1"/>
    <row r="44086" ht="16.5" hidden="1" customHeight="1"/>
    <row r="44087" ht="16.5" hidden="1" customHeight="1"/>
    <row r="44088" ht="16.5" hidden="1" customHeight="1"/>
    <row r="44089" ht="16.5" hidden="1" customHeight="1"/>
    <row r="44090" ht="16.5" hidden="1" customHeight="1"/>
    <row r="44091" ht="16.5" hidden="1" customHeight="1"/>
    <row r="44092" ht="16.5" hidden="1" customHeight="1"/>
    <row r="44093" ht="16.5" hidden="1" customHeight="1"/>
    <row r="44094" ht="16.5" hidden="1" customHeight="1"/>
    <row r="44095" ht="16.5" hidden="1" customHeight="1"/>
    <row r="44096" ht="16.5" hidden="1" customHeight="1"/>
    <row r="44097" ht="16.5" hidden="1" customHeight="1"/>
    <row r="44098" ht="16.5" hidden="1" customHeight="1"/>
    <row r="44099" ht="16.5" hidden="1" customHeight="1"/>
    <row r="44100" ht="16.5" hidden="1" customHeight="1"/>
    <row r="44101" ht="16.5" hidden="1" customHeight="1"/>
    <row r="44102" ht="16.5" hidden="1" customHeight="1"/>
    <row r="44103" ht="16.5" hidden="1" customHeight="1"/>
    <row r="44104" ht="16.5" hidden="1" customHeight="1"/>
    <row r="44105" ht="16.5" hidden="1" customHeight="1"/>
    <row r="44106" ht="16.5" hidden="1" customHeight="1"/>
    <row r="44107" ht="16.5" hidden="1" customHeight="1"/>
    <row r="44108" ht="16.5" hidden="1" customHeight="1"/>
    <row r="44109" ht="16.5" hidden="1" customHeight="1"/>
    <row r="44110" ht="16.5" hidden="1" customHeight="1"/>
    <row r="44111" ht="16.5" hidden="1" customHeight="1"/>
    <row r="44112" ht="16.5" hidden="1" customHeight="1"/>
    <row r="44113" ht="16.5" hidden="1" customHeight="1"/>
    <row r="44114" ht="16.5" hidden="1" customHeight="1"/>
    <row r="44115" ht="16.5" hidden="1" customHeight="1"/>
    <row r="44116" ht="16.5" hidden="1" customHeight="1"/>
    <row r="44117" ht="16.5" hidden="1" customHeight="1"/>
    <row r="44118" ht="16.5" hidden="1" customHeight="1"/>
    <row r="44119" ht="16.5" hidden="1" customHeight="1"/>
    <row r="44120" ht="16.5" hidden="1" customHeight="1"/>
    <row r="44121" ht="16.5" hidden="1" customHeight="1"/>
    <row r="44122" ht="16.5" hidden="1" customHeight="1"/>
    <row r="44123" ht="16.5" hidden="1" customHeight="1"/>
    <row r="44124" ht="16.5" hidden="1" customHeight="1"/>
    <row r="44125" ht="16.5" hidden="1" customHeight="1"/>
    <row r="44126" ht="16.5" hidden="1" customHeight="1"/>
    <row r="44127" ht="16.5" hidden="1" customHeight="1"/>
    <row r="44128" ht="16.5" hidden="1" customHeight="1"/>
    <row r="44129" ht="16.5" hidden="1" customHeight="1"/>
    <row r="44130" ht="16.5" hidden="1" customHeight="1"/>
    <row r="44131" ht="16.5" hidden="1" customHeight="1"/>
    <row r="44132" ht="16.5" hidden="1" customHeight="1"/>
    <row r="44133" ht="16.5" hidden="1" customHeight="1"/>
    <row r="44134" ht="16.5" hidden="1" customHeight="1"/>
    <row r="44135" ht="16.5" hidden="1" customHeight="1"/>
    <row r="44136" ht="16.5" hidden="1" customHeight="1"/>
    <row r="44137" ht="16.5" hidden="1" customHeight="1"/>
    <row r="44138" ht="16.5" hidden="1" customHeight="1"/>
    <row r="44139" ht="16.5" hidden="1" customHeight="1"/>
    <row r="44140" ht="16.5" hidden="1" customHeight="1"/>
    <row r="44141" ht="16.5" hidden="1" customHeight="1"/>
    <row r="44142" ht="16.5" hidden="1" customHeight="1"/>
    <row r="44143" ht="16.5" hidden="1" customHeight="1"/>
    <row r="44144" ht="16.5" hidden="1" customHeight="1"/>
    <row r="44145" ht="16.5" hidden="1" customHeight="1"/>
    <row r="44146" ht="16.5" hidden="1" customHeight="1"/>
    <row r="44147" ht="16.5" hidden="1" customHeight="1"/>
    <row r="44148" ht="16.5" hidden="1" customHeight="1"/>
    <row r="44149" ht="16.5" hidden="1" customHeight="1"/>
    <row r="44150" ht="16.5" hidden="1" customHeight="1"/>
    <row r="44151" ht="16.5" hidden="1" customHeight="1"/>
    <row r="44152" ht="16.5" hidden="1" customHeight="1"/>
    <row r="44153" ht="16.5" hidden="1" customHeight="1"/>
    <row r="44154" ht="16.5" hidden="1" customHeight="1"/>
    <row r="44155" ht="16.5" hidden="1" customHeight="1"/>
    <row r="44156" ht="16.5" hidden="1" customHeight="1"/>
    <row r="44157" ht="16.5" hidden="1" customHeight="1"/>
    <row r="44158" ht="16.5" hidden="1" customHeight="1"/>
    <row r="44159" ht="16.5" hidden="1" customHeight="1"/>
    <row r="44160" ht="16.5" hidden="1" customHeight="1"/>
    <row r="44161" ht="16.5" hidden="1" customHeight="1"/>
    <row r="44162" ht="16.5" hidden="1" customHeight="1"/>
    <row r="44163" ht="16.5" hidden="1" customHeight="1"/>
    <row r="44164" ht="16.5" hidden="1" customHeight="1"/>
    <row r="44165" ht="16.5" hidden="1" customHeight="1"/>
    <row r="44166" ht="16.5" hidden="1" customHeight="1"/>
    <row r="44167" ht="16.5" hidden="1" customHeight="1"/>
    <row r="44168" ht="16.5" hidden="1" customHeight="1"/>
    <row r="44169" ht="16.5" hidden="1" customHeight="1"/>
    <row r="44170" ht="16.5" hidden="1" customHeight="1"/>
    <row r="44171" ht="16.5" hidden="1" customHeight="1"/>
    <row r="44172" ht="16.5" hidden="1" customHeight="1"/>
    <row r="44173" ht="16.5" hidden="1" customHeight="1"/>
    <row r="44174" ht="16.5" hidden="1" customHeight="1"/>
    <row r="44175" ht="16.5" hidden="1" customHeight="1"/>
    <row r="44176" ht="16.5" hidden="1" customHeight="1"/>
    <row r="44177" ht="16.5" hidden="1" customHeight="1"/>
    <row r="44178" ht="16.5" hidden="1" customHeight="1"/>
    <row r="44179" ht="16.5" hidden="1" customHeight="1"/>
    <row r="44180" ht="16.5" hidden="1" customHeight="1"/>
    <row r="44181" ht="16.5" hidden="1" customHeight="1"/>
    <row r="44182" ht="16.5" hidden="1" customHeight="1"/>
    <row r="44183" ht="16.5" hidden="1" customHeight="1"/>
    <row r="44184" ht="16.5" hidden="1" customHeight="1"/>
    <row r="44185" ht="16.5" hidden="1" customHeight="1"/>
    <row r="44186" ht="16.5" hidden="1" customHeight="1"/>
    <row r="44187" ht="16.5" hidden="1" customHeight="1"/>
    <row r="44188" ht="16.5" hidden="1" customHeight="1"/>
    <row r="44189" ht="16.5" hidden="1" customHeight="1"/>
    <row r="44190" ht="16.5" hidden="1" customHeight="1"/>
    <row r="44191" ht="16.5" hidden="1" customHeight="1"/>
    <row r="44192" ht="16.5" hidden="1" customHeight="1"/>
    <row r="44193" ht="16.5" hidden="1" customHeight="1"/>
    <row r="44194" ht="16.5" hidden="1" customHeight="1"/>
    <row r="44195" ht="16.5" hidden="1" customHeight="1"/>
    <row r="44196" ht="16.5" hidden="1" customHeight="1"/>
    <row r="44197" ht="16.5" hidden="1" customHeight="1"/>
    <row r="44198" ht="16.5" hidden="1" customHeight="1"/>
    <row r="44199" ht="16.5" hidden="1" customHeight="1"/>
    <row r="44200" ht="16.5" hidden="1" customHeight="1"/>
    <row r="44201" ht="16.5" hidden="1" customHeight="1"/>
    <row r="44202" ht="16.5" hidden="1" customHeight="1"/>
    <row r="44203" ht="16.5" hidden="1" customHeight="1"/>
    <row r="44204" ht="16.5" hidden="1" customHeight="1"/>
    <row r="44205" ht="16.5" hidden="1" customHeight="1"/>
    <row r="44206" ht="16.5" hidden="1" customHeight="1"/>
    <row r="44207" ht="16.5" hidden="1" customHeight="1"/>
    <row r="44208" ht="16.5" hidden="1" customHeight="1"/>
    <row r="44209" ht="16.5" hidden="1" customHeight="1"/>
    <row r="44210" ht="16.5" hidden="1" customHeight="1"/>
    <row r="44211" ht="16.5" hidden="1" customHeight="1"/>
    <row r="44212" ht="16.5" hidden="1" customHeight="1"/>
    <row r="44213" ht="16.5" hidden="1" customHeight="1"/>
    <row r="44214" ht="16.5" hidden="1" customHeight="1"/>
    <row r="44215" ht="16.5" hidden="1" customHeight="1"/>
    <row r="44216" ht="16.5" hidden="1" customHeight="1"/>
    <row r="44217" ht="16.5" hidden="1" customHeight="1"/>
    <row r="44218" ht="16.5" hidden="1" customHeight="1"/>
    <row r="44219" ht="16.5" hidden="1" customHeight="1"/>
    <row r="44220" ht="16.5" hidden="1" customHeight="1"/>
    <row r="44221" ht="16.5" hidden="1" customHeight="1"/>
    <row r="44222" ht="16.5" hidden="1" customHeight="1"/>
    <row r="44223" ht="16.5" hidden="1" customHeight="1"/>
    <row r="44224" ht="16.5" hidden="1" customHeight="1"/>
    <row r="44225" ht="16.5" hidden="1" customHeight="1"/>
    <row r="44226" ht="16.5" hidden="1" customHeight="1"/>
    <row r="44227" ht="16.5" hidden="1" customHeight="1"/>
    <row r="44228" ht="16.5" hidden="1" customHeight="1"/>
    <row r="44229" ht="16.5" hidden="1" customHeight="1"/>
    <row r="44230" ht="16.5" hidden="1" customHeight="1"/>
    <row r="44231" ht="16.5" hidden="1" customHeight="1"/>
    <row r="44232" ht="16.5" hidden="1" customHeight="1"/>
    <row r="44233" ht="16.5" hidden="1" customHeight="1"/>
    <row r="44234" ht="16.5" hidden="1" customHeight="1"/>
    <row r="44235" ht="16.5" hidden="1" customHeight="1"/>
    <row r="44236" ht="16.5" hidden="1" customHeight="1"/>
    <row r="44237" ht="16.5" hidden="1" customHeight="1"/>
    <row r="44238" ht="16.5" hidden="1" customHeight="1"/>
    <row r="44239" ht="16.5" hidden="1" customHeight="1"/>
    <row r="44240" ht="16.5" hidden="1" customHeight="1"/>
    <row r="44241" ht="16.5" hidden="1" customHeight="1"/>
    <row r="44242" ht="16.5" hidden="1" customHeight="1"/>
    <row r="44243" ht="16.5" hidden="1" customHeight="1"/>
    <row r="44244" ht="16.5" hidden="1" customHeight="1"/>
    <row r="44245" ht="16.5" hidden="1" customHeight="1"/>
    <row r="44246" ht="16.5" hidden="1" customHeight="1"/>
    <row r="44247" ht="16.5" hidden="1" customHeight="1"/>
    <row r="44248" ht="16.5" hidden="1" customHeight="1"/>
    <row r="44249" ht="16.5" hidden="1" customHeight="1"/>
    <row r="44250" ht="16.5" hidden="1" customHeight="1"/>
    <row r="44251" ht="16.5" hidden="1" customHeight="1"/>
    <row r="44252" ht="16.5" hidden="1" customHeight="1"/>
    <row r="44253" ht="16.5" hidden="1" customHeight="1"/>
    <row r="44254" ht="16.5" hidden="1" customHeight="1"/>
    <row r="44255" ht="16.5" hidden="1" customHeight="1"/>
    <row r="44256" ht="16.5" hidden="1" customHeight="1"/>
    <row r="44257" ht="16.5" hidden="1" customHeight="1"/>
    <row r="44258" ht="16.5" hidden="1" customHeight="1"/>
    <row r="44259" ht="16.5" hidden="1" customHeight="1"/>
    <row r="44260" ht="16.5" hidden="1" customHeight="1"/>
    <row r="44261" ht="16.5" hidden="1" customHeight="1"/>
    <row r="44262" ht="16.5" hidden="1" customHeight="1"/>
    <row r="44263" ht="16.5" hidden="1" customHeight="1"/>
    <row r="44264" ht="16.5" hidden="1" customHeight="1"/>
    <row r="44265" ht="16.5" hidden="1" customHeight="1"/>
    <row r="44266" ht="16.5" hidden="1" customHeight="1"/>
    <row r="44267" ht="16.5" hidden="1" customHeight="1"/>
    <row r="44268" ht="16.5" hidden="1" customHeight="1"/>
    <row r="44269" ht="16.5" hidden="1" customHeight="1"/>
    <row r="44270" ht="16.5" hidden="1" customHeight="1"/>
    <row r="44271" ht="16.5" hidden="1" customHeight="1"/>
    <row r="44272" ht="16.5" hidden="1" customHeight="1"/>
    <row r="44273" ht="16.5" hidden="1" customHeight="1"/>
    <row r="44274" ht="16.5" hidden="1" customHeight="1"/>
    <row r="44275" ht="16.5" hidden="1" customHeight="1"/>
    <row r="44276" ht="16.5" hidden="1" customHeight="1"/>
    <row r="44277" ht="16.5" hidden="1" customHeight="1"/>
    <row r="44278" ht="16.5" hidden="1" customHeight="1"/>
    <row r="44279" ht="16.5" hidden="1" customHeight="1"/>
    <row r="44280" ht="16.5" hidden="1" customHeight="1"/>
    <row r="44281" ht="16.5" hidden="1" customHeight="1"/>
    <row r="44282" ht="16.5" hidden="1" customHeight="1"/>
    <row r="44283" ht="16.5" hidden="1" customHeight="1"/>
    <row r="44284" ht="16.5" hidden="1" customHeight="1"/>
    <row r="44285" ht="16.5" hidden="1" customHeight="1"/>
    <row r="44286" ht="16.5" hidden="1" customHeight="1"/>
    <row r="44287" ht="16.5" hidden="1" customHeight="1"/>
    <row r="44288" ht="16.5" hidden="1" customHeight="1"/>
    <row r="44289" ht="16.5" hidden="1" customHeight="1"/>
    <row r="44290" ht="16.5" hidden="1" customHeight="1"/>
    <row r="44291" ht="16.5" hidden="1" customHeight="1"/>
    <row r="44292" ht="16.5" hidden="1" customHeight="1"/>
    <row r="44293" ht="16.5" hidden="1" customHeight="1"/>
    <row r="44294" ht="16.5" hidden="1" customHeight="1"/>
    <row r="44295" ht="16.5" hidden="1" customHeight="1"/>
    <row r="44296" ht="16.5" hidden="1" customHeight="1"/>
    <row r="44297" ht="16.5" hidden="1" customHeight="1"/>
    <row r="44298" ht="16.5" hidden="1" customHeight="1"/>
    <row r="44299" ht="16.5" hidden="1" customHeight="1"/>
    <row r="44300" ht="16.5" hidden="1" customHeight="1"/>
    <row r="44301" ht="16.5" hidden="1" customHeight="1"/>
    <row r="44302" ht="16.5" hidden="1" customHeight="1"/>
    <row r="44303" ht="16.5" hidden="1" customHeight="1"/>
    <row r="44304" ht="16.5" hidden="1" customHeight="1"/>
    <row r="44305" ht="16.5" hidden="1" customHeight="1"/>
    <row r="44306" ht="16.5" hidden="1" customHeight="1"/>
    <row r="44307" ht="16.5" hidden="1" customHeight="1"/>
    <row r="44308" ht="16.5" hidden="1" customHeight="1"/>
    <row r="44309" ht="16.5" hidden="1" customHeight="1"/>
    <row r="44310" ht="16.5" hidden="1" customHeight="1"/>
    <row r="44311" ht="16.5" hidden="1" customHeight="1"/>
    <row r="44312" ht="16.5" hidden="1" customHeight="1"/>
    <row r="44313" ht="16.5" hidden="1" customHeight="1"/>
    <row r="44314" ht="16.5" hidden="1" customHeight="1"/>
    <row r="44315" ht="16.5" hidden="1" customHeight="1"/>
    <row r="44316" ht="16.5" hidden="1" customHeight="1"/>
    <row r="44317" ht="16.5" hidden="1" customHeight="1"/>
    <row r="44318" ht="16.5" hidden="1" customHeight="1"/>
    <row r="44319" ht="16.5" hidden="1" customHeight="1"/>
    <row r="44320" ht="16.5" hidden="1" customHeight="1"/>
    <row r="44321" ht="16.5" hidden="1" customHeight="1"/>
    <row r="44322" ht="16.5" hidden="1" customHeight="1"/>
    <row r="44323" ht="16.5" hidden="1" customHeight="1"/>
    <row r="44324" ht="16.5" hidden="1" customHeight="1"/>
    <row r="44325" ht="16.5" hidden="1" customHeight="1"/>
    <row r="44326" ht="16.5" hidden="1" customHeight="1"/>
    <row r="44327" ht="16.5" hidden="1" customHeight="1"/>
    <row r="44328" ht="16.5" hidden="1" customHeight="1"/>
    <row r="44329" ht="16.5" hidden="1" customHeight="1"/>
    <row r="44330" ht="16.5" hidden="1" customHeight="1"/>
    <row r="44331" ht="16.5" hidden="1" customHeight="1"/>
    <row r="44332" ht="16.5" hidden="1" customHeight="1"/>
    <row r="44333" ht="16.5" hidden="1" customHeight="1"/>
    <row r="44334" ht="16.5" hidden="1" customHeight="1"/>
    <row r="44335" ht="16.5" hidden="1" customHeight="1"/>
    <row r="44336" ht="16.5" hidden="1" customHeight="1"/>
    <row r="44337" ht="16.5" hidden="1" customHeight="1"/>
    <row r="44338" ht="16.5" hidden="1" customHeight="1"/>
    <row r="44339" ht="16.5" hidden="1" customHeight="1"/>
    <row r="44340" ht="16.5" hidden="1" customHeight="1"/>
    <row r="44341" ht="16.5" hidden="1" customHeight="1"/>
    <row r="44342" ht="16.5" hidden="1" customHeight="1"/>
    <row r="44343" ht="16.5" hidden="1" customHeight="1"/>
    <row r="44344" ht="16.5" hidden="1" customHeight="1"/>
    <row r="44345" ht="16.5" hidden="1" customHeight="1"/>
    <row r="44346" ht="16.5" hidden="1" customHeight="1"/>
    <row r="44347" ht="16.5" hidden="1" customHeight="1"/>
    <row r="44348" ht="16.5" hidden="1" customHeight="1"/>
    <row r="44349" ht="16.5" hidden="1" customHeight="1"/>
    <row r="44350" ht="16.5" hidden="1" customHeight="1"/>
    <row r="44351" ht="16.5" hidden="1" customHeight="1"/>
    <row r="44352" ht="16.5" hidden="1" customHeight="1"/>
    <row r="44353" ht="16.5" hidden="1" customHeight="1"/>
    <row r="44354" ht="16.5" hidden="1" customHeight="1"/>
    <row r="44355" ht="16.5" hidden="1" customHeight="1"/>
    <row r="44356" ht="16.5" hidden="1" customHeight="1"/>
    <row r="44357" ht="16.5" hidden="1" customHeight="1"/>
    <row r="44358" ht="16.5" hidden="1" customHeight="1"/>
    <row r="44359" ht="16.5" hidden="1" customHeight="1"/>
    <row r="44360" ht="16.5" hidden="1" customHeight="1"/>
    <row r="44361" ht="16.5" hidden="1" customHeight="1"/>
    <row r="44362" ht="16.5" hidden="1" customHeight="1"/>
    <row r="44363" ht="16.5" hidden="1" customHeight="1"/>
    <row r="44364" ht="16.5" hidden="1" customHeight="1"/>
    <row r="44365" ht="16.5" hidden="1" customHeight="1"/>
    <row r="44366" ht="16.5" hidden="1" customHeight="1"/>
    <row r="44367" ht="16.5" hidden="1" customHeight="1"/>
    <row r="44368" ht="16.5" hidden="1" customHeight="1"/>
    <row r="44369" ht="16.5" hidden="1" customHeight="1"/>
    <row r="44370" ht="16.5" hidden="1" customHeight="1"/>
    <row r="44371" ht="16.5" hidden="1" customHeight="1"/>
    <row r="44372" ht="16.5" hidden="1" customHeight="1"/>
    <row r="44373" ht="16.5" hidden="1" customHeight="1"/>
    <row r="44374" ht="16.5" hidden="1" customHeight="1"/>
    <row r="44375" ht="16.5" hidden="1" customHeight="1"/>
    <row r="44376" ht="16.5" hidden="1" customHeight="1"/>
    <row r="44377" ht="16.5" hidden="1" customHeight="1"/>
    <row r="44378" ht="16.5" hidden="1" customHeight="1"/>
    <row r="44379" ht="16.5" hidden="1" customHeight="1"/>
    <row r="44380" ht="16.5" hidden="1" customHeight="1"/>
    <row r="44381" ht="16.5" hidden="1" customHeight="1"/>
    <row r="44382" ht="16.5" hidden="1" customHeight="1"/>
    <row r="44383" ht="16.5" hidden="1" customHeight="1"/>
    <row r="44384" ht="16.5" hidden="1" customHeight="1"/>
    <row r="44385" ht="16.5" hidden="1" customHeight="1"/>
    <row r="44386" ht="16.5" hidden="1" customHeight="1"/>
    <row r="44387" ht="16.5" hidden="1" customHeight="1"/>
    <row r="44388" ht="16.5" hidden="1" customHeight="1"/>
    <row r="44389" ht="16.5" hidden="1" customHeight="1"/>
    <row r="44390" ht="16.5" hidden="1" customHeight="1"/>
    <row r="44391" ht="16.5" hidden="1" customHeight="1"/>
    <row r="44392" ht="16.5" hidden="1" customHeight="1"/>
    <row r="44393" ht="16.5" hidden="1" customHeight="1"/>
    <row r="44394" ht="16.5" hidden="1" customHeight="1"/>
    <row r="44395" ht="16.5" hidden="1" customHeight="1"/>
    <row r="44396" ht="16.5" hidden="1" customHeight="1"/>
    <row r="44397" ht="16.5" hidden="1" customHeight="1"/>
    <row r="44398" ht="16.5" hidden="1" customHeight="1"/>
    <row r="44399" ht="16.5" hidden="1" customHeight="1"/>
    <row r="44400" ht="16.5" hidden="1" customHeight="1"/>
    <row r="44401" ht="16.5" hidden="1" customHeight="1"/>
    <row r="44402" ht="16.5" hidden="1" customHeight="1"/>
    <row r="44403" ht="16.5" hidden="1" customHeight="1"/>
    <row r="44404" ht="16.5" hidden="1" customHeight="1"/>
    <row r="44405" ht="16.5" hidden="1" customHeight="1"/>
    <row r="44406" ht="16.5" hidden="1" customHeight="1"/>
    <row r="44407" ht="16.5" hidden="1" customHeight="1"/>
    <row r="44408" ht="16.5" hidden="1" customHeight="1"/>
    <row r="44409" ht="16.5" hidden="1" customHeight="1"/>
    <row r="44410" ht="16.5" hidden="1" customHeight="1"/>
    <row r="44411" ht="16.5" hidden="1" customHeight="1"/>
    <row r="44412" ht="16.5" hidden="1" customHeight="1"/>
    <row r="44413" ht="16.5" hidden="1" customHeight="1"/>
    <row r="44414" ht="16.5" hidden="1" customHeight="1"/>
    <row r="44415" ht="16.5" hidden="1" customHeight="1"/>
    <row r="44416" ht="16.5" hidden="1" customHeight="1"/>
    <row r="44417" ht="16.5" hidden="1" customHeight="1"/>
    <row r="44418" ht="16.5" hidden="1" customHeight="1"/>
    <row r="44419" ht="16.5" hidden="1" customHeight="1"/>
    <row r="44420" ht="16.5" hidden="1" customHeight="1"/>
    <row r="44421" ht="16.5" hidden="1" customHeight="1"/>
    <row r="44422" ht="16.5" hidden="1" customHeight="1"/>
    <row r="44423" ht="16.5" hidden="1" customHeight="1"/>
    <row r="44424" ht="16.5" hidden="1" customHeight="1"/>
    <row r="44425" ht="16.5" hidden="1" customHeight="1"/>
    <row r="44426" ht="16.5" hidden="1" customHeight="1"/>
    <row r="44427" ht="16.5" hidden="1" customHeight="1"/>
    <row r="44428" ht="16.5" hidden="1" customHeight="1"/>
    <row r="44429" ht="16.5" hidden="1" customHeight="1"/>
    <row r="44430" ht="16.5" hidden="1" customHeight="1"/>
    <row r="44431" ht="16.5" hidden="1" customHeight="1"/>
    <row r="44432" ht="16.5" hidden="1" customHeight="1"/>
    <row r="44433" ht="16.5" hidden="1" customHeight="1"/>
    <row r="44434" ht="16.5" hidden="1" customHeight="1"/>
    <row r="44435" ht="16.5" hidden="1" customHeight="1"/>
    <row r="44436" ht="16.5" hidden="1" customHeight="1"/>
    <row r="44437" ht="16.5" hidden="1" customHeight="1"/>
    <row r="44438" ht="16.5" hidden="1" customHeight="1"/>
    <row r="44439" ht="16.5" hidden="1" customHeight="1"/>
    <row r="44440" ht="16.5" hidden="1" customHeight="1"/>
    <row r="44441" ht="16.5" hidden="1" customHeight="1"/>
    <row r="44442" ht="16.5" hidden="1" customHeight="1"/>
    <row r="44443" ht="16.5" hidden="1" customHeight="1"/>
    <row r="44444" ht="16.5" hidden="1" customHeight="1"/>
    <row r="44445" ht="16.5" hidden="1" customHeight="1"/>
    <row r="44446" ht="16.5" hidden="1" customHeight="1"/>
    <row r="44447" ht="16.5" hidden="1" customHeight="1"/>
    <row r="44448" ht="16.5" hidden="1" customHeight="1"/>
    <row r="44449" ht="16.5" hidden="1" customHeight="1"/>
    <row r="44450" ht="16.5" hidden="1" customHeight="1"/>
    <row r="44451" ht="16.5" hidden="1" customHeight="1"/>
    <row r="44452" ht="16.5" hidden="1" customHeight="1"/>
    <row r="44453" ht="16.5" hidden="1" customHeight="1"/>
    <row r="44454" ht="16.5" hidden="1" customHeight="1"/>
    <row r="44455" ht="16.5" hidden="1" customHeight="1"/>
    <row r="44456" ht="16.5" hidden="1" customHeight="1"/>
    <row r="44457" ht="16.5" hidden="1" customHeight="1"/>
    <row r="44458" ht="16.5" hidden="1" customHeight="1"/>
    <row r="44459" ht="16.5" hidden="1" customHeight="1"/>
    <row r="44460" ht="16.5" hidden="1" customHeight="1"/>
    <row r="44461" ht="16.5" hidden="1" customHeight="1"/>
    <row r="44462" ht="16.5" hidden="1" customHeight="1"/>
    <row r="44463" ht="16.5" hidden="1" customHeight="1"/>
    <row r="44464" ht="16.5" hidden="1" customHeight="1"/>
    <row r="44465" ht="16.5" hidden="1" customHeight="1"/>
    <row r="44466" ht="16.5" hidden="1" customHeight="1"/>
    <row r="44467" ht="16.5" hidden="1" customHeight="1"/>
    <row r="44468" ht="16.5" hidden="1" customHeight="1"/>
    <row r="44469" ht="16.5" hidden="1" customHeight="1"/>
    <row r="44470" ht="16.5" hidden="1" customHeight="1"/>
    <row r="44471" ht="16.5" hidden="1" customHeight="1"/>
    <row r="44472" ht="16.5" hidden="1" customHeight="1"/>
    <row r="44473" ht="16.5" hidden="1" customHeight="1"/>
    <row r="44474" ht="16.5" hidden="1" customHeight="1"/>
    <row r="44475" ht="16.5" hidden="1" customHeight="1"/>
    <row r="44476" ht="16.5" hidden="1" customHeight="1"/>
    <row r="44477" ht="16.5" hidden="1" customHeight="1"/>
    <row r="44478" ht="16.5" hidden="1" customHeight="1"/>
    <row r="44479" ht="16.5" hidden="1" customHeight="1"/>
    <row r="44480" ht="16.5" hidden="1" customHeight="1"/>
    <row r="44481" ht="16.5" hidden="1" customHeight="1"/>
    <row r="44482" ht="16.5" hidden="1" customHeight="1"/>
    <row r="44483" ht="16.5" hidden="1" customHeight="1"/>
    <row r="44484" ht="16.5" hidden="1" customHeight="1"/>
    <row r="44485" ht="16.5" hidden="1" customHeight="1"/>
    <row r="44486" ht="16.5" hidden="1" customHeight="1"/>
    <row r="44487" ht="16.5" hidden="1" customHeight="1"/>
    <row r="44488" ht="16.5" hidden="1" customHeight="1"/>
    <row r="44489" ht="16.5" hidden="1" customHeight="1"/>
    <row r="44490" ht="16.5" hidden="1" customHeight="1"/>
    <row r="44491" ht="16.5" hidden="1" customHeight="1"/>
    <row r="44492" ht="16.5" hidden="1" customHeight="1"/>
    <row r="44493" ht="16.5" hidden="1" customHeight="1"/>
    <row r="44494" ht="16.5" hidden="1" customHeight="1"/>
    <row r="44495" ht="16.5" hidden="1" customHeight="1"/>
    <row r="44496" ht="16.5" hidden="1" customHeight="1"/>
    <row r="44497" ht="16.5" hidden="1" customHeight="1"/>
    <row r="44498" ht="16.5" hidden="1" customHeight="1"/>
    <row r="44499" ht="16.5" hidden="1" customHeight="1"/>
    <row r="44500" ht="16.5" hidden="1" customHeight="1"/>
    <row r="44501" ht="16.5" hidden="1" customHeight="1"/>
    <row r="44502" ht="16.5" hidden="1" customHeight="1"/>
    <row r="44503" ht="16.5" hidden="1" customHeight="1"/>
    <row r="44504" ht="16.5" hidden="1" customHeight="1"/>
    <row r="44505" ht="16.5" hidden="1" customHeight="1"/>
    <row r="44506" ht="16.5" hidden="1" customHeight="1"/>
    <row r="44507" ht="16.5" hidden="1" customHeight="1"/>
    <row r="44508" ht="16.5" hidden="1" customHeight="1"/>
    <row r="44509" ht="16.5" hidden="1" customHeight="1"/>
    <row r="44510" ht="16.5" hidden="1" customHeight="1"/>
    <row r="44511" ht="16.5" hidden="1" customHeight="1"/>
    <row r="44512" ht="16.5" hidden="1" customHeight="1"/>
    <row r="44513" ht="16.5" hidden="1" customHeight="1"/>
    <row r="44514" ht="16.5" hidden="1" customHeight="1"/>
    <row r="44515" ht="16.5" hidden="1" customHeight="1"/>
    <row r="44516" ht="16.5" hidden="1" customHeight="1"/>
    <row r="44517" ht="16.5" hidden="1" customHeight="1"/>
    <row r="44518" ht="16.5" hidden="1" customHeight="1"/>
    <row r="44519" ht="16.5" hidden="1" customHeight="1"/>
    <row r="44520" ht="16.5" hidden="1" customHeight="1"/>
    <row r="44521" ht="16.5" hidden="1" customHeight="1"/>
    <row r="44522" ht="16.5" hidden="1" customHeight="1"/>
    <row r="44523" ht="16.5" hidden="1" customHeight="1"/>
    <row r="44524" ht="16.5" hidden="1" customHeight="1"/>
    <row r="44525" ht="16.5" hidden="1" customHeight="1"/>
    <row r="44526" ht="16.5" hidden="1" customHeight="1"/>
    <row r="44527" ht="16.5" hidden="1" customHeight="1"/>
    <row r="44528" ht="16.5" hidden="1" customHeight="1"/>
    <row r="44529" ht="16.5" hidden="1" customHeight="1"/>
    <row r="44530" ht="16.5" hidden="1" customHeight="1"/>
    <row r="44531" ht="16.5" hidden="1" customHeight="1"/>
    <row r="44532" ht="16.5" hidden="1" customHeight="1"/>
    <row r="44533" ht="16.5" hidden="1" customHeight="1"/>
    <row r="44534" ht="16.5" hidden="1" customHeight="1"/>
    <row r="44535" ht="16.5" hidden="1" customHeight="1"/>
    <row r="44536" ht="16.5" hidden="1" customHeight="1"/>
    <row r="44537" ht="16.5" hidden="1" customHeight="1"/>
    <row r="44538" ht="16.5" hidden="1" customHeight="1"/>
    <row r="44539" ht="16.5" hidden="1" customHeight="1"/>
    <row r="44540" ht="16.5" hidden="1" customHeight="1"/>
    <row r="44541" ht="16.5" hidden="1" customHeight="1"/>
    <row r="44542" ht="16.5" hidden="1" customHeight="1"/>
    <row r="44543" ht="16.5" hidden="1" customHeight="1"/>
    <row r="44544" ht="16.5" hidden="1" customHeight="1"/>
    <row r="44545" ht="16.5" hidden="1" customHeight="1"/>
    <row r="44546" ht="16.5" hidden="1" customHeight="1"/>
    <row r="44547" ht="16.5" hidden="1" customHeight="1"/>
    <row r="44548" ht="16.5" hidden="1" customHeight="1"/>
    <row r="44549" ht="16.5" hidden="1" customHeight="1"/>
    <row r="44550" ht="16.5" hidden="1" customHeight="1"/>
    <row r="44551" ht="16.5" hidden="1" customHeight="1"/>
    <row r="44552" ht="16.5" hidden="1" customHeight="1"/>
    <row r="44553" ht="16.5" hidden="1" customHeight="1"/>
    <row r="44554" ht="16.5" hidden="1" customHeight="1"/>
    <row r="44555" ht="16.5" hidden="1" customHeight="1"/>
    <row r="44556" ht="16.5" hidden="1" customHeight="1"/>
    <row r="44557" ht="16.5" hidden="1" customHeight="1"/>
    <row r="44558" ht="16.5" hidden="1" customHeight="1"/>
    <row r="44559" ht="16.5" hidden="1" customHeight="1"/>
    <row r="44560" ht="16.5" hidden="1" customHeight="1"/>
    <row r="44561" ht="16.5" hidden="1" customHeight="1"/>
    <row r="44562" ht="16.5" hidden="1" customHeight="1"/>
    <row r="44563" ht="16.5" hidden="1" customHeight="1"/>
    <row r="44564" ht="16.5" hidden="1" customHeight="1"/>
    <row r="44565" ht="16.5" hidden="1" customHeight="1"/>
    <row r="44566" ht="16.5" hidden="1" customHeight="1"/>
    <row r="44567" ht="16.5" hidden="1" customHeight="1"/>
    <row r="44568" ht="16.5" hidden="1" customHeight="1"/>
    <row r="44569" ht="16.5" hidden="1" customHeight="1"/>
    <row r="44570" ht="16.5" hidden="1" customHeight="1"/>
    <row r="44571" ht="16.5" hidden="1" customHeight="1"/>
    <row r="44572" ht="16.5" hidden="1" customHeight="1"/>
    <row r="44573" ht="16.5" hidden="1" customHeight="1"/>
    <row r="44574" ht="16.5" hidden="1" customHeight="1"/>
    <row r="44575" ht="16.5" hidden="1" customHeight="1"/>
    <row r="44576" ht="16.5" hidden="1" customHeight="1"/>
    <row r="44577" ht="16.5" hidden="1" customHeight="1"/>
    <row r="44578" ht="16.5" hidden="1" customHeight="1"/>
    <row r="44579" ht="16.5" hidden="1" customHeight="1"/>
    <row r="44580" ht="16.5" hidden="1" customHeight="1"/>
    <row r="44581" ht="16.5" hidden="1" customHeight="1"/>
    <row r="44582" ht="16.5" hidden="1" customHeight="1"/>
    <row r="44583" ht="16.5" hidden="1" customHeight="1"/>
    <row r="44584" ht="16.5" hidden="1" customHeight="1"/>
    <row r="44585" ht="16.5" hidden="1" customHeight="1"/>
    <row r="44586" ht="16.5" hidden="1" customHeight="1"/>
    <row r="44587" ht="16.5" hidden="1" customHeight="1"/>
    <row r="44588" ht="16.5" hidden="1" customHeight="1"/>
    <row r="44589" ht="16.5" hidden="1" customHeight="1"/>
    <row r="44590" ht="16.5" hidden="1" customHeight="1"/>
    <row r="44591" ht="16.5" hidden="1" customHeight="1"/>
    <row r="44592" ht="16.5" hidden="1" customHeight="1"/>
    <row r="44593" ht="16.5" hidden="1" customHeight="1"/>
    <row r="44594" ht="16.5" hidden="1" customHeight="1"/>
    <row r="44595" ht="16.5" hidden="1" customHeight="1"/>
    <row r="44596" ht="16.5" hidden="1" customHeight="1"/>
    <row r="44597" ht="16.5" hidden="1" customHeight="1"/>
    <row r="44598" ht="16.5" hidden="1" customHeight="1"/>
    <row r="44599" ht="16.5" hidden="1" customHeight="1"/>
    <row r="44600" ht="16.5" hidden="1" customHeight="1"/>
    <row r="44601" ht="16.5" hidden="1" customHeight="1"/>
    <row r="44602" ht="16.5" hidden="1" customHeight="1"/>
    <row r="44603" ht="16.5" hidden="1" customHeight="1"/>
    <row r="44604" ht="16.5" hidden="1" customHeight="1"/>
    <row r="44605" ht="16.5" hidden="1" customHeight="1"/>
    <row r="44606" ht="16.5" hidden="1" customHeight="1"/>
    <row r="44607" ht="16.5" hidden="1" customHeight="1"/>
    <row r="44608" ht="16.5" hidden="1" customHeight="1"/>
    <row r="44609" ht="16.5" hidden="1" customHeight="1"/>
    <row r="44610" ht="16.5" hidden="1" customHeight="1"/>
    <row r="44611" ht="16.5" hidden="1" customHeight="1"/>
    <row r="44612" ht="16.5" hidden="1" customHeight="1"/>
    <row r="44613" ht="16.5" hidden="1" customHeight="1"/>
    <row r="44614" ht="16.5" hidden="1" customHeight="1"/>
    <row r="44615" ht="16.5" hidden="1" customHeight="1"/>
    <row r="44616" ht="16.5" hidden="1" customHeight="1"/>
    <row r="44617" ht="16.5" hidden="1" customHeight="1"/>
    <row r="44618" ht="16.5" hidden="1" customHeight="1"/>
    <row r="44619" ht="16.5" hidden="1" customHeight="1"/>
    <row r="44620" ht="16.5" hidden="1" customHeight="1"/>
    <row r="44621" ht="16.5" hidden="1" customHeight="1"/>
    <row r="44622" ht="16.5" hidden="1" customHeight="1"/>
    <row r="44623" ht="16.5" hidden="1" customHeight="1"/>
    <row r="44624" ht="16.5" hidden="1" customHeight="1"/>
    <row r="44625" ht="16.5" hidden="1" customHeight="1"/>
    <row r="44626" ht="16.5" hidden="1" customHeight="1"/>
    <row r="44627" ht="16.5" hidden="1" customHeight="1"/>
    <row r="44628" ht="16.5" hidden="1" customHeight="1"/>
    <row r="44629" ht="16.5" hidden="1" customHeight="1"/>
    <row r="44630" ht="16.5" hidden="1" customHeight="1"/>
    <row r="44631" ht="16.5" hidden="1" customHeight="1"/>
    <row r="44632" ht="16.5" hidden="1" customHeight="1"/>
    <row r="44633" ht="16.5" hidden="1" customHeight="1"/>
    <row r="44634" ht="16.5" hidden="1" customHeight="1"/>
    <row r="44635" ht="16.5" hidden="1" customHeight="1"/>
    <row r="44636" ht="16.5" hidden="1" customHeight="1"/>
    <row r="44637" ht="16.5" hidden="1" customHeight="1"/>
    <row r="44638" ht="16.5" hidden="1" customHeight="1"/>
    <row r="44639" ht="16.5" hidden="1" customHeight="1"/>
    <row r="44640" ht="16.5" hidden="1" customHeight="1"/>
    <row r="44641" ht="16.5" hidden="1" customHeight="1"/>
    <row r="44642" ht="16.5" hidden="1" customHeight="1"/>
    <row r="44643" ht="16.5" hidden="1" customHeight="1"/>
    <row r="44644" ht="16.5" hidden="1" customHeight="1"/>
    <row r="44645" ht="16.5" hidden="1" customHeight="1"/>
    <row r="44646" ht="16.5" hidden="1" customHeight="1"/>
    <row r="44647" ht="16.5" hidden="1" customHeight="1"/>
    <row r="44648" ht="16.5" hidden="1" customHeight="1"/>
    <row r="44649" ht="16.5" hidden="1" customHeight="1"/>
    <row r="44650" ht="16.5" hidden="1" customHeight="1"/>
    <row r="44651" ht="16.5" hidden="1" customHeight="1"/>
    <row r="44652" ht="16.5" hidden="1" customHeight="1"/>
    <row r="44653" ht="16.5" hidden="1" customHeight="1"/>
    <row r="44654" ht="16.5" hidden="1" customHeight="1"/>
    <row r="44655" ht="16.5" hidden="1" customHeight="1"/>
    <row r="44656" ht="16.5" hidden="1" customHeight="1"/>
    <row r="44657" ht="16.5" hidden="1" customHeight="1"/>
    <row r="44658" ht="16.5" hidden="1" customHeight="1"/>
    <row r="44659" ht="16.5" hidden="1" customHeight="1"/>
    <row r="44660" ht="16.5" hidden="1" customHeight="1"/>
    <row r="44661" ht="16.5" hidden="1" customHeight="1"/>
    <row r="44662" ht="16.5" hidden="1" customHeight="1"/>
    <row r="44663" ht="16.5" hidden="1" customHeight="1"/>
    <row r="44664" ht="16.5" hidden="1" customHeight="1"/>
    <row r="44665" ht="16.5" hidden="1" customHeight="1"/>
    <row r="44666" ht="16.5" hidden="1" customHeight="1"/>
    <row r="44667" ht="16.5" hidden="1" customHeight="1"/>
    <row r="44668" ht="16.5" hidden="1" customHeight="1"/>
    <row r="44669" ht="16.5" hidden="1" customHeight="1"/>
    <row r="44670" ht="16.5" hidden="1" customHeight="1"/>
    <row r="44671" ht="16.5" hidden="1" customHeight="1"/>
    <row r="44672" ht="16.5" hidden="1" customHeight="1"/>
    <row r="44673" ht="16.5" hidden="1" customHeight="1"/>
    <row r="44674" ht="16.5" hidden="1" customHeight="1"/>
    <row r="44675" ht="16.5" hidden="1" customHeight="1"/>
    <row r="44676" ht="16.5" hidden="1" customHeight="1"/>
    <row r="44677" ht="16.5" hidden="1" customHeight="1"/>
    <row r="44678" ht="16.5" hidden="1" customHeight="1"/>
    <row r="44679" ht="16.5" hidden="1" customHeight="1"/>
    <row r="44680" ht="16.5" hidden="1" customHeight="1"/>
    <row r="44681" ht="16.5" hidden="1" customHeight="1"/>
    <row r="44682" ht="16.5" hidden="1" customHeight="1"/>
    <row r="44683" ht="16.5" hidden="1" customHeight="1"/>
    <row r="44684" ht="16.5" hidden="1" customHeight="1"/>
    <row r="44685" ht="16.5" hidden="1" customHeight="1"/>
    <row r="44686" ht="16.5" hidden="1" customHeight="1"/>
    <row r="44687" ht="16.5" hidden="1" customHeight="1"/>
    <row r="44688" ht="16.5" hidden="1" customHeight="1"/>
    <row r="44689" ht="16.5" hidden="1" customHeight="1"/>
    <row r="44690" ht="16.5" hidden="1" customHeight="1"/>
    <row r="44691" ht="16.5" hidden="1" customHeight="1"/>
    <row r="44692" ht="16.5" hidden="1" customHeight="1"/>
    <row r="44693" ht="16.5" hidden="1" customHeight="1"/>
    <row r="44694" ht="16.5" hidden="1" customHeight="1"/>
    <row r="44695" ht="16.5" hidden="1" customHeight="1"/>
    <row r="44696" ht="16.5" hidden="1" customHeight="1"/>
    <row r="44697" ht="16.5" hidden="1" customHeight="1"/>
    <row r="44698" ht="16.5" hidden="1" customHeight="1"/>
    <row r="44699" ht="16.5" hidden="1" customHeight="1"/>
    <row r="44700" ht="16.5" hidden="1" customHeight="1"/>
    <row r="44701" ht="16.5" hidden="1" customHeight="1"/>
    <row r="44702" ht="16.5" hidden="1" customHeight="1"/>
    <row r="44703" ht="16.5" hidden="1" customHeight="1"/>
    <row r="44704" ht="16.5" hidden="1" customHeight="1"/>
    <row r="44705" ht="16.5" hidden="1" customHeight="1"/>
    <row r="44706" ht="16.5" hidden="1" customHeight="1"/>
    <row r="44707" ht="16.5" hidden="1" customHeight="1"/>
    <row r="44708" ht="16.5" hidden="1" customHeight="1"/>
    <row r="44709" ht="16.5" hidden="1" customHeight="1"/>
    <row r="44710" ht="16.5" hidden="1" customHeight="1"/>
    <row r="44711" ht="16.5" hidden="1" customHeight="1"/>
    <row r="44712" ht="16.5" hidden="1" customHeight="1"/>
    <row r="44713" ht="16.5" hidden="1" customHeight="1"/>
    <row r="44714" ht="16.5" hidden="1" customHeight="1"/>
    <row r="44715" ht="16.5" hidden="1" customHeight="1"/>
    <row r="44716" ht="16.5" hidden="1" customHeight="1"/>
    <row r="44717" ht="16.5" hidden="1" customHeight="1"/>
    <row r="44718" ht="16.5" hidden="1" customHeight="1"/>
    <row r="44719" ht="16.5" hidden="1" customHeight="1"/>
    <row r="44720" ht="16.5" hidden="1" customHeight="1"/>
    <row r="44721" ht="16.5" hidden="1" customHeight="1"/>
    <row r="44722" ht="16.5" hidden="1" customHeight="1"/>
    <row r="44723" ht="16.5" hidden="1" customHeight="1"/>
    <row r="44724" ht="16.5" hidden="1" customHeight="1"/>
    <row r="44725" ht="16.5" hidden="1" customHeight="1"/>
    <row r="44726" ht="16.5" hidden="1" customHeight="1"/>
    <row r="44727" ht="16.5" hidden="1" customHeight="1"/>
    <row r="44728" ht="16.5" hidden="1" customHeight="1"/>
    <row r="44729" ht="16.5" hidden="1" customHeight="1"/>
    <row r="44730" ht="16.5" hidden="1" customHeight="1"/>
    <row r="44731" ht="16.5" hidden="1" customHeight="1"/>
    <row r="44732" ht="16.5" hidden="1" customHeight="1"/>
    <row r="44733" ht="16.5" hidden="1" customHeight="1"/>
    <row r="44734" ht="16.5" hidden="1" customHeight="1"/>
    <row r="44735" ht="16.5" hidden="1" customHeight="1"/>
    <row r="44736" ht="16.5" hidden="1" customHeight="1"/>
    <row r="44737" ht="16.5" hidden="1" customHeight="1"/>
    <row r="44738" ht="16.5" hidden="1" customHeight="1"/>
    <row r="44739" ht="16.5" hidden="1" customHeight="1"/>
    <row r="44740" ht="16.5" hidden="1" customHeight="1"/>
    <row r="44741" ht="16.5" hidden="1" customHeight="1"/>
    <row r="44742" ht="16.5" hidden="1" customHeight="1"/>
    <row r="44743" ht="16.5" hidden="1" customHeight="1"/>
    <row r="44744" ht="16.5" hidden="1" customHeight="1"/>
    <row r="44745" ht="16.5" hidden="1" customHeight="1"/>
    <row r="44746" ht="16.5" hidden="1" customHeight="1"/>
    <row r="44747" ht="16.5" hidden="1" customHeight="1"/>
    <row r="44748" ht="16.5" hidden="1" customHeight="1"/>
    <row r="44749" ht="16.5" hidden="1" customHeight="1"/>
    <row r="44750" ht="16.5" hidden="1" customHeight="1"/>
    <row r="44751" ht="16.5" hidden="1" customHeight="1"/>
    <row r="44752" ht="16.5" hidden="1" customHeight="1"/>
    <row r="44753" ht="16.5" hidden="1" customHeight="1"/>
    <row r="44754" ht="16.5" hidden="1" customHeight="1"/>
    <row r="44755" ht="16.5" hidden="1" customHeight="1"/>
    <row r="44756" ht="16.5" hidden="1" customHeight="1"/>
    <row r="44757" ht="16.5" hidden="1" customHeight="1"/>
    <row r="44758" ht="16.5" hidden="1" customHeight="1"/>
    <row r="44759" ht="16.5" hidden="1" customHeight="1"/>
    <row r="44760" ht="16.5" hidden="1" customHeight="1"/>
    <row r="44761" ht="16.5" hidden="1" customHeight="1"/>
    <row r="44762" ht="16.5" hidden="1" customHeight="1"/>
    <row r="44763" ht="16.5" hidden="1" customHeight="1"/>
    <row r="44764" ht="16.5" hidden="1" customHeight="1"/>
    <row r="44765" ht="16.5" hidden="1" customHeight="1"/>
    <row r="44766" ht="16.5" hidden="1" customHeight="1"/>
    <row r="44767" ht="16.5" hidden="1" customHeight="1"/>
    <row r="44768" ht="16.5" hidden="1" customHeight="1"/>
    <row r="44769" ht="16.5" hidden="1" customHeight="1"/>
    <row r="44770" ht="16.5" hidden="1" customHeight="1"/>
    <row r="44771" ht="16.5" hidden="1" customHeight="1"/>
    <row r="44772" ht="16.5" hidden="1" customHeight="1"/>
    <row r="44773" ht="16.5" hidden="1" customHeight="1"/>
    <row r="44774" ht="16.5" hidden="1" customHeight="1"/>
    <row r="44775" ht="16.5" hidden="1" customHeight="1"/>
    <row r="44776" ht="16.5" hidden="1" customHeight="1"/>
    <row r="44777" ht="16.5" hidden="1" customHeight="1"/>
    <row r="44778" ht="16.5" hidden="1" customHeight="1"/>
    <row r="44779" ht="16.5" hidden="1" customHeight="1"/>
    <row r="44780" ht="16.5" hidden="1" customHeight="1"/>
    <row r="44781" ht="16.5" hidden="1" customHeight="1"/>
    <row r="44782" ht="16.5" hidden="1" customHeight="1"/>
    <row r="44783" ht="16.5" hidden="1" customHeight="1"/>
    <row r="44784" ht="16.5" hidden="1" customHeight="1"/>
    <row r="44785" ht="16.5" hidden="1" customHeight="1"/>
    <row r="44786" ht="16.5" hidden="1" customHeight="1"/>
    <row r="44787" ht="16.5" hidden="1" customHeight="1"/>
    <row r="44788" ht="16.5" hidden="1" customHeight="1"/>
    <row r="44789" ht="16.5" hidden="1" customHeight="1"/>
    <row r="44790" ht="16.5" hidden="1" customHeight="1"/>
    <row r="44791" ht="16.5" hidden="1" customHeight="1"/>
    <row r="44792" ht="16.5" hidden="1" customHeight="1"/>
    <row r="44793" ht="16.5" hidden="1" customHeight="1"/>
    <row r="44794" ht="16.5" hidden="1" customHeight="1"/>
    <row r="44795" ht="16.5" hidden="1" customHeight="1"/>
    <row r="44796" ht="16.5" hidden="1" customHeight="1"/>
    <row r="44797" ht="16.5" hidden="1" customHeight="1"/>
    <row r="44798" ht="16.5" hidden="1" customHeight="1"/>
    <row r="44799" ht="16.5" hidden="1" customHeight="1"/>
    <row r="44800" ht="16.5" hidden="1" customHeight="1"/>
    <row r="44801" ht="16.5" hidden="1" customHeight="1"/>
    <row r="44802" ht="16.5" hidden="1" customHeight="1"/>
    <row r="44803" ht="16.5" hidden="1" customHeight="1"/>
    <row r="44804" ht="16.5" hidden="1" customHeight="1"/>
    <row r="44805" ht="16.5" hidden="1" customHeight="1"/>
    <row r="44806" ht="16.5" hidden="1" customHeight="1"/>
    <row r="44807" ht="16.5" hidden="1" customHeight="1"/>
    <row r="44808" ht="16.5" hidden="1" customHeight="1"/>
    <row r="44809" ht="16.5" hidden="1" customHeight="1"/>
    <row r="44810" ht="16.5" hidden="1" customHeight="1"/>
    <row r="44811" ht="16.5" hidden="1" customHeight="1"/>
    <row r="44812" ht="16.5" hidden="1" customHeight="1"/>
    <row r="44813" ht="16.5" hidden="1" customHeight="1"/>
    <row r="44814" ht="16.5" hidden="1" customHeight="1"/>
    <row r="44815" ht="16.5" hidden="1" customHeight="1"/>
    <row r="44816" ht="16.5" hidden="1" customHeight="1"/>
    <row r="44817" ht="16.5" hidden="1" customHeight="1"/>
    <row r="44818" ht="16.5" hidden="1" customHeight="1"/>
    <row r="44819" ht="16.5" hidden="1" customHeight="1"/>
    <row r="44820" ht="16.5" hidden="1" customHeight="1"/>
    <row r="44821" ht="16.5" hidden="1" customHeight="1"/>
    <row r="44822" ht="16.5" hidden="1" customHeight="1"/>
    <row r="44823" ht="16.5" hidden="1" customHeight="1"/>
    <row r="44824" ht="16.5" hidden="1" customHeight="1"/>
    <row r="44825" ht="16.5" hidden="1" customHeight="1"/>
    <row r="44826" ht="16.5" hidden="1" customHeight="1"/>
    <row r="44827" ht="16.5" hidden="1" customHeight="1"/>
    <row r="44828" ht="16.5" hidden="1" customHeight="1"/>
    <row r="44829" ht="16.5" hidden="1" customHeight="1"/>
    <row r="44830" ht="16.5" hidden="1" customHeight="1"/>
    <row r="44831" ht="16.5" hidden="1" customHeight="1"/>
    <row r="44832" ht="16.5" hidden="1" customHeight="1"/>
    <row r="44833" ht="16.5" hidden="1" customHeight="1"/>
    <row r="44834" ht="16.5" hidden="1" customHeight="1"/>
    <row r="44835" ht="16.5" hidden="1" customHeight="1"/>
    <row r="44836" ht="16.5" hidden="1" customHeight="1"/>
    <row r="44837" ht="16.5" hidden="1" customHeight="1"/>
    <row r="44838" ht="16.5" hidden="1" customHeight="1"/>
    <row r="44839" ht="16.5" hidden="1" customHeight="1"/>
    <row r="44840" ht="16.5" hidden="1" customHeight="1"/>
    <row r="44841" ht="16.5" hidden="1" customHeight="1"/>
    <row r="44842" ht="16.5" hidden="1" customHeight="1"/>
    <row r="44843" ht="16.5" hidden="1" customHeight="1"/>
    <row r="44844" ht="16.5" hidden="1" customHeight="1"/>
    <row r="44845" ht="16.5" hidden="1" customHeight="1"/>
    <row r="44846" ht="16.5" hidden="1" customHeight="1"/>
    <row r="44847" ht="16.5" hidden="1" customHeight="1"/>
    <row r="44848" ht="16.5" hidden="1" customHeight="1"/>
    <row r="44849" ht="16.5" hidden="1" customHeight="1"/>
    <row r="44850" ht="16.5" hidden="1" customHeight="1"/>
    <row r="44851" ht="16.5" hidden="1" customHeight="1"/>
    <row r="44852" ht="16.5" hidden="1" customHeight="1"/>
    <row r="44853" ht="16.5" hidden="1" customHeight="1"/>
    <row r="44854" ht="16.5" hidden="1" customHeight="1"/>
    <row r="44855" ht="16.5" hidden="1" customHeight="1"/>
    <row r="44856" ht="16.5" hidden="1" customHeight="1"/>
    <row r="44857" ht="16.5" hidden="1" customHeight="1"/>
    <row r="44858" ht="16.5" hidden="1" customHeight="1"/>
    <row r="44859" ht="16.5" hidden="1" customHeight="1"/>
    <row r="44860" ht="16.5" hidden="1" customHeight="1"/>
    <row r="44861" ht="16.5" hidden="1" customHeight="1"/>
    <row r="44862" ht="16.5" hidden="1" customHeight="1"/>
    <row r="44863" ht="16.5" hidden="1" customHeight="1"/>
    <row r="44864" ht="16.5" hidden="1" customHeight="1"/>
    <row r="44865" ht="16.5" hidden="1" customHeight="1"/>
    <row r="44866" ht="16.5" hidden="1" customHeight="1"/>
    <row r="44867" ht="16.5" hidden="1" customHeight="1"/>
    <row r="44868" ht="16.5" hidden="1" customHeight="1"/>
    <row r="44869" ht="16.5" hidden="1" customHeight="1"/>
    <row r="44870" ht="16.5" hidden="1" customHeight="1"/>
    <row r="44871" ht="16.5" hidden="1" customHeight="1"/>
    <row r="44872" ht="16.5" hidden="1" customHeight="1"/>
    <row r="44873" ht="16.5" hidden="1" customHeight="1"/>
    <row r="44874" ht="16.5" hidden="1" customHeight="1"/>
    <row r="44875" ht="16.5" hidden="1" customHeight="1"/>
    <row r="44876" ht="16.5" hidden="1" customHeight="1"/>
    <row r="44877" ht="16.5" hidden="1" customHeight="1"/>
    <row r="44878" ht="16.5" hidden="1" customHeight="1"/>
    <row r="44879" ht="16.5" hidden="1" customHeight="1"/>
    <row r="44880" ht="16.5" hidden="1" customHeight="1"/>
    <row r="44881" ht="16.5" hidden="1" customHeight="1"/>
    <row r="44882" ht="16.5" hidden="1" customHeight="1"/>
    <row r="44883" ht="16.5" hidden="1" customHeight="1"/>
    <row r="44884" ht="16.5" hidden="1" customHeight="1"/>
    <row r="44885" ht="16.5" hidden="1" customHeight="1"/>
    <row r="44886" ht="16.5" hidden="1" customHeight="1"/>
    <row r="44887" ht="16.5" hidden="1" customHeight="1"/>
    <row r="44888" ht="16.5" hidden="1" customHeight="1"/>
    <row r="44889" ht="16.5" hidden="1" customHeight="1"/>
    <row r="44890" ht="16.5" hidden="1" customHeight="1"/>
    <row r="44891" ht="16.5" hidden="1" customHeight="1"/>
    <row r="44892" ht="16.5" hidden="1" customHeight="1"/>
    <row r="44893" ht="16.5" hidden="1" customHeight="1"/>
    <row r="44894" ht="16.5" hidden="1" customHeight="1"/>
    <row r="44895" ht="16.5" hidden="1" customHeight="1"/>
    <row r="44896" ht="16.5" hidden="1" customHeight="1"/>
    <row r="44897" ht="16.5" hidden="1" customHeight="1"/>
    <row r="44898" ht="16.5" hidden="1" customHeight="1"/>
    <row r="44899" ht="16.5" hidden="1" customHeight="1"/>
    <row r="44900" ht="16.5" hidden="1" customHeight="1"/>
    <row r="44901" ht="16.5" hidden="1" customHeight="1"/>
    <row r="44902" ht="16.5" hidden="1" customHeight="1"/>
    <row r="44903" ht="16.5" hidden="1" customHeight="1"/>
    <row r="44904" ht="16.5" hidden="1" customHeight="1"/>
    <row r="44905" ht="16.5" hidden="1" customHeight="1"/>
    <row r="44906" ht="16.5" hidden="1" customHeight="1"/>
    <row r="44907" ht="16.5" hidden="1" customHeight="1"/>
    <row r="44908" ht="16.5" hidden="1" customHeight="1"/>
    <row r="44909" ht="16.5" hidden="1" customHeight="1"/>
    <row r="44910" ht="16.5" hidden="1" customHeight="1"/>
    <row r="44911" ht="16.5" hidden="1" customHeight="1"/>
    <row r="44912" ht="16.5" hidden="1" customHeight="1"/>
    <row r="44913" ht="16.5" hidden="1" customHeight="1"/>
    <row r="44914" ht="16.5" hidden="1" customHeight="1"/>
    <row r="44915" ht="16.5" hidden="1" customHeight="1"/>
    <row r="44916" ht="16.5" hidden="1" customHeight="1"/>
    <row r="44917" ht="16.5" hidden="1" customHeight="1"/>
    <row r="44918" ht="16.5" hidden="1" customHeight="1"/>
    <row r="44919" ht="16.5" hidden="1" customHeight="1"/>
    <row r="44920" ht="16.5" hidden="1" customHeight="1"/>
    <row r="44921" ht="16.5" hidden="1" customHeight="1"/>
    <row r="44922" ht="16.5" hidden="1" customHeight="1"/>
    <row r="44923" ht="16.5" hidden="1" customHeight="1"/>
    <row r="44924" ht="16.5" hidden="1" customHeight="1"/>
    <row r="44925" ht="16.5" hidden="1" customHeight="1"/>
    <row r="44926" ht="16.5" hidden="1" customHeight="1"/>
    <row r="44927" ht="16.5" hidden="1" customHeight="1"/>
    <row r="44928" ht="16.5" hidden="1" customHeight="1"/>
    <row r="44929" ht="16.5" hidden="1" customHeight="1"/>
    <row r="44930" ht="16.5" hidden="1" customHeight="1"/>
    <row r="44931" ht="16.5" hidden="1" customHeight="1"/>
    <row r="44932" ht="16.5" hidden="1" customHeight="1"/>
    <row r="44933" ht="16.5" hidden="1" customHeight="1"/>
    <row r="44934" ht="16.5" hidden="1" customHeight="1"/>
    <row r="44935" ht="16.5" hidden="1" customHeight="1"/>
    <row r="44936" ht="16.5" hidden="1" customHeight="1"/>
    <row r="44937" ht="16.5" hidden="1" customHeight="1"/>
    <row r="44938" ht="16.5" hidden="1" customHeight="1"/>
    <row r="44939" ht="16.5" hidden="1" customHeight="1"/>
    <row r="44940" ht="16.5" hidden="1" customHeight="1"/>
    <row r="44941" ht="16.5" hidden="1" customHeight="1"/>
    <row r="44942" ht="16.5" hidden="1" customHeight="1"/>
    <row r="44943" ht="16.5" hidden="1" customHeight="1"/>
    <row r="44944" ht="16.5" hidden="1" customHeight="1"/>
    <row r="44945" ht="16.5" hidden="1" customHeight="1"/>
    <row r="44946" ht="16.5" hidden="1" customHeight="1"/>
    <row r="44947" ht="16.5" hidden="1" customHeight="1"/>
    <row r="44948" ht="16.5" hidden="1" customHeight="1"/>
    <row r="44949" ht="16.5" hidden="1" customHeight="1"/>
    <row r="44950" ht="16.5" hidden="1" customHeight="1"/>
    <row r="44951" ht="16.5" hidden="1" customHeight="1"/>
    <row r="44952" ht="16.5" hidden="1" customHeight="1"/>
    <row r="44953" ht="16.5" hidden="1" customHeight="1"/>
    <row r="44954" ht="16.5" hidden="1" customHeight="1"/>
    <row r="44955" ht="16.5" hidden="1" customHeight="1"/>
    <row r="44956" ht="16.5" hidden="1" customHeight="1"/>
    <row r="44957" ht="16.5" hidden="1" customHeight="1"/>
    <row r="44958" ht="16.5" hidden="1" customHeight="1"/>
    <row r="44959" ht="16.5" hidden="1" customHeight="1"/>
    <row r="44960" ht="16.5" hidden="1" customHeight="1"/>
    <row r="44961" ht="16.5" hidden="1" customHeight="1"/>
    <row r="44962" ht="16.5" hidden="1" customHeight="1"/>
    <row r="44963" ht="16.5" hidden="1" customHeight="1"/>
    <row r="44964" ht="16.5" hidden="1" customHeight="1"/>
    <row r="44965" ht="16.5" hidden="1" customHeight="1"/>
    <row r="44966" ht="16.5" hidden="1" customHeight="1"/>
    <row r="44967" ht="16.5" hidden="1" customHeight="1"/>
    <row r="44968" ht="16.5" hidden="1" customHeight="1"/>
    <row r="44969" ht="16.5" hidden="1" customHeight="1"/>
    <row r="44970" ht="16.5" hidden="1" customHeight="1"/>
    <row r="44971" ht="16.5" hidden="1" customHeight="1"/>
    <row r="44972" ht="16.5" hidden="1" customHeight="1"/>
    <row r="44973" ht="16.5" hidden="1" customHeight="1"/>
    <row r="44974" ht="16.5" hidden="1" customHeight="1"/>
    <row r="44975" ht="16.5" hidden="1" customHeight="1"/>
    <row r="44976" ht="16.5" hidden="1" customHeight="1"/>
    <row r="44977" ht="16.5" hidden="1" customHeight="1"/>
    <row r="44978" ht="16.5" hidden="1" customHeight="1"/>
    <row r="44979" ht="16.5" hidden="1" customHeight="1"/>
    <row r="44980" ht="16.5" hidden="1" customHeight="1"/>
    <row r="44981" ht="16.5" hidden="1" customHeight="1"/>
    <row r="44982" ht="16.5" hidden="1" customHeight="1"/>
    <row r="44983" ht="16.5" hidden="1" customHeight="1"/>
    <row r="44984" ht="16.5" hidden="1" customHeight="1"/>
    <row r="44985" ht="16.5" hidden="1" customHeight="1"/>
    <row r="44986" ht="16.5" hidden="1" customHeight="1"/>
    <row r="44987" ht="16.5" hidden="1" customHeight="1"/>
    <row r="44988" ht="16.5" hidden="1" customHeight="1"/>
    <row r="44989" ht="16.5" hidden="1" customHeight="1"/>
    <row r="44990" ht="16.5" hidden="1" customHeight="1"/>
    <row r="44991" ht="16.5" hidden="1" customHeight="1"/>
    <row r="44992" ht="16.5" hidden="1" customHeight="1"/>
    <row r="44993" ht="16.5" hidden="1" customHeight="1"/>
    <row r="44994" ht="16.5" hidden="1" customHeight="1"/>
    <row r="44995" ht="16.5" hidden="1" customHeight="1"/>
    <row r="44996" ht="16.5" hidden="1" customHeight="1"/>
    <row r="44997" ht="16.5" hidden="1" customHeight="1"/>
    <row r="44998" ht="16.5" hidden="1" customHeight="1"/>
    <row r="44999" ht="16.5" hidden="1" customHeight="1"/>
    <row r="45000" ht="16.5" hidden="1" customHeight="1"/>
    <row r="45001" ht="16.5" hidden="1" customHeight="1"/>
    <row r="45002" ht="16.5" hidden="1" customHeight="1"/>
    <row r="45003" ht="16.5" hidden="1" customHeight="1"/>
    <row r="45004" ht="16.5" hidden="1" customHeight="1"/>
    <row r="45005" ht="16.5" hidden="1" customHeight="1"/>
    <row r="45006" ht="16.5" hidden="1" customHeight="1"/>
    <row r="45007" ht="16.5" hidden="1" customHeight="1"/>
    <row r="45008" ht="16.5" hidden="1" customHeight="1"/>
    <row r="45009" ht="16.5" hidden="1" customHeight="1"/>
    <row r="45010" ht="16.5" hidden="1" customHeight="1"/>
    <row r="45011" ht="16.5" hidden="1" customHeight="1"/>
    <row r="45012" ht="16.5" hidden="1" customHeight="1"/>
    <row r="45013" ht="16.5" hidden="1" customHeight="1"/>
    <row r="45014" ht="16.5" hidden="1" customHeight="1"/>
    <row r="45015" ht="16.5" hidden="1" customHeight="1"/>
    <row r="45016" ht="16.5" hidden="1" customHeight="1"/>
    <row r="45017" ht="16.5" hidden="1" customHeight="1"/>
    <row r="45018" ht="16.5" hidden="1" customHeight="1"/>
    <row r="45019" ht="16.5" hidden="1" customHeight="1"/>
    <row r="45020" ht="16.5" hidden="1" customHeight="1"/>
    <row r="45021" ht="16.5" hidden="1" customHeight="1"/>
    <row r="45022" ht="16.5" hidden="1" customHeight="1"/>
    <row r="45023" ht="16.5" hidden="1" customHeight="1"/>
    <row r="45024" ht="16.5" hidden="1" customHeight="1"/>
    <row r="45025" ht="16.5" hidden="1" customHeight="1"/>
    <row r="45026" ht="16.5" hidden="1" customHeight="1"/>
    <row r="45027" ht="16.5" hidden="1" customHeight="1"/>
    <row r="45028" ht="16.5" hidden="1" customHeight="1"/>
    <row r="45029" ht="16.5" hidden="1" customHeight="1"/>
    <row r="45030" ht="16.5" hidden="1" customHeight="1"/>
    <row r="45031" ht="16.5" hidden="1" customHeight="1"/>
    <row r="45032" ht="16.5" hidden="1" customHeight="1"/>
    <row r="45033" ht="16.5" hidden="1" customHeight="1"/>
    <row r="45034" ht="16.5" hidden="1" customHeight="1"/>
    <row r="45035" ht="16.5" hidden="1" customHeight="1"/>
    <row r="45036" ht="16.5" hidden="1" customHeight="1"/>
    <row r="45037" ht="16.5" hidden="1" customHeight="1"/>
    <row r="45038" ht="16.5" hidden="1" customHeight="1"/>
    <row r="45039" ht="16.5" hidden="1" customHeight="1"/>
    <row r="45040" ht="16.5" hidden="1" customHeight="1"/>
    <row r="45041" ht="16.5" hidden="1" customHeight="1"/>
    <row r="45042" ht="16.5" hidden="1" customHeight="1"/>
    <row r="45043" ht="16.5" hidden="1" customHeight="1"/>
    <row r="45044" ht="16.5" hidden="1" customHeight="1"/>
    <row r="45045" ht="16.5" hidden="1" customHeight="1"/>
    <row r="45046" ht="16.5" hidden="1" customHeight="1"/>
    <row r="45047" ht="16.5" hidden="1" customHeight="1"/>
    <row r="45048" ht="16.5" hidden="1" customHeight="1"/>
    <row r="45049" ht="16.5" hidden="1" customHeight="1"/>
    <row r="45050" ht="16.5" hidden="1" customHeight="1"/>
    <row r="45051" ht="16.5" hidden="1" customHeight="1"/>
    <row r="45052" ht="16.5" hidden="1" customHeight="1"/>
    <row r="45053" ht="16.5" hidden="1" customHeight="1"/>
    <row r="45054" ht="16.5" hidden="1" customHeight="1"/>
    <row r="45055" ht="16.5" hidden="1" customHeight="1"/>
    <row r="45056" ht="16.5" hidden="1" customHeight="1"/>
    <row r="45057" ht="16.5" hidden="1" customHeight="1"/>
    <row r="45058" ht="16.5" hidden="1" customHeight="1"/>
    <row r="45059" ht="16.5" hidden="1" customHeight="1"/>
    <row r="45060" ht="16.5" hidden="1" customHeight="1"/>
    <row r="45061" ht="16.5" hidden="1" customHeight="1"/>
    <row r="45062" ht="16.5" hidden="1" customHeight="1"/>
    <row r="45063" ht="16.5" hidden="1" customHeight="1"/>
    <row r="45064" ht="16.5" hidden="1" customHeight="1"/>
    <row r="45065" ht="16.5" hidden="1" customHeight="1"/>
    <row r="45066" ht="16.5" hidden="1" customHeight="1"/>
    <row r="45067" ht="16.5" hidden="1" customHeight="1"/>
    <row r="45068" ht="16.5" hidden="1" customHeight="1"/>
    <row r="45069" ht="16.5" hidden="1" customHeight="1"/>
    <row r="45070" ht="16.5" hidden="1" customHeight="1"/>
    <row r="45071" ht="16.5" hidden="1" customHeight="1"/>
    <row r="45072" ht="16.5" hidden="1" customHeight="1"/>
    <row r="45073" ht="16.5" hidden="1" customHeight="1"/>
    <row r="45074" ht="16.5" hidden="1" customHeight="1"/>
    <row r="45075" ht="16.5" hidden="1" customHeight="1"/>
    <row r="45076" ht="16.5" hidden="1" customHeight="1"/>
    <row r="45077" ht="16.5" hidden="1" customHeight="1"/>
    <row r="45078" ht="16.5" hidden="1" customHeight="1"/>
    <row r="45079" ht="16.5" hidden="1" customHeight="1"/>
    <row r="45080" ht="16.5" hidden="1" customHeight="1"/>
    <row r="45081" ht="16.5" hidden="1" customHeight="1"/>
    <row r="45082" ht="16.5" hidden="1" customHeight="1"/>
    <row r="45083" ht="16.5" hidden="1" customHeight="1"/>
    <row r="45084" ht="16.5" hidden="1" customHeight="1"/>
    <row r="45085" ht="16.5" hidden="1" customHeight="1"/>
    <row r="45086" ht="16.5" hidden="1" customHeight="1"/>
    <row r="45087" ht="16.5" hidden="1" customHeight="1"/>
    <row r="45088" ht="16.5" hidden="1" customHeight="1"/>
    <row r="45089" ht="16.5" hidden="1" customHeight="1"/>
    <row r="45090" ht="16.5" hidden="1" customHeight="1"/>
    <row r="45091" ht="16.5" hidden="1" customHeight="1"/>
    <row r="45092" ht="16.5" hidden="1" customHeight="1"/>
    <row r="45093" ht="16.5" hidden="1" customHeight="1"/>
    <row r="45094" ht="16.5" hidden="1" customHeight="1"/>
    <row r="45095" ht="16.5" hidden="1" customHeight="1"/>
    <row r="45096" ht="16.5" hidden="1" customHeight="1"/>
    <row r="45097" ht="16.5" hidden="1" customHeight="1"/>
    <row r="45098" ht="16.5" hidden="1" customHeight="1"/>
    <row r="45099" ht="16.5" hidden="1" customHeight="1"/>
    <row r="45100" ht="16.5" hidden="1" customHeight="1"/>
    <row r="45101" ht="16.5" hidden="1" customHeight="1"/>
    <row r="45102" ht="16.5" hidden="1" customHeight="1"/>
    <row r="45103" ht="16.5" hidden="1" customHeight="1"/>
    <row r="45104" ht="16.5" hidden="1" customHeight="1"/>
    <row r="45105" ht="16.5" hidden="1" customHeight="1"/>
    <row r="45106" ht="16.5" hidden="1" customHeight="1"/>
    <row r="45107" ht="16.5" hidden="1" customHeight="1"/>
    <row r="45108" ht="16.5" hidden="1" customHeight="1"/>
    <row r="45109" ht="16.5" hidden="1" customHeight="1"/>
    <row r="45110" ht="16.5" hidden="1" customHeight="1"/>
    <row r="45111" ht="16.5" hidden="1" customHeight="1"/>
    <row r="45112" ht="16.5" hidden="1" customHeight="1"/>
    <row r="45113" ht="16.5" hidden="1" customHeight="1"/>
    <row r="45114" ht="16.5" hidden="1" customHeight="1"/>
    <row r="45115" ht="16.5" hidden="1" customHeight="1"/>
    <row r="45116" ht="16.5" hidden="1" customHeight="1"/>
    <row r="45117" ht="16.5" hidden="1" customHeight="1"/>
    <row r="45118" ht="16.5" hidden="1" customHeight="1"/>
    <row r="45119" ht="16.5" hidden="1" customHeight="1"/>
    <row r="45120" ht="16.5" hidden="1" customHeight="1"/>
    <row r="45121" ht="16.5" hidden="1" customHeight="1"/>
    <row r="45122" ht="16.5" hidden="1" customHeight="1"/>
    <row r="45123" ht="16.5" hidden="1" customHeight="1"/>
    <row r="45124" ht="16.5" hidden="1" customHeight="1"/>
    <row r="45125" ht="16.5" hidden="1" customHeight="1"/>
    <row r="45126" ht="16.5" hidden="1" customHeight="1"/>
    <row r="45127" ht="16.5" hidden="1" customHeight="1"/>
    <row r="45128" ht="16.5" hidden="1" customHeight="1"/>
    <row r="45129" ht="16.5" hidden="1" customHeight="1"/>
    <row r="45130" ht="16.5" hidden="1" customHeight="1"/>
    <row r="45131" ht="16.5" hidden="1" customHeight="1"/>
    <row r="45132" ht="16.5" hidden="1" customHeight="1"/>
    <row r="45133" ht="16.5" hidden="1" customHeight="1"/>
    <row r="45134" ht="16.5" hidden="1" customHeight="1"/>
    <row r="45135" ht="16.5" hidden="1" customHeight="1"/>
    <row r="45136" ht="16.5" hidden="1" customHeight="1"/>
    <row r="45137" ht="16.5" hidden="1" customHeight="1"/>
    <row r="45138" ht="16.5" hidden="1" customHeight="1"/>
    <row r="45139" ht="16.5" hidden="1" customHeight="1"/>
    <row r="45140" ht="16.5" hidden="1" customHeight="1"/>
    <row r="45141" ht="16.5" hidden="1" customHeight="1"/>
    <row r="45142" ht="16.5" hidden="1" customHeight="1"/>
    <row r="45143" ht="16.5" hidden="1" customHeight="1"/>
    <row r="45144" ht="16.5" hidden="1" customHeight="1"/>
    <row r="45145" ht="16.5" hidden="1" customHeight="1"/>
    <row r="45146" ht="16.5" hidden="1" customHeight="1"/>
    <row r="45147" ht="16.5" hidden="1" customHeight="1"/>
    <row r="45148" ht="16.5" hidden="1" customHeight="1"/>
    <row r="45149" ht="16.5" hidden="1" customHeight="1"/>
    <row r="45150" ht="16.5" hidden="1" customHeight="1"/>
    <row r="45151" ht="16.5" hidden="1" customHeight="1"/>
    <row r="45152" ht="16.5" hidden="1" customHeight="1"/>
    <row r="45153" ht="16.5" hidden="1" customHeight="1"/>
    <row r="45154" ht="16.5" hidden="1" customHeight="1"/>
    <row r="45155" ht="16.5" hidden="1" customHeight="1"/>
    <row r="45156" ht="16.5" hidden="1" customHeight="1"/>
    <row r="45157" ht="16.5" hidden="1" customHeight="1"/>
    <row r="45158" ht="16.5" hidden="1" customHeight="1"/>
    <row r="45159" ht="16.5" hidden="1" customHeight="1"/>
    <row r="45160" ht="16.5" hidden="1" customHeight="1"/>
    <row r="45161" ht="16.5" hidden="1" customHeight="1"/>
    <row r="45162" ht="16.5" hidden="1" customHeight="1"/>
    <row r="45163" ht="16.5" hidden="1" customHeight="1"/>
    <row r="45164" ht="16.5" hidden="1" customHeight="1"/>
    <row r="45165" ht="16.5" hidden="1" customHeight="1"/>
    <row r="45166" ht="16.5" hidden="1" customHeight="1"/>
    <row r="45167" ht="16.5" hidden="1" customHeight="1"/>
    <row r="45168" ht="16.5" hidden="1" customHeight="1"/>
    <row r="45169" ht="16.5" hidden="1" customHeight="1"/>
    <row r="45170" ht="16.5" hidden="1" customHeight="1"/>
    <row r="45171" ht="16.5" hidden="1" customHeight="1"/>
    <row r="45172" ht="16.5" hidden="1" customHeight="1"/>
    <row r="45173" ht="16.5" hidden="1" customHeight="1"/>
    <row r="45174" ht="16.5" hidden="1" customHeight="1"/>
    <row r="45175" ht="16.5" hidden="1" customHeight="1"/>
    <row r="45176" ht="16.5" hidden="1" customHeight="1"/>
    <row r="45177" ht="16.5" hidden="1" customHeight="1"/>
    <row r="45178" ht="16.5" hidden="1" customHeight="1"/>
    <row r="45179" ht="16.5" hidden="1" customHeight="1"/>
    <row r="45180" ht="16.5" hidden="1" customHeight="1"/>
    <row r="45181" ht="16.5" hidden="1" customHeight="1"/>
    <row r="45182" ht="16.5" hidden="1" customHeight="1"/>
    <row r="45183" ht="16.5" hidden="1" customHeight="1"/>
    <row r="45184" ht="16.5" hidden="1" customHeight="1"/>
    <row r="45185" ht="16.5" hidden="1" customHeight="1"/>
    <row r="45186" ht="16.5" hidden="1" customHeight="1"/>
    <row r="45187" ht="16.5" hidden="1" customHeight="1"/>
    <row r="45188" ht="16.5" hidden="1" customHeight="1"/>
    <row r="45189" ht="16.5" hidden="1" customHeight="1"/>
    <row r="45190" ht="16.5" hidden="1" customHeight="1"/>
    <row r="45191" ht="16.5" hidden="1" customHeight="1"/>
    <row r="45192" ht="16.5" hidden="1" customHeight="1"/>
    <row r="45193" ht="16.5" hidden="1" customHeight="1"/>
    <row r="45194" ht="16.5" hidden="1" customHeight="1"/>
    <row r="45195" ht="16.5" hidden="1" customHeight="1"/>
    <row r="45196" ht="16.5" hidden="1" customHeight="1"/>
    <row r="45197" ht="16.5" hidden="1" customHeight="1"/>
    <row r="45198" ht="16.5" hidden="1" customHeight="1"/>
    <row r="45199" ht="16.5" hidden="1" customHeight="1"/>
    <row r="45200" ht="16.5" hidden="1" customHeight="1"/>
    <row r="45201" ht="16.5" hidden="1" customHeight="1"/>
    <row r="45202" ht="16.5" hidden="1" customHeight="1"/>
    <row r="45203" ht="16.5" hidden="1" customHeight="1"/>
    <row r="45204" ht="16.5" hidden="1" customHeight="1"/>
    <row r="45205" ht="16.5" hidden="1" customHeight="1"/>
    <row r="45206" ht="16.5" hidden="1" customHeight="1"/>
    <row r="45207" ht="16.5" hidden="1" customHeight="1"/>
    <row r="45208" ht="16.5" hidden="1" customHeight="1"/>
    <row r="45209" ht="16.5" hidden="1" customHeight="1"/>
    <row r="45210" ht="16.5" hidden="1" customHeight="1"/>
    <row r="45211" ht="16.5" hidden="1" customHeight="1"/>
    <row r="45212" ht="16.5" hidden="1" customHeight="1"/>
    <row r="45213" ht="16.5" hidden="1" customHeight="1"/>
    <row r="45214" ht="16.5" hidden="1" customHeight="1"/>
    <row r="45215" ht="16.5" hidden="1" customHeight="1"/>
    <row r="45216" ht="16.5" hidden="1" customHeight="1"/>
    <row r="45217" ht="16.5" hidden="1" customHeight="1"/>
    <row r="45218" ht="16.5" hidden="1" customHeight="1"/>
    <row r="45219" ht="16.5" hidden="1" customHeight="1"/>
    <row r="45220" ht="16.5" hidden="1" customHeight="1"/>
    <row r="45221" ht="16.5" hidden="1" customHeight="1"/>
    <row r="45222" ht="16.5" hidden="1" customHeight="1"/>
    <row r="45223" ht="16.5" hidden="1" customHeight="1"/>
    <row r="45224" ht="16.5" hidden="1" customHeight="1"/>
    <row r="45225" ht="16.5" hidden="1" customHeight="1"/>
    <row r="45226" ht="16.5" hidden="1" customHeight="1"/>
    <row r="45227" ht="16.5" hidden="1" customHeight="1"/>
    <row r="45228" ht="16.5" hidden="1" customHeight="1"/>
    <row r="45229" ht="16.5" hidden="1" customHeight="1"/>
    <row r="45230" ht="16.5" hidden="1" customHeight="1"/>
    <row r="45231" ht="16.5" hidden="1" customHeight="1"/>
    <row r="45232" ht="16.5" hidden="1" customHeight="1"/>
    <row r="45233" ht="16.5" hidden="1" customHeight="1"/>
    <row r="45234" ht="16.5" hidden="1" customHeight="1"/>
    <row r="45235" ht="16.5" hidden="1" customHeight="1"/>
    <row r="45236" ht="16.5" hidden="1" customHeight="1"/>
    <row r="45237" ht="16.5" hidden="1" customHeight="1"/>
    <row r="45238" ht="16.5" hidden="1" customHeight="1"/>
    <row r="45239" ht="16.5" hidden="1" customHeight="1"/>
    <row r="45240" ht="16.5" hidden="1" customHeight="1"/>
    <row r="45241" ht="16.5" hidden="1" customHeight="1"/>
    <row r="45242" ht="16.5" hidden="1" customHeight="1"/>
    <row r="45243" ht="16.5" hidden="1" customHeight="1"/>
    <row r="45244" ht="16.5" hidden="1" customHeight="1"/>
    <row r="45245" ht="16.5" hidden="1" customHeight="1"/>
    <row r="45246" ht="16.5" hidden="1" customHeight="1"/>
    <row r="45247" ht="16.5" hidden="1" customHeight="1"/>
    <row r="45248" ht="16.5" hidden="1" customHeight="1"/>
    <row r="45249" ht="16.5" hidden="1" customHeight="1"/>
    <row r="45250" ht="16.5" hidden="1" customHeight="1"/>
    <row r="45251" ht="16.5" hidden="1" customHeight="1"/>
    <row r="45252" ht="16.5" hidden="1" customHeight="1"/>
    <row r="45253" ht="16.5" hidden="1" customHeight="1"/>
    <row r="45254" ht="16.5" hidden="1" customHeight="1"/>
    <row r="45255" ht="16.5" hidden="1" customHeight="1"/>
    <row r="45256" ht="16.5" hidden="1" customHeight="1"/>
    <row r="45257" ht="16.5" hidden="1" customHeight="1"/>
    <row r="45258" ht="16.5" hidden="1" customHeight="1"/>
    <row r="45259" ht="16.5" hidden="1" customHeight="1"/>
    <row r="45260" ht="16.5" hidden="1" customHeight="1"/>
    <row r="45261" ht="16.5" hidden="1" customHeight="1"/>
    <row r="45262" ht="16.5" hidden="1" customHeight="1"/>
    <row r="45263" ht="16.5" hidden="1" customHeight="1"/>
    <row r="45264" ht="16.5" hidden="1" customHeight="1"/>
    <row r="45265" ht="16.5" hidden="1" customHeight="1"/>
    <row r="45266" ht="16.5" hidden="1" customHeight="1"/>
    <row r="45267" ht="16.5" hidden="1" customHeight="1"/>
    <row r="45268" ht="16.5" hidden="1" customHeight="1"/>
    <row r="45269" ht="16.5" hidden="1" customHeight="1"/>
    <row r="45270" ht="16.5" hidden="1" customHeight="1"/>
    <row r="45271" ht="16.5" hidden="1" customHeight="1"/>
    <row r="45272" ht="16.5" hidden="1" customHeight="1"/>
    <row r="45273" ht="16.5" hidden="1" customHeight="1"/>
    <row r="45274" ht="16.5" hidden="1" customHeight="1"/>
    <row r="45275" ht="16.5" hidden="1" customHeight="1"/>
    <row r="45276" ht="16.5" hidden="1" customHeight="1"/>
    <row r="45277" ht="16.5" hidden="1" customHeight="1"/>
    <row r="45278" ht="16.5" hidden="1" customHeight="1"/>
    <row r="45279" ht="16.5" hidden="1" customHeight="1"/>
    <row r="45280" ht="16.5" hidden="1" customHeight="1"/>
    <row r="45281" ht="16.5" hidden="1" customHeight="1"/>
    <row r="45282" ht="16.5" hidden="1" customHeight="1"/>
    <row r="45283" ht="16.5" hidden="1" customHeight="1"/>
    <row r="45284" ht="16.5" hidden="1" customHeight="1"/>
    <row r="45285" ht="16.5" hidden="1" customHeight="1"/>
    <row r="45286" ht="16.5" hidden="1" customHeight="1"/>
    <row r="45287" ht="16.5" hidden="1" customHeight="1"/>
    <row r="45288" ht="16.5" hidden="1" customHeight="1"/>
    <row r="45289" ht="16.5" hidden="1" customHeight="1"/>
    <row r="45290" ht="16.5" hidden="1" customHeight="1"/>
    <row r="45291" ht="16.5" hidden="1" customHeight="1"/>
    <row r="45292" ht="16.5" hidden="1" customHeight="1"/>
    <row r="45293" ht="16.5" hidden="1" customHeight="1"/>
    <row r="45294" ht="16.5" hidden="1" customHeight="1"/>
    <row r="45295" ht="16.5" hidden="1" customHeight="1"/>
    <row r="45296" ht="16.5" hidden="1" customHeight="1"/>
    <row r="45297" ht="16.5" hidden="1" customHeight="1"/>
    <row r="45298" ht="16.5" hidden="1" customHeight="1"/>
    <row r="45299" ht="16.5" hidden="1" customHeight="1"/>
    <row r="45300" ht="16.5" hidden="1" customHeight="1"/>
    <row r="45301" ht="16.5" hidden="1" customHeight="1"/>
    <row r="45302" ht="16.5" hidden="1" customHeight="1"/>
    <row r="45303" ht="16.5" hidden="1" customHeight="1"/>
    <row r="45304" ht="16.5" hidden="1" customHeight="1"/>
    <row r="45305" ht="16.5" hidden="1" customHeight="1"/>
    <row r="45306" ht="16.5" hidden="1" customHeight="1"/>
    <row r="45307" ht="16.5" hidden="1" customHeight="1"/>
    <row r="45308" ht="16.5" hidden="1" customHeight="1"/>
    <row r="45309" ht="16.5" hidden="1" customHeight="1"/>
    <row r="45310" ht="16.5" hidden="1" customHeight="1"/>
    <row r="45311" ht="16.5" hidden="1" customHeight="1"/>
    <row r="45312" ht="16.5" hidden="1" customHeight="1"/>
    <row r="45313" ht="16.5" hidden="1" customHeight="1"/>
    <row r="45314" ht="16.5" hidden="1" customHeight="1"/>
    <row r="45315" ht="16.5" hidden="1" customHeight="1"/>
    <row r="45316" ht="16.5" hidden="1" customHeight="1"/>
    <row r="45317" ht="16.5" hidden="1" customHeight="1"/>
    <row r="45318" ht="16.5" hidden="1" customHeight="1"/>
    <row r="45319" ht="16.5" hidden="1" customHeight="1"/>
    <row r="45320" ht="16.5" hidden="1" customHeight="1"/>
    <row r="45321" ht="16.5" hidden="1" customHeight="1"/>
    <row r="45322" ht="16.5" hidden="1" customHeight="1"/>
    <row r="45323" ht="16.5" hidden="1" customHeight="1"/>
    <row r="45324" ht="16.5" hidden="1" customHeight="1"/>
    <row r="45325" ht="16.5" hidden="1" customHeight="1"/>
    <row r="45326" ht="16.5" hidden="1" customHeight="1"/>
    <row r="45327" ht="16.5" hidden="1" customHeight="1"/>
    <row r="45328" ht="16.5" hidden="1" customHeight="1"/>
    <row r="45329" ht="16.5" hidden="1" customHeight="1"/>
    <row r="45330" ht="16.5" hidden="1" customHeight="1"/>
    <row r="45331" ht="16.5" hidden="1" customHeight="1"/>
    <row r="45332" ht="16.5" hidden="1" customHeight="1"/>
    <row r="45333" ht="16.5" hidden="1" customHeight="1"/>
    <row r="45334" ht="16.5" hidden="1" customHeight="1"/>
    <row r="45335" ht="16.5" hidden="1" customHeight="1"/>
    <row r="45336" ht="16.5" hidden="1" customHeight="1"/>
    <row r="45337" ht="16.5" hidden="1" customHeight="1"/>
    <row r="45338" ht="16.5" hidden="1" customHeight="1"/>
    <row r="45339" ht="16.5" hidden="1" customHeight="1"/>
    <row r="45340" ht="16.5" hidden="1" customHeight="1"/>
    <row r="45341" ht="16.5" hidden="1" customHeight="1"/>
    <row r="45342" ht="16.5" hidden="1" customHeight="1"/>
    <row r="45343" ht="16.5" hidden="1" customHeight="1"/>
    <row r="45344" ht="16.5" hidden="1" customHeight="1"/>
    <row r="45345" ht="16.5" hidden="1" customHeight="1"/>
    <row r="45346" ht="16.5" hidden="1" customHeight="1"/>
    <row r="45347" ht="16.5" hidden="1" customHeight="1"/>
    <row r="45348" ht="16.5" hidden="1" customHeight="1"/>
    <row r="45349" ht="16.5" hidden="1" customHeight="1"/>
    <row r="45350" ht="16.5" hidden="1" customHeight="1"/>
    <row r="45351" ht="16.5" hidden="1" customHeight="1"/>
    <row r="45352" ht="16.5" hidden="1" customHeight="1"/>
    <row r="45353" ht="16.5" hidden="1" customHeight="1"/>
    <row r="45354" ht="16.5" hidden="1" customHeight="1"/>
    <row r="45355" ht="16.5" hidden="1" customHeight="1"/>
    <row r="45356" ht="16.5" hidden="1" customHeight="1"/>
    <row r="45357" ht="16.5" hidden="1" customHeight="1"/>
    <row r="45358" ht="16.5" hidden="1" customHeight="1"/>
    <row r="45359" ht="16.5" hidden="1" customHeight="1"/>
    <row r="45360" ht="16.5" hidden="1" customHeight="1"/>
    <row r="45361" ht="16.5" hidden="1" customHeight="1"/>
    <row r="45362" ht="16.5" hidden="1" customHeight="1"/>
    <row r="45363" ht="16.5" hidden="1" customHeight="1"/>
    <row r="45364" ht="16.5" hidden="1" customHeight="1"/>
    <row r="45365" ht="16.5" hidden="1" customHeight="1"/>
    <row r="45366" ht="16.5" hidden="1" customHeight="1"/>
    <row r="45367" ht="16.5" hidden="1" customHeight="1"/>
    <row r="45368" ht="16.5" hidden="1" customHeight="1"/>
    <row r="45369" ht="16.5" hidden="1" customHeight="1"/>
    <row r="45370" ht="16.5" hidden="1" customHeight="1"/>
    <row r="45371" ht="16.5" hidden="1" customHeight="1"/>
    <row r="45372" ht="16.5" hidden="1" customHeight="1"/>
    <row r="45373" ht="16.5" hidden="1" customHeight="1"/>
    <row r="45374" ht="16.5" hidden="1" customHeight="1"/>
    <row r="45375" ht="16.5" hidden="1" customHeight="1"/>
    <row r="45376" ht="16.5" hidden="1" customHeight="1"/>
    <row r="45377" ht="16.5" hidden="1" customHeight="1"/>
    <row r="45378" ht="16.5" hidden="1" customHeight="1"/>
    <row r="45379" ht="16.5" hidden="1" customHeight="1"/>
    <row r="45380" ht="16.5" hidden="1" customHeight="1"/>
    <row r="45381" ht="16.5" hidden="1" customHeight="1"/>
    <row r="45382" ht="16.5" hidden="1" customHeight="1"/>
    <row r="45383" ht="16.5" hidden="1" customHeight="1"/>
    <row r="45384" ht="16.5" hidden="1" customHeight="1"/>
    <row r="45385" ht="16.5" hidden="1" customHeight="1"/>
    <row r="45386" ht="16.5" hidden="1" customHeight="1"/>
    <row r="45387" ht="16.5" hidden="1" customHeight="1"/>
    <row r="45388" ht="16.5" hidden="1" customHeight="1"/>
    <row r="45389" ht="16.5" hidden="1" customHeight="1"/>
    <row r="45390" ht="16.5" hidden="1" customHeight="1"/>
    <row r="45391" ht="16.5" hidden="1" customHeight="1"/>
    <row r="45392" ht="16.5" hidden="1" customHeight="1"/>
    <row r="45393" ht="16.5" hidden="1" customHeight="1"/>
    <row r="45394" ht="16.5" hidden="1" customHeight="1"/>
    <row r="45395" ht="16.5" hidden="1" customHeight="1"/>
    <row r="45396" ht="16.5" hidden="1" customHeight="1"/>
    <row r="45397" ht="16.5" hidden="1" customHeight="1"/>
    <row r="45398" ht="16.5" hidden="1" customHeight="1"/>
    <row r="45399" ht="16.5" hidden="1" customHeight="1"/>
    <row r="45400" ht="16.5" hidden="1" customHeight="1"/>
    <row r="45401" ht="16.5" hidden="1" customHeight="1"/>
    <row r="45402" ht="16.5" hidden="1" customHeight="1"/>
    <row r="45403" ht="16.5" hidden="1" customHeight="1"/>
    <row r="45404" ht="16.5" hidden="1" customHeight="1"/>
    <row r="45405" ht="16.5" hidden="1" customHeight="1"/>
    <row r="45406" ht="16.5" hidden="1" customHeight="1"/>
    <row r="45407" ht="16.5" hidden="1" customHeight="1"/>
    <row r="45408" ht="16.5" hidden="1" customHeight="1"/>
    <row r="45409" ht="16.5" hidden="1" customHeight="1"/>
    <row r="45410" ht="16.5" hidden="1" customHeight="1"/>
    <row r="45411" ht="16.5" hidden="1" customHeight="1"/>
    <row r="45412" ht="16.5" hidden="1" customHeight="1"/>
    <row r="45413" ht="16.5" hidden="1" customHeight="1"/>
    <row r="45414" ht="16.5" hidden="1" customHeight="1"/>
    <row r="45415" ht="16.5" hidden="1" customHeight="1"/>
    <row r="45416" ht="16.5" hidden="1" customHeight="1"/>
    <row r="45417" ht="16.5" hidden="1" customHeight="1"/>
    <row r="45418" ht="16.5" hidden="1" customHeight="1"/>
    <row r="45419" ht="16.5" hidden="1" customHeight="1"/>
    <row r="45420" ht="16.5" hidden="1" customHeight="1"/>
    <row r="45421" ht="16.5" hidden="1" customHeight="1"/>
    <row r="45422" ht="16.5" hidden="1" customHeight="1"/>
    <row r="45423" ht="16.5" hidden="1" customHeight="1"/>
    <row r="45424" ht="16.5" hidden="1" customHeight="1"/>
    <row r="45425" ht="16.5" hidden="1" customHeight="1"/>
    <row r="45426" ht="16.5" hidden="1" customHeight="1"/>
    <row r="45427" ht="16.5" hidden="1" customHeight="1"/>
    <row r="45428" ht="16.5" hidden="1" customHeight="1"/>
    <row r="45429" ht="16.5" hidden="1" customHeight="1"/>
    <row r="45430" ht="16.5" hidden="1" customHeight="1"/>
    <row r="45431" ht="16.5" hidden="1" customHeight="1"/>
    <row r="45432" ht="16.5" hidden="1" customHeight="1"/>
    <row r="45433" ht="16.5" hidden="1" customHeight="1"/>
    <row r="45434" ht="16.5" hidden="1" customHeight="1"/>
    <row r="45435" ht="16.5" hidden="1" customHeight="1"/>
    <row r="45436" ht="16.5" hidden="1" customHeight="1"/>
    <row r="45437" ht="16.5" hidden="1" customHeight="1"/>
    <row r="45438" ht="16.5" hidden="1" customHeight="1"/>
    <row r="45439" ht="16.5" hidden="1" customHeight="1"/>
    <row r="45440" ht="16.5" hidden="1" customHeight="1"/>
    <row r="45441" ht="16.5" hidden="1" customHeight="1"/>
    <row r="45442" ht="16.5" hidden="1" customHeight="1"/>
    <row r="45443" ht="16.5" hidden="1" customHeight="1"/>
    <row r="45444" ht="16.5" hidden="1" customHeight="1"/>
    <row r="45445" ht="16.5" hidden="1" customHeight="1"/>
    <row r="45446" ht="16.5" hidden="1" customHeight="1"/>
    <row r="45447" ht="16.5" hidden="1" customHeight="1"/>
    <row r="45448" ht="16.5" hidden="1" customHeight="1"/>
    <row r="45449" ht="16.5" hidden="1" customHeight="1"/>
    <row r="45450" ht="16.5" hidden="1" customHeight="1"/>
    <row r="45451" ht="16.5" hidden="1" customHeight="1"/>
    <row r="45452" ht="16.5" hidden="1" customHeight="1"/>
    <row r="45453" ht="16.5" hidden="1" customHeight="1"/>
    <row r="45454" ht="16.5" hidden="1" customHeight="1"/>
    <row r="45455" ht="16.5" hidden="1" customHeight="1"/>
    <row r="45456" ht="16.5" hidden="1" customHeight="1"/>
    <row r="45457" ht="16.5" hidden="1" customHeight="1"/>
    <row r="45458" ht="16.5" hidden="1" customHeight="1"/>
    <row r="45459" ht="16.5" hidden="1" customHeight="1"/>
    <row r="45460" ht="16.5" hidden="1" customHeight="1"/>
    <row r="45461" ht="16.5" hidden="1" customHeight="1"/>
    <row r="45462" ht="16.5" hidden="1" customHeight="1"/>
    <row r="45463" ht="16.5" hidden="1" customHeight="1"/>
    <row r="45464" ht="16.5" hidden="1" customHeight="1"/>
    <row r="45465" ht="16.5" hidden="1" customHeight="1"/>
    <row r="45466" ht="16.5" hidden="1" customHeight="1"/>
    <row r="45467" ht="16.5" hidden="1" customHeight="1"/>
    <row r="45468" ht="16.5" hidden="1" customHeight="1"/>
    <row r="45469" ht="16.5" hidden="1" customHeight="1"/>
    <row r="45470" ht="16.5" hidden="1" customHeight="1"/>
    <row r="45471" ht="16.5" hidden="1" customHeight="1"/>
    <row r="45472" ht="16.5" hidden="1" customHeight="1"/>
    <row r="45473" ht="16.5" hidden="1" customHeight="1"/>
    <row r="45474" ht="16.5" hidden="1" customHeight="1"/>
    <row r="45475" ht="16.5" hidden="1" customHeight="1"/>
    <row r="45476" ht="16.5" hidden="1" customHeight="1"/>
    <row r="45477" ht="16.5" hidden="1" customHeight="1"/>
    <row r="45478" ht="16.5" hidden="1" customHeight="1"/>
    <row r="45479" ht="16.5" hidden="1" customHeight="1"/>
    <row r="45480" ht="16.5" hidden="1" customHeight="1"/>
    <row r="45481" ht="16.5" hidden="1" customHeight="1"/>
    <row r="45482" ht="16.5" hidden="1" customHeight="1"/>
    <row r="45483" ht="16.5" hidden="1" customHeight="1"/>
    <row r="45484" ht="16.5" hidden="1" customHeight="1"/>
    <row r="45485" ht="16.5" hidden="1" customHeight="1"/>
    <row r="45486" ht="16.5" hidden="1" customHeight="1"/>
    <row r="45487" ht="16.5" hidden="1" customHeight="1"/>
    <row r="45488" ht="16.5" hidden="1" customHeight="1"/>
    <row r="45489" ht="16.5" hidden="1" customHeight="1"/>
    <row r="45490" ht="16.5" hidden="1" customHeight="1"/>
    <row r="45491" ht="16.5" hidden="1" customHeight="1"/>
    <row r="45492" ht="16.5" hidden="1" customHeight="1"/>
    <row r="45493" ht="16.5" hidden="1" customHeight="1"/>
    <row r="45494" ht="16.5" hidden="1" customHeight="1"/>
    <row r="45495" ht="16.5" hidden="1" customHeight="1"/>
    <row r="45496" ht="16.5" hidden="1" customHeight="1"/>
    <row r="45497" ht="16.5" hidden="1" customHeight="1"/>
    <row r="45498" ht="16.5" hidden="1" customHeight="1"/>
    <row r="45499" ht="16.5" hidden="1" customHeight="1"/>
    <row r="45500" ht="16.5" hidden="1" customHeight="1"/>
    <row r="45501" ht="16.5" hidden="1" customHeight="1"/>
    <row r="45502" ht="16.5" hidden="1" customHeight="1"/>
    <row r="45503" ht="16.5" hidden="1" customHeight="1"/>
    <row r="45504" ht="16.5" hidden="1" customHeight="1"/>
    <row r="45505" ht="16.5" hidden="1" customHeight="1"/>
    <row r="45506" ht="16.5" hidden="1" customHeight="1"/>
    <row r="45507" ht="16.5" hidden="1" customHeight="1"/>
    <row r="45508" ht="16.5" hidden="1" customHeight="1"/>
    <row r="45509" ht="16.5" hidden="1" customHeight="1"/>
    <row r="45510" ht="16.5" hidden="1" customHeight="1"/>
    <row r="45511" ht="16.5" hidden="1" customHeight="1"/>
    <row r="45512" ht="16.5" hidden="1" customHeight="1"/>
    <row r="45513" ht="16.5" hidden="1" customHeight="1"/>
    <row r="45514" ht="16.5" hidden="1" customHeight="1"/>
    <row r="45515" ht="16.5" hidden="1" customHeight="1"/>
    <row r="45516" ht="16.5" hidden="1" customHeight="1"/>
    <row r="45517" ht="16.5" hidden="1" customHeight="1"/>
    <row r="45518" ht="16.5" hidden="1" customHeight="1"/>
    <row r="45519" ht="16.5" hidden="1" customHeight="1"/>
    <row r="45520" ht="16.5" hidden="1" customHeight="1"/>
    <row r="45521" ht="16.5" hidden="1" customHeight="1"/>
    <row r="45522" ht="16.5" hidden="1" customHeight="1"/>
    <row r="45523" ht="16.5" hidden="1" customHeight="1"/>
    <row r="45524" ht="16.5" hidden="1" customHeight="1"/>
    <row r="45525" ht="16.5" hidden="1" customHeight="1"/>
    <row r="45526" ht="16.5" hidden="1" customHeight="1"/>
    <row r="45527" ht="16.5" hidden="1" customHeight="1"/>
    <row r="45528" ht="16.5" hidden="1" customHeight="1"/>
    <row r="45529" ht="16.5" hidden="1" customHeight="1"/>
    <row r="45530" ht="16.5" hidden="1" customHeight="1"/>
    <row r="45531" ht="16.5" hidden="1" customHeight="1"/>
    <row r="45532" ht="16.5" hidden="1" customHeight="1"/>
    <row r="45533" ht="16.5" hidden="1" customHeight="1"/>
    <row r="45534" ht="16.5" hidden="1" customHeight="1"/>
    <row r="45535" ht="16.5" hidden="1" customHeight="1"/>
    <row r="45536" ht="16.5" hidden="1" customHeight="1"/>
    <row r="45537" ht="16.5" hidden="1" customHeight="1"/>
    <row r="45538" ht="16.5" hidden="1" customHeight="1"/>
    <row r="45539" ht="16.5" hidden="1" customHeight="1"/>
    <row r="45540" ht="16.5" hidden="1" customHeight="1"/>
    <row r="45541" ht="16.5" hidden="1" customHeight="1"/>
    <row r="45542" ht="16.5" hidden="1" customHeight="1"/>
    <row r="45543" ht="16.5" hidden="1" customHeight="1"/>
    <row r="45544" ht="16.5" hidden="1" customHeight="1"/>
    <row r="45545" ht="16.5" hidden="1" customHeight="1"/>
    <row r="45546" ht="16.5" hidden="1" customHeight="1"/>
    <row r="45547" ht="16.5" hidden="1" customHeight="1"/>
    <row r="45548" ht="16.5" hidden="1" customHeight="1"/>
    <row r="45549" ht="16.5" hidden="1" customHeight="1"/>
    <row r="45550" ht="16.5" hidden="1" customHeight="1"/>
    <row r="45551" ht="16.5" hidden="1" customHeight="1"/>
    <row r="45552" ht="16.5" hidden="1" customHeight="1"/>
    <row r="45553" ht="16.5" hidden="1" customHeight="1"/>
    <row r="45554" ht="16.5" hidden="1" customHeight="1"/>
    <row r="45555" ht="16.5" hidden="1" customHeight="1"/>
    <row r="45556" ht="16.5" hidden="1" customHeight="1"/>
    <row r="45557" ht="16.5" hidden="1" customHeight="1"/>
    <row r="45558" ht="16.5" hidden="1" customHeight="1"/>
    <row r="45559" ht="16.5" hidden="1" customHeight="1"/>
    <row r="45560" ht="16.5" hidden="1" customHeight="1"/>
    <row r="45561" ht="16.5" hidden="1" customHeight="1"/>
    <row r="45562" ht="16.5" hidden="1" customHeight="1"/>
    <row r="45563" ht="16.5" hidden="1" customHeight="1"/>
    <row r="45564" ht="16.5" hidden="1" customHeight="1"/>
    <row r="45565" ht="16.5" hidden="1" customHeight="1"/>
    <row r="45566" ht="16.5" hidden="1" customHeight="1"/>
    <row r="45567" ht="16.5" hidden="1" customHeight="1"/>
    <row r="45568" ht="16.5" hidden="1" customHeight="1"/>
    <row r="45569" ht="16.5" hidden="1" customHeight="1"/>
    <row r="45570" ht="16.5" hidden="1" customHeight="1"/>
    <row r="45571" ht="16.5" hidden="1" customHeight="1"/>
    <row r="45572" ht="16.5" hidden="1" customHeight="1"/>
    <row r="45573" ht="16.5" hidden="1" customHeight="1"/>
    <row r="45574" ht="16.5" hidden="1" customHeight="1"/>
    <row r="45575" ht="16.5" hidden="1" customHeight="1"/>
    <row r="45576" ht="16.5" hidden="1" customHeight="1"/>
    <row r="45577" ht="16.5" hidden="1" customHeight="1"/>
    <row r="45578" ht="16.5" hidden="1" customHeight="1"/>
    <row r="45579" ht="16.5" hidden="1" customHeight="1"/>
    <row r="45580" ht="16.5" hidden="1" customHeight="1"/>
    <row r="45581" ht="16.5" hidden="1" customHeight="1"/>
    <row r="45582" ht="16.5" hidden="1" customHeight="1"/>
    <row r="45583" ht="16.5" hidden="1" customHeight="1"/>
    <row r="45584" ht="16.5" hidden="1" customHeight="1"/>
    <row r="45585" ht="16.5" hidden="1" customHeight="1"/>
    <row r="45586" ht="16.5" hidden="1" customHeight="1"/>
    <row r="45587" ht="16.5" hidden="1" customHeight="1"/>
    <row r="45588" ht="16.5" hidden="1" customHeight="1"/>
    <row r="45589" ht="16.5" hidden="1" customHeight="1"/>
    <row r="45590" ht="16.5" hidden="1" customHeight="1"/>
    <row r="45591" ht="16.5" hidden="1" customHeight="1"/>
    <row r="45592" ht="16.5" hidden="1" customHeight="1"/>
    <row r="45593" ht="16.5" hidden="1" customHeight="1"/>
    <row r="45594" ht="16.5" hidden="1" customHeight="1"/>
    <row r="45595" ht="16.5" hidden="1" customHeight="1"/>
    <row r="45596" ht="16.5" hidden="1" customHeight="1"/>
    <row r="45597" ht="16.5" hidden="1" customHeight="1"/>
    <row r="45598" ht="16.5" hidden="1" customHeight="1"/>
    <row r="45599" ht="16.5" hidden="1" customHeight="1"/>
    <row r="45600" ht="16.5" hidden="1" customHeight="1"/>
    <row r="45601" ht="16.5" hidden="1" customHeight="1"/>
    <row r="45602" ht="16.5" hidden="1" customHeight="1"/>
    <row r="45603" ht="16.5" hidden="1" customHeight="1"/>
    <row r="45604" ht="16.5" hidden="1" customHeight="1"/>
    <row r="45605" ht="16.5" hidden="1" customHeight="1"/>
    <row r="45606" ht="16.5" hidden="1" customHeight="1"/>
    <row r="45607" ht="16.5" hidden="1" customHeight="1"/>
    <row r="45608" ht="16.5" hidden="1" customHeight="1"/>
    <row r="45609" ht="16.5" hidden="1" customHeight="1"/>
    <row r="45610" ht="16.5" hidden="1" customHeight="1"/>
    <row r="45611" ht="16.5" hidden="1" customHeight="1"/>
    <row r="45612" ht="16.5" hidden="1" customHeight="1"/>
    <row r="45613" ht="16.5" hidden="1" customHeight="1"/>
    <row r="45614" ht="16.5" hidden="1" customHeight="1"/>
    <row r="45615" ht="16.5" hidden="1" customHeight="1"/>
    <row r="45616" ht="16.5" hidden="1" customHeight="1"/>
    <row r="45617" ht="16.5" hidden="1" customHeight="1"/>
    <row r="45618" ht="16.5" hidden="1" customHeight="1"/>
    <row r="45619" ht="16.5" hidden="1" customHeight="1"/>
    <row r="45620" ht="16.5" hidden="1" customHeight="1"/>
    <row r="45621" ht="16.5" hidden="1" customHeight="1"/>
    <row r="45622" ht="16.5" hidden="1" customHeight="1"/>
    <row r="45623" ht="16.5" hidden="1" customHeight="1"/>
    <row r="45624" ht="16.5" hidden="1" customHeight="1"/>
    <row r="45625" ht="16.5" hidden="1" customHeight="1"/>
    <row r="45626" ht="16.5" hidden="1" customHeight="1"/>
    <row r="45627" ht="16.5" hidden="1" customHeight="1"/>
    <row r="45628" ht="16.5" hidden="1" customHeight="1"/>
    <row r="45629" ht="16.5" hidden="1" customHeight="1"/>
    <row r="45630" ht="16.5" hidden="1" customHeight="1"/>
    <row r="45631" ht="16.5" hidden="1" customHeight="1"/>
    <row r="45632" ht="16.5" hidden="1" customHeight="1"/>
    <row r="45633" ht="16.5" hidden="1" customHeight="1"/>
    <row r="45634" ht="16.5" hidden="1" customHeight="1"/>
    <row r="45635" ht="16.5" hidden="1" customHeight="1"/>
    <row r="45636" ht="16.5" hidden="1" customHeight="1"/>
    <row r="45637" ht="16.5" hidden="1" customHeight="1"/>
    <row r="45638" ht="16.5" hidden="1" customHeight="1"/>
    <row r="45639" ht="16.5" hidden="1" customHeight="1"/>
    <row r="45640" ht="16.5" hidden="1" customHeight="1"/>
    <row r="45641" ht="16.5" hidden="1" customHeight="1"/>
    <row r="45642" ht="16.5" hidden="1" customHeight="1"/>
    <row r="45643" ht="16.5" hidden="1" customHeight="1"/>
    <row r="45644" ht="16.5" hidden="1" customHeight="1"/>
    <row r="45645" ht="16.5" hidden="1" customHeight="1"/>
    <row r="45646" ht="16.5" hidden="1" customHeight="1"/>
    <row r="45647" ht="16.5" hidden="1" customHeight="1"/>
    <row r="45648" ht="16.5" hidden="1" customHeight="1"/>
    <row r="45649" ht="16.5" hidden="1" customHeight="1"/>
    <row r="45650" ht="16.5" hidden="1" customHeight="1"/>
    <row r="45651" ht="16.5" hidden="1" customHeight="1"/>
    <row r="45652" ht="16.5" hidden="1" customHeight="1"/>
    <row r="45653" ht="16.5" hidden="1" customHeight="1"/>
    <row r="45654" ht="16.5" hidden="1" customHeight="1"/>
    <row r="45655" ht="16.5" hidden="1" customHeight="1"/>
    <row r="45656" ht="16.5" hidden="1" customHeight="1"/>
    <row r="45657" ht="16.5" hidden="1" customHeight="1"/>
    <row r="45658" ht="16.5" hidden="1" customHeight="1"/>
    <row r="45659" ht="16.5" hidden="1" customHeight="1"/>
    <row r="45660" ht="16.5" hidden="1" customHeight="1"/>
    <row r="45661" ht="16.5" hidden="1" customHeight="1"/>
    <row r="45662" ht="16.5" hidden="1" customHeight="1"/>
    <row r="45663" ht="16.5" hidden="1" customHeight="1"/>
    <row r="45664" ht="16.5" hidden="1" customHeight="1"/>
    <row r="45665" ht="16.5" hidden="1" customHeight="1"/>
    <row r="45666" ht="16.5" hidden="1" customHeight="1"/>
    <row r="45667" ht="16.5" hidden="1" customHeight="1"/>
    <row r="45668" ht="16.5" hidden="1" customHeight="1"/>
    <row r="45669" ht="16.5" hidden="1" customHeight="1"/>
    <row r="45670" ht="16.5" hidden="1" customHeight="1"/>
    <row r="45671" ht="16.5" hidden="1" customHeight="1"/>
    <row r="45672" ht="16.5" hidden="1" customHeight="1"/>
    <row r="45673" ht="16.5" hidden="1" customHeight="1"/>
    <row r="45674" ht="16.5" hidden="1" customHeight="1"/>
    <row r="45675" ht="16.5" hidden="1" customHeight="1"/>
    <row r="45676" ht="16.5" hidden="1" customHeight="1"/>
    <row r="45677" ht="16.5" hidden="1" customHeight="1"/>
    <row r="45678" ht="16.5" hidden="1" customHeight="1"/>
    <row r="45679" ht="16.5" hidden="1" customHeight="1"/>
    <row r="45680" ht="16.5" hidden="1" customHeight="1"/>
    <row r="45681" ht="16.5" hidden="1" customHeight="1"/>
    <row r="45682" ht="16.5" hidden="1" customHeight="1"/>
    <row r="45683" ht="16.5" hidden="1" customHeight="1"/>
    <row r="45684" ht="16.5" hidden="1" customHeight="1"/>
    <row r="45685" ht="16.5" hidden="1" customHeight="1"/>
    <row r="45686" ht="16.5" hidden="1" customHeight="1"/>
    <row r="45687" ht="16.5" hidden="1" customHeight="1"/>
    <row r="45688" ht="16.5" hidden="1" customHeight="1"/>
    <row r="45689" ht="16.5" hidden="1" customHeight="1"/>
    <row r="45690" ht="16.5" hidden="1" customHeight="1"/>
    <row r="45691" ht="16.5" hidden="1" customHeight="1"/>
    <row r="45692" ht="16.5" hidden="1" customHeight="1"/>
    <row r="45693" ht="16.5" hidden="1" customHeight="1"/>
    <row r="45694" ht="16.5" hidden="1" customHeight="1"/>
    <row r="45695" ht="16.5" hidden="1" customHeight="1"/>
    <row r="45696" ht="16.5" hidden="1" customHeight="1"/>
    <row r="45697" ht="16.5" hidden="1" customHeight="1"/>
    <row r="45698" ht="16.5" hidden="1" customHeight="1"/>
    <row r="45699" ht="16.5" hidden="1" customHeight="1"/>
    <row r="45700" ht="16.5" hidden="1" customHeight="1"/>
    <row r="45701" ht="16.5" hidden="1" customHeight="1"/>
    <row r="45702" ht="16.5" hidden="1" customHeight="1"/>
    <row r="45703" ht="16.5" hidden="1" customHeight="1"/>
    <row r="45704" ht="16.5" hidden="1" customHeight="1"/>
    <row r="45705" ht="16.5" hidden="1" customHeight="1"/>
    <row r="45706" ht="16.5" hidden="1" customHeight="1"/>
    <row r="45707" ht="16.5" hidden="1" customHeight="1"/>
    <row r="45708" ht="16.5" hidden="1" customHeight="1"/>
    <row r="45709" ht="16.5" hidden="1" customHeight="1"/>
    <row r="45710" ht="16.5" hidden="1" customHeight="1"/>
    <row r="45711" ht="16.5" hidden="1" customHeight="1"/>
    <row r="45712" ht="16.5" hidden="1" customHeight="1"/>
    <row r="45713" ht="16.5" hidden="1" customHeight="1"/>
    <row r="45714" ht="16.5" hidden="1" customHeight="1"/>
    <row r="45715" ht="16.5" hidden="1" customHeight="1"/>
    <row r="45716" ht="16.5" hidden="1" customHeight="1"/>
    <row r="45717" ht="16.5" hidden="1" customHeight="1"/>
    <row r="45718" ht="16.5" hidden="1" customHeight="1"/>
    <row r="45719" ht="16.5" hidden="1" customHeight="1"/>
    <row r="45720" ht="16.5" hidden="1" customHeight="1"/>
    <row r="45721" ht="16.5" hidden="1" customHeight="1"/>
    <row r="45722" ht="16.5" hidden="1" customHeight="1"/>
    <row r="45723" ht="16.5" hidden="1" customHeight="1"/>
    <row r="45724" ht="16.5" hidden="1" customHeight="1"/>
    <row r="45725" ht="16.5" hidden="1" customHeight="1"/>
    <row r="45726" ht="16.5" hidden="1" customHeight="1"/>
    <row r="45727" ht="16.5" hidden="1" customHeight="1"/>
    <row r="45728" ht="16.5" hidden="1" customHeight="1"/>
    <row r="45729" ht="16.5" hidden="1" customHeight="1"/>
    <row r="45730" ht="16.5" hidden="1" customHeight="1"/>
    <row r="45731" ht="16.5" hidden="1" customHeight="1"/>
    <row r="45732" ht="16.5" hidden="1" customHeight="1"/>
    <row r="45733" ht="16.5" hidden="1" customHeight="1"/>
    <row r="45734" ht="16.5" hidden="1" customHeight="1"/>
    <row r="45735" ht="16.5" hidden="1" customHeight="1"/>
    <row r="45736" ht="16.5" hidden="1" customHeight="1"/>
    <row r="45737" ht="16.5" hidden="1" customHeight="1"/>
    <row r="45738" ht="16.5" hidden="1" customHeight="1"/>
    <row r="45739" ht="16.5" hidden="1" customHeight="1"/>
    <row r="45740" ht="16.5" hidden="1" customHeight="1"/>
    <row r="45741" ht="16.5" hidden="1" customHeight="1"/>
    <row r="45742" ht="16.5" hidden="1" customHeight="1"/>
    <row r="45743" ht="16.5" hidden="1" customHeight="1"/>
    <row r="45744" ht="16.5" hidden="1" customHeight="1"/>
    <row r="45745" ht="16.5" hidden="1" customHeight="1"/>
    <row r="45746" ht="16.5" hidden="1" customHeight="1"/>
    <row r="45747" ht="16.5" hidden="1" customHeight="1"/>
    <row r="45748" ht="16.5" hidden="1" customHeight="1"/>
    <row r="45749" ht="16.5" hidden="1" customHeight="1"/>
    <row r="45750" ht="16.5" hidden="1" customHeight="1"/>
    <row r="45751" ht="16.5" hidden="1" customHeight="1"/>
    <row r="45752" ht="16.5" hidden="1" customHeight="1"/>
    <row r="45753" ht="16.5" hidden="1" customHeight="1"/>
    <row r="45754" ht="16.5" hidden="1" customHeight="1"/>
    <row r="45755" ht="16.5" hidden="1" customHeight="1"/>
    <row r="45756" ht="16.5" hidden="1" customHeight="1"/>
    <row r="45757" ht="16.5" hidden="1" customHeight="1"/>
    <row r="45758" ht="16.5" hidden="1" customHeight="1"/>
    <row r="45759" ht="16.5" hidden="1" customHeight="1"/>
    <row r="45760" ht="16.5" hidden="1" customHeight="1"/>
    <row r="45761" ht="16.5" hidden="1" customHeight="1"/>
    <row r="45762" ht="16.5" hidden="1" customHeight="1"/>
    <row r="45763" ht="16.5" hidden="1" customHeight="1"/>
    <row r="45764" ht="16.5" hidden="1" customHeight="1"/>
    <row r="45765" ht="16.5" hidden="1" customHeight="1"/>
    <row r="45766" ht="16.5" hidden="1" customHeight="1"/>
    <row r="45767" ht="16.5" hidden="1" customHeight="1"/>
    <row r="45768" ht="16.5" hidden="1" customHeight="1"/>
    <row r="45769" ht="16.5" hidden="1" customHeight="1"/>
    <row r="45770" ht="16.5" hidden="1" customHeight="1"/>
    <row r="45771" ht="16.5" hidden="1" customHeight="1"/>
    <row r="45772" ht="16.5" hidden="1" customHeight="1"/>
    <row r="45773" ht="16.5" hidden="1" customHeight="1"/>
    <row r="45774" ht="16.5" hidden="1" customHeight="1"/>
    <row r="45775" ht="16.5" hidden="1" customHeight="1"/>
    <row r="45776" ht="16.5" hidden="1" customHeight="1"/>
    <row r="45777" ht="16.5" hidden="1" customHeight="1"/>
    <row r="45778" ht="16.5" hidden="1" customHeight="1"/>
    <row r="45779" ht="16.5" hidden="1" customHeight="1"/>
    <row r="45780" ht="16.5" hidden="1" customHeight="1"/>
    <row r="45781" ht="16.5" hidden="1" customHeight="1"/>
    <row r="45782" ht="16.5" hidden="1" customHeight="1"/>
    <row r="45783" ht="16.5" hidden="1" customHeight="1"/>
    <row r="45784" ht="16.5" hidden="1" customHeight="1"/>
    <row r="45785" ht="16.5" hidden="1" customHeight="1"/>
    <row r="45786" ht="16.5" hidden="1" customHeight="1"/>
    <row r="45787" ht="16.5" hidden="1" customHeight="1"/>
    <row r="45788" ht="16.5" hidden="1" customHeight="1"/>
    <row r="45789" ht="16.5" hidden="1" customHeight="1"/>
    <row r="45790" ht="16.5" hidden="1" customHeight="1"/>
    <row r="45791" ht="16.5" hidden="1" customHeight="1"/>
    <row r="45792" ht="16.5" hidden="1" customHeight="1"/>
    <row r="45793" ht="16.5" hidden="1" customHeight="1"/>
    <row r="45794" ht="16.5" hidden="1" customHeight="1"/>
    <row r="45795" ht="16.5" hidden="1" customHeight="1"/>
    <row r="45796" ht="16.5" hidden="1" customHeight="1"/>
    <row r="45797" ht="16.5" hidden="1" customHeight="1"/>
    <row r="45798" ht="16.5" hidden="1" customHeight="1"/>
    <row r="45799" ht="16.5" hidden="1" customHeight="1"/>
    <row r="45800" ht="16.5" hidden="1" customHeight="1"/>
    <row r="45801" ht="16.5" hidden="1" customHeight="1"/>
    <row r="45802" ht="16.5" hidden="1" customHeight="1"/>
    <row r="45803" ht="16.5" hidden="1" customHeight="1"/>
    <row r="45804" ht="16.5" hidden="1" customHeight="1"/>
    <row r="45805" ht="16.5" hidden="1" customHeight="1"/>
    <row r="45806" ht="16.5" hidden="1" customHeight="1"/>
    <row r="45807" ht="16.5" hidden="1" customHeight="1"/>
    <row r="45808" ht="16.5" hidden="1" customHeight="1"/>
    <row r="45809" ht="16.5" hidden="1" customHeight="1"/>
    <row r="45810" ht="16.5" hidden="1" customHeight="1"/>
    <row r="45811" ht="16.5" hidden="1" customHeight="1"/>
    <row r="45812" ht="16.5" hidden="1" customHeight="1"/>
    <row r="45813" ht="16.5" hidden="1" customHeight="1"/>
    <row r="45814" ht="16.5" hidden="1" customHeight="1"/>
    <row r="45815" ht="16.5" hidden="1" customHeight="1"/>
    <row r="45816" ht="16.5" hidden="1" customHeight="1"/>
    <row r="45817" ht="16.5" hidden="1" customHeight="1"/>
    <row r="45818" ht="16.5" hidden="1" customHeight="1"/>
    <row r="45819" ht="16.5" hidden="1" customHeight="1"/>
    <row r="45820" ht="16.5" hidden="1" customHeight="1"/>
    <row r="45821" ht="16.5" hidden="1" customHeight="1"/>
    <row r="45822" ht="16.5" hidden="1" customHeight="1"/>
    <row r="45823" ht="16.5" hidden="1" customHeight="1"/>
    <row r="45824" ht="16.5" hidden="1" customHeight="1"/>
    <row r="45825" ht="16.5" hidden="1" customHeight="1"/>
    <row r="45826" ht="16.5" hidden="1" customHeight="1"/>
    <row r="45827" ht="16.5" hidden="1" customHeight="1"/>
    <row r="45828" ht="16.5" hidden="1" customHeight="1"/>
    <row r="45829" ht="16.5" hidden="1" customHeight="1"/>
    <row r="45830" ht="16.5" hidden="1" customHeight="1"/>
    <row r="45831" ht="16.5" hidden="1" customHeight="1"/>
    <row r="45832" ht="16.5" hidden="1" customHeight="1"/>
    <row r="45833" ht="16.5" hidden="1" customHeight="1"/>
    <row r="45834" ht="16.5" hidden="1" customHeight="1"/>
    <row r="45835" ht="16.5" hidden="1" customHeight="1"/>
    <row r="45836" ht="16.5" hidden="1" customHeight="1"/>
    <row r="45837" ht="16.5" hidden="1" customHeight="1"/>
    <row r="45838" ht="16.5" hidden="1" customHeight="1"/>
    <row r="45839" ht="16.5" hidden="1" customHeight="1"/>
    <row r="45840" ht="16.5" hidden="1" customHeight="1"/>
    <row r="45841" ht="16.5" hidden="1" customHeight="1"/>
    <row r="45842" ht="16.5" hidden="1" customHeight="1"/>
    <row r="45843" ht="16.5" hidden="1" customHeight="1"/>
    <row r="45844" ht="16.5" hidden="1" customHeight="1"/>
    <row r="45845" ht="16.5" hidden="1" customHeight="1"/>
    <row r="45846" ht="16.5" hidden="1" customHeight="1"/>
    <row r="45847" ht="16.5" hidden="1" customHeight="1"/>
    <row r="45848" ht="16.5" hidden="1" customHeight="1"/>
    <row r="45849" ht="16.5" hidden="1" customHeight="1"/>
    <row r="45850" ht="16.5" hidden="1" customHeight="1"/>
    <row r="45851" ht="16.5" hidden="1" customHeight="1"/>
    <row r="45852" ht="16.5" hidden="1" customHeight="1"/>
    <row r="45853" ht="16.5" hidden="1" customHeight="1"/>
    <row r="45854" ht="16.5" hidden="1" customHeight="1"/>
    <row r="45855" ht="16.5" hidden="1" customHeight="1"/>
    <row r="45856" ht="16.5" hidden="1" customHeight="1"/>
    <row r="45857" ht="16.5" hidden="1" customHeight="1"/>
    <row r="45858" ht="16.5" hidden="1" customHeight="1"/>
    <row r="45859" ht="16.5" hidden="1" customHeight="1"/>
    <row r="45860" ht="16.5" hidden="1" customHeight="1"/>
    <row r="45861" ht="16.5" hidden="1" customHeight="1"/>
    <row r="45862" ht="16.5" hidden="1" customHeight="1"/>
    <row r="45863" ht="16.5" hidden="1" customHeight="1"/>
    <row r="45864" ht="16.5" hidden="1" customHeight="1"/>
    <row r="45865" ht="16.5" hidden="1" customHeight="1"/>
    <row r="45866" ht="16.5" hidden="1" customHeight="1"/>
    <row r="45867" ht="16.5" hidden="1" customHeight="1"/>
    <row r="45868" ht="16.5" hidden="1" customHeight="1"/>
    <row r="45869" ht="16.5" hidden="1" customHeight="1"/>
    <row r="45870" ht="16.5" hidden="1" customHeight="1"/>
    <row r="45871" ht="16.5" hidden="1" customHeight="1"/>
    <row r="45872" ht="16.5" hidden="1" customHeight="1"/>
    <row r="45873" ht="16.5" hidden="1" customHeight="1"/>
    <row r="45874" ht="16.5" hidden="1" customHeight="1"/>
    <row r="45875" ht="16.5" hidden="1" customHeight="1"/>
    <row r="45876" ht="16.5" hidden="1" customHeight="1"/>
    <row r="45877" ht="16.5" hidden="1" customHeight="1"/>
    <row r="45878" ht="16.5" hidden="1" customHeight="1"/>
    <row r="45879" ht="16.5" hidden="1" customHeight="1"/>
    <row r="45880" ht="16.5" hidden="1" customHeight="1"/>
    <row r="45881" ht="16.5" hidden="1" customHeight="1"/>
    <row r="45882" ht="16.5" hidden="1" customHeight="1"/>
    <row r="45883" ht="16.5" hidden="1" customHeight="1"/>
    <row r="45884" ht="16.5" hidden="1" customHeight="1"/>
    <row r="45885" ht="16.5" hidden="1" customHeight="1"/>
    <row r="45886" ht="16.5" hidden="1" customHeight="1"/>
    <row r="45887" ht="16.5" hidden="1" customHeight="1"/>
    <row r="45888" ht="16.5" hidden="1" customHeight="1"/>
    <row r="45889" ht="16.5" hidden="1" customHeight="1"/>
    <row r="45890" ht="16.5" hidden="1" customHeight="1"/>
    <row r="45891" ht="16.5" hidden="1" customHeight="1"/>
    <row r="45892" ht="16.5" hidden="1" customHeight="1"/>
    <row r="45893" ht="16.5" hidden="1" customHeight="1"/>
    <row r="45894" ht="16.5" hidden="1" customHeight="1"/>
    <row r="45895" ht="16.5" hidden="1" customHeight="1"/>
    <row r="45896" ht="16.5" hidden="1" customHeight="1"/>
    <row r="45897" ht="16.5" hidden="1" customHeight="1"/>
    <row r="45898" ht="16.5" hidden="1" customHeight="1"/>
    <row r="45899" ht="16.5" hidden="1" customHeight="1"/>
    <row r="45900" ht="16.5" hidden="1" customHeight="1"/>
    <row r="45901" ht="16.5" hidden="1" customHeight="1"/>
    <row r="45902" ht="16.5" hidden="1" customHeight="1"/>
    <row r="45903" ht="16.5" hidden="1" customHeight="1"/>
    <row r="45904" ht="16.5" hidden="1" customHeight="1"/>
    <row r="45905" ht="16.5" hidden="1" customHeight="1"/>
    <row r="45906" ht="16.5" hidden="1" customHeight="1"/>
    <row r="45907" ht="16.5" hidden="1" customHeight="1"/>
    <row r="45908" ht="16.5" hidden="1" customHeight="1"/>
    <row r="45909" ht="16.5" hidden="1" customHeight="1"/>
    <row r="45910" ht="16.5" hidden="1" customHeight="1"/>
    <row r="45911" ht="16.5" hidden="1" customHeight="1"/>
    <row r="45912" ht="16.5" hidden="1" customHeight="1"/>
    <row r="45913" ht="16.5" hidden="1" customHeight="1"/>
    <row r="45914" ht="16.5" hidden="1" customHeight="1"/>
    <row r="45915" ht="16.5" hidden="1" customHeight="1"/>
    <row r="45916" ht="16.5" hidden="1" customHeight="1"/>
    <row r="45917" ht="16.5" hidden="1" customHeight="1"/>
    <row r="45918" ht="16.5" hidden="1" customHeight="1"/>
    <row r="45919" ht="16.5" hidden="1" customHeight="1"/>
    <row r="45920" ht="16.5" hidden="1" customHeight="1"/>
    <row r="45921" ht="16.5" hidden="1" customHeight="1"/>
    <row r="45922" ht="16.5" hidden="1" customHeight="1"/>
    <row r="45923" ht="16.5" hidden="1" customHeight="1"/>
    <row r="45924" ht="16.5" hidden="1" customHeight="1"/>
    <row r="45925" ht="16.5" hidden="1" customHeight="1"/>
    <row r="45926" ht="16.5" hidden="1" customHeight="1"/>
    <row r="45927" ht="16.5" hidden="1" customHeight="1"/>
    <row r="45928" ht="16.5" hidden="1" customHeight="1"/>
    <row r="45929" ht="16.5" hidden="1" customHeight="1"/>
    <row r="45930" ht="16.5" hidden="1" customHeight="1"/>
    <row r="45931" ht="16.5" hidden="1" customHeight="1"/>
    <row r="45932" ht="16.5" hidden="1" customHeight="1"/>
    <row r="45933" ht="16.5" hidden="1" customHeight="1"/>
    <row r="45934" ht="16.5" hidden="1" customHeight="1"/>
    <row r="45935" ht="16.5" hidden="1" customHeight="1"/>
    <row r="45936" ht="16.5" hidden="1" customHeight="1"/>
    <row r="45937" ht="16.5" hidden="1" customHeight="1"/>
    <row r="45938" ht="16.5" hidden="1" customHeight="1"/>
    <row r="45939" ht="16.5" hidden="1" customHeight="1"/>
    <row r="45940" ht="16.5" hidden="1" customHeight="1"/>
    <row r="45941" ht="16.5" hidden="1" customHeight="1"/>
    <row r="45942" ht="16.5" hidden="1" customHeight="1"/>
    <row r="45943" ht="16.5" hidden="1" customHeight="1"/>
    <row r="45944" ht="16.5" hidden="1" customHeight="1"/>
    <row r="45945" ht="16.5" hidden="1" customHeight="1"/>
    <row r="45946" ht="16.5" hidden="1" customHeight="1"/>
    <row r="45947" ht="16.5" hidden="1" customHeight="1"/>
    <row r="45948" ht="16.5" hidden="1" customHeight="1"/>
    <row r="45949" ht="16.5" hidden="1" customHeight="1"/>
    <row r="45950" ht="16.5" hidden="1" customHeight="1"/>
    <row r="45951" ht="16.5" hidden="1" customHeight="1"/>
    <row r="45952" ht="16.5" hidden="1" customHeight="1"/>
    <row r="45953" ht="16.5" hidden="1" customHeight="1"/>
    <row r="45954" ht="16.5" hidden="1" customHeight="1"/>
    <row r="45955" ht="16.5" hidden="1" customHeight="1"/>
    <row r="45956" ht="16.5" hidden="1" customHeight="1"/>
    <row r="45957" ht="16.5" hidden="1" customHeight="1"/>
    <row r="45958" ht="16.5" hidden="1" customHeight="1"/>
    <row r="45959" ht="16.5" hidden="1" customHeight="1"/>
    <row r="45960" ht="16.5" hidden="1" customHeight="1"/>
    <row r="45961" ht="16.5" hidden="1" customHeight="1"/>
    <row r="45962" ht="16.5" hidden="1" customHeight="1"/>
    <row r="45963" ht="16.5" hidden="1" customHeight="1"/>
    <row r="45964" ht="16.5" hidden="1" customHeight="1"/>
    <row r="45965" ht="16.5" hidden="1" customHeight="1"/>
    <row r="45966" ht="16.5" hidden="1" customHeight="1"/>
    <row r="45967" ht="16.5" hidden="1" customHeight="1"/>
    <row r="45968" ht="16.5" hidden="1" customHeight="1"/>
    <row r="45969" ht="16.5" hidden="1" customHeight="1"/>
    <row r="45970" ht="16.5" hidden="1" customHeight="1"/>
    <row r="45971" ht="16.5" hidden="1" customHeight="1"/>
    <row r="45972" ht="16.5" hidden="1" customHeight="1"/>
    <row r="45973" ht="16.5" hidden="1" customHeight="1"/>
    <row r="45974" ht="16.5" hidden="1" customHeight="1"/>
    <row r="45975" ht="16.5" hidden="1" customHeight="1"/>
    <row r="45976" ht="16.5" hidden="1" customHeight="1"/>
    <row r="45977" ht="16.5" hidden="1" customHeight="1"/>
    <row r="45978" ht="16.5" hidden="1" customHeight="1"/>
    <row r="45979" ht="16.5" hidden="1" customHeight="1"/>
    <row r="45980" ht="16.5" hidden="1" customHeight="1"/>
    <row r="45981" ht="16.5" hidden="1" customHeight="1"/>
    <row r="45982" ht="16.5" hidden="1" customHeight="1"/>
    <row r="45983" ht="16.5" hidden="1" customHeight="1"/>
    <row r="45984" ht="16.5" hidden="1" customHeight="1"/>
    <row r="45985" ht="16.5" hidden="1" customHeight="1"/>
    <row r="45986" ht="16.5" hidden="1" customHeight="1"/>
    <row r="45987" ht="16.5" hidden="1" customHeight="1"/>
    <row r="45988" ht="16.5" hidden="1" customHeight="1"/>
    <row r="45989" ht="16.5" hidden="1" customHeight="1"/>
    <row r="45990" ht="16.5" hidden="1" customHeight="1"/>
    <row r="45991" ht="16.5" hidden="1" customHeight="1"/>
    <row r="45992" ht="16.5" hidden="1" customHeight="1"/>
    <row r="45993" ht="16.5" hidden="1" customHeight="1"/>
    <row r="45994" ht="16.5" hidden="1" customHeight="1"/>
    <row r="45995" ht="16.5" hidden="1" customHeight="1"/>
    <row r="45996" ht="16.5" hidden="1" customHeight="1"/>
    <row r="45997" ht="16.5" hidden="1" customHeight="1"/>
    <row r="45998" ht="16.5" hidden="1" customHeight="1"/>
    <row r="45999" ht="16.5" hidden="1" customHeight="1"/>
    <row r="46000" ht="16.5" hidden="1" customHeight="1"/>
    <row r="46001" ht="16.5" hidden="1" customHeight="1"/>
    <row r="46002" ht="16.5" hidden="1" customHeight="1"/>
    <row r="46003" ht="16.5" hidden="1" customHeight="1"/>
    <row r="46004" ht="16.5" hidden="1" customHeight="1"/>
    <row r="46005" ht="16.5" hidden="1" customHeight="1"/>
    <row r="46006" ht="16.5" hidden="1" customHeight="1"/>
    <row r="46007" ht="16.5" hidden="1" customHeight="1"/>
    <row r="46008" ht="16.5" hidden="1" customHeight="1"/>
    <row r="46009" ht="16.5" hidden="1" customHeight="1"/>
    <row r="46010" ht="16.5" hidden="1" customHeight="1"/>
    <row r="46011" ht="16.5" hidden="1" customHeight="1"/>
    <row r="46012" ht="16.5" hidden="1" customHeight="1"/>
    <row r="46013" ht="16.5" hidden="1" customHeight="1"/>
    <row r="46014" ht="16.5" hidden="1" customHeight="1"/>
    <row r="46015" ht="16.5" hidden="1" customHeight="1"/>
    <row r="46016" ht="16.5" hidden="1" customHeight="1"/>
    <row r="46017" ht="16.5" hidden="1" customHeight="1"/>
    <row r="46018" ht="16.5" hidden="1" customHeight="1"/>
    <row r="46019" ht="16.5" hidden="1" customHeight="1"/>
    <row r="46020" ht="16.5" hidden="1" customHeight="1"/>
    <row r="46021" ht="16.5" hidden="1" customHeight="1"/>
    <row r="46022" ht="16.5" hidden="1" customHeight="1"/>
    <row r="46023" ht="16.5" hidden="1" customHeight="1"/>
    <row r="46024" ht="16.5" hidden="1" customHeight="1"/>
    <row r="46025" ht="16.5" hidden="1" customHeight="1"/>
    <row r="46026" ht="16.5" hidden="1" customHeight="1"/>
    <row r="46027" ht="16.5" hidden="1" customHeight="1"/>
    <row r="46028" ht="16.5" hidden="1" customHeight="1"/>
    <row r="46029" ht="16.5" hidden="1" customHeight="1"/>
    <row r="46030" ht="16.5" hidden="1" customHeight="1"/>
    <row r="46031" ht="16.5" hidden="1" customHeight="1"/>
    <row r="46032" ht="16.5" hidden="1" customHeight="1"/>
    <row r="46033" ht="16.5" hidden="1" customHeight="1"/>
    <row r="46034" ht="16.5" hidden="1" customHeight="1"/>
    <row r="46035" ht="16.5" hidden="1" customHeight="1"/>
    <row r="46036" ht="16.5" hidden="1" customHeight="1"/>
    <row r="46037" ht="16.5" hidden="1" customHeight="1"/>
    <row r="46038" ht="16.5" hidden="1" customHeight="1"/>
    <row r="46039" ht="16.5" hidden="1" customHeight="1"/>
    <row r="46040" ht="16.5" hidden="1" customHeight="1"/>
    <row r="46041" ht="16.5" hidden="1" customHeight="1"/>
    <row r="46042" ht="16.5" hidden="1" customHeight="1"/>
    <row r="46043" ht="16.5" hidden="1" customHeight="1"/>
    <row r="46044" ht="16.5" hidden="1" customHeight="1"/>
    <row r="46045" ht="16.5" hidden="1" customHeight="1"/>
    <row r="46046" ht="16.5" hidden="1" customHeight="1"/>
    <row r="46047" ht="16.5" hidden="1" customHeight="1"/>
    <row r="46048" ht="16.5" hidden="1" customHeight="1"/>
    <row r="46049" ht="16.5" hidden="1" customHeight="1"/>
    <row r="46050" ht="16.5" hidden="1" customHeight="1"/>
    <row r="46051" ht="16.5" hidden="1" customHeight="1"/>
    <row r="46052" ht="16.5" hidden="1" customHeight="1"/>
    <row r="46053" ht="16.5" hidden="1" customHeight="1"/>
    <row r="46054" ht="16.5" hidden="1" customHeight="1"/>
    <row r="46055" ht="16.5" hidden="1" customHeight="1"/>
    <row r="46056" ht="16.5" hidden="1" customHeight="1"/>
    <row r="46057" ht="16.5" hidden="1" customHeight="1"/>
    <row r="46058" ht="16.5" hidden="1" customHeight="1"/>
    <row r="46059" ht="16.5" hidden="1" customHeight="1"/>
    <row r="46060" ht="16.5" hidden="1" customHeight="1"/>
    <row r="46061" ht="16.5" hidden="1" customHeight="1"/>
    <row r="46062" ht="16.5" hidden="1" customHeight="1"/>
    <row r="46063" ht="16.5" hidden="1" customHeight="1"/>
    <row r="46064" ht="16.5" hidden="1" customHeight="1"/>
    <row r="46065" ht="16.5" hidden="1" customHeight="1"/>
    <row r="46066" ht="16.5" hidden="1" customHeight="1"/>
    <row r="46067" ht="16.5" hidden="1" customHeight="1"/>
    <row r="46068" ht="16.5" hidden="1" customHeight="1"/>
    <row r="46069" ht="16.5" hidden="1" customHeight="1"/>
    <row r="46070" ht="16.5" hidden="1" customHeight="1"/>
    <row r="46071" ht="16.5" hidden="1" customHeight="1"/>
    <row r="46072" ht="16.5" hidden="1" customHeight="1"/>
    <row r="46073" ht="16.5" hidden="1" customHeight="1"/>
    <row r="46074" ht="16.5" hidden="1" customHeight="1"/>
    <row r="46075" ht="16.5" hidden="1" customHeight="1"/>
    <row r="46076" ht="16.5" hidden="1" customHeight="1"/>
    <row r="46077" ht="16.5" hidden="1" customHeight="1"/>
    <row r="46078" ht="16.5" hidden="1" customHeight="1"/>
    <row r="46079" ht="16.5" hidden="1" customHeight="1"/>
    <row r="46080" ht="16.5" hidden="1" customHeight="1"/>
    <row r="46081" ht="16.5" hidden="1" customHeight="1"/>
    <row r="46082" ht="16.5" hidden="1" customHeight="1"/>
    <row r="46083" ht="16.5" hidden="1" customHeight="1"/>
    <row r="46084" ht="16.5" hidden="1" customHeight="1"/>
    <row r="46085" ht="16.5" hidden="1" customHeight="1"/>
    <row r="46086" ht="16.5" hidden="1" customHeight="1"/>
    <row r="46087" ht="16.5" hidden="1" customHeight="1"/>
    <row r="46088" ht="16.5" hidden="1" customHeight="1"/>
    <row r="46089" ht="16.5" hidden="1" customHeight="1"/>
    <row r="46090" ht="16.5" hidden="1" customHeight="1"/>
    <row r="46091" ht="16.5" hidden="1" customHeight="1"/>
    <row r="46092" ht="16.5" hidden="1" customHeight="1"/>
    <row r="46093" ht="16.5" hidden="1" customHeight="1"/>
    <row r="46094" ht="16.5" hidden="1" customHeight="1"/>
    <row r="46095" ht="16.5" hidden="1" customHeight="1"/>
    <row r="46096" ht="16.5" hidden="1" customHeight="1"/>
    <row r="46097" ht="16.5" hidden="1" customHeight="1"/>
    <row r="46098" ht="16.5" hidden="1" customHeight="1"/>
    <row r="46099" ht="16.5" hidden="1" customHeight="1"/>
    <row r="46100" ht="16.5" hidden="1" customHeight="1"/>
    <row r="46101" ht="16.5" hidden="1" customHeight="1"/>
    <row r="46102" ht="16.5" hidden="1" customHeight="1"/>
    <row r="46103" ht="16.5" hidden="1" customHeight="1"/>
    <row r="46104" ht="16.5" hidden="1" customHeight="1"/>
    <row r="46105" ht="16.5" hidden="1" customHeight="1"/>
    <row r="46106" ht="16.5" hidden="1" customHeight="1"/>
    <row r="46107" ht="16.5" hidden="1" customHeight="1"/>
    <row r="46108" ht="16.5" hidden="1" customHeight="1"/>
    <row r="46109" ht="16.5" hidden="1" customHeight="1"/>
    <row r="46110" ht="16.5" hidden="1" customHeight="1"/>
    <row r="46111" ht="16.5" hidden="1" customHeight="1"/>
    <row r="46112" ht="16.5" hidden="1" customHeight="1"/>
    <row r="46113" ht="16.5" hidden="1" customHeight="1"/>
    <row r="46114" ht="16.5" hidden="1" customHeight="1"/>
    <row r="46115" ht="16.5" hidden="1" customHeight="1"/>
    <row r="46116" ht="16.5" hidden="1" customHeight="1"/>
    <row r="46117" ht="16.5" hidden="1" customHeight="1"/>
    <row r="46118" ht="16.5" hidden="1" customHeight="1"/>
    <row r="46119" ht="16.5" hidden="1" customHeight="1"/>
    <row r="46120" ht="16.5" hidden="1" customHeight="1"/>
    <row r="46121" ht="16.5" hidden="1" customHeight="1"/>
    <row r="46122" ht="16.5" hidden="1" customHeight="1"/>
    <row r="46123" ht="16.5" hidden="1" customHeight="1"/>
    <row r="46124" ht="16.5" hidden="1" customHeight="1"/>
    <row r="46125" ht="16.5" hidden="1" customHeight="1"/>
    <row r="46126" ht="16.5" hidden="1" customHeight="1"/>
    <row r="46127" ht="16.5" hidden="1" customHeight="1"/>
    <row r="46128" ht="16.5" hidden="1" customHeight="1"/>
    <row r="46129" ht="16.5" hidden="1" customHeight="1"/>
    <row r="46130" ht="16.5" hidden="1" customHeight="1"/>
    <row r="46131" ht="16.5" hidden="1" customHeight="1"/>
    <row r="46132" ht="16.5" hidden="1" customHeight="1"/>
    <row r="46133" ht="16.5" hidden="1" customHeight="1"/>
    <row r="46134" ht="16.5" hidden="1" customHeight="1"/>
    <row r="46135" ht="16.5" hidden="1" customHeight="1"/>
    <row r="46136" ht="16.5" hidden="1" customHeight="1"/>
    <row r="46137" ht="16.5" hidden="1" customHeight="1"/>
    <row r="46138" ht="16.5" hidden="1" customHeight="1"/>
    <row r="46139" ht="16.5" hidden="1" customHeight="1"/>
    <row r="46140" ht="16.5" hidden="1" customHeight="1"/>
    <row r="46141" ht="16.5" hidden="1" customHeight="1"/>
    <row r="46142" ht="16.5" hidden="1" customHeight="1"/>
    <row r="46143" ht="16.5" hidden="1" customHeight="1"/>
    <row r="46144" ht="16.5" hidden="1" customHeight="1"/>
    <row r="46145" ht="16.5" hidden="1" customHeight="1"/>
    <row r="46146" ht="16.5" hidden="1" customHeight="1"/>
    <row r="46147" ht="16.5" hidden="1" customHeight="1"/>
    <row r="46148" ht="16.5" hidden="1" customHeight="1"/>
    <row r="46149" ht="16.5" hidden="1" customHeight="1"/>
    <row r="46150" ht="16.5" hidden="1" customHeight="1"/>
    <row r="46151" ht="16.5" hidden="1" customHeight="1"/>
    <row r="46152" ht="16.5" hidden="1" customHeight="1"/>
    <row r="46153" ht="16.5" hidden="1" customHeight="1"/>
    <row r="46154" ht="16.5" hidden="1" customHeight="1"/>
    <row r="46155" ht="16.5" hidden="1" customHeight="1"/>
    <row r="46156" ht="16.5" hidden="1" customHeight="1"/>
    <row r="46157" ht="16.5" hidden="1" customHeight="1"/>
    <row r="46158" ht="16.5" hidden="1" customHeight="1"/>
    <row r="46159" ht="16.5" hidden="1" customHeight="1"/>
    <row r="46160" ht="16.5" hidden="1" customHeight="1"/>
    <row r="46161" ht="16.5" hidden="1" customHeight="1"/>
    <row r="46162" ht="16.5" hidden="1" customHeight="1"/>
    <row r="46163" ht="16.5" hidden="1" customHeight="1"/>
    <row r="46164" ht="16.5" hidden="1" customHeight="1"/>
    <row r="46165" ht="16.5" hidden="1" customHeight="1"/>
    <row r="46166" ht="16.5" hidden="1" customHeight="1"/>
    <row r="46167" ht="16.5" hidden="1" customHeight="1"/>
    <row r="46168" ht="16.5" hidden="1" customHeight="1"/>
    <row r="46169" ht="16.5" hidden="1" customHeight="1"/>
    <row r="46170" ht="16.5" hidden="1" customHeight="1"/>
    <row r="46171" ht="16.5" hidden="1" customHeight="1"/>
    <row r="46172" ht="16.5" hidden="1" customHeight="1"/>
    <row r="46173" ht="16.5" hidden="1" customHeight="1"/>
    <row r="46174" ht="16.5" hidden="1" customHeight="1"/>
    <row r="46175" ht="16.5" hidden="1" customHeight="1"/>
    <row r="46176" ht="16.5" hidden="1" customHeight="1"/>
    <row r="46177" ht="16.5" hidden="1" customHeight="1"/>
    <row r="46178" ht="16.5" hidden="1" customHeight="1"/>
    <row r="46179" ht="16.5" hidden="1" customHeight="1"/>
    <row r="46180" ht="16.5" hidden="1" customHeight="1"/>
    <row r="46181" ht="16.5" hidden="1" customHeight="1"/>
    <row r="46182" ht="16.5" hidden="1" customHeight="1"/>
    <row r="46183" ht="16.5" hidden="1" customHeight="1"/>
    <row r="46184" ht="16.5" hidden="1" customHeight="1"/>
    <row r="46185" ht="16.5" hidden="1" customHeight="1"/>
    <row r="46186" ht="16.5" hidden="1" customHeight="1"/>
    <row r="46187" ht="16.5" hidden="1" customHeight="1"/>
    <row r="46188" ht="16.5" hidden="1" customHeight="1"/>
    <row r="46189" ht="16.5" hidden="1" customHeight="1"/>
    <row r="46190" ht="16.5" hidden="1" customHeight="1"/>
    <row r="46191" ht="16.5" hidden="1" customHeight="1"/>
    <row r="46192" ht="16.5" hidden="1" customHeight="1"/>
    <row r="46193" ht="16.5" hidden="1" customHeight="1"/>
    <row r="46194" ht="16.5" hidden="1" customHeight="1"/>
    <row r="46195" ht="16.5" hidden="1" customHeight="1"/>
    <row r="46196" ht="16.5" hidden="1" customHeight="1"/>
    <row r="46197" ht="16.5" hidden="1" customHeight="1"/>
    <row r="46198" ht="16.5" hidden="1" customHeight="1"/>
    <row r="46199" ht="16.5" hidden="1" customHeight="1"/>
    <row r="46200" ht="16.5" hidden="1" customHeight="1"/>
    <row r="46201" ht="16.5" hidden="1" customHeight="1"/>
    <row r="46202" ht="16.5" hidden="1" customHeight="1"/>
    <row r="46203" ht="16.5" hidden="1" customHeight="1"/>
    <row r="46204" ht="16.5" hidden="1" customHeight="1"/>
    <row r="46205" ht="16.5" hidden="1" customHeight="1"/>
    <row r="46206" ht="16.5" hidden="1" customHeight="1"/>
    <row r="46207" ht="16.5" hidden="1" customHeight="1"/>
    <row r="46208" ht="16.5" hidden="1" customHeight="1"/>
    <row r="46209" ht="16.5" hidden="1" customHeight="1"/>
    <row r="46210" ht="16.5" hidden="1" customHeight="1"/>
    <row r="46211" ht="16.5" hidden="1" customHeight="1"/>
    <row r="46212" ht="16.5" hidden="1" customHeight="1"/>
    <row r="46213" ht="16.5" hidden="1" customHeight="1"/>
    <row r="46214" ht="16.5" hidden="1" customHeight="1"/>
    <row r="46215" ht="16.5" hidden="1" customHeight="1"/>
    <row r="46216" ht="16.5" hidden="1" customHeight="1"/>
    <row r="46217" ht="16.5" hidden="1" customHeight="1"/>
    <row r="46218" ht="16.5" hidden="1" customHeight="1"/>
    <row r="46219" ht="16.5" hidden="1" customHeight="1"/>
    <row r="46220" ht="16.5" hidden="1" customHeight="1"/>
    <row r="46221" ht="16.5" hidden="1" customHeight="1"/>
    <row r="46222" ht="16.5" hidden="1" customHeight="1"/>
    <row r="46223" ht="16.5" hidden="1" customHeight="1"/>
    <row r="46224" ht="16.5" hidden="1" customHeight="1"/>
    <row r="46225" ht="16.5" hidden="1" customHeight="1"/>
    <row r="46226" ht="16.5" hidden="1" customHeight="1"/>
    <row r="46227" ht="16.5" hidden="1" customHeight="1"/>
    <row r="46228" ht="16.5" hidden="1" customHeight="1"/>
    <row r="46229" ht="16.5" hidden="1" customHeight="1"/>
    <row r="46230" ht="16.5" hidden="1" customHeight="1"/>
    <row r="46231" ht="16.5" hidden="1" customHeight="1"/>
    <row r="46232" ht="16.5" hidden="1" customHeight="1"/>
    <row r="46233" ht="16.5" hidden="1" customHeight="1"/>
    <row r="46234" ht="16.5" hidden="1" customHeight="1"/>
    <row r="46235" ht="16.5" hidden="1" customHeight="1"/>
    <row r="46236" ht="16.5" hidden="1" customHeight="1"/>
    <row r="46237" ht="16.5" hidden="1" customHeight="1"/>
    <row r="46238" ht="16.5" hidden="1" customHeight="1"/>
    <row r="46239" ht="16.5" hidden="1" customHeight="1"/>
    <row r="46240" ht="16.5" hidden="1" customHeight="1"/>
    <row r="46241" ht="16.5" hidden="1" customHeight="1"/>
    <row r="46242" ht="16.5" hidden="1" customHeight="1"/>
    <row r="46243" ht="16.5" hidden="1" customHeight="1"/>
    <row r="46244" ht="16.5" hidden="1" customHeight="1"/>
    <row r="46245" ht="16.5" hidden="1" customHeight="1"/>
    <row r="46246" ht="16.5" hidden="1" customHeight="1"/>
    <row r="46247" ht="16.5" hidden="1" customHeight="1"/>
    <row r="46248" ht="16.5" hidden="1" customHeight="1"/>
    <row r="46249" ht="16.5" hidden="1" customHeight="1"/>
    <row r="46250" ht="16.5" hidden="1" customHeight="1"/>
    <row r="46251" ht="16.5" hidden="1" customHeight="1"/>
    <row r="46252" ht="16.5" hidden="1" customHeight="1"/>
    <row r="46253" ht="16.5" hidden="1" customHeight="1"/>
    <row r="46254" ht="16.5" hidden="1" customHeight="1"/>
    <row r="46255" ht="16.5" hidden="1" customHeight="1"/>
    <row r="46256" ht="16.5" hidden="1" customHeight="1"/>
    <row r="46257" ht="16.5" hidden="1" customHeight="1"/>
    <row r="46258" ht="16.5" hidden="1" customHeight="1"/>
    <row r="46259" ht="16.5" hidden="1" customHeight="1"/>
    <row r="46260" ht="16.5" hidden="1" customHeight="1"/>
    <row r="46261" ht="16.5" hidden="1" customHeight="1"/>
    <row r="46262" ht="16.5" hidden="1" customHeight="1"/>
    <row r="46263" ht="16.5" hidden="1" customHeight="1"/>
    <row r="46264" ht="16.5" hidden="1" customHeight="1"/>
    <row r="46265" ht="16.5" hidden="1" customHeight="1"/>
    <row r="46266" ht="16.5" hidden="1" customHeight="1"/>
    <row r="46267" ht="16.5" hidden="1" customHeight="1"/>
    <row r="46268" ht="16.5" hidden="1" customHeight="1"/>
    <row r="46269" ht="16.5" hidden="1" customHeight="1"/>
    <row r="46270" ht="16.5" hidden="1" customHeight="1"/>
    <row r="46271" ht="16.5" hidden="1" customHeight="1"/>
    <row r="46272" ht="16.5" hidden="1" customHeight="1"/>
    <row r="46273" ht="16.5" hidden="1" customHeight="1"/>
    <row r="46274" ht="16.5" hidden="1" customHeight="1"/>
    <row r="46275" ht="16.5" hidden="1" customHeight="1"/>
    <row r="46276" ht="16.5" hidden="1" customHeight="1"/>
    <row r="46277" ht="16.5" hidden="1" customHeight="1"/>
    <row r="46278" ht="16.5" hidden="1" customHeight="1"/>
    <row r="46279" ht="16.5" hidden="1" customHeight="1"/>
    <row r="46280" ht="16.5" hidden="1" customHeight="1"/>
    <row r="46281" ht="16.5" hidden="1" customHeight="1"/>
    <row r="46282" ht="16.5" hidden="1" customHeight="1"/>
    <row r="46283" ht="16.5" hidden="1" customHeight="1"/>
    <row r="46284" ht="16.5" hidden="1" customHeight="1"/>
    <row r="46285" ht="16.5" hidden="1" customHeight="1"/>
    <row r="46286" ht="16.5" hidden="1" customHeight="1"/>
    <row r="46287" ht="16.5" hidden="1" customHeight="1"/>
    <row r="46288" ht="16.5" hidden="1" customHeight="1"/>
    <row r="46289" ht="16.5" hidden="1" customHeight="1"/>
    <row r="46290" ht="16.5" hidden="1" customHeight="1"/>
    <row r="46291" ht="16.5" hidden="1" customHeight="1"/>
    <row r="46292" ht="16.5" hidden="1" customHeight="1"/>
    <row r="46293" ht="16.5" hidden="1" customHeight="1"/>
    <row r="46294" ht="16.5" hidden="1" customHeight="1"/>
    <row r="46295" ht="16.5" hidden="1" customHeight="1"/>
    <row r="46296" ht="16.5" hidden="1" customHeight="1"/>
    <row r="46297" ht="16.5" hidden="1" customHeight="1"/>
    <row r="46298" ht="16.5" hidden="1" customHeight="1"/>
    <row r="46299" ht="16.5" hidden="1" customHeight="1"/>
    <row r="46300" ht="16.5" hidden="1" customHeight="1"/>
    <row r="46301" ht="16.5" hidden="1" customHeight="1"/>
    <row r="46302" ht="16.5" hidden="1" customHeight="1"/>
    <row r="46303" ht="16.5" hidden="1" customHeight="1"/>
    <row r="46304" ht="16.5" hidden="1" customHeight="1"/>
    <row r="46305" ht="16.5" hidden="1" customHeight="1"/>
    <row r="46306" ht="16.5" hidden="1" customHeight="1"/>
    <row r="46307" ht="16.5" hidden="1" customHeight="1"/>
    <row r="46308" ht="16.5" hidden="1" customHeight="1"/>
    <row r="46309" ht="16.5" hidden="1" customHeight="1"/>
    <row r="46310" ht="16.5" hidden="1" customHeight="1"/>
    <row r="46311" ht="16.5" hidden="1" customHeight="1"/>
    <row r="46312" ht="16.5" hidden="1" customHeight="1"/>
    <row r="46313" ht="16.5" hidden="1" customHeight="1"/>
    <row r="46314" ht="16.5" hidden="1" customHeight="1"/>
    <row r="46315" ht="16.5" hidden="1" customHeight="1"/>
    <row r="46316" ht="16.5" hidden="1" customHeight="1"/>
    <row r="46317" ht="16.5" hidden="1" customHeight="1"/>
    <row r="46318" ht="16.5" hidden="1" customHeight="1"/>
    <row r="46319" ht="16.5" hidden="1" customHeight="1"/>
    <row r="46320" ht="16.5" hidden="1" customHeight="1"/>
    <row r="46321" ht="16.5" hidden="1" customHeight="1"/>
    <row r="46322" ht="16.5" hidden="1" customHeight="1"/>
    <row r="46323" ht="16.5" hidden="1" customHeight="1"/>
    <row r="46324" ht="16.5" hidden="1" customHeight="1"/>
    <row r="46325" ht="16.5" hidden="1" customHeight="1"/>
    <row r="46326" ht="16.5" hidden="1" customHeight="1"/>
    <row r="46327" ht="16.5" hidden="1" customHeight="1"/>
    <row r="46328" ht="16.5" hidden="1" customHeight="1"/>
    <row r="46329" ht="16.5" hidden="1" customHeight="1"/>
    <row r="46330" ht="16.5" hidden="1" customHeight="1"/>
    <row r="46331" ht="16.5" hidden="1" customHeight="1"/>
    <row r="46332" ht="16.5" hidden="1" customHeight="1"/>
    <row r="46333" ht="16.5" hidden="1" customHeight="1"/>
    <row r="46334" ht="16.5" hidden="1" customHeight="1"/>
    <row r="46335" ht="16.5" hidden="1" customHeight="1"/>
    <row r="46336" ht="16.5" hidden="1" customHeight="1"/>
    <row r="46337" ht="16.5" hidden="1" customHeight="1"/>
    <row r="46338" ht="16.5" hidden="1" customHeight="1"/>
    <row r="46339" ht="16.5" hidden="1" customHeight="1"/>
    <row r="46340" ht="16.5" hidden="1" customHeight="1"/>
    <row r="46341" ht="16.5" hidden="1" customHeight="1"/>
    <row r="46342" ht="16.5" hidden="1" customHeight="1"/>
    <row r="46343" ht="16.5" hidden="1" customHeight="1"/>
    <row r="46344" ht="16.5" hidden="1" customHeight="1"/>
    <row r="46345" ht="16.5" hidden="1" customHeight="1"/>
    <row r="46346" ht="16.5" hidden="1" customHeight="1"/>
    <row r="46347" ht="16.5" hidden="1" customHeight="1"/>
    <row r="46348" ht="16.5" hidden="1" customHeight="1"/>
    <row r="46349" ht="16.5" hidden="1" customHeight="1"/>
    <row r="46350" ht="16.5" hidden="1" customHeight="1"/>
    <row r="46351" ht="16.5" hidden="1" customHeight="1"/>
    <row r="46352" ht="16.5" hidden="1" customHeight="1"/>
    <row r="46353" ht="16.5" hidden="1" customHeight="1"/>
    <row r="46354" ht="16.5" hidden="1" customHeight="1"/>
    <row r="46355" ht="16.5" hidden="1" customHeight="1"/>
    <row r="46356" ht="16.5" hidden="1" customHeight="1"/>
    <row r="46357" ht="16.5" hidden="1" customHeight="1"/>
    <row r="46358" ht="16.5" hidden="1" customHeight="1"/>
    <row r="46359" ht="16.5" hidden="1" customHeight="1"/>
    <row r="46360" ht="16.5" hidden="1" customHeight="1"/>
    <row r="46361" ht="16.5" hidden="1" customHeight="1"/>
    <row r="46362" ht="16.5" hidden="1" customHeight="1"/>
    <row r="46363" ht="16.5" hidden="1" customHeight="1"/>
    <row r="46364" ht="16.5" hidden="1" customHeight="1"/>
    <row r="46365" ht="16.5" hidden="1" customHeight="1"/>
    <row r="46366" ht="16.5" hidden="1" customHeight="1"/>
    <row r="46367" ht="16.5" hidden="1" customHeight="1"/>
    <row r="46368" ht="16.5" hidden="1" customHeight="1"/>
    <row r="46369" ht="16.5" hidden="1" customHeight="1"/>
    <row r="46370" ht="16.5" hidden="1" customHeight="1"/>
    <row r="46371" ht="16.5" hidden="1" customHeight="1"/>
    <row r="46372" ht="16.5" hidden="1" customHeight="1"/>
    <row r="46373" ht="16.5" hidden="1" customHeight="1"/>
    <row r="46374" ht="16.5" hidden="1" customHeight="1"/>
    <row r="46375" ht="16.5" hidden="1" customHeight="1"/>
    <row r="46376" ht="16.5" hidden="1" customHeight="1"/>
    <row r="46377" ht="16.5" hidden="1" customHeight="1"/>
    <row r="46378" ht="16.5" hidden="1" customHeight="1"/>
    <row r="46379" ht="16.5" hidden="1" customHeight="1"/>
    <row r="46380" ht="16.5" hidden="1" customHeight="1"/>
    <row r="46381" ht="16.5" hidden="1" customHeight="1"/>
    <row r="46382" ht="16.5" hidden="1" customHeight="1"/>
    <row r="46383" ht="16.5" hidden="1" customHeight="1"/>
    <row r="46384" ht="16.5" hidden="1" customHeight="1"/>
    <row r="46385" ht="16.5" hidden="1" customHeight="1"/>
    <row r="46386" ht="16.5" hidden="1" customHeight="1"/>
    <row r="46387" ht="16.5" hidden="1" customHeight="1"/>
    <row r="46388" ht="16.5" hidden="1" customHeight="1"/>
    <row r="46389" ht="16.5" hidden="1" customHeight="1"/>
    <row r="46390" ht="16.5" hidden="1" customHeight="1"/>
    <row r="46391" ht="16.5" hidden="1" customHeight="1"/>
    <row r="46392" ht="16.5" hidden="1" customHeight="1"/>
    <row r="46393" ht="16.5" hidden="1" customHeight="1"/>
    <row r="46394" ht="16.5" hidden="1" customHeight="1"/>
    <row r="46395" ht="16.5" hidden="1" customHeight="1"/>
    <row r="46396" ht="16.5" hidden="1" customHeight="1"/>
    <row r="46397" ht="16.5" hidden="1" customHeight="1"/>
    <row r="46398" ht="16.5" hidden="1" customHeight="1"/>
    <row r="46399" ht="16.5" hidden="1" customHeight="1"/>
    <row r="46400" ht="16.5" hidden="1" customHeight="1"/>
    <row r="46401" ht="16.5" hidden="1" customHeight="1"/>
    <row r="46402" ht="16.5" hidden="1" customHeight="1"/>
    <row r="46403" ht="16.5" hidden="1" customHeight="1"/>
    <row r="46404" ht="16.5" hidden="1" customHeight="1"/>
    <row r="46405" ht="16.5" hidden="1" customHeight="1"/>
    <row r="46406" ht="16.5" hidden="1" customHeight="1"/>
    <row r="46407" ht="16.5" hidden="1" customHeight="1"/>
    <row r="46408" ht="16.5" hidden="1" customHeight="1"/>
    <row r="46409" ht="16.5" hidden="1" customHeight="1"/>
    <row r="46410" ht="16.5" hidden="1" customHeight="1"/>
    <row r="46411" ht="16.5" hidden="1" customHeight="1"/>
    <row r="46412" ht="16.5" hidden="1" customHeight="1"/>
    <row r="46413" ht="16.5" hidden="1" customHeight="1"/>
    <row r="46414" ht="16.5" hidden="1" customHeight="1"/>
    <row r="46415" ht="16.5" hidden="1" customHeight="1"/>
    <row r="46416" ht="16.5" hidden="1" customHeight="1"/>
    <row r="46417" ht="16.5" hidden="1" customHeight="1"/>
    <row r="46418" ht="16.5" hidden="1" customHeight="1"/>
    <row r="46419" ht="16.5" hidden="1" customHeight="1"/>
    <row r="46420" ht="16.5" hidden="1" customHeight="1"/>
    <row r="46421" ht="16.5" hidden="1" customHeight="1"/>
    <row r="46422" ht="16.5" hidden="1" customHeight="1"/>
    <row r="46423" ht="16.5" hidden="1" customHeight="1"/>
    <row r="46424" ht="16.5" hidden="1" customHeight="1"/>
    <row r="46425" ht="16.5" hidden="1" customHeight="1"/>
    <row r="46426" ht="16.5" hidden="1" customHeight="1"/>
    <row r="46427" ht="16.5" hidden="1" customHeight="1"/>
    <row r="46428" ht="16.5" hidden="1" customHeight="1"/>
    <row r="46429" ht="16.5" hidden="1" customHeight="1"/>
    <row r="46430" ht="16.5" hidden="1" customHeight="1"/>
    <row r="46431" ht="16.5" hidden="1" customHeight="1"/>
    <row r="46432" ht="16.5" hidden="1" customHeight="1"/>
    <row r="46433" ht="16.5" hidden="1" customHeight="1"/>
    <row r="46434" ht="16.5" hidden="1" customHeight="1"/>
    <row r="46435" ht="16.5" hidden="1" customHeight="1"/>
    <row r="46436" ht="16.5" hidden="1" customHeight="1"/>
    <row r="46437" ht="16.5" hidden="1" customHeight="1"/>
    <row r="46438" ht="16.5" hidden="1" customHeight="1"/>
    <row r="46439" ht="16.5" hidden="1" customHeight="1"/>
    <row r="46440" ht="16.5" hidden="1" customHeight="1"/>
    <row r="46441" ht="16.5" hidden="1" customHeight="1"/>
    <row r="46442" ht="16.5" hidden="1" customHeight="1"/>
    <row r="46443" ht="16.5" hidden="1" customHeight="1"/>
    <row r="46444" ht="16.5" hidden="1" customHeight="1"/>
    <row r="46445" ht="16.5" hidden="1" customHeight="1"/>
    <row r="46446" ht="16.5" hidden="1" customHeight="1"/>
    <row r="46447" ht="16.5" hidden="1" customHeight="1"/>
    <row r="46448" ht="16.5" hidden="1" customHeight="1"/>
    <row r="46449" ht="16.5" hidden="1" customHeight="1"/>
    <row r="46450" ht="16.5" hidden="1" customHeight="1"/>
    <row r="46451" ht="16.5" hidden="1" customHeight="1"/>
    <row r="46452" ht="16.5" hidden="1" customHeight="1"/>
    <row r="46453" ht="16.5" hidden="1" customHeight="1"/>
    <row r="46454" ht="16.5" hidden="1" customHeight="1"/>
    <row r="46455" ht="16.5" hidden="1" customHeight="1"/>
    <row r="46456" ht="16.5" hidden="1" customHeight="1"/>
    <row r="46457" ht="16.5" hidden="1" customHeight="1"/>
    <row r="46458" ht="16.5" hidden="1" customHeight="1"/>
    <row r="46459" ht="16.5" hidden="1" customHeight="1"/>
    <row r="46460" ht="16.5" hidden="1" customHeight="1"/>
    <row r="46461" ht="16.5" hidden="1" customHeight="1"/>
    <row r="46462" ht="16.5" hidden="1" customHeight="1"/>
    <row r="46463" ht="16.5" hidden="1" customHeight="1"/>
    <row r="46464" ht="16.5" hidden="1" customHeight="1"/>
    <row r="46465" ht="16.5" hidden="1" customHeight="1"/>
    <row r="46466" ht="16.5" hidden="1" customHeight="1"/>
    <row r="46467" ht="16.5" hidden="1" customHeight="1"/>
    <row r="46468" ht="16.5" hidden="1" customHeight="1"/>
    <row r="46469" ht="16.5" hidden="1" customHeight="1"/>
    <row r="46470" ht="16.5" hidden="1" customHeight="1"/>
    <row r="46471" ht="16.5" hidden="1" customHeight="1"/>
    <row r="46472" ht="16.5" hidden="1" customHeight="1"/>
    <row r="46473" ht="16.5" hidden="1" customHeight="1"/>
    <row r="46474" ht="16.5" hidden="1" customHeight="1"/>
    <row r="46475" ht="16.5" hidden="1" customHeight="1"/>
    <row r="46476" ht="16.5" hidden="1" customHeight="1"/>
    <row r="46477" ht="16.5" hidden="1" customHeight="1"/>
    <row r="46478" ht="16.5" hidden="1" customHeight="1"/>
    <row r="46479" ht="16.5" hidden="1" customHeight="1"/>
    <row r="46480" ht="16.5" hidden="1" customHeight="1"/>
    <row r="46481" ht="16.5" hidden="1" customHeight="1"/>
    <row r="46482" ht="16.5" hidden="1" customHeight="1"/>
    <row r="46483" ht="16.5" hidden="1" customHeight="1"/>
    <row r="46484" ht="16.5" hidden="1" customHeight="1"/>
    <row r="46485" ht="16.5" hidden="1" customHeight="1"/>
    <row r="46486" ht="16.5" hidden="1" customHeight="1"/>
    <row r="46487" ht="16.5" hidden="1" customHeight="1"/>
    <row r="46488" ht="16.5" hidden="1" customHeight="1"/>
    <row r="46489" ht="16.5" hidden="1" customHeight="1"/>
    <row r="46490" ht="16.5" hidden="1" customHeight="1"/>
    <row r="46491" ht="16.5" hidden="1" customHeight="1"/>
    <row r="46492" ht="16.5" hidden="1" customHeight="1"/>
    <row r="46493" ht="16.5" hidden="1" customHeight="1"/>
    <row r="46494" ht="16.5" hidden="1" customHeight="1"/>
    <row r="46495" ht="16.5" hidden="1" customHeight="1"/>
    <row r="46496" ht="16.5" hidden="1" customHeight="1"/>
    <row r="46497" ht="16.5" hidden="1" customHeight="1"/>
    <row r="46498" ht="16.5" hidden="1" customHeight="1"/>
    <row r="46499" ht="16.5" hidden="1" customHeight="1"/>
    <row r="46500" ht="16.5" hidden="1" customHeight="1"/>
    <row r="46501" ht="16.5" hidden="1" customHeight="1"/>
    <row r="46502" ht="16.5" hidden="1" customHeight="1"/>
    <row r="46503" ht="16.5" hidden="1" customHeight="1"/>
    <row r="46504" ht="16.5" hidden="1" customHeight="1"/>
    <row r="46505" ht="16.5" hidden="1" customHeight="1"/>
    <row r="46506" ht="16.5" hidden="1" customHeight="1"/>
    <row r="46507" ht="16.5" hidden="1" customHeight="1"/>
    <row r="46508" ht="16.5" hidden="1" customHeight="1"/>
    <row r="46509" ht="16.5" hidden="1" customHeight="1"/>
    <row r="46510" ht="16.5" hidden="1" customHeight="1"/>
    <row r="46511" ht="16.5" hidden="1" customHeight="1"/>
    <row r="46512" ht="16.5" hidden="1" customHeight="1"/>
    <row r="46513" ht="16.5" hidden="1" customHeight="1"/>
    <row r="46514" ht="16.5" hidden="1" customHeight="1"/>
    <row r="46515" ht="16.5" hidden="1" customHeight="1"/>
    <row r="46516" ht="16.5" hidden="1" customHeight="1"/>
    <row r="46517" ht="16.5" hidden="1" customHeight="1"/>
    <row r="46518" ht="16.5" hidden="1" customHeight="1"/>
    <row r="46519" ht="16.5" hidden="1" customHeight="1"/>
    <row r="46520" ht="16.5" hidden="1" customHeight="1"/>
    <row r="46521" ht="16.5" hidden="1" customHeight="1"/>
    <row r="46522" ht="16.5" hidden="1" customHeight="1"/>
    <row r="46523" ht="16.5" hidden="1" customHeight="1"/>
    <row r="46524" ht="16.5" hidden="1" customHeight="1"/>
    <row r="46525" ht="16.5" hidden="1" customHeight="1"/>
    <row r="46526" ht="16.5" hidden="1" customHeight="1"/>
    <row r="46527" ht="16.5" hidden="1" customHeight="1"/>
    <row r="46528" ht="16.5" hidden="1" customHeight="1"/>
    <row r="46529" ht="16.5" hidden="1" customHeight="1"/>
    <row r="46530" ht="16.5" hidden="1" customHeight="1"/>
    <row r="46531" ht="16.5" hidden="1" customHeight="1"/>
    <row r="46532" ht="16.5" hidden="1" customHeight="1"/>
    <row r="46533" ht="16.5" hidden="1" customHeight="1"/>
    <row r="46534" ht="16.5" hidden="1" customHeight="1"/>
    <row r="46535" ht="16.5" hidden="1" customHeight="1"/>
    <row r="46536" ht="16.5" hidden="1" customHeight="1"/>
    <row r="46537" ht="16.5" hidden="1" customHeight="1"/>
    <row r="46538" ht="16.5" hidden="1" customHeight="1"/>
    <row r="46539" ht="16.5" hidden="1" customHeight="1"/>
    <row r="46540" ht="16.5" hidden="1" customHeight="1"/>
    <row r="46541" ht="16.5" hidden="1" customHeight="1"/>
    <row r="46542" ht="16.5" hidden="1" customHeight="1"/>
    <row r="46543" ht="16.5" hidden="1" customHeight="1"/>
    <row r="46544" ht="16.5" hidden="1" customHeight="1"/>
    <row r="46545" ht="16.5" hidden="1" customHeight="1"/>
    <row r="46546" ht="16.5" hidden="1" customHeight="1"/>
    <row r="46547" ht="16.5" hidden="1" customHeight="1"/>
    <row r="46548" ht="16.5" hidden="1" customHeight="1"/>
    <row r="46549" ht="16.5" hidden="1" customHeight="1"/>
    <row r="46550" ht="16.5" hidden="1" customHeight="1"/>
    <row r="46551" ht="16.5" hidden="1" customHeight="1"/>
    <row r="46552" ht="16.5" hidden="1" customHeight="1"/>
    <row r="46553" ht="16.5" hidden="1" customHeight="1"/>
    <row r="46554" ht="16.5" hidden="1" customHeight="1"/>
    <row r="46555" ht="16.5" hidden="1" customHeight="1"/>
    <row r="46556" ht="16.5" hidden="1" customHeight="1"/>
    <row r="46557" ht="16.5" hidden="1" customHeight="1"/>
    <row r="46558" ht="16.5" hidden="1" customHeight="1"/>
    <row r="46559" ht="16.5" hidden="1" customHeight="1"/>
    <row r="46560" ht="16.5" hidden="1" customHeight="1"/>
    <row r="46561" ht="16.5" hidden="1" customHeight="1"/>
    <row r="46562" ht="16.5" hidden="1" customHeight="1"/>
    <row r="46563" ht="16.5" hidden="1" customHeight="1"/>
    <row r="46564" ht="16.5" hidden="1" customHeight="1"/>
    <row r="46565" ht="16.5" hidden="1" customHeight="1"/>
    <row r="46566" ht="16.5" hidden="1" customHeight="1"/>
    <row r="46567" ht="16.5" hidden="1" customHeight="1"/>
    <row r="46568" ht="16.5" hidden="1" customHeight="1"/>
    <row r="46569" ht="16.5" hidden="1" customHeight="1"/>
    <row r="46570" ht="16.5" hidden="1" customHeight="1"/>
    <row r="46571" ht="16.5" hidden="1" customHeight="1"/>
    <row r="46572" ht="16.5" hidden="1" customHeight="1"/>
    <row r="46573" ht="16.5" hidden="1" customHeight="1"/>
    <row r="46574" ht="16.5" hidden="1" customHeight="1"/>
    <row r="46575" ht="16.5" hidden="1" customHeight="1"/>
    <row r="46576" ht="16.5" hidden="1" customHeight="1"/>
    <row r="46577" ht="16.5" hidden="1" customHeight="1"/>
    <row r="46578" ht="16.5" hidden="1" customHeight="1"/>
    <row r="46579" ht="16.5" hidden="1" customHeight="1"/>
    <row r="46580" ht="16.5" hidden="1" customHeight="1"/>
    <row r="46581" ht="16.5" hidden="1" customHeight="1"/>
    <row r="46582" ht="16.5" hidden="1" customHeight="1"/>
    <row r="46583" ht="16.5" hidden="1" customHeight="1"/>
    <row r="46584" ht="16.5" hidden="1" customHeight="1"/>
    <row r="46585" ht="16.5" hidden="1" customHeight="1"/>
    <row r="46586" ht="16.5" hidden="1" customHeight="1"/>
    <row r="46587" ht="16.5" hidden="1" customHeight="1"/>
    <row r="46588" ht="16.5" hidden="1" customHeight="1"/>
    <row r="46589" ht="16.5" hidden="1" customHeight="1"/>
    <row r="46590" ht="16.5" hidden="1" customHeight="1"/>
    <row r="46591" ht="16.5" hidden="1" customHeight="1"/>
    <row r="46592" ht="16.5" hidden="1" customHeight="1"/>
    <row r="46593" ht="16.5" hidden="1" customHeight="1"/>
    <row r="46594" ht="16.5" hidden="1" customHeight="1"/>
    <row r="46595" ht="16.5" hidden="1" customHeight="1"/>
    <row r="46596" ht="16.5" hidden="1" customHeight="1"/>
    <row r="46597" ht="16.5" hidden="1" customHeight="1"/>
    <row r="46598" ht="16.5" hidden="1" customHeight="1"/>
    <row r="46599" ht="16.5" hidden="1" customHeight="1"/>
    <row r="46600" ht="16.5" hidden="1" customHeight="1"/>
    <row r="46601" ht="16.5" hidden="1" customHeight="1"/>
    <row r="46602" ht="16.5" hidden="1" customHeight="1"/>
    <row r="46603" ht="16.5" hidden="1" customHeight="1"/>
    <row r="46604" ht="16.5" hidden="1" customHeight="1"/>
    <row r="46605" ht="16.5" hidden="1" customHeight="1"/>
    <row r="46606" ht="16.5" hidden="1" customHeight="1"/>
    <row r="46607" ht="16.5" hidden="1" customHeight="1"/>
    <row r="46608" ht="16.5" hidden="1" customHeight="1"/>
    <row r="46609" ht="16.5" hidden="1" customHeight="1"/>
    <row r="46610" ht="16.5" hidden="1" customHeight="1"/>
    <row r="46611" ht="16.5" hidden="1" customHeight="1"/>
    <row r="46612" ht="16.5" hidden="1" customHeight="1"/>
    <row r="46613" ht="16.5" hidden="1" customHeight="1"/>
    <row r="46614" ht="16.5" hidden="1" customHeight="1"/>
    <row r="46615" ht="16.5" hidden="1" customHeight="1"/>
    <row r="46616" ht="16.5" hidden="1" customHeight="1"/>
    <row r="46617" ht="16.5" hidden="1" customHeight="1"/>
    <row r="46618" ht="16.5" hidden="1" customHeight="1"/>
    <row r="46619" ht="16.5" hidden="1" customHeight="1"/>
    <row r="46620" ht="16.5" hidden="1" customHeight="1"/>
    <row r="46621" ht="16.5" hidden="1" customHeight="1"/>
    <row r="46622" ht="16.5" hidden="1" customHeight="1"/>
    <row r="46623" ht="16.5" hidden="1" customHeight="1"/>
    <row r="46624" ht="16.5" hidden="1" customHeight="1"/>
    <row r="46625" ht="16.5" hidden="1" customHeight="1"/>
    <row r="46626" ht="16.5" hidden="1" customHeight="1"/>
    <row r="46627" ht="16.5" hidden="1" customHeight="1"/>
    <row r="46628" ht="16.5" hidden="1" customHeight="1"/>
    <row r="46629" ht="16.5" hidden="1" customHeight="1"/>
    <row r="46630" ht="16.5" hidden="1" customHeight="1"/>
    <row r="46631" ht="16.5" hidden="1" customHeight="1"/>
    <row r="46632" ht="16.5" hidden="1" customHeight="1"/>
    <row r="46633" ht="16.5" hidden="1" customHeight="1"/>
    <row r="46634" ht="16.5" hidden="1" customHeight="1"/>
    <row r="46635" ht="16.5" hidden="1" customHeight="1"/>
    <row r="46636" ht="16.5" hidden="1" customHeight="1"/>
    <row r="46637" ht="16.5" hidden="1" customHeight="1"/>
    <row r="46638" ht="16.5" hidden="1" customHeight="1"/>
    <row r="46639" ht="16.5" hidden="1" customHeight="1"/>
    <row r="46640" ht="16.5" hidden="1" customHeight="1"/>
    <row r="46641" ht="16.5" hidden="1" customHeight="1"/>
    <row r="46642" ht="16.5" hidden="1" customHeight="1"/>
    <row r="46643" ht="16.5" hidden="1" customHeight="1"/>
    <row r="46644" ht="16.5" hidden="1" customHeight="1"/>
    <row r="46645" ht="16.5" hidden="1" customHeight="1"/>
    <row r="46646" ht="16.5" hidden="1" customHeight="1"/>
    <row r="46647" ht="16.5" hidden="1" customHeight="1"/>
    <row r="46648" ht="16.5" hidden="1" customHeight="1"/>
    <row r="46649" ht="16.5" hidden="1" customHeight="1"/>
    <row r="46650" ht="16.5" hidden="1" customHeight="1"/>
    <row r="46651" ht="16.5" hidden="1" customHeight="1"/>
    <row r="46652" ht="16.5" hidden="1" customHeight="1"/>
    <row r="46653" ht="16.5" hidden="1" customHeight="1"/>
    <row r="46654" ht="16.5" hidden="1" customHeight="1"/>
    <row r="46655" ht="16.5" hidden="1" customHeight="1"/>
    <row r="46656" ht="16.5" hidden="1" customHeight="1"/>
    <row r="46657" ht="16.5" hidden="1" customHeight="1"/>
    <row r="46658" ht="16.5" hidden="1" customHeight="1"/>
    <row r="46659" ht="16.5" hidden="1" customHeight="1"/>
    <row r="46660" ht="16.5" hidden="1" customHeight="1"/>
    <row r="46661" ht="16.5" hidden="1" customHeight="1"/>
    <row r="46662" ht="16.5" hidden="1" customHeight="1"/>
    <row r="46663" ht="16.5" hidden="1" customHeight="1"/>
    <row r="46664" ht="16.5" hidden="1" customHeight="1"/>
    <row r="46665" ht="16.5" hidden="1" customHeight="1"/>
    <row r="46666" ht="16.5" hidden="1" customHeight="1"/>
    <row r="46667" ht="16.5" hidden="1" customHeight="1"/>
    <row r="46668" ht="16.5" hidden="1" customHeight="1"/>
    <row r="46669" ht="16.5" hidden="1" customHeight="1"/>
    <row r="46670" ht="16.5" hidden="1" customHeight="1"/>
    <row r="46671" ht="16.5" hidden="1" customHeight="1"/>
    <row r="46672" ht="16.5" hidden="1" customHeight="1"/>
    <row r="46673" ht="16.5" hidden="1" customHeight="1"/>
    <row r="46674" ht="16.5" hidden="1" customHeight="1"/>
    <row r="46675" ht="16.5" hidden="1" customHeight="1"/>
    <row r="46676" ht="16.5" hidden="1" customHeight="1"/>
    <row r="46677" ht="16.5" hidden="1" customHeight="1"/>
    <row r="46678" ht="16.5" hidden="1" customHeight="1"/>
    <row r="46679" ht="16.5" hidden="1" customHeight="1"/>
    <row r="46680" ht="16.5" hidden="1" customHeight="1"/>
    <row r="46681" ht="16.5" hidden="1" customHeight="1"/>
    <row r="46682" ht="16.5" hidden="1" customHeight="1"/>
    <row r="46683" ht="16.5" hidden="1" customHeight="1"/>
    <row r="46684" ht="16.5" hidden="1" customHeight="1"/>
    <row r="46685" ht="16.5" hidden="1" customHeight="1"/>
    <row r="46686" ht="16.5" hidden="1" customHeight="1"/>
    <row r="46687" ht="16.5" hidden="1" customHeight="1"/>
    <row r="46688" ht="16.5" hidden="1" customHeight="1"/>
    <row r="46689" ht="16.5" hidden="1" customHeight="1"/>
    <row r="46690" ht="16.5" hidden="1" customHeight="1"/>
    <row r="46691" ht="16.5" hidden="1" customHeight="1"/>
    <row r="46692" ht="16.5" hidden="1" customHeight="1"/>
    <row r="46693" ht="16.5" hidden="1" customHeight="1"/>
    <row r="46694" ht="16.5" hidden="1" customHeight="1"/>
    <row r="46695" ht="16.5" hidden="1" customHeight="1"/>
    <row r="46696" ht="16.5" hidden="1" customHeight="1"/>
    <row r="46697" ht="16.5" hidden="1" customHeight="1"/>
    <row r="46698" ht="16.5" hidden="1" customHeight="1"/>
    <row r="46699" ht="16.5" hidden="1" customHeight="1"/>
    <row r="46700" ht="16.5" hidden="1" customHeight="1"/>
    <row r="46701" ht="16.5" hidden="1" customHeight="1"/>
    <row r="46702" ht="16.5" hidden="1" customHeight="1"/>
    <row r="46703" ht="16.5" hidden="1" customHeight="1"/>
    <row r="46704" ht="16.5" hidden="1" customHeight="1"/>
    <row r="46705" ht="16.5" hidden="1" customHeight="1"/>
    <row r="46706" ht="16.5" hidden="1" customHeight="1"/>
    <row r="46707" ht="16.5" hidden="1" customHeight="1"/>
    <row r="46708" ht="16.5" hidden="1" customHeight="1"/>
    <row r="46709" ht="16.5" hidden="1" customHeight="1"/>
    <row r="46710" ht="16.5" hidden="1" customHeight="1"/>
    <row r="46711" ht="16.5" hidden="1" customHeight="1"/>
    <row r="46712" ht="16.5" hidden="1" customHeight="1"/>
    <row r="46713" ht="16.5" hidden="1" customHeight="1"/>
    <row r="46714" ht="16.5" hidden="1" customHeight="1"/>
    <row r="46715" ht="16.5" hidden="1" customHeight="1"/>
    <row r="46716" ht="16.5" hidden="1" customHeight="1"/>
    <row r="46717" ht="16.5" hidden="1" customHeight="1"/>
    <row r="46718" ht="16.5" hidden="1" customHeight="1"/>
    <row r="46719" ht="16.5" hidden="1" customHeight="1"/>
    <row r="46720" ht="16.5" hidden="1" customHeight="1"/>
    <row r="46721" ht="16.5" hidden="1" customHeight="1"/>
    <row r="46722" ht="16.5" hidden="1" customHeight="1"/>
    <row r="46723" ht="16.5" hidden="1" customHeight="1"/>
    <row r="46724" ht="16.5" hidden="1" customHeight="1"/>
    <row r="46725" ht="16.5" hidden="1" customHeight="1"/>
    <row r="46726" ht="16.5" hidden="1" customHeight="1"/>
    <row r="46727" ht="16.5" hidden="1" customHeight="1"/>
    <row r="46728" ht="16.5" hidden="1" customHeight="1"/>
    <row r="46729" ht="16.5" hidden="1" customHeight="1"/>
    <row r="46730" ht="16.5" hidden="1" customHeight="1"/>
    <row r="46731" ht="16.5" hidden="1" customHeight="1"/>
    <row r="46732" ht="16.5" hidden="1" customHeight="1"/>
    <row r="46733" ht="16.5" hidden="1" customHeight="1"/>
    <row r="46734" ht="16.5" hidden="1" customHeight="1"/>
    <row r="46735" ht="16.5" hidden="1" customHeight="1"/>
    <row r="46736" ht="16.5" hidden="1" customHeight="1"/>
    <row r="46737" ht="16.5" hidden="1" customHeight="1"/>
    <row r="46738" ht="16.5" hidden="1" customHeight="1"/>
    <row r="46739" ht="16.5" hidden="1" customHeight="1"/>
    <row r="46740" ht="16.5" hidden="1" customHeight="1"/>
    <row r="46741" ht="16.5" hidden="1" customHeight="1"/>
    <row r="46742" ht="16.5" hidden="1" customHeight="1"/>
    <row r="46743" ht="16.5" hidden="1" customHeight="1"/>
    <row r="46744" ht="16.5" hidden="1" customHeight="1"/>
    <row r="46745" ht="16.5" hidden="1" customHeight="1"/>
    <row r="46746" ht="16.5" hidden="1" customHeight="1"/>
    <row r="46747" ht="16.5" hidden="1" customHeight="1"/>
    <row r="46748" ht="16.5" hidden="1" customHeight="1"/>
    <row r="46749" ht="16.5" hidden="1" customHeight="1"/>
    <row r="46750" ht="16.5" hidden="1" customHeight="1"/>
    <row r="46751" ht="16.5" hidden="1" customHeight="1"/>
    <row r="46752" ht="16.5" hidden="1" customHeight="1"/>
    <row r="46753" ht="16.5" hidden="1" customHeight="1"/>
    <row r="46754" ht="16.5" hidden="1" customHeight="1"/>
    <row r="46755" ht="16.5" hidden="1" customHeight="1"/>
    <row r="46756" ht="16.5" hidden="1" customHeight="1"/>
    <row r="46757" ht="16.5" hidden="1" customHeight="1"/>
    <row r="46758" ht="16.5" hidden="1" customHeight="1"/>
    <row r="46759" ht="16.5" hidden="1" customHeight="1"/>
    <row r="46760" ht="16.5" hidden="1" customHeight="1"/>
    <row r="46761" ht="16.5" hidden="1" customHeight="1"/>
    <row r="46762" ht="16.5" hidden="1" customHeight="1"/>
    <row r="46763" ht="16.5" hidden="1" customHeight="1"/>
    <row r="46764" ht="16.5" hidden="1" customHeight="1"/>
    <row r="46765" ht="16.5" hidden="1" customHeight="1"/>
    <row r="46766" ht="16.5" hidden="1" customHeight="1"/>
    <row r="46767" ht="16.5" hidden="1" customHeight="1"/>
    <row r="46768" ht="16.5" hidden="1" customHeight="1"/>
    <row r="46769" ht="16.5" hidden="1" customHeight="1"/>
    <row r="46770" ht="16.5" hidden="1" customHeight="1"/>
    <row r="46771" ht="16.5" hidden="1" customHeight="1"/>
    <row r="46772" ht="16.5" hidden="1" customHeight="1"/>
    <row r="46773" ht="16.5" hidden="1" customHeight="1"/>
    <row r="46774" ht="16.5" hidden="1" customHeight="1"/>
    <row r="46775" ht="16.5" hidden="1" customHeight="1"/>
    <row r="46776" ht="16.5" hidden="1" customHeight="1"/>
    <row r="46777" ht="16.5" hidden="1" customHeight="1"/>
    <row r="46778" ht="16.5" hidden="1" customHeight="1"/>
    <row r="46779" ht="16.5" hidden="1" customHeight="1"/>
    <row r="46780" ht="16.5" hidden="1" customHeight="1"/>
    <row r="46781" ht="16.5" hidden="1" customHeight="1"/>
    <row r="46782" ht="16.5" hidden="1" customHeight="1"/>
    <row r="46783" ht="16.5" hidden="1" customHeight="1"/>
    <row r="46784" ht="16.5" hidden="1" customHeight="1"/>
    <row r="46785" ht="16.5" hidden="1" customHeight="1"/>
    <row r="46786" ht="16.5" hidden="1" customHeight="1"/>
    <row r="46787" ht="16.5" hidden="1" customHeight="1"/>
    <row r="46788" ht="16.5" hidden="1" customHeight="1"/>
    <row r="46789" ht="16.5" hidden="1" customHeight="1"/>
    <row r="46790" ht="16.5" hidden="1" customHeight="1"/>
    <row r="46791" ht="16.5" hidden="1" customHeight="1"/>
    <row r="46792" ht="16.5" hidden="1" customHeight="1"/>
    <row r="46793" ht="16.5" hidden="1" customHeight="1"/>
    <row r="46794" ht="16.5" hidden="1" customHeight="1"/>
    <row r="46795" ht="16.5" hidden="1" customHeight="1"/>
    <row r="46796" ht="16.5" hidden="1" customHeight="1"/>
    <row r="46797" ht="16.5" hidden="1" customHeight="1"/>
    <row r="46798" ht="16.5" hidden="1" customHeight="1"/>
    <row r="46799" ht="16.5" hidden="1" customHeight="1"/>
    <row r="46800" ht="16.5" hidden="1" customHeight="1"/>
    <row r="46801" ht="16.5" hidden="1" customHeight="1"/>
    <row r="46802" ht="16.5" hidden="1" customHeight="1"/>
    <row r="46803" ht="16.5" hidden="1" customHeight="1"/>
    <row r="46804" ht="16.5" hidden="1" customHeight="1"/>
    <row r="46805" ht="16.5" hidden="1" customHeight="1"/>
    <row r="46806" ht="16.5" hidden="1" customHeight="1"/>
    <row r="46807" ht="16.5" hidden="1" customHeight="1"/>
    <row r="46808" ht="16.5" hidden="1" customHeight="1"/>
    <row r="46809" ht="16.5" hidden="1" customHeight="1"/>
    <row r="46810" ht="16.5" hidden="1" customHeight="1"/>
    <row r="46811" ht="16.5" hidden="1" customHeight="1"/>
    <row r="46812" ht="16.5" hidden="1" customHeight="1"/>
    <row r="46813" ht="16.5" hidden="1" customHeight="1"/>
    <row r="46814" ht="16.5" hidden="1" customHeight="1"/>
    <row r="46815" ht="16.5" hidden="1" customHeight="1"/>
    <row r="46816" ht="16.5" hidden="1" customHeight="1"/>
    <row r="46817" ht="16.5" hidden="1" customHeight="1"/>
    <row r="46818" ht="16.5" hidden="1" customHeight="1"/>
    <row r="46819" ht="16.5" hidden="1" customHeight="1"/>
    <row r="46820" ht="16.5" hidden="1" customHeight="1"/>
    <row r="46821" ht="16.5" hidden="1" customHeight="1"/>
    <row r="46822" ht="16.5" hidden="1" customHeight="1"/>
    <row r="46823" ht="16.5" hidden="1" customHeight="1"/>
    <row r="46824" ht="16.5" hidden="1" customHeight="1"/>
    <row r="46825" ht="16.5" hidden="1" customHeight="1"/>
    <row r="46826" ht="16.5" hidden="1" customHeight="1"/>
    <row r="46827" ht="16.5" hidden="1" customHeight="1"/>
    <row r="46828" ht="16.5" hidden="1" customHeight="1"/>
    <row r="46829" ht="16.5" hidden="1" customHeight="1"/>
    <row r="46830" ht="16.5" hidden="1" customHeight="1"/>
    <row r="46831" ht="16.5" hidden="1" customHeight="1"/>
    <row r="46832" ht="16.5" hidden="1" customHeight="1"/>
    <row r="46833" ht="16.5" hidden="1" customHeight="1"/>
    <row r="46834" ht="16.5" hidden="1" customHeight="1"/>
    <row r="46835" ht="16.5" hidden="1" customHeight="1"/>
    <row r="46836" ht="16.5" hidden="1" customHeight="1"/>
    <row r="46837" ht="16.5" hidden="1" customHeight="1"/>
    <row r="46838" ht="16.5" hidden="1" customHeight="1"/>
    <row r="46839" ht="16.5" hidden="1" customHeight="1"/>
    <row r="46840" ht="16.5" hidden="1" customHeight="1"/>
    <row r="46841" ht="16.5" hidden="1" customHeight="1"/>
    <row r="46842" ht="16.5" hidden="1" customHeight="1"/>
    <row r="46843" ht="16.5" hidden="1" customHeight="1"/>
    <row r="46844" ht="16.5" hidden="1" customHeight="1"/>
    <row r="46845" ht="16.5" hidden="1" customHeight="1"/>
    <row r="46846" ht="16.5" hidden="1" customHeight="1"/>
    <row r="46847" ht="16.5" hidden="1" customHeight="1"/>
    <row r="46848" ht="16.5" hidden="1" customHeight="1"/>
    <row r="46849" ht="16.5" hidden="1" customHeight="1"/>
    <row r="46850" ht="16.5" hidden="1" customHeight="1"/>
    <row r="46851" ht="16.5" hidden="1" customHeight="1"/>
    <row r="46852" ht="16.5" hidden="1" customHeight="1"/>
    <row r="46853" ht="16.5" hidden="1" customHeight="1"/>
    <row r="46854" ht="16.5" hidden="1" customHeight="1"/>
    <row r="46855" ht="16.5" hidden="1" customHeight="1"/>
    <row r="46856" ht="16.5" hidden="1" customHeight="1"/>
    <row r="46857" ht="16.5" hidden="1" customHeight="1"/>
    <row r="46858" ht="16.5" hidden="1" customHeight="1"/>
    <row r="46859" ht="16.5" hidden="1" customHeight="1"/>
    <row r="46860" ht="16.5" hidden="1" customHeight="1"/>
    <row r="46861" ht="16.5" hidden="1" customHeight="1"/>
    <row r="46862" ht="16.5" hidden="1" customHeight="1"/>
    <row r="46863" ht="16.5" hidden="1" customHeight="1"/>
    <row r="46864" ht="16.5" hidden="1" customHeight="1"/>
    <row r="46865" ht="16.5" hidden="1" customHeight="1"/>
    <row r="46866" ht="16.5" hidden="1" customHeight="1"/>
    <row r="46867" ht="16.5" hidden="1" customHeight="1"/>
    <row r="46868" ht="16.5" hidden="1" customHeight="1"/>
    <row r="46869" ht="16.5" hidden="1" customHeight="1"/>
    <row r="46870" ht="16.5" hidden="1" customHeight="1"/>
    <row r="46871" ht="16.5" hidden="1" customHeight="1"/>
    <row r="46872" ht="16.5" hidden="1" customHeight="1"/>
    <row r="46873" ht="16.5" hidden="1" customHeight="1"/>
    <row r="46874" ht="16.5" hidden="1" customHeight="1"/>
    <row r="46875" ht="16.5" hidden="1" customHeight="1"/>
    <row r="46876" ht="16.5" hidden="1" customHeight="1"/>
    <row r="46877" ht="16.5" hidden="1" customHeight="1"/>
    <row r="46878" ht="16.5" hidden="1" customHeight="1"/>
    <row r="46879" ht="16.5" hidden="1" customHeight="1"/>
    <row r="46880" ht="16.5" hidden="1" customHeight="1"/>
    <row r="46881" ht="16.5" hidden="1" customHeight="1"/>
    <row r="46882" ht="16.5" hidden="1" customHeight="1"/>
    <row r="46883" ht="16.5" hidden="1" customHeight="1"/>
    <row r="46884" ht="16.5" hidden="1" customHeight="1"/>
    <row r="46885" ht="16.5" hidden="1" customHeight="1"/>
    <row r="46886" ht="16.5" hidden="1" customHeight="1"/>
    <row r="46887" ht="16.5" hidden="1" customHeight="1"/>
    <row r="46888" ht="16.5" hidden="1" customHeight="1"/>
    <row r="46889" ht="16.5" hidden="1" customHeight="1"/>
    <row r="46890" ht="16.5" hidden="1" customHeight="1"/>
    <row r="46891" ht="16.5" hidden="1" customHeight="1"/>
    <row r="46892" ht="16.5" hidden="1" customHeight="1"/>
    <row r="46893" ht="16.5" hidden="1" customHeight="1"/>
    <row r="46894" ht="16.5" hidden="1" customHeight="1"/>
    <row r="46895" ht="16.5" hidden="1" customHeight="1"/>
    <row r="46896" ht="16.5" hidden="1" customHeight="1"/>
    <row r="46897" ht="16.5" hidden="1" customHeight="1"/>
    <row r="46898" ht="16.5" hidden="1" customHeight="1"/>
    <row r="46899" ht="16.5" hidden="1" customHeight="1"/>
    <row r="46900" ht="16.5" hidden="1" customHeight="1"/>
    <row r="46901" ht="16.5" hidden="1" customHeight="1"/>
    <row r="46902" ht="16.5" hidden="1" customHeight="1"/>
    <row r="46903" ht="16.5" hidden="1" customHeight="1"/>
    <row r="46904" ht="16.5" hidden="1" customHeight="1"/>
    <row r="46905" ht="16.5" hidden="1" customHeight="1"/>
    <row r="46906" ht="16.5" hidden="1" customHeight="1"/>
    <row r="46907" ht="16.5" hidden="1" customHeight="1"/>
    <row r="46908" ht="16.5" hidden="1" customHeight="1"/>
    <row r="46909" ht="16.5" hidden="1" customHeight="1"/>
    <row r="46910" ht="16.5" hidden="1" customHeight="1"/>
    <row r="46911" ht="16.5" hidden="1" customHeight="1"/>
    <row r="46912" ht="16.5" hidden="1" customHeight="1"/>
    <row r="46913" ht="16.5" hidden="1" customHeight="1"/>
    <row r="46914" ht="16.5" hidden="1" customHeight="1"/>
    <row r="46915" ht="16.5" hidden="1" customHeight="1"/>
    <row r="46916" ht="16.5" hidden="1" customHeight="1"/>
    <row r="46917" ht="16.5" hidden="1" customHeight="1"/>
    <row r="46918" ht="16.5" hidden="1" customHeight="1"/>
    <row r="46919" ht="16.5" hidden="1" customHeight="1"/>
    <row r="46920" ht="16.5" hidden="1" customHeight="1"/>
    <row r="46921" ht="16.5" hidden="1" customHeight="1"/>
    <row r="46922" ht="16.5" hidden="1" customHeight="1"/>
    <row r="46923" ht="16.5" hidden="1" customHeight="1"/>
    <row r="46924" ht="16.5" hidden="1" customHeight="1"/>
    <row r="46925" ht="16.5" hidden="1" customHeight="1"/>
    <row r="46926" ht="16.5" hidden="1" customHeight="1"/>
    <row r="46927" ht="16.5" hidden="1" customHeight="1"/>
    <row r="46928" ht="16.5" hidden="1" customHeight="1"/>
    <row r="46929" ht="16.5" hidden="1" customHeight="1"/>
    <row r="46930" ht="16.5" hidden="1" customHeight="1"/>
    <row r="46931" ht="16.5" hidden="1" customHeight="1"/>
    <row r="46932" ht="16.5" hidden="1" customHeight="1"/>
    <row r="46933" ht="16.5" hidden="1" customHeight="1"/>
    <row r="46934" ht="16.5" hidden="1" customHeight="1"/>
    <row r="46935" ht="16.5" hidden="1" customHeight="1"/>
    <row r="46936" ht="16.5" hidden="1" customHeight="1"/>
    <row r="46937" ht="16.5" hidden="1" customHeight="1"/>
    <row r="46938" ht="16.5" hidden="1" customHeight="1"/>
    <row r="46939" ht="16.5" hidden="1" customHeight="1"/>
    <row r="46940" ht="16.5" hidden="1" customHeight="1"/>
    <row r="46941" ht="16.5" hidden="1" customHeight="1"/>
    <row r="46942" ht="16.5" hidden="1" customHeight="1"/>
    <row r="46943" ht="16.5" hidden="1" customHeight="1"/>
    <row r="46944" ht="16.5" hidden="1" customHeight="1"/>
    <row r="46945" ht="16.5" hidden="1" customHeight="1"/>
    <row r="46946" ht="16.5" hidden="1" customHeight="1"/>
    <row r="46947" ht="16.5" hidden="1" customHeight="1"/>
    <row r="46948" ht="16.5" hidden="1" customHeight="1"/>
    <row r="46949" ht="16.5" hidden="1" customHeight="1"/>
    <row r="46950" ht="16.5" hidden="1" customHeight="1"/>
    <row r="46951" ht="16.5" hidden="1" customHeight="1"/>
    <row r="46952" ht="16.5" hidden="1" customHeight="1"/>
    <row r="46953" ht="16.5" hidden="1" customHeight="1"/>
    <row r="46954" ht="16.5" hidden="1" customHeight="1"/>
    <row r="46955" ht="16.5" hidden="1" customHeight="1"/>
    <row r="46956" ht="16.5" hidden="1" customHeight="1"/>
    <row r="46957" ht="16.5" hidden="1" customHeight="1"/>
    <row r="46958" ht="16.5" hidden="1" customHeight="1"/>
    <row r="46959" ht="16.5" hidden="1" customHeight="1"/>
    <row r="46960" ht="16.5" hidden="1" customHeight="1"/>
    <row r="46961" ht="16.5" hidden="1" customHeight="1"/>
    <row r="46962" ht="16.5" hidden="1" customHeight="1"/>
    <row r="46963" ht="16.5" hidden="1" customHeight="1"/>
    <row r="46964" ht="16.5" hidden="1" customHeight="1"/>
    <row r="46965" ht="16.5" hidden="1" customHeight="1"/>
    <row r="46966" ht="16.5" hidden="1" customHeight="1"/>
    <row r="46967" ht="16.5" hidden="1" customHeight="1"/>
    <row r="46968" ht="16.5" hidden="1" customHeight="1"/>
    <row r="46969" ht="16.5" hidden="1" customHeight="1"/>
    <row r="46970" ht="16.5" hidden="1" customHeight="1"/>
    <row r="46971" ht="16.5" hidden="1" customHeight="1"/>
    <row r="46972" ht="16.5" hidden="1" customHeight="1"/>
    <row r="46973" ht="16.5" hidden="1" customHeight="1"/>
    <row r="46974" ht="16.5" hidden="1" customHeight="1"/>
    <row r="46975" ht="16.5" hidden="1" customHeight="1"/>
    <row r="46976" ht="16.5" hidden="1" customHeight="1"/>
    <row r="46977" ht="16.5" hidden="1" customHeight="1"/>
    <row r="46978" ht="16.5" hidden="1" customHeight="1"/>
    <row r="46979" ht="16.5" hidden="1" customHeight="1"/>
    <row r="46980" ht="16.5" hidden="1" customHeight="1"/>
    <row r="46981" ht="16.5" hidden="1" customHeight="1"/>
    <row r="46982" ht="16.5" hidden="1" customHeight="1"/>
    <row r="46983" ht="16.5" hidden="1" customHeight="1"/>
    <row r="46984" ht="16.5" hidden="1" customHeight="1"/>
    <row r="46985" ht="16.5" hidden="1" customHeight="1"/>
    <row r="46986" ht="16.5" hidden="1" customHeight="1"/>
    <row r="46987" ht="16.5" hidden="1" customHeight="1"/>
    <row r="46988" ht="16.5" hidden="1" customHeight="1"/>
    <row r="46989" ht="16.5" hidden="1" customHeight="1"/>
    <row r="46990" ht="16.5" hidden="1" customHeight="1"/>
    <row r="46991" ht="16.5" hidden="1" customHeight="1"/>
    <row r="46992" ht="16.5" hidden="1" customHeight="1"/>
    <row r="46993" ht="16.5" hidden="1" customHeight="1"/>
    <row r="46994" ht="16.5" hidden="1" customHeight="1"/>
    <row r="46995" ht="16.5" hidden="1" customHeight="1"/>
    <row r="46996" ht="16.5" hidden="1" customHeight="1"/>
    <row r="46997" ht="16.5" hidden="1" customHeight="1"/>
    <row r="46998" ht="16.5" hidden="1" customHeight="1"/>
    <row r="46999" ht="16.5" hidden="1" customHeight="1"/>
    <row r="47000" ht="16.5" hidden="1" customHeight="1"/>
    <row r="47001" ht="16.5" hidden="1" customHeight="1"/>
    <row r="47002" ht="16.5" hidden="1" customHeight="1"/>
    <row r="47003" ht="16.5" hidden="1" customHeight="1"/>
    <row r="47004" ht="16.5" hidden="1" customHeight="1"/>
    <row r="47005" ht="16.5" hidden="1" customHeight="1"/>
    <row r="47006" ht="16.5" hidden="1" customHeight="1"/>
    <row r="47007" ht="16.5" hidden="1" customHeight="1"/>
    <row r="47008" ht="16.5" hidden="1" customHeight="1"/>
    <row r="47009" ht="16.5" hidden="1" customHeight="1"/>
    <row r="47010" ht="16.5" hidden="1" customHeight="1"/>
    <row r="47011" ht="16.5" hidden="1" customHeight="1"/>
    <row r="47012" ht="16.5" hidden="1" customHeight="1"/>
    <row r="47013" ht="16.5" hidden="1" customHeight="1"/>
    <row r="47014" ht="16.5" hidden="1" customHeight="1"/>
    <row r="47015" ht="16.5" hidden="1" customHeight="1"/>
    <row r="47016" ht="16.5" hidden="1" customHeight="1"/>
    <row r="47017" ht="16.5" hidden="1" customHeight="1"/>
    <row r="47018" ht="16.5" hidden="1" customHeight="1"/>
    <row r="47019" ht="16.5" hidden="1" customHeight="1"/>
    <row r="47020" ht="16.5" hidden="1" customHeight="1"/>
    <row r="47021" ht="16.5" hidden="1" customHeight="1"/>
    <row r="47022" ht="16.5" hidden="1" customHeight="1"/>
    <row r="47023" ht="16.5" hidden="1" customHeight="1"/>
    <row r="47024" ht="16.5" hidden="1" customHeight="1"/>
    <row r="47025" ht="16.5" hidden="1" customHeight="1"/>
    <row r="47026" ht="16.5" hidden="1" customHeight="1"/>
    <row r="47027" ht="16.5" hidden="1" customHeight="1"/>
    <row r="47028" ht="16.5" hidden="1" customHeight="1"/>
    <row r="47029" ht="16.5" hidden="1" customHeight="1"/>
    <row r="47030" ht="16.5" hidden="1" customHeight="1"/>
    <row r="47031" ht="16.5" hidden="1" customHeight="1"/>
    <row r="47032" ht="16.5" hidden="1" customHeight="1"/>
    <row r="47033" ht="16.5" hidden="1" customHeight="1"/>
    <row r="47034" ht="16.5" hidden="1" customHeight="1"/>
    <row r="47035" ht="16.5" hidden="1" customHeight="1"/>
    <row r="47036" ht="16.5" hidden="1" customHeight="1"/>
    <row r="47037" ht="16.5" hidden="1" customHeight="1"/>
    <row r="47038" ht="16.5" hidden="1" customHeight="1"/>
    <row r="47039" ht="16.5" hidden="1" customHeight="1"/>
    <row r="47040" ht="16.5" hidden="1" customHeight="1"/>
    <row r="47041" ht="16.5" hidden="1" customHeight="1"/>
    <row r="47042" ht="16.5" hidden="1" customHeight="1"/>
    <row r="47043" ht="16.5" hidden="1" customHeight="1"/>
    <row r="47044" ht="16.5" hidden="1" customHeight="1"/>
    <row r="47045" ht="16.5" hidden="1" customHeight="1"/>
    <row r="47046" ht="16.5" hidden="1" customHeight="1"/>
    <row r="47047" ht="16.5" hidden="1" customHeight="1"/>
    <row r="47048" ht="16.5" hidden="1" customHeight="1"/>
    <row r="47049" ht="16.5" hidden="1" customHeight="1"/>
    <row r="47050" ht="16.5" hidden="1" customHeight="1"/>
    <row r="47051" ht="16.5" hidden="1" customHeight="1"/>
    <row r="47052" ht="16.5" hidden="1" customHeight="1"/>
    <row r="47053" ht="16.5" hidden="1" customHeight="1"/>
    <row r="47054" ht="16.5" hidden="1" customHeight="1"/>
    <row r="47055" ht="16.5" hidden="1" customHeight="1"/>
    <row r="47056" ht="16.5" hidden="1" customHeight="1"/>
    <row r="47057" ht="16.5" hidden="1" customHeight="1"/>
    <row r="47058" ht="16.5" hidden="1" customHeight="1"/>
    <row r="47059" ht="16.5" hidden="1" customHeight="1"/>
    <row r="47060" ht="16.5" hidden="1" customHeight="1"/>
    <row r="47061" ht="16.5" hidden="1" customHeight="1"/>
    <row r="47062" ht="16.5" hidden="1" customHeight="1"/>
    <row r="47063" ht="16.5" hidden="1" customHeight="1"/>
    <row r="47064" ht="16.5" hidden="1" customHeight="1"/>
    <row r="47065" ht="16.5" hidden="1" customHeight="1"/>
    <row r="47066" ht="16.5" hidden="1" customHeight="1"/>
    <row r="47067" ht="16.5" hidden="1" customHeight="1"/>
    <row r="47068" ht="16.5" hidden="1" customHeight="1"/>
    <row r="47069" ht="16.5" hidden="1" customHeight="1"/>
    <row r="47070" ht="16.5" hidden="1" customHeight="1"/>
    <row r="47071" ht="16.5" hidden="1" customHeight="1"/>
    <row r="47072" ht="16.5" hidden="1" customHeight="1"/>
    <row r="47073" ht="16.5" hidden="1" customHeight="1"/>
    <row r="47074" ht="16.5" hidden="1" customHeight="1"/>
    <row r="47075" ht="16.5" hidden="1" customHeight="1"/>
    <row r="47076" ht="16.5" hidden="1" customHeight="1"/>
    <row r="47077" ht="16.5" hidden="1" customHeight="1"/>
    <row r="47078" ht="16.5" hidden="1" customHeight="1"/>
    <row r="47079" ht="16.5" hidden="1" customHeight="1"/>
    <row r="47080" ht="16.5" hidden="1" customHeight="1"/>
    <row r="47081" ht="16.5" hidden="1" customHeight="1"/>
    <row r="47082" ht="16.5" hidden="1" customHeight="1"/>
    <row r="47083" ht="16.5" hidden="1" customHeight="1"/>
    <row r="47084" ht="16.5" hidden="1" customHeight="1"/>
    <row r="47085" ht="16.5" hidden="1" customHeight="1"/>
    <row r="47086" ht="16.5" hidden="1" customHeight="1"/>
    <row r="47087" ht="16.5" hidden="1" customHeight="1"/>
    <row r="47088" ht="16.5" hidden="1" customHeight="1"/>
    <row r="47089" ht="16.5" hidden="1" customHeight="1"/>
    <row r="47090" ht="16.5" hidden="1" customHeight="1"/>
    <row r="47091" ht="16.5" hidden="1" customHeight="1"/>
    <row r="47092" ht="16.5" hidden="1" customHeight="1"/>
    <row r="47093" ht="16.5" hidden="1" customHeight="1"/>
    <row r="47094" ht="16.5" hidden="1" customHeight="1"/>
    <row r="47095" ht="16.5" hidden="1" customHeight="1"/>
    <row r="47096" ht="16.5" hidden="1" customHeight="1"/>
    <row r="47097" ht="16.5" hidden="1" customHeight="1"/>
    <row r="47098" ht="16.5" hidden="1" customHeight="1"/>
    <row r="47099" ht="16.5" hidden="1" customHeight="1"/>
    <row r="47100" ht="16.5" hidden="1" customHeight="1"/>
    <row r="47101" ht="16.5" hidden="1" customHeight="1"/>
    <row r="47102" ht="16.5" hidden="1" customHeight="1"/>
    <row r="47103" ht="16.5" hidden="1" customHeight="1"/>
    <row r="47104" ht="16.5" hidden="1" customHeight="1"/>
    <row r="47105" ht="16.5" hidden="1" customHeight="1"/>
    <row r="47106" ht="16.5" hidden="1" customHeight="1"/>
    <row r="47107" ht="16.5" hidden="1" customHeight="1"/>
    <row r="47108" ht="16.5" hidden="1" customHeight="1"/>
    <row r="47109" ht="16.5" hidden="1" customHeight="1"/>
    <row r="47110" ht="16.5" hidden="1" customHeight="1"/>
    <row r="47111" ht="16.5" hidden="1" customHeight="1"/>
    <row r="47112" ht="16.5" hidden="1" customHeight="1"/>
    <row r="47113" ht="16.5" hidden="1" customHeight="1"/>
    <row r="47114" ht="16.5" hidden="1" customHeight="1"/>
    <row r="47115" ht="16.5" hidden="1" customHeight="1"/>
    <row r="47116" ht="16.5" hidden="1" customHeight="1"/>
    <row r="47117" ht="16.5" hidden="1" customHeight="1"/>
    <row r="47118" ht="16.5" hidden="1" customHeight="1"/>
    <row r="47119" ht="16.5" hidden="1" customHeight="1"/>
    <row r="47120" ht="16.5" hidden="1" customHeight="1"/>
    <row r="47121" ht="16.5" hidden="1" customHeight="1"/>
    <row r="47122" ht="16.5" hidden="1" customHeight="1"/>
    <row r="47123" ht="16.5" hidden="1" customHeight="1"/>
    <row r="47124" ht="16.5" hidden="1" customHeight="1"/>
    <row r="47125" ht="16.5" hidden="1" customHeight="1"/>
    <row r="47126" ht="16.5" hidden="1" customHeight="1"/>
    <row r="47127" ht="16.5" hidden="1" customHeight="1"/>
    <row r="47128" ht="16.5" hidden="1" customHeight="1"/>
    <row r="47129" ht="16.5" hidden="1" customHeight="1"/>
    <row r="47130" ht="16.5" hidden="1" customHeight="1"/>
    <row r="47131" ht="16.5" hidden="1" customHeight="1"/>
    <row r="47132" ht="16.5" hidden="1" customHeight="1"/>
    <row r="47133" ht="16.5" hidden="1" customHeight="1"/>
    <row r="47134" ht="16.5" hidden="1" customHeight="1"/>
    <row r="47135" ht="16.5" hidden="1" customHeight="1"/>
    <row r="47136" ht="16.5" hidden="1" customHeight="1"/>
    <row r="47137" ht="16.5" hidden="1" customHeight="1"/>
    <row r="47138" ht="16.5" hidden="1" customHeight="1"/>
    <row r="47139" ht="16.5" hidden="1" customHeight="1"/>
    <row r="47140" ht="16.5" hidden="1" customHeight="1"/>
    <row r="47141" ht="16.5" hidden="1" customHeight="1"/>
    <row r="47142" ht="16.5" hidden="1" customHeight="1"/>
    <row r="47143" ht="16.5" hidden="1" customHeight="1"/>
    <row r="47144" ht="16.5" hidden="1" customHeight="1"/>
    <row r="47145" ht="16.5" hidden="1" customHeight="1"/>
    <row r="47146" ht="16.5" hidden="1" customHeight="1"/>
    <row r="47147" ht="16.5" hidden="1" customHeight="1"/>
    <row r="47148" ht="16.5" hidden="1" customHeight="1"/>
    <row r="47149" ht="16.5" hidden="1" customHeight="1"/>
    <row r="47150" ht="16.5" hidden="1" customHeight="1"/>
    <row r="47151" ht="16.5" hidden="1" customHeight="1"/>
    <row r="47152" ht="16.5" hidden="1" customHeight="1"/>
    <row r="47153" ht="16.5" hidden="1" customHeight="1"/>
    <row r="47154" ht="16.5" hidden="1" customHeight="1"/>
    <row r="47155" ht="16.5" hidden="1" customHeight="1"/>
    <row r="47156" ht="16.5" hidden="1" customHeight="1"/>
    <row r="47157" ht="16.5" hidden="1" customHeight="1"/>
    <row r="47158" ht="16.5" hidden="1" customHeight="1"/>
    <row r="47159" ht="16.5" hidden="1" customHeight="1"/>
    <row r="47160" ht="16.5" hidden="1" customHeight="1"/>
    <row r="47161" ht="16.5" hidden="1" customHeight="1"/>
    <row r="47162" ht="16.5" hidden="1" customHeight="1"/>
    <row r="47163" ht="16.5" hidden="1" customHeight="1"/>
    <row r="47164" ht="16.5" hidden="1" customHeight="1"/>
    <row r="47165" ht="16.5" hidden="1" customHeight="1"/>
    <row r="47166" ht="16.5" hidden="1" customHeight="1"/>
    <row r="47167" ht="16.5" hidden="1" customHeight="1"/>
    <row r="47168" ht="16.5" hidden="1" customHeight="1"/>
    <row r="47169" ht="16.5" hidden="1" customHeight="1"/>
    <row r="47170" ht="16.5" hidden="1" customHeight="1"/>
    <row r="47171" ht="16.5" hidden="1" customHeight="1"/>
    <row r="47172" ht="16.5" hidden="1" customHeight="1"/>
    <row r="47173" ht="16.5" hidden="1" customHeight="1"/>
    <row r="47174" ht="16.5" hidden="1" customHeight="1"/>
    <row r="47175" ht="16.5" hidden="1" customHeight="1"/>
    <row r="47176" ht="16.5" hidden="1" customHeight="1"/>
    <row r="47177" ht="16.5" hidden="1" customHeight="1"/>
    <row r="47178" ht="16.5" hidden="1" customHeight="1"/>
    <row r="47179" ht="16.5" hidden="1" customHeight="1"/>
    <row r="47180" ht="16.5" hidden="1" customHeight="1"/>
    <row r="47181" ht="16.5" hidden="1" customHeight="1"/>
    <row r="47182" ht="16.5" hidden="1" customHeight="1"/>
    <row r="47183" ht="16.5" hidden="1" customHeight="1"/>
    <row r="47184" ht="16.5" hidden="1" customHeight="1"/>
    <row r="47185" ht="16.5" hidden="1" customHeight="1"/>
    <row r="47186" ht="16.5" hidden="1" customHeight="1"/>
    <row r="47187" ht="16.5" hidden="1" customHeight="1"/>
    <row r="47188" ht="16.5" hidden="1" customHeight="1"/>
    <row r="47189" ht="16.5" hidden="1" customHeight="1"/>
    <row r="47190" ht="16.5" hidden="1" customHeight="1"/>
    <row r="47191" ht="16.5" hidden="1" customHeight="1"/>
    <row r="47192" ht="16.5" hidden="1" customHeight="1"/>
    <row r="47193" ht="16.5" hidden="1" customHeight="1"/>
    <row r="47194" ht="16.5" hidden="1" customHeight="1"/>
    <row r="47195" ht="16.5" hidden="1" customHeight="1"/>
    <row r="47196" ht="16.5" hidden="1" customHeight="1"/>
    <row r="47197" ht="16.5" hidden="1" customHeight="1"/>
    <row r="47198" ht="16.5" hidden="1" customHeight="1"/>
    <row r="47199" ht="16.5" hidden="1" customHeight="1"/>
    <row r="47200" ht="16.5" hidden="1" customHeight="1"/>
    <row r="47201" ht="16.5" hidden="1" customHeight="1"/>
    <row r="47202" ht="16.5" hidden="1" customHeight="1"/>
    <row r="47203" ht="16.5" hidden="1" customHeight="1"/>
    <row r="47204" ht="16.5" hidden="1" customHeight="1"/>
    <row r="47205" ht="16.5" hidden="1" customHeight="1"/>
    <row r="47206" ht="16.5" hidden="1" customHeight="1"/>
    <row r="47207" ht="16.5" hidden="1" customHeight="1"/>
    <row r="47208" ht="16.5" hidden="1" customHeight="1"/>
    <row r="47209" ht="16.5" hidden="1" customHeight="1"/>
    <row r="47210" ht="16.5" hidden="1" customHeight="1"/>
    <row r="47211" ht="16.5" hidden="1" customHeight="1"/>
    <row r="47212" ht="16.5" hidden="1" customHeight="1"/>
    <row r="47213" ht="16.5" hidden="1" customHeight="1"/>
    <row r="47214" ht="16.5" hidden="1" customHeight="1"/>
    <row r="47215" ht="16.5" hidden="1" customHeight="1"/>
    <row r="47216" ht="16.5" hidden="1" customHeight="1"/>
    <row r="47217" ht="16.5" hidden="1" customHeight="1"/>
    <row r="47218" ht="16.5" hidden="1" customHeight="1"/>
    <row r="47219" ht="16.5" hidden="1" customHeight="1"/>
    <row r="47220" ht="16.5" hidden="1" customHeight="1"/>
    <row r="47221" ht="16.5" hidden="1" customHeight="1"/>
    <row r="47222" ht="16.5" hidden="1" customHeight="1"/>
    <row r="47223" ht="16.5" hidden="1" customHeight="1"/>
    <row r="47224" ht="16.5" hidden="1" customHeight="1"/>
    <row r="47225" ht="16.5" hidden="1" customHeight="1"/>
    <row r="47226" ht="16.5" hidden="1" customHeight="1"/>
    <row r="47227" ht="16.5" hidden="1" customHeight="1"/>
    <row r="47228" ht="16.5" hidden="1" customHeight="1"/>
    <row r="47229" ht="16.5" hidden="1" customHeight="1"/>
    <row r="47230" ht="16.5" hidden="1" customHeight="1"/>
    <row r="47231" ht="16.5" hidden="1" customHeight="1"/>
    <row r="47232" ht="16.5" hidden="1" customHeight="1"/>
    <row r="47233" ht="16.5" hidden="1" customHeight="1"/>
    <row r="47234" ht="16.5" hidden="1" customHeight="1"/>
    <row r="47235" ht="16.5" hidden="1" customHeight="1"/>
    <row r="47236" ht="16.5" hidden="1" customHeight="1"/>
    <row r="47237" ht="16.5" hidden="1" customHeight="1"/>
    <row r="47238" ht="16.5" hidden="1" customHeight="1"/>
    <row r="47239" ht="16.5" hidden="1" customHeight="1"/>
    <row r="47240" ht="16.5" hidden="1" customHeight="1"/>
    <row r="47241" ht="16.5" hidden="1" customHeight="1"/>
    <row r="47242" ht="16.5" hidden="1" customHeight="1"/>
    <row r="47243" ht="16.5" hidden="1" customHeight="1"/>
    <row r="47244" ht="16.5" hidden="1" customHeight="1"/>
    <row r="47245" ht="16.5" hidden="1" customHeight="1"/>
    <row r="47246" ht="16.5" hidden="1" customHeight="1"/>
    <row r="47247" ht="16.5" hidden="1" customHeight="1"/>
    <row r="47248" ht="16.5" hidden="1" customHeight="1"/>
    <row r="47249" ht="16.5" hidden="1" customHeight="1"/>
    <row r="47250" ht="16.5" hidden="1" customHeight="1"/>
    <row r="47251" ht="16.5" hidden="1" customHeight="1"/>
    <row r="47252" ht="16.5" hidden="1" customHeight="1"/>
    <row r="47253" ht="16.5" hidden="1" customHeight="1"/>
    <row r="47254" ht="16.5" hidden="1" customHeight="1"/>
    <row r="47255" ht="16.5" hidden="1" customHeight="1"/>
    <row r="47256" ht="16.5" hidden="1" customHeight="1"/>
    <row r="47257" ht="16.5" hidden="1" customHeight="1"/>
    <row r="47258" ht="16.5" hidden="1" customHeight="1"/>
    <row r="47259" ht="16.5" hidden="1" customHeight="1"/>
    <row r="47260" ht="16.5" hidden="1" customHeight="1"/>
    <row r="47261" ht="16.5" hidden="1" customHeight="1"/>
    <row r="47262" ht="16.5" hidden="1" customHeight="1"/>
    <row r="47263" ht="16.5" hidden="1" customHeight="1"/>
    <row r="47264" ht="16.5" hidden="1" customHeight="1"/>
    <row r="47265" ht="16.5" hidden="1" customHeight="1"/>
    <row r="47266" ht="16.5" hidden="1" customHeight="1"/>
    <row r="47267" ht="16.5" hidden="1" customHeight="1"/>
    <row r="47268" ht="16.5" hidden="1" customHeight="1"/>
    <row r="47269" ht="16.5" hidden="1" customHeight="1"/>
    <row r="47270" ht="16.5" hidden="1" customHeight="1"/>
    <row r="47271" ht="16.5" hidden="1" customHeight="1"/>
    <row r="47272" ht="16.5" hidden="1" customHeight="1"/>
    <row r="47273" ht="16.5" hidden="1" customHeight="1"/>
    <row r="47274" ht="16.5" hidden="1" customHeight="1"/>
    <row r="47275" ht="16.5" hidden="1" customHeight="1"/>
    <row r="47276" ht="16.5" hidden="1" customHeight="1"/>
    <row r="47277" ht="16.5" hidden="1" customHeight="1"/>
    <row r="47278" ht="16.5" hidden="1" customHeight="1"/>
    <row r="47279" ht="16.5" hidden="1" customHeight="1"/>
    <row r="47280" ht="16.5" hidden="1" customHeight="1"/>
    <row r="47281" ht="16.5" hidden="1" customHeight="1"/>
    <row r="47282" ht="16.5" hidden="1" customHeight="1"/>
    <row r="47283" ht="16.5" hidden="1" customHeight="1"/>
    <row r="47284" ht="16.5" hidden="1" customHeight="1"/>
    <row r="47285" ht="16.5" hidden="1" customHeight="1"/>
    <row r="47286" ht="16.5" hidden="1" customHeight="1"/>
    <row r="47287" ht="16.5" hidden="1" customHeight="1"/>
    <row r="47288" ht="16.5" hidden="1" customHeight="1"/>
    <row r="47289" ht="16.5" hidden="1" customHeight="1"/>
    <row r="47290" ht="16.5" hidden="1" customHeight="1"/>
    <row r="47291" ht="16.5" hidden="1" customHeight="1"/>
    <row r="47292" ht="16.5" hidden="1" customHeight="1"/>
    <row r="47293" ht="16.5" hidden="1" customHeight="1"/>
    <row r="47294" ht="16.5" hidden="1" customHeight="1"/>
    <row r="47295" ht="16.5" hidden="1" customHeight="1"/>
    <row r="47296" ht="16.5" hidden="1" customHeight="1"/>
    <row r="47297" ht="16.5" hidden="1" customHeight="1"/>
    <row r="47298" ht="16.5" hidden="1" customHeight="1"/>
    <row r="47299" ht="16.5" hidden="1" customHeight="1"/>
    <row r="47300" ht="16.5" hidden="1" customHeight="1"/>
    <row r="47301" ht="16.5" hidden="1" customHeight="1"/>
    <row r="47302" ht="16.5" hidden="1" customHeight="1"/>
    <row r="47303" ht="16.5" hidden="1" customHeight="1"/>
    <row r="47304" ht="16.5" hidden="1" customHeight="1"/>
    <row r="47305" ht="16.5" hidden="1" customHeight="1"/>
    <row r="47306" ht="16.5" hidden="1" customHeight="1"/>
    <row r="47307" ht="16.5" hidden="1" customHeight="1"/>
    <row r="47308" ht="16.5" hidden="1" customHeight="1"/>
    <row r="47309" ht="16.5" hidden="1" customHeight="1"/>
    <row r="47310" ht="16.5" hidden="1" customHeight="1"/>
    <row r="47311" ht="16.5" hidden="1" customHeight="1"/>
    <row r="47312" ht="16.5" hidden="1" customHeight="1"/>
    <row r="47313" ht="16.5" hidden="1" customHeight="1"/>
    <row r="47314" ht="16.5" hidden="1" customHeight="1"/>
    <row r="47315" ht="16.5" hidden="1" customHeight="1"/>
    <row r="47316" ht="16.5" hidden="1" customHeight="1"/>
    <row r="47317" ht="16.5" hidden="1" customHeight="1"/>
    <row r="47318" ht="16.5" hidden="1" customHeight="1"/>
    <row r="47319" ht="16.5" hidden="1" customHeight="1"/>
    <row r="47320" ht="16.5" hidden="1" customHeight="1"/>
    <row r="47321" ht="16.5" hidden="1" customHeight="1"/>
    <row r="47322" ht="16.5" hidden="1" customHeight="1"/>
    <row r="47323" ht="16.5" hidden="1" customHeight="1"/>
    <row r="47324" ht="16.5" hidden="1" customHeight="1"/>
    <row r="47325" ht="16.5" hidden="1" customHeight="1"/>
    <row r="47326" ht="16.5" hidden="1" customHeight="1"/>
    <row r="47327" ht="16.5" hidden="1" customHeight="1"/>
    <row r="47328" ht="16.5" hidden="1" customHeight="1"/>
    <row r="47329" ht="16.5" hidden="1" customHeight="1"/>
    <row r="47330" ht="16.5" hidden="1" customHeight="1"/>
    <row r="47331" ht="16.5" hidden="1" customHeight="1"/>
    <row r="47332" ht="16.5" hidden="1" customHeight="1"/>
    <row r="47333" ht="16.5" hidden="1" customHeight="1"/>
    <row r="47334" ht="16.5" hidden="1" customHeight="1"/>
    <row r="47335" ht="16.5" hidden="1" customHeight="1"/>
    <row r="47336" ht="16.5" hidden="1" customHeight="1"/>
    <row r="47337" ht="16.5" hidden="1" customHeight="1"/>
    <row r="47338" ht="16.5" hidden="1" customHeight="1"/>
    <row r="47339" ht="16.5" hidden="1" customHeight="1"/>
    <row r="47340" ht="16.5" hidden="1" customHeight="1"/>
    <row r="47341" ht="16.5" hidden="1" customHeight="1"/>
    <row r="47342" ht="16.5" hidden="1" customHeight="1"/>
    <row r="47343" ht="16.5" hidden="1" customHeight="1"/>
    <row r="47344" ht="16.5" hidden="1" customHeight="1"/>
    <row r="47345" ht="16.5" hidden="1" customHeight="1"/>
    <row r="47346" ht="16.5" hidden="1" customHeight="1"/>
    <row r="47347" ht="16.5" hidden="1" customHeight="1"/>
    <row r="47348" ht="16.5" hidden="1" customHeight="1"/>
    <row r="47349" ht="16.5" hidden="1" customHeight="1"/>
    <row r="47350" ht="16.5" hidden="1" customHeight="1"/>
    <row r="47351" ht="16.5" hidden="1" customHeight="1"/>
    <row r="47352" ht="16.5" hidden="1" customHeight="1"/>
    <row r="47353" ht="16.5" hidden="1" customHeight="1"/>
    <row r="47354" ht="16.5" hidden="1" customHeight="1"/>
    <row r="47355" ht="16.5" hidden="1" customHeight="1"/>
    <row r="47356" ht="16.5" hidden="1" customHeight="1"/>
    <row r="47357" ht="16.5" hidden="1" customHeight="1"/>
    <row r="47358" ht="16.5" hidden="1" customHeight="1"/>
    <row r="47359" ht="16.5" hidden="1" customHeight="1"/>
    <row r="47360" ht="16.5" hidden="1" customHeight="1"/>
    <row r="47361" ht="16.5" hidden="1" customHeight="1"/>
    <row r="47362" ht="16.5" hidden="1" customHeight="1"/>
    <row r="47363" ht="16.5" hidden="1" customHeight="1"/>
    <row r="47364" ht="16.5" hidden="1" customHeight="1"/>
    <row r="47365" ht="16.5" hidden="1" customHeight="1"/>
    <row r="47366" ht="16.5" hidden="1" customHeight="1"/>
    <row r="47367" ht="16.5" hidden="1" customHeight="1"/>
    <row r="47368" ht="16.5" hidden="1" customHeight="1"/>
    <row r="47369" ht="16.5" hidden="1" customHeight="1"/>
    <row r="47370" ht="16.5" hidden="1" customHeight="1"/>
    <row r="47371" ht="16.5" hidden="1" customHeight="1"/>
    <row r="47372" ht="16.5" hidden="1" customHeight="1"/>
    <row r="47373" ht="16.5" hidden="1" customHeight="1"/>
    <row r="47374" ht="16.5" hidden="1" customHeight="1"/>
    <row r="47375" ht="16.5" hidden="1" customHeight="1"/>
    <row r="47376" ht="16.5" hidden="1" customHeight="1"/>
    <row r="47377" ht="16.5" hidden="1" customHeight="1"/>
    <row r="47378" ht="16.5" hidden="1" customHeight="1"/>
    <row r="47379" ht="16.5" hidden="1" customHeight="1"/>
    <row r="47380" ht="16.5" hidden="1" customHeight="1"/>
    <row r="47381" ht="16.5" hidden="1" customHeight="1"/>
    <row r="47382" ht="16.5" hidden="1" customHeight="1"/>
    <row r="47383" ht="16.5" hidden="1" customHeight="1"/>
    <row r="47384" ht="16.5" hidden="1" customHeight="1"/>
    <row r="47385" ht="16.5" hidden="1" customHeight="1"/>
    <row r="47386" ht="16.5" hidden="1" customHeight="1"/>
    <row r="47387" ht="16.5" hidden="1" customHeight="1"/>
    <row r="47388" ht="16.5" hidden="1" customHeight="1"/>
    <row r="47389" ht="16.5" hidden="1" customHeight="1"/>
    <row r="47390" ht="16.5" hidden="1" customHeight="1"/>
    <row r="47391" ht="16.5" hidden="1" customHeight="1"/>
    <row r="47392" ht="16.5" hidden="1" customHeight="1"/>
    <row r="47393" ht="16.5" hidden="1" customHeight="1"/>
    <row r="47394" ht="16.5" hidden="1" customHeight="1"/>
    <row r="47395" ht="16.5" hidden="1" customHeight="1"/>
    <row r="47396" ht="16.5" hidden="1" customHeight="1"/>
    <row r="47397" ht="16.5" hidden="1" customHeight="1"/>
    <row r="47398" ht="16.5" hidden="1" customHeight="1"/>
    <row r="47399" ht="16.5" hidden="1" customHeight="1"/>
    <row r="47400" ht="16.5" hidden="1" customHeight="1"/>
    <row r="47401" ht="16.5" hidden="1" customHeight="1"/>
    <row r="47402" ht="16.5" hidden="1" customHeight="1"/>
    <row r="47403" ht="16.5" hidden="1" customHeight="1"/>
    <row r="47404" ht="16.5" hidden="1" customHeight="1"/>
    <row r="47405" ht="16.5" hidden="1" customHeight="1"/>
    <row r="47406" ht="16.5" hidden="1" customHeight="1"/>
    <row r="47407" ht="16.5" hidden="1" customHeight="1"/>
    <row r="47408" ht="16.5" hidden="1" customHeight="1"/>
    <row r="47409" ht="16.5" hidden="1" customHeight="1"/>
    <row r="47410" ht="16.5" hidden="1" customHeight="1"/>
    <row r="47411" ht="16.5" hidden="1" customHeight="1"/>
    <row r="47412" ht="16.5" hidden="1" customHeight="1"/>
    <row r="47413" ht="16.5" hidden="1" customHeight="1"/>
    <row r="47414" ht="16.5" hidden="1" customHeight="1"/>
    <row r="47415" ht="16.5" hidden="1" customHeight="1"/>
    <row r="47416" ht="16.5" hidden="1" customHeight="1"/>
    <row r="47417" ht="16.5" hidden="1" customHeight="1"/>
    <row r="47418" ht="16.5" hidden="1" customHeight="1"/>
    <row r="47419" ht="16.5" hidden="1" customHeight="1"/>
    <row r="47420" ht="16.5" hidden="1" customHeight="1"/>
    <row r="47421" ht="16.5" hidden="1" customHeight="1"/>
    <row r="47422" ht="16.5" hidden="1" customHeight="1"/>
    <row r="47423" ht="16.5" hidden="1" customHeight="1"/>
    <row r="47424" ht="16.5" hidden="1" customHeight="1"/>
    <row r="47425" ht="16.5" hidden="1" customHeight="1"/>
    <row r="47426" ht="16.5" hidden="1" customHeight="1"/>
    <row r="47427" ht="16.5" hidden="1" customHeight="1"/>
    <row r="47428" ht="16.5" hidden="1" customHeight="1"/>
    <row r="47429" ht="16.5" hidden="1" customHeight="1"/>
    <row r="47430" ht="16.5" hidden="1" customHeight="1"/>
    <row r="47431" ht="16.5" hidden="1" customHeight="1"/>
    <row r="47432" ht="16.5" hidden="1" customHeight="1"/>
    <row r="47433" ht="16.5" hidden="1" customHeight="1"/>
    <row r="47434" ht="16.5" hidden="1" customHeight="1"/>
    <row r="47435" ht="16.5" hidden="1" customHeight="1"/>
    <row r="47436" ht="16.5" hidden="1" customHeight="1"/>
    <row r="47437" ht="16.5" hidden="1" customHeight="1"/>
    <row r="47438" ht="16.5" hidden="1" customHeight="1"/>
    <row r="47439" ht="16.5" hidden="1" customHeight="1"/>
    <row r="47440" ht="16.5" hidden="1" customHeight="1"/>
    <row r="47441" ht="16.5" hidden="1" customHeight="1"/>
    <row r="47442" ht="16.5" hidden="1" customHeight="1"/>
    <row r="47443" ht="16.5" hidden="1" customHeight="1"/>
    <row r="47444" ht="16.5" hidden="1" customHeight="1"/>
    <row r="47445" ht="16.5" hidden="1" customHeight="1"/>
    <row r="47446" ht="16.5" hidden="1" customHeight="1"/>
    <row r="47447" ht="16.5" hidden="1" customHeight="1"/>
    <row r="47448" ht="16.5" hidden="1" customHeight="1"/>
    <row r="47449" ht="16.5" hidden="1" customHeight="1"/>
    <row r="47450" ht="16.5" hidden="1" customHeight="1"/>
    <row r="47451" ht="16.5" hidden="1" customHeight="1"/>
    <row r="47452" ht="16.5" hidden="1" customHeight="1"/>
    <row r="47453" ht="16.5" hidden="1" customHeight="1"/>
    <row r="47454" ht="16.5" hidden="1" customHeight="1"/>
    <row r="47455" ht="16.5" hidden="1" customHeight="1"/>
    <row r="47456" ht="16.5" hidden="1" customHeight="1"/>
    <row r="47457" ht="16.5" hidden="1" customHeight="1"/>
    <row r="47458" ht="16.5" hidden="1" customHeight="1"/>
    <row r="47459" ht="16.5" hidden="1" customHeight="1"/>
    <row r="47460" ht="16.5" hidden="1" customHeight="1"/>
    <row r="47461" ht="16.5" hidden="1" customHeight="1"/>
    <row r="47462" ht="16.5" hidden="1" customHeight="1"/>
    <row r="47463" ht="16.5" hidden="1" customHeight="1"/>
    <row r="47464" ht="16.5" hidden="1" customHeight="1"/>
    <row r="47465" ht="16.5" hidden="1" customHeight="1"/>
    <row r="47466" ht="16.5" hidden="1" customHeight="1"/>
    <row r="47467" ht="16.5" hidden="1" customHeight="1"/>
    <row r="47468" ht="16.5" hidden="1" customHeight="1"/>
    <row r="47469" ht="16.5" hidden="1" customHeight="1"/>
    <row r="47470" ht="16.5" hidden="1" customHeight="1"/>
    <row r="47471" ht="16.5" hidden="1" customHeight="1"/>
    <row r="47472" ht="16.5" hidden="1" customHeight="1"/>
    <row r="47473" ht="16.5" hidden="1" customHeight="1"/>
    <row r="47474" ht="16.5" hidden="1" customHeight="1"/>
    <row r="47475" ht="16.5" hidden="1" customHeight="1"/>
    <row r="47476" ht="16.5" hidden="1" customHeight="1"/>
    <row r="47477" ht="16.5" hidden="1" customHeight="1"/>
    <row r="47478" ht="16.5" hidden="1" customHeight="1"/>
    <row r="47479" ht="16.5" hidden="1" customHeight="1"/>
    <row r="47480" ht="16.5" hidden="1" customHeight="1"/>
    <row r="47481" ht="16.5" hidden="1" customHeight="1"/>
    <row r="47482" ht="16.5" hidden="1" customHeight="1"/>
    <row r="47483" ht="16.5" hidden="1" customHeight="1"/>
    <row r="47484" ht="16.5" hidden="1" customHeight="1"/>
    <row r="47485" ht="16.5" hidden="1" customHeight="1"/>
    <row r="47486" ht="16.5" hidden="1" customHeight="1"/>
    <row r="47487" ht="16.5" hidden="1" customHeight="1"/>
    <row r="47488" ht="16.5" hidden="1" customHeight="1"/>
    <row r="47489" ht="16.5" hidden="1" customHeight="1"/>
    <row r="47490" ht="16.5" hidden="1" customHeight="1"/>
    <row r="47491" ht="16.5" hidden="1" customHeight="1"/>
    <row r="47492" ht="16.5" hidden="1" customHeight="1"/>
    <row r="47493" ht="16.5" hidden="1" customHeight="1"/>
    <row r="47494" ht="16.5" hidden="1" customHeight="1"/>
    <row r="47495" ht="16.5" hidden="1" customHeight="1"/>
    <row r="47496" ht="16.5" hidden="1" customHeight="1"/>
    <row r="47497" ht="16.5" hidden="1" customHeight="1"/>
    <row r="47498" ht="16.5" hidden="1" customHeight="1"/>
    <row r="47499" ht="16.5" hidden="1" customHeight="1"/>
    <row r="47500" ht="16.5" hidden="1" customHeight="1"/>
    <row r="47501" ht="16.5" hidden="1" customHeight="1"/>
    <row r="47502" ht="16.5" hidden="1" customHeight="1"/>
    <row r="47503" ht="16.5" hidden="1" customHeight="1"/>
    <row r="47504" ht="16.5" hidden="1" customHeight="1"/>
    <row r="47505" ht="16.5" hidden="1" customHeight="1"/>
    <row r="47506" ht="16.5" hidden="1" customHeight="1"/>
    <row r="47507" ht="16.5" hidden="1" customHeight="1"/>
    <row r="47508" ht="16.5" hidden="1" customHeight="1"/>
    <row r="47509" ht="16.5" hidden="1" customHeight="1"/>
    <row r="47510" ht="16.5" hidden="1" customHeight="1"/>
    <row r="47511" ht="16.5" hidden="1" customHeight="1"/>
    <row r="47512" ht="16.5" hidden="1" customHeight="1"/>
    <row r="47513" ht="16.5" hidden="1" customHeight="1"/>
    <row r="47514" ht="16.5" hidden="1" customHeight="1"/>
    <row r="47515" ht="16.5" hidden="1" customHeight="1"/>
    <row r="47516" ht="16.5" hidden="1" customHeight="1"/>
    <row r="47517" ht="16.5" hidden="1" customHeight="1"/>
    <row r="47518" ht="16.5" hidden="1" customHeight="1"/>
    <row r="47519" ht="16.5" hidden="1" customHeight="1"/>
    <row r="47520" ht="16.5" hidden="1" customHeight="1"/>
    <row r="47521" ht="16.5" hidden="1" customHeight="1"/>
    <row r="47522" ht="16.5" hidden="1" customHeight="1"/>
    <row r="47523" ht="16.5" hidden="1" customHeight="1"/>
    <row r="47524" ht="16.5" hidden="1" customHeight="1"/>
    <row r="47525" ht="16.5" hidden="1" customHeight="1"/>
    <row r="47526" ht="16.5" hidden="1" customHeight="1"/>
    <row r="47527" ht="16.5" hidden="1" customHeight="1"/>
    <row r="47528" ht="16.5" hidden="1" customHeight="1"/>
    <row r="47529" ht="16.5" hidden="1" customHeight="1"/>
    <row r="47530" ht="16.5" hidden="1" customHeight="1"/>
    <row r="47531" ht="16.5" hidden="1" customHeight="1"/>
    <row r="47532" ht="16.5" hidden="1" customHeight="1"/>
    <row r="47533" ht="16.5" hidden="1" customHeight="1"/>
    <row r="47534" ht="16.5" hidden="1" customHeight="1"/>
    <row r="47535" ht="16.5" hidden="1" customHeight="1"/>
    <row r="47536" ht="16.5" hidden="1" customHeight="1"/>
    <row r="47537" ht="16.5" hidden="1" customHeight="1"/>
    <row r="47538" ht="16.5" hidden="1" customHeight="1"/>
    <row r="47539" ht="16.5" hidden="1" customHeight="1"/>
    <row r="47540" ht="16.5" hidden="1" customHeight="1"/>
    <row r="47541" ht="16.5" hidden="1" customHeight="1"/>
    <row r="47542" ht="16.5" hidden="1" customHeight="1"/>
    <row r="47543" ht="16.5" hidden="1" customHeight="1"/>
    <row r="47544" ht="16.5" hidden="1" customHeight="1"/>
    <row r="47545" ht="16.5" hidden="1" customHeight="1"/>
    <row r="47546" ht="16.5" hidden="1" customHeight="1"/>
    <row r="47547" ht="16.5" hidden="1" customHeight="1"/>
    <row r="47548" ht="16.5" hidden="1" customHeight="1"/>
    <row r="47549" ht="16.5" hidden="1" customHeight="1"/>
    <row r="47550" ht="16.5" hidden="1" customHeight="1"/>
    <row r="47551" ht="16.5" hidden="1" customHeight="1"/>
    <row r="47552" ht="16.5" hidden="1" customHeight="1"/>
    <row r="47553" ht="16.5" hidden="1" customHeight="1"/>
    <row r="47554" ht="16.5" hidden="1" customHeight="1"/>
    <row r="47555" ht="16.5" hidden="1" customHeight="1"/>
    <row r="47556" ht="16.5" hidden="1" customHeight="1"/>
    <row r="47557" ht="16.5" hidden="1" customHeight="1"/>
    <row r="47558" ht="16.5" hidden="1" customHeight="1"/>
    <row r="47559" ht="16.5" hidden="1" customHeight="1"/>
    <row r="47560" ht="16.5" hidden="1" customHeight="1"/>
    <row r="47561" ht="16.5" hidden="1" customHeight="1"/>
    <row r="47562" ht="16.5" hidden="1" customHeight="1"/>
    <row r="47563" ht="16.5" hidden="1" customHeight="1"/>
    <row r="47564" ht="16.5" hidden="1" customHeight="1"/>
    <row r="47565" ht="16.5" hidden="1" customHeight="1"/>
    <row r="47566" ht="16.5" hidden="1" customHeight="1"/>
    <row r="47567" ht="16.5" hidden="1" customHeight="1"/>
    <row r="47568" ht="16.5" hidden="1" customHeight="1"/>
    <row r="47569" ht="16.5" hidden="1" customHeight="1"/>
    <row r="47570" ht="16.5" hidden="1" customHeight="1"/>
    <row r="47571" ht="16.5" hidden="1" customHeight="1"/>
    <row r="47572" ht="16.5" hidden="1" customHeight="1"/>
    <row r="47573" ht="16.5" hidden="1" customHeight="1"/>
    <row r="47574" ht="16.5" hidden="1" customHeight="1"/>
    <row r="47575" ht="16.5" hidden="1" customHeight="1"/>
    <row r="47576" ht="16.5" hidden="1" customHeight="1"/>
    <row r="47577" ht="16.5" hidden="1" customHeight="1"/>
    <row r="47578" ht="16.5" hidden="1" customHeight="1"/>
    <row r="47579" ht="16.5" hidden="1" customHeight="1"/>
    <row r="47580" ht="16.5" hidden="1" customHeight="1"/>
    <row r="47581" ht="16.5" hidden="1" customHeight="1"/>
    <row r="47582" ht="16.5" hidden="1" customHeight="1"/>
    <row r="47583" ht="16.5" hidden="1" customHeight="1"/>
    <row r="47584" ht="16.5" hidden="1" customHeight="1"/>
    <row r="47585" ht="16.5" hidden="1" customHeight="1"/>
    <row r="47586" ht="16.5" hidden="1" customHeight="1"/>
    <row r="47587" ht="16.5" hidden="1" customHeight="1"/>
    <row r="47588" ht="16.5" hidden="1" customHeight="1"/>
    <row r="47589" ht="16.5" hidden="1" customHeight="1"/>
    <row r="47590" ht="16.5" hidden="1" customHeight="1"/>
    <row r="47591" ht="16.5" hidden="1" customHeight="1"/>
    <row r="47592" ht="16.5" hidden="1" customHeight="1"/>
    <row r="47593" ht="16.5" hidden="1" customHeight="1"/>
    <row r="47594" ht="16.5" hidden="1" customHeight="1"/>
    <row r="47595" ht="16.5" hidden="1" customHeight="1"/>
    <row r="47596" ht="16.5" hidden="1" customHeight="1"/>
    <row r="47597" ht="16.5" hidden="1" customHeight="1"/>
    <row r="47598" ht="16.5" hidden="1" customHeight="1"/>
    <row r="47599" ht="16.5" hidden="1" customHeight="1"/>
    <row r="47600" ht="16.5" hidden="1" customHeight="1"/>
    <row r="47601" ht="16.5" hidden="1" customHeight="1"/>
    <row r="47602" ht="16.5" hidden="1" customHeight="1"/>
    <row r="47603" ht="16.5" hidden="1" customHeight="1"/>
    <row r="47604" ht="16.5" hidden="1" customHeight="1"/>
    <row r="47605" ht="16.5" hidden="1" customHeight="1"/>
    <row r="47606" ht="16.5" hidden="1" customHeight="1"/>
    <row r="47607" ht="16.5" hidden="1" customHeight="1"/>
    <row r="47608" ht="16.5" hidden="1" customHeight="1"/>
    <row r="47609" ht="16.5" hidden="1" customHeight="1"/>
    <row r="47610" ht="16.5" hidden="1" customHeight="1"/>
    <row r="47611" ht="16.5" hidden="1" customHeight="1"/>
    <row r="47612" ht="16.5" hidden="1" customHeight="1"/>
    <row r="47613" ht="16.5" hidden="1" customHeight="1"/>
    <row r="47614" ht="16.5" hidden="1" customHeight="1"/>
    <row r="47615" ht="16.5" hidden="1" customHeight="1"/>
    <row r="47616" ht="16.5" hidden="1" customHeight="1"/>
    <row r="47617" ht="16.5" hidden="1" customHeight="1"/>
    <row r="47618" ht="16.5" hidden="1" customHeight="1"/>
    <row r="47619" ht="16.5" hidden="1" customHeight="1"/>
    <row r="47620" ht="16.5" hidden="1" customHeight="1"/>
    <row r="47621" ht="16.5" hidden="1" customHeight="1"/>
    <row r="47622" ht="16.5" hidden="1" customHeight="1"/>
    <row r="47623" ht="16.5" hidden="1" customHeight="1"/>
    <row r="47624" ht="16.5" hidden="1" customHeight="1"/>
    <row r="47625" ht="16.5" hidden="1" customHeight="1"/>
    <row r="47626" ht="16.5" hidden="1" customHeight="1"/>
    <row r="47627" ht="16.5" hidden="1" customHeight="1"/>
    <row r="47628" ht="16.5" hidden="1" customHeight="1"/>
    <row r="47629" ht="16.5" hidden="1" customHeight="1"/>
    <row r="47630" ht="16.5" hidden="1" customHeight="1"/>
    <row r="47631" ht="16.5" hidden="1" customHeight="1"/>
    <row r="47632" ht="16.5" hidden="1" customHeight="1"/>
    <row r="47633" ht="16.5" hidden="1" customHeight="1"/>
    <row r="47634" ht="16.5" hidden="1" customHeight="1"/>
    <row r="47635" ht="16.5" hidden="1" customHeight="1"/>
    <row r="47636" ht="16.5" hidden="1" customHeight="1"/>
    <row r="47637" ht="16.5" hidden="1" customHeight="1"/>
    <row r="47638" ht="16.5" hidden="1" customHeight="1"/>
    <row r="47639" ht="16.5" hidden="1" customHeight="1"/>
    <row r="47640" ht="16.5" hidden="1" customHeight="1"/>
    <row r="47641" ht="16.5" hidden="1" customHeight="1"/>
    <row r="47642" ht="16.5" hidden="1" customHeight="1"/>
    <row r="47643" ht="16.5" hidden="1" customHeight="1"/>
    <row r="47644" ht="16.5" hidden="1" customHeight="1"/>
    <row r="47645" ht="16.5" hidden="1" customHeight="1"/>
    <row r="47646" ht="16.5" hidden="1" customHeight="1"/>
    <row r="47647" ht="16.5" hidden="1" customHeight="1"/>
    <row r="47648" ht="16.5" hidden="1" customHeight="1"/>
    <row r="47649" ht="16.5" hidden="1" customHeight="1"/>
    <row r="47650" ht="16.5" hidden="1" customHeight="1"/>
    <row r="47651" ht="16.5" hidden="1" customHeight="1"/>
    <row r="47652" ht="16.5" hidden="1" customHeight="1"/>
    <row r="47653" ht="16.5" hidden="1" customHeight="1"/>
    <row r="47654" ht="16.5" hidden="1" customHeight="1"/>
    <row r="47655" ht="16.5" hidden="1" customHeight="1"/>
    <row r="47656" ht="16.5" hidden="1" customHeight="1"/>
    <row r="47657" ht="16.5" hidden="1" customHeight="1"/>
    <row r="47658" ht="16.5" hidden="1" customHeight="1"/>
    <row r="47659" ht="16.5" hidden="1" customHeight="1"/>
    <row r="47660" ht="16.5" hidden="1" customHeight="1"/>
    <row r="47661" ht="16.5" hidden="1" customHeight="1"/>
    <row r="47662" ht="16.5" hidden="1" customHeight="1"/>
    <row r="47663" ht="16.5" hidden="1" customHeight="1"/>
    <row r="47664" ht="16.5" hidden="1" customHeight="1"/>
    <row r="47665" ht="16.5" hidden="1" customHeight="1"/>
    <row r="47666" ht="16.5" hidden="1" customHeight="1"/>
    <row r="47667" ht="16.5" hidden="1" customHeight="1"/>
    <row r="47668" ht="16.5" hidden="1" customHeight="1"/>
    <row r="47669" ht="16.5" hidden="1" customHeight="1"/>
    <row r="47670" ht="16.5" hidden="1" customHeight="1"/>
    <row r="47671" ht="16.5" hidden="1" customHeight="1"/>
    <row r="47672" ht="16.5" hidden="1" customHeight="1"/>
    <row r="47673" ht="16.5" hidden="1" customHeight="1"/>
    <row r="47674" ht="16.5" hidden="1" customHeight="1"/>
    <row r="47675" ht="16.5" hidden="1" customHeight="1"/>
    <row r="47676" ht="16.5" hidden="1" customHeight="1"/>
    <row r="47677" ht="16.5" hidden="1" customHeight="1"/>
    <row r="47678" ht="16.5" hidden="1" customHeight="1"/>
    <row r="47679" ht="16.5" hidden="1" customHeight="1"/>
    <row r="47680" ht="16.5" hidden="1" customHeight="1"/>
    <row r="47681" ht="16.5" hidden="1" customHeight="1"/>
    <row r="47682" ht="16.5" hidden="1" customHeight="1"/>
    <row r="47683" ht="16.5" hidden="1" customHeight="1"/>
    <row r="47684" ht="16.5" hidden="1" customHeight="1"/>
    <row r="47685" ht="16.5" hidden="1" customHeight="1"/>
    <row r="47686" ht="16.5" hidden="1" customHeight="1"/>
    <row r="47687" ht="16.5" hidden="1" customHeight="1"/>
    <row r="47688" ht="16.5" hidden="1" customHeight="1"/>
    <row r="47689" ht="16.5" hidden="1" customHeight="1"/>
    <row r="47690" ht="16.5" hidden="1" customHeight="1"/>
    <row r="47691" ht="16.5" hidden="1" customHeight="1"/>
    <row r="47692" ht="16.5" hidden="1" customHeight="1"/>
    <row r="47693" ht="16.5" hidden="1" customHeight="1"/>
    <row r="47694" ht="16.5" hidden="1" customHeight="1"/>
    <row r="47695" ht="16.5" hidden="1" customHeight="1"/>
    <row r="47696" ht="16.5" hidden="1" customHeight="1"/>
    <row r="47697" ht="16.5" hidden="1" customHeight="1"/>
    <row r="47698" ht="16.5" hidden="1" customHeight="1"/>
    <row r="47699" ht="16.5" hidden="1" customHeight="1"/>
    <row r="47700" ht="16.5" hidden="1" customHeight="1"/>
    <row r="47701" ht="16.5" hidden="1" customHeight="1"/>
    <row r="47702" ht="16.5" hidden="1" customHeight="1"/>
    <row r="47703" ht="16.5" hidden="1" customHeight="1"/>
    <row r="47704" ht="16.5" hidden="1" customHeight="1"/>
    <row r="47705" ht="16.5" hidden="1" customHeight="1"/>
    <row r="47706" ht="16.5" hidden="1" customHeight="1"/>
    <row r="47707" ht="16.5" hidden="1" customHeight="1"/>
    <row r="47708" ht="16.5" hidden="1" customHeight="1"/>
    <row r="47709" ht="16.5" hidden="1" customHeight="1"/>
    <row r="47710" ht="16.5" hidden="1" customHeight="1"/>
    <row r="47711" ht="16.5" hidden="1" customHeight="1"/>
    <row r="47712" ht="16.5" hidden="1" customHeight="1"/>
    <row r="47713" ht="16.5" hidden="1" customHeight="1"/>
    <row r="47714" ht="16.5" hidden="1" customHeight="1"/>
    <row r="47715" ht="16.5" hidden="1" customHeight="1"/>
    <row r="47716" ht="16.5" hidden="1" customHeight="1"/>
    <row r="47717" ht="16.5" hidden="1" customHeight="1"/>
    <row r="47718" ht="16.5" hidden="1" customHeight="1"/>
    <row r="47719" ht="16.5" hidden="1" customHeight="1"/>
    <row r="47720" ht="16.5" hidden="1" customHeight="1"/>
    <row r="47721" ht="16.5" hidden="1" customHeight="1"/>
    <row r="47722" ht="16.5" hidden="1" customHeight="1"/>
    <row r="47723" ht="16.5" hidden="1" customHeight="1"/>
    <row r="47724" ht="16.5" hidden="1" customHeight="1"/>
    <row r="47725" ht="16.5" hidden="1" customHeight="1"/>
    <row r="47726" ht="16.5" hidden="1" customHeight="1"/>
    <row r="47727" ht="16.5" hidden="1" customHeight="1"/>
    <row r="47728" ht="16.5" hidden="1" customHeight="1"/>
    <row r="47729" ht="16.5" hidden="1" customHeight="1"/>
    <row r="47730" ht="16.5" hidden="1" customHeight="1"/>
    <row r="47731" ht="16.5" hidden="1" customHeight="1"/>
    <row r="47732" ht="16.5" hidden="1" customHeight="1"/>
    <row r="47733" ht="16.5" hidden="1" customHeight="1"/>
    <row r="47734" ht="16.5" hidden="1" customHeight="1"/>
    <row r="47735" ht="16.5" hidden="1" customHeight="1"/>
    <row r="47736" ht="16.5" hidden="1" customHeight="1"/>
    <row r="47737" ht="16.5" hidden="1" customHeight="1"/>
    <row r="47738" ht="16.5" hidden="1" customHeight="1"/>
    <row r="47739" ht="16.5" hidden="1" customHeight="1"/>
    <row r="47740" ht="16.5" hidden="1" customHeight="1"/>
    <row r="47741" ht="16.5" hidden="1" customHeight="1"/>
    <row r="47742" ht="16.5" hidden="1" customHeight="1"/>
    <row r="47743" ht="16.5" hidden="1" customHeight="1"/>
    <row r="47744" ht="16.5" hidden="1" customHeight="1"/>
    <row r="47745" ht="16.5" hidden="1" customHeight="1"/>
    <row r="47746" ht="16.5" hidden="1" customHeight="1"/>
    <row r="47747" ht="16.5" hidden="1" customHeight="1"/>
    <row r="47748" ht="16.5" hidden="1" customHeight="1"/>
    <row r="47749" ht="16.5" hidden="1" customHeight="1"/>
    <row r="47750" ht="16.5" hidden="1" customHeight="1"/>
    <row r="47751" ht="16.5" hidden="1" customHeight="1"/>
    <row r="47752" ht="16.5" hidden="1" customHeight="1"/>
    <row r="47753" ht="16.5" hidden="1" customHeight="1"/>
    <row r="47754" ht="16.5" hidden="1" customHeight="1"/>
    <row r="47755" ht="16.5" hidden="1" customHeight="1"/>
    <row r="47756" ht="16.5" hidden="1" customHeight="1"/>
    <row r="47757" ht="16.5" hidden="1" customHeight="1"/>
    <row r="47758" ht="16.5" hidden="1" customHeight="1"/>
    <row r="47759" ht="16.5" hidden="1" customHeight="1"/>
    <row r="47760" ht="16.5" hidden="1" customHeight="1"/>
    <row r="47761" ht="16.5" hidden="1" customHeight="1"/>
    <row r="47762" ht="16.5" hidden="1" customHeight="1"/>
    <row r="47763" ht="16.5" hidden="1" customHeight="1"/>
    <row r="47764" ht="16.5" hidden="1" customHeight="1"/>
    <row r="47765" ht="16.5" hidden="1" customHeight="1"/>
    <row r="47766" ht="16.5" hidden="1" customHeight="1"/>
    <row r="47767" ht="16.5" hidden="1" customHeight="1"/>
    <row r="47768" ht="16.5" hidden="1" customHeight="1"/>
    <row r="47769" ht="16.5" hidden="1" customHeight="1"/>
    <row r="47770" ht="16.5" hidden="1" customHeight="1"/>
    <row r="47771" ht="16.5" hidden="1" customHeight="1"/>
    <row r="47772" ht="16.5" hidden="1" customHeight="1"/>
    <row r="47773" ht="16.5" hidden="1" customHeight="1"/>
    <row r="47774" ht="16.5" hidden="1" customHeight="1"/>
    <row r="47775" ht="16.5" hidden="1" customHeight="1"/>
    <row r="47776" ht="16.5" hidden="1" customHeight="1"/>
    <row r="47777" ht="16.5" hidden="1" customHeight="1"/>
    <row r="47778" ht="16.5" hidden="1" customHeight="1"/>
    <row r="47779" ht="16.5" hidden="1" customHeight="1"/>
    <row r="47780" ht="16.5" hidden="1" customHeight="1"/>
    <row r="47781" ht="16.5" hidden="1" customHeight="1"/>
    <row r="47782" ht="16.5" hidden="1" customHeight="1"/>
    <row r="47783" ht="16.5" hidden="1" customHeight="1"/>
    <row r="47784" ht="16.5" hidden="1" customHeight="1"/>
    <row r="47785" ht="16.5" hidden="1" customHeight="1"/>
    <row r="47786" ht="16.5" hidden="1" customHeight="1"/>
    <row r="47787" ht="16.5" hidden="1" customHeight="1"/>
    <row r="47788" ht="16.5" hidden="1" customHeight="1"/>
    <row r="47789" ht="16.5" hidden="1" customHeight="1"/>
    <row r="47790" ht="16.5" hidden="1" customHeight="1"/>
    <row r="47791" ht="16.5" hidden="1" customHeight="1"/>
    <row r="47792" ht="16.5" hidden="1" customHeight="1"/>
    <row r="47793" ht="16.5" hidden="1" customHeight="1"/>
    <row r="47794" ht="16.5" hidden="1" customHeight="1"/>
    <row r="47795" ht="16.5" hidden="1" customHeight="1"/>
    <row r="47796" ht="16.5" hidden="1" customHeight="1"/>
    <row r="47797" ht="16.5" hidden="1" customHeight="1"/>
    <row r="47798" ht="16.5" hidden="1" customHeight="1"/>
    <row r="47799" ht="16.5" hidden="1" customHeight="1"/>
    <row r="47800" ht="16.5" hidden="1" customHeight="1"/>
    <row r="47801" ht="16.5" hidden="1" customHeight="1"/>
    <row r="47802" ht="16.5" hidden="1" customHeight="1"/>
    <row r="47803" ht="16.5" hidden="1" customHeight="1"/>
    <row r="47804" ht="16.5" hidden="1" customHeight="1"/>
    <row r="47805" ht="16.5" hidden="1" customHeight="1"/>
    <row r="47806" ht="16.5" hidden="1" customHeight="1"/>
    <row r="47807" ht="16.5" hidden="1" customHeight="1"/>
    <row r="47808" ht="16.5" hidden="1" customHeight="1"/>
    <row r="47809" ht="16.5" hidden="1" customHeight="1"/>
    <row r="47810" ht="16.5" hidden="1" customHeight="1"/>
    <row r="47811" ht="16.5" hidden="1" customHeight="1"/>
    <row r="47812" ht="16.5" hidden="1" customHeight="1"/>
    <row r="47813" ht="16.5" hidden="1" customHeight="1"/>
    <row r="47814" ht="16.5" hidden="1" customHeight="1"/>
    <row r="47815" ht="16.5" hidden="1" customHeight="1"/>
    <row r="47816" ht="16.5" hidden="1" customHeight="1"/>
    <row r="47817" ht="16.5" hidden="1" customHeight="1"/>
    <row r="47818" ht="16.5" hidden="1" customHeight="1"/>
    <row r="47819" ht="16.5" hidden="1" customHeight="1"/>
    <row r="47820" ht="16.5" hidden="1" customHeight="1"/>
    <row r="47821" ht="16.5" hidden="1" customHeight="1"/>
    <row r="47822" ht="16.5" hidden="1" customHeight="1"/>
    <row r="47823" ht="16.5" hidden="1" customHeight="1"/>
    <row r="47824" ht="16.5" hidden="1" customHeight="1"/>
    <row r="47825" ht="16.5" hidden="1" customHeight="1"/>
    <row r="47826" ht="16.5" hidden="1" customHeight="1"/>
    <row r="47827" ht="16.5" hidden="1" customHeight="1"/>
    <row r="47828" ht="16.5" hidden="1" customHeight="1"/>
    <row r="47829" ht="16.5" hidden="1" customHeight="1"/>
    <row r="47830" ht="16.5" hidden="1" customHeight="1"/>
    <row r="47831" ht="16.5" hidden="1" customHeight="1"/>
    <row r="47832" ht="16.5" hidden="1" customHeight="1"/>
    <row r="47833" ht="16.5" hidden="1" customHeight="1"/>
    <row r="47834" ht="16.5" hidden="1" customHeight="1"/>
    <row r="47835" ht="16.5" hidden="1" customHeight="1"/>
    <row r="47836" ht="16.5" hidden="1" customHeight="1"/>
    <row r="47837" ht="16.5" hidden="1" customHeight="1"/>
    <row r="47838" ht="16.5" hidden="1" customHeight="1"/>
    <row r="47839" ht="16.5" hidden="1" customHeight="1"/>
    <row r="47840" ht="16.5" hidden="1" customHeight="1"/>
    <row r="47841" ht="16.5" hidden="1" customHeight="1"/>
    <row r="47842" ht="16.5" hidden="1" customHeight="1"/>
    <row r="47843" ht="16.5" hidden="1" customHeight="1"/>
    <row r="47844" ht="16.5" hidden="1" customHeight="1"/>
    <row r="47845" ht="16.5" hidden="1" customHeight="1"/>
    <row r="47846" ht="16.5" hidden="1" customHeight="1"/>
    <row r="47847" ht="16.5" hidden="1" customHeight="1"/>
    <row r="47848" ht="16.5" hidden="1" customHeight="1"/>
    <row r="47849" ht="16.5" hidden="1" customHeight="1"/>
    <row r="47850" ht="16.5" hidden="1" customHeight="1"/>
    <row r="47851" ht="16.5" hidden="1" customHeight="1"/>
    <row r="47852" ht="16.5" hidden="1" customHeight="1"/>
    <row r="47853" ht="16.5" hidden="1" customHeight="1"/>
    <row r="47854" ht="16.5" hidden="1" customHeight="1"/>
    <row r="47855" ht="16.5" hidden="1" customHeight="1"/>
    <row r="47856" ht="16.5" hidden="1" customHeight="1"/>
    <row r="47857" ht="16.5" hidden="1" customHeight="1"/>
    <row r="47858" ht="16.5" hidden="1" customHeight="1"/>
    <row r="47859" ht="16.5" hidden="1" customHeight="1"/>
    <row r="47860" ht="16.5" hidden="1" customHeight="1"/>
    <row r="47861" ht="16.5" hidden="1" customHeight="1"/>
    <row r="47862" ht="16.5" hidden="1" customHeight="1"/>
    <row r="47863" ht="16.5" hidden="1" customHeight="1"/>
    <row r="47864" ht="16.5" hidden="1" customHeight="1"/>
    <row r="47865" ht="16.5" hidden="1" customHeight="1"/>
    <row r="47866" ht="16.5" hidden="1" customHeight="1"/>
    <row r="47867" ht="16.5" hidden="1" customHeight="1"/>
    <row r="47868" ht="16.5" hidden="1" customHeight="1"/>
    <row r="47869" ht="16.5" hidden="1" customHeight="1"/>
    <row r="47870" ht="16.5" hidden="1" customHeight="1"/>
    <row r="47871" ht="16.5" hidden="1" customHeight="1"/>
    <row r="47872" ht="16.5" hidden="1" customHeight="1"/>
    <row r="47873" ht="16.5" hidden="1" customHeight="1"/>
    <row r="47874" ht="16.5" hidden="1" customHeight="1"/>
    <row r="47875" ht="16.5" hidden="1" customHeight="1"/>
    <row r="47876" ht="16.5" hidden="1" customHeight="1"/>
    <row r="47877" ht="16.5" hidden="1" customHeight="1"/>
    <row r="47878" ht="16.5" hidden="1" customHeight="1"/>
    <row r="47879" ht="16.5" hidden="1" customHeight="1"/>
    <row r="47880" ht="16.5" hidden="1" customHeight="1"/>
    <row r="47881" ht="16.5" hidden="1" customHeight="1"/>
    <row r="47882" ht="16.5" hidden="1" customHeight="1"/>
    <row r="47883" ht="16.5" hidden="1" customHeight="1"/>
    <row r="47884" ht="16.5" hidden="1" customHeight="1"/>
    <row r="47885" ht="16.5" hidden="1" customHeight="1"/>
    <row r="47886" ht="16.5" hidden="1" customHeight="1"/>
    <row r="47887" ht="16.5" hidden="1" customHeight="1"/>
    <row r="47888" ht="16.5" hidden="1" customHeight="1"/>
    <row r="47889" ht="16.5" hidden="1" customHeight="1"/>
    <row r="47890" ht="16.5" hidden="1" customHeight="1"/>
    <row r="47891" ht="16.5" hidden="1" customHeight="1"/>
    <row r="47892" ht="16.5" hidden="1" customHeight="1"/>
    <row r="47893" ht="16.5" hidden="1" customHeight="1"/>
    <row r="47894" ht="16.5" hidden="1" customHeight="1"/>
    <row r="47895" ht="16.5" hidden="1" customHeight="1"/>
    <row r="47896" ht="16.5" hidden="1" customHeight="1"/>
    <row r="47897" ht="16.5" hidden="1" customHeight="1"/>
    <row r="47898" ht="16.5" hidden="1" customHeight="1"/>
    <row r="47899" ht="16.5" hidden="1" customHeight="1"/>
    <row r="47900" ht="16.5" hidden="1" customHeight="1"/>
    <row r="47901" ht="16.5" hidden="1" customHeight="1"/>
    <row r="47902" ht="16.5" hidden="1" customHeight="1"/>
    <row r="47903" ht="16.5" hidden="1" customHeight="1"/>
    <row r="47904" ht="16.5" hidden="1" customHeight="1"/>
    <row r="47905" ht="16.5" hidden="1" customHeight="1"/>
    <row r="47906" ht="16.5" hidden="1" customHeight="1"/>
    <row r="47907" ht="16.5" hidden="1" customHeight="1"/>
    <row r="47908" ht="16.5" hidden="1" customHeight="1"/>
    <row r="47909" ht="16.5" hidden="1" customHeight="1"/>
    <row r="47910" ht="16.5" hidden="1" customHeight="1"/>
    <row r="47911" ht="16.5" hidden="1" customHeight="1"/>
    <row r="47912" ht="16.5" hidden="1" customHeight="1"/>
    <row r="47913" ht="16.5" hidden="1" customHeight="1"/>
    <row r="47914" ht="16.5" hidden="1" customHeight="1"/>
    <row r="47915" ht="16.5" hidden="1" customHeight="1"/>
    <row r="47916" ht="16.5" hidden="1" customHeight="1"/>
    <row r="47917" ht="16.5" hidden="1" customHeight="1"/>
    <row r="47918" ht="16.5" hidden="1" customHeight="1"/>
    <row r="47919" ht="16.5" hidden="1" customHeight="1"/>
    <row r="47920" ht="16.5" hidden="1" customHeight="1"/>
    <row r="47921" ht="16.5" hidden="1" customHeight="1"/>
    <row r="47922" ht="16.5" hidden="1" customHeight="1"/>
    <row r="47923" ht="16.5" hidden="1" customHeight="1"/>
    <row r="47924" ht="16.5" hidden="1" customHeight="1"/>
    <row r="47925" ht="16.5" hidden="1" customHeight="1"/>
    <row r="47926" ht="16.5" hidden="1" customHeight="1"/>
    <row r="47927" ht="16.5" hidden="1" customHeight="1"/>
    <row r="47928" ht="16.5" hidden="1" customHeight="1"/>
    <row r="47929" ht="16.5" hidden="1" customHeight="1"/>
    <row r="47930" ht="16.5" hidden="1" customHeight="1"/>
    <row r="47931" ht="16.5" hidden="1" customHeight="1"/>
    <row r="47932" ht="16.5" hidden="1" customHeight="1"/>
    <row r="47933" ht="16.5" hidden="1" customHeight="1"/>
    <row r="47934" ht="16.5" hidden="1" customHeight="1"/>
    <row r="47935" ht="16.5" hidden="1" customHeight="1"/>
    <row r="47936" ht="16.5" hidden="1" customHeight="1"/>
    <row r="47937" ht="16.5" hidden="1" customHeight="1"/>
    <row r="47938" ht="16.5" hidden="1" customHeight="1"/>
    <row r="47939" ht="16.5" hidden="1" customHeight="1"/>
    <row r="47940" ht="16.5" hidden="1" customHeight="1"/>
    <row r="47941" ht="16.5" hidden="1" customHeight="1"/>
    <row r="47942" ht="16.5" hidden="1" customHeight="1"/>
    <row r="47943" ht="16.5" hidden="1" customHeight="1"/>
    <row r="47944" ht="16.5" hidden="1" customHeight="1"/>
    <row r="47945" ht="16.5" hidden="1" customHeight="1"/>
    <row r="47946" ht="16.5" hidden="1" customHeight="1"/>
    <row r="47947" ht="16.5" hidden="1" customHeight="1"/>
    <row r="47948" ht="16.5" hidden="1" customHeight="1"/>
    <row r="47949" ht="16.5" hidden="1" customHeight="1"/>
    <row r="47950" ht="16.5" hidden="1" customHeight="1"/>
    <row r="47951" ht="16.5" hidden="1" customHeight="1"/>
    <row r="47952" ht="16.5" hidden="1" customHeight="1"/>
    <row r="47953" ht="16.5" hidden="1" customHeight="1"/>
    <row r="47954" ht="16.5" hidden="1" customHeight="1"/>
    <row r="47955" ht="16.5" hidden="1" customHeight="1"/>
    <row r="47956" ht="16.5" hidden="1" customHeight="1"/>
    <row r="47957" ht="16.5" hidden="1" customHeight="1"/>
    <row r="47958" ht="16.5" hidden="1" customHeight="1"/>
    <row r="47959" ht="16.5" hidden="1" customHeight="1"/>
    <row r="47960" ht="16.5" hidden="1" customHeight="1"/>
    <row r="47961" ht="16.5" hidden="1" customHeight="1"/>
    <row r="47962" ht="16.5" hidden="1" customHeight="1"/>
    <row r="47963" ht="16.5" hidden="1" customHeight="1"/>
    <row r="47964" ht="16.5" hidden="1" customHeight="1"/>
    <row r="47965" ht="16.5" hidden="1" customHeight="1"/>
    <row r="47966" ht="16.5" hidden="1" customHeight="1"/>
    <row r="47967" ht="16.5" hidden="1" customHeight="1"/>
    <row r="47968" ht="16.5" hidden="1" customHeight="1"/>
    <row r="47969" ht="16.5" hidden="1" customHeight="1"/>
    <row r="47970" ht="16.5" hidden="1" customHeight="1"/>
    <row r="47971" ht="16.5" hidden="1" customHeight="1"/>
    <row r="47972" ht="16.5" hidden="1" customHeight="1"/>
    <row r="47973" ht="16.5" hidden="1" customHeight="1"/>
    <row r="47974" ht="16.5" hidden="1" customHeight="1"/>
    <row r="47975" ht="16.5" hidden="1" customHeight="1"/>
    <row r="47976" ht="16.5" hidden="1" customHeight="1"/>
    <row r="47977" ht="16.5" hidden="1" customHeight="1"/>
    <row r="47978" ht="16.5" hidden="1" customHeight="1"/>
    <row r="47979" ht="16.5" hidden="1" customHeight="1"/>
    <row r="47980" ht="16.5" hidden="1" customHeight="1"/>
    <row r="47981" ht="16.5" hidden="1" customHeight="1"/>
    <row r="47982" ht="16.5" hidden="1" customHeight="1"/>
    <row r="47983" ht="16.5" hidden="1" customHeight="1"/>
    <row r="47984" ht="16.5" hidden="1" customHeight="1"/>
    <row r="47985" ht="16.5" hidden="1" customHeight="1"/>
    <row r="47986" ht="16.5" hidden="1" customHeight="1"/>
    <row r="47987" ht="16.5" hidden="1" customHeight="1"/>
    <row r="47988" ht="16.5" hidden="1" customHeight="1"/>
    <row r="47989" ht="16.5" hidden="1" customHeight="1"/>
    <row r="47990" ht="16.5" hidden="1" customHeight="1"/>
    <row r="47991" ht="16.5" hidden="1" customHeight="1"/>
    <row r="47992" ht="16.5" hidden="1" customHeight="1"/>
    <row r="47993" ht="16.5" hidden="1" customHeight="1"/>
    <row r="47994" ht="16.5" hidden="1" customHeight="1"/>
    <row r="47995" ht="16.5" hidden="1" customHeight="1"/>
    <row r="47996" ht="16.5" hidden="1" customHeight="1"/>
    <row r="47997" ht="16.5" hidden="1" customHeight="1"/>
    <row r="47998" ht="16.5" hidden="1" customHeight="1"/>
    <row r="47999" ht="16.5" hidden="1" customHeight="1"/>
    <row r="48000" ht="16.5" hidden="1" customHeight="1"/>
    <row r="48001" ht="16.5" hidden="1" customHeight="1"/>
    <row r="48002" ht="16.5" hidden="1" customHeight="1"/>
    <row r="48003" ht="16.5" hidden="1" customHeight="1"/>
    <row r="48004" ht="16.5" hidden="1" customHeight="1"/>
    <row r="48005" ht="16.5" hidden="1" customHeight="1"/>
    <row r="48006" ht="16.5" hidden="1" customHeight="1"/>
    <row r="48007" ht="16.5" hidden="1" customHeight="1"/>
    <row r="48008" ht="16.5" hidden="1" customHeight="1"/>
    <row r="48009" ht="16.5" hidden="1" customHeight="1"/>
    <row r="48010" ht="16.5" hidden="1" customHeight="1"/>
    <row r="48011" ht="16.5" hidden="1" customHeight="1"/>
    <row r="48012" ht="16.5" hidden="1" customHeight="1"/>
    <row r="48013" ht="16.5" hidden="1" customHeight="1"/>
    <row r="48014" ht="16.5" hidden="1" customHeight="1"/>
    <row r="48015" ht="16.5" hidden="1" customHeight="1"/>
    <row r="48016" ht="16.5" hidden="1" customHeight="1"/>
    <row r="48017" ht="16.5" hidden="1" customHeight="1"/>
    <row r="48018" ht="16.5" hidden="1" customHeight="1"/>
    <row r="48019" ht="16.5" hidden="1" customHeight="1"/>
    <row r="48020" ht="16.5" hidden="1" customHeight="1"/>
    <row r="48021" ht="16.5" hidden="1" customHeight="1"/>
    <row r="48022" ht="16.5" hidden="1" customHeight="1"/>
    <row r="48023" ht="16.5" hidden="1" customHeight="1"/>
    <row r="48024" ht="16.5" hidden="1" customHeight="1"/>
    <row r="48025" ht="16.5" hidden="1" customHeight="1"/>
    <row r="48026" ht="16.5" hidden="1" customHeight="1"/>
    <row r="48027" ht="16.5" hidden="1" customHeight="1"/>
    <row r="48028" ht="16.5" hidden="1" customHeight="1"/>
    <row r="48029" ht="16.5" hidden="1" customHeight="1"/>
    <row r="48030" ht="16.5" hidden="1" customHeight="1"/>
    <row r="48031" ht="16.5" hidden="1" customHeight="1"/>
    <row r="48032" ht="16.5" hidden="1" customHeight="1"/>
    <row r="48033" ht="16.5" hidden="1" customHeight="1"/>
    <row r="48034" ht="16.5" hidden="1" customHeight="1"/>
    <row r="48035" ht="16.5" hidden="1" customHeight="1"/>
    <row r="48036" ht="16.5" hidden="1" customHeight="1"/>
    <row r="48037" ht="16.5" hidden="1" customHeight="1"/>
    <row r="48038" ht="16.5" hidden="1" customHeight="1"/>
    <row r="48039" ht="16.5" hidden="1" customHeight="1"/>
    <row r="48040" ht="16.5" hidden="1" customHeight="1"/>
    <row r="48041" ht="16.5" hidden="1" customHeight="1"/>
    <row r="48042" ht="16.5" hidden="1" customHeight="1"/>
    <row r="48043" ht="16.5" hidden="1" customHeight="1"/>
    <row r="48044" ht="16.5" hidden="1" customHeight="1"/>
    <row r="48045" ht="16.5" hidden="1" customHeight="1"/>
    <row r="48046" ht="16.5" hidden="1" customHeight="1"/>
    <row r="48047" ht="16.5" hidden="1" customHeight="1"/>
    <row r="48048" ht="16.5" hidden="1" customHeight="1"/>
    <row r="48049" ht="16.5" hidden="1" customHeight="1"/>
    <row r="48050" ht="16.5" hidden="1" customHeight="1"/>
    <row r="48051" ht="16.5" hidden="1" customHeight="1"/>
    <row r="48052" ht="16.5" hidden="1" customHeight="1"/>
    <row r="48053" ht="16.5" hidden="1" customHeight="1"/>
    <row r="48054" ht="16.5" hidden="1" customHeight="1"/>
    <row r="48055" ht="16.5" hidden="1" customHeight="1"/>
    <row r="48056" ht="16.5" hidden="1" customHeight="1"/>
    <row r="48057" ht="16.5" hidden="1" customHeight="1"/>
    <row r="48058" ht="16.5" hidden="1" customHeight="1"/>
    <row r="48059" ht="16.5" hidden="1" customHeight="1"/>
    <row r="48060" ht="16.5" hidden="1" customHeight="1"/>
    <row r="48061" ht="16.5" hidden="1" customHeight="1"/>
    <row r="48062" ht="16.5" hidden="1" customHeight="1"/>
    <row r="48063" ht="16.5" hidden="1" customHeight="1"/>
    <row r="48064" ht="16.5" hidden="1" customHeight="1"/>
    <row r="48065" ht="16.5" hidden="1" customHeight="1"/>
    <row r="48066" ht="16.5" hidden="1" customHeight="1"/>
    <row r="48067" ht="16.5" hidden="1" customHeight="1"/>
    <row r="48068" ht="16.5" hidden="1" customHeight="1"/>
    <row r="48069" ht="16.5" hidden="1" customHeight="1"/>
    <row r="48070" ht="16.5" hidden="1" customHeight="1"/>
    <row r="48071" ht="16.5" hidden="1" customHeight="1"/>
    <row r="48072" ht="16.5" hidden="1" customHeight="1"/>
    <row r="48073" ht="16.5" hidden="1" customHeight="1"/>
    <row r="48074" ht="16.5" hidden="1" customHeight="1"/>
    <row r="48075" ht="16.5" hidden="1" customHeight="1"/>
    <row r="48076" ht="16.5" hidden="1" customHeight="1"/>
    <row r="48077" ht="16.5" hidden="1" customHeight="1"/>
    <row r="48078" ht="16.5" hidden="1" customHeight="1"/>
    <row r="48079" ht="16.5" hidden="1" customHeight="1"/>
    <row r="48080" ht="16.5" hidden="1" customHeight="1"/>
    <row r="48081" ht="16.5" hidden="1" customHeight="1"/>
    <row r="48082" ht="16.5" hidden="1" customHeight="1"/>
    <row r="48083" ht="16.5" hidden="1" customHeight="1"/>
    <row r="48084" ht="16.5" hidden="1" customHeight="1"/>
    <row r="48085" ht="16.5" hidden="1" customHeight="1"/>
    <row r="48086" ht="16.5" hidden="1" customHeight="1"/>
    <row r="48087" ht="16.5" hidden="1" customHeight="1"/>
    <row r="48088" ht="16.5" hidden="1" customHeight="1"/>
    <row r="48089" ht="16.5" hidden="1" customHeight="1"/>
    <row r="48090" ht="16.5" hidden="1" customHeight="1"/>
    <row r="48091" ht="16.5" hidden="1" customHeight="1"/>
    <row r="48092" ht="16.5" hidden="1" customHeight="1"/>
    <row r="48093" ht="16.5" hidden="1" customHeight="1"/>
    <row r="48094" ht="16.5" hidden="1" customHeight="1"/>
    <row r="48095" ht="16.5" hidden="1" customHeight="1"/>
    <row r="48096" ht="16.5" hidden="1" customHeight="1"/>
    <row r="48097" ht="16.5" hidden="1" customHeight="1"/>
    <row r="48098" ht="16.5" hidden="1" customHeight="1"/>
    <row r="48099" ht="16.5" hidden="1" customHeight="1"/>
    <row r="48100" ht="16.5" hidden="1" customHeight="1"/>
    <row r="48101" ht="16.5" hidden="1" customHeight="1"/>
    <row r="48102" ht="16.5" hidden="1" customHeight="1"/>
    <row r="48103" ht="16.5" hidden="1" customHeight="1"/>
    <row r="48104" ht="16.5" hidden="1" customHeight="1"/>
    <row r="48105" ht="16.5" hidden="1" customHeight="1"/>
    <row r="48106" ht="16.5" hidden="1" customHeight="1"/>
    <row r="48107" ht="16.5" hidden="1" customHeight="1"/>
    <row r="48108" ht="16.5" hidden="1" customHeight="1"/>
    <row r="48109" ht="16.5" hidden="1" customHeight="1"/>
    <row r="48110" ht="16.5" hidden="1" customHeight="1"/>
    <row r="48111" ht="16.5" hidden="1" customHeight="1"/>
    <row r="48112" ht="16.5" hidden="1" customHeight="1"/>
    <row r="48113" ht="16.5" hidden="1" customHeight="1"/>
    <row r="48114" ht="16.5" hidden="1" customHeight="1"/>
    <row r="48115" ht="16.5" hidden="1" customHeight="1"/>
    <row r="48116" ht="16.5" hidden="1" customHeight="1"/>
    <row r="48117" ht="16.5" hidden="1" customHeight="1"/>
    <row r="48118" ht="16.5" hidden="1" customHeight="1"/>
    <row r="48119" ht="16.5" hidden="1" customHeight="1"/>
    <row r="48120" ht="16.5" hidden="1" customHeight="1"/>
    <row r="48121" ht="16.5" hidden="1" customHeight="1"/>
    <row r="48122" ht="16.5" hidden="1" customHeight="1"/>
    <row r="48123" ht="16.5" hidden="1" customHeight="1"/>
    <row r="48124" ht="16.5" hidden="1" customHeight="1"/>
    <row r="48125" ht="16.5" hidden="1" customHeight="1"/>
    <row r="48126" ht="16.5" hidden="1" customHeight="1"/>
    <row r="48127" ht="16.5" hidden="1" customHeight="1"/>
    <row r="48128" ht="16.5" hidden="1" customHeight="1"/>
    <row r="48129" ht="16.5" hidden="1" customHeight="1"/>
    <row r="48130" ht="16.5" hidden="1" customHeight="1"/>
    <row r="48131" ht="16.5" hidden="1" customHeight="1"/>
    <row r="48132" ht="16.5" hidden="1" customHeight="1"/>
    <row r="48133" ht="16.5" hidden="1" customHeight="1"/>
    <row r="48134" ht="16.5" hidden="1" customHeight="1"/>
    <row r="48135" ht="16.5" hidden="1" customHeight="1"/>
    <row r="48136" ht="16.5" hidden="1" customHeight="1"/>
    <row r="48137" ht="16.5" hidden="1" customHeight="1"/>
    <row r="48138" ht="16.5" hidden="1" customHeight="1"/>
    <row r="48139" ht="16.5" hidden="1" customHeight="1"/>
    <row r="48140" ht="16.5" hidden="1" customHeight="1"/>
    <row r="48141" ht="16.5" hidden="1" customHeight="1"/>
    <row r="48142" ht="16.5" hidden="1" customHeight="1"/>
    <row r="48143" ht="16.5" hidden="1" customHeight="1"/>
    <row r="48144" ht="16.5" hidden="1" customHeight="1"/>
    <row r="48145" ht="16.5" hidden="1" customHeight="1"/>
    <row r="48146" ht="16.5" hidden="1" customHeight="1"/>
    <row r="48147" ht="16.5" hidden="1" customHeight="1"/>
    <row r="48148" ht="16.5" hidden="1" customHeight="1"/>
    <row r="48149" ht="16.5" hidden="1" customHeight="1"/>
    <row r="48150" ht="16.5" hidden="1" customHeight="1"/>
    <row r="48151" ht="16.5" hidden="1" customHeight="1"/>
    <row r="48152" ht="16.5" hidden="1" customHeight="1"/>
    <row r="48153" ht="16.5" hidden="1" customHeight="1"/>
    <row r="48154" ht="16.5" hidden="1" customHeight="1"/>
    <row r="48155" ht="16.5" hidden="1" customHeight="1"/>
    <row r="48156" ht="16.5" hidden="1" customHeight="1"/>
    <row r="48157" ht="16.5" hidden="1" customHeight="1"/>
    <row r="48158" ht="16.5" hidden="1" customHeight="1"/>
    <row r="48159" ht="16.5" hidden="1" customHeight="1"/>
    <row r="48160" ht="16.5" hidden="1" customHeight="1"/>
    <row r="48161" ht="16.5" hidden="1" customHeight="1"/>
    <row r="48162" ht="16.5" hidden="1" customHeight="1"/>
    <row r="48163" ht="16.5" hidden="1" customHeight="1"/>
    <row r="48164" ht="16.5" hidden="1" customHeight="1"/>
    <row r="48165" ht="16.5" hidden="1" customHeight="1"/>
    <row r="48166" ht="16.5" hidden="1" customHeight="1"/>
    <row r="48167" ht="16.5" hidden="1" customHeight="1"/>
    <row r="48168" ht="16.5" hidden="1" customHeight="1"/>
    <row r="48169" ht="16.5" hidden="1" customHeight="1"/>
    <row r="48170" ht="16.5" hidden="1" customHeight="1"/>
    <row r="48171" ht="16.5" hidden="1" customHeight="1"/>
    <row r="48172" ht="16.5" hidden="1" customHeight="1"/>
    <row r="48173" ht="16.5" hidden="1" customHeight="1"/>
    <row r="48174" ht="16.5" hidden="1" customHeight="1"/>
    <row r="48175" ht="16.5" hidden="1" customHeight="1"/>
    <row r="48176" ht="16.5" hidden="1" customHeight="1"/>
    <row r="48177" ht="16.5" hidden="1" customHeight="1"/>
    <row r="48178" ht="16.5" hidden="1" customHeight="1"/>
    <row r="48179" ht="16.5" hidden="1" customHeight="1"/>
    <row r="48180" ht="16.5" hidden="1" customHeight="1"/>
    <row r="48181" ht="16.5" hidden="1" customHeight="1"/>
    <row r="48182" ht="16.5" hidden="1" customHeight="1"/>
    <row r="48183" ht="16.5" hidden="1" customHeight="1"/>
    <row r="48184" ht="16.5" hidden="1" customHeight="1"/>
    <row r="48185" ht="16.5" hidden="1" customHeight="1"/>
    <row r="48186" ht="16.5" hidden="1" customHeight="1"/>
    <row r="48187" ht="16.5" hidden="1" customHeight="1"/>
    <row r="48188" ht="16.5" hidden="1" customHeight="1"/>
    <row r="48189" ht="16.5" hidden="1" customHeight="1"/>
    <row r="48190" ht="16.5" hidden="1" customHeight="1"/>
    <row r="48191" ht="16.5" hidden="1" customHeight="1"/>
    <row r="48192" ht="16.5" hidden="1" customHeight="1"/>
    <row r="48193" ht="16.5" hidden="1" customHeight="1"/>
    <row r="48194" ht="16.5" hidden="1" customHeight="1"/>
    <row r="48195" ht="16.5" hidden="1" customHeight="1"/>
    <row r="48196" ht="16.5" hidden="1" customHeight="1"/>
    <row r="48197" ht="16.5" hidden="1" customHeight="1"/>
    <row r="48198" ht="16.5" hidden="1" customHeight="1"/>
    <row r="48199" ht="16.5" hidden="1" customHeight="1"/>
    <row r="48200" ht="16.5" hidden="1" customHeight="1"/>
    <row r="48201" ht="16.5" hidden="1" customHeight="1"/>
    <row r="48202" ht="16.5" hidden="1" customHeight="1"/>
    <row r="48203" ht="16.5" hidden="1" customHeight="1"/>
    <row r="48204" ht="16.5" hidden="1" customHeight="1"/>
    <row r="48205" ht="16.5" hidden="1" customHeight="1"/>
    <row r="48206" ht="16.5" hidden="1" customHeight="1"/>
    <row r="48207" ht="16.5" hidden="1" customHeight="1"/>
    <row r="48208" ht="16.5" hidden="1" customHeight="1"/>
    <row r="48209" ht="16.5" hidden="1" customHeight="1"/>
    <row r="48210" ht="16.5" hidden="1" customHeight="1"/>
    <row r="48211" ht="16.5" hidden="1" customHeight="1"/>
    <row r="48212" ht="16.5" hidden="1" customHeight="1"/>
    <row r="48213" ht="16.5" hidden="1" customHeight="1"/>
    <row r="48214" ht="16.5" hidden="1" customHeight="1"/>
    <row r="48215" ht="16.5" hidden="1" customHeight="1"/>
    <row r="48216" ht="16.5" hidden="1" customHeight="1"/>
    <row r="48217" ht="16.5" hidden="1" customHeight="1"/>
    <row r="48218" ht="16.5" hidden="1" customHeight="1"/>
    <row r="48219" ht="16.5" hidden="1" customHeight="1"/>
    <row r="48220" ht="16.5" hidden="1" customHeight="1"/>
    <row r="48221" ht="16.5" hidden="1" customHeight="1"/>
    <row r="48222" ht="16.5" hidden="1" customHeight="1"/>
    <row r="48223" ht="16.5" hidden="1" customHeight="1"/>
    <row r="48224" ht="16.5" hidden="1" customHeight="1"/>
    <row r="48225" ht="16.5" hidden="1" customHeight="1"/>
    <row r="48226" ht="16.5" hidden="1" customHeight="1"/>
    <row r="48227" ht="16.5" hidden="1" customHeight="1"/>
    <row r="48228" ht="16.5" hidden="1" customHeight="1"/>
    <row r="48229" ht="16.5" hidden="1" customHeight="1"/>
    <row r="48230" ht="16.5" hidden="1" customHeight="1"/>
    <row r="48231" ht="16.5" hidden="1" customHeight="1"/>
    <row r="48232" ht="16.5" hidden="1" customHeight="1"/>
    <row r="48233" ht="16.5" hidden="1" customHeight="1"/>
    <row r="48234" ht="16.5" hidden="1" customHeight="1"/>
    <row r="48235" ht="16.5" hidden="1" customHeight="1"/>
    <row r="48236" ht="16.5" hidden="1" customHeight="1"/>
    <row r="48237" ht="16.5" hidden="1" customHeight="1"/>
    <row r="48238" ht="16.5" hidden="1" customHeight="1"/>
    <row r="48239" ht="16.5" hidden="1" customHeight="1"/>
    <row r="48240" ht="16.5" hidden="1" customHeight="1"/>
    <row r="48241" ht="16.5" hidden="1" customHeight="1"/>
    <row r="48242" ht="16.5" hidden="1" customHeight="1"/>
    <row r="48243" ht="16.5" hidden="1" customHeight="1"/>
    <row r="48244" ht="16.5" hidden="1" customHeight="1"/>
    <row r="48245" ht="16.5" hidden="1" customHeight="1"/>
    <row r="48246" ht="16.5" hidden="1" customHeight="1"/>
    <row r="48247" ht="16.5" hidden="1" customHeight="1"/>
    <row r="48248" ht="16.5" hidden="1" customHeight="1"/>
    <row r="48249" ht="16.5" hidden="1" customHeight="1"/>
    <row r="48250" ht="16.5" hidden="1" customHeight="1"/>
    <row r="48251" ht="16.5" hidden="1" customHeight="1"/>
    <row r="48252" ht="16.5" hidden="1" customHeight="1"/>
    <row r="48253" ht="16.5" hidden="1" customHeight="1"/>
    <row r="48254" ht="16.5" hidden="1" customHeight="1"/>
    <row r="48255" ht="16.5" hidden="1" customHeight="1"/>
    <row r="48256" ht="16.5" hidden="1" customHeight="1"/>
    <row r="48257" ht="16.5" hidden="1" customHeight="1"/>
    <row r="48258" ht="16.5" hidden="1" customHeight="1"/>
    <row r="48259" ht="16.5" hidden="1" customHeight="1"/>
    <row r="48260" ht="16.5" hidden="1" customHeight="1"/>
    <row r="48261" ht="16.5" hidden="1" customHeight="1"/>
    <row r="48262" ht="16.5" hidden="1" customHeight="1"/>
    <row r="48263" ht="16.5" hidden="1" customHeight="1"/>
    <row r="48264" ht="16.5" hidden="1" customHeight="1"/>
    <row r="48265" ht="16.5" hidden="1" customHeight="1"/>
    <row r="48266" ht="16.5" hidden="1" customHeight="1"/>
    <row r="48267" ht="16.5" hidden="1" customHeight="1"/>
    <row r="48268" ht="16.5" hidden="1" customHeight="1"/>
    <row r="48269" ht="16.5" hidden="1" customHeight="1"/>
    <row r="48270" ht="16.5" hidden="1" customHeight="1"/>
    <row r="48271" ht="16.5" hidden="1" customHeight="1"/>
    <row r="48272" ht="16.5" hidden="1" customHeight="1"/>
    <row r="48273" ht="16.5" hidden="1" customHeight="1"/>
    <row r="48274" ht="16.5" hidden="1" customHeight="1"/>
    <row r="48275" ht="16.5" hidden="1" customHeight="1"/>
    <row r="48276" ht="16.5" hidden="1" customHeight="1"/>
    <row r="48277" ht="16.5" hidden="1" customHeight="1"/>
    <row r="48278" ht="16.5" hidden="1" customHeight="1"/>
    <row r="48279" ht="16.5" hidden="1" customHeight="1"/>
    <row r="48280" ht="16.5" hidden="1" customHeight="1"/>
    <row r="48281" ht="16.5" hidden="1" customHeight="1"/>
    <row r="48282" ht="16.5" hidden="1" customHeight="1"/>
    <row r="48283" ht="16.5" hidden="1" customHeight="1"/>
    <row r="48284" ht="16.5" hidden="1" customHeight="1"/>
    <row r="48285" ht="16.5" hidden="1" customHeight="1"/>
    <row r="48286" ht="16.5" hidden="1" customHeight="1"/>
    <row r="48287" ht="16.5" hidden="1" customHeight="1"/>
    <row r="48288" ht="16.5" hidden="1" customHeight="1"/>
    <row r="48289" ht="16.5" hidden="1" customHeight="1"/>
    <row r="48290" ht="16.5" hidden="1" customHeight="1"/>
    <row r="48291" ht="16.5" hidden="1" customHeight="1"/>
    <row r="48292" ht="16.5" hidden="1" customHeight="1"/>
    <row r="48293" ht="16.5" hidden="1" customHeight="1"/>
    <row r="48294" ht="16.5" hidden="1" customHeight="1"/>
    <row r="48295" ht="16.5" hidden="1" customHeight="1"/>
    <row r="48296" ht="16.5" hidden="1" customHeight="1"/>
    <row r="48297" ht="16.5" hidden="1" customHeight="1"/>
    <row r="48298" ht="16.5" hidden="1" customHeight="1"/>
    <row r="48299" ht="16.5" hidden="1" customHeight="1"/>
    <row r="48300" ht="16.5" hidden="1" customHeight="1"/>
    <row r="48301" ht="16.5" hidden="1" customHeight="1"/>
    <row r="48302" ht="16.5" hidden="1" customHeight="1"/>
    <row r="48303" ht="16.5" hidden="1" customHeight="1"/>
    <row r="48304" ht="16.5" hidden="1" customHeight="1"/>
    <row r="48305" ht="16.5" hidden="1" customHeight="1"/>
    <row r="48306" ht="16.5" hidden="1" customHeight="1"/>
    <row r="48307" ht="16.5" hidden="1" customHeight="1"/>
    <row r="48308" ht="16.5" hidden="1" customHeight="1"/>
    <row r="48309" ht="16.5" hidden="1" customHeight="1"/>
    <row r="48310" ht="16.5" hidden="1" customHeight="1"/>
    <row r="48311" ht="16.5" hidden="1" customHeight="1"/>
    <row r="48312" ht="16.5" hidden="1" customHeight="1"/>
    <row r="48313" ht="16.5" hidden="1" customHeight="1"/>
    <row r="48314" ht="16.5" hidden="1" customHeight="1"/>
    <row r="48315" ht="16.5" hidden="1" customHeight="1"/>
    <row r="48316" ht="16.5" hidden="1" customHeight="1"/>
    <row r="48317" ht="16.5" hidden="1" customHeight="1"/>
    <row r="48318" ht="16.5" hidden="1" customHeight="1"/>
    <row r="48319" ht="16.5" hidden="1" customHeight="1"/>
    <row r="48320" ht="16.5" hidden="1" customHeight="1"/>
    <row r="48321" ht="16.5" hidden="1" customHeight="1"/>
    <row r="48322" ht="16.5" hidden="1" customHeight="1"/>
    <row r="48323" ht="16.5" hidden="1" customHeight="1"/>
    <row r="48324" ht="16.5" hidden="1" customHeight="1"/>
    <row r="48325" ht="16.5" hidden="1" customHeight="1"/>
    <row r="48326" ht="16.5" hidden="1" customHeight="1"/>
    <row r="48327" ht="16.5" hidden="1" customHeight="1"/>
    <row r="48328" ht="16.5" hidden="1" customHeight="1"/>
    <row r="48329" ht="16.5" hidden="1" customHeight="1"/>
    <row r="48330" ht="16.5" hidden="1" customHeight="1"/>
    <row r="48331" ht="16.5" hidden="1" customHeight="1"/>
    <row r="48332" ht="16.5" hidden="1" customHeight="1"/>
    <row r="48333" ht="16.5" hidden="1" customHeight="1"/>
    <row r="48334" ht="16.5" hidden="1" customHeight="1"/>
    <row r="48335" ht="16.5" hidden="1" customHeight="1"/>
    <row r="48336" ht="16.5" hidden="1" customHeight="1"/>
    <row r="48337" ht="16.5" hidden="1" customHeight="1"/>
    <row r="48338" ht="16.5" hidden="1" customHeight="1"/>
    <row r="48339" ht="16.5" hidden="1" customHeight="1"/>
    <row r="48340" ht="16.5" hidden="1" customHeight="1"/>
    <row r="48341" ht="16.5" hidden="1" customHeight="1"/>
    <row r="48342" ht="16.5" hidden="1" customHeight="1"/>
    <row r="48343" ht="16.5" hidden="1" customHeight="1"/>
    <row r="48344" ht="16.5" hidden="1" customHeight="1"/>
    <row r="48345" ht="16.5" hidden="1" customHeight="1"/>
    <row r="48346" ht="16.5" hidden="1" customHeight="1"/>
    <row r="48347" ht="16.5" hidden="1" customHeight="1"/>
    <row r="48348" ht="16.5" hidden="1" customHeight="1"/>
    <row r="48349" ht="16.5" hidden="1" customHeight="1"/>
    <row r="48350" ht="16.5" hidden="1" customHeight="1"/>
    <row r="48351" ht="16.5" hidden="1" customHeight="1"/>
    <row r="48352" ht="16.5" hidden="1" customHeight="1"/>
    <row r="48353" ht="16.5" hidden="1" customHeight="1"/>
    <row r="48354" ht="16.5" hidden="1" customHeight="1"/>
    <row r="48355" ht="16.5" hidden="1" customHeight="1"/>
    <row r="48356" ht="16.5" hidden="1" customHeight="1"/>
    <row r="48357" ht="16.5" hidden="1" customHeight="1"/>
    <row r="48358" ht="16.5" hidden="1" customHeight="1"/>
    <row r="48359" ht="16.5" hidden="1" customHeight="1"/>
    <row r="48360" ht="16.5" hidden="1" customHeight="1"/>
    <row r="48361" ht="16.5" hidden="1" customHeight="1"/>
    <row r="48362" ht="16.5" hidden="1" customHeight="1"/>
    <row r="48363" ht="16.5" hidden="1" customHeight="1"/>
    <row r="48364" ht="16.5" hidden="1" customHeight="1"/>
    <row r="48365" ht="16.5" hidden="1" customHeight="1"/>
    <row r="48366" ht="16.5" hidden="1" customHeight="1"/>
    <row r="48367" ht="16.5" hidden="1" customHeight="1"/>
    <row r="48368" ht="16.5" hidden="1" customHeight="1"/>
    <row r="48369" ht="16.5" hidden="1" customHeight="1"/>
    <row r="48370" ht="16.5" hidden="1" customHeight="1"/>
    <row r="48371" ht="16.5" hidden="1" customHeight="1"/>
    <row r="48372" ht="16.5" hidden="1" customHeight="1"/>
    <row r="48373" ht="16.5" hidden="1" customHeight="1"/>
    <row r="48374" ht="16.5" hidden="1" customHeight="1"/>
    <row r="48375" ht="16.5" hidden="1" customHeight="1"/>
    <row r="48376" ht="16.5" hidden="1" customHeight="1"/>
    <row r="48377" ht="16.5" hidden="1" customHeight="1"/>
    <row r="48378" ht="16.5" hidden="1" customHeight="1"/>
    <row r="48379" ht="16.5" hidden="1" customHeight="1"/>
    <row r="48380" ht="16.5" hidden="1" customHeight="1"/>
    <row r="48381" ht="16.5" hidden="1" customHeight="1"/>
    <row r="48382" ht="16.5" hidden="1" customHeight="1"/>
    <row r="48383" ht="16.5" hidden="1" customHeight="1"/>
    <row r="48384" ht="16.5" hidden="1" customHeight="1"/>
    <row r="48385" ht="16.5" hidden="1" customHeight="1"/>
    <row r="48386" ht="16.5" hidden="1" customHeight="1"/>
    <row r="48387" ht="16.5" hidden="1" customHeight="1"/>
    <row r="48388" ht="16.5" hidden="1" customHeight="1"/>
    <row r="48389" ht="16.5" hidden="1" customHeight="1"/>
    <row r="48390" ht="16.5" hidden="1" customHeight="1"/>
    <row r="48391" ht="16.5" hidden="1" customHeight="1"/>
    <row r="48392" ht="16.5" hidden="1" customHeight="1"/>
    <row r="48393" ht="16.5" hidden="1" customHeight="1"/>
    <row r="48394" ht="16.5" hidden="1" customHeight="1"/>
    <row r="48395" ht="16.5" hidden="1" customHeight="1"/>
    <row r="48396" ht="16.5" hidden="1" customHeight="1"/>
    <row r="48397" ht="16.5" hidden="1" customHeight="1"/>
    <row r="48398" ht="16.5" hidden="1" customHeight="1"/>
    <row r="48399" ht="16.5" hidden="1" customHeight="1"/>
    <row r="48400" ht="16.5" hidden="1" customHeight="1"/>
    <row r="48401" ht="16.5" hidden="1" customHeight="1"/>
    <row r="48402" ht="16.5" hidden="1" customHeight="1"/>
    <row r="48403" ht="16.5" hidden="1" customHeight="1"/>
    <row r="48404" ht="16.5" hidden="1" customHeight="1"/>
    <row r="48405" ht="16.5" hidden="1" customHeight="1"/>
    <row r="48406" ht="16.5" hidden="1" customHeight="1"/>
    <row r="48407" ht="16.5" hidden="1" customHeight="1"/>
    <row r="48408" ht="16.5" hidden="1" customHeight="1"/>
    <row r="48409" ht="16.5" hidden="1" customHeight="1"/>
    <row r="48410" ht="16.5" hidden="1" customHeight="1"/>
    <row r="48411" ht="16.5" hidden="1" customHeight="1"/>
    <row r="48412" ht="16.5" hidden="1" customHeight="1"/>
    <row r="48413" ht="16.5" hidden="1" customHeight="1"/>
    <row r="48414" ht="16.5" hidden="1" customHeight="1"/>
    <row r="48415" ht="16.5" hidden="1" customHeight="1"/>
    <row r="48416" ht="16.5" hidden="1" customHeight="1"/>
    <row r="48417" ht="16.5" hidden="1" customHeight="1"/>
    <row r="48418" ht="16.5" hidden="1" customHeight="1"/>
    <row r="48419" ht="16.5" hidden="1" customHeight="1"/>
    <row r="48420" ht="16.5" hidden="1" customHeight="1"/>
    <row r="48421" ht="16.5" hidden="1" customHeight="1"/>
    <row r="48422" ht="16.5" hidden="1" customHeight="1"/>
    <row r="48423" ht="16.5" hidden="1" customHeight="1"/>
    <row r="48424" ht="16.5" hidden="1" customHeight="1"/>
    <row r="48425" ht="16.5" hidden="1" customHeight="1"/>
    <row r="48426" ht="16.5" hidden="1" customHeight="1"/>
    <row r="48427" ht="16.5" hidden="1" customHeight="1"/>
    <row r="48428" ht="16.5" hidden="1" customHeight="1"/>
    <row r="48429" ht="16.5" hidden="1" customHeight="1"/>
    <row r="48430" ht="16.5" hidden="1" customHeight="1"/>
    <row r="48431" ht="16.5" hidden="1" customHeight="1"/>
    <row r="48432" ht="16.5" hidden="1" customHeight="1"/>
    <row r="48433" ht="16.5" hidden="1" customHeight="1"/>
    <row r="48434" ht="16.5" hidden="1" customHeight="1"/>
    <row r="48435" ht="16.5" hidden="1" customHeight="1"/>
    <row r="48436" ht="16.5" hidden="1" customHeight="1"/>
    <row r="48437" ht="16.5" hidden="1" customHeight="1"/>
    <row r="48438" ht="16.5" hidden="1" customHeight="1"/>
    <row r="48439" ht="16.5" hidden="1" customHeight="1"/>
    <row r="48440" ht="16.5" hidden="1" customHeight="1"/>
    <row r="48441" ht="16.5" hidden="1" customHeight="1"/>
    <row r="48442" ht="16.5" hidden="1" customHeight="1"/>
    <row r="48443" ht="16.5" hidden="1" customHeight="1"/>
    <row r="48444" ht="16.5" hidden="1" customHeight="1"/>
    <row r="48445" ht="16.5" hidden="1" customHeight="1"/>
    <row r="48446" ht="16.5" hidden="1" customHeight="1"/>
    <row r="48447" ht="16.5" hidden="1" customHeight="1"/>
    <row r="48448" ht="16.5" hidden="1" customHeight="1"/>
    <row r="48449" ht="16.5" hidden="1" customHeight="1"/>
    <row r="48450" ht="16.5" hidden="1" customHeight="1"/>
    <row r="48451" ht="16.5" hidden="1" customHeight="1"/>
    <row r="48452" ht="16.5" hidden="1" customHeight="1"/>
    <row r="48453" ht="16.5" hidden="1" customHeight="1"/>
    <row r="48454" ht="16.5" hidden="1" customHeight="1"/>
    <row r="48455" ht="16.5" hidden="1" customHeight="1"/>
    <row r="48456" ht="16.5" hidden="1" customHeight="1"/>
    <row r="48457" ht="16.5" hidden="1" customHeight="1"/>
    <row r="48458" ht="16.5" hidden="1" customHeight="1"/>
    <row r="48459" ht="16.5" hidden="1" customHeight="1"/>
    <row r="48460" ht="16.5" hidden="1" customHeight="1"/>
    <row r="48461" ht="16.5" hidden="1" customHeight="1"/>
    <row r="48462" ht="16.5" hidden="1" customHeight="1"/>
    <row r="48463" ht="16.5" hidden="1" customHeight="1"/>
    <row r="48464" ht="16.5" hidden="1" customHeight="1"/>
    <row r="48465" ht="16.5" hidden="1" customHeight="1"/>
    <row r="48466" ht="16.5" hidden="1" customHeight="1"/>
    <row r="48467" ht="16.5" hidden="1" customHeight="1"/>
    <row r="48468" ht="16.5" hidden="1" customHeight="1"/>
    <row r="48469" ht="16.5" hidden="1" customHeight="1"/>
    <row r="48470" ht="16.5" hidden="1" customHeight="1"/>
    <row r="48471" ht="16.5" hidden="1" customHeight="1"/>
    <row r="48472" ht="16.5" hidden="1" customHeight="1"/>
    <row r="48473" ht="16.5" hidden="1" customHeight="1"/>
    <row r="48474" ht="16.5" hidden="1" customHeight="1"/>
    <row r="48475" ht="16.5" hidden="1" customHeight="1"/>
    <row r="48476" ht="16.5" hidden="1" customHeight="1"/>
    <row r="48477" ht="16.5" hidden="1" customHeight="1"/>
    <row r="48478" ht="16.5" hidden="1" customHeight="1"/>
    <row r="48479" ht="16.5" hidden="1" customHeight="1"/>
    <row r="48480" ht="16.5" hidden="1" customHeight="1"/>
    <row r="48481" ht="16.5" hidden="1" customHeight="1"/>
    <row r="48482" ht="16.5" hidden="1" customHeight="1"/>
    <row r="48483" ht="16.5" hidden="1" customHeight="1"/>
    <row r="48484" ht="16.5" hidden="1" customHeight="1"/>
    <row r="48485" ht="16.5" hidden="1" customHeight="1"/>
    <row r="48486" ht="16.5" hidden="1" customHeight="1"/>
    <row r="48487" ht="16.5" hidden="1" customHeight="1"/>
    <row r="48488" ht="16.5" hidden="1" customHeight="1"/>
    <row r="48489" ht="16.5" hidden="1" customHeight="1"/>
    <row r="48490" ht="16.5" hidden="1" customHeight="1"/>
    <row r="48491" ht="16.5" hidden="1" customHeight="1"/>
    <row r="48492" ht="16.5" hidden="1" customHeight="1"/>
    <row r="48493" ht="16.5" hidden="1" customHeight="1"/>
    <row r="48494" ht="16.5" hidden="1" customHeight="1"/>
    <row r="48495" ht="16.5" hidden="1" customHeight="1"/>
    <row r="48496" ht="16.5" hidden="1" customHeight="1"/>
    <row r="48497" ht="16.5" hidden="1" customHeight="1"/>
    <row r="48498" ht="16.5" hidden="1" customHeight="1"/>
    <row r="48499" ht="16.5" hidden="1" customHeight="1"/>
    <row r="48500" ht="16.5" hidden="1" customHeight="1"/>
    <row r="48501" ht="16.5" hidden="1" customHeight="1"/>
    <row r="48502" ht="16.5" hidden="1" customHeight="1"/>
    <row r="48503" ht="16.5" hidden="1" customHeight="1"/>
    <row r="48504" ht="16.5" hidden="1" customHeight="1"/>
    <row r="48505" ht="16.5" hidden="1" customHeight="1"/>
    <row r="48506" ht="16.5" hidden="1" customHeight="1"/>
    <row r="48507" ht="16.5" hidden="1" customHeight="1"/>
    <row r="48508" ht="16.5" hidden="1" customHeight="1"/>
    <row r="48509" ht="16.5" hidden="1" customHeight="1"/>
    <row r="48510" ht="16.5" hidden="1" customHeight="1"/>
    <row r="48511" ht="16.5" hidden="1" customHeight="1"/>
    <row r="48512" ht="16.5" hidden="1" customHeight="1"/>
    <row r="48513" ht="16.5" hidden="1" customHeight="1"/>
    <row r="48514" ht="16.5" hidden="1" customHeight="1"/>
    <row r="48515" ht="16.5" hidden="1" customHeight="1"/>
    <row r="48516" ht="16.5" hidden="1" customHeight="1"/>
    <row r="48517" ht="16.5" hidden="1" customHeight="1"/>
    <row r="48518" ht="16.5" hidden="1" customHeight="1"/>
    <row r="48519" ht="16.5" hidden="1" customHeight="1"/>
    <row r="48520" ht="16.5" hidden="1" customHeight="1"/>
    <row r="48521" ht="16.5" hidden="1" customHeight="1"/>
    <row r="48522" ht="16.5" hidden="1" customHeight="1"/>
    <row r="48523" ht="16.5" hidden="1" customHeight="1"/>
    <row r="48524" ht="16.5" hidden="1" customHeight="1"/>
    <row r="48525" ht="16.5" hidden="1" customHeight="1"/>
    <row r="48526" ht="16.5" hidden="1" customHeight="1"/>
    <row r="48527" ht="16.5" hidden="1" customHeight="1"/>
    <row r="48528" ht="16.5" hidden="1" customHeight="1"/>
    <row r="48529" ht="16.5" hidden="1" customHeight="1"/>
    <row r="48530" ht="16.5" hidden="1" customHeight="1"/>
    <row r="48531" ht="16.5" hidden="1" customHeight="1"/>
    <row r="48532" ht="16.5" hidden="1" customHeight="1"/>
    <row r="48533" ht="16.5" hidden="1" customHeight="1"/>
    <row r="48534" ht="16.5" hidden="1" customHeight="1"/>
    <row r="48535" ht="16.5" hidden="1" customHeight="1"/>
    <row r="48536" ht="16.5" hidden="1" customHeight="1"/>
    <row r="48537" ht="16.5" hidden="1" customHeight="1"/>
    <row r="48538" ht="16.5" hidden="1" customHeight="1"/>
    <row r="48539" ht="16.5" hidden="1" customHeight="1"/>
    <row r="48540" ht="16.5" hidden="1" customHeight="1"/>
    <row r="48541" ht="16.5" hidden="1" customHeight="1"/>
    <row r="48542" ht="16.5" hidden="1" customHeight="1"/>
    <row r="48543" ht="16.5" hidden="1" customHeight="1"/>
    <row r="48544" ht="16.5" hidden="1" customHeight="1"/>
    <row r="48545" ht="16.5" hidden="1" customHeight="1"/>
    <row r="48546" ht="16.5" hidden="1" customHeight="1"/>
    <row r="48547" ht="16.5" hidden="1" customHeight="1"/>
    <row r="48548" ht="16.5" hidden="1" customHeight="1"/>
    <row r="48549" ht="16.5" hidden="1" customHeight="1"/>
    <row r="48550" ht="16.5" hidden="1" customHeight="1"/>
    <row r="48551" ht="16.5" hidden="1" customHeight="1"/>
    <row r="48552" ht="16.5" hidden="1" customHeight="1"/>
    <row r="48553" ht="16.5" hidden="1" customHeight="1"/>
    <row r="48554" ht="16.5" hidden="1" customHeight="1"/>
    <row r="48555" ht="16.5" hidden="1" customHeight="1"/>
    <row r="48556" ht="16.5" hidden="1" customHeight="1"/>
    <row r="48557" ht="16.5" hidden="1" customHeight="1"/>
    <row r="48558" ht="16.5" hidden="1" customHeight="1"/>
    <row r="48559" ht="16.5" hidden="1" customHeight="1"/>
    <row r="48560" ht="16.5" hidden="1" customHeight="1"/>
    <row r="48561" ht="16.5" hidden="1" customHeight="1"/>
    <row r="48562" ht="16.5" hidden="1" customHeight="1"/>
    <row r="48563" ht="16.5" hidden="1" customHeight="1"/>
    <row r="48564" ht="16.5" hidden="1" customHeight="1"/>
    <row r="48565" ht="16.5" hidden="1" customHeight="1"/>
    <row r="48566" ht="16.5" hidden="1" customHeight="1"/>
    <row r="48567" ht="16.5" hidden="1" customHeight="1"/>
    <row r="48568" ht="16.5" hidden="1" customHeight="1"/>
    <row r="48569" ht="16.5" hidden="1" customHeight="1"/>
    <row r="48570" ht="16.5" hidden="1" customHeight="1"/>
    <row r="48571" ht="16.5" hidden="1" customHeight="1"/>
    <row r="48572" ht="16.5" hidden="1" customHeight="1"/>
    <row r="48573" ht="16.5" hidden="1" customHeight="1"/>
    <row r="48574" ht="16.5" hidden="1" customHeight="1"/>
    <row r="48575" ht="16.5" hidden="1" customHeight="1"/>
    <row r="48576" ht="16.5" hidden="1" customHeight="1"/>
    <row r="48577" ht="16.5" hidden="1" customHeight="1"/>
    <row r="48578" ht="16.5" hidden="1" customHeight="1"/>
    <row r="48579" ht="16.5" hidden="1" customHeight="1"/>
    <row r="48580" ht="16.5" hidden="1" customHeight="1"/>
    <row r="48581" ht="16.5" hidden="1" customHeight="1"/>
    <row r="48582" ht="16.5" hidden="1" customHeight="1"/>
    <row r="48583" ht="16.5" hidden="1" customHeight="1"/>
    <row r="48584" ht="16.5" hidden="1" customHeight="1"/>
    <row r="48585" ht="16.5" hidden="1" customHeight="1"/>
    <row r="48586" ht="16.5" hidden="1" customHeight="1"/>
    <row r="48587" ht="16.5" hidden="1" customHeight="1"/>
    <row r="48588" ht="16.5" hidden="1" customHeight="1"/>
    <row r="48589" ht="16.5" hidden="1" customHeight="1"/>
    <row r="48590" ht="16.5" hidden="1" customHeight="1"/>
    <row r="48591" ht="16.5" hidden="1" customHeight="1"/>
    <row r="48592" ht="16.5" hidden="1" customHeight="1"/>
    <row r="48593" ht="16.5" hidden="1" customHeight="1"/>
    <row r="48594" ht="16.5" hidden="1" customHeight="1"/>
    <row r="48595" ht="16.5" hidden="1" customHeight="1"/>
    <row r="48596" ht="16.5" hidden="1" customHeight="1"/>
    <row r="48597" ht="16.5" hidden="1" customHeight="1"/>
    <row r="48598" ht="16.5" hidden="1" customHeight="1"/>
    <row r="48599" ht="16.5" hidden="1" customHeight="1"/>
    <row r="48600" ht="16.5" hidden="1" customHeight="1"/>
    <row r="48601" ht="16.5" hidden="1" customHeight="1"/>
    <row r="48602" ht="16.5" hidden="1" customHeight="1"/>
    <row r="48603" ht="16.5" hidden="1" customHeight="1"/>
    <row r="48604" ht="16.5" hidden="1" customHeight="1"/>
    <row r="48605" ht="16.5" hidden="1" customHeight="1"/>
    <row r="48606" ht="16.5" hidden="1" customHeight="1"/>
    <row r="48607" ht="16.5" hidden="1" customHeight="1"/>
    <row r="48608" ht="16.5" hidden="1" customHeight="1"/>
    <row r="48609" ht="16.5" hidden="1" customHeight="1"/>
    <row r="48610" ht="16.5" hidden="1" customHeight="1"/>
    <row r="48611" ht="16.5" hidden="1" customHeight="1"/>
    <row r="48612" ht="16.5" hidden="1" customHeight="1"/>
    <row r="48613" ht="16.5" hidden="1" customHeight="1"/>
    <row r="48614" ht="16.5" hidden="1" customHeight="1"/>
    <row r="48615" ht="16.5" hidden="1" customHeight="1"/>
    <row r="48616" ht="16.5" hidden="1" customHeight="1"/>
    <row r="48617" ht="16.5" hidden="1" customHeight="1"/>
    <row r="48618" ht="16.5" hidden="1" customHeight="1"/>
    <row r="48619" ht="16.5" hidden="1" customHeight="1"/>
    <row r="48620" ht="16.5" hidden="1" customHeight="1"/>
    <row r="48621" ht="16.5" hidden="1" customHeight="1"/>
    <row r="48622" ht="16.5" hidden="1" customHeight="1"/>
    <row r="48623" ht="16.5" hidden="1" customHeight="1"/>
    <row r="48624" ht="16.5" hidden="1" customHeight="1"/>
    <row r="48625" ht="16.5" hidden="1" customHeight="1"/>
    <row r="48626" ht="16.5" hidden="1" customHeight="1"/>
    <row r="48627" ht="16.5" hidden="1" customHeight="1"/>
    <row r="48628" ht="16.5" hidden="1" customHeight="1"/>
    <row r="48629" ht="16.5" hidden="1" customHeight="1"/>
    <row r="48630" ht="16.5" hidden="1" customHeight="1"/>
    <row r="48631" ht="16.5" hidden="1" customHeight="1"/>
    <row r="48632" ht="16.5" hidden="1" customHeight="1"/>
    <row r="48633" ht="16.5" hidden="1" customHeight="1"/>
    <row r="48634" ht="16.5" hidden="1" customHeight="1"/>
    <row r="48635" ht="16.5" hidden="1" customHeight="1"/>
    <row r="48636" ht="16.5" hidden="1" customHeight="1"/>
    <row r="48637" ht="16.5" hidden="1" customHeight="1"/>
    <row r="48638" ht="16.5" hidden="1" customHeight="1"/>
    <row r="48639" ht="16.5" hidden="1" customHeight="1"/>
    <row r="48640" ht="16.5" hidden="1" customHeight="1"/>
    <row r="48641" ht="16.5" hidden="1" customHeight="1"/>
    <row r="48642" ht="16.5" hidden="1" customHeight="1"/>
    <row r="48643" ht="16.5" hidden="1" customHeight="1"/>
    <row r="48644" ht="16.5" hidden="1" customHeight="1"/>
    <row r="48645" ht="16.5" hidden="1" customHeight="1"/>
    <row r="48646" ht="16.5" hidden="1" customHeight="1"/>
    <row r="48647" ht="16.5" hidden="1" customHeight="1"/>
    <row r="48648" ht="16.5" hidden="1" customHeight="1"/>
    <row r="48649" ht="16.5" hidden="1" customHeight="1"/>
    <row r="48650" ht="16.5" hidden="1" customHeight="1"/>
    <row r="48651" ht="16.5" hidden="1" customHeight="1"/>
    <row r="48652" ht="16.5" hidden="1" customHeight="1"/>
    <row r="48653" ht="16.5" hidden="1" customHeight="1"/>
    <row r="48654" ht="16.5" hidden="1" customHeight="1"/>
    <row r="48655" ht="16.5" hidden="1" customHeight="1"/>
    <row r="48656" ht="16.5" hidden="1" customHeight="1"/>
    <row r="48657" ht="16.5" hidden="1" customHeight="1"/>
    <row r="48658" ht="16.5" hidden="1" customHeight="1"/>
    <row r="48659" ht="16.5" hidden="1" customHeight="1"/>
    <row r="48660" ht="16.5" hidden="1" customHeight="1"/>
    <row r="48661" ht="16.5" hidden="1" customHeight="1"/>
    <row r="48662" ht="16.5" hidden="1" customHeight="1"/>
    <row r="48663" ht="16.5" hidden="1" customHeight="1"/>
    <row r="48664" ht="16.5" hidden="1" customHeight="1"/>
    <row r="48665" ht="16.5" hidden="1" customHeight="1"/>
    <row r="48666" ht="16.5" hidden="1" customHeight="1"/>
    <row r="48667" ht="16.5" hidden="1" customHeight="1"/>
    <row r="48668" ht="16.5" hidden="1" customHeight="1"/>
    <row r="48669" ht="16.5" hidden="1" customHeight="1"/>
    <row r="48670" ht="16.5" hidden="1" customHeight="1"/>
    <row r="48671" ht="16.5" hidden="1" customHeight="1"/>
    <row r="48672" ht="16.5" hidden="1" customHeight="1"/>
    <row r="48673" ht="16.5" hidden="1" customHeight="1"/>
    <row r="48674" ht="16.5" hidden="1" customHeight="1"/>
    <row r="48675" ht="16.5" hidden="1" customHeight="1"/>
    <row r="48676" ht="16.5" hidden="1" customHeight="1"/>
    <row r="48677" ht="16.5" hidden="1" customHeight="1"/>
    <row r="48678" ht="16.5" hidden="1" customHeight="1"/>
    <row r="48679" ht="16.5" hidden="1" customHeight="1"/>
    <row r="48680" ht="16.5" hidden="1" customHeight="1"/>
    <row r="48681" ht="16.5" hidden="1" customHeight="1"/>
    <row r="48682" ht="16.5" hidden="1" customHeight="1"/>
    <row r="48683" ht="16.5" hidden="1" customHeight="1"/>
    <row r="48684" ht="16.5" hidden="1" customHeight="1"/>
    <row r="48685" ht="16.5" hidden="1" customHeight="1"/>
    <row r="48686" ht="16.5" hidden="1" customHeight="1"/>
    <row r="48687" ht="16.5" hidden="1" customHeight="1"/>
    <row r="48688" ht="16.5" hidden="1" customHeight="1"/>
    <row r="48689" ht="16.5" hidden="1" customHeight="1"/>
    <row r="48690" ht="16.5" hidden="1" customHeight="1"/>
    <row r="48691" ht="16.5" hidden="1" customHeight="1"/>
    <row r="48692" ht="16.5" hidden="1" customHeight="1"/>
    <row r="48693" ht="16.5" hidden="1" customHeight="1"/>
    <row r="48694" ht="16.5" hidden="1" customHeight="1"/>
    <row r="48695" ht="16.5" hidden="1" customHeight="1"/>
    <row r="48696" ht="16.5" hidden="1" customHeight="1"/>
    <row r="48697" ht="16.5" hidden="1" customHeight="1"/>
    <row r="48698" ht="16.5" hidden="1" customHeight="1"/>
    <row r="48699" ht="16.5" hidden="1" customHeight="1"/>
    <row r="48700" ht="16.5" hidden="1" customHeight="1"/>
    <row r="48701" ht="16.5" hidden="1" customHeight="1"/>
    <row r="48702" ht="16.5" hidden="1" customHeight="1"/>
    <row r="48703" ht="16.5" hidden="1" customHeight="1"/>
    <row r="48704" ht="16.5" hidden="1" customHeight="1"/>
    <row r="48705" ht="16.5" hidden="1" customHeight="1"/>
    <row r="48706" ht="16.5" hidden="1" customHeight="1"/>
    <row r="48707" ht="16.5" hidden="1" customHeight="1"/>
    <row r="48708" ht="16.5" hidden="1" customHeight="1"/>
    <row r="48709" ht="16.5" hidden="1" customHeight="1"/>
    <row r="48710" ht="16.5" hidden="1" customHeight="1"/>
    <row r="48711" ht="16.5" hidden="1" customHeight="1"/>
    <row r="48712" ht="16.5" hidden="1" customHeight="1"/>
    <row r="48713" ht="16.5" hidden="1" customHeight="1"/>
    <row r="48714" ht="16.5" hidden="1" customHeight="1"/>
    <row r="48715" ht="16.5" hidden="1" customHeight="1"/>
    <row r="48716" ht="16.5" hidden="1" customHeight="1"/>
    <row r="48717" ht="16.5" hidden="1" customHeight="1"/>
    <row r="48718" ht="16.5" hidden="1" customHeight="1"/>
    <row r="48719" ht="16.5" hidden="1" customHeight="1"/>
    <row r="48720" ht="16.5" hidden="1" customHeight="1"/>
    <row r="48721" ht="16.5" hidden="1" customHeight="1"/>
    <row r="48722" ht="16.5" hidden="1" customHeight="1"/>
    <row r="48723" ht="16.5" hidden="1" customHeight="1"/>
    <row r="48724" ht="16.5" hidden="1" customHeight="1"/>
    <row r="48725" ht="16.5" hidden="1" customHeight="1"/>
    <row r="48726" ht="16.5" hidden="1" customHeight="1"/>
    <row r="48727" ht="16.5" hidden="1" customHeight="1"/>
    <row r="48728" ht="16.5" hidden="1" customHeight="1"/>
    <row r="48729" ht="16.5" hidden="1" customHeight="1"/>
    <row r="48730" ht="16.5" hidden="1" customHeight="1"/>
    <row r="48731" ht="16.5" hidden="1" customHeight="1"/>
    <row r="48732" ht="16.5" hidden="1" customHeight="1"/>
    <row r="48733" ht="16.5" hidden="1" customHeight="1"/>
    <row r="48734" ht="16.5" hidden="1" customHeight="1"/>
    <row r="48735" ht="16.5" hidden="1" customHeight="1"/>
    <row r="48736" ht="16.5" hidden="1" customHeight="1"/>
    <row r="48737" ht="16.5" hidden="1" customHeight="1"/>
    <row r="48738" ht="16.5" hidden="1" customHeight="1"/>
    <row r="48739" ht="16.5" hidden="1" customHeight="1"/>
    <row r="48740" ht="16.5" hidden="1" customHeight="1"/>
    <row r="48741" ht="16.5" hidden="1" customHeight="1"/>
    <row r="48742" ht="16.5" hidden="1" customHeight="1"/>
    <row r="48743" ht="16.5" hidden="1" customHeight="1"/>
    <row r="48744" ht="16.5" hidden="1" customHeight="1"/>
    <row r="48745" ht="16.5" hidden="1" customHeight="1"/>
    <row r="48746" ht="16.5" hidden="1" customHeight="1"/>
    <row r="48747" ht="16.5" hidden="1" customHeight="1"/>
    <row r="48748" ht="16.5" hidden="1" customHeight="1"/>
    <row r="48749" ht="16.5" hidden="1" customHeight="1"/>
    <row r="48750" ht="16.5" hidden="1" customHeight="1"/>
    <row r="48751" ht="16.5" hidden="1" customHeight="1"/>
    <row r="48752" ht="16.5" hidden="1" customHeight="1"/>
    <row r="48753" ht="16.5" hidden="1" customHeight="1"/>
    <row r="48754" ht="16.5" hidden="1" customHeight="1"/>
    <row r="48755" ht="16.5" hidden="1" customHeight="1"/>
    <row r="48756" ht="16.5" hidden="1" customHeight="1"/>
    <row r="48757" ht="16.5" hidden="1" customHeight="1"/>
    <row r="48758" ht="16.5" hidden="1" customHeight="1"/>
    <row r="48759" ht="16.5" hidden="1" customHeight="1"/>
    <row r="48760" ht="16.5" hidden="1" customHeight="1"/>
    <row r="48761" ht="16.5" hidden="1" customHeight="1"/>
    <row r="48762" ht="16.5" hidden="1" customHeight="1"/>
    <row r="48763" ht="16.5" hidden="1" customHeight="1"/>
    <row r="48764" ht="16.5" hidden="1" customHeight="1"/>
    <row r="48765" ht="16.5" hidden="1" customHeight="1"/>
    <row r="48766" ht="16.5" hidden="1" customHeight="1"/>
    <row r="48767" ht="16.5" hidden="1" customHeight="1"/>
    <row r="48768" ht="16.5" hidden="1" customHeight="1"/>
    <row r="48769" ht="16.5" hidden="1" customHeight="1"/>
    <row r="48770" ht="16.5" hidden="1" customHeight="1"/>
    <row r="48771" ht="16.5" hidden="1" customHeight="1"/>
    <row r="48772" ht="16.5" hidden="1" customHeight="1"/>
    <row r="48773" ht="16.5" hidden="1" customHeight="1"/>
    <row r="48774" ht="16.5" hidden="1" customHeight="1"/>
    <row r="48775" ht="16.5" hidden="1" customHeight="1"/>
    <row r="48776" ht="16.5" hidden="1" customHeight="1"/>
    <row r="48777" ht="16.5" hidden="1" customHeight="1"/>
    <row r="48778" ht="16.5" hidden="1" customHeight="1"/>
    <row r="48779" ht="16.5" hidden="1" customHeight="1"/>
    <row r="48780" ht="16.5" hidden="1" customHeight="1"/>
    <row r="48781" ht="16.5" hidden="1" customHeight="1"/>
    <row r="48782" ht="16.5" hidden="1" customHeight="1"/>
    <row r="48783" ht="16.5" hidden="1" customHeight="1"/>
    <row r="48784" ht="16.5" hidden="1" customHeight="1"/>
    <row r="48785" ht="16.5" hidden="1" customHeight="1"/>
    <row r="48786" ht="16.5" hidden="1" customHeight="1"/>
    <row r="48787" ht="16.5" hidden="1" customHeight="1"/>
    <row r="48788" ht="16.5" hidden="1" customHeight="1"/>
    <row r="48789" ht="16.5" hidden="1" customHeight="1"/>
    <row r="48790" ht="16.5" hidden="1" customHeight="1"/>
    <row r="48791" ht="16.5" hidden="1" customHeight="1"/>
    <row r="48792" ht="16.5" hidden="1" customHeight="1"/>
    <row r="48793" ht="16.5" hidden="1" customHeight="1"/>
    <row r="48794" ht="16.5" hidden="1" customHeight="1"/>
    <row r="48795" ht="16.5" hidden="1" customHeight="1"/>
    <row r="48796" ht="16.5" hidden="1" customHeight="1"/>
    <row r="48797" ht="16.5" hidden="1" customHeight="1"/>
    <row r="48798" ht="16.5" hidden="1" customHeight="1"/>
    <row r="48799" ht="16.5" hidden="1" customHeight="1"/>
    <row r="48800" ht="16.5" hidden="1" customHeight="1"/>
    <row r="48801" ht="16.5" hidden="1" customHeight="1"/>
    <row r="48802" ht="16.5" hidden="1" customHeight="1"/>
    <row r="48803" ht="16.5" hidden="1" customHeight="1"/>
    <row r="48804" ht="16.5" hidden="1" customHeight="1"/>
    <row r="48805" ht="16.5" hidden="1" customHeight="1"/>
    <row r="48806" ht="16.5" hidden="1" customHeight="1"/>
    <row r="48807" ht="16.5" hidden="1" customHeight="1"/>
    <row r="48808" ht="16.5" hidden="1" customHeight="1"/>
    <row r="48809" ht="16.5" hidden="1" customHeight="1"/>
    <row r="48810" ht="16.5" hidden="1" customHeight="1"/>
    <row r="48811" ht="16.5" hidden="1" customHeight="1"/>
    <row r="48812" ht="16.5" hidden="1" customHeight="1"/>
    <row r="48813" ht="16.5" hidden="1" customHeight="1"/>
    <row r="48814" ht="16.5" hidden="1" customHeight="1"/>
    <row r="48815" ht="16.5" hidden="1" customHeight="1"/>
    <row r="48816" ht="16.5" hidden="1" customHeight="1"/>
    <row r="48817" ht="16.5" hidden="1" customHeight="1"/>
    <row r="48818" ht="16.5" hidden="1" customHeight="1"/>
    <row r="48819" ht="16.5" hidden="1" customHeight="1"/>
    <row r="48820" ht="16.5" hidden="1" customHeight="1"/>
    <row r="48821" ht="16.5" hidden="1" customHeight="1"/>
    <row r="48822" ht="16.5" hidden="1" customHeight="1"/>
    <row r="48823" ht="16.5" hidden="1" customHeight="1"/>
    <row r="48824" ht="16.5" hidden="1" customHeight="1"/>
    <row r="48825" ht="16.5" hidden="1" customHeight="1"/>
    <row r="48826" ht="16.5" hidden="1" customHeight="1"/>
    <row r="48827" ht="16.5" hidden="1" customHeight="1"/>
    <row r="48828" ht="16.5" hidden="1" customHeight="1"/>
    <row r="48829" ht="16.5" hidden="1" customHeight="1"/>
    <row r="48830" ht="16.5" hidden="1" customHeight="1"/>
    <row r="48831" ht="16.5" hidden="1" customHeight="1"/>
    <row r="48832" ht="16.5" hidden="1" customHeight="1"/>
    <row r="48833" ht="16.5" hidden="1" customHeight="1"/>
    <row r="48834" ht="16.5" hidden="1" customHeight="1"/>
    <row r="48835" ht="16.5" hidden="1" customHeight="1"/>
    <row r="48836" ht="16.5" hidden="1" customHeight="1"/>
    <row r="48837" ht="16.5" hidden="1" customHeight="1"/>
    <row r="48838" ht="16.5" hidden="1" customHeight="1"/>
    <row r="48839" ht="16.5" hidden="1" customHeight="1"/>
    <row r="48840" ht="16.5" hidden="1" customHeight="1"/>
    <row r="48841" ht="16.5" hidden="1" customHeight="1"/>
    <row r="48842" ht="16.5" hidden="1" customHeight="1"/>
    <row r="48843" ht="16.5" hidden="1" customHeight="1"/>
    <row r="48844" ht="16.5" hidden="1" customHeight="1"/>
    <row r="48845" ht="16.5" hidden="1" customHeight="1"/>
    <row r="48846" ht="16.5" hidden="1" customHeight="1"/>
    <row r="48847" ht="16.5" hidden="1" customHeight="1"/>
    <row r="48848" ht="16.5" hidden="1" customHeight="1"/>
    <row r="48849" ht="16.5" hidden="1" customHeight="1"/>
    <row r="48850" ht="16.5" hidden="1" customHeight="1"/>
    <row r="48851" ht="16.5" hidden="1" customHeight="1"/>
    <row r="48852" ht="16.5" hidden="1" customHeight="1"/>
    <row r="48853" ht="16.5" hidden="1" customHeight="1"/>
    <row r="48854" ht="16.5" hidden="1" customHeight="1"/>
    <row r="48855" ht="16.5" hidden="1" customHeight="1"/>
    <row r="48856" ht="16.5" hidden="1" customHeight="1"/>
    <row r="48857" ht="16.5" hidden="1" customHeight="1"/>
    <row r="48858" ht="16.5" hidden="1" customHeight="1"/>
    <row r="48859" ht="16.5" hidden="1" customHeight="1"/>
    <row r="48860" ht="16.5" hidden="1" customHeight="1"/>
    <row r="48861" ht="16.5" hidden="1" customHeight="1"/>
    <row r="48862" ht="16.5" hidden="1" customHeight="1"/>
    <row r="48863" ht="16.5" hidden="1" customHeight="1"/>
    <row r="48864" ht="16.5" hidden="1" customHeight="1"/>
    <row r="48865" ht="16.5" hidden="1" customHeight="1"/>
    <row r="48866" ht="16.5" hidden="1" customHeight="1"/>
    <row r="48867" ht="16.5" hidden="1" customHeight="1"/>
    <row r="48868" ht="16.5" hidden="1" customHeight="1"/>
    <row r="48869" ht="16.5" hidden="1" customHeight="1"/>
    <row r="48870" ht="16.5" hidden="1" customHeight="1"/>
    <row r="48871" ht="16.5" hidden="1" customHeight="1"/>
    <row r="48872" ht="16.5" hidden="1" customHeight="1"/>
    <row r="48873" ht="16.5" hidden="1" customHeight="1"/>
    <row r="48874" ht="16.5" hidden="1" customHeight="1"/>
    <row r="48875" ht="16.5" hidden="1" customHeight="1"/>
    <row r="48876" ht="16.5" hidden="1" customHeight="1"/>
    <row r="48877" ht="16.5" hidden="1" customHeight="1"/>
    <row r="48878" ht="16.5" hidden="1" customHeight="1"/>
    <row r="48879" ht="16.5" hidden="1" customHeight="1"/>
    <row r="48880" ht="16.5" hidden="1" customHeight="1"/>
    <row r="48881" ht="16.5" hidden="1" customHeight="1"/>
    <row r="48882" ht="16.5" hidden="1" customHeight="1"/>
    <row r="48883" ht="16.5" hidden="1" customHeight="1"/>
    <row r="48884" ht="16.5" hidden="1" customHeight="1"/>
    <row r="48885" ht="16.5" hidden="1" customHeight="1"/>
    <row r="48886" ht="16.5" hidden="1" customHeight="1"/>
    <row r="48887" ht="16.5" hidden="1" customHeight="1"/>
    <row r="48888" ht="16.5" hidden="1" customHeight="1"/>
    <row r="48889" ht="16.5" hidden="1" customHeight="1"/>
    <row r="48890" ht="16.5" hidden="1" customHeight="1"/>
    <row r="48891" ht="16.5" hidden="1" customHeight="1"/>
    <row r="48892" ht="16.5" hidden="1" customHeight="1"/>
    <row r="48893" ht="16.5" hidden="1" customHeight="1"/>
    <row r="48894" ht="16.5" hidden="1" customHeight="1"/>
    <row r="48895" ht="16.5" hidden="1" customHeight="1"/>
    <row r="48896" ht="16.5" hidden="1" customHeight="1"/>
    <row r="48897" ht="16.5" hidden="1" customHeight="1"/>
    <row r="48898" ht="16.5" hidden="1" customHeight="1"/>
    <row r="48899" ht="16.5" hidden="1" customHeight="1"/>
    <row r="48900" ht="16.5" hidden="1" customHeight="1"/>
    <row r="48901" ht="16.5" hidden="1" customHeight="1"/>
    <row r="48902" ht="16.5" hidden="1" customHeight="1"/>
    <row r="48903" ht="16.5" hidden="1" customHeight="1"/>
    <row r="48904" ht="16.5" hidden="1" customHeight="1"/>
    <row r="48905" ht="16.5" hidden="1" customHeight="1"/>
    <row r="48906" ht="16.5" hidden="1" customHeight="1"/>
    <row r="48907" ht="16.5" hidden="1" customHeight="1"/>
    <row r="48908" ht="16.5" hidden="1" customHeight="1"/>
    <row r="48909" ht="16.5" hidden="1" customHeight="1"/>
    <row r="48910" ht="16.5" hidden="1" customHeight="1"/>
    <row r="48911" ht="16.5" hidden="1" customHeight="1"/>
    <row r="48912" ht="16.5" hidden="1" customHeight="1"/>
    <row r="48913" ht="16.5" hidden="1" customHeight="1"/>
    <row r="48914" ht="16.5" hidden="1" customHeight="1"/>
    <row r="48915" ht="16.5" hidden="1" customHeight="1"/>
    <row r="48916" ht="16.5" hidden="1" customHeight="1"/>
    <row r="48917" ht="16.5" hidden="1" customHeight="1"/>
    <row r="48918" ht="16.5" hidden="1" customHeight="1"/>
    <row r="48919" ht="16.5" hidden="1" customHeight="1"/>
    <row r="48920" ht="16.5" hidden="1" customHeight="1"/>
    <row r="48921" ht="16.5" hidden="1" customHeight="1"/>
    <row r="48922" ht="16.5" hidden="1" customHeight="1"/>
    <row r="48923" ht="16.5" hidden="1" customHeight="1"/>
    <row r="48924" ht="16.5" hidden="1" customHeight="1"/>
    <row r="48925" ht="16.5" hidden="1" customHeight="1"/>
    <row r="48926" ht="16.5" hidden="1" customHeight="1"/>
    <row r="48927" ht="16.5" hidden="1" customHeight="1"/>
    <row r="48928" ht="16.5" hidden="1" customHeight="1"/>
    <row r="48929" ht="16.5" hidden="1" customHeight="1"/>
    <row r="48930" ht="16.5" hidden="1" customHeight="1"/>
    <row r="48931" ht="16.5" hidden="1" customHeight="1"/>
    <row r="48932" ht="16.5" hidden="1" customHeight="1"/>
    <row r="48933" ht="16.5" hidden="1" customHeight="1"/>
    <row r="48934" ht="16.5" hidden="1" customHeight="1"/>
    <row r="48935" ht="16.5" hidden="1" customHeight="1"/>
    <row r="48936" ht="16.5" hidden="1" customHeight="1"/>
    <row r="48937" ht="16.5" hidden="1" customHeight="1"/>
    <row r="48938" ht="16.5" hidden="1" customHeight="1"/>
    <row r="48939" ht="16.5" hidden="1" customHeight="1"/>
    <row r="48940" ht="16.5" hidden="1" customHeight="1"/>
    <row r="48941" ht="16.5" hidden="1" customHeight="1"/>
    <row r="48942" ht="16.5" hidden="1" customHeight="1"/>
    <row r="48943" ht="16.5" hidden="1" customHeight="1"/>
    <row r="48944" ht="16.5" hidden="1" customHeight="1"/>
    <row r="48945" ht="16.5" hidden="1" customHeight="1"/>
    <row r="48946" ht="16.5" hidden="1" customHeight="1"/>
    <row r="48947" ht="16.5" hidden="1" customHeight="1"/>
    <row r="48948" ht="16.5" hidden="1" customHeight="1"/>
    <row r="48949" ht="16.5" hidden="1" customHeight="1"/>
    <row r="48950" ht="16.5" hidden="1" customHeight="1"/>
    <row r="48951" ht="16.5" hidden="1" customHeight="1"/>
    <row r="48952" ht="16.5" hidden="1" customHeight="1"/>
    <row r="48953" ht="16.5" hidden="1" customHeight="1"/>
    <row r="48954" ht="16.5" hidden="1" customHeight="1"/>
    <row r="48955" ht="16.5" hidden="1" customHeight="1"/>
    <row r="48956" ht="16.5" hidden="1" customHeight="1"/>
    <row r="48957" ht="16.5" hidden="1" customHeight="1"/>
    <row r="48958" ht="16.5" hidden="1" customHeight="1"/>
    <row r="48959" ht="16.5" hidden="1" customHeight="1"/>
    <row r="48960" ht="16.5" hidden="1" customHeight="1"/>
    <row r="48961" ht="16.5" hidden="1" customHeight="1"/>
    <row r="48962" ht="16.5" hidden="1" customHeight="1"/>
    <row r="48963" ht="16.5" hidden="1" customHeight="1"/>
    <row r="48964" ht="16.5" hidden="1" customHeight="1"/>
    <row r="48965" ht="16.5" hidden="1" customHeight="1"/>
    <row r="48966" ht="16.5" hidden="1" customHeight="1"/>
    <row r="48967" ht="16.5" hidden="1" customHeight="1"/>
    <row r="48968" ht="16.5" hidden="1" customHeight="1"/>
    <row r="48969" ht="16.5" hidden="1" customHeight="1"/>
    <row r="48970" ht="16.5" hidden="1" customHeight="1"/>
    <row r="48971" ht="16.5" hidden="1" customHeight="1"/>
    <row r="48972" ht="16.5" hidden="1" customHeight="1"/>
    <row r="48973" ht="16.5" hidden="1" customHeight="1"/>
    <row r="48974" ht="16.5" hidden="1" customHeight="1"/>
    <row r="48975" ht="16.5" hidden="1" customHeight="1"/>
    <row r="48976" ht="16.5" hidden="1" customHeight="1"/>
    <row r="48977" ht="16.5" hidden="1" customHeight="1"/>
    <row r="48978" ht="16.5" hidden="1" customHeight="1"/>
    <row r="48979" ht="16.5" hidden="1" customHeight="1"/>
    <row r="48980" ht="16.5" hidden="1" customHeight="1"/>
    <row r="48981" ht="16.5" hidden="1" customHeight="1"/>
    <row r="48982" ht="16.5" hidden="1" customHeight="1"/>
    <row r="48983" ht="16.5" hidden="1" customHeight="1"/>
    <row r="48984" ht="16.5" hidden="1" customHeight="1"/>
    <row r="48985" ht="16.5" hidden="1" customHeight="1"/>
    <row r="48986" ht="16.5" hidden="1" customHeight="1"/>
    <row r="48987" ht="16.5" hidden="1" customHeight="1"/>
    <row r="48988" ht="16.5" hidden="1" customHeight="1"/>
    <row r="48989" ht="16.5" hidden="1" customHeight="1"/>
    <row r="48990" ht="16.5" hidden="1" customHeight="1"/>
    <row r="48991" ht="16.5" hidden="1" customHeight="1"/>
    <row r="48992" ht="16.5" hidden="1" customHeight="1"/>
    <row r="48993" ht="16.5" hidden="1" customHeight="1"/>
    <row r="48994" ht="16.5" hidden="1" customHeight="1"/>
    <row r="48995" ht="16.5" hidden="1" customHeight="1"/>
    <row r="48996" ht="16.5" hidden="1" customHeight="1"/>
    <row r="48997" ht="16.5" hidden="1" customHeight="1"/>
    <row r="48998" ht="16.5" hidden="1" customHeight="1"/>
    <row r="48999" ht="16.5" hidden="1" customHeight="1"/>
    <row r="49000" ht="16.5" hidden="1" customHeight="1"/>
    <row r="49001" ht="16.5" hidden="1" customHeight="1"/>
    <row r="49002" ht="16.5" hidden="1" customHeight="1"/>
    <row r="49003" ht="16.5" hidden="1" customHeight="1"/>
    <row r="49004" ht="16.5" hidden="1" customHeight="1"/>
    <row r="49005" ht="16.5" hidden="1" customHeight="1"/>
    <row r="49006" ht="16.5" hidden="1" customHeight="1"/>
    <row r="49007" ht="16.5" hidden="1" customHeight="1"/>
    <row r="49008" ht="16.5" hidden="1" customHeight="1"/>
    <row r="49009" ht="16.5" hidden="1" customHeight="1"/>
    <row r="49010" ht="16.5" hidden="1" customHeight="1"/>
    <row r="49011" ht="16.5" hidden="1" customHeight="1"/>
    <row r="49012" ht="16.5" hidden="1" customHeight="1"/>
    <row r="49013" ht="16.5" hidden="1" customHeight="1"/>
    <row r="49014" ht="16.5" hidden="1" customHeight="1"/>
    <row r="49015" ht="16.5" hidden="1" customHeight="1"/>
    <row r="49016" ht="16.5" hidden="1" customHeight="1"/>
    <row r="49017" ht="16.5" hidden="1" customHeight="1"/>
    <row r="49018" ht="16.5" hidden="1" customHeight="1"/>
    <row r="49019" ht="16.5" hidden="1" customHeight="1"/>
    <row r="49020" ht="16.5" hidden="1" customHeight="1"/>
    <row r="49021" ht="16.5" hidden="1" customHeight="1"/>
    <row r="49022" ht="16.5" hidden="1" customHeight="1"/>
    <row r="49023" ht="16.5" hidden="1" customHeight="1"/>
    <row r="49024" ht="16.5" hidden="1" customHeight="1"/>
    <row r="49025" ht="16.5" hidden="1" customHeight="1"/>
    <row r="49026" ht="16.5" hidden="1" customHeight="1"/>
    <row r="49027" ht="16.5" hidden="1" customHeight="1"/>
    <row r="49028" ht="16.5" hidden="1" customHeight="1"/>
    <row r="49029" ht="16.5" hidden="1" customHeight="1"/>
    <row r="49030" ht="16.5" hidden="1" customHeight="1"/>
    <row r="49031" ht="16.5" hidden="1" customHeight="1"/>
    <row r="49032" ht="16.5" hidden="1" customHeight="1"/>
    <row r="49033" ht="16.5" hidden="1" customHeight="1"/>
    <row r="49034" ht="16.5" hidden="1" customHeight="1"/>
    <row r="49035" ht="16.5" hidden="1" customHeight="1"/>
    <row r="49036" ht="16.5" hidden="1" customHeight="1"/>
    <row r="49037" ht="16.5" hidden="1" customHeight="1"/>
    <row r="49038" ht="16.5" hidden="1" customHeight="1"/>
    <row r="49039" ht="16.5" hidden="1" customHeight="1"/>
    <row r="49040" ht="16.5" hidden="1" customHeight="1"/>
    <row r="49041" ht="16.5" hidden="1" customHeight="1"/>
    <row r="49042" ht="16.5" hidden="1" customHeight="1"/>
    <row r="49043" ht="16.5" hidden="1" customHeight="1"/>
    <row r="49044" ht="16.5" hidden="1" customHeight="1"/>
    <row r="49045" ht="16.5" hidden="1" customHeight="1"/>
    <row r="49046" ht="16.5" hidden="1" customHeight="1"/>
    <row r="49047" ht="16.5" hidden="1" customHeight="1"/>
    <row r="49048" ht="16.5" hidden="1" customHeight="1"/>
    <row r="49049" ht="16.5" hidden="1" customHeight="1"/>
    <row r="49050" ht="16.5" hidden="1" customHeight="1"/>
    <row r="49051" ht="16.5" hidden="1" customHeight="1"/>
    <row r="49052" ht="16.5" hidden="1" customHeight="1"/>
    <row r="49053" ht="16.5" hidden="1" customHeight="1"/>
    <row r="49054" ht="16.5" hidden="1" customHeight="1"/>
    <row r="49055" ht="16.5" hidden="1" customHeight="1"/>
    <row r="49056" ht="16.5" hidden="1" customHeight="1"/>
    <row r="49057" ht="16.5" hidden="1" customHeight="1"/>
    <row r="49058" ht="16.5" hidden="1" customHeight="1"/>
    <row r="49059" ht="16.5" hidden="1" customHeight="1"/>
    <row r="49060" ht="16.5" hidden="1" customHeight="1"/>
    <row r="49061" ht="16.5" hidden="1" customHeight="1"/>
    <row r="49062" ht="16.5" hidden="1" customHeight="1"/>
    <row r="49063" ht="16.5" hidden="1" customHeight="1"/>
    <row r="49064" ht="16.5" hidden="1" customHeight="1"/>
    <row r="49065" ht="16.5" hidden="1" customHeight="1"/>
    <row r="49066" ht="16.5" hidden="1" customHeight="1"/>
    <row r="49067" ht="16.5" hidden="1" customHeight="1"/>
    <row r="49068" ht="16.5" hidden="1" customHeight="1"/>
    <row r="49069" ht="16.5" hidden="1" customHeight="1"/>
    <row r="49070" ht="16.5" hidden="1" customHeight="1"/>
    <row r="49071" ht="16.5" hidden="1" customHeight="1"/>
    <row r="49072" ht="16.5" hidden="1" customHeight="1"/>
    <row r="49073" ht="16.5" hidden="1" customHeight="1"/>
    <row r="49074" ht="16.5" hidden="1" customHeight="1"/>
    <row r="49075" ht="16.5" hidden="1" customHeight="1"/>
    <row r="49076" ht="16.5" hidden="1" customHeight="1"/>
    <row r="49077" ht="16.5" hidden="1" customHeight="1"/>
    <row r="49078" ht="16.5" hidden="1" customHeight="1"/>
    <row r="49079" ht="16.5" hidden="1" customHeight="1"/>
    <row r="49080" ht="16.5" hidden="1" customHeight="1"/>
    <row r="49081" ht="16.5" hidden="1" customHeight="1"/>
    <row r="49082" ht="16.5" hidden="1" customHeight="1"/>
    <row r="49083" ht="16.5" hidden="1" customHeight="1"/>
    <row r="49084" ht="16.5" hidden="1" customHeight="1"/>
    <row r="49085" ht="16.5" hidden="1" customHeight="1"/>
    <row r="49086" ht="16.5" hidden="1" customHeight="1"/>
    <row r="49087" ht="16.5" hidden="1" customHeight="1"/>
    <row r="49088" ht="16.5" hidden="1" customHeight="1"/>
    <row r="49089" ht="16.5" hidden="1" customHeight="1"/>
    <row r="49090" ht="16.5" hidden="1" customHeight="1"/>
    <row r="49091" ht="16.5" hidden="1" customHeight="1"/>
    <row r="49092" ht="16.5" hidden="1" customHeight="1"/>
    <row r="49093" ht="16.5" hidden="1" customHeight="1"/>
    <row r="49094" ht="16.5" hidden="1" customHeight="1"/>
    <row r="49095" ht="16.5" hidden="1" customHeight="1"/>
    <row r="49096" ht="16.5" hidden="1" customHeight="1"/>
    <row r="49097" ht="16.5" hidden="1" customHeight="1"/>
    <row r="49098" ht="16.5" hidden="1" customHeight="1"/>
    <row r="49099" ht="16.5" hidden="1" customHeight="1"/>
    <row r="49100" ht="16.5" hidden="1" customHeight="1"/>
    <row r="49101" ht="16.5" hidden="1" customHeight="1"/>
    <row r="49102" ht="16.5" hidden="1" customHeight="1"/>
    <row r="49103" ht="16.5" hidden="1" customHeight="1"/>
    <row r="49104" ht="16.5" hidden="1" customHeight="1"/>
    <row r="49105" ht="16.5" hidden="1" customHeight="1"/>
    <row r="49106" ht="16.5" hidden="1" customHeight="1"/>
    <row r="49107" ht="16.5" hidden="1" customHeight="1"/>
    <row r="49108" ht="16.5" hidden="1" customHeight="1"/>
    <row r="49109" ht="16.5" hidden="1" customHeight="1"/>
    <row r="49110" ht="16.5" hidden="1" customHeight="1"/>
    <row r="49111" ht="16.5" hidden="1" customHeight="1"/>
    <row r="49112" ht="16.5" hidden="1" customHeight="1"/>
    <row r="49113" ht="16.5" hidden="1" customHeight="1"/>
    <row r="49114" ht="16.5" hidden="1" customHeight="1"/>
    <row r="49115" ht="16.5" hidden="1" customHeight="1"/>
    <row r="49116" ht="16.5" hidden="1" customHeight="1"/>
    <row r="49117" ht="16.5" hidden="1" customHeight="1"/>
    <row r="49118" ht="16.5" hidden="1" customHeight="1"/>
    <row r="49119" ht="16.5" hidden="1" customHeight="1"/>
    <row r="49120" ht="16.5" hidden="1" customHeight="1"/>
    <row r="49121" ht="16.5" hidden="1" customHeight="1"/>
    <row r="49122" ht="16.5" hidden="1" customHeight="1"/>
    <row r="49123" ht="16.5" hidden="1" customHeight="1"/>
    <row r="49124" ht="16.5" hidden="1" customHeight="1"/>
    <row r="49125" ht="16.5" hidden="1" customHeight="1"/>
    <row r="49126" ht="16.5" hidden="1" customHeight="1"/>
    <row r="49127" ht="16.5" hidden="1" customHeight="1"/>
    <row r="49128" ht="16.5" hidden="1" customHeight="1"/>
    <row r="49129" ht="16.5" hidden="1" customHeight="1"/>
    <row r="49130" ht="16.5" hidden="1" customHeight="1"/>
    <row r="49131" ht="16.5" hidden="1" customHeight="1"/>
    <row r="49132" ht="16.5" hidden="1" customHeight="1"/>
    <row r="49133" ht="16.5" hidden="1" customHeight="1"/>
    <row r="49134" ht="16.5" hidden="1" customHeight="1"/>
    <row r="49135" ht="16.5" hidden="1" customHeight="1"/>
    <row r="49136" ht="16.5" hidden="1" customHeight="1"/>
    <row r="49137" ht="16.5" hidden="1" customHeight="1"/>
    <row r="49138" ht="16.5" hidden="1" customHeight="1"/>
    <row r="49139" ht="16.5" hidden="1" customHeight="1"/>
    <row r="49140" ht="16.5" hidden="1" customHeight="1"/>
    <row r="49141" ht="16.5" hidden="1" customHeight="1"/>
    <row r="49142" ht="16.5" hidden="1" customHeight="1"/>
    <row r="49143" ht="16.5" hidden="1" customHeight="1"/>
    <row r="49144" ht="16.5" hidden="1" customHeight="1"/>
    <row r="49145" ht="16.5" hidden="1" customHeight="1"/>
    <row r="49146" ht="16.5" hidden="1" customHeight="1"/>
    <row r="49147" ht="16.5" hidden="1" customHeight="1"/>
    <row r="49148" ht="16.5" hidden="1" customHeight="1"/>
    <row r="49149" ht="16.5" hidden="1" customHeight="1"/>
    <row r="49150" ht="16.5" hidden="1" customHeight="1"/>
    <row r="49151" ht="16.5" hidden="1" customHeight="1"/>
    <row r="49152" ht="16.5" hidden="1" customHeight="1"/>
    <row r="49153" ht="16.5" hidden="1" customHeight="1"/>
    <row r="49154" ht="16.5" hidden="1" customHeight="1"/>
    <row r="49155" ht="16.5" hidden="1" customHeight="1"/>
    <row r="49156" ht="16.5" hidden="1" customHeight="1"/>
    <row r="49157" ht="16.5" hidden="1" customHeight="1"/>
    <row r="49158" ht="16.5" hidden="1" customHeight="1"/>
    <row r="49159" ht="16.5" hidden="1" customHeight="1"/>
    <row r="49160" ht="16.5" hidden="1" customHeight="1"/>
    <row r="49161" ht="16.5" hidden="1" customHeight="1"/>
    <row r="49162" ht="16.5" hidden="1" customHeight="1"/>
    <row r="49163" ht="16.5" hidden="1" customHeight="1"/>
    <row r="49164" ht="16.5" hidden="1" customHeight="1"/>
    <row r="49165" ht="16.5" hidden="1" customHeight="1"/>
    <row r="49166" ht="16.5" hidden="1" customHeight="1"/>
    <row r="49167" ht="16.5" hidden="1" customHeight="1"/>
    <row r="49168" ht="16.5" hidden="1" customHeight="1"/>
    <row r="49169" ht="16.5" hidden="1" customHeight="1"/>
    <row r="49170" ht="16.5" hidden="1" customHeight="1"/>
    <row r="49171" ht="16.5" hidden="1" customHeight="1"/>
    <row r="49172" ht="16.5" hidden="1" customHeight="1"/>
    <row r="49173" ht="16.5" hidden="1" customHeight="1"/>
    <row r="49174" ht="16.5" hidden="1" customHeight="1"/>
    <row r="49175" ht="16.5" hidden="1" customHeight="1"/>
    <row r="49176" ht="16.5" hidden="1" customHeight="1"/>
    <row r="49177" ht="16.5" hidden="1" customHeight="1"/>
    <row r="49178" ht="16.5" hidden="1" customHeight="1"/>
    <row r="49179" ht="16.5" hidden="1" customHeight="1"/>
    <row r="49180" ht="16.5" hidden="1" customHeight="1"/>
    <row r="49181" ht="16.5" hidden="1" customHeight="1"/>
    <row r="49182" ht="16.5" hidden="1" customHeight="1"/>
    <row r="49183" ht="16.5" hidden="1" customHeight="1"/>
    <row r="49184" ht="16.5" hidden="1" customHeight="1"/>
    <row r="49185" ht="16.5" hidden="1" customHeight="1"/>
    <row r="49186" ht="16.5" hidden="1" customHeight="1"/>
    <row r="49187" ht="16.5" hidden="1" customHeight="1"/>
    <row r="49188" ht="16.5" hidden="1" customHeight="1"/>
    <row r="49189" ht="16.5" hidden="1" customHeight="1"/>
    <row r="49190" ht="16.5" hidden="1" customHeight="1"/>
    <row r="49191" ht="16.5" hidden="1" customHeight="1"/>
    <row r="49192" ht="16.5" hidden="1" customHeight="1"/>
    <row r="49193" ht="16.5" hidden="1" customHeight="1"/>
    <row r="49194" ht="16.5" hidden="1" customHeight="1"/>
    <row r="49195" ht="16.5" hidden="1" customHeight="1"/>
    <row r="49196" ht="16.5" hidden="1" customHeight="1"/>
    <row r="49197" ht="16.5" hidden="1" customHeight="1"/>
    <row r="49198" ht="16.5" hidden="1" customHeight="1"/>
    <row r="49199" ht="16.5" hidden="1" customHeight="1"/>
    <row r="49200" ht="16.5" hidden="1" customHeight="1"/>
    <row r="49201" ht="16.5" hidden="1" customHeight="1"/>
    <row r="49202" ht="16.5" hidden="1" customHeight="1"/>
    <row r="49203" ht="16.5" hidden="1" customHeight="1"/>
    <row r="49204" ht="16.5" hidden="1" customHeight="1"/>
    <row r="49205" ht="16.5" hidden="1" customHeight="1"/>
    <row r="49206" ht="16.5" hidden="1" customHeight="1"/>
    <row r="49207" ht="16.5" hidden="1" customHeight="1"/>
    <row r="49208" ht="16.5" hidden="1" customHeight="1"/>
    <row r="49209" ht="16.5" hidden="1" customHeight="1"/>
    <row r="49210" ht="16.5" hidden="1" customHeight="1"/>
    <row r="49211" ht="16.5" hidden="1" customHeight="1"/>
    <row r="49212" ht="16.5" hidden="1" customHeight="1"/>
    <row r="49213" ht="16.5" hidden="1" customHeight="1"/>
    <row r="49214" ht="16.5" hidden="1" customHeight="1"/>
    <row r="49215" ht="16.5" hidden="1" customHeight="1"/>
    <row r="49216" ht="16.5" hidden="1" customHeight="1"/>
    <row r="49217" ht="16.5" hidden="1" customHeight="1"/>
    <row r="49218" ht="16.5" hidden="1" customHeight="1"/>
    <row r="49219" ht="16.5" hidden="1" customHeight="1"/>
    <row r="49220" ht="16.5" hidden="1" customHeight="1"/>
    <row r="49221" ht="16.5" hidden="1" customHeight="1"/>
    <row r="49222" ht="16.5" hidden="1" customHeight="1"/>
    <row r="49223" ht="16.5" hidden="1" customHeight="1"/>
    <row r="49224" ht="16.5" hidden="1" customHeight="1"/>
    <row r="49225" ht="16.5" hidden="1" customHeight="1"/>
    <row r="49226" ht="16.5" hidden="1" customHeight="1"/>
    <row r="49227" ht="16.5" hidden="1" customHeight="1"/>
    <row r="49228" ht="16.5" hidden="1" customHeight="1"/>
    <row r="49229" ht="16.5" hidden="1" customHeight="1"/>
    <row r="49230" ht="16.5" hidden="1" customHeight="1"/>
    <row r="49231" ht="16.5" hidden="1" customHeight="1"/>
    <row r="49232" ht="16.5" hidden="1" customHeight="1"/>
    <row r="49233" ht="16.5" hidden="1" customHeight="1"/>
    <row r="49234" ht="16.5" hidden="1" customHeight="1"/>
    <row r="49235" ht="16.5" hidden="1" customHeight="1"/>
    <row r="49236" ht="16.5" hidden="1" customHeight="1"/>
    <row r="49237" ht="16.5" hidden="1" customHeight="1"/>
    <row r="49238" ht="16.5" hidden="1" customHeight="1"/>
    <row r="49239" ht="16.5" hidden="1" customHeight="1"/>
    <row r="49240" ht="16.5" hidden="1" customHeight="1"/>
    <row r="49241" ht="16.5" hidden="1" customHeight="1"/>
    <row r="49242" ht="16.5" hidden="1" customHeight="1"/>
    <row r="49243" ht="16.5" hidden="1" customHeight="1"/>
    <row r="49244" ht="16.5" hidden="1" customHeight="1"/>
    <row r="49245" ht="16.5" hidden="1" customHeight="1"/>
    <row r="49246" ht="16.5" hidden="1" customHeight="1"/>
    <row r="49247" ht="16.5" hidden="1" customHeight="1"/>
    <row r="49248" ht="16.5" hidden="1" customHeight="1"/>
    <row r="49249" ht="16.5" hidden="1" customHeight="1"/>
    <row r="49250" ht="16.5" hidden="1" customHeight="1"/>
    <row r="49251" ht="16.5" hidden="1" customHeight="1"/>
    <row r="49252" ht="16.5" hidden="1" customHeight="1"/>
    <row r="49253" ht="16.5" hidden="1" customHeight="1"/>
    <row r="49254" ht="16.5" hidden="1" customHeight="1"/>
    <row r="49255" ht="16.5" hidden="1" customHeight="1"/>
    <row r="49256" ht="16.5" hidden="1" customHeight="1"/>
    <row r="49257" ht="16.5" hidden="1" customHeight="1"/>
    <row r="49258" ht="16.5" hidden="1" customHeight="1"/>
    <row r="49259" ht="16.5" hidden="1" customHeight="1"/>
    <row r="49260" ht="16.5" hidden="1" customHeight="1"/>
    <row r="49261" ht="16.5" hidden="1" customHeight="1"/>
    <row r="49262" ht="16.5" hidden="1" customHeight="1"/>
    <row r="49263" ht="16.5" hidden="1" customHeight="1"/>
    <row r="49264" ht="16.5" hidden="1" customHeight="1"/>
    <row r="49265" ht="16.5" hidden="1" customHeight="1"/>
    <row r="49266" ht="16.5" hidden="1" customHeight="1"/>
    <row r="49267" ht="16.5" hidden="1" customHeight="1"/>
    <row r="49268" ht="16.5" hidden="1" customHeight="1"/>
    <row r="49269" ht="16.5" hidden="1" customHeight="1"/>
    <row r="49270" ht="16.5" hidden="1" customHeight="1"/>
    <row r="49271" ht="16.5" hidden="1" customHeight="1"/>
    <row r="49272" ht="16.5" hidden="1" customHeight="1"/>
    <row r="49273" ht="16.5" hidden="1" customHeight="1"/>
    <row r="49274" ht="16.5" hidden="1" customHeight="1"/>
    <row r="49275" ht="16.5" hidden="1" customHeight="1"/>
    <row r="49276" ht="16.5" hidden="1" customHeight="1"/>
    <row r="49277" ht="16.5" hidden="1" customHeight="1"/>
    <row r="49278" ht="16.5" hidden="1" customHeight="1"/>
    <row r="49279" ht="16.5" hidden="1" customHeight="1"/>
    <row r="49280" ht="16.5" hidden="1" customHeight="1"/>
    <row r="49281" ht="16.5" hidden="1" customHeight="1"/>
    <row r="49282" ht="16.5" hidden="1" customHeight="1"/>
    <row r="49283" ht="16.5" hidden="1" customHeight="1"/>
    <row r="49284" ht="16.5" hidden="1" customHeight="1"/>
    <row r="49285" ht="16.5" hidden="1" customHeight="1"/>
    <row r="49286" ht="16.5" hidden="1" customHeight="1"/>
    <row r="49287" ht="16.5" hidden="1" customHeight="1"/>
    <row r="49288" ht="16.5" hidden="1" customHeight="1"/>
    <row r="49289" ht="16.5" hidden="1" customHeight="1"/>
    <row r="49290" ht="16.5" hidden="1" customHeight="1"/>
    <row r="49291" ht="16.5" hidden="1" customHeight="1"/>
    <row r="49292" ht="16.5" hidden="1" customHeight="1"/>
    <row r="49293" ht="16.5" hidden="1" customHeight="1"/>
    <row r="49294" ht="16.5" hidden="1" customHeight="1"/>
    <row r="49295" ht="16.5" hidden="1" customHeight="1"/>
    <row r="49296" ht="16.5" hidden="1" customHeight="1"/>
    <row r="49297" ht="16.5" hidden="1" customHeight="1"/>
    <row r="49298" ht="16.5" hidden="1" customHeight="1"/>
    <row r="49299" ht="16.5" hidden="1" customHeight="1"/>
    <row r="49300" ht="16.5" hidden="1" customHeight="1"/>
    <row r="49301" ht="16.5" hidden="1" customHeight="1"/>
    <row r="49302" ht="16.5" hidden="1" customHeight="1"/>
    <row r="49303" ht="16.5" hidden="1" customHeight="1"/>
    <row r="49304" ht="16.5" hidden="1" customHeight="1"/>
    <row r="49305" ht="16.5" hidden="1" customHeight="1"/>
    <row r="49306" ht="16.5" hidden="1" customHeight="1"/>
    <row r="49307" ht="16.5" hidden="1" customHeight="1"/>
    <row r="49308" ht="16.5" hidden="1" customHeight="1"/>
    <row r="49309" ht="16.5" hidden="1" customHeight="1"/>
    <row r="49310" ht="16.5" hidden="1" customHeight="1"/>
    <row r="49311" ht="16.5" hidden="1" customHeight="1"/>
    <row r="49312" ht="16.5" hidden="1" customHeight="1"/>
    <row r="49313" ht="16.5" hidden="1" customHeight="1"/>
    <row r="49314" ht="16.5" hidden="1" customHeight="1"/>
    <row r="49315" ht="16.5" hidden="1" customHeight="1"/>
    <row r="49316" ht="16.5" hidden="1" customHeight="1"/>
    <row r="49317" ht="16.5" hidden="1" customHeight="1"/>
    <row r="49318" ht="16.5" hidden="1" customHeight="1"/>
    <row r="49319" ht="16.5" hidden="1" customHeight="1"/>
    <row r="49320" ht="16.5" hidden="1" customHeight="1"/>
    <row r="49321" ht="16.5" hidden="1" customHeight="1"/>
    <row r="49322" ht="16.5" hidden="1" customHeight="1"/>
    <row r="49323" ht="16.5" hidden="1" customHeight="1"/>
    <row r="49324" ht="16.5" hidden="1" customHeight="1"/>
    <row r="49325" ht="16.5" hidden="1" customHeight="1"/>
    <row r="49326" ht="16.5" hidden="1" customHeight="1"/>
    <row r="49327" ht="16.5" hidden="1" customHeight="1"/>
    <row r="49328" ht="16.5" hidden="1" customHeight="1"/>
    <row r="49329" ht="16.5" hidden="1" customHeight="1"/>
    <row r="49330" ht="16.5" hidden="1" customHeight="1"/>
    <row r="49331" ht="16.5" hidden="1" customHeight="1"/>
    <row r="49332" ht="16.5" hidden="1" customHeight="1"/>
    <row r="49333" ht="16.5" hidden="1" customHeight="1"/>
    <row r="49334" ht="16.5" hidden="1" customHeight="1"/>
    <row r="49335" ht="16.5" hidden="1" customHeight="1"/>
    <row r="49336" ht="16.5" hidden="1" customHeight="1"/>
    <row r="49337" ht="16.5" hidden="1" customHeight="1"/>
    <row r="49338" ht="16.5" hidden="1" customHeight="1"/>
    <row r="49339" ht="16.5" hidden="1" customHeight="1"/>
    <row r="49340" ht="16.5" hidden="1" customHeight="1"/>
    <row r="49341" ht="16.5" hidden="1" customHeight="1"/>
    <row r="49342" ht="16.5" hidden="1" customHeight="1"/>
    <row r="49343" ht="16.5" hidden="1" customHeight="1"/>
    <row r="49344" ht="16.5" hidden="1" customHeight="1"/>
    <row r="49345" ht="16.5" hidden="1" customHeight="1"/>
    <row r="49346" ht="16.5" hidden="1" customHeight="1"/>
    <row r="49347" ht="16.5" hidden="1" customHeight="1"/>
    <row r="49348" ht="16.5" hidden="1" customHeight="1"/>
    <row r="49349" ht="16.5" hidden="1" customHeight="1"/>
    <row r="49350" ht="16.5" hidden="1" customHeight="1"/>
    <row r="49351" ht="16.5" hidden="1" customHeight="1"/>
    <row r="49352" ht="16.5" hidden="1" customHeight="1"/>
    <row r="49353" ht="16.5" hidden="1" customHeight="1"/>
    <row r="49354" ht="16.5" hidden="1" customHeight="1"/>
    <row r="49355" ht="16.5" hidden="1" customHeight="1"/>
    <row r="49356" ht="16.5" hidden="1" customHeight="1"/>
    <row r="49357" ht="16.5" hidden="1" customHeight="1"/>
    <row r="49358" ht="16.5" hidden="1" customHeight="1"/>
    <row r="49359" ht="16.5" hidden="1" customHeight="1"/>
    <row r="49360" ht="16.5" hidden="1" customHeight="1"/>
    <row r="49361" ht="16.5" hidden="1" customHeight="1"/>
    <row r="49362" ht="16.5" hidden="1" customHeight="1"/>
    <row r="49363" ht="16.5" hidden="1" customHeight="1"/>
    <row r="49364" ht="16.5" hidden="1" customHeight="1"/>
    <row r="49365" ht="16.5" hidden="1" customHeight="1"/>
    <row r="49366" ht="16.5" hidden="1" customHeight="1"/>
    <row r="49367" ht="16.5" hidden="1" customHeight="1"/>
    <row r="49368" ht="16.5" hidden="1" customHeight="1"/>
    <row r="49369" ht="16.5" hidden="1" customHeight="1"/>
    <row r="49370" ht="16.5" hidden="1" customHeight="1"/>
    <row r="49371" ht="16.5" hidden="1" customHeight="1"/>
    <row r="49372" ht="16.5" hidden="1" customHeight="1"/>
    <row r="49373" ht="16.5" hidden="1" customHeight="1"/>
    <row r="49374" ht="16.5" hidden="1" customHeight="1"/>
    <row r="49375" ht="16.5" hidden="1" customHeight="1"/>
    <row r="49376" ht="16.5" hidden="1" customHeight="1"/>
    <row r="49377" ht="16.5" hidden="1" customHeight="1"/>
    <row r="49378" ht="16.5" hidden="1" customHeight="1"/>
    <row r="49379" ht="16.5" hidden="1" customHeight="1"/>
    <row r="49380" ht="16.5" hidden="1" customHeight="1"/>
    <row r="49381" ht="16.5" hidden="1" customHeight="1"/>
    <row r="49382" ht="16.5" hidden="1" customHeight="1"/>
    <row r="49383" ht="16.5" hidden="1" customHeight="1"/>
    <row r="49384" ht="16.5" hidden="1" customHeight="1"/>
    <row r="49385" ht="16.5" hidden="1" customHeight="1"/>
    <row r="49386" ht="16.5" hidden="1" customHeight="1"/>
    <row r="49387" ht="16.5" hidden="1" customHeight="1"/>
    <row r="49388" ht="16.5" hidden="1" customHeight="1"/>
    <row r="49389" ht="16.5" hidden="1" customHeight="1"/>
    <row r="49390" ht="16.5" hidden="1" customHeight="1"/>
    <row r="49391" ht="16.5" hidden="1" customHeight="1"/>
    <row r="49392" ht="16.5" hidden="1" customHeight="1"/>
    <row r="49393" ht="16.5" hidden="1" customHeight="1"/>
    <row r="49394" ht="16.5" hidden="1" customHeight="1"/>
    <row r="49395" ht="16.5" hidden="1" customHeight="1"/>
    <row r="49396" ht="16.5" hidden="1" customHeight="1"/>
    <row r="49397" ht="16.5" hidden="1" customHeight="1"/>
    <row r="49398" ht="16.5" hidden="1" customHeight="1"/>
    <row r="49399" ht="16.5" hidden="1" customHeight="1"/>
    <row r="49400" ht="16.5" hidden="1" customHeight="1"/>
    <row r="49401" ht="16.5" hidden="1" customHeight="1"/>
    <row r="49402" ht="16.5" hidden="1" customHeight="1"/>
    <row r="49403" ht="16.5" hidden="1" customHeight="1"/>
    <row r="49404" ht="16.5" hidden="1" customHeight="1"/>
    <row r="49405" ht="16.5" hidden="1" customHeight="1"/>
    <row r="49406" ht="16.5" hidden="1" customHeight="1"/>
    <row r="49407" ht="16.5" hidden="1" customHeight="1"/>
    <row r="49408" ht="16.5" hidden="1" customHeight="1"/>
    <row r="49409" ht="16.5" hidden="1" customHeight="1"/>
    <row r="49410" ht="16.5" hidden="1" customHeight="1"/>
    <row r="49411" ht="16.5" hidden="1" customHeight="1"/>
    <row r="49412" ht="16.5" hidden="1" customHeight="1"/>
    <row r="49413" ht="16.5" hidden="1" customHeight="1"/>
    <row r="49414" ht="16.5" hidden="1" customHeight="1"/>
    <row r="49415" ht="16.5" hidden="1" customHeight="1"/>
    <row r="49416" ht="16.5" hidden="1" customHeight="1"/>
    <row r="49417" ht="16.5" hidden="1" customHeight="1"/>
    <row r="49418" ht="16.5" hidden="1" customHeight="1"/>
    <row r="49419" ht="16.5" hidden="1" customHeight="1"/>
    <row r="49420" ht="16.5" hidden="1" customHeight="1"/>
    <row r="49421" ht="16.5" hidden="1" customHeight="1"/>
    <row r="49422" ht="16.5" hidden="1" customHeight="1"/>
    <row r="49423" ht="16.5" hidden="1" customHeight="1"/>
    <row r="49424" ht="16.5" hidden="1" customHeight="1"/>
    <row r="49425" ht="16.5" hidden="1" customHeight="1"/>
    <row r="49426" ht="16.5" hidden="1" customHeight="1"/>
    <row r="49427" ht="16.5" hidden="1" customHeight="1"/>
    <row r="49428" ht="16.5" hidden="1" customHeight="1"/>
    <row r="49429" ht="16.5" hidden="1" customHeight="1"/>
    <row r="49430" ht="16.5" hidden="1" customHeight="1"/>
    <row r="49431" ht="16.5" hidden="1" customHeight="1"/>
    <row r="49432" ht="16.5" hidden="1" customHeight="1"/>
    <row r="49433" ht="16.5" hidden="1" customHeight="1"/>
    <row r="49434" ht="16.5" hidden="1" customHeight="1"/>
    <row r="49435" ht="16.5" hidden="1" customHeight="1"/>
    <row r="49436" ht="16.5" hidden="1" customHeight="1"/>
    <row r="49437" ht="16.5" hidden="1" customHeight="1"/>
    <row r="49438" ht="16.5" hidden="1" customHeight="1"/>
    <row r="49439" ht="16.5" hidden="1" customHeight="1"/>
    <row r="49440" ht="16.5" hidden="1" customHeight="1"/>
    <row r="49441" ht="16.5" hidden="1" customHeight="1"/>
    <row r="49442" ht="16.5" hidden="1" customHeight="1"/>
    <row r="49443" ht="16.5" hidden="1" customHeight="1"/>
    <row r="49444" ht="16.5" hidden="1" customHeight="1"/>
    <row r="49445" ht="16.5" hidden="1" customHeight="1"/>
    <row r="49446" ht="16.5" hidden="1" customHeight="1"/>
    <row r="49447" ht="16.5" hidden="1" customHeight="1"/>
    <row r="49448" ht="16.5" hidden="1" customHeight="1"/>
    <row r="49449" ht="16.5" hidden="1" customHeight="1"/>
    <row r="49450" ht="16.5" hidden="1" customHeight="1"/>
    <row r="49451" ht="16.5" hidden="1" customHeight="1"/>
    <row r="49452" ht="16.5" hidden="1" customHeight="1"/>
    <row r="49453" ht="16.5" hidden="1" customHeight="1"/>
    <row r="49454" ht="16.5" hidden="1" customHeight="1"/>
    <row r="49455" ht="16.5" hidden="1" customHeight="1"/>
    <row r="49456" ht="16.5" hidden="1" customHeight="1"/>
    <row r="49457" ht="16.5" hidden="1" customHeight="1"/>
    <row r="49458" ht="16.5" hidden="1" customHeight="1"/>
    <row r="49459" ht="16.5" hidden="1" customHeight="1"/>
    <row r="49460" ht="16.5" hidden="1" customHeight="1"/>
    <row r="49461" ht="16.5" hidden="1" customHeight="1"/>
    <row r="49462" ht="16.5" hidden="1" customHeight="1"/>
    <row r="49463" ht="16.5" hidden="1" customHeight="1"/>
    <row r="49464" ht="16.5" hidden="1" customHeight="1"/>
    <row r="49465" ht="16.5" hidden="1" customHeight="1"/>
    <row r="49466" ht="16.5" hidden="1" customHeight="1"/>
    <row r="49467" ht="16.5" hidden="1" customHeight="1"/>
    <row r="49468" ht="16.5" hidden="1" customHeight="1"/>
    <row r="49469" ht="16.5" hidden="1" customHeight="1"/>
    <row r="49470" ht="16.5" hidden="1" customHeight="1"/>
    <row r="49471" ht="16.5" hidden="1" customHeight="1"/>
    <row r="49472" ht="16.5" hidden="1" customHeight="1"/>
    <row r="49473" ht="16.5" hidden="1" customHeight="1"/>
    <row r="49474" ht="16.5" hidden="1" customHeight="1"/>
    <row r="49475" ht="16.5" hidden="1" customHeight="1"/>
    <row r="49476" ht="16.5" hidden="1" customHeight="1"/>
    <row r="49477" ht="16.5" hidden="1" customHeight="1"/>
    <row r="49478" ht="16.5" hidden="1" customHeight="1"/>
    <row r="49479" ht="16.5" hidden="1" customHeight="1"/>
    <row r="49480" ht="16.5" hidden="1" customHeight="1"/>
    <row r="49481" ht="16.5" hidden="1" customHeight="1"/>
    <row r="49482" ht="16.5" hidden="1" customHeight="1"/>
    <row r="49483" ht="16.5" hidden="1" customHeight="1"/>
    <row r="49484" ht="16.5" hidden="1" customHeight="1"/>
    <row r="49485" ht="16.5" hidden="1" customHeight="1"/>
    <row r="49486" ht="16.5" hidden="1" customHeight="1"/>
    <row r="49487" ht="16.5" hidden="1" customHeight="1"/>
    <row r="49488" ht="16.5" hidden="1" customHeight="1"/>
    <row r="49489" ht="16.5" hidden="1" customHeight="1"/>
    <row r="49490" ht="16.5" hidden="1" customHeight="1"/>
    <row r="49491" ht="16.5" hidden="1" customHeight="1"/>
    <row r="49492" ht="16.5" hidden="1" customHeight="1"/>
    <row r="49493" ht="16.5" hidden="1" customHeight="1"/>
    <row r="49494" ht="16.5" hidden="1" customHeight="1"/>
    <row r="49495" ht="16.5" hidden="1" customHeight="1"/>
    <row r="49496" ht="16.5" hidden="1" customHeight="1"/>
    <row r="49497" ht="16.5" hidden="1" customHeight="1"/>
    <row r="49498" ht="16.5" hidden="1" customHeight="1"/>
    <row r="49499" ht="16.5" hidden="1" customHeight="1"/>
    <row r="49500" ht="16.5" hidden="1" customHeight="1"/>
    <row r="49501" ht="16.5" hidden="1" customHeight="1"/>
    <row r="49502" ht="16.5" hidden="1" customHeight="1"/>
    <row r="49503" ht="16.5" hidden="1" customHeight="1"/>
    <row r="49504" ht="16.5" hidden="1" customHeight="1"/>
    <row r="49505" ht="16.5" hidden="1" customHeight="1"/>
    <row r="49506" ht="16.5" hidden="1" customHeight="1"/>
    <row r="49507" ht="16.5" hidden="1" customHeight="1"/>
    <row r="49508" ht="16.5" hidden="1" customHeight="1"/>
    <row r="49509" ht="16.5" hidden="1" customHeight="1"/>
    <row r="49510" ht="16.5" hidden="1" customHeight="1"/>
    <row r="49511" ht="16.5" hidden="1" customHeight="1"/>
    <row r="49512" ht="16.5" hidden="1" customHeight="1"/>
    <row r="49513" ht="16.5" hidden="1" customHeight="1"/>
    <row r="49514" ht="16.5" hidden="1" customHeight="1"/>
    <row r="49515" ht="16.5" hidden="1" customHeight="1"/>
    <row r="49516" ht="16.5" hidden="1" customHeight="1"/>
    <row r="49517" ht="16.5" hidden="1" customHeight="1"/>
    <row r="49518" ht="16.5" hidden="1" customHeight="1"/>
    <row r="49519" ht="16.5" hidden="1" customHeight="1"/>
    <row r="49520" ht="16.5" hidden="1" customHeight="1"/>
    <row r="49521" ht="16.5" hidden="1" customHeight="1"/>
    <row r="49522" ht="16.5" hidden="1" customHeight="1"/>
    <row r="49523" ht="16.5" hidden="1" customHeight="1"/>
    <row r="49524" ht="16.5" hidden="1" customHeight="1"/>
    <row r="49525" ht="16.5" hidden="1" customHeight="1"/>
    <row r="49526" ht="16.5" hidden="1" customHeight="1"/>
    <row r="49527" ht="16.5" hidden="1" customHeight="1"/>
    <row r="49528" ht="16.5" hidden="1" customHeight="1"/>
    <row r="49529" ht="16.5" hidden="1" customHeight="1"/>
    <row r="49530" ht="16.5" hidden="1" customHeight="1"/>
    <row r="49531" ht="16.5" hidden="1" customHeight="1"/>
    <row r="49532" ht="16.5" hidden="1" customHeight="1"/>
    <row r="49533" ht="16.5" hidden="1" customHeight="1"/>
    <row r="49534" ht="16.5" hidden="1" customHeight="1"/>
    <row r="49535" ht="16.5" hidden="1" customHeight="1"/>
    <row r="49536" ht="16.5" hidden="1" customHeight="1"/>
    <row r="49537" ht="16.5" hidden="1" customHeight="1"/>
    <row r="49538" ht="16.5" hidden="1" customHeight="1"/>
    <row r="49539" ht="16.5" hidden="1" customHeight="1"/>
    <row r="49540" ht="16.5" hidden="1" customHeight="1"/>
    <row r="49541" ht="16.5" hidden="1" customHeight="1"/>
    <row r="49542" ht="16.5" hidden="1" customHeight="1"/>
    <row r="49543" ht="16.5" hidden="1" customHeight="1"/>
    <row r="49544" ht="16.5" hidden="1" customHeight="1"/>
    <row r="49545" ht="16.5" hidden="1" customHeight="1"/>
    <row r="49546" ht="16.5" hidden="1" customHeight="1"/>
    <row r="49547" ht="16.5" hidden="1" customHeight="1"/>
    <row r="49548" ht="16.5" hidden="1" customHeight="1"/>
    <row r="49549" ht="16.5" hidden="1" customHeight="1"/>
    <row r="49550" ht="16.5" hidden="1" customHeight="1"/>
    <row r="49551" ht="16.5" hidden="1" customHeight="1"/>
    <row r="49552" ht="16.5" hidden="1" customHeight="1"/>
    <row r="49553" ht="16.5" hidden="1" customHeight="1"/>
    <row r="49554" ht="16.5" hidden="1" customHeight="1"/>
    <row r="49555" ht="16.5" hidden="1" customHeight="1"/>
    <row r="49556" ht="16.5" hidden="1" customHeight="1"/>
    <row r="49557" ht="16.5" hidden="1" customHeight="1"/>
    <row r="49558" ht="16.5" hidden="1" customHeight="1"/>
    <row r="49559" ht="16.5" hidden="1" customHeight="1"/>
    <row r="49560" ht="16.5" hidden="1" customHeight="1"/>
    <row r="49561" ht="16.5" hidden="1" customHeight="1"/>
    <row r="49562" ht="16.5" hidden="1" customHeight="1"/>
    <row r="49563" ht="16.5" hidden="1" customHeight="1"/>
    <row r="49564" ht="16.5" hidden="1" customHeight="1"/>
    <row r="49565" ht="16.5" hidden="1" customHeight="1"/>
    <row r="49566" ht="16.5" hidden="1" customHeight="1"/>
    <row r="49567" ht="16.5" hidden="1" customHeight="1"/>
    <row r="49568" ht="16.5" hidden="1" customHeight="1"/>
    <row r="49569" ht="16.5" hidden="1" customHeight="1"/>
    <row r="49570" ht="16.5" hidden="1" customHeight="1"/>
    <row r="49571" ht="16.5" hidden="1" customHeight="1"/>
    <row r="49572" ht="16.5" hidden="1" customHeight="1"/>
    <row r="49573" ht="16.5" hidden="1" customHeight="1"/>
    <row r="49574" ht="16.5" hidden="1" customHeight="1"/>
    <row r="49575" ht="16.5" hidden="1" customHeight="1"/>
    <row r="49576" ht="16.5" hidden="1" customHeight="1"/>
    <row r="49577" ht="16.5" hidden="1" customHeight="1"/>
    <row r="49578" ht="16.5" hidden="1" customHeight="1"/>
    <row r="49579" ht="16.5" hidden="1" customHeight="1"/>
    <row r="49580" ht="16.5" hidden="1" customHeight="1"/>
    <row r="49581" ht="16.5" hidden="1" customHeight="1"/>
    <row r="49582" ht="16.5" hidden="1" customHeight="1"/>
    <row r="49583" ht="16.5" hidden="1" customHeight="1"/>
    <row r="49584" ht="16.5" hidden="1" customHeight="1"/>
    <row r="49585" ht="16.5" hidden="1" customHeight="1"/>
    <row r="49586" ht="16.5" hidden="1" customHeight="1"/>
    <row r="49587" ht="16.5" hidden="1" customHeight="1"/>
    <row r="49588" ht="16.5" hidden="1" customHeight="1"/>
    <row r="49589" ht="16.5" hidden="1" customHeight="1"/>
    <row r="49590" ht="16.5" hidden="1" customHeight="1"/>
    <row r="49591" ht="16.5" hidden="1" customHeight="1"/>
    <row r="49592" ht="16.5" hidden="1" customHeight="1"/>
    <row r="49593" ht="16.5" hidden="1" customHeight="1"/>
    <row r="49594" ht="16.5" hidden="1" customHeight="1"/>
    <row r="49595" ht="16.5" hidden="1" customHeight="1"/>
    <row r="49596" ht="16.5" hidden="1" customHeight="1"/>
    <row r="49597" ht="16.5" hidden="1" customHeight="1"/>
    <row r="49598" ht="16.5" hidden="1" customHeight="1"/>
    <row r="49599" ht="16.5" hidden="1" customHeight="1"/>
    <row r="49600" ht="16.5" hidden="1" customHeight="1"/>
    <row r="49601" ht="16.5" hidden="1" customHeight="1"/>
    <row r="49602" ht="16.5" hidden="1" customHeight="1"/>
    <row r="49603" ht="16.5" hidden="1" customHeight="1"/>
    <row r="49604" ht="16.5" hidden="1" customHeight="1"/>
    <row r="49605" ht="16.5" hidden="1" customHeight="1"/>
    <row r="49606" ht="16.5" hidden="1" customHeight="1"/>
    <row r="49607" ht="16.5" hidden="1" customHeight="1"/>
    <row r="49608" ht="16.5" hidden="1" customHeight="1"/>
    <row r="49609" ht="16.5" hidden="1" customHeight="1"/>
    <row r="49610" ht="16.5" hidden="1" customHeight="1"/>
    <row r="49611" ht="16.5" hidden="1" customHeight="1"/>
    <row r="49612" ht="16.5" hidden="1" customHeight="1"/>
    <row r="49613" ht="16.5" hidden="1" customHeight="1"/>
    <row r="49614" ht="16.5" hidden="1" customHeight="1"/>
    <row r="49615" ht="16.5" hidden="1" customHeight="1"/>
    <row r="49616" ht="16.5" hidden="1" customHeight="1"/>
    <row r="49617" ht="16.5" hidden="1" customHeight="1"/>
    <row r="49618" ht="16.5" hidden="1" customHeight="1"/>
    <row r="49619" ht="16.5" hidden="1" customHeight="1"/>
    <row r="49620" ht="16.5" hidden="1" customHeight="1"/>
    <row r="49621" ht="16.5" hidden="1" customHeight="1"/>
    <row r="49622" ht="16.5" hidden="1" customHeight="1"/>
    <row r="49623" ht="16.5" hidden="1" customHeight="1"/>
    <row r="49624" ht="16.5" hidden="1" customHeight="1"/>
    <row r="49625" ht="16.5" hidden="1" customHeight="1"/>
    <row r="49626" ht="16.5" hidden="1" customHeight="1"/>
    <row r="49627" ht="16.5" hidden="1" customHeight="1"/>
    <row r="49628" ht="16.5" hidden="1" customHeight="1"/>
    <row r="49629" ht="16.5" hidden="1" customHeight="1"/>
    <row r="49630" ht="16.5" hidden="1" customHeight="1"/>
    <row r="49631" ht="16.5" hidden="1" customHeight="1"/>
    <row r="49632" ht="16.5" hidden="1" customHeight="1"/>
    <row r="49633" ht="16.5" hidden="1" customHeight="1"/>
    <row r="49634" ht="16.5" hidden="1" customHeight="1"/>
    <row r="49635" ht="16.5" hidden="1" customHeight="1"/>
    <row r="49636" ht="16.5" hidden="1" customHeight="1"/>
    <row r="49637" ht="16.5" hidden="1" customHeight="1"/>
    <row r="49638" ht="16.5" hidden="1" customHeight="1"/>
    <row r="49639" ht="16.5" hidden="1" customHeight="1"/>
    <row r="49640" ht="16.5" hidden="1" customHeight="1"/>
    <row r="49641" ht="16.5" hidden="1" customHeight="1"/>
    <row r="49642" ht="16.5" hidden="1" customHeight="1"/>
    <row r="49643" ht="16.5" hidden="1" customHeight="1"/>
    <row r="49644" ht="16.5" hidden="1" customHeight="1"/>
    <row r="49645" ht="16.5" hidden="1" customHeight="1"/>
    <row r="49646" ht="16.5" hidden="1" customHeight="1"/>
    <row r="49647" ht="16.5" hidden="1" customHeight="1"/>
    <row r="49648" ht="16.5" hidden="1" customHeight="1"/>
    <row r="49649" ht="16.5" hidden="1" customHeight="1"/>
    <row r="49650" ht="16.5" hidden="1" customHeight="1"/>
    <row r="49651" ht="16.5" hidden="1" customHeight="1"/>
    <row r="49652" ht="16.5" hidden="1" customHeight="1"/>
    <row r="49653" ht="16.5" hidden="1" customHeight="1"/>
    <row r="49654" ht="16.5" hidden="1" customHeight="1"/>
    <row r="49655" ht="16.5" hidden="1" customHeight="1"/>
    <row r="49656" ht="16.5" hidden="1" customHeight="1"/>
    <row r="49657" ht="16.5" hidden="1" customHeight="1"/>
    <row r="49658" ht="16.5" hidden="1" customHeight="1"/>
    <row r="49659" ht="16.5" hidden="1" customHeight="1"/>
    <row r="49660" ht="16.5" hidden="1" customHeight="1"/>
    <row r="49661" ht="16.5" hidden="1" customHeight="1"/>
    <row r="49662" ht="16.5" hidden="1" customHeight="1"/>
    <row r="49663" ht="16.5" hidden="1" customHeight="1"/>
    <row r="49664" ht="16.5" hidden="1" customHeight="1"/>
    <row r="49665" ht="16.5" hidden="1" customHeight="1"/>
    <row r="49666" ht="16.5" hidden="1" customHeight="1"/>
    <row r="49667" ht="16.5" hidden="1" customHeight="1"/>
    <row r="49668" ht="16.5" hidden="1" customHeight="1"/>
    <row r="49669" ht="16.5" hidden="1" customHeight="1"/>
    <row r="49670" ht="16.5" hidden="1" customHeight="1"/>
    <row r="49671" ht="16.5" hidden="1" customHeight="1"/>
    <row r="49672" ht="16.5" hidden="1" customHeight="1"/>
    <row r="49673" ht="16.5" hidden="1" customHeight="1"/>
    <row r="49674" ht="16.5" hidden="1" customHeight="1"/>
    <row r="49675" ht="16.5" hidden="1" customHeight="1"/>
    <row r="49676" ht="16.5" hidden="1" customHeight="1"/>
    <row r="49677" ht="16.5" hidden="1" customHeight="1"/>
    <row r="49678" ht="16.5" hidden="1" customHeight="1"/>
    <row r="49679" ht="16.5" hidden="1" customHeight="1"/>
    <row r="49680" ht="16.5" hidden="1" customHeight="1"/>
    <row r="49681" ht="16.5" hidden="1" customHeight="1"/>
    <row r="49682" ht="16.5" hidden="1" customHeight="1"/>
    <row r="49683" ht="16.5" hidden="1" customHeight="1"/>
    <row r="49684" ht="16.5" hidden="1" customHeight="1"/>
    <row r="49685" ht="16.5" hidden="1" customHeight="1"/>
    <row r="49686" ht="16.5" hidden="1" customHeight="1"/>
    <row r="49687" ht="16.5" hidden="1" customHeight="1"/>
    <row r="49688" ht="16.5" hidden="1" customHeight="1"/>
    <row r="49689" ht="16.5" hidden="1" customHeight="1"/>
    <row r="49690" ht="16.5" hidden="1" customHeight="1"/>
    <row r="49691" ht="16.5" hidden="1" customHeight="1"/>
    <row r="49692" ht="16.5" hidden="1" customHeight="1"/>
    <row r="49693" ht="16.5" hidden="1" customHeight="1"/>
    <row r="49694" ht="16.5" hidden="1" customHeight="1"/>
    <row r="49695" ht="16.5" hidden="1" customHeight="1"/>
    <row r="49696" ht="16.5" hidden="1" customHeight="1"/>
    <row r="49697" ht="16.5" hidden="1" customHeight="1"/>
    <row r="49698" ht="16.5" hidden="1" customHeight="1"/>
    <row r="49699" ht="16.5" hidden="1" customHeight="1"/>
    <row r="49700" ht="16.5" hidden="1" customHeight="1"/>
    <row r="49701" ht="16.5" hidden="1" customHeight="1"/>
    <row r="49702" ht="16.5" hidden="1" customHeight="1"/>
    <row r="49703" ht="16.5" hidden="1" customHeight="1"/>
    <row r="49704" ht="16.5" hidden="1" customHeight="1"/>
    <row r="49705" ht="16.5" hidden="1" customHeight="1"/>
    <row r="49706" ht="16.5" hidden="1" customHeight="1"/>
    <row r="49707" ht="16.5" hidden="1" customHeight="1"/>
    <row r="49708" ht="16.5" hidden="1" customHeight="1"/>
    <row r="49709" ht="16.5" hidden="1" customHeight="1"/>
    <row r="49710" ht="16.5" hidden="1" customHeight="1"/>
    <row r="49711" ht="16.5" hidden="1" customHeight="1"/>
    <row r="49712" ht="16.5" hidden="1" customHeight="1"/>
    <row r="49713" ht="16.5" hidden="1" customHeight="1"/>
    <row r="49714" ht="16.5" hidden="1" customHeight="1"/>
    <row r="49715" ht="16.5" hidden="1" customHeight="1"/>
    <row r="49716" ht="16.5" hidden="1" customHeight="1"/>
    <row r="49717" ht="16.5" hidden="1" customHeight="1"/>
    <row r="49718" ht="16.5" hidden="1" customHeight="1"/>
    <row r="49719" ht="16.5" hidden="1" customHeight="1"/>
    <row r="49720" ht="16.5" hidden="1" customHeight="1"/>
    <row r="49721" ht="16.5" hidden="1" customHeight="1"/>
    <row r="49722" ht="16.5" hidden="1" customHeight="1"/>
    <row r="49723" ht="16.5" hidden="1" customHeight="1"/>
    <row r="49724" ht="16.5" hidden="1" customHeight="1"/>
    <row r="49725" ht="16.5" hidden="1" customHeight="1"/>
    <row r="49726" ht="16.5" hidden="1" customHeight="1"/>
    <row r="49727" ht="16.5" hidden="1" customHeight="1"/>
    <row r="49728" ht="16.5" hidden="1" customHeight="1"/>
    <row r="49729" ht="16.5" hidden="1" customHeight="1"/>
    <row r="49730" ht="16.5" hidden="1" customHeight="1"/>
    <row r="49731" ht="16.5" hidden="1" customHeight="1"/>
    <row r="49732" ht="16.5" hidden="1" customHeight="1"/>
    <row r="49733" ht="16.5" hidden="1" customHeight="1"/>
    <row r="49734" ht="16.5" hidden="1" customHeight="1"/>
    <row r="49735" ht="16.5" hidden="1" customHeight="1"/>
    <row r="49736" ht="16.5" hidden="1" customHeight="1"/>
    <row r="49737" ht="16.5" hidden="1" customHeight="1"/>
    <row r="49738" ht="16.5" hidden="1" customHeight="1"/>
    <row r="49739" ht="16.5" hidden="1" customHeight="1"/>
    <row r="49740" ht="16.5" hidden="1" customHeight="1"/>
    <row r="49741" ht="16.5" hidden="1" customHeight="1"/>
    <row r="49742" ht="16.5" hidden="1" customHeight="1"/>
    <row r="49743" ht="16.5" hidden="1" customHeight="1"/>
    <row r="49744" ht="16.5" hidden="1" customHeight="1"/>
    <row r="49745" ht="16.5" hidden="1" customHeight="1"/>
    <row r="49746" ht="16.5" hidden="1" customHeight="1"/>
    <row r="49747" ht="16.5" hidden="1" customHeight="1"/>
    <row r="49748" ht="16.5" hidden="1" customHeight="1"/>
    <row r="49749" ht="16.5" hidden="1" customHeight="1"/>
    <row r="49750" ht="16.5" hidden="1" customHeight="1"/>
    <row r="49751" ht="16.5" hidden="1" customHeight="1"/>
    <row r="49752" ht="16.5" hidden="1" customHeight="1"/>
    <row r="49753" ht="16.5" hidden="1" customHeight="1"/>
    <row r="49754" ht="16.5" hidden="1" customHeight="1"/>
    <row r="49755" ht="16.5" hidden="1" customHeight="1"/>
    <row r="49756" ht="16.5" hidden="1" customHeight="1"/>
    <row r="49757" ht="16.5" hidden="1" customHeight="1"/>
    <row r="49758" ht="16.5" hidden="1" customHeight="1"/>
    <row r="49759" ht="16.5" hidden="1" customHeight="1"/>
    <row r="49760" ht="16.5" hidden="1" customHeight="1"/>
    <row r="49761" ht="16.5" hidden="1" customHeight="1"/>
    <row r="49762" ht="16.5" hidden="1" customHeight="1"/>
    <row r="49763" ht="16.5" hidden="1" customHeight="1"/>
    <row r="49764" ht="16.5" hidden="1" customHeight="1"/>
    <row r="49765" ht="16.5" hidden="1" customHeight="1"/>
    <row r="49766" ht="16.5" hidden="1" customHeight="1"/>
    <row r="49767" ht="16.5" hidden="1" customHeight="1"/>
    <row r="49768" ht="16.5" hidden="1" customHeight="1"/>
    <row r="49769" ht="16.5" hidden="1" customHeight="1"/>
    <row r="49770" ht="16.5" hidden="1" customHeight="1"/>
    <row r="49771" ht="16.5" hidden="1" customHeight="1"/>
    <row r="49772" ht="16.5" hidden="1" customHeight="1"/>
    <row r="49773" ht="16.5" hidden="1" customHeight="1"/>
    <row r="49774" ht="16.5" hidden="1" customHeight="1"/>
    <row r="49775" ht="16.5" hidden="1" customHeight="1"/>
    <row r="49776" ht="16.5" hidden="1" customHeight="1"/>
    <row r="49777" ht="16.5" hidden="1" customHeight="1"/>
    <row r="49778" ht="16.5" hidden="1" customHeight="1"/>
    <row r="49779" ht="16.5" hidden="1" customHeight="1"/>
    <row r="49780" ht="16.5" hidden="1" customHeight="1"/>
    <row r="49781" ht="16.5" hidden="1" customHeight="1"/>
    <row r="49782" ht="16.5" hidden="1" customHeight="1"/>
    <row r="49783" ht="16.5" hidden="1" customHeight="1"/>
    <row r="49784" ht="16.5" hidden="1" customHeight="1"/>
    <row r="49785" ht="16.5" hidden="1" customHeight="1"/>
    <row r="49786" ht="16.5" hidden="1" customHeight="1"/>
    <row r="49787" ht="16.5" hidden="1" customHeight="1"/>
    <row r="49788" ht="16.5" hidden="1" customHeight="1"/>
    <row r="49789" ht="16.5" hidden="1" customHeight="1"/>
    <row r="49790" ht="16.5" hidden="1" customHeight="1"/>
    <row r="49791" ht="16.5" hidden="1" customHeight="1"/>
    <row r="49792" ht="16.5" hidden="1" customHeight="1"/>
    <row r="49793" ht="16.5" hidden="1" customHeight="1"/>
    <row r="49794" ht="16.5" hidden="1" customHeight="1"/>
    <row r="49795" ht="16.5" hidden="1" customHeight="1"/>
    <row r="49796" ht="16.5" hidden="1" customHeight="1"/>
    <row r="49797" ht="16.5" hidden="1" customHeight="1"/>
    <row r="49798" ht="16.5" hidden="1" customHeight="1"/>
    <row r="49799" ht="16.5" hidden="1" customHeight="1"/>
    <row r="49800" ht="16.5" hidden="1" customHeight="1"/>
    <row r="49801" ht="16.5" hidden="1" customHeight="1"/>
    <row r="49802" ht="16.5" hidden="1" customHeight="1"/>
    <row r="49803" ht="16.5" hidden="1" customHeight="1"/>
    <row r="49804" ht="16.5" hidden="1" customHeight="1"/>
    <row r="49805" ht="16.5" hidden="1" customHeight="1"/>
    <row r="49806" ht="16.5" hidden="1" customHeight="1"/>
    <row r="49807" ht="16.5" hidden="1" customHeight="1"/>
    <row r="49808" ht="16.5" hidden="1" customHeight="1"/>
    <row r="49809" ht="16.5" hidden="1" customHeight="1"/>
    <row r="49810" ht="16.5" hidden="1" customHeight="1"/>
    <row r="49811" ht="16.5" hidden="1" customHeight="1"/>
    <row r="49812" ht="16.5" hidden="1" customHeight="1"/>
    <row r="49813" ht="16.5" hidden="1" customHeight="1"/>
    <row r="49814" ht="16.5" hidden="1" customHeight="1"/>
    <row r="49815" ht="16.5" hidden="1" customHeight="1"/>
    <row r="49816" ht="16.5" hidden="1" customHeight="1"/>
    <row r="49817" ht="16.5" hidden="1" customHeight="1"/>
    <row r="49818" ht="16.5" hidden="1" customHeight="1"/>
    <row r="49819" ht="16.5" hidden="1" customHeight="1"/>
    <row r="49820" ht="16.5" hidden="1" customHeight="1"/>
    <row r="49821" ht="16.5" hidden="1" customHeight="1"/>
    <row r="49822" ht="16.5" hidden="1" customHeight="1"/>
    <row r="49823" ht="16.5" hidden="1" customHeight="1"/>
    <row r="49824" ht="16.5" hidden="1" customHeight="1"/>
    <row r="49825" ht="16.5" hidden="1" customHeight="1"/>
    <row r="49826" ht="16.5" hidden="1" customHeight="1"/>
    <row r="49827" ht="16.5" hidden="1" customHeight="1"/>
    <row r="49828" ht="16.5" hidden="1" customHeight="1"/>
    <row r="49829" ht="16.5" hidden="1" customHeight="1"/>
    <row r="49830" ht="16.5" hidden="1" customHeight="1"/>
    <row r="49831" ht="16.5" hidden="1" customHeight="1"/>
    <row r="49832" ht="16.5" hidden="1" customHeight="1"/>
    <row r="49833" ht="16.5" hidden="1" customHeight="1"/>
    <row r="49834" ht="16.5" hidden="1" customHeight="1"/>
    <row r="49835" ht="16.5" hidden="1" customHeight="1"/>
    <row r="49836" ht="16.5" hidden="1" customHeight="1"/>
    <row r="49837" ht="16.5" hidden="1" customHeight="1"/>
    <row r="49838" ht="16.5" hidden="1" customHeight="1"/>
    <row r="49839" ht="16.5" hidden="1" customHeight="1"/>
    <row r="49840" ht="16.5" hidden="1" customHeight="1"/>
    <row r="49841" ht="16.5" hidden="1" customHeight="1"/>
    <row r="49842" ht="16.5" hidden="1" customHeight="1"/>
    <row r="49843" ht="16.5" hidden="1" customHeight="1"/>
    <row r="49844" ht="16.5" hidden="1" customHeight="1"/>
    <row r="49845" ht="16.5" hidden="1" customHeight="1"/>
    <row r="49846" ht="16.5" hidden="1" customHeight="1"/>
    <row r="49847" ht="16.5" hidden="1" customHeight="1"/>
    <row r="49848" ht="16.5" hidden="1" customHeight="1"/>
    <row r="49849" ht="16.5" hidden="1" customHeight="1"/>
    <row r="49850" ht="16.5" hidden="1" customHeight="1"/>
    <row r="49851" ht="16.5" hidden="1" customHeight="1"/>
    <row r="49852" ht="16.5" hidden="1" customHeight="1"/>
    <row r="49853" ht="16.5" hidden="1" customHeight="1"/>
    <row r="49854" ht="16.5" hidden="1" customHeight="1"/>
    <row r="49855" ht="16.5" hidden="1" customHeight="1"/>
    <row r="49856" ht="16.5" hidden="1" customHeight="1"/>
    <row r="49857" ht="16.5" hidden="1" customHeight="1"/>
    <row r="49858" ht="16.5" hidden="1" customHeight="1"/>
    <row r="49859" ht="16.5" hidden="1" customHeight="1"/>
    <row r="49860" ht="16.5" hidden="1" customHeight="1"/>
    <row r="49861" ht="16.5" hidden="1" customHeight="1"/>
    <row r="49862" ht="16.5" hidden="1" customHeight="1"/>
    <row r="49863" ht="16.5" hidden="1" customHeight="1"/>
    <row r="49864" ht="16.5" hidden="1" customHeight="1"/>
    <row r="49865" ht="16.5" hidden="1" customHeight="1"/>
    <row r="49866" ht="16.5" hidden="1" customHeight="1"/>
    <row r="49867" ht="16.5" hidden="1" customHeight="1"/>
    <row r="49868" ht="16.5" hidden="1" customHeight="1"/>
    <row r="49869" ht="16.5" hidden="1" customHeight="1"/>
    <row r="49870" ht="16.5" hidden="1" customHeight="1"/>
    <row r="49871" ht="16.5" hidden="1" customHeight="1"/>
    <row r="49872" ht="16.5" hidden="1" customHeight="1"/>
    <row r="49873" ht="16.5" hidden="1" customHeight="1"/>
    <row r="49874" ht="16.5" hidden="1" customHeight="1"/>
    <row r="49875" ht="16.5" hidden="1" customHeight="1"/>
    <row r="49876" ht="16.5" hidden="1" customHeight="1"/>
    <row r="49877" ht="16.5" hidden="1" customHeight="1"/>
    <row r="49878" ht="16.5" hidden="1" customHeight="1"/>
    <row r="49879" ht="16.5" hidden="1" customHeight="1"/>
    <row r="49880" ht="16.5" hidden="1" customHeight="1"/>
    <row r="49881" ht="16.5" hidden="1" customHeight="1"/>
    <row r="49882" ht="16.5" hidden="1" customHeight="1"/>
    <row r="49883" ht="16.5" hidden="1" customHeight="1"/>
    <row r="49884" ht="16.5" hidden="1" customHeight="1"/>
    <row r="49885" ht="16.5" hidden="1" customHeight="1"/>
    <row r="49886" ht="16.5" hidden="1" customHeight="1"/>
    <row r="49887" ht="16.5" hidden="1" customHeight="1"/>
    <row r="49888" ht="16.5" hidden="1" customHeight="1"/>
    <row r="49889" ht="16.5" hidden="1" customHeight="1"/>
    <row r="49890" ht="16.5" hidden="1" customHeight="1"/>
    <row r="49891" ht="16.5" hidden="1" customHeight="1"/>
    <row r="49892" ht="16.5" hidden="1" customHeight="1"/>
    <row r="49893" ht="16.5" hidden="1" customHeight="1"/>
    <row r="49894" ht="16.5" hidden="1" customHeight="1"/>
    <row r="49895" ht="16.5" hidden="1" customHeight="1"/>
    <row r="49896" ht="16.5" hidden="1" customHeight="1"/>
    <row r="49897" ht="16.5" hidden="1" customHeight="1"/>
    <row r="49898" ht="16.5" hidden="1" customHeight="1"/>
    <row r="49899" ht="16.5" hidden="1" customHeight="1"/>
    <row r="49900" ht="16.5" hidden="1" customHeight="1"/>
    <row r="49901" ht="16.5" hidden="1" customHeight="1"/>
    <row r="49902" ht="16.5" hidden="1" customHeight="1"/>
    <row r="49903" ht="16.5" hidden="1" customHeight="1"/>
    <row r="49904" ht="16.5" hidden="1" customHeight="1"/>
    <row r="49905" ht="16.5" hidden="1" customHeight="1"/>
    <row r="49906" ht="16.5" hidden="1" customHeight="1"/>
    <row r="49907" ht="16.5" hidden="1" customHeight="1"/>
    <row r="49908" ht="16.5" hidden="1" customHeight="1"/>
    <row r="49909" ht="16.5" hidden="1" customHeight="1"/>
    <row r="49910" ht="16.5" hidden="1" customHeight="1"/>
    <row r="49911" ht="16.5" hidden="1" customHeight="1"/>
    <row r="49912" ht="16.5" hidden="1" customHeight="1"/>
    <row r="49913" ht="16.5" hidden="1" customHeight="1"/>
    <row r="49914" ht="16.5" hidden="1" customHeight="1"/>
    <row r="49915" ht="16.5" hidden="1" customHeight="1"/>
    <row r="49916" ht="16.5" hidden="1" customHeight="1"/>
    <row r="49917" ht="16.5" hidden="1" customHeight="1"/>
    <row r="49918" ht="16.5" hidden="1" customHeight="1"/>
    <row r="49919" ht="16.5" hidden="1" customHeight="1"/>
    <row r="49920" ht="16.5" hidden="1" customHeight="1"/>
    <row r="49921" ht="16.5" hidden="1" customHeight="1"/>
    <row r="49922" ht="16.5" hidden="1" customHeight="1"/>
    <row r="49923" ht="16.5" hidden="1" customHeight="1"/>
    <row r="49924" ht="16.5" hidden="1" customHeight="1"/>
    <row r="49925" ht="16.5" hidden="1" customHeight="1"/>
    <row r="49926" ht="16.5" hidden="1" customHeight="1"/>
    <row r="49927" ht="16.5" hidden="1" customHeight="1"/>
    <row r="49928" ht="16.5" hidden="1" customHeight="1"/>
    <row r="49929" ht="16.5" hidden="1" customHeight="1"/>
    <row r="49930" ht="16.5" hidden="1" customHeight="1"/>
    <row r="49931" ht="16.5" hidden="1" customHeight="1"/>
    <row r="49932" ht="16.5" hidden="1" customHeight="1"/>
    <row r="49933" ht="16.5" hidden="1" customHeight="1"/>
    <row r="49934" ht="16.5" hidden="1" customHeight="1"/>
    <row r="49935" ht="16.5" hidden="1" customHeight="1"/>
    <row r="49936" ht="16.5" hidden="1" customHeight="1"/>
    <row r="49937" ht="16.5" hidden="1" customHeight="1"/>
    <row r="49938" ht="16.5" hidden="1" customHeight="1"/>
    <row r="49939" ht="16.5" hidden="1" customHeight="1"/>
    <row r="49940" ht="16.5" hidden="1" customHeight="1"/>
    <row r="49941" ht="16.5" hidden="1" customHeight="1"/>
    <row r="49942" ht="16.5" hidden="1" customHeight="1"/>
    <row r="49943" ht="16.5" hidden="1" customHeight="1"/>
    <row r="49944" ht="16.5" hidden="1" customHeight="1"/>
    <row r="49945" ht="16.5" hidden="1" customHeight="1"/>
    <row r="49946" ht="16.5" hidden="1" customHeight="1"/>
    <row r="49947" ht="16.5" hidden="1" customHeight="1"/>
    <row r="49948" ht="16.5" hidden="1" customHeight="1"/>
    <row r="49949" ht="16.5" hidden="1" customHeight="1"/>
    <row r="49950" ht="16.5" hidden="1" customHeight="1"/>
    <row r="49951" ht="16.5" hidden="1" customHeight="1"/>
    <row r="49952" ht="16.5" hidden="1" customHeight="1"/>
    <row r="49953" ht="16.5" hidden="1" customHeight="1"/>
    <row r="49954" ht="16.5" hidden="1" customHeight="1"/>
    <row r="49955" ht="16.5" hidden="1" customHeight="1"/>
    <row r="49956" ht="16.5" hidden="1" customHeight="1"/>
    <row r="49957" ht="16.5" hidden="1" customHeight="1"/>
    <row r="49958" ht="16.5" hidden="1" customHeight="1"/>
    <row r="49959" ht="16.5" hidden="1" customHeight="1"/>
    <row r="49960" ht="16.5" hidden="1" customHeight="1"/>
    <row r="49961" ht="16.5" hidden="1" customHeight="1"/>
    <row r="49962" ht="16.5" hidden="1" customHeight="1"/>
    <row r="49963" ht="16.5" hidden="1" customHeight="1"/>
    <row r="49964" ht="16.5" hidden="1" customHeight="1"/>
    <row r="49965" ht="16.5" hidden="1" customHeight="1"/>
    <row r="49966" ht="16.5" hidden="1" customHeight="1"/>
    <row r="49967" ht="16.5" hidden="1" customHeight="1"/>
    <row r="49968" ht="16.5" hidden="1" customHeight="1"/>
    <row r="49969" ht="16.5" hidden="1" customHeight="1"/>
    <row r="49970" ht="16.5" hidden="1" customHeight="1"/>
    <row r="49971" ht="16.5" hidden="1" customHeight="1"/>
    <row r="49972" ht="16.5" hidden="1" customHeight="1"/>
    <row r="49973" ht="16.5" hidden="1" customHeight="1"/>
    <row r="49974" ht="16.5" hidden="1" customHeight="1"/>
    <row r="49975" ht="16.5" hidden="1" customHeight="1"/>
    <row r="49976" ht="16.5" hidden="1" customHeight="1"/>
    <row r="49977" ht="16.5" hidden="1" customHeight="1"/>
    <row r="49978" ht="16.5" hidden="1" customHeight="1"/>
    <row r="49979" ht="16.5" hidden="1" customHeight="1"/>
    <row r="49980" ht="16.5" hidden="1" customHeight="1"/>
    <row r="49981" ht="16.5" hidden="1" customHeight="1"/>
    <row r="49982" ht="16.5" hidden="1" customHeight="1"/>
    <row r="49983" ht="16.5" hidden="1" customHeight="1"/>
    <row r="49984" ht="16.5" hidden="1" customHeight="1"/>
    <row r="49985" ht="16.5" hidden="1" customHeight="1"/>
    <row r="49986" ht="16.5" hidden="1" customHeight="1"/>
    <row r="49987" ht="16.5" hidden="1" customHeight="1"/>
    <row r="49988" ht="16.5" hidden="1" customHeight="1"/>
    <row r="49989" ht="16.5" hidden="1" customHeight="1"/>
    <row r="49990" ht="16.5" hidden="1" customHeight="1"/>
    <row r="49991" ht="16.5" hidden="1" customHeight="1"/>
    <row r="49992" ht="16.5" hidden="1" customHeight="1"/>
    <row r="49993" ht="16.5" hidden="1" customHeight="1"/>
    <row r="49994" ht="16.5" hidden="1" customHeight="1"/>
    <row r="49995" ht="16.5" hidden="1" customHeight="1"/>
    <row r="49996" ht="16.5" hidden="1" customHeight="1"/>
    <row r="49997" ht="16.5" hidden="1" customHeight="1"/>
    <row r="49998" ht="16.5" hidden="1" customHeight="1"/>
    <row r="49999" ht="16.5" hidden="1" customHeight="1"/>
    <row r="50000" ht="16.5" hidden="1" customHeight="1"/>
    <row r="50001" ht="16.5" hidden="1" customHeight="1"/>
    <row r="50002" ht="16.5" hidden="1" customHeight="1"/>
    <row r="50003" ht="16.5" hidden="1" customHeight="1"/>
    <row r="50004" ht="16.5" hidden="1" customHeight="1"/>
    <row r="50005" ht="16.5" hidden="1" customHeight="1"/>
    <row r="50006" ht="16.5" hidden="1" customHeight="1"/>
    <row r="50007" ht="16.5" hidden="1" customHeight="1"/>
    <row r="50008" ht="16.5" hidden="1" customHeight="1"/>
    <row r="50009" ht="16.5" hidden="1" customHeight="1"/>
    <row r="50010" ht="16.5" hidden="1" customHeight="1"/>
    <row r="50011" ht="16.5" hidden="1" customHeight="1"/>
    <row r="50012" ht="16.5" hidden="1" customHeight="1"/>
    <row r="50013" ht="16.5" hidden="1" customHeight="1"/>
    <row r="50014" ht="16.5" hidden="1" customHeight="1"/>
    <row r="50015" ht="16.5" hidden="1" customHeight="1"/>
    <row r="50016" ht="16.5" hidden="1" customHeight="1"/>
    <row r="50017" ht="16.5" hidden="1" customHeight="1"/>
    <row r="50018" ht="16.5" hidden="1" customHeight="1"/>
    <row r="50019" ht="16.5" hidden="1" customHeight="1"/>
    <row r="50020" ht="16.5" hidden="1" customHeight="1"/>
    <row r="50021" ht="16.5" hidden="1" customHeight="1"/>
    <row r="50022" ht="16.5" hidden="1" customHeight="1"/>
    <row r="50023" ht="16.5" hidden="1" customHeight="1"/>
    <row r="50024" ht="16.5" hidden="1" customHeight="1"/>
    <row r="50025" ht="16.5" hidden="1" customHeight="1"/>
    <row r="50026" ht="16.5" hidden="1" customHeight="1"/>
    <row r="50027" ht="16.5" hidden="1" customHeight="1"/>
    <row r="50028" ht="16.5" hidden="1" customHeight="1"/>
    <row r="50029" ht="16.5" hidden="1" customHeight="1"/>
    <row r="50030" ht="16.5" hidden="1" customHeight="1"/>
    <row r="50031" ht="16.5" hidden="1" customHeight="1"/>
    <row r="50032" ht="16.5" hidden="1" customHeight="1"/>
    <row r="50033" ht="16.5" hidden="1" customHeight="1"/>
    <row r="50034" ht="16.5" hidden="1" customHeight="1"/>
    <row r="50035" ht="16.5" hidden="1" customHeight="1"/>
    <row r="50036" ht="16.5" hidden="1" customHeight="1"/>
    <row r="50037" ht="16.5" hidden="1" customHeight="1"/>
    <row r="50038" ht="16.5" hidden="1" customHeight="1"/>
    <row r="50039" ht="16.5" hidden="1" customHeight="1"/>
    <row r="50040" ht="16.5" hidden="1" customHeight="1"/>
    <row r="50041" ht="16.5" hidden="1" customHeight="1"/>
    <row r="50042" ht="16.5" hidden="1" customHeight="1"/>
    <row r="50043" ht="16.5" hidden="1" customHeight="1"/>
    <row r="50044" ht="16.5" hidden="1" customHeight="1"/>
    <row r="50045" ht="16.5" hidden="1" customHeight="1"/>
    <row r="50046" ht="16.5" hidden="1" customHeight="1"/>
    <row r="50047" ht="16.5" hidden="1" customHeight="1"/>
    <row r="50048" ht="16.5" hidden="1" customHeight="1"/>
    <row r="50049" ht="16.5" hidden="1" customHeight="1"/>
    <row r="50050" ht="16.5" hidden="1" customHeight="1"/>
    <row r="50051" ht="16.5" hidden="1" customHeight="1"/>
    <row r="50052" ht="16.5" hidden="1" customHeight="1"/>
    <row r="50053" ht="16.5" hidden="1" customHeight="1"/>
    <row r="50054" ht="16.5" hidden="1" customHeight="1"/>
    <row r="50055" ht="16.5" hidden="1" customHeight="1"/>
    <row r="50056" ht="16.5" hidden="1" customHeight="1"/>
    <row r="50057" ht="16.5" hidden="1" customHeight="1"/>
    <row r="50058" ht="16.5" hidden="1" customHeight="1"/>
    <row r="50059" ht="16.5" hidden="1" customHeight="1"/>
    <row r="50060" ht="16.5" hidden="1" customHeight="1"/>
    <row r="50061" ht="16.5" hidden="1" customHeight="1"/>
    <row r="50062" ht="16.5" hidden="1" customHeight="1"/>
    <row r="50063" ht="16.5" hidden="1" customHeight="1"/>
    <row r="50064" ht="16.5" hidden="1" customHeight="1"/>
    <row r="50065" ht="16.5" hidden="1" customHeight="1"/>
    <row r="50066" ht="16.5" hidden="1" customHeight="1"/>
    <row r="50067" ht="16.5" hidden="1" customHeight="1"/>
    <row r="50068" ht="16.5" hidden="1" customHeight="1"/>
    <row r="50069" ht="16.5" hidden="1" customHeight="1"/>
    <row r="50070" ht="16.5" hidden="1" customHeight="1"/>
    <row r="50071" ht="16.5" hidden="1" customHeight="1"/>
    <row r="50072" ht="16.5" hidden="1" customHeight="1"/>
    <row r="50073" ht="16.5" hidden="1" customHeight="1"/>
    <row r="50074" ht="16.5" hidden="1" customHeight="1"/>
    <row r="50075" ht="16.5" hidden="1" customHeight="1"/>
    <row r="50076" ht="16.5" hidden="1" customHeight="1"/>
    <row r="50077" ht="16.5" hidden="1" customHeight="1"/>
    <row r="50078" ht="16.5" hidden="1" customHeight="1"/>
    <row r="50079" ht="16.5" hidden="1" customHeight="1"/>
    <row r="50080" ht="16.5" hidden="1" customHeight="1"/>
    <row r="50081" ht="16.5" hidden="1" customHeight="1"/>
    <row r="50082" ht="16.5" hidden="1" customHeight="1"/>
    <row r="50083" ht="16.5" hidden="1" customHeight="1"/>
    <row r="50084" ht="16.5" hidden="1" customHeight="1"/>
    <row r="50085" ht="16.5" hidden="1" customHeight="1"/>
    <row r="50086" ht="16.5" hidden="1" customHeight="1"/>
    <row r="50087" ht="16.5" hidden="1" customHeight="1"/>
    <row r="50088" ht="16.5" hidden="1" customHeight="1"/>
    <row r="50089" ht="16.5" hidden="1" customHeight="1"/>
    <row r="50090" ht="16.5" hidden="1" customHeight="1"/>
    <row r="50091" ht="16.5" hidden="1" customHeight="1"/>
    <row r="50092" ht="16.5" hidden="1" customHeight="1"/>
    <row r="50093" ht="16.5" hidden="1" customHeight="1"/>
    <row r="50094" ht="16.5" hidden="1" customHeight="1"/>
    <row r="50095" ht="16.5" hidden="1" customHeight="1"/>
    <row r="50096" ht="16.5" hidden="1" customHeight="1"/>
    <row r="50097" ht="16.5" hidden="1" customHeight="1"/>
    <row r="50098" ht="16.5" hidden="1" customHeight="1"/>
    <row r="50099" ht="16.5" hidden="1" customHeight="1"/>
    <row r="50100" ht="16.5" hidden="1" customHeight="1"/>
    <row r="50101" ht="16.5" hidden="1" customHeight="1"/>
    <row r="50102" ht="16.5" hidden="1" customHeight="1"/>
    <row r="50103" ht="16.5" hidden="1" customHeight="1"/>
    <row r="50104" ht="16.5" hidden="1" customHeight="1"/>
    <row r="50105" ht="16.5" hidden="1" customHeight="1"/>
    <row r="50106" ht="16.5" hidden="1" customHeight="1"/>
    <row r="50107" ht="16.5" hidden="1" customHeight="1"/>
    <row r="50108" ht="16.5" hidden="1" customHeight="1"/>
    <row r="50109" ht="16.5" hidden="1" customHeight="1"/>
    <row r="50110" ht="16.5" hidden="1" customHeight="1"/>
    <row r="50111" ht="16.5" hidden="1" customHeight="1"/>
    <row r="50112" ht="16.5" hidden="1" customHeight="1"/>
    <row r="50113" ht="16.5" hidden="1" customHeight="1"/>
    <row r="50114" ht="16.5" hidden="1" customHeight="1"/>
    <row r="50115" ht="16.5" hidden="1" customHeight="1"/>
    <row r="50116" ht="16.5" hidden="1" customHeight="1"/>
    <row r="50117" ht="16.5" hidden="1" customHeight="1"/>
    <row r="50118" ht="16.5" hidden="1" customHeight="1"/>
    <row r="50119" ht="16.5" hidden="1" customHeight="1"/>
    <row r="50120" ht="16.5" hidden="1" customHeight="1"/>
    <row r="50121" ht="16.5" hidden="1" customHeight="1"/>
    <row r="50122" ht="16.5" hidden="1" customHeight="1"/>
    <row r="50123" ht="16.5" hidden="1" customHeight="1"/>
    <row r="50124" ht="16.5" hidden="1" customHeight="1"/>
    <row r="50125" ht="16.5" hidden="1" customHeight="1"/>
    <row r="50126" ht="16.5" hidden="1" customHeight="1"/>
    <row r="50127" ht="16.5" hidden="1" customHeight="1"/>
    <row r="50128" ht="16.5" hidden="1" customHeight="1"/>
    <row r="50129" ht="16.5" hidden="1" customHeight="1"/>
    <row r="50130" ht="16.5" hidden="1" customHeight="1"/>
    <row r="50131" ht="16.5" hidden="1" customHeight="1"/>
    <row r="50132" ht="16.5" hidden="1" customHeight="1"/>
    <row r="50133" ht="16.5" hidden="1" customHeight="1"/>
    <row r="50134" ht="16.5" hidden="1" customHeight="1"/>
    <row r="50135" ht="16.5" hidden="1" customHeight="1"/>
    <row r="50136" ht="16.5" hidden="1" customHeight="1"/>
    <row r="50137" ht="16.5" hidden="1" customHeight="1"/>
    <row r="50138" ht="16.5" hidden="1" customHeight="1"/>
    <row r="50139" ht="16.5" hidden="1" customHeight="1"/>
    <row r="50140" ht="16.5" hidden="1" customHeight="1"/>
    <row r="50141" ht="16.5" hidden="1" customHeight="1"/>
    <row r="50142" ht="16.5" hidden="1" customHeight="1"/>
    <row r="50143" ht="16.5" hidden="1" customHeight="1"/>
    <row r="50144" ht="16.5" hidden="1" customHeight="1"/>
    <row r="50145" ht="16.5" hidden="1" customHeight="1"/>
    <row r="50146" ht="16.5" hidden="1" customHeight="1"/>
    <row r="50147" ht="16.5" hidden="1" customHeight="1"/>
    <row r="50148" ht="16.5" hidden="1" customHeight="1"/>
    <row r="50149" ht="16.5" hidden="1" customHeight="1"/>
    <row r="50150" ht="16.5" hidden="1" customHeight="1"/>
    <row r="50151" ht="16.5" hidden="1" customHeight="1"/>
    <row r="50152" ht="16.5" hidden="1" customHeight="1"/>
    <row r="50153" ht="16.5" hidden="1" customHeight="1"/>
    <row r="50154" ht="16.5" hidden="1" customHeight="1"/>
    <row r="50155" ht="16.5" hidden="1" customHeight="1"/>
    <row r="50156" ht="16.5" hidden="1" customHeight="1"/>
    <row r="50157" ht="16.5" hidden="1" customHeight="1"/>
    <row r="50158" ht="16.5" hidden="1" customHeight="1"/>
    <row r="50159" ht="16.5" hidden="1" customHeight="1"/>
    <row r="50160" ht="16.5" hidden="1" customHeight="1"/>
    <row r="50161" ht="16.5" hidden="1" customHeight="1"/>
    <row r="50162" ht="16.5" hidden="1" customHeight="1"/>
    <row r="50163" ht="16.5" hidden="1" customHeight="1"/>
    <row r="50164" ht="16.5" hidden="1" customHeight="1"/>
    <row r="50165" ht="16.5" hidden="1" customHeight="1"/>
    <row r="50166" ht="16.5" hidden="1" customHeight="1"/>
    <row r="50167" ht="16.5" hidden="1" customHeight="1"/>
    <row r="50168" ht="16.5" hidden="1" customHeight="1"/>
    <row r="50169" ht="16.5" hidden="1" customHeight="1"/>
    <row r="50170" ht="16.5" hidden="1" customHeight="1"/>
    <row r="50171" ht="16.5" hidden="1" customHeight="1"/>
    <row r="50172" ht="16.5" hidden="1" customHeight="1"/>
    <row r="50173" ht="16.5" hidden="1" customHeight="1"/>
    <row r="50174" ht="16.5" hidden="1" customHeight="1"/>
    <row r="50175" ht="16.5" hidden="1" customHeight="1"/>
    <row r="50176" ht="16.5" hidden="1" customHeight="1"/>
    <row r="50177" ht="16.5" hidden="1" customHeight="1"/>
    <row r="50178" ht="16.5" hidden="1" customHeight="1"/>
    <row r="50179" ht="16.5" hidden="1" customHeight="1"/>
    <row r="50180" ht="16.5" hidden="1" customHeight="1"/>
    <row r="50181" ht="16.5" hidden="1" customHeight="1"/>
    <row r="50182" ht="16.5" hidden="1" customHeight="1"/>
    <row r="50183" ht="16.5" hidden="1" customHeight="1"/>
    <row r="50184" ht="16.5" hidden="1" customHeight="1"/>
    <row r="50185" ht="16.5" hidden="1" customHeight="1"/>
    <row r="50186" ht="16.5" hidden="1" customHeight="1"/>
    <row r="50187" ht="16.5" hidden="1" customHeight="1"/>
    <row r="50188" ht="16.5" hidden="1" customHeight="1"/>
    <row r="50189" ht="16.5" hidden="1" customHeight="1"/>
    <row r="50190" ht="16.5" hidden="1" customHeight="1"/>
    <row r="50191" ht="16.5" hidden="1" customHeight="1"/>
    <row r="50192" ht="16.5" hidden="1" customHeight="1"/>
    <row r="50193" ht="16.5" hidden="1" customHeight="1"/>
    <row r="50194" ht="16.5" hidden="1" customHeight="1"/>
    <row r="50195" ht="16.5" hidden="1" customHeight="1"/>
    <row r="50196" ht="16.5" hidden="1" customHeight="1"/>
    <row r="50197" ht="16.5" hidden="1" customHeight="1"/>
    <row r="50198" ht="16.5" hidden="1" customHeight="1"/>
    <row r="50199" ht="16.5" hidden="1" customHeight="1"/>
    <row r="50200" ht="16.5" hidden="1" customHeight="1"/>
    <row r="50201" ht="16.5" hidden="1" customHeight="1"/>
    <row r="50202" ht="16.5" hidden="1" customHeight="1"/>
    <row r="50203" ht="16.5" hidden="1" customHeight="1"/>
    <row r="50204" ht="16.5" hidden="1" customHeight="1"/>
    <row r="50205" ht="16.5" hidden="1" customHeight="1"/>
    <row r="50206" ht="16.5" hidden="1" customHeight="1"/>
    <row r="50207" ht="16.5" hidden="1" customHeight="1"/>
    <row r="50208" ht="16.5" hidden="1" customHeight="1"/>
    <row r="50209" ht="16.5" hidden="1" customHeight="1"/>
    <row r="50210" ht="16.5" hidden="1" customHeight="1"/>
    <row r="50211" ht="16.5" hidden="1" customHeight="1"/>
    <row r="50212" ht="16.5" hidden="1" customHeight="1"/>
    <row r="50213" ht="16.5" hidden="1" customHeight="1"/>
    <row r="50214" ht="16.5" hidden="1" customHeight="1"/>
    <row r="50215" ht="16.5" hidden="1" customHeight="1"/>
    <row r="50216" ht="16.5" hidden="1" customHeight="1"/>
    <row r="50217" ht="16.5" hidden="1" customHeight="1"/>
    <row r="50218" ht="16.5" hidden="1" customHeight="1"/>
    <row r="50219" ht="16.5" hidden="1" customHeight="1"/>
    <row r="50220" ht="16.5" hidden="1" customHeight="1"/>
    <row r="50221" ht="16.5" hidden="1" customHeight="1"/>
    <row r="50222" ht="16.5" hidden="1" customHeight="1"/>
    <row r="50223" ht="16.5" hidden="1" customHeight="1"/>
    <row r="50224" ht="16.5" hidden="1" customHeight="1"/>
    <row r="50225" ht="16.5" hidden="1" customHeight="1"/>
    <row r="50226" ht="16.5" hidden="1" customHeight="1"/>
    <row r="50227" ht="16.5" hidden="1" customHeight="1"/>
    <row r="50228" ht="16.5" hidden="1" customHeight="1"/>
    <row r="50229" ht="16.5" hidden="1" customHeight="1"/>
    <row r="50230" ht="16.5" hidden="1" customHeight="1"/>
    <row r="50231" ht="16.5" hidden="1" customHeight="1"/>
    <row r="50232" ht="16.5" hidden="1" customHeight="1"/>
    <row r="50233" ht="16.5" hidden="1" customHeight="1"/>
    <row r="50234" ht="16.5" hidden="1" customHeight="1"/>
    <row r="50235" ht="16.5" hidden="1" customHeight="1"/>
    <row r="50236" ht="16.5" hidden="1" customHeight="1"/>
    <row r="50237" ht="16.5" hidden="1" customHeight="1"/>
    <row r="50238" ht="16.5" hidden="1" customHeight="1"/>
    <row r="50239" ht="16.5" hidden="1" customHeight="1"/>
    <row r="50240" ht="16.5" hidden="1" customHeight="1"/>
    <row r="50241" ht="16.5" hidden="1" customHeight="1"/>
    <row r="50242" ht="16.5" hidden="1" customHeight="1"/>
    <row r="50243" ht="16.5" hidden="1" customHeight="1"/>
    <row r="50244" ht="16.5" hidden="1" customHeight="1"/>
    <row r="50245" ht="16.5" hidden="1" customHeight="1"/>
    <row r="50246" ht="16.5" hidden="1" customHeight="1"/>
    <row r="50247" ht="16.5" hidden="1" customHeight="1"/>
    <row r="50248" ht="16.5" hidden="1" customHeight="1"/>
    <row r="50249" ht="16.5" hidden="1" customHeight="1"/>
    <row r="50250" ht="16.5" hidden="1" customHeight="1"/>
    <row r="50251" ht="16.5" hidden="1" customHeight="1"/>
    <row r="50252" ht="16.5" hidden="1" customHeight="1"/>
    <row r="50253" ht="16.5" hidden="1" customHeight="1"/>
    <row r="50254" ht="16.5" hidden="1" customHeight="1"/>
    <row r="50255" ht="16.5" hidden="1" customHeight="1"/>
    <row r="50256" ht="16.5" hidden="1" customHeight="1"/>
    <row r="50257" ht="16.5" hidden="1" customHeight="1"/>
    <row r="50258" ht="16.5" hidden="1" customHeight="1"/>
    <row r="50259" ht="16.5" hidden="1" customHeight="1"/>
    <row r="50260" ht="16.5" hidden="1" customHeight="1"/>
    <row r="50261" ht="16.5" hidden="1" customHeight="1"/>
    <row r="50262" ht="16.5" hidden="1" customHeight="1"/>
    <row r="50263" ht="16.5" hidden="1" customHeight="1"/>
    <row r="50264" ht="16.5" hidden="1" customHeight="1"/>
    <row r="50265" ht="16.5" hidden="1" customHeight="1"/>
    <row r="50266" ht="16.5" hidden="1" customHeight="1"/>
    <row r="50267" ht="16.5" hidden="1" customHeight="1"/>
    <row r="50268" ht="16.5" hidden="1" customHeight="1"/>
    <row r="50269" ht="16.5" hidden="1" customHeight="1"/>
    <row r="50270" ht="16.5" hidden="1" customHeight="1"/>
    <row r="50271" ht="16.5" hidden="1" customHeight="1"/>
    <row r="50272" ht="16.5" hidden="1" customHeight="1"/>
    <row r="50273" ht="16.5" hidden="1" customHeight="1"/>
    <row r="50274" ht="16.5" hidden="1" customHeight="1"/>
    <row r="50275" ht="16.5" hidden="1" customHeight="1"/>
    <row r="50276" ht="16.5" hidden="1" customHeight="1"/>
    <row r="50277" ht="16.5" hidden="1" customHeight="1"/>
    <row r="50278" ht="16.5" hidden="1" customHeight="1"/>
    <row r="50279" ht="16.5" hidden="1" customHeight="1"/>
    <row r="50280" ht="16.5" hidden="1" customHeight="1"/>
    <row r="50281" ht="16.5" hidden="1" customHeight="1"/>
    <row r="50282" ht="16.5" hidden="1" customHeight="1"/>
    <row r="50283" ht="16.5" hidden="1" customHeight="1"/>
    <row r="50284" ht="16.5" hidden="1" customHeight="1"/>
    <row r="50285" ht="16.5" hidden="1" customHeight="1"/>
    <row r="50286" ht="16.5" hidden="1" customHeight="1"/>
    <row r="50287" ht="16.5" hidden="1" customHeight="1"/>
    <row r="50288" ht="16.5" hidden="1" customHeight="1"/>
    <row r="50289" ht="16.5" hidden="1" customHeight="1"/>
    <row r="50290" ht="16.5" hidden="1" customHeight="1"/>
    <row r="50291" ht="16.5" hidden="1" customHeight="1"/>
    <row r="50292" ht="16.5" hidden="1" customHeight="1"/>
    <row r="50293" ht="16.5" hidden="1" customHeight="1"/>
    <row r="50294" ht="16.5" hidden="1" customHeight="1"/>
    <row r="50295" ht="16.5" hidden="1" customHeight="1"/>
    <row r="50296" ht="16.5" hidden="1" customHeight="1"/>
    <row r="50297" ht="16.5" hidden="1" customHeight="1"/>
    <row r="50298" ht="16.5" hidden="1" customHeight="1"/>
    <row r="50299" ht="16.5" hidden="1" customHeight="1"/>
    <row r="50300" ht="16.5" hidden="1" customHeight="1"/>
    <row r="50301" ht="16.5" hidden="1" customHeight="1"/>
    <row r="50302" ht="16.5" hidden="1" customHeight="1"/>
    <row r="50303" ht="16.5" hidden="1" customHeight="1"/>
    <row r="50304" ht="16.5" hidden="1" customHeight="1"/>
    <row r="50305" ht="16.5" hidden="1" customHeight="1"/>
    <row r="50306" ht="16.5" hidden="1" customHeight="1"/>
    <row r="50307" ht="16.5" hidden="1" customHeight="1"/>
    <row r="50308" ht="16.5" hidden="1" customHeight="1"/>
    <row r="50309" ht="16.5" hidden="1" customHeight="1"/>
    <row r="50310" ht="16.5" hidden="1" customHeight="1"/>
    <row r="50311" ht="16.5" hidden="1" customHeight="1"/>
    <row r="50312" ht="16.5" hidden="1" customHeight="1"/>
    <row r="50313" ht="16.5" hidden="1" customHeight="1"/>
    <row r="50314" ht="16.5" hidden="1" customHeight="1"/>
    <row r="50315" ht="16.5" hidden="1" customHeight="1"/>
    <row r="50316" ht="16.5" hidden="1" customHeight="1"/>
    <row r="50317" ht="16.5" hidden="1" customHeight="1"/>
    <row r="50318" ht="16.5" hidden="1" customHeight="1"/>
    <row r="50319" ht="16.5" hidden="1" customHeight="1"/>
    <row r="50320" ht="16.5" hidden="1" customHeight="1"/>
    <row r="50321" ht="16.5" hidden="1" customHeight="1"/>
    <row r="50322" ht="16.5" hidden="1" customHeight="1"/>
    <row r="50323" ht="16.5" hidden="1" customHeight="1"/>
    <row r="50324" ht="16.5" hidden="1" customHeight="1"/>
    <row r="50325" ht="16.5" hidden="1" customHeight="1"/>
    <row r="50326" ht="16.5" hidden="1" customHeight="1"/>
    <row r="50327" ht="16.5" hidden="1" customHeight="1"/>
    <row r="50328" ht="16.5" hidden="1" customHeight="1"/>
    <row r="50329" ht="16.5" hidden="1" customHeight="1"/>
    <row r="50330" ht="16.5" hidden="1" customHeight="1"/>
    <row r="50331" ht="16.5" hidden="1" customHeight="1"/>
    <row r="50332" ht="16.5" hidden="1" customHeight="1"/>
    <row r="50333" ht="16.5" hidden="1" customHeight="1"/>
    <row r="50334" ht="16.5" hidden="1" customHeight="1"/>
    <row r="50335" ht="16.5" hidden="1" customHeight="1"/>
    <row r="50336" ht="16.5" hidden="1" customHeight="1"/>
    <row r="50337" ht="16.5" hidden="1" customHeight="1"/>
    <row r="50338" ht="16.5" hidden="1" customHeight="1"/>
    <row r="50339" ht="16.5" hidden="1" customHeight="1"/>
    <row r="50340" ht="16.5" hidden="1" customHeight="1"/>
    <row r="50341" ht="16.5" hidden="1" customHeight="1"/>
    <row r="50342" ht="16.5" hidden="1" customHeight="1"/>
    <row r="50343" ht="16.5" hidden="1" customHeight="1"/>
    <row r="50344" ht="16.5" hidden="1" customHeight="1"/>
    <row r="50345" ht="16.5" hidden="1" customHeight="1"/>
    <row r="50346" ht="16.5" hidden="1" customHeight="1"/>
    <row r="50347" ht="16.5" hidden="1" customHeight="1"/>
    <row r="50348" ht="16.5" hidden="1" customHeight="1"/>
    <row r="50349" ht="16.5" hidden="1" customHeight="1"/>
    <row r="50350" ht="16.5" hidden="1" customHeight="1"/>
    <row r="50351" ht="16.5" hidden="1" customHeight="1"/>
    <row r="50352" ht="16.5" hidden="1" customHeight="1"/>
    <row r="50353" ht="16.5" hidden="1" customHeight="1"/>
    <row r="50354" ht="16.5" hidden="1" customHeight="1"/>
    <row r="50355" ht="16.5" hidden="1" customHeight="1"/>
    <row r="50356" ht="16.5" hidden="1" customHeight="1"/>
    <row r="50357" ht="16.5" hidden="1" customHeight="1"/>
    <row r="50358" ht="16.5" hidden="1" customHeight="1"/>
    <row r="50359" ht="16.5" hidden="1" customHeight="1"/>
    <row r="50360" ht="16.5" hidden="1" customHeight="1"/>
    <row r="50361" ht="16.5" hidden="1" customHeight="1"/>
    <row r="50362" ht="16.5" hidden="1" customHeight="1"/>
    <row r="50363" ht="16.5" hidden="1" customHeight="1"/>
    <row r="50364" ht="16.5" hidden="1" customHeight="1"/>
    <row r="50365" ht="16.5" hidden="1" customHeight="1"/>
    <row r="50366" ht="16.5" hidden="1" customHeight="1"/>
    <row r="50367" ht="16.5" hidden="1" customHeight="1"/>
    <row r="50368" ht="16.5" hidden="1" customHeight="1"/>
    <row r="50369" ht="16.5" hidden="1" customHeight="1"/>
    <row r="50370" ht="16.5" hidden="1" customHeight="1"/>
    <row r="50371" ht="16.5" hidden="1" customHeight="1"/>
    <row r="50372" ht="16.5" hidden="1" customHeight="1"/>
    <row r="50373" ht="16.5" hidden="1" customHeight="1"/>
    <row r="50374" ht="16.5" hidden="1" customHeight="1"/>
    <row r="50375" ht="16.5" hidden="1" customHeight="1"/>
    <row r="50376" ht="16.5" hidden="1" customHeight="1"/>
    <row r="50377" ht="16.5" hidden="1" customHeight="1"/>
    <row r="50378" ht="16.5" hidden="1" customHeight="1"/>
    <row r="50379" ht="16.5" hidden="1" customHeight="1"/>
    <row r="50380" ht="16.5" hidden="1" customHeight="1"/>
    <row r="50381" ht="16.5" hidden="1" customHeight="1"/>
    <row r="50382" ht="16.5" hidden="1" customHeight="1"/>
    <row r="50383" ht="16.5" hidden="1" customHeight="1"/>
    <row r="50384" ht="16.5" hidden="1" customHeight="1"/>
    <row r="50385" ht="16.5" hidden="1" customHeight="1"/>
    <row r="50386" ht="16.5" hidden="1" customHeight="1"/>
    <row r="50387" ht="16.5" hidden="1" customHeight="1"/>
    <row r="50388" ht="16.5" hidden="1" customHeight="1"/>
    <row r="50389" ht="16.5" hidden="1" customHeight="1"/>
    <row r="50390" ht="16.5" hidden="1" customHeight="1"/>
    <row r="50391" ht="16.5" hidden="1" customHeight="1"/>
    <row r="50392" ht="16.5" hidden="1" customHeight="1"/>
    <row r="50393" ht="16.5" hidden="1" customHeight="1"/>
    <row r="50394" ht="16.5" hidden="1" customHeight="1"/>
    <row r="50395" ht="16.5" hidden="1" customHeight="1"/>
    <row r="50396" ht="16.5" hidden="1" customHeight="1"/>
    <row r="50397" ht="16.5" hidden="1" customHeight="1"/>
    <row r="50398" ht="16.5" hidden="1" customHeight="1"/>
    <row r="50399" ht="16.5" hidden="1" customHeight="1"/>
    <row r="50400" ht="16.5" hidden="1" customHeight="1"/>
    <row r="50401" ht="16.5" hidden="1" customHeight="1"/>
    <row r="50402" ht="16.5" hidden="1" customHeight="1"/>
    <row r="50403" ht="16.5" hidden="1" customHeight="1"/>
    <row r="50404" ht="16.5" hidden="1" customHeight="1"/>
    <row r="50405" ht="16.5" hidden="1" customHeight="1"/>
    <row r="50406" ht="16.5" hidden="1" customHeight="1"/>
    <row r="50407" ht="16.5" hidden="1" customHeight="1"/>
    <row r="50408" ht="16.5" hidden="1" customHeight="1"/>
    <row r="50409" ht="16.5" hidden="1" customHeight="1"/>
    <row r="50410" ht="16.5" hidden="1" customHeight="1"/>
    <row r="50411" ht="16.5" hidden="1" customHeight="1"/>
    <row r="50412" ht="16.5" hidden="1" customHeight="1"/>
    <row r="50413" ht="16.5" hidden="1" customHeight="1"/>
    <row r="50414" ht="16.5" hidden="1" customHeight="1"/>
    <row r="50415" ht="16.5" hidden="1" customHeight="1"/>
    <row r="50416" ht="16.5" hidden="1" customHeight="1"/>
    <row r="50417" ht="16.5" hidden="1" customHeight="1"/>
    <row r="50418" ht="16.5" hidden="1" customHeight="1"/>
    <row r="50419" ht="16.5" hidden="1" customHeight="1"/>
    <row r="50420" ht="16.5" hidden="1" customHeight="1"/>
    <row r="50421" ht="16.5" hidden="1" customHeight="1"/>
    <row r="50422" ht="16.5" hidden="1" customHeight="1"/>
    <row r="50423" ht="16.5" hidden="1" customHeight="1"/>
    <row r="50424" ht="16.5" hidden="1" customHeight="1"/>
    <row r="50425" ht="16.5" hidden="1" customHeight="1"/>
    <row r="50426" ht="16.5" hidden="1" customHeight="1"/>
    <row r="50427" ht="16.5" hidden="1" customHeight="1"/>
    <row r="50428" ht="16.5" hidden="1" customHeight="1"/>
    <row r="50429" ht="16.5" hidden="1" customHeight="1"/>
    <row r="50430" ht="16.5" hidden="1" customHeight="1"/>
    <row r="50431" ht="16.5" hidden="1" customHeight="1"/>
    <row r="50432" ht="16.5" hidden="1" customHeight="1"/>
    <row r="50433" ht="16.5" hidden="1" customHeight="1"/>
    <row r="50434" ht="16.5" hidden="1" customHeight="1"/>
    <row r="50435" ht="16.5" hidden="1" customHeight="1"/>
    <row r="50436" ht="16.5" hidden="1" customHeight="1"/>
    <row r="50437" ht="16.5" hidden="1" customHeight="1"/>
    <row r="50438" ht="16.5" hidden="1" customHeight="1"/>
    <row r="50439" ht="16.5" hidden="1" customHeight="1"/>
    <row r="50440" ht="16.5" hidden="1" customHeight="1"/>
    <row r="50441" ht="16.5" hidden="1" customHeight="1"/>
    <row r="50442" ht="16.5" hidden="1" customHeight="1"/>
    <row r="50443" ht="16.5" hidden="1" customHeight="1"/>
    <row r="50444" ht="16.5" hidden="1" customHeight="1"/>
    <row r="50445" ht="16.5" hidden="1" customHeight="1"/>
    <row r="50446" ht="16.5" hidden="1" customHeight="1"/>
    <row r="50447" ht="16.5" hidden="1" customHeight="1"/>
    <row r="50448" ht="16.5" hidden="1" customHeight="1"/>
    <row r="50449" ht="16.5" hidden="1" customHeight="1"/>
    <row r="50450" ht="16.5" hidden="1" customHeight="1"/>
    <row r="50451" ht="16.5" hidden="1" customHeight="1"/>
    <row r="50452" ht="16.5" hidden="1" customHeight="1"/>
    <row r="50453" ht="16.5" hidden="1" customHeight="1"/>
    <row r="50454" ht="16.5" hidden="1" customHeight="1"/>
    <row r="50455" ht="16.5" hidden="1" customHeight="1"/>
    <row r="50456" ht="16.5" hidden="1" customHeight="1"/>
    <row r="50457" ht="16.5" hidden="1" customHeight="1"/>
    <row r="50458" ht="16.5" hidden="1" customHeight="1"/>
    <row r="50459" ht="16.5" hidden="1" customHeight="1"/>
    <row r="50460" ht="16.5" hidden="1" customHeight="1"/>
    <row r="50461" ht="16.5" hidden="1" customHeight="1"/>
    <row r="50462" ht="16.5" hidden="1" customHeight="1"/>
    <row r="50463" ht="16.5" hidden="1" customHeight="1"/>
    <row r="50464" ht="16.5" hidden="1" customHeight="1"/>
    <row r="50465" ht="16.5" hidden="1" customHeight="1"/>
    <row r="50466" ht="16.5" hidden="1" customHeight="1"/>
    <row r="50467" ht="16.5" hidden="1" customHeight="1"/>
    <row r="50468" ht="16.5" hidden="1" customHeight="1"/>
    <row r="50469" ht="16.5" hidden="1" customHeight="1"/>
    <row r="50470" ht="16.5" hidden="1" customHeight="1"/>
    <row r="50471" ht="16.5" hidden="1" customHeight="1"/>
    <row r="50472" ht="16.5" hidden="1" customHeight="1"/>
    <row r="50473" ht="16.5" hidden="1" customHeight="1"/>
    <row r="50474" ht="16.5" hidden="1" customHeight="1"/>
    <row r="50475" ht="16.5" hidden="1" customHeight="1"/>
    <row r="50476" ht="16.5" hidden="1" customHeight="1"/>
    <row r="50477" ht="16.5" hidden="1" customHeight="1"/>
    <row r="50478" ht="16.5" hidden="1" customHeight="1"/>
    <row r="50479" ht="16.5" hidden="1" customHeight="1"/>
    <row r="50480" ht="16.5" hidden="1" customHeight="1"/>
    <row r="50481" ht="16.5" hidden="1" customHeight="1"/>
    <row r="50482" ht="16.5" hidden="1" customHeight="1"/>
    <row r="50483" ht="16.5" hidden="1" customHeight="1"/>
    <row r="50484" ht="16.5" hidden="1" customHeight="1"/>
    <row r="50485" ht="16.5" hidden="1" customHeight="1"/>
    <row r="50486" ht="16.5" hidden="1" customHeight="1"/>
    <row r="50487" ht="16.5" hidden="1" customHeight="1"/>
    <row r="50488" ht="16.5" hidden="1" customHeight="1"/>
    <row r="50489" ht="16.5" hidden="1" customHeight="1"/>
    <row r="50490" ht="16.5" hidden="1" customHeight="1"/>
    <row r="50491" ht="16.5" hidden="1" customHeight="1"/>
    <row r="50492" ht="16.5" hidden="1" customHeight="1"/>
    <row r="50493" ht="16.5" hidden="1" customHeight="1"/>
    <row r="50494" ht="16.5" hidden="1" customHeight="1"/>
    <row r="50495" ht="16.5" hidden="1" customHeight="1"/>
    <row r="50496" ht="16.5" hidden="1" customHeight="1"/>
    <row r="50497" ht="16.5" hidden="1" customHeight="1"/>
    <row r="50498" ht="16.5" hidden="1" customHeight="1"/>
    <row r="50499" ht="16.5" hidden="1" customHeight="1"/>
    <row r="50500" ht="16.5" hidden="1" customHeight="1"/>
    <row r="50501" ht="16.5" hidden="1" customHeight="1"/>
    <row r="50502" ht="16.5" hidden="1" customHeight="1"/>
    <row r="50503" ht="16.5" hidden="1" customHeight="1"/>
    <row r="50504" ht="16.5" hidden="1" customHeight="1"/>
    <row r="50505" ht="16.5" hidden="1" customHeight="1"/>
    <row r="50506" ht="16.5" hidden="1" customHeight="1"/>
    <row r="50507" ht="16.5" hidden="1" customHeight="1"/>
    <row r="50508" ht="16.5" hidden="1" customHeight="1"/>
    <row r="50509" ht="16.5" hidden="1" customHeight="1"/>
    <row r="50510" ht="16.5" hidden="1" customHeight="1"/>
    <row r="50511" ht="16.5" hidden="1" customHeight="1"/>
    <row r="50512" ht="16.5" hidden="1" customHeight="1"/>
    <row r="50513" ht="16.5" hidden="1" customHeight="1"/>
    <row r="50514" ht="16.5" hidden="1" customHeight="1"/>
    <row r="50515" ht="16.5" hidden="1" customHeight="1"/>
    <row r="50516" ht="16.5" hidden="1" customHeight="1"/>
    <row r="50517" ht="16.5" hidden="1" customHeight="1"/>
    <row r="50518" ht="16.5" hidden="1" customHeight="1"/>
    <row r="50519" ht="16.5" hidden="1" customHeight="1"/>
    <row r="50520" ht="16.5" hidden="1" customHeight="1"/>
    <row r="50521" ht="16.5" hidden="1" customHeight="1"/>
    <row r="50522" ht="16.5" hidden="1" customHeight="1"/>
    <row r="50523" ht="16.5" hidden="1" customHeight="1"/>
    <row r="50524" ht="16.5" hidden="1" customHeight="1"/>
    <row r="50525" ht="16.5" hidden="1" customHeight="1"/>
    <row r="50526" ht="16.5" hidden="1" customHeight="1"/>
    <row r="50527" ht="16.5" hidden="1" customHeight="1"/>
    <row r="50528" ht="16.5" hidden="1" customHeight="1"/>
    <row r="50529" ht="16.5" hidden="1" customHeight="1"/>
    <row r="50530" ht="16.5" hidden="1" customHeight="1"/>
    <row r="50531" ht="16.5" hidden="1" customHeight="1"/>
    <row r="50532" ht="16.5" hidden="1" customHeight="1"/>
    <row r="50533" ht="16.5" hidden="1" customHeight="1"/>
    <row r="50534" ht="16.5" hidden="1" customHeight="1"/>
    <row r="50535" ht="16.5" hidden="1" customHeight="1"/>
    <row r="50536" ht="16.5" hidden="1" customHeight="1"/>
    <row r="50537" ht="16.5" hidden="1" customHeight="1"/>
    <row r="50538" ht="16.5" hidden="1" customHeight="1"/>
    <row r="50539" ht="16.5" hidden="1" customHeight="1"/>
    <row r="50540" ht="16.5" hidden="1" customHeight="1"/>
    <row r="50541" ht="16.5" hidden="1" customHeight="1"/>
    <row r="50542" ht="16.5" hidden="1" customHeight="1"/>
    <row r="50543" ht="16.5" hidden="1" customHeight="1"/>
    <row r="50544" ht="16.5" hidden="1" customHeight="1"/>
    <row r="50545" ht="16.5" hidden="1" customHeight="1"/>
    <row r="50546" ht="16.5" hidden="1" customHeight="1"/>
    <row r="50547" ht="16.5" hidden="1" customHeight="1"/>
    <row r="50548" ht="16.5" hidden="1" customHeight="1"/>
    <row r="50549" ht="16.5" hidden="1" customHeight="1"/>
    <row r="50550" ht="16.5" hidden="1" customHeight="1"/>
    <row r="50551" ht="16.5" hidden="1" customHeight="1"/>
    <row r="50552" ht="16.5" hidden="1" customHeight="1"/>
    <row r="50553" ht="16.5" hidden="1" customHeight="1"/>
    <row r="50554" ht="16.5" hidden="1" customHeight="1"/>
    <row r="50555" ht="16.5" hidden="1" customHeight="1"/>
    <row r="50556" ht="16.5" hidden="1" customHeight="1"/>
    <row r="50557" ht="16.5" hidden="1" customHeight="1"/>
    <row r="50558" ht="16.5" hidden="1" customHeight="1"/>
    <row r="50559" ht="16.5" hidden="1" customHeight="1"/>
    <row r="50560" ht="16.5" hidden="1" customHeight="1"/>
    <row r="50561" ht="16.5" hidden="1" customHeight="1"/>
    <row r="50562" ht="16.5" hidden="1" customHeight="1"/>
    <row r="50563" ht="16.5" hidden="1" customHeight="1"/>
    <row r="50564" ht="16.5" hidden="1" customHeight="1"/>
    <row r="50565" ht="16.5" hidden="1" customHeight="1"/>
    <row r="50566" ht="16.5" hidden="1" customHeight="1"/>
    <row r="50567" ht="16.5" hidden="1" customHeight="1"/>
    <row r="50568" ht="16.5" hidden="1" customHeight="1"/>
    <row r="50569" ht="16.5" hidden="1" customHeight="1"/>
    <row r="50570" ht="16.5" hidden="1" customHeight="1"/>
    <row r="50571" ht="16.5" hidden="1" customHeight="1"/>
    <row r="50572" ht="16.5" hidden="1" customHeight="1"/>
    <row r="50573" ht="16.5" hidden="1" customHeight="1"/>
    <row r="50574" ht="16.5" hidden="1" customHeight="1"/>
    <row r="50575" ht="16.5" hidden="1" customHeight="1"/>
    <row r="50576" ht="16.5" hidden="1" customHeight="1"/>
    <row r="50577" ht="16.5" hidden="1" customHeight="1"/>
    <row r="50578" ht="16.5" hidden="1" customHeight="1"/>
    <row r="50579" ht="16.5" hidden="1" customHeight="1"/>
    <row r="50580" ht="16.5" hidden="1" customHeight="1"/>
    <row r="50581" ht="16.5" hidden="1" customHeight="1"/>
    <row r="50582" ht="16.5" hidden="1" customHeight="1"/>
    <row r="50583" ht="16.5" hidden="1" customHeight="1"/>
    <row r="50584" ht="16.5" hidden="1" customHeight="1"/>
    <row r="50585" ht="16.5" hidden="1" customHeight="1"/>
    <row r="50586" ht="16.5" hidden="1" customHeight="1"/>
    <row r="50587" ht="16.5" hidden="1" customHeight="1"/>
    <row r="50588" ht="16.5" hidden="1" customHeight="1"/>
    <row r="50589" ht="16.5" hidden="1" customHeight="1"/>
    <row r="50590" ht="16.5" hidden="1" customHeight="1"/>
    <row r="50591" ht="16.5" hidden="1" customHeight="1"/>
    <row r="50592" ht="16.5" hidden="1" customHeight="1"/>
    <row r="50593" ht="16.5" hidden="1" customHeight="1"/>
    <row r="50594" ht="16.5" hidden="1" customHeight="1"/>
    <row r="50595" ht="16.5" hidden="1" customHeight="1"/>
    <row r="50596" ht="16.5" hidden="1" customHeight="1"/>
    <row r="50597" ht="16.5" hidden="1" customHeight="1"/>
    <row r="50598" ht="16.5" hidden="1" customHeight="1"/>
    <row r="50599" ht="16.5" hidden="1" customHeight="1"/>
    <row r="50600" ht="16.5" hidden="1" customHeight="1"/>
    <row r="50601" ht="16.5" hidden="1" customHeight="1"/>
    <row r="50602" ht="16.5" hidden="1" customHeight="1"/>
    <row r="50603" ht="16.5" hidden="1" customHeight="1"/>
    <row r="50604" ht="16.5" hidden="1" customHeight="1"/>
    <row r="50605" ht="16.5" hidden="1" customHeight="1"/>
    <row r="50606" ht="16.5" hidden="1" customHeight="1"/>
    <row r="50607" ht="16.5" hidden="1" customHeight="1"/>
    <row r="50608" ht="16.5" hidden="1" customHeight="1"/>
    <row r="50609" ht="16.5" hidden="1" customHeight="1"/>
    <row r="50610" ht="16.5" hidden="1" customHeight="1"/>
    <row r="50611" ht="16.5" hidden="1" customHeight="1"/>
    <row r="50612" ht="16.5" hidden="1" customHeight="1"/>
    <row r="50613" ht="16.5" hidden="1" customHeight="1"/>
    <row r="50614" ht="16.5" hidden="1" customHeight="1"/>
    <row r="50615" ht="16.5" hidden="1" customHeight="1"/>
    <row r="50616" ht="16.5" hidden="1" customHeight="1"/>
    <row r="50617" ht="16.5" hidden="1" customHeight="1"/>
    <row r="50618" ht="16.5" hidden="1" customHeight="1"/>
    <row r="50619" ht="16.5" hidden="1" customHeight="1"/>
    <row r="50620" ht="16.5" hidden="1" customHeight="1"/>
    <row r="50621" ht="16.5" hidden="1" customHeight="1"/>
    <row r="50622" ht="16.5" hidden="1" customHeight="1"/>
    <row r="50623" ht="16.5" hidden="1" customHeight="1"/>
    <row r="50624" ht="16.5" hidden="1" customHeight="1"/>
    <row r="50625" ht="16.5" hidden="1" customHeight="1"/>
    <row r="50626" ht="16.5" hidden="1" customHeight="1"/>
    <row r="50627" ht="16.5" hidden="1" customHeight="1"/>
    <row r="50628" ht="16.5" hidden="1" customHeight="1"/>
    <row r="50629" ht="16.5" hidden="1" customHeight="1"/>
    <row r="50630" ht="16.5" hidden="1" customHeight="1"/>
    <row r="50631" ht="16.5" hidden="1" customHeight="1"/>
    <row r="50632" ht="16.5" hidden="1" customHeight="1"/>
    <row r="50633" ht="16.5" hidden="1" customHeight="1"/>
    <row r="50634" ht="16.5" hidden="1" customHeight="1"/>
    <row r="50635" ht="16.5" hidden="1" customHeight="1"/>
    <row r="50636" ht="16.5" hidden="1" customHeight="1"/>
    <row r="50637" ht="16.5" hidden="1" customHeight="1"/>
    <row r="50638" ht="16.5" hidden="1" customHeight="1"/>
    <row r="50639" ht="16.5" hidden="1" customHeight="1"/>
    <row r="50640" ht="16.5" hidden="1" customHeight="1"/>
    <row r="50641" ht="16.5" hidden="1" customHeight="1"/>
    <row r="50642" ht="16.5" hidden="1" customHeight="1"/>
    <row r="50643" ht="16.5" hidden="1" customHeight="1"/>
    <row r="50644" ht="16.5" hidden="1" customHeight="1"/>
    <row r="50645" ht="16.5" hidden="1" customHeight="1"/>
    <row r="50646" ht="16.5" hidden="1" customHeight="1"/>
    <row r="50647" ht="16.5" hidden="1" customHeight="1"/>
    <row r="50648" ht="16.5" hidden="1" customHeight="1"/>
    <row r="50649" ht="16.5" hidden="1" customHeight="1"/>
    <row r="50650" ht="16.5" hidden="1" customHeight="1"/>
    <row r="50651" ht="16.5" hidden="1" customHeight="1"/>
    <row r="50652" ht="16.5" hidden="1" customHeight="1"/>
    <row r="50653" ht="16.5" hidden="1" customHeight="1"/>
    <row r="50654" ht="16.5" hidden="1" customHeight="1"/>
    <row r="50655" ht="16.5" hidden="1" customHeight="1"/>
    <row r="50656" ht="16.5" hidden="1" customHeight="1"/>
    <row r="50657" ht="16.5" hidden="1" customHeight="1"/>
    <row r="50658" ht="16.5" hidden="1" customHeight="1"/>
    <row r="50659" ht="16.5" hidden="1" customHeight="1"/>
    <row r="50660" ht="16.5" hidden="1" customHeight="1"/>
    <row r="50661" ht="16.5" hidden="1" customHeight="1"/>
    <row r="50662" ht="16.5" hidden="1" customHeight="1"/>
    <row r="50663" ht="16.5" hidden="1" customHeight="1"/>
    <row r="50664" ht="16.5" hidden="1" customHeight="1"/>
    <row r="50665" ht="16.5" hidden="1" customHeight="1"/>
    <row r="50666" ht="16.5" hidden="1" customHeight="1"/>
    <row r="50667" ht="16.5" hidden="1" customHeight="1"/>
    <row r="50668" ht="16.5" hidden="1" customHeight="1"/>
    <row r="50669" ht="16.5" hidden="1" customHeight="1"/>
    <row r="50670" ht="16.5" hidden="1" customHeight="1"/>
    <row r="50671" ht="16.5" hidden="1" customHeight="1"/>
    <row r="50672" ht="16.5" hidden="1" customHeight="1"/>
    <row r="50673" ht="16.5" hidden="1" customHeight="1"/>
    <row r="50674" ht="16.5" hidden="1" customHeight="1"/>
    <row r="50675" ht="16.5" hidden="1" customHeight="1"/>
    <row r="50676" ht="16.5" hidden="1" customHeight="1"/>
    <row r="50677" ht="16.5" hidden="1" customHeight="1"/>
    <row r="50678" ht="16.5" hidden="1" customHeight="1"/>
    <row r="50679" ht="16.5" hidden="1" customHeight="1"/>
    <row r="50680" ht="16.5" hidden="1" customHeight="1"/>
    <row r="50681" ht="16.5" hidden="1" customHeight="1"/>
    <row r="50682" ht="16.5" hidden="1" customHeight="1"/>
    <row r="50683" ht="16.5" hidden="1" customHeight="1"/>
    <row r="50684" ht="16.5" hidden="1" customHeight="1"/>
    <row r="50685" ht="16.5" hidden="1" customHeight="1"/>
    <row r="50686" ht="16.5" hidden="1" customHeight="1"/>
    <row r="50687" ht="16.5" hidden="1" customHeight="1"/>
    <row r="50688" ht="16.5" hidden="1" customHeight="1"/>
    <row r="50689" ht="16.5" hidden="1" customHeight="1"/>
    <row r="50690" ht="16.5" hidden="1" customHeight="1"/>
    <row r="50691" ht="16.5" hidden="1" customHeight="1"/>
    <row r="50692" ht="16.5" hidden="1" customHeight="1"/>
    <row r="50693" ht="16.5" hidden="1" customHeight="1"/>
    <row r="50694" ht="16.5" hidden="1" customHeight="1"/>
    <row r="50695" ht="16.5" hidden="1" customHeight="1"/>
    <row r="50696" ht="16.5" hidden="1" customHeight="1"/>
    <row r="50697" ht="16.5" hidden="1" customHeight="1"/>
    <row r="50698" ht="16.5" hidden="1" customHeight="1"/>
    <row r="50699" ht="16.5" hidden="1" customHeight="1"/>
    <row r="50700" ht="16.5" hidden="1" customHeight="1"/>
    <row r="50701" ht="16.5" hidden="1" customHeight="1"/>
    <row r="50702" ht="16.5" hidden="1" customHeight="1"/>
    <row r="50703" ht="16.5" hidden="1" customHeight="1"/>
    <row r="50704" ht="16.5" hidden="1" customHeight="1"/>
    <row r="50705" ht="16.5" hidden="1" customHeight="1"/>
    <row r="50706" ht="16.5" hidden="1" customHeight="1"/>
    <row r="50707" ht="16.5" hidden="1" customHeight="1"/>
    <row r="50708" ht="16.5" hidden="1" customHeight="1"/>
    <row r="50709" ht="16.5" hidden="1" customHeight="1"/>
    <row r="50710" ht="16.5" hidden="1" customHeight="1"/>
    <row r="50711" ht="16.5" hidden="1" customHeight="1"/>
    <row r="50712" ht="16.5" hidden="1" customHeight="1"/>
    <row r="50713" ht="16.5" hidden="1" customHeight="1"/>
    <row r="50714" ht="16.5" hidden="1" customHeight="1"/>
    <row r="50715" ht="16.5" hidden="1" customHeight="1"/>
    <row r="50716" ht="16.5" hidden="1" customHeight="1"/>
    <row r="50717" ht="16.5" hidden="1" customHeight="1"/>
    <row r="50718" ht="16.5" hidden="1" customHeight="1"/>
    <row r="50719" ht="16.5" hidden="1" customHeight="1"/>
    <row r="50720" ht="16.5" hidden="1" customHeight="1"/>
    <row r="50721" ht="16.5" hidden="1" customHeight="1"/>
    <row r="50722" ht="16.5" hidden="1" customHeight="1"/>
    <row r="50723" ht="16.5" hidden="1" customHeight="1"/>
    <row r="50724" ht="16.5" hidden="1" customHeight="1"/>
    <row r="50725" ht="16.5" hidden="1" customHeight="1"/>
    <row r="50726" ht="16.5" hidden="1" customHeight="1"/>
    <row r="50727" ht="16.5" hidden="1" customHeight="1"/>
    <row r="50728" ht="16.5" hidden="1" customHeight="1"/>
    <row r="50729" ht="16.5" hidden="1" customHeight="1"/>
    <row r="50730" ht="16.5" hidden="1" customHeight="1"/>
    <row r="50731" ht="16.5" hidden="1" customHeight="1"/>
    <row r="50732" ht="16.5" hidden="1" customHeight="1"/>
    <row r="50733" ht="16.5" hidden="1" customHeight="1"/>
    <row r="50734" ht="16.5" hidden="1" customHeight="1"/>
    <row r="50735" ht="16.5" hidden="1" customHeight="1"/>
    <row r="50736" ht="16.5" hidden="1" customHeight="1"/>
    <row r="50737" ht="16.5" hidden="1" customHeight="1"/>
    <row r="50738" ht="16.5" hidden="1" customHeight="1"/>
    <row r="50739" ht="16.5" hidden="1" customHeight="1"/>
    <row r="50740" ht="16.5" hidden="1" customHeight="1"/>
    <row r="50741" ht="16.5" hidden="1" customHeight="1"/>
    <row r="50742" ht="16.5" hidden="1" customHeight="1"/>
    <row r="50743" ht="16.5" hidden="1" customHeight="1"/>
    <row r="50744" ht="16.5" hidden="1" customHeight="1"/>
    <row r="50745" ht="16.5" hidden="1" customHeight="1"/>
    <row r="50746" ht="16.5" hidden="1" customHeight="1"/>
    <row r="50747" ht="16.5" hidden="1" customHeight="1"/>
    <row r="50748" ht="16.5" hidden="1" customHeight="1"/>
    <row r="50749" ht="16.5" hidden="1" customHeight="1"/>
    <row r="50750" ht="16.5" hidden="1" customHeight="1"/>
    <row r="50751" ht="16.5" hidden="1" customHeight="1"/>
    <row r="50752" ht="16.5" hidden="1" customHeight="1"/>
    <row r="50753" ht="16.5" hidden="1" customHeight="1"/>
    <row r="50754" ht="16.5" hidden="1" customHeight="1"/>
    <row r="50755" ht="16.5" hidden="1" customHeight="1"/>
    <row r="50756" ht="16.5" hidden="1" customHeight="1"/>
    <row r="50757" ht="16.5" hidden="1" customHeight="1"/>
    <row r="50758" ht="16.5" hidden="1" customHeight="1"/>
    <row r="50759" ht="16.5" hidden="1" customHeight="1"/>
    <row r="50760" ht="16.5" hidden="1" customHeight="1"/>
    <row r="50761" ht="16.5" hidden="1" customHeight="1"/>
    <row r="50762" ht="16.5" hidden="1" customHeight="1"/>
    <row r="50763" ht="16.5" hidden="1" customHeight="1"/>
    <row r="50764" ht="16.5" hidden="1" customHeight="1"/>
    <row r="50765" ht="16.5" hidden="1" customHeight="1"/>
    <row r="50766" ht="16.5" hidden="1" customHeight="1"/>
    <row r="50767" ht="16.5" hidden="1" customHeight="1"/>
    <row r="50768" ht="16.5" hidden="1" customHeight="1"/>
    <row r="50769" ht="16.5" hidden="1" customHeight="1"/>
    <row r="50770" ht="16.5" hidden="1" customHeight="1"/>
    <row r="50771" ht="16.5" hidden="1" customHeight="1"/>
    <row r="50772" ht="16.5" hidden="1" customHeight="1"/>
    <row r="50773" ht="16.5" hidden="1" customHeight="1"/>
    <row r="50774" ht="16.5" hidden="1" customHeight="1"/>
    <row r="50775" ht="16.5" hidden="1" customHeight="1"/>
    <row r="50776" ht="16.5" hidden="1" customHeight="1"/>
    <row r="50777" ht="16.5" hidden="1" customHeight="1"/>
    <row r="50778" ht="16.5" hidden="1" customHeight="1"/>
    <row r="50779" ht="16.5" hidden="1" customHeight="1"/>
    <row r="50780" ht="16.5" hidden="1" customHeight="1"/>
    <row r="50781" ht="16.5" hidden="1" customHeight="1"/>
    <row r="50782" ht="16.5" hidden="1" customHeight="1"/>
    <row r="50783" ht="16.5" hidden="1" customHeight="1"/>
    <row r="50784" ht="16.5" hidden="1" customHeight="1"/>
    <row r="50785" ht="16.5" hidden="1" customHeight="1"/>
    <row r="50786" ht="16.5" hidden="1" customHeight="1"/>
    <row r="50787" ht="16.5" hidden="1" customHeight="1"/>
    <row r="50788" ht="16.5" hidden="1" customHeight="1"/>
    <row r="50789" ht="16.5" hidden="1" customHeight="1"/>
    <row r="50790" ht="16.5" hidden="1" customHeight="1"/>
    <row r="50791" ht="16.5" hidden="1" customHeight="1"/>
    <row r="50792" ht="16.5" hidden="1" customHeight="1"/>
    <row r="50793" ht="16.5" hidden="1" customHeight="1"/>
    <row r="50794" ht="16.5" hidden="1" customHeight="1"/>
    <row r="50795" ht="16.5" hidden="1" customHeight="1"/>
    <row r="50796" ht="16.5" hidden="1" customHeight="1"/>
    <row r="50797" ht="16.5" hidden="1" customHeight="1"/>
    <row r="50798" ht="16.5" hidden="1" customHeight="1"/>
    <row r="50799" ht="16.5" hidden="1" customHeight="1"/>
    <row r="50800" ht="16.5" hidden="1" customHeight="1"/>
    <row r="50801" ht="16.5" hidden="1" customHeight="1"/>
    <row r="50802" ht="16.5" hidden="1" customHeight="1"/>
    <row r="50803" ht="16.5" hidden="1" customHeight="1"/>
    <row r="50804" ht="16.5" hidden="1" customHeight="1"/>
    <row r="50805" ht="16.5" hidden="1" customHeight="1"/>
    <row r="50806" ht="16.5" hidden="1" customHeight="1"/>
    <row r="50807" ht="16.5" hidden="1" customHeight="1"/>
    <row r="50808" ht="16.5" hidden="1" customHeight="1"/>
    <row r="50809" ht="16.5" hidden="1" customHeight="1"/>
    <row r="50810" ht="16.5" hidden="1" customHeight="1"/>
    <row r="50811" ht="16.5" hidden="1" customHeight="1"/>
    <row r="50812" ht="16.5" hidden="1" customHeight="1"/>
    <row r="50813" ht="16.5" hidden="1" customHeight="1"/>
    <row r="50814" ht="16.5" hidden="1" customHeight="1"/>
    <row r="50815" ht="16.5" hidden="1" customHeight="1"/>
    <row r="50816" ht="16.5" hidden="1" customHeight="1"/>
    <row r="50817" ht="16.5" hidden="1" customHeight="1"/>
    <row r="50818" ht="16.5" hidden="1" customHeight="1"/>
    <row r="50819" ht="16.5" hidden="1" customHeight="1"/>
    <row r="50820" ht="16.5" hidden="1" customHeight="1"/>
    <row r="50821" ht="16.5" hidden="1" customHeight="1"/>
    <row r="50822" ht="16.5" hidden="1" customHeight="1"/>
    <row r="50823" ht="16.5" hidden="1" customHeight="1"/>
    <row r="50824" ht="16.5" hidden="1" customHeight="1"/>
    <row r="50825" ht="16.5" hidden="1" customHeight="1"/>
    <row r="50826" ht="16.5" hidden="1" customHeight="1"/>
    <row r="50827" ht="16.5" hidden="1" customHeight="1"/>
    <row r="50828" ht="16.5" hidden="1" customHeight="1"/>
    <row r="50829" ht="16.5" hidden="1" customHeight="1"/>
    <row r="50830" ht="16.5" hidden="1" customHeight="1"/>
    <row r="50831" ht="16.5" hidden="1" customHeight="1"/>
    <row r="50832" ht="16.5" hidden="1" customHeight="1"/>
    <row r="50833" ht="16.5" hidden="1" customHeight="1"/>
    <row r="50834" ht="16.5" hidden="1" customHeight="1"/>
    <row r="50835" ht="16.5" hidden="1" customHeight="1"/>
    <row r="50836" ht="16.5" hidden="1" customHeight="1"/>
    <row r="50837" ht="16.5" hidden="1" customHeight="1"/>
    <row r="50838" ht="16.5" hidden="1" customHeight="1"/>
    <row r="50839" ht="16.5" hidden="1" customHeight="1"/>
    <row r="50840" ht="16.5" hidden="1" customHeight="1"/>
    <row r="50841" ht="16.5" hidden="1" customHeight="1"/>
    <row r="50842" ht="16.5" hidden="1" customHeight="1"/>
    <row r="50843" ht="16.5" hidden="1" customHeight="1"/>
    <row r="50844" ht="16.5" hidden="1" customHeight="1"/>
    <row r="50845" ht="16.5" hidden="1" customHeight="1"/>
    <row r="50846" ht="16.5" hidden="1" customHeight="1"/>
    <row r="50847" ht="16.5" hidden="1" customHeight="1"/>
    <row r="50848" ht="16.5" hidden="1" customHeight="1"/>
    <row r="50849" ht="16.5" hidden="1" customHeight="1"/>
    <row r="50850" ht="16.5" hidden="1" customHeight="1"/>
    <row r="50851" ht="16.5" hidden="1" customHeight="1"/>
    <row r="50852" ht="16.5" hidden="1" customHeight="1"/>
    <row r="50853" ht="16.5" hidden="1" customHeight="1"/>
    <row r="50854" ht="16.5" hidden="1" customHeight="1"/>
    <row r="50855" ht="16.5" hidden="1" customHeight="1"/>
    <row r="50856" ht="16.5" hidden="1" customHeight="1"/>
    <row r="50857" ht="16.5" hidden="1" customHeight="1"/>
    <row r="50858" ht="16.5" hidden="1" customHeight="1"/>
    <row r="50859" ht="16.5" hidden="1" customHeight="1"/>
    <row r="50860" ht="16.5" hidden="1" customHeight="1"/>
    <row r="50861" ht="16.5" hidden="1" customHeight="1"/>
    <row r="50862" ht="16.5" hidden="1" customHeight="1"/>
    <row r="50863" ht="16.5" hidden="1" customHeight="1"/>
    <row r="50864" ht="16.5" hidden="1" customHeight="1"/>
    <row r="50865" ht="16.5" hidden="1" customHeight="1"/>
    <row r="50866" ht="16.5" hidden="1" customHeight="1"/>
    <row r="50867" ht="16.5" hidden="1" customHeight="1"/>
    <row r="50868" ht="16.5" hidden="1" customHeight="1"/>
    <row r="50869" ht="16.5" hidden="1" customHeight="1"/>
    <row r="50870" ht="16.5" hidden="1" customHeight="1"/>
    <row r="50871" ht="16.5" hidden="1" customHeight="1"/>
    <row r="50872" ht="16.5" hidden="1" customHeight="1"/>
    <row r="50873" ht="16.5" hidden="1" customHeight="1"/>
    <row r="50874" ht="16.5" hidden="1" customHeight="1"/>
    <row r="50875" ht="16.5" hidden="1" customHeight="1"/>
    <row r="50876" ht="16.5" hidden="1" customHeight="1"/>
    <row r="50877" ht="16.5" hidden="1" customHeight="1"/>
    <row r="50878" ht="16.5" hidden="1" customHeight="1"/>
    <row r="50879" ht="16.5" hidden="1" customHeight="1"/>
    <row r="50880" ht="16.5" hidden="1" customHeight="1"/>
    <row r="50881" ht="16.5" hidden="1" customHeight="1"/>
    <row r="50882" ht="16.5" hidden="1" customHeight="1"/>
    <row r="50883" ht="16.5" hidden="1" customHeight="1"/>
    <row r="50884" ht="16.5" hidden="1" customHeight="1"/>
    <row r="50885" ht="16.5" hidden="1" customHeight="1"/>
    <row r="50886" ht="16.5" hidden="1" customHeight="1"/>
    <row r="50887" ht="16.5" hidden="1" customHeight="1"/>
    <row r="50888" ht="16.5" hidden="1" customHeight="1"/>
    <row r="50889" ht="16.5" hidden="1" customHeight="1"/>
    <row r="50890" ht="16.5" hidden="1" customHeight="1"/>
    <row r="50891" ht="16.5" hidden="1" customHeight="1"/>
    <row r="50892" ht="16.5" hidden="1" customHeight="1"/>
    <row r="50893" ht="16.5" hidden="1" customHeight="1"/>
    <row r="50894" ht="16.5" hidden="1" customHeight="1"/>
    <row r="50895" ht="16.5" hidden="1" customHeight="1"/>
    <row r="50896" ht="16.5" hidden="1" customHeight="1"/>
    <row r="50897" ht="16.5" hidden="1" customHeight="1"/>
    <row r="50898" ht="16.5" hidden="1" customHeight="1"/>
    <row r="50899" ht="16.5" hidden="1" customHeight="1"/>
    <row r="50900" ht="16.5" hidden="1" customHeight="1"/>
    <row r="50901" ht="16.5" hidden="1" customHeight="1"/>
    <row r="50902" ht="16.5" hidden="1" customHeight="1"/>
    <row r="50903" ht="16.5" hidden="1" customHeight="1"/>
    <row r="50904" ht="16.5" hidden="1" customHeight="1"/>
    <row r="50905" ht="16.5" hidden="1" customHeight="1"/>
    <row r="50906" ht="16.5" hidden="1" customHeight="1"/>
    <row r="50907" ht="16.5" hidden="1" customHeight="1"/>
    <row r="50908" ht="16.5" hidden="1" customHeight="1"/>
    <row r="50909" ht="16.5" hidden="1" customHeight="1"/>
    <row r="50910" ht="16.5" hidden="1" customHeight="1"/>
    <row r="50911" ht="16.5" hidden="1" customHeight="1"/>
    <row r="50912" ht="16.5" hidden="1" customHeight="1"/>
    <row r="50913" ht="16.5" hidden="1" customHeight="1"/>
    <row r="50914" ht="16.5" hidden="1" customHeight="1"/>
    <row r="50915" ht="16.5" hidden="1" customHeight="1"/>
    <row r="50916" ht="16.5" hidden="1" customHeight="1"/>
    <row r="50917" ht="16.5" hidden="1" customHeight="1"/>
    <row r="50918" ht="16.5" hidden="1" customHeight="1"/>
    <row r="50919" ht="16.5" hidden="1" customHeight="1"/>
    <row r="50920" ht="16.5" hidden="1" customHeight="1"/>
    <row r="50921" ht="16.5" hidden="1" customHeight="1"/>
    <row r="50922" ht="16.5" hidden="1" customHeight="1"/>
    <row r="50923" ht="16.5" hidden="1" customHeight="1"/>
    <row r="50924" ht="16.5" hidden="1" customHeight="1"/>
    <row r="50925" ht="16.5" hidden="1" customHeight="1"/>
    <row r="50926" ht="16.5" hidden="1" customHeight="1"/>
    <row r="50927" ht="16.5" hidden="1" customHeight="1"/>
    <row r="50928" ht="16.5" hidden="1" customHeight="1"/>
    <row r="50929" ht="16.5" hidden="1" customHeight="1"/>
    <row r="50930" ht="16.5" hidden="1" customHeight="1"/>
    <row r="50931" ht="16.5" hidden="1" customHeight="1"/>
    <row r="50932" ht="16.5" hidden="1" customHeight="1"/>
    <row r="50933" ht="16.5" hidden="1" customHeight="1"/>
    <row r="50934" ht="16.5" hidden="1" customHeight="1"/>
    <row r="50935" ht="16.5" hidden="1" customHeight="1"/>
    <row r="50936" ht="16.5" hidden="1" customHeight="1"/>
    <row r="50937" ht="16.5" hidden="1" customHeight="1"/>
    <row r="50938" ht="16.5" hidden="1" customHeight="1"/>
    <row r="50939" ht="16.5" hidden="1" customHeight="1"/>
    <row r="50940" ht="16.5" hidden="1" customHeight="1"/>
    <row r="50941" ht="16.5" hidden="1" customHeight="1"/>
    <row r="50942" ht="16.5" hidden="1" customHeight="1"/>
    <row r="50943" ht="16.5" hidden="1" customHeight="1"/>
    <row r="50944" ht="16.5" hidden="1" customHeight="1"/>
    <row r="50945" ht="16.5" hidden="1" customHeight="1"/>
    <row r="50946" ht="16.5" hidden="1" customHeight="1"/>
    <row r="50947" ht="16.5" hidden="1" customHeight="1"/>
    <row r="50948" ht="16.5" hidden="1" customHeight="1"/>
    <row r="50949" ht="16.5" hidden="1" customHeight="1"/>
    <row r="50950" ht="16.5" hidden="1" customHeight="1"/>
    <row r="50951" ht="16.5" hidden="1" customHeight="1"/>
    <row r="50952" ht="16.5" hidden="1" customHeight="1"/>
    <row r="50953" ht="16.5" hidden="1" customHeight="1"/>
    <row r="50954" ht="16.5" hidden="1" customHeight="1"/>
    <row r="50955" ht="16.5" hidden="1" customHeight="1"/>
    <row r="50956" ht="16.5" hidden="1" customHeight="1"/>
    <row r="50957" ht="16.5" hidden="1" customHeight="1"/>
    <row r="50958" ht="16.5" hidden="1" customHeight="1"/>
    <row r="50959" ht="16.5" hidden="1" customHeight="1"/>
    <row r="50960" ht="16.5" hidden="1" customHeight="1"/>
    <row r="50961" ht="16.5" hidden="1" customHeight="1"/>
    <row r="50962" ht="16.5" hidden="1" customHeight="1"/>
    <row r="50963" ht="16.5" hidden="1" customHeight="1"/>
    <row r="50964" ht="16.5" hidden="1" customHeight="1"/>
    <row r="50965" ht="16.5" hidden="1" customHeight="1"/>
    <row r="50966" ht="16.5" hidden="1" customHeight="1"/>
    <row r="50967" ht="16.5" hidden="1" customHeight="1"/>
    <row r="50968" ht="16.5" hidden="1" customHeight="1"/>
    <row r="50969" ht="16.5" hidden="1" customHeight="1"/>
    <row r="50970" ht="16.5" hidden="1" customHeight="1"/>
    <row r="50971" ht="16.5" hidden="1" customHeight="1"/>
    <row r="50972" ht="16.5" hidden="1" customHeight="1"/>
    <row r="50973" ht="16.5" hidden="1" customHeight="1"/>
    <row r="50974" ht="16.5" hidden="1" customHeight="1"/>
    <row r="50975" ht="16.5" hidden="1" customHeight="1"/>
    <row r="50976" ht="16.5" hidden="1" customHeight="1"/>
    <row r="50977" ht="16.5" hidden="1" customHeight="1"/>
    <row r="50978" ht="16.5" hidden="1" customHeight="1"/>
    <row r="50979" ht="16.5" hidden="1" customHeight="1"/>
    <row r="50980" ht="16.5" hidden="1" customHeight="1"/>
    <row r="50981" ht="16.5" hidden="1" customHeight="1"/>
    <row r="50982" ht="16.5" hidden="1" customHeight="1"/>
    <row r="50983" ht="16.5" hidden="1" customHeight="1"/>
    <row r="50984" ht="16.5" hidden="1" customHeight="1"/>
    <row r="50985" ht="16.5" hidden="1" customHeight="1"/>
    <row r="50986" ht="16.5" hidden="1" customHeight="1"/>
    <row r="50987" ht="16.5" hidden="1" customHeight="1"/>
    <row r="50988" ht="16.5" hidden="1" customHeight="1"/>
    <row r="50989" ht="16.5" hidden="1" customHeight="1"/>
    <row r="50990" ht="16.5" hidden="1" customHeight="1"/>
    <row r="50991" ht="16.5" hidden="1" customHeight="1"/>
    <row r="50992" ht="16.5" hidden="1" customHeight="1"/>
    <row r="50993" ht="16.5" hidden="1" customHeight="1"/>
    <row r="50994" ht="16.5" hidden="1" customHeight="1"/>
    <row r="50995" ht="16.5" hidden="1" customHeight="1"/>
    <row r="50996" ht="16.5" hidden="1" customHeight="1"/>
    <row r="50997" ht="16.5" hidden="1" customHeight="1"/>
    <row r="50998" ht="16.5" hidden="1" customHeight="1"/>
    <row r="50999" ht="16.5" hidden="1" customHeight="1"/>
    <row r="51000" ht="16.5" hidden="1" customHeight="1"/>
    <row r="51001" ht="16.5" hidden="1" customHeight="1"/>
    <row r="51002" ht="16.5" hidden="1" customHeight="1"/>
    <row r="51003" ht="16.5" hidden="1" customHeight="1"/>
    <row r="51004" ht="16.5" hidden="1" customHeight="1"/>
    <row r="51005" ht="16.5" hidden="1" customHeight="1"/>
    <row r="51006" ht="16.5" hidden="1" customHeight="1"/>
    <row r="51007" ht="16.5" hidden="1" customHeight="1"/>
    <row r="51008" ht="16.5" hidden="1" customHeight="1"/>
    <row r="51009" ht="16.5" hidden="1" customHeight="1"/>
    <row r="51010" ht="16.5" hidden="1" customHeight="1"/>
    <row r="51011" ht="16.5" hidden="1" customHeight="1"/>
    <row r="51012" ht="16.5" hidden="1" customHeight="1"/>
    <row r="51013" ht="16.5" hidden="1" customHeight="1"/>
    <row r="51014" ht="16.5" hidden="1" customHeight="1"/>
    <row r="51015" ht="16.5" hidden="1" customHeight="1"/>
    <row r="51016" ht="16.5" hidden="1" customHeight="1"/>
    <row r="51017" ht="16.5" hidden="1" customHeight="1"/>
    <row r="51018" ht="16.5" hidden="1" customHeight="1"/>
    <row r="51019" ht="16.5" hidden="1" customHeight="1"/>
    <row r="51020" ht="16.5" hidden="1" customHeight="1"/>
    <row r="51021" ht="16.5" hidden="1" customHeight="1"/>
    <row r="51022" ht="16.5" hidden="1" customHeight="1"/>
    <row r="51023" ht="16.5" hidden="1" customHeight="1"/>
    <row r="51024" ht="16.5" hidden="1" customHeight="1"/>
    <row r="51025" ht="16.5" hidden="1" customHeight="1"/>
    <row r="51026" ht="16.5" hidden="1" customHeight="1"/>
    <row r="51027" ht="16.5" hidden="1" customHeight="1"/>
    <row r="51028" ht="16.5" hidden="1" customHeight="1"/>
    <row r="51029" ht="16.5" hidden="1" customHeight="1"/>
    <row r="51030" ht="16.5" hidden="1" customHeight="1"/>
    <row r="51031" ht="16.5" hidden="1" customHeight="1"/>
    <row r="51032" ht="16.5" hidden="1" customHeight="1"/>
    <row r="51033" ht="16.5" hidden="1" customHeight="1"/>
    <row r="51034" ht="16.5" hidden="1" customHeight="1"/>
    <row r="51035" ht="16.5" hidden="1" customHeight="1"/>
    <row r="51036" ht="16.5" hidden="1" customHeight="1"/>
    <row r="51037" ht="16.5" hidden="1" customHeight="1"/>
    <row r="51038" ht="16.5" hidden="1" customHeight="1"/>
    <row r="51039" ht="16.5" hidden="1" customHeight="1"/>
    <row r="51040" ht="16.5" hidden="1" customHeight="1"/>
    <row r="51041" ht="16.5" hidden="1" customHeight="1"/>
    <row r="51042" ht="16.5" hidden="1" customHeight="1"/>
    <row r="51043" ht="16.5" hidden="1" customHeight="1"/>
    <row r="51044" ht="16.5" hidden="1" customHeight="1"/>
    <row r="51045" ht="16.5" hidden="1" customHeight="1"/>
    <row r="51046" ht="16.5" hidden="1" customHeight="1"/>
    <row r="51047" ht="16.5" hidden="1" customHeight="1"/>
    <row r="51048" ht="16.5" hidden="1" customHeight="1"/>
    <row r="51049" ht="16.5" hidden="1" customHeight="1"/>
    <row r="51050" ht="16.5" hidden="1" customHeight="1"/>
    <row r="51051" ht="16.5" hidden="1" customHeight="1"/>
    <row r="51052" ht="16.5" hidden="1" customHeight="1"/>
    <row r="51053" ht="16.5" hidden="1" customHeight="1"/>
    <row r="51054" ht="16.5" hidden="1" customHeight="1"/>
    <row r="51055" ht="16.5" hidden="1" customHeight="1"/>
    <row r="51056" ht="16.5" hidden="1" customHeight="1"/>
    <row r="51057" ht="16.5" hidden="1" customHeight="1"/>
    <row r="51058" ht="16.5" hidden="1" customHeight="1"/>
    <row r="51059" ht="16.5" hidden="1" customHeight="1"/>
    <row r="51060" ht="16.5" hidden="1" customHeight="1"/>
    <row r="51061" ht="16.5" hidden="1" customHeight="1"/>
    <row r="51062" ht="16.5" hidden="1" customHeight="1"/>
    <row r="51063" ht="16.5" hidden="1" customHeight="1"/>
    <row r="51064" ht="16.5" hidden="1" customHeight="1"/>
    <row r="51065" ht="16.5" hidden="1" customHeight="1"/>
    <row r="51066" ht="16.5" hidden="1" customHeight="1"/>
    <row r="51067" ht="16.5" hidden="1" customHeight="1"/>
    <row r="51068" ht="16.5" hidden="1" customHeight="1"/>
    <row r="51069" ht="16.5" hidden="1" customHeight="1"/>
    <row r="51070" ht="16.5" hidden="1" customHeight="1"/>
    <row r="51071" ht="16.5" hidden="1" customHeight="1"/>
    <row r="51072" ht="16.5" hidden="1" customHeight="1"/>
    <row r="51073" ht="16.5" hidden="1" customHeight="1"/>
    <row r="51074" ht="16.5" hidden="1" customHeight="1"/>
    <row r="51075" ht="16.5" hidden="1" customHeight="1"/>
    <row r="51076" ht="16.5" hidden="1" customHeight="1"/>
    <row r="51077" ht="16.5" hidden="1" customHeight="1"/>
    <row r="51078" ht="16.5" hidden="1" customHeight="1"/>
    <row r="51079" ht="16.5" hidden="1" customHeight="1"/>
    <row r="51080" ht="16.5" hidden="1" customHeight="1"/>
    <row r="51081" ht="16.5" hidden="1" customHeight="1"/>
    <row r="51082" ht="16.5" hidden="1" customHeight="1"/>
    <row r="51083" ht="16.5" hidden="1" customHeight="1"/>
    <row r="51084" ht="16.5" hidden="1" customHeight="1"/>
    <row r="51085" ht="16.5" hidden="1" customHeight="1"/>
    <row r="51086" ht="16.5" hidden="1" customHeight="1"/>
    <row r="51087" ht="16.5" hidden="1" customHeight="1"/>
    <row r="51088" ht="16.5" hidden="1" customHeight="1"/>
    <row r="51089" ht="16.5" hidden="1" customHeight="1"/>
    <row r="51090" ht="16.5" hidden="1" customHeight="1"/>
    <row r="51091" ht="16.5" hidden="1" customHeight="1"/>
    <row r="51092" ht="16.5" hidden="1" customHeight="1"/>
    <row r="51093" ht="16.5" hidden="1" customHeight="1"/>
    <row r="51094" ht="16.5" hidden="1" customHeight="1"/>
    <row r="51095" ht="16.5" hidden="1" customHeight="1"/>
    <row r="51096" ht="16.5" hidden="1" customHeight="1"/>
    <row r="51097" ht="16.5" hidden="1" customHeight="1"/>
    <row r="51098" ht="16.5" hidden="1" customHeight="1"/>
    <row r="51099" ht="16.5" hidden="1" customHeight="1"/>
    <row r="51100" ht="16.5" hidden="1" customHeight="1"/>
    <row r="51101" ht="16.5" hidden="1" customHeight="1"/>
    <row r="51102" ht="16.5" hidden="1" customHeight="1"/>
    <row r="51103" ht="16.5" hidden="1" customHeight="1"/>
    <row r="51104" ht="16.5" hidden="1" customHeight="1"/>
    <row r="51105" ht="16.5" hidden="1" customHeight="1"/>
    <row r="51106" ht="16.5" hidden="1" customHeight="1"/>
    <row r="51107" ht="16.5" hidden="1" customHeight="1"/>
    <row r="51108" ht="16.5" hidden="1" customHeight="1"/>
    <row r="51109" ht="16.5" hidden="1" customHeight="1"/>
    <row r="51110" ht="16.5" hidden="1" customHeight="1"/>
    <row r="51111" ht="16.5" hidden="1" customHeight="1"/>
    <row r="51112" ht="16.5" hidden="1" customHeight="1"/>
    <row r="51113" ht="16.5" hidden="1" customHeight="1"/>
    <row r="51114" ht="16.5" hidden="1" customHeight="1"/>
    <row r="51115" ht="16.5" hidden="1" customHeight="1"/>
    <row r="51116" ht="16.5" hidden="1" customHeight="1"/>
    <row r="51117" ht="16.5" hidden="1" customHeight="1"/>
    <row r="51118" ht="16.5" hidden="1" customHeight="1"/>
    <row r="51119" ht="16.5" hidden="1" customHeight="1"/>
    <row r="51120" ht="16.5" hidden="1" customHeight="1"/>
    <row r="51121" ht="16.5" hidden="1" customHeight="1"/>
    <row r="51122" ht="16.5" hidden="1" customHeight="1"/>
    <row r="51123" ht="16.5" hidden="1" customHeight="1"/>
    <row r="51124" ht="16.5" hidden="1" customHeight="1"/>
    <row r="51125" ht="16.5" hidden="1" customHeight="1"/>
    <row r="51126" ht="16.5" hidden="1" customHeight="1"/>
    <row r="51127" ht="16.5" hidden="1" customHeight="1"/>
    <row r="51128" ht="16.5" hidden="1" customHeight="1"/>
    <row r="51129" ht="16.5" hidden="1" customHeight="1"/>
    <row r="51130" ht="16.5" hidden="1" customHeight="1"/>
    <row r="51131" ht="16.5" hidden="1" customHeight="1"/>
    <row r="51132" ht="16.5" hidden="1" customHeight="1"/>
    <row r="51133" ht="16.5" hidden="1" customHeight="1"/>
    <row r="51134" ht="16.5" hidden="1" customHeight="1"/>
    <row r="51135" ht="16.5" hidden="1" customHeight="1"/>
    <row r="51136" ht="16.5" hidden="1" customHeight="1"/>
    <row r="51137" ht="16.5" hidden="1" customHeight="1"/>
    <row r="51138" ht="16.5" hidden="1" customHeight="1"/>
    <row r="51139" ht="16.5" hidden="1" customHeight="1"/>
    <row r="51140" ht="16.5" hidden="1" customHeight="1"/>
    <row r="51141" ht="16.5" hidden="1" customHeight="1"/>
    <row r="51142" ht="16.5" hidden="1" customHeight="1"/>
    <row r="51143" ht="16.5" hidden="1" customHeight="1"/>
    <row r="51144" ht="16.5" hidden="1" customHeight="1"/>
    <row r="51145" ht="16.5" hidden="1" customHeight="1"/>
    <row r="51146" ht="16.5" hidden="1" customHeight="1"/>
    <row r="51147" ht="16.5" hidden="1" customHeight="1"/>
    <row r="51148" ht="16.5" hidden="1" customHeight="1"/>
    <row r="51149" ht="16.5" hidden="1" customHeight="1"/>
    <row r="51150" ht="16.5" hidden="1" customHeight="1"/>
    <row r="51151" ht="16.5" hidden="1" customHeight="1"/>
    <row r="51152" ht="16.5" hidden="1" customHeight="1"/>
    <row r="51153" ht="16.5" hidden="1" customHeight="1"/>
    <row r="51154" ht="16.5" hidden="1" customHeight="1"/>
    <row r="51155" ht="16.5" hidden="1" customHeight="1"/>
    <row r="51156" ht="16.5" hidden="1" customHeight="1"/>
    <row r="51157" ht="16.5" hidden="1" customHeight="1"/>
    <row r="51158" ht="16.5" hidden="1" customHeight="1"/>
    <row r="51159" ht="16.5" hidden="1" customHeight="1"/>
    <row r="51160" ht="16.5" hidden="1" customHeight="1"/>
    <row r="51161" ht="16.5" hidden="1" customHeight="1"/>
    <row r="51162" ht="16.5" hidden="1" customHeight="1"/>
    <row r="51163" ht="16.5" hidden="1" customHeight="1"/>
    <row r="51164" ht="16.5" hidden="1" customHeight="1"/>
    <row r="51165" ht="16.5" hidden="1" customHeight="1"/>
    <row r="51166" ht="16.5" hidden="1" customHeight="1"/>
    <row r="51167" ht="16.5" hidden="1" customHeight="1"/>
    <row r="51168" ht="16.5" hidden="1" customHeight="1"/>
    <row r="51169" ht="16.5" hidden="1" customHeight="1"/>
    <row r="51170" ht="16.5" hidden="1" customHeight="1"/>
    <row r="51171" ht="16.5" hidden="1" customHeight="1"/>
    <row r="51172" ht="16.5" hidden="1" customHeight="1"/>
    <row r="51173" ht="16.5" hidden="1" customHeight="1"/>
    <row r="51174" ht="16.5" hidden="1" customHeight="1"/>
    <row r="51175" ht="16.5" hidden="1" customHeight="1"/>
    <row r="51176" ht="16.5" hidden="1" customHeight="1"/>
    <row r="51177" ht="16.5" hidden="1" customHeight="1"/>
    <row r="51178" ht="16.5" hidden="1" customHeight="1"/>
    <row r="51179" ht="16.5" hidden="1" customHeight="1"/>
    <row r="51180" ht="16.5" hidden="1" customHeight="1"/>
    <row r="51181" ht="16.5" hidden="1" customHeight="1"/>
    <row r="51182" ht="16.5" hidden="1" customHeight="1"/>
    <row r="51183" ht="16.5" hidden="1" customHeight="1"/>
    <row r="51184" ht="16.5" hidden="1" customHeight="1"/>
    <row r="51185" ht="16.5" hidden="1" customHeight="1"/>
    <row r="51186" ht="16.5" hidden="1" customHeight="1"/>
    <row r="51187" ht="16.5" hidden="1" customHeight="1"/>
    <row r="51188" ht="16.5" hidden="1" customHeight="1"/>
    <row r="51189" ht="16.5" hidden="1" customHeight="1"/>
    <row r="51190" ht="16.5" hidden="1" customHeight="1"/>
    <row r="51191" ht="16.5" hidden="1" customHeight="1"/>
    <row r="51192" ht="16.5" hidden="1" customHeight="1"/>
    <row r="51193" ht="16.5" hidden="1" customHeight="1"/>
    <row r="51194" ht="16.5" hidden="1" customHeight="1"/>
    <row r="51195" ht="16.5" hidden="1" customHeight="1"/>
    <row r="51196" ht="16.5" hidden="1" customHeight="1"/>
    <row r="51197" ht="16.5" hidden="1" customHeight="1"/>
    <row r="51198" ht="16.5" hidden="1" customHeight="1"/>
    <row r="51199" ht="16.5" hidden="1" customHeight="1"/>
    <row r="51200" ht="16.5" hidden="1" customHeight="1"/>
    <row r="51201" ht="16.5" hidden="1" customHeight="1"/>
    <row r="51202" ht="16.5" hidden="1" customHeight="1"/>
    <row r="51203" ht="16.5" hidden="1" customHeight="1"/>
    <row r="51204" ht="16.5" hidden="1" customHeight="1"/>
    <row r="51205" ht="16.5" hidden="1" customHeight="1"/>
    <row r="51206" ht="16.5" hidden="1" customHeight="1"/>
    <row r="51207" ht="16.5" hidden="1" customHeight="1"/>
    <row r="51208" ht="16.5" hidden="1" customHeight="1"/>
    <row r="51209" ht="16.5" hidden="1" customHeight="1"/>
    <row r="51210" ht="16.5" hidden="1" customHeight="1"/>
    <row r="51211" ht="16.5" hidden="1" customHeight="1"/>
    <row r="51212" ht="16.5" hidden="1" customHeight="1"/>
    <row r="51213" ht="16.5" hidden="1" customHeight="1"/>
    <row r="51214" ht="16.5" hidden="1" customHeight="1"/>
    <row r="51215" ht="16.5" hidden="1" customHeight="1"/>
    <row r="51216" ht="16.5" hidden="1" customHeight="1"/>
    <row r="51217" ht="16.5" hidden="1" customHeight="1"/>
    <row r="51218" ht="16.5" hidden="1" customHeight="1"/>
    <row r="51219" ht="16.5" hidden="1" customHeight="1"/>
    <row r="51220" ht="16.5" hidden="1" customHeight="1"/>
    <row r="51221" ht="16.5" hidden="1" customHeight="1"/>
    <row r="51222" ht="16.5" hidden="1" customHeight="1"/>
    <row r="51223" ht="16.5" hidden="1" customHeight="1"/>
    <row r="51224" ht="16.5" hidden="1" customHeight="1"/>
    <row r="51225" ht="16.5" hidden="1" customHeight="1"/>
    <row r="51226" ht="16.5" hidden="1" customHeight="1"/>
    <row r="51227" ht="16.5" hidden="1" customHeight="1"/>
    <row r="51228" ht="16.5" hidden="1" customHeight="1"/>
    <row r="51229" ht="16.5" hidden="1" customHeight="1"/>
    <row r="51230" ht="16.5" hidden="1" customHeight="1"/>
    <row r="51231" ht="16.5" hidden="1" customHeight="1"/>
    <row r="51232" ht="16.5" hidden="1" customHeight="1"/>
    <row r="51233" ht="16.5" hidden="1" customHeight="1"/>
    <row r="51234" ht="16.5" hidden="1" customHeight="1"/>
    <row r="51235" ht="16.5" hidden="1" customHeight="1"/>
    <row r="51236" ht="16.5" hidden="1" customHeight="1"/>
    <row r="51237" ht="16.5" hidden="1" customHeight="1"/>
    <row r="51238" ht="16.5" hidden="1" customHeight="1"/>
    <row r="51239" ht="16.5" hidden="1" customHeight="1"/>
    <row r="51240" ht="16.5" hidden="1" customHeight="1"/>
    <row r="51241" ht="16.5" hidden="1" customHeight="1"/>
    <row r="51242" ht="16.5" hidden="1" customHeight="1"/>
    <row r="51243" ht="16.5" hidden="1" customHeight="1"/>
    <row r="51244" ht="16.5" hidden="1" customHeight="1"/>
    <row r="51245" ht="16.5" hidden="1" customHeight="1"/>
    <row r="51246" ht="16.5" hidden="1" customHeight="1"/>
    <row r="51247" ht="16.5" hidden="1" customHeight="1"/>
    <row r="51248" ht="16.5" hidden="1" customHeight="1"/>
    <row r="51249" ht="16.5" hidden="1" customHeight="1"/>
    <row r="51250" ht="16.5" hidden="1" customHeight="1"/>
    <row r="51251" ht="16.5" hidden="1" customHeight="1"/>
    <row r="51252" ht="16.5" hidden="1" customHeight="1"/>
    <row r="51253" ht="16.5" hidden="1" customHeight="1"/>
    <row r="51254" ht="16.5" hidden="1" customHeight="1"/>
    <row r="51255" ht="16.5" hidden="1" customHeight="1"/>
    <row r="51256" ht="16.5" hidden="1" customHeight="1"/>
    <row r="51257" ht="16.5" hidden="1" customHeight="1"/>
    <row r="51258" ht="16.5" hidden="1" customHeight="1"/>
    <row r="51259" ht="16.5" hidden="1" customHeight="1"/>
    <row r="51260" ht="16.5" hidden="1" customHeight="1"/>
    <row r="51261" ht="16.5" hidden="1" customHeight="1"/>
    <row r="51262" ht="16.5" hidden="1" customHeight="1"/>
    <row r="51263" ht="16.5" hidden="1" customHeight="1"/>
    <row r="51264" ht="16.5" hidden="1" customHeight="1"/>
    <row r="51265" ht="16.5" hidden="1" customHeight="1"/>
    <row r="51266" ht="16.5" hidden="1" customHeight="1"/>
    <row r="51267" ht="16.5" hidden="1" customHeight="1"/>
    <row r="51268" ht="16.5" hidden="1" customHeight="1"/>
    <row r="51269" ht="16.5" hidden="1" customHeight="1"/>
    <row r="51270" ht="16.5" hidden="1" customHeight="1"/>
    <row r="51271" ht="16.5" hidden="1" customHeight="1"/>
    <row r="51272" ht="16.5" hidden="1" customHeight="1"/>
    <row r="51273" ht="16.5" hidden="1" customHeight="1"/>
    <row r="51274" ht="16.5" hidden="1" customHeight="1"/>
    <row r="51275" ht="16.5" hidden="1" customHeight="1"/>
    <row r="51276" ht="16.5" hidden="1" customHeight="1"/>
    <row r="51277" ht="16.5" hidden="1" customHeight="1"/>
    <row r="51278" ht="16.5" hidden="1" customHeight="1"/>
    <row r="51279" ht="16.5" hidden="1" customHeight="1"/>
    <row r="51280" ht="16.5" hidden="1" customHeight="1"/>
    <row r="51281" ht="16.5" hidden="1" customHeight="1"/>
    <row r="51282" ht="16.5" hidden="1" customHeight="1"/>
    <row r="51283" ht="16.5" hidden="1" customHeight="1"/>
    <row r="51284" ht="16.5" hidden="1" customHeight="1"/>
    <row r="51285" ht="16.5" hidden="1" customHeight="1"/>
    <row r="51286" ht="16.5" hidden="1" customHeight="1"/>
    <row r="51287" ht="16.5" hidden="1" customHeight="1"/>
    <row r="51288" ht="16.5" hidden="1" customHeight="1"/>
    <row r="51289" ht="16.5" hidden="1" customHeight="1"/>
    <row r="51290" ht="16.5" hidden="1" customHeight="1"/>
    <row r="51291" ht="16.5" hidden="1" customHeight="1"/>
    <row r="51292" ht="16.5" hidden="1" customHeight="1"/>
    <row r="51293" ht="16.5" hidden="1" customHeight="1"/>
    <row r="51294" ht="16.5" hidden="1" customHeight="1"/>
    <row r="51295" ht="16.5" hidden="1" customHeight="1"/>
    <row r="51296" ht="16.5" hidden="1" customHeight="1"/>
    <row r="51297" ht="16.5" hidden="1" customHeight="1"/>
    <row r="51298" ht="16.5" hidden="1" customHeight="1"/>
    <row r="51299" ht="16.5" hidden="1" customHeight="1"/>
    <row r="51300" ht="16.5" hidden="1" customHeight="1"/>
    <row r="51301" ht="16.5" hidden="1" customHeight="1"/>
    <row r="51302" ht="16.5" hidden="1" customHeight="1"/>
    <row r="51303" ht="16.5" hidden="1" customHeight="1"/>
    <row r="51304" ht="16.5" hidden="1" customHeight="1"/>
    <row r="51305" ht="16.5" hidden="1" customHeight="1"/>
    <row r="51306" ht="16.5" hidden="1" customHeight="1"/>
    <row r="51307" ht="16.5" hidden="1" customHeight="1"/>
    <row r="51308" ht="16.5" hidden="1" customHeight="1"/>
    <row r="51309" ht="16.5" hidden="1" customHeight="1"/>
    <row r="51310" ht="16.5" hidden="1" customHeight="1"/>
    <row r="51311" ht="16.5" hidden="1" customHeight="1"/>
    <row r="51312" ht="16.5" hidden="1" customHeight="1"/>
    <row r="51313" ht="16.5" hidden="1" customHeight="1"/>
    <row r="51314" ht="16.5" hidden="1" customHeight="1"/>
    <row r="51315" ht="16.5" hidden="1" customHeight="1"/>
    <row r="51316" ht="16.5" hidden="1" customHeight="1"/>
    <row r="51317" ht="16.5" hidden="1" customHeight="1"/>
    <row r="51318" ht="16.5" hidden="1" customHeight="1"/>
    <row r="51319" ht="16.5" hidden="1" customHeight="1"/>
    <row r="51320" ht="16.5" hidden="1" customHeight="1"/>
    <row r="51321" ht="16.5" hidden="1" customHeight="1"/>
    <row r="51322" ht="16.5" hidden="1" customHeight="1"/>
    <row r="51323" ht="16.5" hidden="1" customHeight="1"/>
    <row r="51324" ht="16.5" hidden="1" customHeight="1"/>
    <row r="51325" ht="16.5" hidden="1" customHeight="1"/>
    <row r="51326" ht="16.5" hidden="1" customHeight="1"/>
    <row r="51327" ht="16.5" hidden="1" customHeight="1"/>
    <row r="51328" ht="16.5" hidden="1" customHeight="1"/>
    <row r="51329" ht="16.5" hidden="1" customHeight="1"/>
    <row r="51330" ht="16.5" hidden="1" customHeight="1"/>
    <row r="51331" ht="16.5" hidden="1" customHeight="1"/>
    <row r="51332" ht="16.5" hidden="1" customHeight="1"/>
    <row r="51333" ht="16.5" hidden="1" customHeight="1"/>
    <row r="51334" ht="16.5" hidden="1" customHeight="1"/>
    <row r="51335" ht="16.5" hidden="1" customHeight="1"/>
    <row r="51336" ht="16.5" hidden="1" customHeight="1"/>
    <row r="51337" ht="16.5" hidden="1" customHeight="1"/>
    <row r="51338" ht="16.5" hidden="1" customHeight="1"/>
    <row r="51339" ht="16.5" hidden="1" customHeight="1"/>
    <row r="51340" ht="16.5" hidden="1" customHeight="1"/>
    <row r="51341" ht="16.5" hidden="1" customHeight="1"/>
    <row r="51342" ht="16.5" hidden="1" customHeight="1"/>
    <row r="51343" ht="16.5" hidden="1" customHeight="1"/>
    <row r="51344" ht="16.5" hidden="1" customHeight="1"/>
    <row r="51345" ht="16.5" hidden="1" customHeight="1"/>
    <row r="51346" ht="16.5" hidden="1" customHeight="1"/>
    <row r="51347" ht="16.5" hidden="1" customHeight="1"/>
    <row r="51348" ht="16.5" hidden="1" customHeight="1"/>
    <row r="51349" ht="16.5" hidden="1" customHeight="1"/>
    <row r="51350" ht="16.5" hidden="1" customHeight="1"/>
    <row r="51351" ht="16.5" hidden="1" customHeight="1"/>
    <row r="51352" ht="16.5" hidden="1" customHeight="1"/>
    <row r="51353" ht="16.5" hidden="1" customHeight="1"/>
    <row r="51354" ht="16.5" hidden="1" customHeight="1"/>
    <row r="51355" ht="16.5" hidden="1" customHeight="1"/>
    <row r="51356" ht="16.5" hidden="1" customHeight="1"/>
    <row r="51357" ht="16.5" hidden="1" customHeight="1"/>
    <row r="51358" ht="16.5" hidden="1" customHeight="1"/>
    <row r="51359" ht="16.5" hidden="1" customHeight="1"/>
    <row r="51360" ht="16.5" hidden="1" customHeight="1"/>
    <row r="51361" ht="16.5" hidden="1" customHeight="1"/>
    <row r="51362" ht="16.5" hidden="1" customHeight="1"/>
    <row r="51363" ht="16.5" hidden="1" customHeight="1"/>
    <row r="51364" ht="16.5" hidden="1" customHeight="1"/>
    <row r="51365" ht="16.5" hidden="1" customHeight="1"/>
    <row r="51366" ht="16.5" hidden="1" customHeight="1"/>
    <row r="51367" ht="16.5" hidden="1" customHeight="1"/>
    <row r="51368" ht="16.5" hidden="1" customHeight="1"/>
    <row r="51369" ht="16.5" hidden="1" customHeight="1"/>
    <row r="51370" ht="16.5" hidden="1" customHeight="1"/>
    <row r="51371" ht="16.5" hidden="1" customHeight="1"/>
    <row r="51372" ht="16.5" hidden="1" customHeight="1"/>
    <row r="51373" ht="16.5" hidden="1" customHeight="1"/>
    <row r="51374" ht="16.5" hidden="1" customHeight="1"/>
    <row r="51375" ht="16.5" hidden="1" customHeight="1"/>
    <row r="51376" ht="16.5" hidden="1" customHeight="1"/>
    <row r="51377" ht="16.5" hidden="1" customHeight="1"/>
    <row r="51378" ht="16.5" hidden="1" customHeight="1"/>
    <row r="51379" ht="16.5" hidden="1" customHeight="1"/>
    <row r="51380" ht="16.5" hidden="1" customHeight="1"/>
    <row r="51381" ht="16.5" hidden="1" customHeight="1"/>
    <row r="51382" ht="16.5" hidden="1" customHeight="1"/>
    <row r="51383" ht="16.5" hidden="1" customHeight="1"/>
    <row r="51384" ht="16.5" hidden="1" customHeight="1"/>
    <row r="51385" ht="16.5" hidden="1" customHeight="1"/>
    <row r="51386" ht="16.5" hidden="1" customHeight="1"/>
    <row r="51387" ht="16.5" hidden="1" customHeight="1"/>
    <row r="51388" ht="16.5" hidden="1" customHeight="1"/>
    <row r="51389" ht="16.5" hidden="1" customHeight="1"/>
    <row r="51390" ht="16.5" hidden="1" customHeight="1"/>
    <row r="51391" ht="16.5" hidden="1" customHeight="1"/>
    <row r="51392" ht="16.5" hidden="1" customHeight="1"/>
    <row r="51393" ht="16.5" hidden="1" customHeight="1"/>
    <row r="51394" ht="16.5" hidden="1" customHeight="1"/>
    <row r="51395" ht="16.5" hidden="1" customHeight="1"/>
    <row r="51396" ht="16.5" hidden="1" customHeight="1"/>
    <row r="51397" ht="16.5" hidden="1" customHeight="1"/>
    <row r="51398" ht="16.5" hidden="1" customHeight="1"/>
    <row r="51399" ht="16.5" hidden="1" customHeight="1"/>
    <row r="51400" ht="16.5" hidden="1" customHeight="1"/>
    <row r="51401" ht="16.5" hidden="1" customHeight="1"/>
    <row r="51402" ht="16.5" hidden="1" customHeight="1"/>
    <row r="51403" ht="16.5" hidden="1" customHeight="1"/>
    <row r="51404" ht="16.5" hidden="1" customHeight="1"/>
    <row r="51405" ht="16.5" hidden="1" customHeight="1"/>
    <row r="51406" ht="16.5" hidden="1" customHeight="1"/>
    <row r="51407" ht="16.5" hidden="1" customHeight="1"/>
    <row r="51408" ht="16.5" hidden="1" customHeight="1"/>
    <row r="51409" ht="16.5" hidden="1" customHeight="1"/>
    <row r="51410" ht="16.5" hidden="1" customHeight="1"/>
    <row r="51411" ht="16.5" hidden="1" customHeight="1"/>
    <row r="51412" ht="16.5" hidden="1" customHeight="1"/>
    <row r="51413" ht="16.5" hidden="1" customHeight="1"/>
    <row r="51414" ht="16.5" hidden="1" customHeight="1"/>
    <row r="51415" ht="16.5" hidden="1" customHeight="1"/>
    <row r="51416" ht="16.5" hidden="1" customHeight="1"/>
    <row r="51417" ht="16.5" hidden="1" customHeight="1"/>
    <row r="51418" ht="16.5" hidden="1" customHeight="1"/>
    <row r="51419" ht="16.5" hidden="1" customHeight="1"/>
    <row r="51420" ht="16.5" hidden="1" customHeight="1"/>
    <row r="51421" ht="16.5" hidden="1" customHeight="1"/>
    <row r="51422" ht="16.5" hidden="1" customHeight="1"/>
    <row r="51423" ht="16.5" hidden="1" customHeight="1"/>
    <row r="51424" ht="16.5" hidden="1" customHeight="1"/>
    <row r="51425" ht="16.5" hidden="1" customHeight="1"/>
    <row r="51426" ht="16.5" hidden="1" customHeight="1"/>
    <row r="51427" ht="16.5" hidden="1" customHeight="1"/>
    <row r="51428" ht="16.5" hidden="1" customHeight="1"/>
    <row r="51429" ht="16.5" hidden="1" customHeight="1"/>
    <row r="51430" ht="16.5" hidden="1" customHeight="1"/>
    <row r="51431" ht="16.5" hidden="1" customHeight="1"/>
    <row r="51432" ht="16.5" hidden="1" customHeight="1"/>
    <row r="51433" ht="16.5" hidden="1" customHeight="1"/>
    <row r="51434" ht="16.5" hidden="1" customHeight="1"/>
    <row r="51435" ht="16.5" hidden="1" customHeight="1"/>
    <row r="51436" ht="16.5" hidden="1" customHeight="1"/>
    <row r="51437" ht="16.5" hidden="1" customHeight="1"/>
    <row r="51438" ht="16.5" hidden="1" customHeight="1"/>
    <row r="51439" ht="16.5" hidden="1" customHeight="1"/>
    <row r="51440" ht="16.5" hidden="1" customHeight="1"/>
    <row r="51441" ht="16.5" hidden="1" customHeight="1"/>
    <row r="51442" ht="16.5" hidden="1" customHeight="1"/>
    <row r="51443" ht="16.5" hidden="1" customHeight="1"/>
    <row r="51444" ht="16.5" hidden="1" customHeight="1"/>
    <row r="51445" ht="16.5" hidden="1" customHeight="1"/>
    <row r="51446" ht="16.5" hidden="1" customHeight="1"/>
    <row r="51447" ht="16.5" hidden="1" customHeight="1"/>
    <row r="51448" ht="16.5" hidden="1" customHeight="1"/>
    <row r="51449" ht="16.5" hidden="1" customHeight="1"/>
    <row r="51450" ht="16.5" hidden="1" customHeight="1"/>
    <row r="51451" ht="16.5" hidden="1" customHeight="1"/>
    <row r="51452" ht="16.5" hidden="1" customHeight="1"/>
    <row r="51453" ht="16.5" hidden="1" customHeight="1"/>
    <row r="51454" ht="16.5" hidden="1" customHeight="1"/>
    <row r="51455" ht="16.5" hidden="1" customHeight="1"/>
    <row r="51456" ht="16.5" hidden="1" customHeight="1"/>
    <row r="51457" ht="16.5" hidden="1" customHeight="1"/>
    <row r="51458" ht="16.5" hidden="1" customHeight="1"/>
    <row r="51459" ht="16.5" hidden="1" customHeight="1"/>
    <row r="51460" ht="16.5" hidden="1" customHeight="1"/>
    <row r="51461" ht="16.5" hidden="1" customHeight="1"/>
    <row r="51462" ht="16.5" hidden="1" customHeight="1"/>
    <row r="51463" ht="16.5" hidden="1" customHeight="1"/>
    <row r="51464" ht="16.5" hidden="1" customHeight="1"/>
    <row r="51465" ht="16.5" hidden="1" customHeight="1"/>
    <row r="51466" ht="16.5" hidden="1" customHeight="1"/>
    <row r="51467" ht="16.5" hidden="1" customHeight="1"/>
    <row r="51468" ht="16.5" hidden="1" customHeight="1"/>
    <row r="51469" ht="16.5" hidden="1" customHeight="1"/>
    <row r="51470" ht="16.5" hidden="1" customHeight="1"/>
    <row r="51471" ht="16.5" hidden="1" customHeight="1"/>
    <row r="51472" ht="16.5" hidden="1" customHeight="1"/>
    <row r="51473" ht="16.5" hidden="1" customHeight="1"/>
    <row r="51474" ht="16.5" hidden="1" customHeight="1"/>
    <row r="51475" ht="16.5" hidden="1" customHeight="1"/>
    <row r="51476" ht="16.5" hidden="1" customHeight="1"/>
    <row r="51477" ht="16.5" hidden="1" customHeight="1"/>
    <row r="51478" ht="16.5" hidden="1" customHeight="1"/>
    <row r="51479" ht="16.5" hidden="1" customHeight="1"/>
    <row r="51480" ht="16.5" hidden="1" customHeight="1"/>
    <row r="51481" ht="16.5" hidden="1" customHeight="1"/>
    <row r="51482" ht="16.5" hidden="1" customHeight="1"/>
    <row r="51483" ht="16.5" hidden="1" customHeight="1"/>
    <row r="51484" ht="16.5" hidden="1" customHeight="1"/>
    <row r="51485" ht="16.5" hidden="1" customHeight="1"/>
    <row r="51486" ht="16.5" hidden="1" customHeight="1"/>
    <row r="51487" ht="16.5" hidden="1" customHeight="1"/>
    <row r="51488" ht="16.5" hidden="1" customHeight="1"/>
    <row r="51489" ht="16.5" hidden="1" customHeight="1"/>
    <row r="51490" ht="16.5" hidden="1" customHeight="1"/>
    <row r="51491" ht="16.5" hidden="1" customHeight="1"/>
    <row r="51492" ht="16.5" hidden="1" customHeight="1"/>
    <row r="51493" ht="16.5" hidden="1" customHeight="1"/>
    <row r="51494" ht="16.5" hidden="1" customHeight="1"/>
    <row r="51495" ht="16.5" hidden="1" customHeight="1"/>
    <row r="51496" ht="16.5" hidden="1" customHeight="1"/>
    <row r="51497" ht="16.5" hidden="1" customHeight="1"/>
    <row r="51498" ht="16.5" hidden="1" customHeight="1"/>
    <row r="51499" ht="16.5" hidden="1" customHeight="1"/>
    <row r="51500" ht="16.5" hidden="1" customHeight="1"/>
    <row r="51501" ht="16.5" hidden="1" customHeight="1"/>
    <row r="51502" ht="16.5" hidden="1" customHeight="1"/>
    <row r="51503" ht="16.5" hidden="1" customHeight="1"/>
    <row r="51504" ht="16.5" hidden="1" customHeight="1"/>
    <row r="51505" ht="16.5" hidden="1" customHeight="1"/>
    <row r="51506" ht="16.5" hidden="1" customHeight="1"/>
    <row r="51507" ht="16.5" hidden="1" customHeight="1"/>
    <row r="51508" ht="16.5" hidden="1" customHeight="1"/>
    <row r="51509" ht="16.5" hidden="1" customHeight="1"/>
    <row r="51510" ht="16.5" hidden="1" customHeight="1"/>
    <row r="51511" ht="16.5" hidden="1" customHeight="1"/>
    <row r="51512" ht="16.5" hidden="1" customHeight="1"/>
    <row r="51513" ht="16.5" hidden="1" customHeight="1"/>
    <row r="51514" ht="16.5" hidden="1" customHeight="1"/>
    <row r="51515" ht="16.5" hidden="1" customHeight="1"/>
    <row r="51516" ht="16.5" hidden="1" customHeight="1"/>
    <row r="51517" ht="16.5" hidden="1" customHeight="1"/>
    <row r="51518" ht="16.5" hidden="1" customHeight="1"/>
    <row r="51519" ht="16.5" hidden="1" customHeight="1"/>
    <row r="51520" ht="16.5" hidden="1" customHeight="1"/>
    <row r="51521" ht="16.5" hidden="1" customHeight="1"/>
    <row r="51522" ht="16.5" hidden="1" customHeight="1"/>
    <row r="51523" ht="16.5" hidden="1" customHeight="1"/>
    <row r="51524" ht="16.5" hidden="1" customHeight="1"/>
    <row r="51525" ht="16.5" hidden="1" customHeight="1"/>
    <row r="51526" ht="16.5" hidden="1" customHeight="1"/>
    <row r="51527" ht="16.5" hidden="1" customHeight="1"/>
    <row r="51528" ht="16.5" hidden="1" customHeight="1"/>
    <row r="51529" ht="16.5" hidden="1" customHeight="1"/>
    <row r="51530" ht="16.5" hidden="1" customHeight="1"/>
    <row r="51531" ht="16.5" hidden="1" customHeight="1"/>
    <row r="51532" ht="16.5" hidden="1" customHeight="1"/>
    <row r="51533" ht="16.5" hidden="1" customHeight="1"/>
    <row r="51534" ht="16.5" hidden="1" customHeight="1"/>
    <row r="51535" ht="16.5" hidden="1" customHeight="1"/>
    <row r="51536" ht="16.5" hidden="1" customHeight="1"/>
    <row r="51537" ht="16.5" hidden="1" customHeight="1"/>
    <row r="51538" ht="16.5" hidden="1" customHeight="1"/>
    <row r="51539" ht="16.5" hidden="1" customHeight="1"/>
    <row r="51540" ht="16.5" hidden="1" customHeight="1"/>
    <row r="51541" ht="16.5" hidden="1" customHeight="1"/>
    <row r="51542" ht="16.5" hidden="1" customHeight="1"/>
    <row r="51543" ht="16.5" hidden="1" customHeight="1"/>
    <row r="51544" ht="16.5" hidden="1" customHeight="1"/>
    <row r="51545" ht="16.5" hidden="1" customHeight="1"/>
    <row r="51546" ht="16.5" hidden="1" customHeight="1"/>
    <row r="51547" ht="16.5" hidden="1" customHeight="1"/>
    <row r="51548" ht="16.5" hidden="1" customHeight="1"/>
    <row r="51549" ht="16.5" hidden="1" customHeight="1"/>
    <row r="51550" ht="16.5" hidden="1" customHeight="1"/>
    <row r="51551" ht="16.5" hidden="1" customHeight="1"/>
    <row r="51552" ht="16.5" hidden="1" customHeight="1"/>
    <row r="51553" ht="16.5" hidden="1" customHeight="1"/>
    <row r="51554" ht="16.5" hidden="1" customHeight="1"/>
    <row r="51555" ht="16.5" hidden="1" customHeight="1"/>
    <row r="51556" ht="16.5" hidden="1" customHeight="1"/>
    <row r="51557" ht="16.5" hidden="1" customHeight="1"/>
    <row r="51558" ht="16.5" hidden="1" customHeight="1"/>
    <row r="51559" ht="16.5" hidden="1" customHeight="1"/>
    <row r="51560" ht="16.5" hidden="1" customHeight="1"/>
    <row r="51561" ht="16.5" hidden="1" customHeight="1"/>
    <row r="51562" ht="16.5" hidden="1" customHeight="1"/>
    <row r="51563" ht="16.5" hidden="1" customHeight="1"/>
    <row r="51564" ht="16.5" hidden="1" customHeight="1"/>
    <row r="51565" ht="16.5" hidden="1" customHeight="1"/>
    <row r="51566" ht="16.5" hidden="1" customHeight="1"/>
    <row r="51567" ht="16.5" hidden="1" customHeight="1"/>
    <row r="51568" ht="16.5" hidden="1" customHeight="1"/>
    <row r="51569" ht="16.5" hidden="1" customHeight="1"/>
    <row r="51570" ht="16.5" hidden="1" customHeight="1"/>
    <row r="51571" ht="16.5" hidden="1" customHeight="1"/>
    <row r="51572" ht="16.5" hidden="1" customHeight="1"/>
    <row r="51573" ht="16.5" hidden="1" customHeight="1"/>
    <row r="51574" ht="16.5" hidden="1" customHeight="1"/>
    <row r="51575" ht="16.5" hidden="1" customHeight="1"/>
    <row r="51576" ht="16.5" hidden="1" customHeight="1"/>
    <row r="51577" ht="16.5" hidden="1" customHeight="1"/>
    <row r="51578" ht="16.5" hidden="1" customHeight="1"/>
    <row r="51579" ht="16.5" hidden="1" customHeight="1"/>
    <row r="51580" ht="16.5" hidden="1" customHeight="1"/>
    <row r="51581" ht="16.5" hidden="1" customHeight="1"/>
    <row r="51582" ht="16.5" hidden="1" customHeight="1"/>
    <row r="51583" ht="16.5" hidden="1" customHeight="1"/>
    <row r="51584" ht="16.5" hidden="1" customHeight="1"/>
    <row r="51585" ht="16.5" hidden="1" customHeight="1"/>
    <row r="51586" ht="16.5" hidden="1" customHeight="1"/>
    <row r="51587" ht="16.5" hidden="1" customHeight="1"/>
    <row r="51588" ht="16.5" hidden="1" customHeight="1"/>
    <row r="51589" ht="16.5" hidden="1" customHeight="1"/>
    <row r="51590" ht="16.5" hidden="1" customHeight="1"/>
    <row r="51591" ht="16.5" hidden="1" customHeight="1"/>
    <row r="51592" ht="16.5" hidden="1" customHeight="1"/>
    <row r="51593" ht="16.5" hidden="1" customHeight="1"/>
    <row r="51594" ht="16.5" hidden="1" customHeight="1"/>
    <row r="51595" ht="16.5" hidden="1" customHeight="1"/>
    <row r="51596" ht="16.5" hidden="1" customHeight="1"/>
    <row r="51597" ht="16.5" hidden="1" customHeight="1"/>
    <row r="51598" ht="16.5" hidden="1" customHeight="1"/>
    <row r="51599" ht="16.5" hidden="1" customHeight="1"/>
    <row r="51600" ht="16.5" hidden="1" customHeight="1"/>
    <row r="51601" ht="16.5" hidden="1" customHeight="1"/>
    <row r="51602" ht="16.5" hidden="1" customHeight="1"/>
    <row r="51603" ht="16.5" hidden="1" customHeight="1"/>
    <row r="51604" ht="16.5" hidden="1" customHeight="1"/>
    <row r="51605" ht="16.5" hidden="1" customHeight="1"/>
    <row r="51606" ht="16.5" hidden="1" customHeight="1"/>
    <row r="51607" ht="16.5" hidden="1" customHeight="1"/>
    <row r="51608" ht="16.5" hidden="1" customHeight="1"/>
    <row r="51609" ht="16.5" hidden="1" customHeight="1"/>
    <row r="51610" ht="16.5" hidden="1" customHeight="1"/>
    <row r="51611" ht="16.5" hidden="1" customHeight="1"/>
    <row r="51612" ht="16.5" hidden="1" customHeight="1"/>
    <row r="51613" ht="16.5" hidden="1" customHeight="1"/>
    <row r="51614" ht="16.5" hidden="1" customHeight="1"/>
    <row r="51615" ht="16.5" hidden="1" customHeight="1"/>
    <row r="51616" ht="16.5" hidden="1" customHeight="1"/>
    <row r="51617" ht="16.5" hidden="1" customHeight="1"/>
    <row r="51618" ht="16.5" hidden="1" customHeight="1"/>
    <row r="51619" ht="16.5" hidden="1" customHeight="1"/>
    <row r="51620" ht="16.5" hidden="1" customHeight="1"/>
    <row r="51621" ht="16.5" hidden="1" customHeight="1"/>
    <row r="51622" ht="16.5" hidden="1" customHeight="1"/>
    <row r="51623" ht="16.5" hidden="1" customHeight="1"/>
    <row r="51624" ht="16.5" hidden="1" customHeight="1"/>
    <row r="51625" ht="16.5" hidden="1" customHeight="1"/>
    <row r="51626" ht="16.5" hidden="1" customHeight="1"/>
    <row r="51627" ht="16.5" hidden="1" customHeight="1"/>
    <row r="51628" ht="16.5" hidden="1" customHeight="1"/>
    <row r="51629" ht="16.5" hidden="1" customHeight="1"/>
    <row r="51630" ht="16.5" hidden="1" customHeight="1"/>
    <row r="51631" ht="16.5" hidden="1" customHeight="1"/>
    <row r="51632" ht="16.5" hidden="1" customHeight="1"/>
    <row r="51633" ht="16.5" hidden="1" customHeight="1"/>
    <row r="51634" ht="16.5" hidden="1" customHeight="1"/>
    <row r="51635" ht="16.5" hidden="1" customHeight="1"/>
    <row r="51636" ht="16.5" hidden="1" customHeight="1"/>
    <row r="51637" ht="16.5" hidden="1" customHeight="1"/>
    <row r="51638" ht="16.5" hidden="1" customHeight="1"/>
    <row r="51639" ht="16.5" hidden="1" customHeight="1"/>
    <row r="51640" ht="16.5" hidden="1" customHeight="1"/>
    <row r="51641" ht="16.5" hidden="1" customHeight="1"/>
    <row r="51642" ht="16.5" hidden="1" customHeight="1"/>
    <row r="51643" ht="16.5" hidden="1" customHeight="1"/>
    <row r="51644" ht="16.5" hidden="1" customHeight="1"/>
    <row r="51645" ht="16.5" hidden="1" customHeight="1"/>
    <row r="51646" ht="16.5" hidden="1" customHeight="1"/>
    <row r="51647" ht="16.5" hidden="1" customHeight="1"/>
    <row r="51648" ht="16.5" hidden="1" customHeight="1"/>
    <row r="51649" ht="16.5" hidden="1" customHeight="1"/>
    <row r="51650" ht="16.5" hidden="1" customHeight="1"/>
    <row r="51651" ht="16.5" hidden="1" customHeight="1"/>
    <row r="51652" ht="16.5" hidden="1" customHeight="1"/>
    <row r="51653" ht="16.5" hidden="1" customHeight="1"/>
    <row r="51654" ht="16.5" hidden="1" customHeight="1"/>
    <row r="51655" ht="16.5" hidden="1" customHeight="1"/>
    <row r="51656" ht="16.5" hidden="1" customHeight="1"/>
    <row r="51657" ht="16.5" hidden="1" customHeight="1"/>
    <row r="51658" ht="16.5" hidden="1" customHeight="1"/>
    <row r="51659" ht="16.5" hidden="1" customHeight="1"/>
    <row r="51660" ht="16.5" hidden="1" customHeight="1"/>
    <row r="51661" ht="16.5" hidden="1" customHeight="1"/>
    <row r="51662" ht="16.5" hidden="1" customHeight="1"/>
    <row r="51663" ht="16.5" hidden="1" customHeight="1"/>
    <row r="51664" ht="16.5" hidden="1" customHeight="1"/>
    <row r="51665" ht="16.5" hidden="1" customHeight="1"/>
    <row r="51666" ht="16.5" hidden="1" customHeight="1"/>
    <row r="51667" ht="16.5" hidden="1" customHeight="1"/>
    <row r="51668" ht="16.5" hidden="1" customHeight="1"/>
    <row r="51669" ht="16.5" hidden="1" customHeight="1"/>
    <row r="51670" ht="16.5" hidden="1" customHeight="1"/>
    <row r="51671" ht="16.5" hidden="1" customHeight="1"/>
    <row r="51672" ht="16.5" hidden="1" customHeight="1"/>
    <row r="51673" ht="16.5" hidden="1" customHeight="1"/>
    <row r="51674" ht="16.5" hidden="1" customHeight="1"/>
    <row r="51675" ht="16.5" hidden="1" customHeight="1"/>
    <row r="51676" ht="16.5" hidden="1" customHeight="1"/>
    <row r="51677" ht="16.5" hidden="1" customHeight="1"/>
    <row r="51678" ht="16.5" hidden="1" customHeight="1"/>
    <row r="51679" ht="16.5" hidden="1" customHeight="1"/>
    <row r="51680" ht="16.5" hidden="1" customHeight="1"/>
    <row r="51681" ht="16.5" hidden="1" customHeight="1"/>
    <row r="51682" ht="16.5" hidden="1" customHeight="1"/>
    <row r="51683" ht="16.5" hidden="1" customHeight="1"/>
    <row r="51684" ht="16.5" hidden="1" customHeight="1"/>
    <row r="51685" ht="16.5" hidden="1" customHeight="1"/>
    <row r="51686" ht="16.5" hidden="1" customHeight="1"/>
    <row r="51687" ht="16.5" hidden="1" customHeight="1"/>
    <row r="51688" ht="16.5" hidden="1" customHeight="1"/>
    <row r="51689" ht="16.5" hidden="1" customHeight="1"/>
    <row r="51690" ht="16.5" hidden="1" customHeight="1"/>
    <row r="51691" ht="16.5" hidden="1" customHeight="1"/>
    <row r="51692" ht="16.5" hidden="1" customHeight="1"/>
    <row r="51693" ht="16.5" hidden="1" customHeight="1"/>
    <row r="51694" ht="16.5" hidden="1" customHeight="1"/>
    <row r="51695" ht="16.5" hidden="1" customHeight="1"/>
    <row r="51696" ht="16.5" hidden="1" customHeight="1"/>
    <row r="51697" ht="16.5" hidden="1" customHeight="1"/>
    <row r="51698" ht="16.5" hidden="1" customHeight="1"/>
    <row r="51699" ht="16.5" hidden="1" customHeight="1"/>
    <row r="51700" ht="16.5" hidden="1" customHeight="1"/>
    <row r="51701" ht="16.5" hidden="1" customHeight="1"/>
    <row r="51702" ht="16.5" hidden="1" customHeight="1"/>
    <row r="51703" ht="16.5" hidden="1" customHeight="1"/>
    <row r="51704" ht="16.5" hidden="1" customHeight="1"/>
    <row r="51705" ht="16.5" hidden="1" customHeight="1"/>
    <row r="51706" ht="16.5" hidden="1" customHeight="1"/>
    <row r="51707" ht="16.5" hidden="1" customHeight="1"/>
    <row r="51708" ht="16.5" hidden="1" customHeight="1"/>
    <row r="51709" ht="16.5" hidden="1" customHeight="1"/>
    <row r="51710" ht="16.5" hidden="1" customHeight="1"/>
    <row r="51711" ht="16.5" hidden="1" customHeight="1"/>
    <row r="51712" ht="16.5" hidden="1" customHeight="1"/>
    <row r="51713" ht="16.5" hidden="1" customHeight="1"/>
    <row r="51714" ht="16.5" hidden="1" customHeight="1"/>
    <row r="51715" ht="16.5" hidden="1" customHeight="1"/>
    <row r="51716" ht="16.5" hidden="1" customHeight="1"/>
    <row r="51717" ht="16.5" hidden="1" customHeight="1"/>
    <row r="51718" ht="16.5" hidden="1" customHeight="1"/>
    <row r="51719" ht="16.5" hidden="1" customHeight="1"/>
    <row r="51720" ht="16.5" hidden="1" customHeight="1"/>
    <row r="51721" ht="16.5" hidden="1" customHeight="1"/>
    <row r="51722" ht="16.5" hidden="1" customHeight="1"/>
    <row r="51723" ht="16.5" hidden="1" customHeight="1"/>
    <row r="51724" ht="16.5" hidden="1" customHeight="1"/>
    <row r="51725" ht="16.5" hidden="1" customHeight="1"/>
    <row r="51726" ht="16.5" hidden="1" customHeight="1"/>
    <row r="51727" ht="16.5" hidden="1" customHeight="1"/>
    <row r="51728" ht="16.5" hidden="1" customHeight="1"/>
    <row r="51729" ht="16.5" hidden="1" customHeight="1"/>
    <row r="51730" ht="16.5" hidden="1" customHeight="1"/>
    <row r="51731" ht="16.5" hidden="1" customHeight="1"/>
    <row r="51732" ht="16.5" hidden="1" customHeight="1"/>
    <row r="51733" ht="16.5" hidden="1" customHeight="1"/>
    <row r="51734" ht="16.5" hidden="1" customHeight="1"/>
    <row r="51735" ht="16.5" hidden="1" customHeight="1"/>
    <row r="51736" ht="16.5" hidden="1" customHeight="1"/>
    <row r="51737" ht="16.5" hidden="1" customHeight="1"/>
    <row r="51738" ht="16.5" hidden="1" customHeight="1"/>
    <row r="51739" ht="16.5" hidden="1" customHeight="1"/>
    <row r="51740" ht="16.5" hidden="1" customHeight="1"/>
    <row r="51741" ht="16.5" hidden="1" customHeight="1"/>
    <row r="51742" ht="16.5" hidden="1" customHeight="1"/>
    <row r="51743" ht="16.5" hidden="1" customHeight="1"/>
    <row r="51744" ht="16.5" hidden="1" customHeight="1"/>
    <row r="51745" ht="16.5" hidden="1" customHeight="1"/>
    <row r="51746" ht="16.5" hidden="1" customHeight="1"/>
    <row r="51747" ht="16.5" hidden="1" customHeight="1"/>
    <row r="51748" ht="16.5" hidden="1" customHeight="1"/>
    <row r="51749" ht="16.5" hidden="1" customHeight="1"/>
    <row r="51750" ht="16.5" hidden="1" customHeight="1"/>
    <row r="51751" ht="16.5" hidden="1" customHeight="1"/>
    <row r="51752" ht="16.5" hidden="1" customHeight="1"/>
    <row r="51753" ht="16.5" hidden="1" customHeight="1"/>
    <row r="51754" ht="16.5" hidden="1" customHeight="1"/>
    <row r="51755" ht="16.5" hidden="1" customHeight="1"/>
    <row r="51756" ht="16.5" hidden="1" customHeight="1"/>
    <row r="51757" ht="16.5" hidden="1" customHeight="1"/>
    <row r="51758" ht="16.5" hidden="1" customHeight="1"/>
    <row r="51759" ht="16.5" hidden="1" customHeight="1"/>
    <row r="51760" ht="16.5" hidden="1" customHeight="1"/>
    <row r="51761" ht="16.5" hidden="1" customHeight="1"/>
    <row r="51762" ht="16.5" hidden="1" customHeight="1"/>
    <row r="51763" ht="16.5" hidden="1" customHeight="1"/>
    <row r="51764" ht="16.5" hidden="1" customHeight="1"/>
    <row r="51765" ht="16.5" hidden="1" customHeight="1"/>
    <row r="51766" ht="16.5" hidden="1" customHeight="1"/>
    <row r="51767" ht="16.5" hidden="1" customHeight="1"/>
    <row r="51768" ht="16.5" hidden="1" customHeight="1"/>
    <row r="51769" ht="16.5" hidden="1" customHeight="1"/>
    <row r="51770" ht="16.5" hidden="1" customHeight="1"/>
    <row r="51771" ht="16.5" hidden="1" customHeight="1"/>
    <row r="51772" ht="16.5" hidden="1" customHeight="1"/>
    <row r="51773" ht="16.5" hidden="1" customHeight="1"/>
    <row r="51774" ht="16.5" hidden="1" customHeight="1"/>
    <row r="51775" ht="16.5" hidden="1" customHeight="1"/>
    <row r="51776" ht="16.5" hidden="1" customHeight="1"/>
    <row r="51777" ht="16.5" hidden="1" customHeight="1"/>
    <row r="51778" ht="16.5" hidden="1" customHeight="1"/>
    <row r="51779" ht="16.5" hidden="1" customHeight="1"/>
    <row r="51780" ht="16.5" hidden="1" customHeight="1"/>
    <row r="51781" ht="16.5" hidden="1" customHeight="1"/>
    <row r="51782" ht="16.5" hidden="1" customHeight="1"/>
    <row r="51783" ht="16.5" hidden="1" customHeight="1"/>
    <row r="51784" ht="16.5" hidden="1" customHeight="1"/>
    <row r="51785" ht="16.5" hidden="1" customHeight="1"/>
    <row r="51786" ht="16.5" hidden="1" customHeight="1"/>
    <row r="51787" ht="16.5" hidden="1" customHeight="1"/>
    <row r="51788" ht="16.5" hidden="1" customHeight="1"/>
    <row r="51789" ht="16.5" hidden="1" customHeight="1"/>
    <row r="51790" ht="16.5" hidden="1" customHeight="1"/>
    <row r="51791" ht="16.5" hidden="1" customHeight="1"/>
    <row r="51792" ht="16.5" hidden="1" customHeight="1"/>
    <row r="51793" ht="16.5" hidden="1" customHeight="1"/>
    <row r="51794" ht="16.5" hidden="1" customHeight="1"/>
    <row r="51795" ht="16.5" hidden="1" customHeight="1"/>
    <row r="51796" ht="16.5" hidden="1" customHeight="1"/>
    <row r="51797" ht="16.5" hidden="1" customHeight="1"/>
    <row r="51798" ht="16.5" hidden="1" customHeight="1"/>
    <row r="51799" ht="16.5" hidden="1" customHeight="1"/>
    <row r="51800" ht="16.5" hidden="1" customHeight="1"/>
    <row r="51801" ht="16.5" hidden="1" customHeight="1"/>
    <row r="51802" ht="16.5" hidden="1" customHeight="1"/>
    <row r="51803" ht="16.5" hidden="1" customHeight="1"/>
    <row r="51804" ht="16.5" hidden="1" customHeight="1"/>
    <row r="51805" ht="16.5" hidden="1" customHeight="1"/>
    <row r="51806" ht="16.5" hidden="1" customHeight="1"/>
    <row r="51807" ht="16.5" hidden="1" customHeight="1"/>
    <row r="51808" ht="16.5" hidden="1" customHeight="1"/>
    <row r="51809" ht="16.5" hidden="1" customHeight="1"/>
    <row r="51810" ht="16.5" hidden="1" customHeight="1"/>
    <row r="51811" ht="16.5" hidden="1" customHeight="1"/>
    <row r="51812" ht="16.5" hidden="1" customHeight="1"/>
    <row r="51813" ht="16.5" hidden="1" customHeight="1"/>
    <row r="51814" ht="16.5" hidden="1" customHeight="1"/>
    <row r="51815" ht="16.5" hidden="1" customHeight="1"/>
    <row r="51816" ht="16.5" hidden="1" customHeight="1"/>
    <row r="51817" ht="16.5" hidden="1" customHeight="1"/>
    <row r="51818" ht="16.5" hidden="1" customHeight="1"/>
    <row r="51819" ht="16.5" hidden="1" customHeight="1"/>
    <row r="51820" ht="16.5" hidden="1" customHeight="1"/>
    <row r="51821" ht="16.5" hidden="1" customHeight="1"/>
    <row r="51822" ht="16.5" hidden="1" customHeight="1"/>
    <row r="51823" ht="16.5" hidden="1" customHeight="1"/>
    <row r="51824" ht="16.5" hidden="1" customHeight="1"/>
    <row r="51825" ht="16.5" hidden="1" customHeight="1"/>
    <row r="51826" ht="16.5" hidden="1" customHeight="1"/>
    <row r="51827" ht="16.5" hidden="1" customHeight="1"/>
    <row r="51828" ht="16.5" hidden="1" customHeight="1"/>
    <row r="51829" ht="16.5" hidden="1" customHeight="1"/>
    <row r="51830" ht="16.5" hidden="1" customHeight="1"/>
    <row r="51831" ht="16.5" hidden="1" customHeight="1"/>
    <row r="51832" ht="16.5" hidden="1" customHeight="1"/>
    <row r="51833" ht="16.5" hidden="1" customHeight="1"/>
    <row r="51834" ht="16.5" hidden="1" customHeight="1"/>
    <row r="51835" ht="16.5" hidden="1" customHeight="1"/>
    <row r="51836" ht="16.5" hidden="1" customHeight="1"/>
    <row r="51837" ht="16.5" hidden="1" customHeight="1"/>
    <row r="51838" ht="16.5" hidden="1" customHeight="1"/>
    <row r="51839" ht="16.5" hidden="1" customHeight="1"/>
    <row r="51840" ht="16.5" hidden="1" customHeight="1"/>
    <row r="51841" ht="16.5" hidden="1" customHeight="1"/>
    <row r="51842" ht="16.5" hidden="1" customHeight="1"/>
    <row r="51843" ht="16.5" hidden="1" customHeight="1"/>
    <row r="51844" ht="16.5" hidden="1" customHeight="1"/>
    <row r="51845" ht="16.5" hidden="1" customHeight="1"/>
    <row r="51846" ht="16.5" hidden="1" customHeight="1"/>
    <row r="51847" ht="16.5" hidden="1" customHeight="1"/>
    <row r="51848" ht="16.5" hidden="1" customHeight="1"/>
    <row r="51849" ht="16.5" hidden="1" customHeight="1"/>
    <row r="51850" ht="16.5" hidden="1" customHeight="1"/>
    <row r="51851" ht="16.5" hidden="1" customHeight="1"/>
    <row r="51852" ht="16.5" hidden="1" customHeight="1"/>
    <row r="51853" ht="16.5" hidden="1" customHeight="1"/>
    <row r="51854" ht="16.5" hidden="1" customHeight="1"/>
    <row r="51855" ht="16.5" hidden="1" customHeight="1"/>
    <row r="51856" ht="16.5" hidden="1" customHeight="1"/>
    <row r="51857" ht="16.5" hidden="1" customHeight="1"/>
    <row r="51858" ht="16.5" hidden="1" customHeight="1"/>
    <row r="51859" ht="16.5" hidden="1" customHeight="1"/>
    <row r="51860" ht="16.5" hidden="1" customHeight="1"/>
    <row r="51861" ht="16.5" hidden="1" customHeight="1"/>
    <row r="51862" ht="16.5" hidden="1" customHeight="1"/>
    <row r="51863" ht="16.5" hidden="1" customHeight="1"/>
    <row r="51864" ht="16.5" hidden="1" customHeight="1"/>
    <row r="51865" ht="16.5" hidden="1" customHeight="1"/>
    <row r="51866" ht="16.5" hidden="1" customHeight="1"/>
    <row r="51867" ht="16.5" hidden="1" customHeight="1"/>
    <row r="51868" ht="16.5" hidden="1" customHeight="1"/>
    <row r="51869" ht="16.5" hidden="1" customHeight="1"/>
    <row r="51870" ht="16.5" hidden="1" customHeight="1"/>
    <row r="51871" ht="16.5" hidden="1" customHeight="1"/>
    <row r="51872" ht="16.5" hidden="1" customHeight="1"/>
    <row r="51873" ht="16.5" hidden="1" customHeight="1"/>
    <row r="51874" ht="16.5" hidden="1" customHeight="1"/>
    <row r="51875" ht="16.5" hidden="1" customHeight="1"/>
    <row r="51876" ht="16.5" hidden="1" customHeight="1"/>
    <row r="51877" ht="16.5" hidden="1" customHeight="1"/>
    <row r="51878" ht="16.5" hidden="1" customHeight="1"/>
    <row r="51879" ht="16.5" hidden="1" customHeight="1"/>
    <row r="51880" ht="16.5" hidden="1" customHeight="1"/>
    <row r="51881" ht="16.5" hidden="1" customHeight="1"/>
    <row r="51882" ht="16.5" hidden="1" customHeight="1"/>
    <row r="51883" ht="16.5" hidden="1" customHeight="1"/>
    <row r="51884" ht="16.5" hidden="1" customHeight="1"/>
    <row r="51885" ht="16.5" hidden="1" customHeight="1"/>
    <row r="51886" ht="16.5" hidden="1" customHeight="1"/>
    <row r="51887" ht="16.5" hidden="1" customHeight="1"/>
    <row r="51888" ht="16.5" hidden="1" customHeight="1"/>
    <row r="51889" ht="16.5" hidden="1" customHeight="1"/>
    <row r="51890" ht="16.5" hidden="1" customHeight="1"/>
    <row r="51891" ht="16.5" hidden="1" customHeight="1"/>
    <row r="51892" ht="16.5" hidden="1" customHeight="1"/>
    <row r="51893" ht="16.5" hidden="1" customHeight="1"/>
    <row r="51894" ht="16.5" hidden="1" customHeight="1"/>
    <row r="51895" ht="16.5" hidden="1" customHeight="1"/>
    <row r="51896" ht="16.5" hidden="1" customHeight="1"/>
    <row r="51897" ht="16.5" hidden="1" customHeight="1"/>
    <row r="51898" ht="16.5" hidden="1" customHeight="1"/>
    <row r="51899" ht="16.5" hidden="1" customHeight="1"/>
    <row r="51900" ht="16.5" hidden="1" customHeight="1"/>
    <row r="51901" ht="16.5" hidden="1" customHeight="1"/>
    <row r="51902" ht="16.5" hidden="1" customHeight="1"/>
    <row r="51903" ht="16.5" hidden="1" customHeight="1"/>
    <row r="51904" ht="16.5" hidden="1" customHeight="1"/>
    <row r="51905" ht="16.5" hidden="1" customHeight="1"/>
    <row r="51906" ht="16.5" hidden="1" customHeight="1"/>
    <row r="51907" ht="16.5" hidden="1" customHeight="1"/>
    <row r="51908" ht="16.5" hidden="1" customHeight="1"/>
    <row r="51909" ht="16.5" hidden="1" customHeight="1"/>
    <row r="51910" ht="16.5" hidden="1" customHeight="1"/>
    <row r="51911" ht="16.5" hidden="1" customHeight="1"/>
    <row r="51912" ht="16.5" hidden="1" customHeight="1"/>
    <row r="51913" ht="16.5" hidden="1" customHeight="1"/>
    <row r="51914" ht="16.5" hidden="1" customHeight="1"/>
    <row r="51915" ht="16.5" hidden="1" customHeight="1"/>
    <row r="51916" ht="16.5" hidden="1" customHeight="1"/>
    <row r="51917" ht="16.5" hidden="1" customHeight="1"/>
    <row r="51918" ht="16.5" hidden="1" customHeight="1"/>
    <row r="51919" ht="16.5" hidden="1" customHeight="1"/>
    <row r="51920" ht="16.5" hidden="1" customHeight="1"/>
    <row r="51921" ht="16.5" hidden="1" customHeight="1"/>
    <row r="51922" ht="16.5" hidden="1" customHeight="1"/>
    <row r="51923" ht="16.5" hidden="1" customHeight="1"/>
    <row r="51924" ht="16.5" hidden="1" customHeight="1"/>
    <row r="51925" ht="16.5" hidden="1" customHeight="1"/>
    <row r="51926" ht="16.5" hidden="1" customHeight="1"/>
    <row r="51927" ht="16.5" hidden="1" customHeight="1"/>
    <row r="51928" ht="16.5" hidden="1" customHeight="1"/>
    <row r="51929" ht="16.5" hidden="1" customHeight="1"/>
    <row r="51930" ht="16.5" hidden="1" customHeight="1"/>
    <row r="51931" ht="16.5" hidden="1" customHeight="1"/>
    <row r="51932" ht="16.5" hidden="1" customHeight="1"/>
    <row r="51933" ht="16.5" hidden="1" customHeight="1"/>
    <row r="51934" ht="16.5" hidden="1" customHeight="1"/>
    <row r="51935" ht="16.5" hidden="1" customHeight="1"/>
    <row r="51936" ht="16.5" hidden="1" customHeight="1"/>
    <row r="51937" ht="16.5" hidden="1" customHeight="1"/>
    <row r="51938" ht="16.5" hidden="1" customHeight="1"/>
    <row r="51939" ht="16.5" hidden="1" customHeight="1"/>
    <row r="51940" ht="16.5" hidden="1" customHeight="1"/>
    <row r="51941" ht="16.5" hidden="1" customHeight="1"/>
    <row r="51942" ht="16.5" hidden="1" customHeight="1"/>
    <row r="51943" ht="16.5" hidden="1" customHeight="1"/>
    <row r="51944" ht="16.5" hidden="1" customHeight="1"/>
    <row r="51945" ht="16.5" hidden="1" customHeight="1"/>
    <row r="51946" ht="16.5" hidden="1" customHeight="1"/>
    <row r="51947" ht="16.5" hidden="1" customHeight="1"/>
    <row r="51948" ht="16.5" hidden="1" customHeight="1"/>
    <row r="51949" ht="16.5" hidden="1" customHeight="1"/>
    <row r="51950" ht="16.5" hidden="1" customHeight="1"/>
    <row r="51951" ht="16.5" hidden="1" customHeight="1"/>
    <row r="51952" ht="16.5" hidden="1" customHeight="1"/>
    <row r="51953" ht="16.5" hidden="1" customHeight="1"/>
    <row r="51954" ht="16.5" hidden="1" customHeight="1"/>
    <row r="51955" ht="16.5" hidden="1" customHeight="1"/>
    <row r="51956" ht="16.5" hidden="1" customHeight="1"/>
    <row r="51957" ht="16.5" hidden="1" customHeight="1"/>
    <row r="51958" ht="16.5" hidden="1" customHeight="1"/>
    <row r="51959" ht="16.5" hidden="1" customHeight="1"/>
    <row r="51960" ht="16.5" hidden="1" customHeight="1"/>
    <row r="51961" ht="16.5" hidden="1" customHeight="1"/>
    <row r="51962" ht="16.5" hidden="1" customHeight="1"/>
    <row r="51963" ht="16.5" hidden="1" customHeight="1"/>
    <row r="51964" ht="16.5" hidden="1" customHeight="1"/>
    <row r="51965" ht="16.5" hidden="1" customHeight="1"/>
    <row r="51966" ht="16.5" hidden="1" customHeight="1"/>
    <row r="51967" ht="16.5" hidden="1" customHeight="1"/>
    <row r="51968" ht="16.5" hidden="1" customHeight="1"/>
    <row r="51969" ht="16.5" hidden="1" customHeight="1"/>
    <row r="51970" ht="16.5" hidden="1" customHeight="1"/>
    <row r="51971" ht="16.5" hidden="1" customHeight="1"/>
    <row r="51972" ht="16.5" hidden="1" customHeight="1"/>
    <row r="51973" ht="16.5" hidden="1" customHeight="1"/>
    <row r="51974" ht="16.5" hidden="1" customHeight="1"/>
    <row r="51975" ht="16.5" hidden="1" customHeight="1"/>
    <row r="51976" ht="16.5" hidden="1" customHeight="1"/>
    <row r="51977" ht="16.5" hidden="1" customHeight="1"/>
    <row r="51978" ht="16.5" hidden="1" customHeight="1"/>
    <row r="51979" ht="16.5" hidden="1" customHeight="1"/>
    <row r="51980" ht="16.5" hidden="1" customHeight="1"/>
    <row r="51981" ht="16.5" hidden="1" customHeight="1"/>
    <row r="51982" ht="16.5" hidden="1" customHeight="1"/>
    <row r="51983" ht="16.5" hidden="1" customHeight="1"/>
    <row r="51984" ht="16.5" hidden="1" customHeight="1"/>
    <row r="51985" ht="16.5" hidden="1" customHeight="1"/>
    <row r="51986" ht="16.5" hidden="1" customHeight="1"/>
    <row r="51987" ht="16.5" hidden="1" customHeight="1"/>
    <row r="51988" ht="16.5" hidden="1" customHeight="1"/>
    <row r="51989" ht="16.5" hidden="1" customHeight="1"/>
    <row r="51990" ht="16.5" hidden="1" customHeight="1"/>
    <row r="51991" ht="16.5" hidden="1" customHeight="1"/>
    <row r="51992" ht="16.5" hidden="1" customHeight="1"/>
    <row r="51993" ht="16.5" hidden="1" customHeight="1"/>
    <row r="51994" ht="16.5" hidden="1" customHeight="1"/>
    <row r="51995" ht="16.5" hidden="1" customHeight="1"/>
    <row r="51996" ht="16.5" hidden="1" customHeight="1"/>
    <row r="51997" ht="16.5" hidden="1" customHeight="1"/>
    <row r="51998" ht="16.5" hidden="1" customHeight="1"/>
    <row r="51999" ht="16.5" hidden="1" customHeight="1"/>
    <row r="52000" ht="16.5" hidden="1" customHeight="1"/>
    <row r="52001" ht="16.5" hidden="1" customHeight="1"/>
    <row r="52002" ht="16.5" hidden="1" customHeight="1"/>
    <row r="52003" ht="16.5" hidden="1" customHeight="1"/>
    <row r="52004" ht="16.5" hidden="1" customHeight="1"/>
    <row r="52005" ht="16.5" hidden="1" customHeight="1"/>
    <row r="52006" ht="16.5" hidden="1" customHeight="1"/>
    <row r="52007" ht="16.5" hidden="1" customHeight="1"/>
    <row r="52008" ht="16.5" hidden="1" customHeight="1"/>
    <row r="52009" ht="16.5" hidden="1" customHeight="1"/>
    <row r="52010" ht="16.5" hidden="1" customHeight="1"/>
    <row r="52011" ht="16.5" hidden="1" customHeight="1"/>
    <row r="52012" ht="16.5" hidden="1" customHeight="1"/>
    <row r="52013" ht="16.5" hidden="1" customHeight="1"/>
    <row r="52014" ht="16.5" hidden="1" customHeight="1"/>
    <row r="52015" ht="16.5" hidden="1" customHeight="1"/>
    <row r="52016" ht="16.5" hidden="1" customHeight="1"/>
    <row r="52017" ht="16.5" hidden="1" customHeight="1"/>
    <row r="52018" ht="16.5" hidden="1" customHeight="1"/>
    <row r="52019" ht="16.5" hidden="1" customHeight="1"/>
    <row r="52020" ht="16.5" hidden="1" customHeight="1"/>
    <row r="52021" ht="16.5" hidden="1" customHeight="1"/>
    <row r="52022" ht="16.5" hidden="1" customHeight="1"/>
    <row r="52023" ht="16.5" hidden="1" customHeight="1"/>
    <row r="52024" ht="16.5" hidden="1" customHeight="1"/>
    <row r="52025" ht="16.5" hidden="1" customHeight="1"/>
    <row r="52026" ht="16.5" hidden="1" customHeight="1"/>
    <row r="52027" ht="16.5" hidden="1" customHeight="1"/>
    <row r="52028" ht="16.5" hidden="1" customHeight="1"/>
    <row r="52029" ht="16.5" hidden="1" customHeight="1"/>
    <row r="52030" ht="16.5" hidden="1" customHeight="1"/>
    <row r="52031" ht="16.5" hidden="1" customHeight="1"/>
    <row r="52032" ht="16.5" hidden="1" customHeight="1"/>
    <row r="52033" ht="16.5" hidden="1" customHeight="1"/>
    <row r="52034" ht="16.5" hidden="1" customHeight="1"/>
    <row r="52035" ht="16.5" hidden="1" customHeight="1"/>
    <row r="52036" ht="16.5" hidden="1" customHeight="1"/>
    <row r="52037" ht="16.5" hidden="1" customHeight="1"/>
    <row r="52038" ht="16.5" hidden="1" customHeight="1"/>
    <row r="52039" ht="16.5" hidden="1" customHeight="1"/>
    <row r="52040" ht="16.5" hidden="1" customHeight="1"/>
    <row r="52041" ht="16.5" hidden="1" customHeight="1"/>
    <row r="52042" ht="16.5" hidden="1" customHeight="1"/>
    <row r="52043" ht="16.5" hidden="1" customHeight="1"/>
    <row r="52044" ht="16.5" hidden="1" customHeight="1"/>
    <row r="52045" ht="16.5" hidden="1" customHeight="1"/>
    <row r="52046" ht="16.5" hidden="1" customHeight="1"/>
    <row r="52047" ht="16.5" hidden="1" customHeight="1"/>
    <row r="52048" ht="16.5" hidden="1" customHeight="1"/>
    <row r="52049" ht="16.5" hidden="1" customHeight="1"/>
    <row r="52050" ht="16.5" hidden="1" customHeight="1"/>
    <row r="52051" ht="16.5" hidden="1" customHeight="1"/>
    <row r="52052" ht="16.5" hidden="1" customHeight="1"/>
    <row r="52053" ht="16.5" hidden="1" customHeight="1"/>
    <row r="52054" ht="16.5" hidden="1" customHeight="1"/>
    <row r="52055" ht="16.5" hidden="1" customHeight="1"/>
    <row r="52056" ht="16.5" hidden="1" customHeight="1"/>
    <row r="52057" ht="16.5" hidden="1" customHeight="1"/>
    <row r="52058" ht="16.5" hidden="1" customHeight="1"/>
    <row r="52059" ht="16.5" hidden="1" customHeight="1"/>
    <row r="52060" ht="16.5" hidden="1" customHeight="1"/>
    <row r="52061" ht="16.5" hidden="1" customHeight="1"/>
    <row r="52062" ht="16.5" hidden="1" customHeight="1"/>
    <row r="52063" ht="16.5" hidden="1" customHeight="1"/>
    <row r="52064" ht="16.5" hidden="1" customHeight="1"/>
    <row r="52065" ht="16.5" hidden="1" customHeight="1"/>
    <row r="52066" ht="16.5" hidden="1" customHeight="1"/>
    <row r="52067" ht="16.5" hidden="1" customHeight="1"/>
    <row r="52068" ht="16.5" hidden="1" customHeight="1"/>
    <row r="52069" ht="16.5" hidden="1" customHeight="1"/>
    <row r="52070" ht="16.5" hidden="1" customHeight="1"/>
    <row r="52071" ht="16.5" hidden="1" customHeight="1"/>
    <row r="52072" ht="16.5" hidden="1" customHeight="1"/>
    <row r="52073" ht="16.5" hidden="1" customHeight="1"/>
    <row r="52074" ht="16.5" hidden="1" customHeight="1"/>
    <row r="52075" ht="16.5" hidden="1" customHeight="1"/>
    <row r="52076" ht="16.5" hidden="1" customHeight="1"/>
    <row r="52077" ht="16.5" hidden="1" customHeight="1"/>
    <row r="52078" ht="16.5" hidden="1" customHeight="1"/>
    <row r="52079" ht="16.5" hidden="1" customHeight="1"/>
    <row r="52080" ht="16.5" hidden="1" customHeight="1"/>
    <row r="52081" ht="16.5" hidden="1" customHeight="1"/>
    <row r="52082" ht="16.5" hidden="1" customHeight="1"/>
    <row r="52083" ht="16.5" hidden="1" customHeight="1"/>
    <row r="52084" ht="16.5" hidden="1" customHeight="1"/>
    <row r="52085" ht="16.5" hidden="1" customHeight="1"/>
    <row r="52086" ht="16.5" hidden="1" customHeight="1"/>
    <row r="52087" ht="16.5" hidden="1" customHeight="1"/>
    <row r="52088" ht="16.5" hidden="1" customHeight="1"/>
    <row r="52089" ht="16.5" hidden="1" customHeight="1"/>
    <row r="52090" ht="16.5" hidden="1" customHeight="1"/>
    <row r="52091" ht="16.5" hidden="1" customHeight="1"/>
    <row r="52092" ht="16.5" hidden="1" customHeight="1"/>
    <row r="52093" ht="16.5" hidden="1" customHeight="1"/>
    <row r="52094" ht="16.5" hidden="1" customHeight="1"/>
    <row r="52095" ht="16.5" hidden="1" customHeight="1"/>
    <row r="52096" ht="16.5" hidden="1" customHeight="1"/>
    <row r="52097" ht="16.5" hidden="1" customHeight="1"/>
    <row r="52098" ht="16.5" hidden="1" customHeight="1"/>
    <row r="52099" ht="16.5" hidden="1" customHeight="1"/>
    <row r="52100" ht="16.5" hidden="1" customHeight="1"/>
    <row r="52101" ht="16.5" hidden="1" customHeight="1"/>
    <row r="52102" ht="16.5" hidden="1" customHeight="1"/>
    <row r="52103" ht="16.5" hidden="1" customHeight="1"/>
    <row r="52104" ht="16.5" hidden="1" customHeight="1"/>
    <row r="52105" ht="16.5" hidden="1" customHeight="1"/>
    <row r="52106" ht="16.5" hidden="1" customHeight="1"/>
    <row r="52107" ht="16.5" hidden="1" customHeight="1"/>
    <row r="52108" ht="16.5" hidden="1" customHeight="1"/>
    <row r="52109" ht="16.5" hidden="1" customHeight="1"/>
    <row r="52110" ht="16.5" hidden="1" customHeight="1"/>
    <row r="52111" ht="16.5" hidden="1" customHeight="1"/>
    <row r="52112" ht="16.5" hidden="1" customHeight="1"/>
    <row r="52113" ht="16.5" hidden="1" customHeight="1"/>
    <row r="52114" ht="16.5" hidden="1" customHeight="1"/>
    <row r="52115" ht="16.5" hidden="1" customHeight="1"/>
    <row r="52116" ht="16.5" hidden="1" customHeight="1"/>
    <row r="52117" ht="16.5" hidden="1" customHeight="1"/>
    <row r="52118" ht="16.5" hidden="1" customHeight="1"/>
    <row r="52119" ht="16.5" hidden="1" customHeight="1"/>
    <row r="52120" ht="16.5" hidden="1" customHeight="1"/>
    <row r="52121" ht="16.5" hidden="1" customHeight="1"/>
    <row r="52122" ht="16.5" hidden="1" customHeight="1"/>
    <row r="52123" ht="16.5" hidden="1" customHeight="1"/>
    <row r="52124" ht="16.5" hidden="1" customHeight="1"/>
    <row r="52125" ht="16.5" hidden="1" customHeight="1"/>
    <row r="52126" ht="16.5" hidden="1" customHeight="1"/>
    <row r="52127" ht="16.5" hidden="1" customHeight="1"/>
    <row r="52128" ht="16.5" hidden="1" customHeight="1"/>
    <row r="52129" ht="16.5" hidden="1" customHeight="1"/>
    <row r="52130" ht="16.5" hidden="1" customHeight="1"/>
    <row r="52131" ht="16.5" hidden="1" customHeight="1"/>
    <row r="52132" ht="16.5" hidden="1" customHeight="1"/>
    <row r="52133" ht="16.5" hidden="1" customHeight="1"/>
    <row r="52134" ht="16.5" hidden="1" customHeight="1"/>
    <row r="52135" ht="16.5" hidden="1" customHeight="1"/>
    <row r="52136" ht="16.5" hidden="1" customHeight="1"/>
    <row r="52137" ht="16.5" hidden="1" customHeight="1"/>
    <row r="52138" ht="16.5" hidden="1" customHeight="1"/>
    <row r="52139" ht="16.5" hidden="1" customHeight="1"/>
    <row r="52140" ht="16.5" hidden="1" customHeight="1"/>
    <row r="52141" ht="16.5" hidden="1" customHeight="1"/>
    <row r="52142" ht="16.5" hidden="1" customHeight="1"/>
    <row r="52143" ht="16.5" hidden="1" customHeight="1"/>
    <row r="52144" ht="16.5" hidden="1" customHeight="1"/>
    <row r="52145" ht="16.5" hidden="1" customHeight="1"/>
    <row r="52146" ht="16.5" hidden="1" customHeight="1"/>
    <row r="52147" ht="16.5" hidden="1" customHeight="1"/>
    <row r="52148" ht="16.5" hidden="1" customHeight="1"/>
    <row r="52149" ht="16.5" hidden="1" customHeight="1"/>
    <row r="52150" ht="16.5" hidden="1" customHeight="1"/>
    <row r="52151" ht="16.5" hidden="1" customHeight="1"/>
    <row r="52152" ht="16.5" hidden="1" customHeight="1"/>
    <row r="52153" ht="16.5" hidden="1" customHeight="1"/>
    <row r="52154" ht="16.5" hidden="1" customHeight="1"/>
    <row r="52155" ht="16.5" hidden="1" customHeight="1"/>
    <row r="52156" ht="16.5" hidden="1" customHeight="1"/>
    <row r="52157" ht="16.5" hidden="1" customHeight="1"/>
    <row r="52158" ht="16.5" hidden="1" customHeight="1"/>
    <row r="52159" ht="16.5" hidden="1" customHeight="1"/>
    <row r="52160" ht="16.5" hidden="1" customHeight="1"/>
    <row r="52161" ht="16.5" hidden="1" customHeight="1"/>
    <row r="52162" ht="16.5" hidden="1" customHeight="1"/>
    <row r="52163" ht="16.5" hidden="1" customHeight="1"/>
    <row r="52164" ht="16.5" hidden="1" customHeight="1"/>
    <row r="52165" ht="16.5" hidden="1" customHeight="1"/>
    <row r="52166" ht="16.5" hidden="1" customHeight="1"/>
    <row r="52167" ht="16.5" hidden="1" customHeight="1"/>
    <row r="52168" ht="16.5" hidden="1" customHeight="1"/>
    <row r="52169" ht="16.5" hidden="1" customHeight="1"/>
    <row r="52170" ht="16.5" hidden="1" customHeight="1"/>
    <row r="52171" ht="16.5" hidden="1" customHeight="1"/>
    <row r="52172" ht="16.5" hidden="1" customHeight="1"/>
    <row r="52173" ht="16.5" hidden="1" customHeight="1"/>
    <row r="52174" ht="16.5" hidden="1" customHeight="1"/>
    <row r="52175" ht="16.5" hidden="1" customHeight="1"/>
    <row r="52176" ht="16.5" hidden="1" customHeight="1"/>
    <row r="52177" ht="16.5" hidden="1" customHeight="1"/>
    <row r="52178" ht="16.5" hidden="1" customHeight="1"/>
    <row r="52179" ht="16.5" hidden="1" customHeight="1"/>
    <row r="52180" ht="16.5" hidden="1" customHeight="1"/>
    <row r="52181" ht="16.5" hidden="1" customHeight="1"/>
    <row r="52182" ht="16.5" hidden="1" customHeight="1"/>
    <row r="52183" ht="16.5" hidden="1" customHeight="1"/>
    <row r="52184" ht="16.5" hidden="1" customHeight="1"/>
    <row r="52185" ht="16.5" hidden="1" customHeight="1"/>
    <row r="52186" ht="16.5" hidden="1" customHeight="1"/>
    <row r="52187" ht="16.5" hidden="1" customHeight="1"/>
    <row r="52188" ht="16.5" hidden="1" customHeight="1"/>
    <row r="52189" ht="16.5" hidden="1" customHeight="1"/>
    <row r="52190" ht="16.5" hidden="1" customHeight="1"/>
    <row r="52191" ht="16.5" hidden="1" customHeight="1"/>
    <row r="52192" ht="16.5" hidden="1" customHeight="1"/>
    <row r="52193" ht="16.5" hidden="1" customHeight="1"/>
    <row r="52194" ht="16.5" hidden="1" customHeight="1"/>
    <row r="52195" ht="16.5" hidden="1" customHeight="1"/>
    <row r="52196" ht="16.5" hidden="1" customHeight="1"/>
    <row r="52197" ht="16.5" hidden="1" customHeight="1"/>
    <row r="52198" ht="16.5" hidden="1" customHeight="1"/>
    <row r="52199" ht="16.5" hidden="1" customHeight="1"/>
    <row r="52200" ht="16.5" hidden="1" customHeight="1"/>
    <row r="52201" ht="16.5" hidden="1" customHeight="1"/>
    <row r="52202" ht="16.5" hidden="1" customHeight="1"/>
    <row r="52203" ht="16.5" hidden="1" customHeight="1"/>
    <row r="52204" ht="16.5" hidden="1" customHeight="1"/>
    <row r="52205" ht="16.5" hidden="1" customHeight="1"/>
    <row r="52206" ht="16.5" hidden="1" customHeight="1"/>
    <row r="52207" ht="16.5" hidden="1" customHeight="1"/>
    <row r="52208" ht="16.5" hidden="1" customHeight="1"/>
    <row r="52209" ht="16.5" hidden="1" customHeight="1"/>
    <row r="52210" ht="16.5" hidden="1" customHeight="1"/>
    <row r="52211" ht="16.5" hidden="1" customHeight="1"/>
    <row r="52212" ht="16.5" hidden="1" customHeight="1"/>
    <row r="52213" ht="16.5" hidden="1" customHeight="1"/>
    <row r="52214" ht="16.5" hidden="1" customHeight="1"/>
    <row r="52215" ht="16.5" hidden="1" customHeight="1"/>
    <row r="52216" ht="16.5" hidden="1" customHeight="1"/>
    <row r="52217" ht="16.5" hidden="1" customHeight="1"/>
    <row r="52218" ht="16.5" hidden="1" customHeight="1"/>
    <row r="52219" ht="16.5" hidden="1" customHeight="1"/>
    <row r="52220" ht="16.5" hidden="1" customHeight="1"/>
    <row r="52221" ht="16.5" hidden="1" customHeight="1"/>
    <row r="52222" ht="16.5" hidden="1" customHeight="1"/>
    <row r="52223" ht="16.5" hidden="1" customHeight="1"/>
    <row r="52224" ht="16.5" hidden="1" customHeight="1"/>
    <row r="52225" ht="16.5" hidden="1" customHeight="1"/>
    <row r="52226" ht="16.5" hidden="1" customHeight="1"/>
    <row r="52227" ht="16.5" hidden="1" customHeight="1"/>
    <row r="52228" ht="16.5" hidden="1" customHeight="1"/>
    <row r="52229" ht="16.5" hidden="1" customHeight="1"/>
    <row r="52230" ht="16.5" hidden="1" customHeight="1"/>
    <row r="52231" ht="16.5" hidden="1" customHeight="1"/>
    <row r="52232" ht="16.5" hidden="1" customHeight="1"/>
    <row r="52233" ht="16.5" hidden="1" customHeight="1"/>
    <row r="52234" ht="16.5" hidden="1" customHeight="1"/>
    <row r="52235" ht="16.5" hidden="1" customHeight="1"/>
    <row r="52236" ht="16.5" hidden="1" customHeight="1"/>
    <row r="52237" ht="16.5" hidden="1" customHeight="1"/>
    <row r="52238" ht="16.5" hidden="1" customHeight="1"/>
    <row r="52239" ht="16.5" hidden="1" customHeight="1"/>
    <row r="52240" ht="16.5" hidden="1" customHeight="1"/>
    <row r="52241" ht="16.5" hidden="1" customHeight="1"/>
    <row r="52242" ht="16.5" hidden="1" customHeight="1"/>
    <row r="52243" ht="16.5" hidden="1" customHeight="1"/>
    <row r="52244" ht="16.5" hidden="1" customHeight="1"/>
    <row r="52245" ht="16.5" hidden="1" customHeight="1"/>
    <row r="52246" ht="16.5" hidden="1" customHeight="1"/>
    <row r="52247" ht="16.5" hidden="1" customHeight="1"/>
    <row r="52248" ht="16.5" hidden="1" customHeight="1"/>
    <row r="52249" ht="16.5" hidden="1" customHeight="1"/>
    <row r="52250" ht="16.5" hidden="1" customHeight="1"/>
    <row r="52251" ht="16.5" hidden="1" customHeight="1"/>
    <row r="52252" ht="16.5" hidden="1" customHeight="1"/>
    <row r="52253" ht="16.5" hidden="1" customHeight="1"/>
    <row r="52254" ht="16.5" hidden="1" customHeight="1"/>
    <row r="52255" ht="16.5" hidden="1" customHeight="1"/>
    <row r="52256" ht="16.5" hidden="1" customHeight="1"/>
    <row r="52257" ht="16.5" hidden="1" customHeight="1"/>
    <row r="52258" ht="16.5" hidden="1" customHeight="1"/>
    <row r="52259" ht="16.5" hidden="1" customHeight="1"/>
    <row r="52260" ht="16.5" hidden="1" customHeight="1"/>
    <row r="52261" ht="16.5" hidden="1" customHeight="1"/>
    <row r="52262" ht="16.5" hidden="1" customHeight="1"/>
    <row r="52263" ht="16.5" hidden="1" customHeight="1"/>
    <row r="52264" ht="16.5" hidden="1" customHeight="1"/>
    <row r="52265" ht="16.5" hidden="1" customHeight="1"/>
    <row r="52266" ht="16.5" hidden="1" customHeight="1"/>
    <row r="52267" ht="16.5" hidden="1" customHeight="1"/>
    <row r="52268" ht="16.5" hidden="1" customHeight="1"/>
    <row r="52269" ht="16.5" hidden="1" customHeight="1"/>
    <row r="52270" ht="16.5" hidden="1" customHeight="1"/>
    <row r="52271" ht="16.5" hidden="1" customHeight="1"/>
    <row r="52272" ht="16.5" hidden="1" customHeight="1"/>
    <row r="52273" ht="16.5" hidden="1" customHeight="1"/>
    <row r="52274" ht="16.5" hidden="1" customHeight="1"/>
    <row r="52275" ht="16.5" hidden="1" customHeight="1"/>
    <row r="52276" ht="16.5" hidden="1" customHeight="1"/>
    <row r="52277" ht="16.5" hidden="1" customHeight="1"/>
    <row r="52278" ht="16.5" hidden="1" customHeight="1"/>
    <row r="52279" ht="16.5" hidden="1" customHeight="1"/>
    <row r="52280" ht="16.5" hidden="1" customHeight="1"/>
    <row r="52281" ht="16.5" hidden="1" customHeight="1"/>
    <row r="52282" ht="16.5" hidden="1" customHeight="1"/>
    <row r="52283" ht="16.5" hidden="1" customHeight="1"/>
    <row r="52284" ht="16.5" hidden="1" customHeight="1"/>
    <row r="52285" ht="16.5" hidden="1" customHeight="1"/>
    <row r="52286" ht="16.5" hidden="1" customHeight="1"/>
    <row r="52287" ht="16.5" hidden="1" customHeight="1"/>
    <row r="52288" ht="16.5" hidden="1" customHeight="1"/>
    <row r="52289" ht="16.5" hidden="1" customHeight="1"/>
    <row r="52290" ht="16.5" hidden="1" customHeight="1"/>
    <row r="52291" ht="16.5" hidden="1" customHeight="1"/>
    <row r="52292" ht="16.5" hidden="1" customHeight="1"/>
    <row r="52293" ht="16.5" hidden="1" customHeight="1"/>
    <row r="52294" ht="16.5" hidden="1" customHeight="1"/>
    <row r="52295" ht="16.5" hidden="1" customHeight="1"/>
    <row r="52296" ht="16.5" hidden="1" customHeight="1"/>
    <row r="52297" ht="16.5" hidden="1" customHeight="1"/>
    <row r="52298" ht="16.5" hidden="1" customHeight="1"/>
    <row r="52299" ht="16.5" hidden="1" customHeight="1"/>
    <row r="52300" ht="16.5" hidden="1" customHeight="1"/>
    <row r="52301" ht="16.5" hidden="1" customHeight="1"/>
    <row r="52302" ht="16.5" hidden="1" customHeight="1"/>
    <row r="52303" ht="16.5" hidden="1" customHeight="1"/>
    <row r="52304" ht="16.5" hidden="1" customHeight="1"/>
    <row r="52305" ht="16.5" hidden="1" customHeight="1"/>
    <row r="52306" ht="16.5" hidden="1" customHeight="1"/>
    <row r="52307" ht="16.5" hidden="1" customHeight="1"/>
    <row r="52308" ht="16.5" hidden="1" customHeight="1"/>
    <row r="52309" ht="16.5" hidden="1" customHeight="1"/>
    <row r="52310" ht="16.5" hidden="1" customHeight="1"/>
    <row r="52311" ht="16.5" hidden="1" customHeight="1"/>
    <row r="52312" ht="16.5" hidden="1" customHeight="1"/>
    <row r="52313" ht="16.5" hidden="1" customHeight="1"/>
    <row r="52314" ht="16.5" hidden="1" customHeight="1"/>
    <row r="52315" ht="16.5" hidden="1" customHeight="1"/>
    <row r="52316" ht="16.5" hidden="1" customHeight="1"/>
    <row r="52317" ht="16.5" hidden="1" customHeight="1"/>
    <row r="52318" ht="16.5" hidden="1" customHeight="1"/>
    <row r="52319" ht="16.5" hidden="1" customHeight="1"/>
    <row r="52320" ht="16.5" hidden="1" customHeight="1"/>
    <row r="52321" ht="16.5" hidden="1" customHeight="1"/>
    <row r="52322" ht="16.5" hidden="1" customHeight="1"/>
    <row r="52323" ht="16.5" hidden="1" customHeight="1"/>
    <row r="52324" ht="16.5" hidden="1" customHeight="1"/>
    <row r="52325" ht="16.5" hidden="1" customHeight="1"/>
    <row r="52326" ht="16.5" hidden="1" customHeight="1"/>
    <row r="52327" ht="16.5" hidden="1" customHeight="1"/>
    <row r="52328" ht="16.5" hidden="1" customHeight="1"/>
    <row r="52329" ht="16.5" hidden="1" customHeight="1"/>
    <row r="52330" ht="16.5" hidden="1" customHeight="1"/>
    <row r="52331" ht="16.5" hidden="1" customHeight="1"/>
    <row r="52332" ht="16.5" hidden="1" customHeight="1"/>
    <row r="52333" ht="16.5" hidden="1" customHeight="1"/>
    <row r="52334" ht="16.5" hidden="1" customHeight="1"/>
    <row r="52335" ht="16.5" hidden="1" customHeight="1"/>
    <row r="52336" ht="16.5" hidden="1" customHeight="1"/>
    <row r="52337" ht="16.5" hidden="1" customHeight="1"/>
    <row r="52338" ht="16.5" hidden="1" customHeight="1"/>
    <row r="52339" ht="16.5" hidden="1" customHeight="1"/>
    <row r="52340" ht="16.5" hidden="1" customHeight="1"/>
    <row r="52341" ht="16.5" hidden="1" customHeight="1"/>
    <row r="52342" ht="16.5" hidden="1" customHeight="1"/>
    <row r="52343" ht="16.5" hidden="1" customHeight="1"/>
    <row r="52344" ht="16.5" hidden="1" customHeight="1"/>
    <row r="52345" ht="16.5" hidden="1" customHeight="1"/>
    <row r="52346" ht="16.5" hidden="1" customHeight="1"/>
    <row r="52347" ht="16.5" hidden="1" customHeight="1"/>
    <row r="52348" ht="16.5" hidden="1" customHeight="1"/>
    <row r="52349" ht="16.5" hidden="1" customHeight="1"/>
    <row r="52350" ht="16.5" hidden="1" customHeight="1"/>
    <row r="52351" ht="16.5" hidden="1" customHeight="1"/>
    <row r="52352" ht="16.5" hidden="1" customHeight="1"/>
    <row r="52353" ht="16.5" hidden="1" customHeight="1"/>
    <row r="52354" ht="16.5" hidden="1" customHeight="1"/>
    <row r="52355" ht="16.5" hidden="1" customHeight="1"/>
    <row r="52356" ht="16.5" hidden="1" customHeight="1"/>
    <row r="52357" ht="16.5" hidden="1" customHeight="1"/>
    <row r="52358" ht="16.5" hidden="1" customHeight="1"/>
    <row r="52359" ht="16.5" hidden="1" customHeight="1"/>
    <row r="52360" ht="16.5" hidden="1" customHeight="1"/>
    <row r="52361" ht="16.5" hidden="1" customHeight="1"/>
    <row r="52362" ht="16.5" hidden="1" customHeight="1"/>
    <row r="52363" ht="16.5" hidden="1" customHeight="1"/>
    <row r="52364" ht="16.5" hidden="1" customHeight="1"/>
    <row r="52365" ht="16.5" hidden="1" customHeight="1"/>
    <row r="52366" ht="16.5" hidden="1" customHeight="1"/>
    <row r="52367" ht="16.5" hidden="1" customHeight="1"/>
    <row r="52368" ht="16.5" hidden="1" customHeight="1"/>
    <row r="52369" ht="16.5" hidden="1" customHeight="1"/>
    <row r="52370" ht="16.5" hidden="1" customHeight="1"/>
    <row r="52371" ht="16.5" hidden="1" customHeight="1"/>
    <row r="52372" ht="16.5" hidden="1" customHeight="1"/>
    <row r="52373" ht="16.5" hidden="1" customHeight="1"/>
    <row r="52374" ht="16.5" hidden="1" customHeight="1"/>
    <row r="52375" ht="16.5" hidden="1" customHeight="1"/>
    <row r="52376" ht="16.5" hidden="1" customHeight="1"/>
    <row r="52377" ht="16.5" hidden="1" customHeight="1"/>
    <row r="52378" ht="16.5" hidden="1" customHeight="1"/>
    <row r="52379" ht="16.5" hidden="1" customHeight="1"/>
    <row r="52380" ht="16.5" hidden="1" customHeight="1"/>
    <row r="52381" ht="16.5" hidden="1" customHeight="1"/>
    <row r="52382" ht="16.5" hidden="1" customHeight="1"/>
    <row r="52383" ht="16.5" hidden="1" customHeight="1"/>
    <row r="52384" ht="16.5" hidden="1" customHeight="1"/>
    <row r="52385" ht="16.5" hidden="1" customHeight="1"/>
    <row r="52386" ht="16.5" hidden="1" customHeight="1"/>
    <row r="52387" ht="16.5" hidden="1" customHeight="1"/>
    <row r="52388" ht="16.5" hidden="1" customHeight="1"/>
    <row r="52389" ht="16.5" hidden="1" customHeight="1"/>
    <row r="52390" ht="16.5" hidden="1" customHeight="1"/>
    <row r="52391" ht="16.5" hidden="1" customHeight="1"/>
    <row r="52392" ht="16.5" hidden="1" customHeight="1"/>
    <row r="52393" ht="16.5" hidden="1" customHeight="1"/>
    <row r="52394" ht="16.5" hidden="1" customHeight="1"/>
    <row r="52395" ht="16.5" hidden="1" customHeight="1"/>
    <row r="52396" ht="16.5" hidden="1" customHeight="1"/>
    <row r="52397" ht="16.5" hidden="1" customHeight="1"/>
    <row r="52398" ht="16.5" hidden="1" customHeight="1"/>
    <row r="52399" ht="16.5" hidden="1" customHeight="1"/>
    <row r="52400" ht="16.5" hidden="1" customHeight="1"/>
    <row r="52401" ht="16.5" hidden="1" customHeight="1"/>
    <row r="52402" ht="16.5" hidden="1" customHeight="1"/>
    <row r="52403" ht="16.5" hidden="1" customHeight="1"/>
    <row r="52404" ht="16.5" hidden="1" customHeight="1"/>
    <row r="52405" ht="16.5" hidden="1" customHeight="1"/>
    <row r="52406" ht="16.5" hidden="1" customHeight="1"/>
    <row r="52407" ht="16.5" hidden="1" customHeight="1"/>
    <row r="52408" ht="16.5" hidden="1" customHeight="1"/>
    <row r="52409" ht="16.5" hidden="1" customHeight="1"/>
    <row r="52410" ht="16.5" hidden="1" customHeight="1"/>
    <row r="52411" ht="16.5" hidden="1" customHeight="1"/>
    <row r="52412" ht="16.5" hidden="1" customHeight="1"/>
    <row r="52413" ht="16.5" hidden="1" customHeight="1"/>
    <row r="52414" ht="16.5" hidden="1" customHeight="1"/>
    <row r="52415" ht="16.5" hidden="1" customHeight="1"/>
    <row r="52416" ht="16.5" hidden="1" customHeight="1"/>
    <row r="52417" ht="16.5" hidden="1" customHeight="1"/>
    <row r="52418" ht="16.5" hidden="1" customHeight="1"/>
    <row r="52419" ht="16.5" hidden="1" customHeight="1"/>
    <row r="52420" ht="16.5" hidden="1" customHeight="1"/>
    <row r="52421" ht="16.5" hidden="1" customHeight="1"/>
    <row r="52422" ht="16.5" hidden="1" customHeight="1"/>
    <row r="52423" ht="16.5" hidden="1" customHeight="1"/>
    <row r="52424" ht="16.5" hidden="1" customHeight="1"/>
    <row r="52425" ht="16.5" hidden="1" customHeight="1"/>
    <row r="52426" ht="16.5" hidden="1" customHeight="1"/>
    <row r="52427" ht="16.5" hidden="1" customHeight="1"/>
    <row r="52428" ht="16.5" hidden="1" customHeight="1"/>
    <row r="52429" ht="16.5" hidden="1" customHeight="1"/>
    <row r="52430" ht="16.5" hidden="1" customHeight="1"/>
    <row r="52431" ht="16.5" hidden="1" customHeight="1"/>
    <row r="52432" ht="16.5" hidden="1" customHeight="1"/>
    <row r="52433" ht="16.5" hidden="1" customHeight="1"/>
    <row r="52434" ht="16.5" hidden="1" customHeight="1"/>
    <row r="52435" ht="16.5" hidden="1" customHeight="1"/>
    <row r="52436" ht="16.5" hidden="1" customHeight="1"/>
    <row r="52437" ht="16.5" hidden="1" customHeight="1"/>
    <row r="52438" ht="16.5" hidden="1" customHeight="1"/>
    <row r="52439" ht="16.5" hidden="1" customHeight="1"/>
    <row r="52440" ht="16.5" hidden="1" customHeight="1"/>
    <row r="52441" ht="16.5" hidden="1" customHeight="1"/>
    <row r="52442" ht="16.5" hidden="1" customHeight="1"/>
    <row r="52443" ht="16.5" hidden="1" customHeight="1"/>
    <row r="52444" ht="16.5" hidden="1" customHeight="1"/>
    <row r="52445" ht="16.5" hidden="1" customHeight="1"/>
    <row r="52446" ht="16.5" hidden="1" customHeight="1"/>
    <row r="52447" ht="16.5" hidden="1" customHeight="1"/>
    <row r="52448" ht="16.5" hidden="1" customHeight="1"/>
    <row r="52449" ht="16.5" hidden="1" customHeight="1"/>
    <row r="52450" ht="16.5" hidden="1" customHeight="1"/>
    <row r="52451" ht="16.5" hidden="1" customHeight="1"/>
    <row r="52452" ht="16.5" hidden="1" customHeight="1"/>
    <row r="52453" ht="16.5" hidden="1" customHeight="1"/>
    <row r="52454" ht="16.5" hidden="1" customHeight="1"/>
    <row r="52455" ht="16.5" hidden="1" customHeight="1"/>
    <row r="52456" ht="16.5" hidden="1" customHeight="1"/>
    <row r="52457" ht="16.5" hidden="1" customHeight="1"/>
    <row r="52458" ht="16.5" hidden="1" customHeight="1"/>
    <row r="52459" ht="16.5" hidden="1" customHeight="1"/>
    <row r="52460" ht="16.5" hidden="1" customHeight="1"/>
    <row r="52461" ht="16.5" hidden="1" customHeight="1"/>
    <row r="52462" ht="16.5" hidden="1" customHeight="1"/>
    <row r="52463" ht="16.5" hidden="1" customHeight="1"/>
    <row r="52464" ht="16.5" hidden="1" customHeight="1"/>
    <row r="52465" ht="16.5" hidden="1" customHeight="1"/>
    <row r="52466" ht="16.5" hidden="1" customHeight="1"/>
    <row r="52467" ht="16.5" hidden="1" customHeight="1"/>
    <row r="52468" ht="16.5" hidden="1" customHeight="1"/>
    <row r="52469" ht="16.5" hidden="1" customHeight="1"/>
    <row r="52470" ht="16.5" hidden="1" customHeight="1"/>
    <row r="52471" ht="16.5" hidden="1" customHeight="1"/>
    <row r="52472" ht="16.5" hidden="1" customHeight="1"/>
    <row r="52473" ht="16.5" hidden="1" customHeight="1"/>
    <row r="52474" ht="16.5" hidden="1" customHeight="1"/>
    <row r="52475" ht="16.5" hidden="1" customHeight="1"/>
    <row r="52476" ht="16.5" hidden="1" customHeight="1"/>
    <row r="52477" ht="16.5" hidden="1" customHeight="1"/>
    <row r="52478" ht="16.5" hidden="1" customHeight="1"/>
    <row r="52479" ht="16.5" hidden="1" customHeight="1"/>
    <row r="52480" ht="16.5" hidden="1" customHeight="1"/>
    <row r="52481" ht="16.5" hidden="1" customHeight="1"/>
    <row r="52482" ht="16.5" hidden="1" customHeight="1"/>
    <row r="52483" ht="16.5" hidden="1" customHeight="1"/>
    <row r="52484" ht="16.5" hidden="1" customHeight="1"/>
    <row r="52485" ht="16.5" hidden="1" customHeight="1"/>
    <row r="52486" ht="16.5" hidden="1" customHeight="1"/>
    <row r="52487" ht="16.5" hidden="1" customHeight="1"/>
    <row r="52488" ht="16.5" hidden="1" customHeight="1"/>
    <row r="52489" ht="16.5" hidden="1" customHeight="1"/>
    <row r="52490" ht="16.5" hidden="1" customHeight="1"/>
    <row r="52491" ht="16.5" hidden="1" customHeight="1"/>
    <row r="52492" ht="16.5" hidden="1" customHeight="1"/>
    <row r="52493" ht="16.5" hidden="1" customHeight="1"/>
    <row r="52494" ht="16.5" hidden="1" customHeight="1"/>
    <row r="52495" ht="16.5" hidden="1" customHeight="1"/>
    <row r="52496" ht="16.5" hidden="1" customHeight="1"/>
    <row r="52497" ht="16.5" hidden="1" customHeight="1"/>
    <row r="52498" ht="16.5" hidden="1" customHeight="1"/>
    <row r="52499" ht="16.5" hidden="1" customHeight="1"/>
    <row r="52500" ht="16.5" hidden="1" customHeight="1"/>
    <row r="52501" ht="16.5" hidden="1" customHeight="1"/>
    <row r="52502" ht="16.5" hidden="1" customHeight="1"/>
    <row r="52503" ht="16.5" hidden="1" customHeight="1"/>
    <row r="52504" ht="16.5" hidden="1" customHeight="1"/>
    <row r="52505" ht="16.5" hidden="1" customHeight="1"/>
    <row r="52506" ht="16.5" hidden="1" customHeight="1"/>
    <row r="52507" ht="16.5" hidden="1" customHeight="1"/>
    <row r="52508" ht="16.5" hidden="1" customHeight="1"/>
    <row r="52509" ht="16.5" hidden="1" customHeight="1"/>
    <row r="52510" ht="16.5" hidden="1" customHeight="1"/>
    <row r="52511" ht="16.5" hidden="1" customHeight="1"/>
    <row r="52512" ht="16.5" hidden="1" customHeight="1"/>
    <row r="52513" ht="16.5" hidden="1" customHeight="1"/>
    <row r="52514" ht="16.5" hidden="1" customHeight="1"/>
    <row r="52515" ht="16.5" hidden="1" customHeight="1"/>
    <row r="52516" ht="16.5" hidden="1" customHeight="1"/>
    <row r="52517" ht="16.5" hidden="1" customHeight="1"/>
    <row r="52518" ht="16.5" hidden="1" customHeight="1"/>
    <row r="52519" ht="16.5" hidden="1" customHeight="1"/>
    <row r="52520" ht="16.5" hidden="1" customHeight="1"/>
    <row r="52521" ht="16.5" hidden="1" customHeight="1"/>
    <row r="52522" ht="16.5" hidden="1" customHeight="1"/>
    <row r="52523" ht="16.5" hidden="1" customHeight="1"/>
    <row r="52524" ht="16.5" hidden="1" customHeight="1"/>
    <row r="52525" ht="16.5" hidden="1" customHeight="1"/>
    <row r="52526" ht="16.5" hidden="1" customHeight="1"/>
    <row r="52527" ht="16.5" hidden="1" customHeight="1"/>
    <row r="52528" ht="16.5" hidden="1" customHeight="1"/>
    <row r="52529" ht="16.5" hidden="1" customHeight="1"/>
    <row r="52530" ht="16.5" hidden="1" customHeight="1"/>
    <row r="52531" ht="16.5" hidden="1" customHeight="1"/>
    <row r="52532" ht="16.5" hidden="1" customHeight="1"/>
    <row r="52533" ht="16.5" hidden="1" customHeight="1"/>
    <row r="52534" ht="16.5" hidden="1" customHeight="1"/>
    <row r="52535" ht="16.5" hidden="1" customHeight="1"/>
    <row r="52536" ht="16.5" hidden="1" customHeight="1"/>
    <row r="52537" ht="16.5" hidden="1" customHeight="1"/>
    <row r="52538" ht="16.5" hidden="1" customHeight="1"/>
    <row r="52539" ht="16.5" hidden="1" customHeight="1"/>
    <row r="52540" ht="16.5" hidden="1" customHeight="1"/>
    <row r="52541" ht="16.5" hidden="1" customHeight="1"/>
    <row r="52542" ht="16.5" hidden="1" customHeight="1"/>
    <row r="52543" ht="16.5" hidden="1" customHeight="1"/>
    <row r="52544" ht="16.5" hidden="1" customHeight="1"/>
    <row r="52545" ht="16.5" hidden="1" customHeight="1"/>
    <row r="52546" ht="16.5" hidden="1" customHeight="1"/>
    <row r="52547" ht="16.5" hidden="1" customHeight="1"/>
    <row r="52548" ht="16.5" hidden="1" customHeight="1"/>
    <row r="52549" ht="16.5" hidden="1" customHeight="1"/>
    <row r="52550" ht="16.5" hidden="1" customHeight="1"/>
    <row r="52551" ht="16.5" hidden="1" customHeight="1"/>
    <row r="52552" ht="16.5" hidden="1" customHeight="1"/>
    <row r="52553" ht="16.5" hidden="1" customHeight="1"/>
    <row r="52554" ht="16.5" hidden="1" customHeight="1"/>
    <row r="52555" ht="16.5" hidden="1" customHeight="1"/>
    <row r="52556" ht="16.5" hidden="1" customHeight="1"/>
    <row r="52557" ht="16.5" hidden="1" customHeight="1"/>
    <row r="52558" ht="16.5" hidden="1" customHeight="1"/>
    <row r="52559" ht="16.5" hidden="1" customHeight="1"/>
    <row r="52560" ht="16.5" hidden="1" customHeight="1"/>
    <row r="52561" ht="16.5" hidden="1" customHeight="1"/>
    <row r="52562" ht="16.5" hidden="1" customHeight="1"/>
    <row r="52563" ht="16.5" hidden="1" customHeight="1"/>
    <row r="52564" ht="16.5" hidden="1" customHeight="1"/>
    <row r="52565" ht="16.5" hidden="1" customHeight="1"/>
    <row r="52566" ht="16.5" hidden="1" customHeight="1"/>
    <row r="52567" ht="16.5" hidden="1" customHeight="1"/>
    <row r="52568" ht="16.5" hidden="1" customHeight="1"/>
    <row r="52569" ht="16.5" hidden="1" customHeight="1"/>
    <row r="52570" ht="16.5" hidden="1" customHeight="1"/>
    <row r="52571" ht="16.5" hidden="1" customHeight="1"/>
    <row r="52572" ht="16.5" hidden="1" customHeight="1"/>
    <row r="52573" ht="16.5" hidden="1" customHeight="1"/>
    <row r="52574" ht="16.5" hidden="1" customHeight="1"/>
    <row r="52575" ht="16.5" hidden="1" customHeight="1"/>
    <row r="52576" ht="16.5" hidden="1" customHeight="1"/>
    <row r="52577" ht="16.5" hidden="1" customHeight="1"/>
    <row r="52578" ht="16.5" hidden="1" customHeight="1"/>
    <row r="52579" ht="16.5" hidden="1" customHeight="1"/>
    <row r="52580" ht="16.5" hidden="1" customHeight="1"/>
    <row r="52581" ht="16.5" hidden="1" customHeight="1"/>
    <row r="52582" ht="16.5" hidden="1" customHeight="1"/>
    <row r="52583" ht="16.5" hidden="1" customHeight="1"/>
    <row r="52584" ht="16.5" hidden="1" customHeight="1"/>
    <row r="52585" ht="16.5" hidden="1" customHeight="1"/>
    <row r="52586" ht="16.5" hidden="1" customHeight="1"/>
    <row r="52587" ht="16.5" hidden="1" customHeight="1"/>
    <row r="52588" ht="16.5" hidden="1" customHeight="1"/>
    <row r="52589" ht="16.5" hidden="1" customHeight="1"/>
    <row r="52590" ht="16.5" hidden="1" customHeight="1"/>
    <row r="52591" ht="16.5" hidden="1" customHeight="1"/>
    <row r="52592" ht="16.5" hidden="1" customHeight="1"/>
    <row r="52593" ht="16.5" hidden="1" customHeight="1"/>
    <row r="52594" ht="16.5" hidden="1" customHeight="1"/>
    <row r="52595" ht="16.5" hidden="1" customHeight="1"/>
    <row r="52596" ht="16.5" hidden="1" customHeight="1"/>
    <row r="52597" ht="16.5" hidden="1" customHeight="1"/>
    <row r="52598" ht="16.5" hidden="1" customHeight="1"/>
    <row r="52599" ht="16.5" hidden="1" customHeight="1"/>
    <row r="52600" ht="16.5" hidden="1" customHeight="1"/>
    <row r="52601" ht="16.5" hidden="1" customHeight="1"/>
    <row r="52602" ht="16.5" hidden="1" customHeight="1"/>
    <row r="52603" ht="16.5" hidden="1" customHeight="1"/>
    <row r="52604" ht="16.5" hidden="1" customHeight="1"/>
    <row r="52605" ht="16.5" hidden="1" customHeight="1"/>
    <row r="52606" ht="16.5" hidden="1" customHeight="1"/>
    <row r="52607" ht="16.5" hidden="1" customHeight="1"/>
    <row r="52608" ht="16.5" hidden="1" customHeight="1"/>
    <row r="52609" ht="16.5" hidden="1" customHeight="1"/>
    <row r="52610" ht="16.5" hidden="1" customHeight="1"/>
    <row r="52611" ht="16.5" hidden="1" customHeight="1"/>
    <row r="52612" ht="16.5" hidden="1" customHeight="1"/>
    <row r="52613" ht="16.5" hidden="1" customHeight="1"/>
    <row r="52614" ht="16.5" hidden="1" customHeight="1"/>
    <row r="52615" ht="16.5" hidden="1" customHeight="1"/>
    <row r="52616" ht="16.5" hidden="1" customHeight="1"/>
    <row r="52617" ht="16.5" hidden="1" customHeight="1"/>
    <row r="52618" ht="16.5" hidden="1" customHeight="1"/>
    <row r="52619" ht="16.5" hidden="1" customHeight="1"/>
    <row r="52620" ht="16.5" hidden="1" customHeight="1"/>
    <row r="52621" ht="16.5" hidden="1" customHeight="1"/>
    <row r="52622" ht="16.5" hidden="1" customHeight="1"/>
    <row r="52623" ht="16.5" hidden="1" customHeight="1"/>
    <row r="52624" ht="16.5" hidden="1" customHeight="1"/>
    <row r="52625" ht="16.5" hidden="1" customHeight="1"/>
    <row r="52626" ht="16.5" hidden="1" customHeight="1"/>
    <row r="52627" ht="16.5" hidden="1" customHeight="1"/>
    <row r="52628" ht="16.5" hidden="1" customHeight="1"/>
    <row r="52629" ht="16.5" hidden="1" customHeight="1"/>
    <row r="52630" ht="16.5" hidden="1" customHeight="1"/>
    <row r="52631" ht="16.5" hidden="1" customHeight="1"/>
    <row r="52632" ht="16.5" hidden="1" customHeight="1"/>
    <row r="52633" ht="16.5" hidden="1" customHeight="1"/>
    <row r="52634" ht="16.5" hidden="1" customHeight="1"/>
    <row r="52635" ht="16.5" hidden="1" customHeight="1"/>
    <row r="52636" ht="16.5" hidden="1" customHeight="1"/>
    <row r="52637" ht="16.5" hidden="1" customHeight="1"/>
    <row r="52638" ht="16.5" hidden="1" customHeight="1"/>
    <row r="52639" ht="16.5" hidden="1" customHeight="1"/>
    <row r="52640" ht="16.5" hidden="1" customHeight="1"/>
    <row r="52641" ht="16.5" hidden="1" customHeight="1"/>
    <row r="52642" ht="16.5" hidden="1" customHeight="1"/>
    <row r="52643" ht="16.5" hidden="1" customHeight="1"/>
    <row r="52644" ht="16.5" hidden="1" customHeight="1"/>
    <row r="52645" ht="16.5" hidden="1" customHeight="1"/>
    <row r="52646" ht="16.5" hidden="1" customHeight="1"/>
    <row r="52647" ht="16.5" hidden="1" customHeight="1"/>
    <row r="52648" ht="16.5" hidden="1" customHeight="1"/>
    <row r="52649" ht="16.5" hidden="1" customHeight="1"/>
    <row r="52650" ht="16.5" hidden="1" customHeight="1"/>
    <row r="52651" ht="16.5" hidden="1" customHeight="1"/>
    <row r="52652" ht="16.5" hidden="1" customHeight="1"/>
    <row r="52653" ht="16.5" hidden="1" customHeight="1"/>
    <row r="52654" ht="16.5" hidden="1" customHeight="1"/>
    <row r="52655" ht="16.5" hidden="1" customHeight="1"/>
    <row r="52656" ht="16.5" hidden="1" customHeight="1"/>
    <row r="52657" ht="16.5" hidden="1" customHeight="1"/>
    <row r="52658" ht="16.5" hidden="1" customHeight="1"/>
    <row r="52659" ht="16.5" hidden="1" customHeight="1"/>
    <row r="52660" ht="16.5" hidden="1" customHeight="1"/>
    <row r="52661" ht="16.5" hidden="1" customHeight="1"/>
    <row r="52662" ht="16.5" hidden="1" customHeight="1"/>
    <row r="52663" ht="16.5" hidden="1" customHeight="1"/>
    <row r="52664" ht="16.5" hidden="1" customHeight="1"/>
    <row r="52665" ht="16.5" hidden="1" customHeight="1"/>
    <row r="52666" ht="16.5" hidden="1" customHeight="1"/>
    <row r="52667" ht="16.5" hidden="1" customHeight="1"/>
    <row r="52668" ht="16.5" hidden="1" customHeight="1"/>
    <row r="52669" ht="16.5" hidden="1" customHeight="1"/>
    <row r="52670" ht="16.5" hidden="1" customHeight="1"/>
    <row r="52671" ht="16.5" hidden="1" customHeight="1"/>
    <row r="52672" ht="16.5" hidden="1" customHeight="1"/>
    <row r="52673" ht="16.5" hidden="1" customHeight="1"/>
    <row r="52674" ht="16.5" hidden="1" customHeight="1"/>
    <row r="52675" ht="16.5" hidden="1" customHeight="1"/>
    <row r="52676" ht="16.5" hidden="1" customHeight="1"/>
    <row r="52677" ht="16.5" hidden="1" customHeight="1"/>
    <row r="52678" ht="16.5" hidden="1" customHeight="1"/>
    <row r="52679" ht="16.5" hidden="1" customHeight="1"/>
    <row r="52680" ht="16.5" hidden="1" customHeight="1"/>
    <row r="52681" ht="16.5" hidden="1" customHeight="1"/>
    <row r="52682" ht="16.5" hidden="1" customHeight="1"/>
    <row r="52683" ht="16.5" hidden="1" customHeight="1"/>
    <row r="52684" ht="16.5" hidden="1" customHeight="1"/>
    <row r="52685" ht="16.5" hidden="1" customHeight="1"/>
    <row r="52686" ht="16.5" hidden="1" customHeight="1"/>
    <row r="52687" ht="16.5" hidden="1" customHeight="1"/>
    <row r="52688" ht="16.5" hidden="1" customHeight="1"/>
    <row r="52689" ht="16.5" hidden="1" customHeight="1"/>
    <row r="52690" ht="16.5" hidden="1" customHeight="1"/>
    <row r="52691" ht="16.5" hidden="1" customHeight="1"/>
    <row r="52692" ht="16.5" hidden="1" customHeight="1"/>
    <row r="52693" ht="16.5" hidden="1" customHeight="1"/>
    <row r="52694" ht="16.5" hidden="1" customHeight="1"/>
    <row r="52695" ht="16.5" hidden="1" customHeight="1"/>
    <row r="52696" ht="16.5" hidden="1" customHeight="1"/>
    <row r="52697" ht="16.5" hidden="1" customHeight="1"/>
    <row r="52698" ht="16.5" hidden="1" customHeight="1"/>
    <row r="52699" ht="16.5" hidden="1" customHeight="1"/>
    <row r="52700" ht="16.5" hidden="1" customHeight="1"/>
    <row r="52701" ht="16.5" hidden="1" customHeight="1"/>
    <row r="52702" ht="16.5" hidden="1" customHeight="1"/>
    <row r="52703" ht="16.5" hidden="1" customHeight="1"/>
    <row r="52704" ht="16.5" hidden="1" customHeight="1"/>
    <row r="52705" ht="16.5" hidden="1" customHeight="1"/>
    <row r="52706" ht="16.5" hidden="1" customHeight="1"/>
    <row r="52707" ht="16.5" hidden="1" customHeight="1"/>
    <row r="52708" ht="16.5" hidden="1" customHeight="1"/>
    <row r="52709" ht="16.5" hidden="1" customHeight="1"/>
    <row r="52710" ht="16.5" hidden="1" customHeight="1"/>
    <row r="52711" ht="16.5" hidden="1" customHeight="1"/>
    <row r="52712" ht="16.5" hidden="1" customHeight="1"/>
    <row r="52713" ht="16.5" hidden="1" customHeight="1"/>
    <row r="52714" ht="16.5" hidden="1" customHeight="1"/>
    <row r="52715" ht="16.5" hidden="1" customHeight="1"/>
    <row r="52716" ht="16.5" hidden="1" customHeight="1"/>
    <row r="52717" ht="16.5" hidden="1" customHeight="1"/>
    <row r="52718" ht="16.5" hidden="1" customHeight="1"/>
    <row r="52719" ht="16.5" hidden="1" customHeight="1"/>
    <row r="52720" ht="16.5" hidden="1" customHeight="1"/>
    <row r="52721" ht="16.5" hidden="1" customHeight="1"/>
    <row r="52722" ht="16.5" hidden="1" customHeight="1"/>
    <row r="52723" ht="16.5" hidden="1" customHeight="1"/>
    <row r="52724" ht="16.5" hidden="1" customHeight="1"/>
    <row r="52725" ht="16.5" hidden="1" customHeight="1"/>
    <row r="52726" ht="16.5" hidden="1" customHeight="1"/>
    <row r="52727" ht="16.5" hidden="1" customHeight="1"/>
    <row r="52728" ht="16.5" hidden="1" customHeight="1"/>
    <row r="52729" ht="16.5" hidden="1" customHeight="1"/>
    <row r="52730" ht="16.5" hidden="1" customHeight="1"/>
    <row r="52731" ht="16.5" hidden="1" customHeight="1"/>
    <row r="52732" ht="16.5" hidden="1" customHeight="1"/>
    <row r="52733" ht="16.5" hidden="1" customHeight="1"/>
    <row r="52734" ht="16.5" hidden="1" customHeight="1"/>
    <row r="52735" ht="16.5" hidden="1" customHeight="1"/>
    <row r="52736" ht="16.5" hidden="1" customHeight="1"/>
    <row r="52737" ht="16.5" hidden="1" customHeight="1"/>
    <row r="52738" ht="16.5" hidden="1" customHeight="1"/>
    <row r="52739" ht="16.5" hidden="1" customHeight="1"/>
    <row r="52740" ht="16.5" hidden="1" customHeight="1"/>
    <row r="52741" ht="16.5" hidden="1" customHeight="1"/>
    <row r="52742" ht="16.5" hidden="1" customHeight="1"/>
    <row r="52743" ht="16.5" hidden="1" customHeight="1"/>
    <row r="52744" ht="16.5" hidden="1" customHeight="1"/>
    <row r="52745" ht="16.5" hidden="1" customHeight="1"/>
    <row r="52746" ht="16.5" hidden="1" customHeight="1"/>
    <row r="52747" ht="16.5" hidden="1" customHeight="1"/>
    <row r="52748" ht="16.5" hidden="1" customHeight="1"/>
    <row r="52749" ht="16.5" hidden="1" customHeight="1"/>
    <row r="52750" ht="16.5" hidden="1" customHeight="1"/>
    <row r="52751" ht="16.5" hidden="1" customHeight="1"/>
    <row r="52752" ht="16.5" hidden="1" customHeight="1"/>
    <row r="52753" ht="16.5" hidden="1" customHeight="1"/>
    <row r="52754" ht="16.5" hidden="1" customHeight="1"/>
    <row r="52755" ht="16.5" hidden="1" customHeight="1"/>
    <row r="52756" ht="16.5" hidden="1" customHeight="1"/>
    <row r="52757" ht="16.5" hidden="1" customHeight="1"/>
    <row r="52758" ht="16.5" hidden="1" customHeight="1"/>
    <row r="52759" ht="16.5" hidden="1" customHeight="1"/>
    <row r="52760" ht="16.5" hidden="1" customHeight="1"/>
    <row r="52761" ht="16.5" hidden="1" customHeight="1"/>
    <row r="52762" ht="16.5" hidden="1" customHeight="1"/>
    <row r="52763" ht="16.5" hidden="1" customHeight="1"/>
    <row r="52764" ht="16.5" hidden="1" customHeight="1"/>
    <row r="52765" ht="16.5" hidden="1" customHeight="1"/>
    <row r="52766" ht="16.5" hidden="1" customHeight="1"/>
    <row r="52767" ht="16.5" hidden="1" customHeight="1"/>
    <row r="52768" ht="16.5" hidden="1" customHeight="1"/>
    <row r="52769" ht="16.5" hidden="1" customHeight="1"/>
    <row r="52770" ht="16.5" hidden="1" customHeight="1"/>
    <row r="52771" ht="16.5" hidden="1" customHeight="1"/>
    <row r="52772" ht="16.5" hidden="1" customHeight="1"/>
    <row r="52773" ht="16.5" hidden="1" customHeight="1"/>
    <row r="52774" ht="16.5" hidden="1" customHeight="1"/>
    <row r="52775" ht="16.5" hidden="1" customHeight="1"/>
    <row r="52776" ht="16.5" hidden="1" customHeight="1"/>
    <row r="52777" ht="16.5" hidden="1" customHeight="1"/>
    <row r="52778" ht="16.5" hidden="1" customHeight="1"/>
    <row r="52779" ht="16.5" hidden="1" customHeight="1"/>
    <row r="52780" ht="16.5" hidden="1" customHeight="1"/>
    <row r="52781" ht="16.5" hidden="1" customHeight="1"/>
    <row r="52782" ht="16.5" hidden="1" customHeight="1"/>
    <row r="52783" ht="16.5" hidden="1" customHeight="1"/>
    <row r="52784" ht="16.5" hidden="1" customHeight="1"/>
    <row r="52785" ht="16.5" hidden="1" customHeight="1"/>
    <row r="52786" ht="16.5" hidden="1" customHeight="1"/>
    <row r="52787" ht="16.5" hidden="1" customHeight="1"/>
    <row r="52788" ht="16.5" hidden="1" customHeight="1"/>
    <row r="52789" ht="16.5" hidden="1" customHeight="1"/>
    <row r="52790" ht="16.5" hidden="1" customHeight="1"/>
    <row r="52791" ht="16.5" hidden="1" customHeight="1"/>
    <row r="52792" ht="16.5" hidden="1" customHeight="1"/>
    <row r="52793" ht="16.5" hidden="1" customHeight="1"/>
    <row r="52794" ht="16.5" hidden="1" customHeight="1"/>
    <row r="52795" ht="16.5" hidden="1" customHeight="1"/>
    <row r="52796" ht="16.5" hidden="1" customHeight="1"/>
    <row r="52797" ht="16.5" hidden="1" customHeight="1"/>
    <row r="52798" ht="16.5" hidden="1" customHeight="1"/>
    <row r="52799" ht="16.5" hidden="1" customHeight="1"/>
    <row r="52800" ht="16.5" hidden="1" customHeight="1"/>
    <row r="52801" ht="16.5" hidden="1" customHeight="1"/>
    <row r="52802" ht="16.5" hidden="1" customHeight="1"/>
    <row r="52803" ht="16.5" hidden="1" customHeight="1"/>
    <row r="52804" ht="16.5" hidden="1" customHeight="1"/>
    <row r="52805" ht="16.5" hidden="1" customHeight="1"/>
    <row r="52806" ht="16.5" hidden="1" customHeight="1"/>
    <row r="52807" ht="16.5" hidden="1" customHeight="1"/>
    <row r="52808" ht="16.5" hidden="1" customHeight="1"/>
    <row r="52809" ht="16.5" hidden="1" customHeight="1"/>
    <row r="52810" ht="16.5" hidden="1" customHeight="1"/>
    <row r="52811" ht="16.5" hidden="1" customHeight="1"/>
    <row r="52812" ht="16.5" hidden="1" customHeight="1"/>
    <row r="52813" ht="16.5" hidden="1" customHeight="1"/>
    <row r="52814" ht="16.5" hidden="1" customHeight="1"/>
    <row r="52815" ht="16.5" hidden="1" customHeight="1"/>
    <row r="52816" ht="16.5" hidden="1" customHeight="1"/>
    <row r="52817" ht="16.5" hidden="1" customHeight="1"/>
    <row r="52818" ht="16.5" hidden="1" customHeight="1"/>
    <row r="52819" ht="16.5" hidden="1" customHeight="1"/>
    <row r="52820" ht="16.5" hidden="1" customHeight="1"/>
    <row r="52821" ht="16.5" hidden="1" customHeight="1"/>
    <row r="52822" ht="16.5" hidden="1" customHeight="1"/>
    <row r="52823" ht="16.5" hidden="1" customHeight="1"/>
    <row r="52824" ht="16.5" hidden="1" customHeight="1"/>
    <row r="52825" ht="16.5" hidden="1" customHeight="1"/>
    <row r="52826" ht="16.5" hidden="1" customHeight="1"/>
    <row r="52827" ht="16.5" hidden="1" customHeight="1"/>
    <row r="52828" ht="16.5" hidden="1" customHeight="1"/>
    <row r="52829" ht="16.5" hidden="1" customHeight="1"/>
    <row r="52830" ht="16.5" hidden="1" customHeight="1"/>
    <row r="52831" ht="16.5" hidden="1" customHeight="1"/>
    <row r="52832" ht="16.5" hidden="1" customHeight="1"/>
    <row r="52833" ht="16.5" hidden="1" customHeight="1"/>
    <row r="52834" ht="16.5" hidden="1" customHeight="1"/>
    <row r="52835" ht="16.5" hidden="1" customHeight="1"/>
    <row r="52836" ht="16.5" hidden="1" customHeight="1"/>
    <row r="52837" ht="16.5" hidden="1" customHeight="1"/>
    <row r="52838" ht="16.5" hidden="1" customHeight="1"/>
    <row r="52839" ht="16.5" hidden="1" customHeight="1"/>
    <row r="52840" ht="16.5" hidden="1" customHeight="1"/>
    <row r="52841" ht="16.5" hidden="1" customHeight="1"/>
    <row r="52842" ht="16.5" hidden="1" customHeight="1"/>
    <row r="52843" ht="16.5" hidden="1" customHeight="1"/>
    <row r="52844" ht="16.5" hidden="1" customHeight="1"/>
    <row r="52845" ht="16.5" hidden="1" customHeight="1"/>
    <row r="52846" ht="16.5" hidden="1" customHeight="1"/>
    <row r="52847" ht="16.5" hidden="1" customHeight="1"/>
    <row r="52848" ht="16.5" hidden="1" customHeight="1"/>
    <row r="52849" ht="16.5" hidden="1" customHeight="1"/>
    <row r="52850" ht="16.5" hidden="1" customHeight="1"/>
    <row r="52851" ht="16.5" hidden="1" customHeight="1"/>
    <row r="52852" ht="16.5" hidden="1" customHeight="1"/>
    <row r="52853" ht="16.5" hidden="1" customHeight="1"/>
    <row r="52854" ht="16.5" hidden="1" customHeight="1"/>
    <row r="52855" ht="16.5" hidden="1" customHeight="1"/>
    <row r="52856" ht="16.5" hidden="1" customHeight="1"/>
    <row r="52857" ht="16.5" hidden="1" customHeight="1"/>
    <row r="52858" ht="16.5" hidden="1" customHeight="1"/>
    <row r="52859" ht="16.5" hidden="1" customHeight="1"/>
    <row r="52860" ht="16.5" hidden="1" customHeight="1"/>
    <row r="52861" ht="16.5" hidden="1" customHeight="1"/>
    <row r="52862" ht="16.5" hidden="1" customHeight="1"/>
    <row r="52863" ht="16.5" hidden="1" customHeight="1"/>
    <row r="52864" ht="16.5" hidden="1" customHeight="1"/>
    <row r="52865" ht="16.5" hidden="1" customHeight="1"/>
    <row r="52866" ht="16.5" hidden="1" customHeight="1"/>
    <row r="52867" ht="16.5" hidden="1" customHeight="1"/>
    <row r="52868" ht="16.5" hidden="1" customHeight="1"/>
    <row r="52869" ht="16.5" hidden="1" customHeight="1"/>
    <row r="52870" ht="16.5" hidden="1" customHeight="1"/>
    <row r="52871" ht="16.5" hidden="1" customHeight="1"/>
    <row r="52872" ht="16.5" hidden="1" customHeight="1"/>
    <row r="52873" ht="16.5" hidden="1" customHeight="1"/>
    <row r="52874" ht="16.5" hidden="1" customHeight="1"/>
    <row r="52875" ht="16.5" hidden="1" customHeight="1"/>
    <row r="52876" ht="16.5" hidden="1" customHeight="1"/>
    <row r="52877" ht="16.5" hidden="1" customHeight="1"/>
    <row r="52878" ht="16.5" hidden="1" customHeight="1"/>
    <row r="52879" ht="16.5" hidden="1" customHeight="1"/>
    <row r="52880" ht="16.5" hidden="1" customHeight="1"/>
    <row r="52881" ht="16.5" hidden="1" customHeight="1"/>
    <row r="52882" ht="16.5" hidden="1" customHeight="1"/>
    <row r="52883" ht="16.5" hidden="1" customHeight="1"/>
    <row r="52884" ht="16.5" hidden="1" customHeight="1"/>
    <row r="52885" ht="16.5" hidden="1" customHeight="1"/>
    <row r="52886" ht="16.5" hidden="1" customHeight="1"/>
    <row r="52887" ht="16.5" hidden="1" customHeight="1"/>
    <row r="52888" ht="16.5" hidden="1" customHeight="1"/>
    <row r="52889" ht="16.5" hidden="1" customHeight="1"/>
    <row r="52890" ht="16.5" hidden="1" customHeight="1"/>
    <row r="52891" ht="16.5" hidden="1" customHeight="1"/>
    <row r="52892" ht="16.5" hidden="1" customHeight="1"/>
    <row r="52893" ht="16.5" hidden="1" customHeight="1"/>
    <row r="52894" ht="16.5" hidden="1" customHeight="1"/>
    <row r="52895" ht="16.5" hidden="1" customHeight="1"/>
    <row r="52896" ht="16.5" hidden="1" customHeight="1"/>
    <row r="52897" ht="16.5" hidden="1" customHeight="1"/>
    <row r="52898" ht="16.5" hidden="1" customHeight="1"/>
    <row r="52899" ht="16.5" hidden="1" customHeight="1"/>
    <row r="52900" ht="16.5" hidden="1" customHeight="1"/>
    <row r="52901" ht="16.5" hidden="1" customHeight="1"/>
    <row r="52902" ht="16.5" hidden="1" customHeight="1"/>
    <row r="52903" ht="16.5" hidden="1" customHeight="1"/>
    <row r="52904" ht="16.5" hidden="1" customHeight="1"/>
    <row r="52905" ht="16.5" hidden="1" customHeight="1"/>
    <row r="52906" ht="16.5" hidden="1" customHeight="1"/>
    <row r="52907" ht="16.5" hidden="1" customHeight="1"/>
    <row r="52908" ht="16.5" hidden="1" customHeight="1"/>
    <row r="52909" ht="16.5" hidden="1" customHeight="1"/>
    <row r="52910" ht="16.5" hidden="1" customHeight="1"/>
    <row r="52911" ht="16.5" hidden="1" customHeight="1"/>
    <row r="52912" ht="16.5" hidden="1" customHeight="1"/>
    <row r="52913" ht="16.5" hidden="1" customHeight="1"/>
    <row r="52914" ht="16.5" hidden="1" customHeight="1"/>
    <row r="52915" ht="16.5" hidden="1" customHeight="1"/>
    <row r="52916" ht="16.5" hidden="1" customHeight="1"/>
    <row r="52917" ht="16.5" hidden="1" customHeight="1"/>
    <row r="52918" ht="16.5" hidden="1" customHeight="1"/>
    <row r="52919" ht="16.5" hidden="1" customHeight="1"/>
    <row r="52920" ht="16.5" hidden="1" customHeight="1"/>
    <row r="52921" ht="16.5" hidden="1" customHeight="1"/>
    <row r="52922" ht="16.5" hidden="1" customHeight="1"/>
    <row r="52923" ht="16.5" hidden="1" customHeight="1"/>
    <row r="52924" ht="16.5" hidden="1" customHeight="1"/>
    <row r="52925" ht="16.5" hidden="1" customHeight="1"/>
    <row r="52926" ht="16.5" hidden="1" customHeight="1"/>
    <row r="52927" ht="16.5" hidden="1" customHeight="1"/>
    <row r="52928" ht="16.5" hidden="1" customHeight="1"/>
    <row r="52929" ht="16.5" hidden="1" customHeight="1"/>
    <row r="52930" ht="16.5" hidden="1" customHeight="1"/>
    <row r="52931" ht="16.5" hidden="1" customHeight="1"/>
    <row r="52932" ht="16.5" hidden="1" customHeight="1"/>
    <row r="52933" ht="16.5" hidden="1" customHeight="1"/>
    <row r="52934" ht="16.5" hidden="1" customHeight="1"/>
    <row r="52935" ht="16.5" hidden="1" customHeight="1"/>
    <row r="52936" ht="16.5" hidden="1" customHeight="1"/>
    <row r="52937" ht="16.5" hidden="1" customHeight="1"/>
    <row r="52938" ht="16.5" hidden="1" customHeight="1"/>
    <row r="52939" ht="16.5" hidden="1" customHeight="1"/>
    <row r="52940" ht="16.5" hidden="1" customHeight="1"/>
    <row r="52941" ht="16.5" hidden="1" customHeight="1"/>
    <row r="52942" ht="16.5" hidden="1" customHeight="1"/>
    <row r="52943" ht="16.5" hidden="1" customHeight="1"/>
    <row r="52944" ht="16.5" hidden="1" customHeight="1"/>
    <row r="52945" ht="16.5" hidden="1" customHeight="1"/>
    <row r="52946" ht="16.5" hidden="1" customHeight="1"/>
    <row r="52947" ht="16.5" hidden="1" customHeight="1"/>
    <row r="52948" ht="16.5" hidden="1" customHeight="1"/>
    <row r="52949" ht="16.5" hidden="1" customHeight="1"/>
    <row r="52950" ht="16.5" hidden="1" customHeight="1"/>
    <row r="52951" ht="16.5" hidden="1" customHeight="1"/>
    <row r="52952" ht="16.5" hidden="1" customHeight="1"/>
    <row r="52953" ht="16.5" hidden="1" customHeight="1"/>
    <row r="52954" ht="16.5" hidden="1" customHeight="1"/>
    <row r="52955" ht="16.5" hidden="1" customHeight="1"/>
    <row r="52956" ht="16.5" hidden="1" customHeight="1"/>
    <row r="52957" ht="16.5" hidden="1" customHeight="1"/>
    <row r="52958" ht="16.5" hidden="1" customHeight="1"/>
    <row r="52959" ht="16.5" hidden="1" customHeight="1"/>
    <row r="52960" ht="16.5" hidden="1" customHeight="1"/>
    <row r="52961" ht="16.5" hidden="1" customHeight="1"/>
    <row r="52962" ht="16.5" hidden="1" customHeight="1"/>
    <row r="52963" ht="16.5" hidden="1" customHeight="1"/>
    <row r="52964" ht="16.5" hidden="1" customHeight="1"/>
    <row r="52965" ht="16.5" hidden="1" customHeight="1"/>
    <row r="52966" ht="16.5" hidden="1" customHeight="1"/>
    <row r="52967" ht="16.5" hidden="1" customHeight="1"/>
    <row r="52968" ht="16.5" hidden="1" customHeight="1"/>
    <row r="52969" ht="16.5" hidden="1" customHeight="1"/>
    <row r="52970" ht="16.5" hidden="1" customHeight="1"/>
    <row r="52971" ht="16.5" hidden="1" customHeight="1"/>
    <row r="52972" ht="16.5" hidden="1" customHeight="1"/>
    <row r="52973" ht="16.5" hidden="1" customHeight="1"/>
    <row r="52974" ht="16.5" hidden="1" customHeight="1"/>
    <row r="52975" ht="16.5" hidden="1" customHeight="1"/>
    <row r="52976" ht="16.5" hidden="1" customHeight="1"/>
    <row r="52977" ht="16.5" hidden="1" customHeight="1"/>
    <row r="52978" ht="16.5" hidden="1" customHeight="1"/>
    <row r="52979" ht="16.5" hidden="1" customHeight="1"/>
    <row r="52980" ht="16.5" hidden="1" customHeight="1"/>
    <row r="52981" ht="16.5" hidden="1" customHeight="1"/>
    <row r="52982" ht="16.5" hidden="1" customHeight="1"/>
    <row r="52983" ht="16.5" hidden="1" customHeight="1"/>
    <row r="52984" ht="16.5" hidden="1" customHeight="1"/>
    <row r="52985" ht="16.5" hidden="1" customHeight="1"/>
    <row r="52986" ht="16.5" hidden="1" customHeight="1"/>
    <row r="52987" ht="16.5" hidden="1" customHeight="1"/>
    <row r="52988" ht="16.5" hidden="1" customHeight="1"/>
    <row r="52989" ht="16.5" hidden="1" customHeight="1"/>
    <row r="52990" ht="16.5" hidden="1" customHeight="1"/>
    <row r="52991" ht="16.5" hidden="1" customHeight="1"/>
    <row r="52992" ht="16.5" hidden="1" customHeight="1"/>
    <row r="52993" ht="16.5" hidden="1" customHeight="1"/>
    <row r="52994" ht="16.5" hidden="1" customHeight="1"/>
    <row r="52995" ht="16.5" hidden="1" customHeight="1"/>
    <row r="52996" ht="16.5" hidden="1" customHeight="1"/>
    <row r="52997" ht="16.5" hidden="1" customHeight="1"/>
    <row r="52998" ht="16.5" hidden="1" customHeight="1"/>
    <row r="52999" ht="16.5" hidden="1" customHeight="1"/>
    <row r="53000" ht="16.5" hidden="1" customHeight="1"/>
    <row r="53001" ht="16.5" hidden="1" customHeight="1"/>
    <row r="53002" ht="16.5" hidden="1" customHeight="1"/>
    <row r="53003" ht="16.5" hidden="1" customHeight="1"/>
    <row r="53004" ht="16.5" hidden="1" customHeight="1"/>
    <row r="53005" ht="16.5" hidden="1" customHeight="1"/>
    <row r="53006" ht="16.5" hidden="1" customHeight="1"/>
    <row r="53007" ht="16.5" hidden="1" customHeight="1"/>
    <row r="53008" ht="16.5" hidden="1" customHeight="1"/>
    <row r="53009" ht="16.5" hidden="1" customHeight="1"/>
    <row r="53010" ht="16.5" hidden="1" customHeight="1"/>
    <row r="53011" ht="16.5" hidden="1" customHeight="1"/>
    <row r="53012" ht="16.5" hidden="1" customHeight="1"/>
    <row r="53013" ht="16.5" hidden="1" customHeight="1"/>
    <row r="53014" ht="16.5" hidden="1" customHeight="1"/>
    <row r="53015" ht="16.5" hidden="1" customHeight="1"/>
    <row r="53016" ht="16.5" hidden="1" customHeight="1"/>
    <row r="53017" ht="16.5" hidden="1" customHeight="1"/>
    <row r="53018" ht="16.5" hidden="1" customHeight="1"/>
    <row r="53019" ht="16.5" hidden="1" customHeight="1"/>
    <row r="53020" ht="16.5" hidden="1" customHeight="1"/>
    <row r="53021" ht="16.5" hidden="1" customHeight="1"/>
    <row r="53022" ht="16.5" hidden="1" customHeight="1"/>
    <row r="53023" ht="16.5" hidden="1" customHeight="1"/>
    <row r="53024" ht="16.5" hidden="1" customHeight="1"/>
    <row r="53025" ht="16.5" hidden="1" customHeight="1"/>
    <row r="53026" ht="16.5" hidden="1" customHeight="1"/>
    <row r="53027" ht="16.5" hidden="1" customHeight="1"/>
    <row r="53028" ht="16.5" hidden="1" customHeight="1"/>
    <row r="53029" ht="16.5" hidden="1" customHeight="1"/>
    <row r="53030" ht="16.5" hidden="1" customHeight="1"/>
    <row r="53031" ht="16.5" hidden="1" customHeight="1"/>
    <row r="53032" ht="16.5" hidden="1" customHeight="1"/>
    <row r="53033" ht="16.5" hidden="1" customHeight="1"/>
    <row r="53034" ht="16.5" hidden="1" customHeight="1"/>
    <row r="53035" ht="16.5" hidden="1" customHeight="1"/>
    <row r="53036" ht="16.5" hidden="1" customHeight="1"/>
    <row r="53037" ht="16.5" hidden="1" customHeight="1"/>
    <row r="53038" ht="16.5" hidden="1" customHeight="1"/>
    <row r="53039" ht="16.5" hidden="1" customHeight="1"/>
    <row r="53040" ht="16.5" hidden="1" customHeight="1"/>
    <row r="53041" ht="16.5" hidden="1" customHeight="1"/>
    <row r="53042" ht="16.5" hidden="1" customHeight="1"/>
    <row r="53043" ht="16.5" hidden="1" customHeight="1"/>
    <row r="53044" ht="16.5" hidden="1" customHeight="1"/>
    <row r="53045" ht="16.5" hidden="1" customHeight="1"/>
    <row r="53046" ht="16.5" hidden="1" customHeight="1"/>
    <row r="53047" ht="16.5" hidden="1" customHeight="1"/>
    <row r="53048" ht="16.5" hidden="1" customHeight="1"/>
    <row r="53049" ht="16.5" hidden="1" customHeight="1"/>
    <row r="53050" ht="16.5" hidden="1" customHeight="1"/>
    <row r="53051" ht="16.5" hidden="1" customHeight="1"/>
    <row r="53052" ht="16.5" hidden="1" customHeight="1"/>
    <row r="53053" ht="16.5" hidden="1" customHeight="1"/>
    <row r="53054" ht="16.5" hidden="1" customHeight="1"/>
    <row r="53055" ht="16.5" hidden="1" customHeight="1"/>
    <row r="53056" ht="16.5" hidden="1" customHeight="1"/>
    <row r="53057" ht="16.5" hidden="1" customHeight="1"/>
    <row r="53058" ht="16.5" hidden="1" customHeight="1"/>
    <row r="53059" ht="16.5" hidden="1" customHeight="1"/>
    <row r="53060" ht="16.5" hidden="1" customHeight="1"/>
    <row r="53061" ht="16.5" hidden="1" customHeight="1"/>
    <row r="53062" ht="16.5" hidden="1" customHeight="1"/>
    <row r="53063" ht="16.5" hidden="1" customHeight="1"/>
    <row r="53064" ht="16.5" hidden="1" customHeight="1"/>
    <row r="53065" ht="16.5" hidden="1" customHeight="1"/>
    <row r="53066" ht="16.5" hidden="1" customHeight="1"/>
    <row r="53067" ht="16.5" hidden="1" customHeight="1"/>
    <row r="53068" ht="16.5" hidden="1" customHeight="1"/>
    <row r="53069" ht="16.5" hidden="1" customHeight="1"/>
    <row r="53070" ht="16.5" hidden="1" customHeight="1"/>
    <row r="53071" ht="16.5" hidden="1" customHeight="1"/>
    <row r="53072" ht="16.5" hidden="1" customHeight="1"/>
    <row r="53073" ht="16.5" hidden="1" customHeight="1"/>
    <row r="53074" ht="16.5" hidden="1" customHeight="1"/>
    <row r="53075" ht="16.5" hidden="1" customHeight="1"/>
    <row r="53076" ht="16.5" hidden="1" customHeight="1"/>
    <row r="53077" ht="16.5" hidden="1" customHeight="1"/>
    <row r="53078" ht="16.5" hidden="1" customHeight="1"/>
    <row r="53079" ht="16.5" hidden="1" customHeight="1"/>
    <row r="53080" ht="16.5" hidden="1" customHeight="1"/>
    <row r="53081" ht="16.5" hidden="1" customHeight="1"/>
    <row r="53082" ht="16.5" hidden="1" customHeight="1"/>
    <row r="53083" ht="16.5" hidden="1" customHeight="1"/>
    <row r="53084" ht="16.5" hidden="1" customHeight="1"/>
    <row r="53085" ht="16.5" hidden="1" customHeight="1"/>
    <row r="53086" ht="16.5" hidden="1" customHeight="1"/>
    <row r="53087" ht="16.5" hidden="1" customHeight="1"/>
    <row r="53088" ht="16.5" hidden="1" customHeight="1"/>
    <row r="53089" ht="16.5" hidden="1" customHeight="1"/>
    <row r="53090" ht="16.5" hidden="1" customHeight="1"/>
    <row r="53091" ht="16.5" hidden="1" customHeight="1"/>
    <row r="53092" ht="16.5" hidden="1" customHeight="1"/>
    <row r="53093" ht="16.5" hidden="1" customHeight="1"/>
    <row r="53094" ht="16.5" hidden="1" customHeight="1"/>
    <row r="53095" ht="16.5" hidden="1" customHeight="1"/>
    <row r="53096" ht="16.5" hidden="1" customHeight="1"/>
    <row r="53097" ht="16.5" hidden="1" customHeight="1"/>
    <row r="53098" ht="16.5" hidden="1" customHeight="1"/>
    <row r="53099" ht="16.5" hidden="1" customHeight="1"/>
    <row r="53100" ht="16.5" hidden="1" customHeight="1"/>
    <row r="53101" ht="16.5" hidden="1" customHeight="1"/>
    <row r="53102" ht="16.5" hidden="1" customHeight="1"/>
    <row r="53103" ht="16.5" hidden="1" customHeight="1"/>
    <row r="53104" ht="16.5" hidden="1" customHeight="1"/>
    <row r="53105" ht="16.5" hidden="1" customHeight="1"/>
    <row r="53106" ht="16.5" hidden="1" customHeight="1"/>
    <row r="53107" ht="16.5" hidden="1" customHeight="1"/>
    <row r="53108" ht="16.5" hidden="1" customHeight="1"/>
    <row r="53109" ht="16.5" hidden="1" customHeight="1"/>
    <row r="53110" ht="16.5" hidden="1" customHeight="1"/>
    <row r="53111" ht="16.5" hidden="1" customHeight="1"/>
    <row r="53112" ht="16.5" hidden="1" customHeight="1"/>
    <row r="53113" ht="16.5" hidden="1" customHeight="1"/>
    <row r="53114" ht="16.5" hidden="1" customHeight="1"/>
    <row r="53115" ht="16.5" hidden="1" customHeight="1"/>
    <row r="53116" ht="16.5" hidden="1" customHeight="1"/>
    <row r="53117" ht="16.5" hidden="1" customHeight="1"/>
    <row r="53118" ht="16.5" hidden="1" customHeight="1"/>
    <row r="53119" ht="16.5" hidden="1" customHeight="1"/>
    <row r="53120" ht="16.5" hidden="1" customHeight="1"/>
    <row r="53121" ht="16.5" hidden="1" customHeight="1"/>
    <row r="53122" ht="16.5" hidden="1" customHeight="1"/>
    <row r="53123" ht="16.5" hidden="1" customHeight="1"/>
    <row r="53124" ht="16.5" hidden="1" customHeight="1"/>
    <row r="53125" ht="16.5" hidden="1" customHeight="1"/>
    <row r="53126" ht="16.5" hidden="1" customHeight="1"/>
    <row r="53127" ht="16.5" hidden="1" customHeight="1"/>
    <row r="53128" ht="16.5" hidden="1" customHeight="1"/>
    <row r="53129" ht="16.5" hidden="1" customHeight="1"/>
    <row r="53130" ht="16.5" hidden="1" customHeight="1"/>
    <row r="53131" ht="16.5" hidden="1" customHeight="1"/>
    <row r="53132" ht="16.5" hidden="1" customHeight="1"/>
    <row r="53133" ht="16.5" hidden="1" customHeight="1"/>
    <row r="53134" ht="16.5" hidden="1" customHeight="1"/>
    <row r="53135" ht="16.5" hidden="1" customHeight="1"/>
    <row r="53136" ht="16.5" hidden="1" customHeight="1"/>
    <row r="53137" ht="16.5" hidden="1" customHeight="1"/>
    <row r="53138" ht="16.5" hidden="1" customHeight="1"/>
    <row r="53139" ht="16.5" hidden="1" customHeight="1"/>
    <row r="53140" ht="16.5" hidden="1" customHeight="1"/>
    <row r="53141" ht="16.5" hidden="1" customHeight="1"/>
    <row r="53142" ht="16.5" hidden="1" customHeight="1"/>
    <row r="53143" ht="16.5" hidden="1" customHeight="1"/>
    <row r="53144" ht="16.5" hidden="1" customHeight="1"/>
    <row r="53145" ht="16.5" hidden="1" customHeight="1"/>
    <row r="53146" ht="16.5" hidden="1" customHeight="1"/>
    <row r="53147" ht="16.5" hidden="1" customHeight="1"/>
    <row r="53148" ht="16.5" hidden="1" customHeight="1"/>
    <row r="53149" ht="16.5" hidden="1" customHeight="1"/>
    <row r="53150" ht="16.5" hidden="1" customHeight="1"/>
    <row r="53151" ht="16.5" hidden="1" customHeight="1"/>
    <row r="53152" ht="16.5" hidden="1" customHeight="1"/>
    <row r="53153" ht="16.5" hidden="1" customHeight="1"/>
    <row r="53154" ht="16.5" hidden="1" customHeight="1"/>
    <row r="53155" ht="16.5" hidden="1" customHeight="1"/>
    <row r="53156" ht="16.5" hidden="1" customHeight="1"/>
    <row r="53157" ht="16.5" hidden="1" customHeight="1"/>
    <row r="53158" ht="16.5" hidden="1" customHeight="1"/>
    <row r="53159" ht="16.5" hidden="1" customHeight="1"/>
    <row r="53160" ht="16.5" hidden="1" customHeight="1"/>
    <row r="53161" ht="16.5" hidden="1" customHeight="1"/>
    <row r="53162" ht="16.5" hidden="1" customHeight="1"/>
    <row r="53163" ht="16.5" hidden="1" customHeight="1"/>
    <row r="53164" ht="16.5" hidden="1" customHeight="1"/>
    <row r="53165" ht="16.5" hidden="1" customHeight="1"/>
    <row r="53166" ht="16.5" hidden="1" customHeight="1"/>
    <row r="53167" ht="16.5" hidden="1" customHeight="1"/>
    <row r="53168" ht="16.5" hidden="1" customHeight="1"/>
    <row r="53169" ht="16.5" hidden="1" customHeight="1"/>
    <row r="53170" ht="16.5" hidden="1" customHeight="1"/>
    <row r="53171" ht="16.5" hidden="1" customHeight="1"/>
    <row r="53172" ht="16.5" hidden="1" customHeight="1"/>
    <row r="53173" ht="16.5" hidden="1" customHeight="1"/>
    <row r="53174" ht="16.5" hidden="1" customHeight="1"/>
    <row r="53175" ht="16.5" hidden="1" customHeight="1"/>
    <row r="53176" ht="16.5" hidden="1" customHeight="1"/>
    <row r="53177" ht="16.5" hidden="1" customHeight="1"/>
    <row r="53178" ht="16.5" hidden="1" customHeight="1"/>
    <row r="53179" ht="16.5" hidden="1" customHeight="1"/>
    <row r="53180" ht="16.5" hidden="1" customHeight="1"/>
    <row r="53181" ht="16.5" hidden="1" customHeight="1"/>
    <row r="53182" ht="16.5" hidden="1" customHeight="1"/>
    <row r="53183" ht="16.5" hidden="1" customHeight="1"/>
    <row r="53184" ht="16.5" hidden="1" customHeight="1"/>
    <row r="53185" ht="16.5" hidden="1" customHeight="1"/>
    <row r="53186" ht="16.5" hidden="1" customHeight="1"/>
    <row r="53187" ht="16.5" hidden="1" customHeight="1"/>
    <row r="53188" ht="16.5" hidden="1" customHeight="1"/>
    <row r="53189" ht="16.5" hidden="1" customHeight="1"/>
    <row r="53190" ht="16.5" hidden="1" customHeight="1"/>
    <row r="53191" ht="16.5" hidden="1" customHeight="1"/>
    <row r="53192" ht="16.5" hidden="1" customHeight="1"/>
    <row r="53193" ht="16.5" hidden="1" customHeight="1"/>
    <row r="53194" ht="16.5" hidden="1" customHeight="1"/>
    <row r="53195" ht="16.5" hidden="1" customHeight="1"/>
    <row r="53196" ht="16.5" hidden="1" customHeight="1"/>
    <row r="53197" ht="16.5" hidden="1" customHeight="1"/>
    <row r="53198" ht="16.5" hidden="1" customHeight="1"/>
    <row r="53199" ht="16.5" hidden="1" customHeight="1"/>
    <row r="53200" ht="16.5" hidden="1" customHeight="1"/>
    <row r="53201" ht="16.5" hidden="1" customHeight="1"/>
    <row r="53202" ht="16.5" hidden="1" customHeight="1"/>
    <row r="53203" ht="16.5" hidden="1" customHeight="1"/>
    <row r="53204" ht="16.5" hidden="1" customHeight="1"/>
    <row r="53205" ht="16.5" hidden="1" customHeight="1"/>
    <row r="53206" ht="16.5" hidden="1" customHeight="1"/>
    <row r="53207" ht="16.5" hidden="1" customHeight="1"/>
    <row r="53208" ht="16.5" hidden="1" customHeight="1"/>
    <row r="53209" ht="16.5" hidden="1" customHeight="1"/>
    <row r="53210" ht="16.5" hidden="1" customHeight="1"/>
    <row r="53211" ht="16.5" hidden="1" customHeight="1"/>
    <row r="53212" ht="16.5" hidden="1" customHeight="1"/>
    <row r="53213" ht="16.5" hidden="1" customHeight="1"/>
    <row r="53214" ht="16.5" hidden="1" customHeight="1"/>
    <row r="53215" ht="16.5" hidden="1" customHeight="1"/>
    <row r="53216" ht="16.5" hidden="1" customHeight="1"/>
    <row r="53217" ht="16.5" hidden="1" customHeight="1"/>
    <row r="53218" ht="16.5" hidden="1" customHeight="1"/>
    <row r="53219" ht="16.5" hidden="1" customHeight="1"/>
    <row r="53220" ht="16.5" hidden="1" customHeight="1"/>
    <row r="53221" ht="16.5" hidden="1" customHeight="1"/>
    <row r="53222" ht="16.5" hidden="1" customHeight="1"/>
    <row r="53223" ht="16.5" hidden="1" customHeight="1"/>
    <row r="53224" ht="16.5" hidden="1" customHeight="1"/>
    <row r="53225" ht="16.5" hidden="1" customHeight="1"/>
    <row r="53226" ht="16.5" hidden="1" customHeight="1"/>
    <row r="53227" ht="16.5" hidden="1" customHeight="1"/>
    <row r="53228" ht="16.5" hidden="1" customHeight="1"/>
    <row r="53229" ht="16.5" hidden="1" customHeight="1"/>
    <row r="53230" ht="16.5" hidden="1" customHeight="1"/>
    <row r="53231" ht="16.5" hidden="1" customHeight="1"/>
    <row r="53232" ht="16.5" hidden="1" customHeight="1"/>
    <row r="53233" ht="16.5" hidden="1" customHeight="1"/>
    <row r="53234" ht="16.5" hidden="1" customHeight="1"/>
    <row r="53235" ht="16.5" hidden="1" customHeight="1"/>
    <row r="53236" ht="16.5" hidden="1" customHeight="1"/>
    <row r="53237" ht="16.5" hidden="1" customHeight="1"/>
    <row r="53238" ht="16.5" hidden="1" customHeight="1"/>
    <row r="53239" ht="16.5" hidden="1" customHeight="1"/>
    <row r="53240" ht="16.5" hidden="1" customHeight="1"/>
    <row r="53241" ht="16.5" hidden="1" customHeight="1"/>
    <row r="53242" ht="16.5" hidden="1" customHeight="1"/>
    <row r="53243" ht="16.5" hidden="1" customHeight="1"/>
    <row r="53244" ht="16.5" hidden="1" customHeight="1"/>
    <row r="53245" ht="16.5" hidden="1" customHeight="1"/>
    <row r="53246" ht="16.5" hidden="1" customHeight="1"/>
    <row r="53247" ht="16.5" hidden="1" customHeight="1"/>
    <row r="53248" ht="16.5" hidden="1" customHeight="1"/>
    <row r="53249" ht="16.5" hidden="1" customHeight="1"/>
    <row r="53250" ht="16.5" hidden="1" customHeight="1"/>
    <row r="53251" ht="16.5" hidden="1" customHeight="1"/>
    <row r="53252" ht="16.5" hidden="1" customHeight="1"/>
    <row r="53253" ht="16.5" hidden="1" customHeight="1"/>
    <row r="53254" ht="16.5" hidden="1" customHeight="1"/>
    <row r="53255" ht="16.5" hidden="1" customHeight="1"/>
    <row r="53256" ht="16.5" hidden="1" customHeight="1"/>
    <row r="53257" ht="16.5" hidden="1" customHeight="1"/>
    <row r="53258" ht="16.5" hidden="1" customHeight="1"/>
    <row r="53259" ht="16.5" hidden="1" customHeight="1"/>
    <row r="53260" ht="16.5" hidden="1" customHeight="1"/>
    <row r="53261" ht="16.5" hidden="1" customHeight="1"/>
    <row r="53262" ht="16.5" hidden="1" customHeight="1"/>
    <row r="53263" ht="16.5" hidden="1" customHeight="1"/>
    <row r="53264" ht="16.5" hidden="1" customHeight="1"/>
    <row r="53265" ht="16.5" hidden="1" customHeight="1"/>
    <row r="53266" ht="16.5" hidden="1" customHeight="1"/>
    <row r="53267" ht="16.5" hidden="1" customHeight="1"/>
    <row r="53268" ht="16.5" hidden="1" customHeight="1"/>
    <row r="53269" ht="16.5" hidden="1" customHeight="1"/>
    <row r="53270" ht="16.5" hidden="1" customHeight="1"/>
    <row r="53271" ht="16.5" hidden="1" customHeight="1"/>
    <row r="53272" ht="16.5" hidden="1" customHeight="1"/>
    <row r="53273" ht="16.5" hidden="1" customHeight="1"/>
    <row r="53274" ht="16.5" hidden="1" customHeight="1"/>
    <row r="53275" ht="16.5" hidden="1" customHeight="1"/>
    <row r="53276" ht="16.5" hidden="1" customHeight="1"/>
    <row r="53277" ht="16.5" hidden="1" customHeight="1"/>
    <row r="53278" ht="16.5" hidden="1" customHeight="1"/>
    <row r="53279" ht="16.5" hidden="1" customHeight="1"/>
    <row r="53280" ht="16.5" hidden="1" customHeight="1"/>
    <row r="53281" ht="16.5" hidden="1" customHeight="1"/>
    <row r="53282" ht="16.5" hidden="1" customHeight="1"/>
    <row r="53283" ht="16.5" hidden="1" customHeight="1"/>
    <row r="53284" ht="16.5" hidden="1" customHeight="1"/>
    <row r="53285" ht="16.5" hidden="1" customHeight="1"/>
    <row r="53286" ht="16.5" hidden="1" customHeight="1"/>
    <row r="53287" ht="16.5" hidden="1" customHeight="1"/>
    <row r="53288" ht="16.5" hidden="1" customHeight="1"/>
    <row r="53289" ht="16.5" hidden="1" customHeight="1"/>
    <row r="53290" ht="16.5" hidden="1" customHeight="1"/>
    <row r="53291" ht="16.5" hidden="1" customHeight="1"/>
    <row r="53292" ht="16.5" hidden="1" customHeight="1"/>
    <row r="53293" ht="16.5" hidden="1" customHeight="1"/>
    <row r="53294" ht="16.5" hidden="1" customHeight="1"/>
    <row r="53295" ht="16.5" hidden="1" customHeight="1"/>
    <row r="53296" ht="16.5" hidden="1" customHeight="1"/>
    <row r="53297" ht="16.5" hidden="1" customHeight="1"/>
    <row r="53298" ht="16.5" hidden="1" customHeight="1"/>
    <row r="53299" ht="16.5" hidden="1" customHeight="1"/>
    <row r="53300" ht="16.5" hidden="1" customHeight="1"/>
    <row r="53301" ht="16.5" hidden="1" customHeight="1"/>
    <row r="53302" ht="16.5" hidden="1" customHeight="1"/>
    <row r="53303" ht="16.5" hidden="1" customHeight="1"/>
    <row r="53304" ht="16.5" hidden="1" customHeight="1"/>
    <row r="53305" ht="16.5" hidden="1" customHeight="1"/>
    <row r="53306" ht="16.5" hidden="1" customHeight="1"/>
    <row r="53307" ht="16.5" hidden="1" customHeight="1"/>
    <row r="53308" ht="16.5" hidden="1" customHeight="1"/>
    <row r="53309" ht="16.5" hidden="1" customHeight="1"/>
    <row r="53310" ht="16.5" hidden="1" customHeight="1"/>
    <row r="53311" ht="16.5" hidden="1" customHeight="1"/>
    <row r="53312" ht="16.5" hidden="1" customHeight="1"/>
    <row r="53313" ht="16.5" hidden="1" customHeight="1"/>
    <row r="53314" ht="16.5" hidden="1" customHeight="1"/>
    <row r="53315" ht="16.5" hidden="1" customHeight="1"/>
    <row r="53316" ht="16.5" hidden="1" customHeight="1"/>
    <row r="53317" ht="16.5" hidden="1" customHeight="1"/>
    <row r="53318" ht="16.5" hidden="1" customHeight="1"/>
    <row r="53319" ht="16.5" hidden="1" customHeight="1"/>
    <row r="53320" ht="16.5" hidden="1" customHeight="1"/>
    <row r="53321" ht="16.5" hidden="1" customHeight="1"/>
    <row r="53322" ht="16.5" hidden="1" customHeight="1"/>
    <row r="53323" ht="16.5" hidden="1" customHeight="1"/>
    <row r="53324" ht="16.5" hidden="1" customHeight="1"/>
    <row r="53325" ht="16.5" hidden="1" customHeight="1"/>
    <row r="53326" ht="16.5" hidden="1" customHeight="1"/>
    <row r="53327" ht="16.5" hidden="1" customHeight="1"/>
    <row r="53328" ht="16.5" hidden="1" customHeight="1"/>
    <row r="53329" ht="16.5" hidden="1" customHeight="1"/>
    <row r="53330" ht="16.5" hidden="1" customHeight="1"/>
    <row r="53331" ht="16.5" hidden="1" customHeight="1"/>
    <row r="53332" ht="16.5" hidden="1" customHeight="1"/>
    <row r="53333" ht="16.5" hidden="1" customHeight="1"/>
    <row r="53334" ht="16.5" hidden="1" customHeight="1"/>
    <row r="53335" ht="16.5" hidden="1" customHeight="1"/>
    <row r="53336" ht="16.5" hidden="1" customHeight="1"/>
    <row r="53337" ht="16.5" hidden="1" customHeight="1"/>
    <row r="53338" ht="16.5" hidden="1" customHeight="1"/>
    <row r="53339" ht="16.5" hidden="1" customHeight="1"/>
    <row r="53340" ht="16.5" hidden="1" customHeight="1"/>
    <row r="53341" ht="16.5" hidden="1" customHeight="1"/>
    <row r="53342" ht="16.5" hidden="1" customHeight="1"/>
    <row r="53343" ht="16.5" hidden="1" customHeight="1"/>
    <row r="53344" ht="16.5" hidden="1" customHeight="1"/>
    <row r="53345" ht="16.5" hidden="1" customHeight="1"/>
    <row r="53346" ht="16.5" hidden="1" customHeight="1"/>
    <row r="53347" ht="16.5" hidden="1" customHeight="1"/>
    <row r="53348" ht="16.5" hidden="1" customHeight="1"/>
    <row r="53349" ht="16.5" hidden="1" customHeight="1"/>
    <row r="53350" ht="16.5" hidden="1" customHeight="1"/>
    <row r="53351" ht="16.5" hidden="1" customHeight="1"/>
    <row r="53352" ht="16.5" hidden="1" customHeight="1"/>
    <row r="53353" ht="16.5" hidden="1" customHeight="1"/>
    <row r="53354" ht="16.5" hidden="1" customHeight="1"/>
    <row r="53355" ht="16.5" hidden="1" customHeight="1"/>
    <row r="53356" ht="16.5" hidden="1" customHeight="1"/>
    <row r="53357" ht="16.5" hidden="1" customHeight="1"/>
    <row r="53358" ht="16.5" hidden="1" customHeight="1"/>
    <row r="53359" ht="16.5" hidden="1" customHeight="1"/>
    <row r="53360" ht="16.5" hidden="1" customHeight="1"/>
    <row r="53361" ht="16.5" hidden="1" customHeight="1"/>
    <row r="53362" ht="16.5" hidden="1" customHeight="1"/>
    <row r="53363" ht="16.5" hidden="1" customHeight="1"/>
    <row r="53364" ht="16.5" hidden="1" customHeight="1"/>
    <row r="53365" ht="16.5" hidden="1" customHeight="1"/>
    <row r="53366" ht="16.5" hidden="1" customHeight="1"/>
    <row r="53367" ht="16.5" hidden="1" customHeight="1"/>
    <row r="53368" ht="16.5" hidden="1" customHeight="1"/>
    <row r="53369" ht="16.5" hidden="1" customHeight="1"/>
    <row r="53370" ht="16.5" hidden="1" customHeight="1"/>
    <row r="53371" ht="16.5" hidden="1" customHeight="1"/>
    <row r="53372" ht="16.5" hidden="1" customHeight="1"/>
    <row r="53373" ht="16.5" hidden="1" customHeight="1"/>
    <row r="53374" ht="16.5" hidden="1" customHeight="1"/>
    <row r="53375" ht="16.5" hidden="1" customHeight="1"/>
    <row r="53376" ht="16.5" hidden="1" customHeight="1"/>
    <row r="53377" ht="16.5" hidden="1" customHeight="1"/>
    <row r="53378" ht="16.5" hidden="1" customHeight="1"/>
    <row r="53379" ht="16.5" hidden="1" customHeight="1"/>
    <row r="53380" ht="16.5" hidden="1" customHeight="1"/>
    <row r="53381" ht="16.5" hidden="1" customHeight="1"/>
    <row r="53382" ht="16.5" hidden="1" customHeight="1"/>
    <row r="53383" ht="16.5" hidden="1" customHeight="1"/>
    <row r="53384" ht="16.5" hidden="1" customHeight="1"/>
    <row r="53385" ht="16.5" hidden="1" customHeight="1"/>
    <row r="53386" ht="16.5" hidden="1" customHeight="1"/>
    <row r="53387" ht="16.5" hidden="1" customHeight="1"/>
    <row r="53388" ht="16.5" hidden="1" customHeight="1"/>
    <row r="53389" ht="16.5" hidden="1" customHeight="1"/>
    <row r="53390" ht="16.5" hidden="1" customHeight="1"/>
    <row r="53391" ht="16.5" hidden="1" customHeight="1"/>
    <row r="53392" ht="16.5" hidden="1" customHeight="1"/>
    <row r="53393" ht="16.5" hidden="1" customHeight="1"/>
    <row r="53394" ht="16.5" hidden="1" customHeight="1"/>
    <row r="53395" ht="16.5" hidden="1" customHeight="1"/>
    <row r="53396" ht="16.5" hidden="1" customHeight="1"/>
    <row r="53397" ht="16.5" hidden="1" customHeight="1"/>
    <row r="53398" ht="16.5" hidden="1" customHeight="1"/>
    <row r="53399" ht="16.5" hidden="1" customHeight="1"/>
    <row r="53400" ht="16.5" hidden="1" customHeight="1"/>
    <row r="53401" ht="16.5" hidden="1" customHeight="1"/>
    <row r="53402" ht="16.5" hidden="1" customHeight="1"/>
    <row r="53403" ht="16.5" hidden="1" customHeight="1"/>
    <row r="53404" ht="16.5" hidden="1" customHeight="1"/>
    <row r="53405" ht="16.5" hidden="1" customHeight="1"/>
    <row r="53406" ht="16.5" hidden="1" customHeight="1"/>
    <row r="53407" ht="16.5" hidden="1" customHeight="1"/>
    <row r="53408" ht="16.5" hidden="1" customHeight="1"/>
    <row r="53409" ht="16.5" hidden="1" customHeight="1"/>
    <row r="53410" ht="16.5" hidden="1" customHeight="1"/>
    <row r="53411" ht="16.5" hidden="1" customHeight="1"/>
    <row r="53412" ht="16.5" hidden="1" customHeight="1"/>
    <row r="53413" ht="16.5" hidden="1" customHeight="1"/>
    <row r="53414" ht="16.5" hidden="1" customHeight="1"/>
    <row r="53415" ht="16.5" hidden="1" customHeight="1"/>
    <row r="53416" ht="16.5" hidden="1" customHeight="1"/>
    <row r="53417" ht="16.5" hidden="1" customHeight="1"/>
    <row r="53418" ht="16.5" hidden="1" customHeight="1"/>
    <row r="53419" ht="16.5" hidden="1" customHeight="1"/>
    <row r="53420" ht="16.5" hidden="1" customHeight="1"/>
    <row r="53421" ht="16.5" hidden="1" customHeight="1"/>
    <row r="53422" ht="16.5" hidden="1" customHeight="1"/>
    <row r="53423" ht="16.5" hidden="1" customHeight="1"/>
    <row r="53424" ht="16.5" hidden="1" customHeight="1"/>
    <row r="53425" ht="16.5" hidden="1" customHeight="1"/>
    <row r="53426" ht="16.5" hidden="1" customHeight="1"/>
    <row r="53427" ht="16.5" hidden="1" customHeight="1"/>
    <row r="53428" ht="16.5" hidden="1" customHeight="1"/>
    <row r="53429" ht="16.5" hidden="1" customHeight="1"/>
    <row r="53430" ht="16.5" hidden="1" customHeight="1"/>
    <row r="53431" ht="16.5" hidden="1" customHeight="1"/>
    <row r="53432" ht="16.5" hidden="1" customHeight="1"/>
    <row r="53433" ht="16.5" hidden="1" customHeight="1"/>
    <row r="53434" ht="16.5" hidden="1" customHeight="1"/>
    <row r="53435" ht="16.5" hidden="1" customHeight="1"/>
    <row r="53436" ht="16.5" hidden="1" customHeight="1"/>
    <row r="53437" ht="16.5" hidden="1" customHeight="1"/>
    <row r="53438" ht="16.5" hidden="1" customHeight="1"/>
    <row r="53439" ht="16.5" hidden="1" customHeight="1"/>
    <row r="53440" ht="16.5" hidden="1" customHeight="1"/>
    <row r="53441" ht="16.5" hidden="1" customHeight="1"/>
    <row r="53442" ht="16.5" hidden="1" customHeight="1"/>
    <row r="53443" ht="16.5" hidden="1" customHeight="1"/>
    <row r="53444" ht="16.5" hidden="1" customHeight="1"/>
    <row r="53445" ht="16.5" hidden="1" customHeight="1"/>
    <row r="53446" ht="16.5" hidden="1" customHeight="1"/>
    <row r="53447" ht="16.5" hidden="1" customHeight="1"/>
    <row r="53448" ht="16.5" hidden="1" customHeight="1"/>
    <row r="53449" ht="16.5" hidden="1" customHeight="1"/>
    <row r="53450" ht="16.5" hidden="1" customHeight="1"/>
    <row r="53451" ht="16.5" hidden="1" customHeight="1"/>
    <row r="53452" ht="16.5" hidden="1" customHeight="1"/>
    <row r="53453" ht="16.5" hidden="1" customHeight="1"/>
    <row r="53454" ht="16.5" hidden="1" customHeight="1"/>
    <row r="53455" ht="16.5" hidden="1" customHeight="1"/>
    <row r="53456" ht="16.5" hidden="1" customHeight="1"/>
    <row r="53457" ht="16.5" hidden="1" customHeight="1"/>
    <row r="53458" ht="16.5" hidden="1" customHeight="1"/>
    <row r="53459" ht="16.5" hidden="1" customHeight="1"/>
    <row r="53460" ht="16.5" hidden="1" customHeight="1"/>
    <row r="53461" ht="16.5" hidden="1" customHeight="1"/>
    <row r="53462" ht="16.5" hidden="1" customHeight="1"/>
    <row r="53463" ht="16.5" hidden="1" customHeight="1"/>
    <row r="53464" ht="16.5" hidden="1" customHeight="1"/>
    <row r="53465" ht="16.5" hidden="1" customHeight="1"/>
    <row r="53466" ht="16.5" hidden="1" customHeight="1"/>
    <row r="53467" ht="16.5" hidden="1" customHeight="1"/>
    <row r="53468" ht="16.5" hidden="1" customHeight="1"/>
    <row r="53469" ht="16.5" hidden="1" customHeight="1"/>
    <row r="53470" ht="16.5" hidden="1" customHeight="1"/>
    <row r="53471" ht="16.5" hidden="1" customHeight="1"/>
    <row r="53472" ht="16.5" hidden="1" customHeight="1"/>
    <row r="53473" ht="16.5" hidden="1" customHeight="1"/>
    <row r="53474" ht="16.5" hidden="1" customHeight="1"/>
    <row r="53475" ht="16.5" hidden="1" customHeight="1"/>
    <row r="53476" ht="16.5" hidden="1" customHeight="1"/>
    <row r="53477" ht="16.5" hidden="1" customHeight="1"/>
    <row r="53478" ht="16.5" hidden="1" customHeight="1"/>
    <row r="53479" ht="16.5" hidden="1" customHeight="1"/>
    <row r="53480" ht="16.5" hidden="1" customHeight="1"/>
    <row r="53481" ht="16.5" hidden="1" customHeight="1"/>
    <row r="53482" ht="16.5" hidden="1" customHeight="1"/>
    <row r="53483" ht="16.5" hidden="1" customHeight="1"/>
    <row r="53484" ht="16.5" hidden="1" customHeight="1"/>
    <row r="53485" ht="16.5" hidden="1" customHeight="1"/>
    <row r="53486" ht="16.5" hidden="1" customHeight="1"/>
    <row r="53487" ht="16.5" hidden="1" customHeight="1"/>
    <row r="53488" ht="16.5" hidden="1" customHeight="1"/>
    <row r="53489" ht="16.5" hidden="1" customHeight="1"/>
    <row r="53490" ht="16.5" hidden="1" customHeight="1"/>
    <row r="53491" ht="16.5" hidden="1" customHeight="1"/>
    <row r="53492" ht="16.5" hidden="1" customHeight="1"/>
    <row r="53493" ht="16.5" hidden="1" customHeight="1"/>
    <row r="53494" ht="16.5" hidden="1" customHeight="1"/>
    <row r="53495" ht="16.5" hidden="1" customHeight="1"/>
    <row r="53496" ht="16.5" hidden="1" customHeight="1"/>
    <row r="53497" ht="16.5" hidden="1" customHeight="1"/>
    <row r="53498" ht="16.5" hidden="1" customHeight="1"/>
    <row r="53499" ht="16.5" hidden="1" customHeight="1"/>
    <row r="53500" ht="16.5" hidden="1" customHeight="1"/>
    <row r="53501" ht="16.5" hidden="1" customHeight="1"/>
    <row r="53502" ht="16.5" hidden="1" customHeight="1"/>
    <row r="53503" ht="16.5" hidden="1" customHeight="1"/>
    <row r="53504" ht="16.5" hidden="1" customHeight="1"/>
    <row r="53505" ht="16.5" hidden="1" customHeight="1"/>
    <row r="53506" ht="16.5" hidden="1" customHeight="1"/>
    <row r="53507" ht="16.5" hidden="1" customHeight="1"/>
    <row r="53508" ht="16.5" hidden="1" customHeight="1"/>
    <row r="53509" ht="16.5" hidden="1" customHeight="1"/>
    <row r="53510" ht="16.5" hidden="1" customHeight="1"/>
    <row r="53511" ht="16.5" hidden="1" customHeight="1"/>
    <row r="53512" ht="16.5" hidden="1" customHeight="1"/>
    <row r="53513" ht="16.5" hidden="1" customHeight="1"/>
    <row r="53514" ht="16.5" hidden="1" customHeight="1"/>
    <row r="53515" ht="16.5" hidden="1" customHeight="1"/>
    <row r="53516" ht="16.5" hidden="1" customHeight="1"/>
    <row r="53517" ht="16.5" hidden="1" customHeight="1"/>
    <row r="53518" ht="16.5" hidden="1" customHeight="1"/>
    <row r="53519" ht="16.5" hidden="1" customHeight="1"/>
    <row r="53520" ht="16.5" hidden="1" customHeight="1"/>
    <row r="53521" ht="16.5" hidden="1" customHeight="1"/>
    <row r="53522" ht="16.5" hidden="1" customHeight="1"/>
    <row r="53523" ht="16.5" hidden="1" customHeight="1"/>
    <row r="53524" ht="16.5" hidden="1" customHeight="1"/>
    <row r="53525" ht="16.5" hidden="1" customHeight="1"/>
    <row r="53526" ht="16.5" hidden="1" customHeight="1"/>
    <row r="53527" ht="16.5" hidden="1" customHeight="1"/>
    <row r="53528" ht="16.5" hidden="1" customHeight="1"/>
    <row r="53529" ht="16.5" hidden="1" customHeight="1"/>
    <row r="53530" ht="16.5" hidden="1" customHeight="1"/>
    <row r="53531" ht="16.5" hidden="1" customHeight="1"/>
    <row r="53532" ht="16.5" hidden="1" customHeight="1"/>
    <row r="53533" ht="16.5" hidden="1" customHeight="1"/>
    <row r="53534" ht="16.5" hidden="1" customHeight="1"/>
    <row r="53535" ht="16.5" hidden="1" customHeight="1"/>
    <row r="53536" ht="16.5" hidden="1" customHeight="1"/>
    <row r="53537" ht="16.5" hidden="1" customHeight="1"/>
    <row r="53538" ht="16.5" hidden="1" customHeight="1"/>
    <row r="53539" ht="16.5" hidden="1" customHeight="1"/>
    <row r="53540" ht="16.5" hidden="1" customHeight="1"/>
    <row r="53541" ht="16.5" hidden="1" customHeight="1"/>
    <row r="53542" ht="16.5" hidden="1" customHeight="1"/>
    <row r="53543" ht="16.5" hidden="1" customHeight="1"/>
    <row r="53544" ht="16.5" hidden="1" customHeight="1"/>
    <row r="53545" ht="16.5" hidden="1" customHeight="1"/>
    <row r="53546" ht="16.5" hidden="1" customHeight="1"/>
    <row r="53547" ht="16.5" hidden="1" customHeight="1"/>
    <row r="53548" ht="16.5" hidden="1" customHeight="1"/>
    <row r="53549" ht="16.5" hidden="1" customHeight="1"/>
    <row r="53550" ht="16.5" hidden="1" customHeight="1"/>
    <row r="53551" ht="16.5" hidden="1" customHeight="1"/>
    <row r="53552" ht="16.5" hidden="1" customHeight="1"/>
    <row r="53553" ht="16.5" hidden="1" customHeight="1"/>
    <row r="53554" ht="16.5" hidden="1" customHeight="1"/>
    <row r="53555" ht="16.5" hidden="1" customHeight="1"/>
    <row r="53556" ht="16.5" hidden="1" customHeight="1"/>
    <row r="53557" ht="16.5" hidden="1" customHeight="1"/>
    <row r="53558" ht="16.5" hidden="1" customHeight="1"/>
    <row r="53559" ht="16.5" hidden="1" customHeight="1"/>
    <row r="53560" ht="16.5" hidden="1" customHeight="1"/>
    <row r="53561" ht="16.5" hidden="1" customHeight="1"/>
    <row r="53562" ht="16.5" hidden="1" customHeight="1"/>
    <row r="53563" ht="16.5" hidden="1" customHeight="1"/>
    <row r="53564" ht="16.5" hidden="1" customHeight="1"/>
    <row r="53565" ht="16.5" hidden="1" customHeight="1"/>
    <row r="53566" ht="16.5" hidden="1" customHeight="1"/>
    <row r="53567" ht="16.5" hidden="1" customHeight="1"/>
    <row r="53568" ht="16.5" hidden="1" customHeight="1"/>
    <row r="53569" ht="16.5" hidden="1" customHeight="1"/>
    <row r="53570" ht="16.5" hidden="1" customHeight="1"/>
    <row r="53571" ht="16.5" hidden="1" customHeight="1"/>
    <row r="53572" ht="16.5" hidden="1" customHeight="1"/>
    <row r="53573" ht="16.5" hidden="1" customHeight="1"/>
    <row r="53574" ht="16.5" hidden="1" customHeight="1"/>
    <row r="53575" ht="16.5" hidden="1" customHeight="1"/>
    <row r="53576" ht="16.5" hidden="1" customHeight="1"/>
    <row r="53577" ht="16.5" hidden="1" customHeight="1"/>
    <row r="53578" ht="16.5" hidden="1" customHeight="1"/>
    <row r="53579" ht="16.5" hidden="1" customHeight="1"/>
    <row r="53580" ht="16.5" hidden="1" customHeight="1"/>
    <row r="53581" ht="16.5" hidden="1" customHeight="1"/>
    <row r="53582" ht="16.5" hidden="1" customHeight="1"/>
    <row r="53583" ht="16.5" hidden="1" customHeight="1"/>
    <row r="53584" ht="16.5" hidden="1" customHeight="1"/>
    <row r="53585" ht="16.5" hidden="1" customHeight="1"/>
    <row r="53586" ht="16.5" hidden="1" customHeight="1"/>
    <row r="53587" ht="16.5" hidden="1" customHeight="1"/>
    <row r="53588" ht="16.5" hidden="1" customHeight="1"/>
    <row r="53589" ht="16.5" hidden="1" customHeight="1"/>
    <row r="53590" ht="16.5" hidden="1" customHeight="1"/>
    <row r="53591" ht="16.5" hidden="1" customHeight="1"/>
    <row r="53592" ht="16.5" hidden="1" customHeight="1"/>
    <row r="53593" ht="16.5" hidden="1" customHeight="1"/>
    <row r="53594" ht="16.5" hidden="1" customHeight="1"/>
    <row r="53595" ht="16.5" hidden="1" customHeight="1"/>
    <row r="53596" ht="16.5" hidden="1" customHeight="1"/>
    <row r="53597" ht="16.5" hidden="1" customHeight="1"/>
    <row r="53598" ht="16.5" hidden="1" customHeight="1"/>
    <row r="53599" ht="16.5" hidden="1" customHeight="1"/>
    <row r="53600" ht="16.5" hidden="1" customHeight="1"/>
    <row r="53601" ht="16.5" hidden="1" customHeight="1"/>
    <row r="53602" ht="16.5" hidden="1" customHeight="1"/>
    <row r="53603" ht="16.5" hidden="1" customHeight="1"/>
    <row r="53604" ht="16.5" hidden="1" customHeight="1"/>
    <row r="53605" ht="16.5" hidden="1" customHeight="1"/>
    <row r="53606" ht="16.5" hidden="1" customHeight="1"/>
    <row r="53607" ht="16.5" hidden="1" customHeight="1"/>
    <row r="53608" ht="16.5" hidden="1" customHeight="1"/>
    <row r="53609" ht="16.5" hidden="1" customHeight="1"/>
    <row r="53610" ht="16.5" hidden="1" customHeight="1"/>
    <row r="53611" ht="16.5" hidden="1" customHeight="1"/>
    <row r="53612" ht="16.5" hidden="1" customHeight="1"/>
    <row r="53613" ht="16.5" hidden="1" customHeight="1"/>
    <row r="53614" ht="16.5" hidden="1" customHeight="1"/>
    <row r="53615" ht="16.5" hidden="1" customHeight="1"/>
    <row r="53616" ht="16.5" hidden="1" customHeight="1"/>
    <row r="53617" ht="16.5" hidden="1" customHeight="1"/>
    <row r="53618" ht="16.5" hidden="1" customHeight="1"/>
    <row r="53619" ht="16.5" hidden="1" customHeight="1"/>
    <row r="53620" ht="16.5" hidden="1" customHeight="1"/>
    <row r="53621" ht="16.5" hidden="1" customHeight="1"/>
    <row r="53622" ht="16.5" hidden="1" customHeight="1"/>
    <row r="53623" ht="16.5" hidden="1" customHeight="1"/>
    <row r="53624" ht="16.5" hidden="1" customHeight="1"/>
    <row r="53625" ht="16.5" hidden="1" customHeight="1"/>
    <row r="53626" ht="16.5" hidden="1" customHeight="1"/>
    <row r="53627" ht="16.5" hidden="1" customHeight="1"/>
    <row r="53628" ht="16.5" hidden="1" customHeight="1"/>
    <row r="53629" ht="16.5" hidden="1" customHeight="1"/>
    <row r="53630" ht="16.5" hidden="1" customHeight="1"/>
    <row r="53631" ht="16.5" hidden="1" customHeight="1"/>
    <row r="53632" ht="16.5" hidden="1" customHeight="1"/>
    <row r="53633" ht="16.5" hidden="1" customHeight="1"/>
    <row r="53634" ht="16.5" hidden="1" customHeight="1"/>
    <row r="53635" ht="16.5" hidden="1" customHeight="1"/>
    <row r="53636" ht="16.5" hidden="1" customHeight="1"/>
    <row r="53637" ht="16.5" hidden="1" customHeight="1"/>
    <row r="53638" ht="16.5" hidden="1" customHeight="1"/>
    <row r="53639" ht="16.5" hidden="1" customHeight="1"/>
    <row r="53640" ht="16.5" hidden="1" customHeight="1"/>
    <row r="53641" ht="16.5" hidden="1" customHeight="1"/>
    <row r="53642" ht="16.5" hidden="1" customHeight="1"/>
    <row r="53643" ht="16.5" hidden="1" customHeight="1"/>
    <row r="53644" ht="16.5" hidden="1" customHeight="1"/>
    <row r="53645" ht="16.5" hidden="1" customHeight="1"/>
    <row r="53646" ht="16.5" hidden="1" customHeight="1"/>
    <row r="53647" ht="16.5" hidden="1" customHeight="1"/>
    <row r="53648" ht="16.5" hidden="1" customHeight="1"/>
    <row r="53649" ht="16.5" hidden="1" customHeight="1"/>
    <row r="53650" ht="16.5" hidden="1" customHeight="1"/>
    <row r="53651" ht="16.5" hidden="1" customHeight="1"/>
    <row r="53652" ht="16.5" hidden="1" customHeight="1"/>
    <row r="53653" ht="16.5" hidden="1" customHeight="1"/>
    <row r="53654" ht="16.5" hidden="1" customHeight="1"/>
    <row r="53655" ht="16.5" hidden="1" customHeight="1"/>
    <row r="53656" ht="16.5" hidden="1" customHeight="1"/>
    <row r="53657" ht="16.5" hidden="1" customHeight="1"/>
    <row r="53658" ht="16.5" hidden="1" customHeight="1"/>
    <row r="53659" ht="16.5" hidden="1" customHeight="1"/>
    <row r="53660" ht="16.5" hidden="1" customHeight="1"/>
    <row r="53661" ht="16.5" hidden="1" customHeight="1"/>
    <row r="53662" ht="16.5" hidden="1" customHeight="1"/>
    <row r="53663" ht="16.5" hidden="1" customHeight="1"/>
    <row r="53664" ht="16.5" hidden="1" customHeight="1"/>
    <row r="53665" ht="16.5" hidden="1" customHeight="1"/>
    <row r="53666" ht="16.5" hidden="1" customHeight="1"/>
    <row r="53667" ht="16.5" hidden="1" customHeight="1"/>
    <row r="53668" ht="16.5" hidden="1" customHeight="1"/>
    <row r="53669" ht="16.5" hidden="1" customHeight="1"/>
    <row r="53670" ht="16.5" hidden="1" customHeight="1"/>
    <row r="53671" ht="16.5" hidden="1" customHeight="1"/>
    <row r="53672" ht="16.5" hidden="1" customHeight="1"/>
    <row r="53673" ht="16.5" hidden="1" customHeight="1"/>
    <row r="53674" ht="16.5" hidden="1" customHeight="1"/>
    <row r="53675" ht="16.5" hidden="1" customHeight="1"/>
    <row r="53676" ht="16.5" hidden="1" customHeight="1"/>
    <row r="53677" ht="16.5" hidden="1" customHeight="1"/>
    <row r="53678" ht="16.5" hidden="1" customHeight="1"/>
    <row r="53679" ht="16.5" hidden="1" customHeight="1"/>
    <row r="53680" ht="16.5" hidden="1" customHeight="1"/>
    <row r="53681" ht="16.5" hidden="1" customHeight="1"/>
    <row r="53682" ht="16.5" hidden="1" customHeight="1"/>
    <row r="53683" ht="16.5" hidden="1" customHeight="1"/>
    <row r="53684" ht="16.5" hidden="1" customHeight="1"/>
    <row r="53685" ht="16.5" hidden="1" customHeight="1"/>
    <row r="53686" ht="16.5" hidden="1" customHeight="1"/>
    <row r="53687" ht="16.5" hidden="1" customHeight="1"/>
    <row r="53688" ht="16.5" hidden="1" customHeight="1"/>
    <row r="53689" ht="16.5" hidden="1" customHeight="1"/>
    <row r="53690" ht="16.5" hidden="1" customHeight="1"/>
    <row r="53691" ht="16.5" hidden="1" customHeight="1"/>
    <row r="53692" ht="16.5" hidden="1" customHeight="1"/>
    <row r="53693" ht="16.5" hidden="1" customHeight="1"/>
    <row r="53694" ht="16.5" hidden="1" customHeight="1"/>
    <row r="53695" ht="16.5" hidden="1" customHeight="1"/>
    <row r="53696" ht="16.5" hidden="1" customHeight="1"/>
    <row r="53697" ht="16.5" hidden="1" customHeight="1"/>
    <row r="53698" ht="16.5" hidden="1" customHeight="1"/>
    <row r="53699" ht="16.5" hidden="1" customHeight="1"/>
    <row r="53700" ht="16.5" hidden="1" customHeight="1"/>
    <row r="53701" ht="16.5" hidden="1" customHeight="1"/>
    <row r="53702" ht="16.5" hidden="1" customHeight="1"/>
    <row r="53703" ht="16.5" hidden="1" customHeight="1"/>
    <row r="53704" ht="16.5" hidden="1" customHeight="1"/>
    <row r="53705" ht="16.5" hidden="1" customHeight="1"/>
    <row r="53706" ht="16.5" hidden="1" customHeight="1"/>
    <row r="53707" ht="16.5" hidden="1" customHeight="1"/>
    <row r="53708" ht="16.5" hidden="1" customHeight="1"/>
    <row r="53709" ht="16.5" hidden="1" customHeight="1"/>
    <row r="53710" ht="16.5" hidden="1" customHeight="1"/>
    <row r="53711" ht="16.5" hidden="1" customHeight="1"/>
    <row r="53712" ht="16.5" hidden="1" customHeight="1"/>
    <row r="53713" ht="16.5" hidden="1" customHeight="1"/>
    <row r="53714" ht="16.5" hidden="1" customHeight="1"/>
    <row r="53715" ht="16.5" hidden="1" customHeight="1"/>
    <row r="53716" ht="16.5" hidden="1" customHeight="1"/>
    <row r="53717" ht="16.5" hidden="1" customHeight="1"/>
    <row r="53718" ht="16.5" hidden="1" customHeight="1"/>
    <row r="53719" ht="16.5" hidden="1" customHeight="1"/>
    <row r="53720" ht="16.5" hidden="1" customHeight="1"/>
    <row r="53721" ht="16.5" hidden="1" customHeight="1"/>
    <row r="53722" ht="16.5" hidden="1" customHeight="1"/>
    <row r="53723" ht="16.5" hidden="1" customHeight="1"/>
    <row r="53724" ht="16.5" hidden="1" customHeight="1"/>
    <row r="53725" ht="16.5" hidden="1" customHeight="1"/>
    <row r="53726" ht="16.5" hidden="1" customHeight="1"/>
    <row r="53727" ht="16.5" hidden="1" customHeight="1"/>
    <row r="53728" ht="16.5" hidden="1" customHeight="1"/>
    <row r="53729" ht="16.5" hidden="1" customHeight="1"/>
    <row r="53730" ht="16.5" hidden="1" customHeight="1"/>
    <row r="53731" ht="16.5" hidden="1" customHeight="1"/>
    <row r="53732" ht="16.5" hidden="1" customHeight="1"/>
    <row r="53733" ht="16.5" hidden="1" customHeight="1"/>
    <row r="53734" ht="16.5" hidden="1" customHeight="1"/>
    <row r="53735" ht="16.5" hidden="1" customHeight="1"/>
    <row r="53736" ht="16.5" hidden="1" customHeight="1"/>
    <row r="53737" ht="16.5" hidden="1" customHeight="1"/>
    <row r="53738" ht="16.5" hidden="1" customHeight="1"/>
    <row r="53739" ht="16.5" hidden="1" customHeight="1"/>
    <row r="53740" ht="16.5" hidden="1" customHeight="1"/>
    <row r="53741" ht="16.5" hidden="1" customHeight="1"/>
    <row r="53742" ht="16.5" hidden="1" customHeight="1"/>
    <row r="53743" ht="16.5" hidden="1" customHeight="1"/>
    <row r="53744" ht="16.5" hidden="1" customHeight="1"/>
    <row r="53745" ht="16.5" hidden="1" customHeight="1"/>
    <row r="53746" ht="16.5" hidden="1" customHeight="1"/>
    <row r="53747" ht="16.5" hidden="1" customHeight="1"/>
    <row r="53748" ht="16.5" hidden="1" customHeight="1"/>
    <row r="53749" ht="16.5" hidden="1" customHeight="1"/>
    <row r="53750" ht="16.5" hidden="1" customHeight="1"/>
    <row r="53751" ht="16.5" hidden="1" customHeight="1"/>
    <row r="53752" ht="16.5" hidden="1" customHeight="1"/>
    <row r="53753" ht="16.5" hidden="1" customHeight="1"/>
    <row r="53754" ht="16.5" hidden="1" customHeight="1"/>
    <row r="53755" ht="16.5" hidden="1" customHeight="1"/>
    <row r="53756" ht="16.5" hidden="1" customHeight="1"/>
    <row r="53757" ht="16.5" hidden="1" customHeight="1"/>
    <row r="53758" ht="16.5" hidden="1" customHeight="1"/>
    <row r="53759" ht="16.5" hidden="1" customHeight="1"/>
    <row r="53760" ht="16.5" hidden="1" customHeight="1"/>
    <row r="53761" ht="16.5" hidden="1" customHeight="1"/>
    <row r="53762" ht="16.5" hidden="1" customHeight="1"/>
    <row r="53763" ht="16.5" hidden="1" customHeight="1"/>
    <row r="53764" ht="16.5" hidden="1" customHeight="1"/>
    <row r="53765" ht="16.5" hidden="1" customHeight="1"/>
    <row r="53766" ht="16.5" hidden="1" customHeight="1"/>
    <row r="53767" ht="16.5" hidden="1" customHeight="1"/>
    <row r="53768" ht="16.5" hidden="1" customHeight="1"/>
    <row r="53769" ht="16.5" hidden="1" customHeight="1"/>
    <row r="53770" ht="16.5" hidden="1" customHeight="1"/>
    <row r="53771" ht="16.5" hidden="1" customHeight="1"/>
    <row r="53772" ht="16.5" hidden="1" customHeight="1"/>
    <row r="53773" ht="16.5" hidden="1" customHeight="1"/>
    <row r="53774" ht="16.5" hidden="1" customHeight="1"/>
    <row r="53775" ht="16.5" hidden="1" customHeight="1"/>
    <row r="53776" ht="16.5" hidden="1" customHeight="1"/>
    <row r="53777" ht="16.5" hidden="1" customHeight="1"/>
    <row r="53778" ht="16.5" hidden="1" customHeight="1"/>
    <row r="53779" ht="16.5" hidden="1" customHeight="1"/>
    <row r="53780" ht="16.5" hidden="1" customHeight="1"/>
    <row r="53781" ht="16.5" hidden="1" customHeight="1"/>
    <row r="53782" ht="16.5" hidden="1" customHeight="1"/>
    <row r="53783" ht="16.5" hidden="1" customHeight="1"/>
    <row r="53784" ht="16.5" hidden="1" customHeight="1"/>
    <row r="53785" ht="16.5" hidden="1" customHeight="1"/>
    <row r="53786" ht="16.5" hidden="1" customHeight="1"/>
    <row r="53787" ht="16.5" hidden="1" customHeight="1"/>
    <row r="53788" ht="16.5" hidden="1" customHeight="1"/>
    <row r="53789" ht="16.5" hidden="1" customHeight="1"/>
    <row r="53790" ht="16.5" hidden="1" customHeight="1"/>
    <row r="53791" ht="16.5" hidden="1" customHeight="1"/>
    <row r="53792" ht="16.5" hidden="1" customHeight="1"/>
    <row r="53793" ht="16.5" hidden="1" customHeight="1"/>
    <row r="53794" ht="16.5" hidden="1" customHeight="1"/>
    <row r="53795" ht="16.5" hidden="1" customHeight="1"/>
    <row r="53796" ht="16.5" hidden="1" customHeight="1"/>
    <row r="53797" ht="16.5" hidden="1" customHeight="1"/>
    <row r="53798" ht="16.5" hidden="1" customHeight="1"/>
    <row r="53799" ht="16.5" hidden="1" customHeight="1"/>
    <row r="53800" ht="16.5" hidden="1" customHeight="1"/>
    <row r="53801" ht="16.5" hidden="1" customHeight="1"/>
    <row r="53802" ht="16.5" hidden="1" customHeight="1"/>
    <row r="53803" ht="16.5" hidden="1" customHeight="1"/>
    <row r="53804" ht="16.5" hidden="1" customHeight="1"/>
    <row r="53805" ht="16.5" hidden="1" customHeight="1"/>
    <row r="53806" ht="16.5" hidden="1" customHeight="1"/>
    <row r="53807" ht="16.5" hidden="1" customHeight="1"/>
    <row r="53808" ht="16.5" hidden="1" customHeight="1"/>
    <row r="53809" ht="16.5" hidden="1" customHeight="1"/>
    <row r="53810" ht="16.5" hidden="1" customHeight="1"/>
    <row r="53811" ht="16.5" hidden="1" customHeight="1"/>
    <row r="53812" ht="16.5" hidden="1" customHeight="1"/>
    <row r="53813" ht="16.5" hidden="1" customHeight="1"/>
    <row r="53814" ht="16.5" hidden="1" customHeight="1"/>
    <row r="53815" ht="16.5" hidden="1" customHeight="1"/>
    <row r="53816" ht="16.5" hidden="1" customHeight="1"/>
    <row r="53817" ht="16.5" hidden="1" customHeight="1"/>
    <row r="53818" ht="16.5" hidden="1" customHeight="1"/>
    <row r="53819" ht="16.5" hidden="1" customHeight="1"/>
    <row r="53820" ht="16.5" hidden="1" customHeight="1"/>
    <row r="53821" ht="16.5" hidden="1" customHeight="1"/>
    <row r="53822" ht="16.5" hidden="1" customHeight="1"/>
    <row r="53823" ht="16.5" hidden="1" customHeight="1"/>
    <row r="53824" ht="16.5" hidden="1" customHeight="1"/>
    <row r="53825" ht="16.5" hidden="1" customHeight="1"/>
    <row r="53826" ht="16.5" hidden="1" customHeight="1"/>
    <row r="53827" ht="16.5" hidden="1" customHeight="1"/>
    <row r="53828" ht="16.5" hidden="1" customHeight="1"/>
    <row r="53829" ht="16.5" hidden="1" customHeight="1"/>
    <row r="53830" ht="16.5" hidden="1" customHeight="1"/>
    <row r="53831" ht="16.5" hidden="1" customHeight="1"/>
    <row r="53832" ht="16.5" hidden="1" customHeight="1"/>
    <row r="53833" ht="16.5" hidden="1" customHeight="1"/>
    <row r="53834" ht="16.5" hidden="1" customHeight="1"/>
    <row r="53835" ht="16.5" hidden="1" customHeight="1"/>
    <row r="53836" ht="16.5" hidden="1" customHeight="1"/>
    <row r="53837" ht="16.5" hidden="1" customHeight="1"/>
    <row r="53838" ht="16.5" hidden="1" customHeight="1"/>
    <row r="53839" ht="16.5" hidden="1" customHeight="1"/>
    <row r="53840" ht="16.5" hidden="1" customHeight="1"/>
    <row r="53841" ht="16.5" hidden="1" customHeight="1"/>
    <row r="53842" ht="16.5" hidden="1" customHeight="1"/>
    <row r="53843" ht="16.5" hidden="1" customHeight="1"/>
    <row r="53844" ht="16.5" hidden="1" customHeight="1"/>
    <row r="53845" ht="16.5" hidden="1" customHeight="1"/>
    <row r="53846" ht="16.5" hidden="1" customHeight="1"/>
    <row r="53847" ht="16.5" hidden="1" customHeight="1"/>
    <row r="53848" ht="16.5" hidden="1" customHeight="1"/>
    <row r="53849" ht="16.5" hidden="1" customHeight="1"/>
    <row r="53850" ht="16.5" hidden="1" customHeight="1"/>
    <row r="53851" ht="16.5" hidden="1" customHeight="1"/>
    <row r="53852" ht="16.5" hidden="1" customHeight="1"/>
    <row r="53853" ht="16.5" hidden="1" customHeight="1"/>
    <row r="53854" ht="16.5" hidden="1" customHeight="1"/>
    <row r="53855" ht="16.5" hidden="1" customHeight="1"/>
    <row r="53856" ht="16.5" hidden="1" customHeight="1"/>
    <row r="53857" ht="16.5" hidden="1" customHeight="1"/>
    <row r="53858" ht="16.5" hidden="1" customHeight="1"/>
    <row r="53859" ht="16.5" hidden="1" customHeight="1"/>
    <row r="53860" ht="16.5" hidden="1" customHeight="1"/>
    <row r="53861" ht="16.5" hidden="1" customHeight="1"/>
    <row r="53862" ht="16.5" hidden="1" customHeight="1"/>
    <row r="53863" ht="16.5" hidden="1" customHeight="1"/>
    <row r="53864" ht="16.5" hidden="1" customHeight="1"/>
    <row r="53865" ht="16.5" hidden="1" customHeight="1"/>
    <row r="53866" ht="16.5" hidden="1" customHeight="1"/>
    <row r="53867" ht="16.5" hidden="1" customHeight="1"/>
    <row r="53868" ht="16.5" hidden="1" customHeight="1"/>
    <row r="53869" ht="16.5" hidden="1" customHeight="1"/>
    <row r="53870" ht="16.5" hidden="1" customHeight="1"/>
    <row r="53871" ht="16.5" hidden="1" customHeight="1"/>
    <row r="53872" ht="16.5" hidden="1" customHeight="1"/>
    <row r="53873" ht="16.5" hidden="1" customHeight="1"/>
    <row r="53874" ht="16.5" hidden="1" customHeight="1"/>
    <row r="53875" ht="16.5" hidden="1" customHeight="1"/>
    <row r="53876" ht="16.5" hidden="1" customHeight="1"/>
    <row r="53877" ht="16.5" hidden="1" customHeight="1"/>
    <row r="53878" ht="16.5" hidden="1" customHeight="1"/>
    <row r="53879" ht="16.5" hidden="1" customHeight="1"/>
    <row r="53880" ht="16.5" hidden="1" customHeight="1"/>
    <row r="53881" ht="16.5" hidden="1" customHeight="1"/>
    <row r="53882" ht="16.5" hidden="1" customHeight="1"/>
    <row r="53883" ht="16.5" hidden="1" customHeight="1"/>
    <row r="53884" ht="16.5" hidden="1" customHeight="1"/>
    <row r="53885" ht="16.5" hidden="1" customHeight="1"/>
    <row r="53886" ht="16.5" hidden="1" customHeight="1"/>
    <row r="53887" ht="16.5" hidden="1" customHeight="1"/>
    <row r="53888" ht="16.5" hidden="1" customHeight="1"/>
    <row r="53889" ht="16.5" hidden="1" customHeight="1"/>
    <row r="53890" ht="16.5" hidden="1" customHeight="1"/>
    <row r="53891" ht="16.5" hidden="1" customHeight="1"/>
    <row r="53892" ht="16.5" hidden="1" customHeight="1"/>
    <row r="53893" ht="16.5" hidden="1" customHeight="1"/>
    <row r="53894" ht="16.5" hidden="1" customHeight="1"/>
    <row r="53895" ht="16.5" hidden="1" customHeight="1"/>
    <row r="53896" ht="16.5" hidden="1" customHeight="1"/>
    <row r="53897" ht="16.5" hidden="1" customHeight="1"/>
    <row r="53898" ht="16.5" hidden="1" customHeight="1"/>
    <row r="53899" ht="16.5" hidden="1" customHeight="1"/>
    <row r="53900" ht="16.5" hidden="1" customHeight="1"/>
    <row r="53901" ht="16.5" hidden="1" customHeight="1"/>
    <row r="53902" ht="16.5" hidden="1" customHeight="1"/>
    <row r="53903" ht="16.5" hidden="1" customHeight="1"/>
    <row r="53904" ht="16.5" hidden="1" customHeight="1"/>
    <row r="53905" ht="16.5" hidden="1" customHeight="1"/>
    <row r="53906" ht="16.5" hidden="1" customHeight="1"/>
    <row r="53907" ht="16.5" hidden="1" customHeight="1"/>
    <row r="53908" ht="16.5" hidden="1" customHeight="1"/>
    <row r="53909" ht="16.5" hidden="1" customHeight="1"/>
    <row r="53910" ht="16.5" hidden="1" customHeight="1"/>
    <row r="53911" ht="16.5" hidden="1" customHeight="1"/>
    <row r="53912" ht="16.5" hidden="1" customHeight="1"/>
    <row r="53913" ht="16.5" hidden="1" customHeight="1"/>
    <row r="53914" ht="16.5" hidden="1" customHeight="1"/>
    <row r="53915" ht="16.5" hidden="1" customHeight="1"/>
    <row r="53916" ht="16.5" hidden="1" customHeight="1"/>
    <row r="53917" ht="16.5" hidden="1" customHeight="1"/>
    <row r="53918" ht="16.5" hidden="1" customHeight="1"/>
    <row r="53919" ht="16.5" hidden="1" customHeight="1"/>
    <row r="53920" ht="16.5" hidden="1" customHeight="1"/>
    <row r="53921" ht="16.5" hidden="1" customHeight="1"/>
    <row r="53922" ht="16.5" hidden="1" customHeight="1"/>
    <row r="53923" ht="16.5" hidden="1" customHeight="1"/>
    <row r="53924" ht="16.5" hidden="1" customHeight="1"/>
    <row r="53925" ht="16.5" hidden="1" customHeight="1"/>
    <row r="53926" ht="16.5" hidden="1" customHeight="1"/>
    <row r="53927" ht="16.5" hidden="1" customHeight="1"/>
    <row r="53928" ht="16.5" hidden="1" customHeight="1"/>
    <row r="53929" ht="16.5" hidden="1" customHeight="1"/>
    <row r="53930" ht="16.5" hidden="1" customHeight="1"/>
    <row r="53931" ht="16.5" hidden="1" customHeight="1"/>
    <row r="53932" ht="16.5" hidden="1" customHeight="1"/>
    <row r="53933" ht="16.5" hidden="1" customHeight="1"/>
    <row r="53934" ht="16.5" hidden="1" customHeight="1"/>
    <row r="53935" ht="16.5" hidden="1" customHeight="1"/>
    <row r="53936" ht="16.5" hidden="1" customHeight="1"/>
    <row r="53937" ht="16.5" hidden="1" customHeight="1"/>
    <row r="53938" ht="16.5" hidden="1" customHeight="1"/>
    <row r="53939" ht="16.5" hidden="1" customHeight="1"/>
    <row r="53940" ht="16.5" hidden="1" customHeight="1"/>
    <row r="53941" ht="16.5" hidden="1" customHeight="1"/>
    <row r="53942" ht="16.5" hidden="1" customHeight="1"/>
    <row r="53943" ht="16.5" hidden="1" customHeight="1"/>
    <row r="53944" ht="16.5" hidden="1" customHeight="1"/>
    <row r="53945" ht="16.5" hidden="1" customHeight="1"/>
    <row r="53946" ht="16.5" hidden="1" customHeight="1"/>
    <row r="53947" ht="16.5" hidden="1" customHeight="1"/>
    <row r="53948" ht="16.5" hidden="1" customHeight="1"/>
    <row r="53949" ht="16.5" hidden="1" customHeight="1"/>
    <row r="53950" ht="16.5" hidden="1" customHeight="1"/>
    <row r="53951" ht="16.5" hidden="1" customHeight="1"/>
    <row r="53952" ht="16.5" hidden="1" customHeight="1"/>
    <row r="53953" ht="16.5" hidden="1" customHeight="1"/>
    <row r="53954" ht="16.5" hidden="1" customHeight="1"/>
    <row r="53955" ht="16.5" hidden="1" customHeight="1"/>
    <row r="53956" ht="16.5" hidden="1" customHeight="1"/>
    <row r="53957" ht="16.5" hidden="1" customHeight="1"/>
    <row r="53958" ht="16.5" hidden="1" customHeight="1"/>
    <row r="53959" ht="16.5" hidden="1" customHeight="1"/>
    <row r="53960" ht="16.5" hidden="1" customHeight="1"/>
    <row r="53961" ht="16.5" hidden="1" customHeight="1"/>
    <row r="53962" ht="16.5" hidden="1" customHeight="1"/>
    <row r="53963" ht="16.5" hidden="1" customHeight="1"/>
    <row r="53964" ht="16.5" hidden="1" customHeight="1"/>
    <row r="53965" ht="16.5" hidden="1" customHeight="1"/>
    <row r="53966" ht="16.5" hidden="1" customHeight="1"/>
    <row r="53967" ht="16.5" hidden="1" customHeight="1"/>
    <row r="53968" ht="16.5" hidden="1" customHeight="1"/>
    <row r="53969" ht="16.5" hidden="1" customHeight="1"/>
    <row r="53970" ht="16.5" hidden="1" customHeight="1"/>
    <row r="53971" ht="16.5" hidden="1" customHeight="1"/>
    <row r="53972" ht="16.5" hidden="1" customHeight="1"/>
    <row r="53973" ht="16.5" hidden="1" customHeight="1"/>
    <row r="53974" ht="16.5" hidden="1" customHeight="1"/>
    <row r="53975" ht="16.5" hidden="1" customHeight="1"/>
    <row r="53976" ht="16.5" hidden="1" customHeight="1"/>
    <row r="53977" ht="16.5" hidden="1" customHeight="1"/>
    <row r="53978" ht="16.5" hidden="1" customHeight="1"/>
    <row r="53979" ht="16.5" hidden="1" customHeight="1"/>
    <row r="53980" ht="16.5" hidden="1" customHeight="1"/>
    <row r="53981" ht="16.5" hidden="1" customHeight="1"/>
    <row r="53982" ht="16.5" hidden="1" customHeight="1"/>
    <row r="53983" ht="16.5" hidden="1" customHeight="1"/>
    <row r="53984" ht="16.5" hidden="1" customHeight="1"/>
    <row r="53985" ht="16.5" hidden="1" customHeight="1"/>
    <row r="53986" ht="16.5" hidden="1" customHeight="1"/>
    <row r="53987" ht="16.5" hidden="1" customHeight="1"/>
    <row r="53988" ht="16.5" hidden="1" customHeight="1"/>
    <row r="53989" ht="16.5" hidden="1" customHeight="1"/>
    <row r="53990" ht="16.5" hidden="1" customHeight="1"/>
    <row r="53991" ht="16.5" hidden="1" customHeight="1"/>
    <row r="53992" ht="16.5" hidden="1" customHeight="1"/>
    <row r="53993" ht="16.5" hidden="1" customHeight="1"/>
    <row r="53994" ht="16.5" hidden="1" customHeight="1"/>
    <row r="53995" ht="16.5" hidden="1" customHeight="1"/>
    <row r="53996" ht="16.5" hidden="1" customHeight="1"/>
    <row r="53997" ht="16.5" hidden="1" customHeight="1"/>
    <row r="53998" ht="16.5" hidden="1" customHeight="1"/>
    <row r="53999" ht="16.5" hidden="1" customHeight="1"/>
    <row r="54000" ht="16.5" hidden="1" customHeight="1"/>
    <row r="54001" ht="16.5" hidden="1" customHeight="1"/>
    <row r="54002" ht="16.5" hidden="1" customHeight="1"/>
    <row r="54003" ht="16.5" hidden="1" customHeight="1"/>
    <row r="54004" ht="16.5" hidden="1" customHeight="1"/>
    <row r="54005" ht="16.5" hidden="1" customHeight="1"/>
    <row r="54006" ht="16.5" hidden="1" customHeight="1"/>
    <row r="54007" ht="16.5" hidden="1" customHeight="1"/>
    <row r="54008" ht="16.5" hidden="1" customHeight="1"/>
    <row r="54009" ht="16.5" hidden="1" customHeight="1"/>
    <row r="54010" ht="16.5" hidden="1" customHeight="1"/>
    <row r="54011" ht="16.5" hidden="1" customHeight="1"/>
    <row r="54012" ht="16.5" hidden="1" customHeight="1"/>
    <row r="54013" ht="16.5" hidden="1" customHeight="1"/>
    <row r="54014" ht="16.5" hidden="1" customHeight="1"/>
    <row r="54015" ht="16.5" hidden="1" customHeight="1"/>
    <row r="54016" ht="16.5" hidden="1" customHeight="1"/>
    <row r="54017" ht="16.5" hidden="1" customHeight="1"/>
    <row r="54018" ht="16.5" hidden="1" customHeight="1"/>
    <row r="54019" ht="16.5" hidden="1" customHeight="1"/>
    <row r="54020" ht="16.5" hidden="1" customHeight="1"/>
    <row r="54021" ht="16.5" hidden="1" customHeight="1"/>
    <row r="54022" ht="16.5" hidden="1" customHeight="1"/>
    <row r="54023" ht="16.5" hidden="1" customHeight="1"/>
    <row r="54024" ht="16.5" hidden="1" customHeight="1"/>
    <row r="54025" ht="16.5" hidden="1" customHeight="1"/>
    <row r="54026" ht="16.5" hidden="1" customHeight="1"/>
    <row r="54027" ht="16.5" hidden="1" customHeight="1"/>
    <row r="54028" ht="16.5" hidden="1" customHeight="1"/>
    <row r="54029" ht="16.5" hidden="1" customHeight="1"/>
    <row r="54030" ht="16.5" hidden="1" customHeight="1"/>
    <row r="54031" ht="16.5" hidden="1" customHeight="1"/>
    <row r="54032" ht="16.5" hidden="1" customHeight="1"/>
    <row r="54033" ht="16.5" hidden="1" customHeight="1"/>
    <row r="54034" ht="16.5" hidden="1" customHeight="1"/>
    <row r="54035" ht="16.5" hidden="1" customHeight="1"/>
    <row r="54036" ht="16.5" hidden="1" customHeight="1"/>
    <row r="54037" ht="16.5" hidden="1" customHeight="1"/>
    <row r="54038" ht="16.5" hidden="1" customHeight="1"/>
    <row r="54039" ht="16.5" hidden="1" customHeight="1"/>
    <row r="54040" ht="16.5" hidden="1" customHeight="1"/>
    <row r="54041" ht="16.5" hidden="1" customHeight="1"/>
    <row r="54042" ht="16.5" hidden="1" customHeight="1"/>
    <row r="54043" ht="16.5" hidden="1" customHeight="1"/>
    <row r="54044" ht="16.5" hidden="1" customHeight="1"/>
    <row r="54045" ht="16.5" hidden="1" customHeight="1"/>
    <row r="54046" ht="16.5" hidden="1" customHeight="1"/>
    <row r="54047" ht="16.5" hidden="1" customHeight="1"/>
    <row r="54048" ht="16.5" hidden="1" customHeight="1"/>
    <row r="54049" ht="16.5" hidden="1" customHeight="1"/>
    <row r="54050" ht="16.5" hidden="1" customHeight="1"/>
    <row r="54051" ht="16.5" hidden="1" customHeight="1"/>
    <row r="54052" ht="16.5" hidden="1" customHeight="1"/>
    <row r="54053" ht="16.5" hidden="1" customHeight="1"/>
    <row r="54054" ht="16.5" hidden="1" customHeight="1"/>
    <row r="54055" ht="16.5" hidden="1" customHeight="1"/>
    <row r="54056" ht="16.5" hidden="1" customHeight="1"/>
    <row r="54057" ht="16.5" hidden="1" customHeight="1"/>
    <row r="54058" ht="16.5" hidden="1" customHeight="1"/>
    <row r="54059" ht="16.5" hidden="1" customHeight="1"/>
    <row r="54060" ht="16.5" hidden="1" customHeight="1"/>
    <row r="54061" ht="16.5" hidden="1" customHeight="1"/>
    <row r="54062" ht="16.5" hidden="1" customHeight="1"/>
    <row r="54063" ht="16.5" hidden="1" customHeight="1"/>
    <row r="54064" ht="16.5" hidden="1" customHeight="1"/>
    <row r="54065" ht="16.5" hidden="1" customHeight="1"/>
    <row r="54066" ht="16.5" hidden="1" customHeight="1"/>
    <row r="54067" ht="16.5" hidden="1" customHeight="1"/>
    <row r="54068" ht="16.5" hidden="1" customHeight="1"/>
    <row r="54069" ht="16.5" hidden="1" customHeight="1"/>
    <row r="54070" ht="16.5" hidden="1" customHeight="1"/>
    <row r="54071" ht="16.5" hidden="1" customHeight="1"/>
    <row r="54072" ht="16.5" hidden="1" customHeight="1"/>
    <row r="54073" ht="16.5" hidden="1" customHeight="1"/>
    <row r="54074" ht="16.5" hidden="1" customHeight="1"/>
    <row r="54075" ht="16.5" hidden="1" customHeight="1"/>
    <row r="54076" ht="16.5" hidden="1" customHeight="1"/>
    <row r="54077" ht="16.5" hidden="1" customHeight="1"/>
    <row r="54078" ht="16.5" hidden="1" customHeight="1"/>
    <row r="54079" ht="16.5" hidden="1" customHeight="1"/>
    <row r="54080" ht="16.5" hidden="1" customHeight="1"/>
    <row r="54081" ht="16.5" hidden="1" customHeight="1"/>
    <row r="54082" ht="16.5" hidden="1" customHeight="1"/>
    <row r="54083" ht="16.5" hidden="1" customHeight="1"/>
    <row r="54084" ht="16.5" hidden="1" customHeight="1"/>
    <row r="54085" ht="16.5" hidden="1" customHeight="1"/>
    <row r="54086" ht="16.5" hidden="1" customHeight="1"/>
    <row r="54087" ht="16.5" hidden="1" customHeight="1"/>
    <row r="54088" ht="16.5" hidden="1" customHeight="1"/>
    <row r="54089" ht="16.5" hidden="1" customHeight="1"/>
    <row r="54090" ht="16.5" hidden="1" customHeight="1"/>
    <row r="54091" ht="16.5" hidden="1" customHeight="1"/>
    <row r="54092" ht="16.5" hidden="1" customHeight="1"/>
    <row r="54093" ht="16.5" hidden="1" customHeight="1"/>
    <row r="54094" ht="16.5" hidden="1" customHeight="1"/>
    <row r="54095" ht="16.5" hidden="1" customHeight="1"/>
    <row r="54096" ht="16.5" hidden="1" customHeight="1"/>
    <row r="54097" ht="16.5" hidden="1" customHeight="1"/>
    <row r="54098" ht="16.5" hidden="1" customHeight="1"/>
    <row r="54099" ht="16.5" hidden="1" customHeight="1"/>
    <row r="54100" ht="16.5" hidden="1" customHeight="1"/>
    <row r="54101" ht="16.5" hidden="1" customHeight="1"/>
    <row r="54102" ht="16.5" hidden="1" customHeight="1"/>
    <row r="54103" ht="16.5" hidden="1" customHeight="1"/>
    <row r="54104" ht="16.5" hidden="1" customHeight="1"/>
    <row r="54105" ht="16.5" hidden="1" customHeight="1"/>
    <row r="54106" ht="16.5" hidden="1" customHeight="1"/>
    <row r="54107" ht="16.5" hidden="1" customHeight="1"/>
    <row r="54108" ht="16.5" hidden="1" customHeight="1"/>
    <row r="54109" ht="16.5" hidden="1" customHeight="1"/>
    <row r="54110" ht="16.5" hidden="1" customHeight="1"/>
    <row r="54111" ht="16.5" hidden="1" customHeight="1"/>
    <row r="54112" ht="16.5" hidden="1" customHeight="1"/>
    <row r="54113" ht="16.5" hidden="1" customHeight="1"/>
    <row r="54114" ht="16.5" hidden="1" customHeight="1"/>
    <row r="54115" ht="16.5" hidden="1" customHeight="1"/>
    <row r="54116" ht="16.5" hidden="1" customHeight="1"/>
    <row r="54117" ht="16.5" hidden="1" customHeight="1"/>
    <row r="54118" ht="16.5" hidden="1" customHeight="1"/>
    <row r="54119" ht="16.5" hidden="1" customHeight="1"/>
    <row r="54120" ht="16.5" hidden="1" customHeight="1"/>
    <row r="54121" ht="16.5" hidden="1" customHeight="1"/>
    <row r="54122" ht="16.5" hidden="1" customHeight="1"/>
    <row r="54123" ht="16.5" hidden="1" customHeight="1"/>
    <row r="54124" ht="16.5" hidden="1" customHeight="1"/>
    <row r="54125" ht="16.5" hidden="1" customHeight="1"/>
    <row r="54126" ht="16.5" hidden="1" customHeight="1"/>
    <row r="54127" ht="16.5" hidden="1" customHeight="1"/>
    <row r="54128" ht="16.5" hidden="1" customHeight="1"/>
    <row r="54129" ht="16.5" hidden="1" customHeight="1"/>
    <row r="54130" ht="16.5" hidden="1" customHeight="1"/>
    <row r="54131" ht="16.5" hidden="1" customHeight="1"/>
    <row r="54132" ht="16.5" hidden="1" customHeight="1"/>
    <row r="54133" ht="16.5" hidden="1" customHeight="1"/>
    <row r="54134" ht="16.5" hidden="1" customHeight="1"/>
    <row r="54135" ht="16.5" hidden="1" customHeight="1"/>
    <row r="54136" ht="16.5" hidden="1" customHeight="1"/>
    <row r="54137" ht="16.5" hidden="1" customHeight="1"/>
    <row r="54138" ht="16.5" hidden="1" customHeight="1"/>
    <row r="54139" ht="16.5" hidden="1" customHeight="1"/>
    <row r="54140" ht="16.5" hidden="1" customHeight="1"/>
    <row r="54141" ht="16.5" hidden="1" customHeight="1"/>
    <row r="54142" ht="16.5" hidden="1" customHeight="1"/>
    <row r="54143" ht="16.5" hidden="1" customHeight="1"/>
    <row r="54144" ht="16.5" hidden="1" customHeight="1"/>
    <row r="54145" ht="16.5" hidden="1" customHeight="1"/>
    <row r="54146" ht="16.5" hidden="1" customHeight="1"/>
    <row r="54147" ht="16.5" hidden="1" customHeight="1"/>
    <row r="54148" ht="16.5" hidden="1" customHeight="1"/>
    <row r="54149" ht="16.5" hidden="1" customHeight="1"/>
    <row r="54150" ht="16.5" hidden="1" customHeight="1"/>
    <row r="54151" ht="16.5" hidden="1" customHeight="1"/>
    <row r="54152" ht="16.5" hidden="1" customHeight="1"/>
    <row r="54153" ht="16.5" hidden="1" customHeight="1"/>
    <row r="54154" ht="16.5" hidden="1" customHeight="1"/>
    <row r="54155" ht="16.5" hidden="1" customHeight="1"/>
    <row r="54156" ht="16.5" hidden="1" customHeight="1"/>
    <row r="54157" ht="16.5" hidden="1" customHeight="1"/>
    <row r="54158" ht="16.5" hidden="1" customHeight="1"/>
    <row r="54159" ht="16.5" hidden="1" customHeight="1"/>
    <row r="54160" ht="16.5" hidden="1" customHeight="1"/>
    <row r="54161" ht="16.5" hidden="1" customHeight="1"/>
    <row r="54162" ht="16.5" hidden="1" customHeight="1"/>
    <row r="54163" ht="16.5" hidden="1" customHeight="1"/>
    <row r="54164" ht="16.5" hidden="1" customHeight="1"/>
    <row r="54165" ht="16.5" hidden="1" customHeight="1"/>
    <row r="54166" ht="16.5" hidden="1" customHeight="1"/>
    <row r="54167" ht="16.5" hidden="1" customHeight="1"/>
    <row r="54168" ht="16.5" hidden="1" customHeight="1"/>
    <row r="54169" ht="16.5" hidden="1" customHeight="1"/>
    <row r="54170" ht="16.5" hidden="1" customHeight="1"/>
    <row r="54171" ht="16.5" hidden="1" customHeight="1"/>
    <row r="54172" ht="16.5" hidden="1" customHeight="1"/>
    <row r="54173" ht="16.5" hidden="1" customHeight="1"/>
    <row r="54174" ht="16.5" hidden="1" customHeight="1"/>
    <row r="54175" ht="16.5" hidden="1" customHeight="1"/>
    <row r="54176" ht="16.5" hidden="1" customHeight="1"/>
    <row r="54177" ht="16.5" hidden="1" customHeight="1"/>
    <row r="54178" ht="16.5" hidden="1" customHeight="1"/>
    <row r="54179" ht="16.5" hidden="1" customHeight="1"/>
    <row r="54180" ht="16.5" hidden="1" customHeight="1"/>
    <row r="54181" ht="16.5" hidden="1" customHeight="1"/>
    <row r="54182" ht="16.5" hidden="1" customHeight="1"/>
    <row r="54183" ht="16.5" hidden="1" customHeight="1"/>
    <row r="54184" ht="16.5" hidden="1" customHeight="1"/>
    <row r="54185" ht="16.5" hidden="1" customHeight="1"/>
    <row r="54186" ht="16.5" hidden="1" customHeight="1"/>
    <row r="54187" ht="16.5" hidden="1" customHeight="1"/>
    <row r="54188" ht="16.5" hidden="1" customHeight="1"/>
    <row r="54189" ht="16.5" hidden="1" customHeight="1"/>
    <row r="54190" ht="16.5" hidden="1" customHeight="1"/>
    <row r="54191" ht="16.5" hidden="1" customHeight="1"/>
    <row r="54192" ht="16.5" hidden="1" customHeight="1"/>
    <row r="54193" ht="16.5" hidden="1" customHeight="1"/>
    <row r="54194" ht="16.5" hidden="1" customHeight="1"/>
    <row r="54195" ht="16.5" hidden="1" customHeight="1"/>
    <row r="54196" ht="16.5" hidden="1" customHeight="1"/>
    <row r="54197" ht="16.5" hidden="1" customHeight="1"/>
    <row r="54198" ht="16.5" hidden="1" customHeight="1"/>
    <row r="54199" ht="16.5" hidden="1" customHeight="1"/>
    <row r="54200" ht="16.5" hidden="1" customHeight="1"/>
    <row r="54201" ht="16.5" hidden="1" customHeight="1"/>
    <row r="54202" ht="16.5" hidden="1" customHeight="1"/>
    <row r="54203" ht="16.5" hidden="1" customHeight="1"/>
    <row r="54204" ht="16.5" hidden="1" customHeight="1"/>
    <row r="54205" ht="16.5" hidden="1" customHeight="1"/>
    <row r="54206" ht="16.5" hidden="1" customHeight="1"/>
    <row r="54207" ht="16.5" hidden="1" customHeight="1"/>
    <row r="54208" ht="16.5" hidden="1" customHeight="1"/>
    <row r="54209" ht="16.5" hidden="1" customHeight="1"/>
    <row r="54210" ht="16.5" hidden="1" customHeight="1"/>
    <row r="54211" ht="16.5" hidden="1" customHeight="1"/>
    <row r="54212" ht="16.5" hidden="1" customHeight="1"/>
    <row r="54213" ht="16.5" hidden="1" customHeight="1"/>
    <row r="54214" ht="16.5" hidden="1" customHeight="1"/>
    <row r="54215" ht="16.5" hidden="1" customHeight="1"/>
    <row r="54216" ht="16.5" hidden="1" customHeight="1"/>
    <row r="54217" ht="16.5" hidden="1" customHeight="1"/>
    <row r="54218" ht="16.5" hidden="1" customHeight="1"/>
    <row r="54219" ht="16.5" hidden="1" customHeight="1"/>
    <row r="54220" ht="16.5" hidden="1" customHeight="1"/>
    <row r="54221" ht="16.5" hidden="1" customHeight="1"/>
    <row r="54222" ht="16.5" hidden="1" customHeight="1"/>
    <row r="54223" ht="16.5" hidden="1" customHeight="1"/>
    <row r="54224" ht="16.5" hidden="1" customHeight="1"/>
    <row r="54225" ht="16.5" hidden="1" customHeight="1"/>
    <row r="54226" ht="16.5" hidden="1" customHeight="1"/>
    <row r="54227" ht="16.5" hidden="1" customHeight="1"/>
    <row r="54228" ht="16.5" hidden="1" customHeight="1"/>
    <row r="54229" ht="16.5" hidden="1" customHeight="1"/>
    <row r="54230" ht="16.5" hidden="1" customHeight="1"/>
    <row r="54231" ht="16.5" hidden="1" customHeight="1"/>
    <row r="54232" ht="16.5" hidden="1" customHeight="1"/>
    <row r="54233" ht="16.5" hidden="1" customHeight="1"/>
    <row r="54234" ht="16.5" hidden="1" customHeight="1"/>
    <row r="54235" ht="16.5" hidden="1" customHeight="1"/>
    <row r="54236" ht="16.5" hidden="1" customHeight="1"/>
    <row r="54237" ht="16.5" hidden="1" customHeight="1"/>
    <row r="54238" ht="16.5" hidden="1" customHeight="1"/>
    <row r="54239" ht="16.5" hidden="1" customHeight="1"/>
    <row r="54240" ht="16.5" hidden="1" customHeight="1"/>
    <row r="54241" ht="16.5" hidden="1" customHeight="1"/>
    <row r="54242" ht="16.5" hidden="1" customHeight="1"/>
    <row r="54243" ht="16.5" hidden="1" customHeight="1"/>
    <row r="54244" ht="16.5" hidden="1" customHeight="1"/>
    <row r="54245" ht="16.5" hidden="1" customHeight="1"/>
    <row r="54246" ht="16.5" hidden="1" customHeight="1"/>
    <row r="54247" ht="16.5" hidden="1" customHeight="1"/>
    <row r="54248" ht="16.5" hidden="1" customHeight="1"/>
    <row r="54249" ht="16.5" hidden="1" customHeight="1"/>
    <row r="54250" ht="16.5" hidden="1" customHeight="1"/>
    <row r="54251" ht="16.5" hidden="1" customHeight="1"/>
    <row r="54252" ht="16.5" hidden="1" customHeight="1"/>
    <row r="54253" ht="16.5" hidden="1" customHeight="1"/>
    <row r="54254" ht="16.5" hidden="1" customHeight="1"/>
    <row r="54255" ht="16.5" hidden="1" customHeight="1"/>
    <row r="54256" ht="16.5" hidden="1" customHeight="1"/>
    <row r="54257" ht="16.5" hidden="1" customHeight="1"/>
    <row r="54258" ht="16.5" hidden="1" customHeight="1"/>
    <row r="54259" ht="16.5" hidden="1" customHeight="1"/>
    <row r="54260" ht="16.5" hidden="1" customHeight="1"/>
    <row r="54261" ht="16.5" hidden="1" customHeight="1"/>
    <row r="54262" ht="16.5" hidden="1" customHeight="1"/>
    <row r="54263" ht="16.5" hidden="1" customHeight="1"/>
    <row r="54264" ht="16.5" hidden="1" customHeight="1"/>
    <row r="54265" ht="16.5" hidden="1" customHeight="1"/>
    <row r="54266" ht="16.5" hidden="1" customHeight="1"/>
    <row r="54267" ht="16.5" hidden="1" customHeight="1"/>
    <row r="54268" ht="16.5" hidden="1" customHeight="1"/>
    <row r="54269" ht="16.5" hidden="1" customHeight="1"/>
    <row r="54270" ht="16.5" hidden="1" customHeight="1"/>
    <row r="54271" ht="16.5" hidden="1" customHeight="1"/>
    <row r="54272" ht="16.5" hidden="1" customHeight="1"/>
    <row r="54273" ht="16.5" hidden="1" customHeight="1"/>
    <row r="54274" ht="16.5" hidden="1" customHeight="1"/>
    <row r="54275" ht="16.5" hidden="1" customHeight="1"/>
    <row r="54276" ht="16.5" hidden="1" customHeight="1"/>
    <row r="54277" ht="16.5" hidden="1" customHeight="1"/>
    <row r="54278" ht="16.5" hidden="1" customHeight="1"/>
    <row r="54279" ht="16.5" hidden="1" customHeight="1"/>
    <row r="54280" ht="16.5" hidden="1" customHeight="1"/>
    <row r="54281" ht="16.5" hidden="1" customHeight="1"/>
    <row r="54282" ht="16.5" hidden="1" customHeight="1"/>
    <row r="54283" ht="16.5" hidden="1" customHeight="1"/>
    <row r="54284" ht="16.5" hidden="1" customHeight="1"/>
    <row r="54285" ht="16.5" hidden="1" customHeight="1"/>
    <row r="54286" ht="16.5" hidden="1" customHeight="1"/>
    <row r="54287" ht="16.5" hidden="1" customHeight="1"/>
    <row r="54288" ht="16.5" hidden="1" customHeight="1"/>
    <row r="54289" ht="16.5" hidden="1" customHeight="1"/>
    <row r="54290" ht="16.5" hidden="1" customHeight="1"/>
    <row r="54291" ht="16.5" hidden="1" customHeight="1"/>
    <row r="54292" ht="16.5" hidden="1" customHeight="1"/>
    <row r="54293" ht="16.5" hidden="1" customHeight="1"/>
    <row r="54294" ht="16.5" hidden="1" customHeight="1"/>
    <row r="54295" ht="16.5" hidden="1" customHeight="1"/>
    <row r="54296" ht="16.5" hidden="1" customHeight="1"/>
    <row r="54297" ht="16.5" hidden="1" customHeight="1"/>
    <row r="54298" ht="16.5" hidden="1" customHeight="1"/>
    <row r="54299" ht="16.5" hidden="1" customHeight="1"/>
    <row r="54300" ht="16.5" hidden="1" customHeight="1"/>
    <row r="54301" ht="16.5" hidden="1" customHeight="1"/>
    <row r="54302" ht="16.5" hidden="1" customHeight="1"/>
    <row r="54303" ht="16.5" hidden="1" customHeight="1"/>
    <row r="54304" ht="16.5" hidden="1" customHeight="1"/>
    <row r="54305" ht="16.5" hidden="1" customHeight="1"/>
    <row r="54306" ht="16.5" hidden="1" customHeight="1"/>
    <row r="54307" ht="16.5" hidden="1" customHeight="1"/>
    <row r="54308" ht="16.5" hidden="1" customHeight="1"/>
    <row r="54309" ht="16.5" hidden="1" customHeight="1"/>
    <row r="54310" ht="16.5" hidden="1" customHeight="1"/>
    <row r="54311" ht="16.5" hidden="1" customHeight="1"/>
    <row r="54312" ht="16.5" hidden="1" customHeight="1"/>
    <row r="54313" ht="16.5" hidden="1" customHeight="1"/>
    <row r="54314" ht="16.5" hidden="1" customHeight="1"/>
    <row r="54315" ht="16.5" hidden="1" customHeight="1"/>
    <row r="54316" ht="16.5" hidden="1" customHeight="1"/>
    <row r="54317" ht="16.5" hidden="1" customHeight="1"/>
    <row r="54318" ht="16.5" hidden="1" customHeight="1"/>
    <row r="54319" ht="16.5" hidden="1" customHeight="1"/>
    <row r="54320" ht="16.5" hidden="1" customHeight="1"/>
    <row r="54321" ht="16.5" hidden="1" customHeight="1"/>
    <row r="54322" ht="16.5" hidden="1" customHeight="1"/>
    <row r="54323" ht="16.5" hidden="1" customHeight="1"/>
    <row r="54324" ht="16.5" hidden="1" customHeight="1"/>
    <row r="54325" ht="16.5" hidden="1" customHeight="1"/>
    <row r="54326" ht="16.5" hidden="1" customHeight="1"/>
    <row r="54327" ht="16.5" hidden="1" customHeight="1"/>
    <row r="54328" ht="16.5" hidden="1" customHeight="1"/>
    <row r="54329" ht="16.5" hidden="1" customHeight="1"/>
    <row r="54330" ht="16.5" hidden="1" customHeight="1"/>
    <row r="54331" ht="16.5" hidden="1" customHeight="1"/>
    <row r="54332" ht="16.5" hidden="1" customHeight="1"/>
    <row r="54333" ht="16.5" hidden="1" customHeight="1"/>
    <row r="54334" ht="16.5" hidden="1" customHeight="1"/>
    <row r="54335" ht="16.5" hidden="1" customHeight="1"/>
    <row r="54336" ht="16.5" hidden="1" customHeight="1"/>
    <row r="54337" ht="16.5" hidden="1" customHeight="1"/>
    <row r="54338" ht="16.5" hidden="1" customHeight="1"/>
    <row r="54339" ht="16.5" hidden="1" customHeight="1"/>
    <row r="54340" ht="16.5" hidden="1" customHeight="1"/>
    <row r="54341" ht="16.5" hidden="1" customHeight="1"/>
    <row r="54342" ht="16.5" hidden="1" customHeight="1"/>
    <row r="54343" ht="16.5" hidden="1" customHeight="1"/>
    <row r="54344" ht="16.5" hidden="1" customHeight="1"/>
    <row r="54345" ht="16.5" hidden="1" customHeight="1"/>
    <row r="54346" ht="16.5" hidden="1" customHeight="1"/>
    <row r="54347" ht="16.5" hidden="1" customHeight="1"/>
    <row r="54348" ht="16.5" hidden="1" customHeight="1"/>
    <row r="54349" ht="16.5" hidden="1" customHeight="1"/>
    <row r="54350" ht="16.5" hidden="1" customHeight="1"/>
    <row r="54351" ht="16.5" hidden="1" customHeight="1"/>
    <row r="54352" ht="16.5" hidden="1" customHeight="1"/>
    <row r="54353" ht="16.5" hidden="1" customHeight="1"/>
    <row r="54354" ht="16.5" hidden="1" customHeight="1"/>
    <row r="54355" ht="16.5" hidden="1" customHeight="1"/>
    <row r="54356" ht="16.5" hidden="1" customHeight="1"/>
    <row r="54357" ht="16.5" hidden="1" customHeight="1"/>
    <row r="54358" ht="16.5" hidden="1" customHeight="1"/>
    <row r="54359" ht="16.5" hidden="1" customHeight="1"/>
    <row r="54360" ht="16.5" hidden="1" customHeight="1"/>
    <row r="54361" ht="16.5" hidden="1" customHeight="1"/>
    <row r="54362" ht="16.5" hidden="1" customHeight="1"/>
    <row r="54363" ht="16.5" hidden="1" customHeight="1"/>
    <row r="54364" ht="16.5" hidden="1" customHeight="1"/>
    <row r="54365" ht="16.5" hidden="1" customHeight="1"/>
    <row r="54366" ht="16.5" hidden="1" customHeight="1"/>
    <row r="54367" ht="16.5" hidden="1" customHeight="1"/>
    <row r="54368" ht="16.5" hidden="1" customHeight="1"/>
    <row r="54369" ht="16.5" hidden="1" customHeight="1"/>
    <row r="54370" ht="16.5" hidden="1" customHeight="1"/>
    <row r="54371" ht="16.5" hidden="1" customHeight="1"/>
    <row r="54372" ht="16.5" hidden="1" customHeight="1"/>
    <row r="54373" ht="16.5" hidden="1" customHeight="1"/>
    <row r="54374" ht="16.5" hidden="1" customHeight="1"/>
    <row r="54375" ht="16.5" hidden="1" customHeight="1"/>
    <row r="54376" ht="16.5" hidden="1" customHeight="1"/>
    <row r="54377" ht="16.5" hidden="1" customHeight="1"/>
    <row r="54378" ht="16.5" hidden="1" customHeight="1"/>
    <row r="54379" ht="16.5" hidden="1" customHeight="1"/>
    <row r="54380" ht="16.5" hidden="1" customHeight="1"/>
    <row r="54381" ht="16.5" hidden="1" customHeight="1"/>
    <row r="54382" ht="16.5" hidden="1" customHeight="1"/>
    <row r="54383" ht="16.5" hidden="1" customHeight="1"/>
    <row r="54384" ht="16.5" hidden="1" customHeight="1"/>
    <row r="54385" ht="16.5" hidden="1" customHeight="1"/>
    <row r="54386" ht="16.5" hidden="1" customHeight="1"/>
    <row r="54387" ht="16.5" hidden="1" customHeight="1"/>
    <row r="54388" ht="16.5" hidden="1" customHeight="1"/>
    <row r="54389" ht="16.5" hidden="1" customHeight="1"/>
    <row r="54390" ht="16.5" hidden="1" customHeight="1"/>
    <row r="54391" ht="16.5" hidden="1" customHeight="1"/>
    <row r="54392" ht="16.5" hidden="1" customHeight="1"/>
    <row r="54393" ht="16.5" hidden="1" customHeight="1"/>
    <row r="54394" ht="16.5" hidden="1" customHeight="1"/>
    <row r="54395" ht="16.5" hidden="1" customHeight="1"/>
    <row r="54396" ht="16.5" hidden="1" customHeight="1"/>
    <row r="54397" ht="16.5" hidden="1" customHeight="1"/>
    <row r="54398" ht="16.5" hidden="1" customHeight="1"/>
    <row r="54399" ht="16.5" hidden="1" customHeight="1"/>
    <row r="54400" ht="16.5" hidden="1" customHeight="1"/>
    <row r="54401" ht="16.5" hidden="1" customHeight="1"/>
    <row r="54402" ht="16.5" hidden="1" customHeight="1"/>
    <row r="54403" ht="16.5" hidden="1" customHeight="1"/>
    <row r="54404" ht="16.5" hidden="1" customHeight="1"/>
    <row r="54405" ht="16.5" hidden="1" customHeight="1"/>
    <row r="54406" ht="16.5" hidden="1" customHeight="1"/>
    <row r="54407" ht="16.5" hidden="1" customHeight="1"/>
    <row r="54408" ht="16.5" hidden="1" customHeight="1"/>
    <row r="54409" ht="16.5" hidden="1" customHeight="1"/>
    <row r="54410" ht="16.5" hidden="1" customHeight="1"/>
    <row r="54411" ht="16.5" hidden="1" customHeight="1"/>
    <row r="54412" ht="16.5" hidden="1" customHeight="1"/>
    <row r="54413" ht="16.5" hidden="1" customHeight="1"/>
    <row r="54414" ht="16.5" hidden="1" customHeight="1"/>
    <row r="54415" ht="16.5" hidden="1" customHeight="1"/>
    <row r="54416" ht="16.5" hidden="1" customHeight="1"/>
    <row r="54417" ht="16.5" hidden="1" customHeight="1"/>
    <row r="54418" ht="16.5" hidden="1" customHeight="1"/>
    <row r="54419" ht="16.5" hidden="1" customHeight="1"/>
    <row r="54420" ht="16.5" hidden="1" customHeight="1"/>
    <row r="54421" ht="16.5" hidden="1" customHeight="1"/>
    <row r="54422" ht="16.5" hidden="1" customHeight="1"/>
    <row r="54423" ht="16.5" hidden="1" customHeight="1"/>
    <row r="54424" ht="16.5" hidden="1" customHeight="1"/>
    <row r="54425" ht="16.5" hidden="1" customHeight="1"/>
    <row r="54426" ht="16.5" hidden="1" customHeight="1"/>
    <row r="54427" ht="16.5" hidden="1" customHeight="1"/>
    <row r="54428" ht="16.5" hidden="1" customHeight="1"/>
    <row r="54429" ht="16.5" hidden="1" customHeight="1"/>
    <row r="54430" ht="16.5" hidden="1" customHeight="1"/>
    <row r="54431" ht="16.5" hidden="1" customHeight="1"/>
    <row r="54432" ht="16.5" hidden="1" customHeight="1"/>
    <row r="54433" ht="16.5" hidden="1" customHeight="1"/>
    <row r="54434" ht="16.5" hidden="1" customHeight="1"/>
    <row r="54435" ht="16.5" hidden="1" customHeight="1"/>
    <row r="54436" ht="16.5" hidden="1" customHeight="1"/>
    <row r="54437" ht="16.5" hidden="1" customHeight="1"/>
    <row r="54438" ht="16.5" hidden="1" customHeight="1"/>
    <row r="54439" ht="16.5" hidden="1" customHeight="1"/>
    <row r="54440" ht="16.5" hidden="1" customHeight="1"/>
    <row r="54441" ht="16.5" hidden="1" customHeight="1"/>
    <row r="54442" ht="16.5" hidden="1" customHeight="1"/>
    <row r="54443" ht="16.5" hidden="1" customHeight="1"/>
    <row r="54444" ht="16.5" hidden="1" customHeight="1"/>
    <row r="54445" ht="16.5" hidden="1" customHeight="1"/>
    <row r="54446" ht="16.5" hidden="1" customHeight="1"/>
    <row r="54447" ht="16.5" hidden="1" customHeight="1"/>
    <row r="54448" ht="16.5" hidden="1" customHeight="1"/>
    <row r="54449" ht="16.5" hidden="1" customHeight="1"/>
    <row r="54450" ht="16.5" hidden="1" customHeight="1"/>
    <row r="54451" ht="16.5" hidden="1" customHeight="1"/>
    <row r="54452" ht="16.5" hidden="1" customHeight="1"/>
    <row r="54453" ht="16.5" hidden="1" customHeight="1"/>
    <row r="54454" ht="16.5" hidden="1" customHeight="1"/>
    <row r="54455" ht="16.5" hidden="1" customHeight="1"/>
    <row r="54456" ht="16.5" hidden="1" customHeight="1"/>
    <row r="54457" ht="16.5" hidden="1" customHeight="1"/>
    <row r="54458" ht="16.5" hidden="1" customHeight="1"/>
    <row r="54459" ht="16.5" hidden="1" customHeight="1"/>
    <row r="54460" ht="16.5" hidden="1" customHeight="1"/>
    <row r="54461" ht="16.5" hidden="1" customHeight="1"/>
    <row r="54462" ht="16.5" hidden="1" customHeight="1"/>
    <row r="54463" ht="16.5" hidden="1" customHeight="1"/>
    <row r="54464" ht="16.5" hidden="1" customHeight="1"/>
    <row r="54465" ht="16.5" hidden="1" customHeight="1"/>
    <row r="54466" ht="16.5" hidden="1" customHeight="1"/>
    <row r="54467" ht="16.5" hidden="1" customHeight="1"/>
    <row r="54468" ht="16.5" hidden="1" customHeight="1"/>
    <row r="54469" ht="16.5" hidden="1" customHeight="1"/>
    <row r="54470" ht="16.5" hidden="1" customHeight="1"/>
    <row r="54471" ht="16.5" hidden="1" customHeight="1"/>
    <row r="54472" ht="16.5" hidden="1" customHeight="1"/>
    <row r="54473" ht="16.5" hidden="1" customHeight="1"/>
    <row r="54474" ht="16.5" hidden="1" customHeight="1"/>
    <row r="54475" ht="16.5" hidden="1" customHeight="1"/>
    <row r="54476" ht="16.5" hidden="1" customHeight="1"/>
    <row r="54477" ht="16.5" hidden="1" customHeight="1"/>
    <row r="54478" ht="16.5" hidden="1" customHeight="1"/>
    <row r="54479" ht="16.5" hidden="1" customHeight="1"/>
    <row r="54480" ht="16.5" hidden="1" customHeight="1"/>
    <row r="54481" ht="16.5" hidden="1" customHeight="1"/>
    <row r="54482" ht="16.5" hidden="1" customHeight="1"/>
    <row r="54483" ht="16.5" hidden="1" customHeight="1"/>
    <row r="54484" ht="16.5" hidden="1" customHeight="1"/>
    <row r="54485" ht="16.5" hidden="1" customHeight="1"/>
    <row r="54486" ht="16.5" hidden="1" customHeight="1"/>
    <row r="54487" ht="16.5" hidden="1" customHeight="1"/>
    <row r="54488" ht="16.5" hidden="1" customHeight="1"/>
    <row r="54489" ht="16.5" hidden="1" customHeight="1"/>
    <row r="54490" ht="16.5" hidden="1" customHeight="1"/>
    <row r="54491" ht="16.5" hidden="1" customHeight="1"/>
    <row r="54492" ht="16.5" hidden="1" customHeight="1"/>
    <row r="54493" ht="16.5" hidden="1" customHeight="1"/>
    <row r="54494" ht="16.5" hidden="1" customHeight="1"/>
    <row r="54495" ht="16.5" hidden="1" customHeight="1"/>
    <row r="54496" ht="16.5" hidden="1" customHeight="1"/>
    <row r="54497" ht="16.5" hidden="1" customHeight="1"/>
    <row r="54498" ht="16.5" hidden="1" customHeight="1"/>
    <row r="54499" ht="16.5" hidden="1" customHeight="1"/>
    <row r="54500" ht="16.5" hidden="1" customHeight="1"/>
    <row r="54501" ht="16.5" hidden="1" customHeight="1"/>
    <row r="54502" ht="16.5" hidden="1" customHeight="1"/>
    <row r="54503" ht="16.5" hidden="1" customHeight="1"/>
    <row r="54504" ht="16.5" hidden="1" customHeight="1"/>
    <row r="54505" ht="16.5" hidden="1" customHeight="1"/>
    <row r="54506" ht="16.5" hidden="1" customHeight="1"/>
    <row r="54507" ht="16.5" hidden="1" customHeight="1"/>
    <row r="54508" ht="16.5" hidden="1" customHeight="1"/>
    <row r="54509" ht="16.5" hidden="1" customHeight="1"/>
    <row r="54510" ht="16.5" hidden="1" customHeight="1"/>
    <row r="54511" ht="16.5" hidden="1" customHeight="1"/>
    <row r="54512" ht="16.5" hidden="1" customHeight="1"/>
    <row r="54513" ht="16.5" hidden="1" customHeight="1"/>
    <row r="54514" ht="16.5" hidden="1" customHeight="1"/>
    <row r="54515" ht="16.5" hidden="1" customHeight="1"/>
    <row r="54516" ht="16.5" hidden="1" customHeight="1"/>
    <row r="54517" ht="16.5" hidden="1" customHeight="1"/>
    <row r="54518" ht="16.5" hidden="1" customHeight="1"/>
    <row r="54519" ht="16.5" hidden="1" customHeight="1"/>
    <row r="54520" ht="16.5" hidden="1" customHeight="1"/>
    <row r="54521" ht="16.5" hidden="1" customHeight="1"/>
    <row r="54522" ht="16.5" hidden="1" customHeight="1"/>
    <row r="54523" ht="16.5" hidden="1" customHeight="1"/>
    <row r="54524" ht="16.5" hidden="1" customHeight="1"/>
    <row r="54525" ht="16.5" hidden="1" customHeight="1"/>
    <row r="54526" ht="16.5" hidden="1" customHeight="1"/>
    <row r="54527" ht="16.5" hidden="1" customHeight="1"/>
    <row r="54528" ht="16.5" hidden="1" customHeight="1"/>
    <row r="54529" ht="16.5" hidden="1" customHeight="1"/>
    <row r="54530" ht="16.5" hidden="1" customHeight="1"/>
    <row r="54531" ht="16.5" hidden="1" customHeight="1"/>
    <row r="54532" ht="16.5" hidden="1" customHeight="1"/>
    <row r="54533" ht="16.5" hidden="1" customHeight="1"/>
    <row r="54534" ht="16.5" hidden="1" customHeight="1"/>
    <row r="54535" ht="16.5" hidden="1" customHeight="1"/>
    <row r="54536" ht="16.5" hidden="1" customHeight="1"/>
    <row r="54537" ht="16.5" hidden="1" customHeight="1"/>
    <row r="54538" ht="16.5" hidden="1" customHeight="1"/>
    <row r="54539" ht="16.5" hidden="1" customHeight="1"/>
    <row r="54540" ht="16.5" hidden="1" customHeight="1"/>
    <row r="54541" ht="16.5" hidden="1" customHeight="1"/>
    <row r="54542" ht="16.5" hidden="1" customHeight="1"/>
    <row r="54543" ht="16.5" hidden="1" customHeight="1"/>
    <row r="54544" ht="16.5" hidden="1" customHeight="1"/>
    <row r="54545" ht="16.5" hidden="1" customHeight="1"/>
    <row r="54546" ht="16.5" hidden="1" customHeight="1"/>
    <row r="54547" ht="16.5" hidden="1" customHeight="1"/>
    <row r="54548" ht="16.5" hidden="1" customHeight="1"/>
    <row r="54549" ht="16.5" hidden="1" customHeight="1"/>
    <row r="54550" ht="16.5" hidden="1" customHeight="1"/>
    <row r="54551" ht="16.5" hidden="1" customHeight="1"/>
    <row r="54552" ht="16.5" hidden="1" customHeight="1"/>
    <row r="54553" ht="16.5" hidden="1" customHeight="1"/>
    <row r="54554" ht="16.5" hidden="1" customHeight="1"/>
    <row r="54555" ht="16.5" hidden="1" customHeight="1"/>
    <row r="54556" ht="16.5" hidden="1" customHeight="1"/>
    <row r="54557" ht="16.5" hidden="1" customHeight="1"/>
    <row r="54558" ht="16.5" hidden="1" customHeight="1"/>
    <row r="54559" ht="16.5" hidden="1" customHeight="1"/>
    <row r="54560" ht="16.5" hidden="1" customHeight="1"/>
    <row r="54561" ht="16.5" hidden="1" customHeight="1"/>
    <row r="54562" ht="16.5" hidden="1" customHeight="1"/>
    <row r="54563" ht="16.5" hidden="1" customHeight="1"/>
    <row r="54564" ht="16.5" hidden="1" customHeight="1"/>
    <row r="54565" ht="16.5" hidden="1" customHeight="1"/>
    <row r="54566" ht="16.5" hidden="1" customHeight="1"/>
    <row r="54567" ht="16.5" hidden="1" customHeight="1"/>
    <row r="54568" ht="16.5" hidden="1" customHeight="1"/>
    <row r="54569" ht="16.5" hidden="1" customHeight="1"/>
    <row r="54570" ht="16.5" hidden="1" customHeight="1"/>
    <row r="54571" ht="16.5" hidden="1" customHeight="1"/>
    <row r="54572" ht="16.5" hidden="1" customHeight="1"/>
    <row r="54573" ht="16.5" hidden="1" customHeight="1"/>
    <row r="54574" ht="16.5" hidden="1" customHeight="1"/>
    <row r="54575" ht="16.5" hidden="1" customHeight="1"/>
    <row r="54576" ht="16.5" hidden="1" customHeight="1"/>
    <row r="54577" ht="16.5" hidden="1" customHeight="1"/>
    <row r="54578" ht="16.5" hidden="1" customHeight="1"/>
    <row r="54579" ht="16.5" hidden="1" customHeight="1"/>
    <row r="54580" ht="16.5" hidden="1" customHeight="1"/>
    <row r="54581" ht="16.5" hidden="1" customHeight="1"/>
    <row r="54582" ht="16.5" hidden="1" customHeight="1"/>
    <row r="54583" ht="16.5" hidden="1" customHeight="1"/>
    <row r="54584" ht="16.5" hidden="1" customHeight="1"/>
    <row r="54585" ht="16.5" hidden="1" customHeight="1"/>
    <row r="54586" ht="16.5" hidden="1" customHeight="1"/>
    <row r="54587" ht="16.5" hidden="1" customHeight="1"/>
    <row r="54588" ht="16.5" hidden="1" customHeight="1"/>
    <row r="54589" ht="16.5" hidden="1" customHeight="1"/>
    <row r="54590" ht="16.5" hidden="1" customHeight="1"/>
    <row r="54591" ht="16.5" hidden="1" customHeight="1"/>
    <row r="54592" ht="16.5" hidden="1" customHeight="1"/>
    <row r="54593" ht="16.5" hidden="1" customHeight="1"/>
    <row r="54594" ht="16.5" hidden="1" customHeight="1"/>
    <row r="54595" ht="16.5" hidden="1" customHeight="1"/>
    <row r="54596" ht="16.5" hidden="1" customHeight="1"/>
    <row r="54597" ht="16.5" hidden="1" customHeight="1"/>
    <row r="54598" ht="16.5" hidden="1" customHeight="1"/>
    <row r="54599" ht="16.5" hidden="1" customHeight="1"/>
    <row r="54600" ht="16.5" hidden="1" customHeight="1"/>
    <row r="54601" ht="16.5" hidden="1" customHeight="1"/>
    <row r="54602" ht="16.5" hidden="1" customHeight="1"/>
    <row r="54603" ht="16.5" hidden="1" customHeight="1"/>
    <row r="54604" ht="16.5" hidden="1" customHeight="1"/>
    <row r="54605" ht="16.5" hidden="1" customHeight="1"/>
    <row r="54606" ht="16.5" hidden="1" customHeight="1"/>
    <row r="54607" ht="16.5" hidden="1" customHeight="1"/>
    <row r="54608" ht="16.5" hidden="1" customHeight="1"/>
    <row r="54609" ht="16.5" hidden="1" customHeight="1"/>
    <row r="54610" ht="16.5" hidden="1" customHeight="1"/>
    <row r="54611" ht="16.5" hidden="1" customHeight="1"/>
    <row r="54612" ht="16.5" hidden="1" customHeight="1"/>
    <row r="54613" ht="16.5" hidden="1" customHeight="1"/>
    <row r="54614" ht="16.5" hidden="1" customHeight="1"/>
    <row r="54615" ht="16.5" hidden="1" customHeight="1"/>
    <row r="54616" ht="16.5" hidden="1" customHeight="1"/>
    <row r="54617" ht="16.5" hidden="1" customHeight="1"/>
    <row r="54618" ht="16.5" hidden="1" customHeight="1"/>
    <row r="54619" ht="16.5" hidden="1" customHeight="1"/>
    <row r="54620" ht="16.5" hidden="1" customHeight="1"/>
    <row r="54621" ht="16.5" hidden="1" customHeight="1"/>
    <row r="54622" ht="16.5" hidden="1" customHeight="1"/>
    <row r="54623" ht="16.5" hidden="1" customHeight="1"/>
    <row r="54624" ht="16.5" hidden="1" customHeight="1"/>
    <row r="54625" ht="16.5" hidden="1" customHeight="1"/>
    <row r="54626" ht="16.5" hidden="1" customHeight="1"/>
    <row r="54627" ht="16.5" hidden="1" customHeight="1"/>
    <row r="54628" ht="16.5" hidden="1" customHeight="1"/>
    <row r="54629" ht="16.5" hidden="1" customHeight="1"/>
    <row r="54630" ht="16.5" hidden="1" customHeight="1"/>
    <row r="54631" ht="16.5" hidden="1" customHeight="1"/>
    <row r="54632" ht="16.5" hidden="1" customHeight="1"/>
    <row r="54633" ht="16.5" hidden="1" customHeight="1"/>
    <row r="54634" ht="16.5" hidden="1" customHeight="1"/>
    <row r="54635" ht="16.5" hidden="1" customHeight="1"/>
    <row r="54636" ht="16.5" hidden="1" customHeight="1"/>
    <row r="54637" ht="16.5" hidden="1" customHeight="1"/>
    <row r="54638" ht="16.5" hidden="1" customHeight="1"/>
    <row r="54639" ht="16.5" hidden="1" customHeight="1"/>
    <row r="54640" ht="16.5" hidden="1" customHeight="1"/>
    <row r="54641" ht="16.5" hidden="1" customHeight="1"/>
    <row r="54642" ht="16.5" hidden="1" customHeight="1"/>
    <row r="54643" ht="16.5" hidden="1" customHeight="1"/>
    <row r="54644" ht="16.5" hidden="1" customHeight="1"/>
    <row r="54645" ht="16.5" hidden="1" customHeight="1"/>
    <row r="54646" ht="16.5" hidden="1" customHeight="1"/>
    <row r="54647" ht="16.5" hidden="1" customHeight="1"/>
    <row r="54648" ht="16.5" hidden="1" customHeight="1"/>
    <row r="54649" ht="16.5" hidden="1" customHeight="1"/>
    <row r="54650" ht="16.5" hidden="1" customHeight="1"/>
    <row r="54651" ht="16.5" hidden="1" customHeight="1"/>
    <row r="54652" ht="16.5" hidden="1" customHeight="1"/>
    <row r="54653" ht="16.5" hidden="1" customHeight="1"/>
    <row r="54654" ht="16.5" hidden="1" customHeight="1"/>
    <row r="54655" ht="16.5" hidden="1" customHeight="1"/>
    <row r="54656" ht="16.5" hidden="1" customHeight="1"/>
    <row r="54657" ht="16.5" hidden="1" customHeight="1"/>
    <row r="54658" ht="16.5" hidden="1" customHeight="1"/>
    <row r="54659" ht="16.5" hidden="1" customHeight="1"/>
    <row r="54660" ht="16.5" hidden="1" customHeight="1"/>
    <row r="54661" ht="16.5" hidden="1" customHeight="1"/>
    <row r="54662" ht="16.5" hidden="1" customHeight="1"/>
    <row r="54663" ht="16.5" hidden="1" customHeight="1"/>
    <row r="54664" ht="16.5" hidden="1" customHeight="1"/>
    <row r="54665" ht="16.5" hidden="1" customHeight="1"/>
    <row r="54666" ht="16.5" hidden="1" customHeight="1"/>
    <row r="54667" ht="16.5" hidden="1" customHeight="1"/>
    <row r="54668" ht="16.5" hidden="1" customHeight="1"/>
    <row r="54669" ht="16.5" hidden="1" customHeight="1"/>
    <row r="54670" ht="16.5" hidden="1" customHeight="1"/>
    <row r="54671" ht="16.5" hidden="1" customHeight="1"/>
    <row r="54672" ht="16.5" hidden="1" customHeight="1"/>
    <row r="54673" ht="16.5" hidden="1" customHeight="1"/>
    <row r="54674" ht="16.5" hidden="1" customHeight="1"/>
    <row r="54675" ht="16.5" hidden="1" customHeight="1"/>
    <row r="54676" ht="16.5" hidden="1" customHeight="1"/>
    <row r="54677" ht="16.5" hidden="1" customHeight="1"/>
    <row r="54678" ht="16.5" hidden="1" customHeight="1"/>
    <row r="54679" ht="16.5" hidden="1" customHeight="1"/>
    <row r="54680" ht="16.5" hidden="1" customHeight="1"/>
    <row r="54681" ht="16.5" hidden="1" customHeight="1"/>
    <row r="54682" ht="16.5" hidden="1" customHeight="1"/>
    <row r="54683" ht="16.5" hidden="1" customHeight="1"/>
    <row r="54684" ht="16.5" hidden="1" customHeight="1"/>
    <row r="54685" ht="16.5" hidden="1" customHeight="1"/>
    <row r="54686" ht="16.5" hidden="1" customHeight="1"/>
    <row r="54687" ht="16.5" hidden="1" customHeight="1"/>
    <row r="54688" ht="16.5" hidden="1" customHeight="1"/>
    <row r="54689" ht="16.5" hidden="1" customHeight="1"/>
    <row r="54690" ht="16.5" hidden="1" customHeight="1"/>
    <row r="54691" ht="16.5" hidden="1" customHeight="1"/>
    <row r="54692" ht="16.5" hidden="1" customHeight="1"/>
    <row r="54693" ht="16.5" hidden="1" customHeight="1"/>
    <row r="54694" ht="16.5" hidden="1" customHeight="1"/>
    <row r="54695" ht="16.5" hidden="1" customHeight="1"/>
    <row r="54696" ht="16.5" hidden="1" customHeight="1"/>
    <row r="54697" ht="16.5" hidden="1" customHeight="1"/>
    <row r="54698" ht="16.5" hidden="1" customHeight="1"/>
    <row r="54699" ht="16.5" hidden="1" customHeight="1"/>
    <row r="54700" ht="16.5" hidden="1" customHeight="1"/>
    <row r="54701" ht="16.5" hidden="1" customHeight="1"/>
    <row r="54702" ht="16.5" hidden="1" customHeight="1"/>
    <row r="54703" ht="16.5" hidden="1" customHeight="1"/>
    <row r="54704" ht="16.5" hidden="1" customHeight="1"/>
    <row r="54705" ht="16.5" hidden="1" customHeight="1"/>
    <row r="54706" ht="16.5" hidden="1" customHeight="1"/>
    <row r="54707" ht="16.5" hidden="1" customHeight="1"/>
    <row r="54708" ht="16.5" hidden="1" customHeight="1"/>
    <row r="54709" ht="16.5" hidden="1" customHeight="1"/>
    <row r="54710" ht="16.5" hidden="1" customHeight="1"/>
    <row r="54711" ht="16.5" hidden="1" customHeight="1"/>
    <row r="54712" ht="16.5" hidden="1" customHeight="1"/>
    <row r="54713" ht="16.5" hidden="1" customHeight="1"/>
    <row r="54714" ht="16.5" hidden="1" customHeight="1"/>
    <row r="54715" ht="16.5" hidden="1" customHeight="1"/>
    <row r="54716" ht="16.5" hidden="1" customHeight="1"/>
    <row r="54717" ht="16.5" hidden="1" customHeight="1"/>
    <row r="54718" ht="16.5" hidden="1" customHeight="1"/>
    <row r="54719" ht="16.5" hidden="1" customHeight="1"/>
    <row r="54720" ht="16.5" hidden="1" customHeight="1"/>
    <row r="54721" ht="16.5" hidden="1" customHeight="1"/>
    <row r="54722" ht="16.5" hidden="1" customHeight="1"/>
    <row r="54723" ht="16.5" hidden="1" customHeight="1"/>
    <row r="54724" ht="16.5" hidden="1" customHeight="1"/>
    <row r="54725" ht="16.5" hidden="1" customHeight="1"/>
    <row r="54726" ht="16.5" hidden="1" customHeight="1"/>
    <row r="54727" ht="16.5" hidden="1" customHeight="1"/>
    <row r="54728" ht="16.5" hidden="1" customHeight="1"/>
    <row r="54729" ht="16.5" hidden="1" customHeight="1"/>
    <row r="54730" ht="16.5" hidden="1" customHeight="1"/>
    <row r="54731" ht="16.5" hidden="1" customHeight="1"/>
    <row r="54732" ht="16.5" hidden="1" customHeight="1"/>
    <row r="54733" ht="16.5" hidden="1" customHeight="1"/>
    <row r="54734" ht="16.5" hidden="1" customHeight="1"/>
    <row r="54735" ht="16.5" hidden="1" customHeight="1"/>
    <row r="54736" ht="16.5" hidden="1" customHeight="1"/>
    <row r="54737" ht="16.5" hidden="1" customHeight="1"/>
    <row r="54738" ht="16.5" hidden="1" customHeight="1"/>
    <row r="54739" ht="16.5" hidden="1" customHeight="1"/>
    <row r="54740" ht="16.5" hidden="1" customHeight="1"/>
    <row r="54741" ht="16.5" hidden="1" customHeight="1"/>
    <row r="54742" ht="16.5" hidden="1" customHeight="1"/>
    <row r="54743" ht="16.5" hidden="1" customHeight="1"/>
    <row r="54744" ht="16.5" hidden="1" customHeight="1"/>
    <row r="54745" ht="16.5" hidden="1" customHeight="1"/>
    <row r="54746" ht="16.5" hidden="1" customHeight="1"/>
    <row r="54747" ht="16.5" hidden="1" customHeight="1"/>
    <row r="54748" ht="16.5" hidden="1" customHeight="1"/>
    <row r="54749" ht="16.5" hidden="1" customHeight="1"/>
    <row r="54750" ht="16.5" hidden="1" customHeight="1"/>
    <row r="54751" ht="16.5" hidden="1" customHeight="1"/>
    <row r="54752" ht="16.5" hidden="1" customHeight="1"/>
    <row r="54753" ht="16.5" hidden="1" customHeight="1"/>
    <row r="54754" ht="16.5" hidden="1" customHeight="1"/>
    <row r="54755" ht="16.5" hidden="1" customHeight="1"/>
    <row r="54756" ht="16.5" hidden="1" customHeight="1"/>
    <row r="54757" ht="16.5" hidden="1" customHeight="1"/>
    <row r="54758" ht="16.5" hidden="1" customHeight="1"/>
    <row r="54759" ht="16.5" hidden="1" customHeight="1"/>
    <row r="54760" ht="16.5" hidden="1" customHeight="1"/>
    <row r="54761" ht="16.5" hidden="1" customHeight="1"/>
    <row r="54762" ht="16.5" hidden="1" customHeight="1"/>
    <row r="54763" ht="16.5" hidden="1" customHeight="1"/>
    <row r="54764" ht="16.5" hidden="1" customHeight="1"/>
    <row r="54765" ht="16.5" hidden="1" customHeight="1"/>
    <row r="54766" ht="16.5" hidden="1" customHeight="1"/>
    <row r="54767" ht="16.5" hidden="1" customHeight="1"/>
    <row r="54768" ht="16.5" hidden="1" customHeight="1"/>
    <row r="54769" ht="16.5" hidden="1" customHeight="1"/>
    <row r="54770" ht="16.5" hidden="1" customHeight="1"/>
    <row r="54771" ht="16.5" hidden="1" customHeight="1"/>
    <row r="54772" ht="16.5" hidden="1" customHeight="1"/>
    <row r="54773" ht="16.5" hidden="1" customHeight="1"/>
    <row r="54774" ht="16.5" hidden="1" customHeight="1"/>
    <row r="54775" ht="16.5" hidden="1" customHeight="1"/>
    <row r="54776" ht="16.5" hidden="1" customHeight="1"/>
    <row r="54777" ht="16.5" hidden="1" customHeight="1"/>
    <row r="54778" ht="16.5" hidden="1" customHeight="1"/>
    <row r="54779" ht="16.5" hidden="1" customHeight="1"/>
    <row r="54780" ht="16.5" hidden="1" customHeight="1"/>
    <row r="54781" ht="16.5" hidden="1" customHeight="1"/>
    <row r="54782" ht="16.5" hidden="1" customHeight="1"/>
    <row r="54783" ht="16.5" hidden="1" customHeight="1"/>
    <row r="54784" ht="16.5" hidden="1" customHeight="1"/>
    <row r="54785" ht="16.5" hidden="1" customHeight="1"/>
    <row r="54786" ht="16.5" hidden="1" customHeight="1"/>
    <row r="54787" ht="16.5" hidden="1" customHeight="1"/>
    <row r="54788" ht="16.5" hidden="1" customHeight="1"/>
    <row r="54789" ht="16.5" hidden="1" customHeight="1"/>
    <row r="54790" ht="16.5" hidden="1" customHeight="1"/>
    <row r="54791" ht="16.5" hidden="1" customHeight="1"/>
    <row r="54792" ht="16.5" hidden="1" customHeight="1"/>
    <row r="54793" ht="16.5" hidden="1" customHeight="1"/>
    <row r="54794" ht="16.5" hidden="1" customHeight="1"/>
    <row r="54795" ht="16.5" hidden="1" customHeight="1"/>
    <row r="54796" ht="16.5" hidden="1" customHeight="1"/>
    <row r="54797" ht="16.5" hidden="1" customHeight="1"/>
    <row r="54798" ht="16.5" hidden="1" customHeight="1"/>
    <row r="54799" ht="16.5" hidden="1" customHeight="1"/>
    <row r="54800" ht="16.5" hidden="1" customHeight="1"/>
    <row r="54801" ht="16.5" hidden="1" customHeight="1"/>
    <row r="54802" ht="16.5" hidden="1" customHeight="1"/>
    <row r="54803" ht="16.5" hidden="1" customHeight="1"/>
    <row r="54804" ht="16.5" hidden="1" customHeight="1"/>
    <row r="54805" ht="16.5" hidden="1" customHeight="1"/>
    <row r="54806" ht="16.5" hidden="1" customHeight="1"/>
    <row r="54807" ht="16.5" hidden="1" customHeight="1"/>
    <row r="54808" ht="16.5" hidden="1" customHeight="1"/>
    <row r="54809" ht="16.5" hidden="1" customHeight="1"/>
    <row r="54810" ht="16.5" hidden="1" customHeight="1"/>
    <row r="54811" ht="16.5" hidden="1" customHeight="1"/>
    <row r="54812" ht="16.5" hidden="1" customHeight="1"/>
    <row r="54813" ht="16.5" hidden="1" customHeight="1"/>
    <row r="54814" ht="16.5" hidden="1" customHeight="1"/>
    <row r="54815" ht="16.5" hidden="1" customHeight="1"/>
    <row r="54816" ht="16.5" hidden="1" customHeight="1"/>
    <row r="54817" ht="16.5" hidden="1" customHeight="1"/>
    <row r="54818" ht="16.5" hidden="1" customHeight="1"/>
    <row r="54819" ht="16.5" hidden="1" customHeight="1"/>
    <row r="54820" ht="16.5" hidden="1" customHeight="1"/>
    <row r="54821" ht="16.5" hidden="1" customHeight="1"/>
    <row r="54822" ht="16.5" hidden="1" customHeight="1"/>
    <row r="54823" ht="16.5" hidden="1" customHeight="1"/>
    <row r="54824" ht="16.5" hidden="1" customHeight="1"/>
    <row r="54825" ht="16.5" hidden="1" customHeight="1"/>
    <row r="54826" ht="16.5" hidden="1" customHeight="1"/>
    <row r="54827" ht="16.5" hidden="1" customHeight="1"/>
    <row r="54828" ht="16.5" hidden="1" customHeight="1"/>
    <row r="54829" ht="16.5" hidden="1" customHeight="1"/>
    <row r="54830" ht="16.5" hidden="1" customHeight="1"/>
    <row r="54831" ht="16.5" hidden="1" customHeight="1"/>
    <row r="54832" ht="16.5" hidden="1" customHeight="1"/>
    <row r="54833" ht="16.5" hidden="1" customHeight="1"/>
    <row r="54834" ht="16.5" hidden="1" customHeight="1"/>
    <row r="54835" ht="16.5" hidden="1" customHeight="1"/>
    <row r="54836" ht="16.5" hidden="1" customHeight="1"/>
    <row r="54837" ht="16.5" hidden="1" customHeight="1"/>
    <row r="54838" ht="16.5" hidden="1" customHeight="1"/>
    <row r="54839" ht="16.5" hidden="1" customHeight="1"/>
    <row r="54840" ht="16.5" hidden="1" customHeight="1"/>
    <row r="54841" ht="16.5" hidden="1" customHeight="1"/>
    <row r="54842" ht="16.5" hidden="1" customHeight="1"/>
    <row r="54843" ht="16.5" hidden="1" customHeight="1"/>
    <row r="54844" ht="16.5" hidden="1" customHeight="1"/>
    <row r="54845" ht="16.5" hidden="1" customHeight="1"/>
    <row r="54846" ht="16.5" hidden="1" customHeight="1"/>
    <row r="54847" ht="16.5" hidden="1" customHeight="1"/>
    <row r="54848" ht="16.5" hidden="1" customHeight="1"/>
    <row r="54849" ht="16.5" hidden="1" customHeight="1"/>
    <row r="54850" ht="16.5" hidden="1" customHeight="1"/>
    <row r="54851" ht="16.5" hidden="1" customHeight="1"/>
    <row r="54852" ht="16.5" hidden="1" customHeight="1"/>
    <row r="54853" ht="16.5" hidden="1" customHeight="1"/>
    <row r="54854" ht="16.5" hidden="1" customHeight="1"/>
    <row r="54855" ht="16.5" hidden="1" customHeight="1"/>
    <row r="54856" ht="16.5" hidden="1" customHeight="1"/>
    <row r="54857" ht="16.5" hidden="1" customHeight="1"/>
    <row r="54858" ht="16.5" hidden="1" customHeight="1"/>
    <row r="54859" ht="16.5" hidden="1" customHeight="1"/>
    <row r="54860" ht="16.5" hidden="1" customHeight="1"/>
    <row r="54861" ht="16.5" hidden="1" customHeight="1"/>
    <row r="54862" ht="16.5" hidden="1" customHeight="1"/>
    <row r="54863" ht="16.5" hidden="1" customHeight="1"/>
    <row r="54864" ht="16.5" hidden="1" customHeight="1"/>
    <row r="54865" ht="16.5" hidden="1" customHeight="1"/>
    <row r="54866" ht="16.5" hidden="1" customHeight="1"/>
    <row r="54867" ht="16.5" hidden="1" customHeight="1"/>
    <row r="54868" ht="16.5" hidden="1" customHeight="1"/>
    <row r="54869" ht="16.5" hidden="1" customHeight="1"/>
    <row r="54870" ht="16.5" hidden="1" customHeight="1"/>
    <row r="54871" ht="16.5" hidden="1" customHeight="1"/>
    <row r="54872" ht="16.5" hidden="1" customHeight="1"/>
    <row r="54873" ht="16.5" hidden="1" customHeight="1"/>
    <row r="54874" ht="16.5" hidden="1" customHeight="1"/>
    <row r="54875" ht="16.5" hidden="1" customHeight="1"/>
    <row r="54876" ht="16.5" hidden="1" customHeight="1"/>
    <row r="54877" ht="16.5" hidden="1" customHeight="1"/>
    <row r="54878" ht="16.5" hidden="1" customHeight="1"/>
    <row r="54879" ht="16.5" hidden="1" customHeight="1"/>
    <row r="54880" ht="16.5" hidden="1" customHeight="1"/>
    <row r="54881" ht="16.5" hidden="1" customHeight="1"/>
    <row r="54882" ht="16.5" hidden="1" customHeight="1"/>
    <row r="54883" ht="16.5" hidden="1" customHeight="1"/>
    <row r="54884" ht="16.5" hidden="1" customHeight="1"/>
    <row r="54885" ht="16.5" hidden="1" customHeight="1"/>
    <row r="54886" ht="16.5" hidden="1" customHeight="1"/>
    <row r="54887" ht="16.5" hidden="1" customHeight="1"/>
    <row r="54888" ht="16.5" hidden="1" customHeight="1"/>
    <row r="54889" ht="16.5" hidden="1" customHeight="1"/>
    <row r="54890" ht="16.5" hidden="1" customHeight="1"/>
    <row r="54891" ht="16.5" hidden="1" customHeight="1"/>
    <row r="54892" ht="16.5" hidden="1" customHeight="1"/>
    <row r="54893" ht="16.5" hidden="1" customHeight="1"/>
    <row r="54894" ht="16.5" hidden="1" customHeight="1"/>
    <row r="54895" ht="16.5" hidden="1" customHeight="1"/>
    <row r="54896" ht="16.5" hidden="1" customHeight="1"/>
    <row r="54897" ht="16.5" hidden="1" customHeight="1"/>
    <row r="54898" ht="16.5" hidden="1" customHeight="1"/>
    <row r="54899" ht="16.5" hidden="1" customHeight="1"/>
    <row r="54900" ht="16.5" hidden="1" customHeight="1"/>
    <row r="54901" ht="16.5" hidden="1" customHeight="1"/>
    <row r="54902" ht="16.5" hidden="1" customHeight="1"/>
    <row r="54903" ht="16.5" hidden="1" customHeight="1"/>
    <row r="54904" ht="16.5" hidden="1" customHeight="1"/>
    <row r="54905" ht="16.5" hidden="1" customHeight="1"/>
    <row r="54906" ht="16.5" hidden="1" customHeight="1"/>
    <row r="54907" ht="16.5" hidden="1" customHeight="1"/>
    <row r="54908" ht="16.5" hidden="1" customHeight="1"/>
    <row r="54909" ht="16.5" hidden="1" customHeight="1"/>
    <row r="54910" ht="16.5" hidden="1" customHeight="1"/>
    <row r="54911" ht="16.5" hidden="1" customHeight="1"/>
    <row r="54912" ht="16.5" hidden="1" customHeight="1"/>
    <row r="54913" ht="16.5" hidden="1" customHeight="1"/>
    <row r="54914" ht="16.5" hidden="1" customHeight="1"/>
    <row r="54915" ht="16.5" hidden="1" customHeight="1"/>
    <row r="54916" ht="16.5" hidden="1" customHeight="1"/>
    <row r="54917" ht="16.5" hidden="1" customHeight="1"/>
    <row r="54918" ht="16.5" hidden="1" customHeight="1"/>
    <row r="54919" ht="16.5" hidden="1" customHeight="1"/>
    <row r="54920" ht="16.5" hidden="1" customHeight="1"/>
    <row r="54921" ht="16.5" hidden="1" customHeight="1"/>
    <row r="54922" ht="16.5" hidden="1" customHeight="1"/>
    <row r="54923" ht="16.5" hidden="1" customHeight="1"/>
    <row r="54924" ht="16.5" hidden="1" customHeight="1"/>
    <row r="54925" ht="16.5" hidden="1" customHeight="1"/>
    <row r="54926" ht="16.5" hidden="1" customHeight="1"/>
    <row r="54927" ht="16.5" hidden="1" customHeight="1"/>
    <row r="54928" ht="16.5" hidden="1" customHeight="1"/>
    <row r="54929" ht="16.5" hidden="1" customHeight="1"/>
    <row r="54930" ht="16.5" hidden="1" customHeight="1"/>
    <row r="54931" ht="16.5" hidden="1" customHeight="1"/>
    <row r="54932" ht="16.5" hidden="1" customHeight="1"/>
    <row r="54933" ht="16.5" hidden="1" customHeight="1"/>
    <row r="54934" ht="16.5" hidden="1" customHeight="1"/>
    <row r="54935" ht="16.5" hidden="1" customHeight="1"/>
    <row r="54936" ht="16.5" hidden="1" customHeight="1"/>
    <row r="54937" ht="16.5" hidden="1" customHeight="1"/>
    <row r="54938" ht="16.5" hidden="1" customHeight="1"/>
    <row r="54939" ht="16.5" hidden="1" customHeight="1"/>
    <row r="54940" ht="16.5" hidden="1" customHeight="1"/>
    <row r="54941" ht="16.5" hidden="1" customHeight="1"/>
    <row r="54942" ht="16.5" hidden="1" customHeight="1"/>
    <row r="54943" ht="16.5" hidden="1" customHeight="1"/>
    <row r="54944" ht="16.5" hidden="1" customHeight="1"/>
    <row r="54945" ht="16.5" hidden="1" customHeight="1"/>
    <row r="54946" ht="16.5" hidden="1" customHeight="1"/>
    <row r="54947" ht="16.5" hidden="1" customHeight="1"/>
    <row r="54948" ht="16.5" hidden="1" customHeight="1"/>
    <row r="54949" ht="16.5" hidden="1" customHeight="1"/>
    <row r="54950" ht="16.5" hidden="1" customHeight="1"/>
    <row r="54951" ht="16.5" hidden="1" customHeight="1"/>
    <row r="54952" ht="16.5" hidden="1" customHeight="1"/>
    <row r="54953" ht="16.5" hidden="1" customHeight="1"/>
    <row r="54954" ht="16.5" hidden="1" customHeight="1"/>
    <row r="54955" ht="16.5" hidden="1" customHeight="1"/>
    <row r="54956" ht="16.5" hidden="1" customHeight="1"/>
    <row r="54957" ht="16.5" hidden="1" customHeight="1"/>
    <row r="54958" ht="16.5" hidden="1" customHeight="1"/>
    <row r="54959" ht="16.5" hidden="1" customHeight="1"/>
    <row r="54960" ht="16.5" hidden="1" customHeight="1"/>
    <row r="54961" ht="16.5" hidden="1" customHeight="1"/>
    <row r="54962" ht="16.5" hidden="1" customHeight="1"/>
    <row r="54963" ht="16.5" hidden="1" customHeight="1"/>
    <row r="54964" ht="16.5" hidden="1" customHeight="1"/>
    <row r="54965" ht="16.5" hidden="1" customHeight="1"/>
    <row r="54966" ht="16.5" hidden="1" customHeight="1"/>
    <row r="54967" ht="16.5" hidden="1" customHeight="1"/>
    <row r="54968" ht="16.5" hidden="1" customHeight="1"/>
    <row r="54969" ht="16.5" hidden="1" customHeight="1"/>
    <row r="54970" ht="16.5" hidden="1" customHeight="1"/>
    <row r="54971" ht="16.5" hidden="1" customHeight="1"/>
    <row r="54972" ht="16.5" hidden="1" customHeight="1"/>
    <row r="54973" ht="16.5" hidden="1" customHeight="1"/>
    <row r="54974" ht="16.5" hidden="1" customHeight="1"/>
    <row r="54975" ht="16.5" hidden="1" customHeight="1"/>
    <row r="54976" ht="16.5" hidden="1" customHeight="1"/>
    <row r="54977" ht="16.5" hidden="1" customHeight="1"/>
    <row r="54978" ht="16.5" hidden="1" customHeight="1"/>
    <row r="54979" ht="16.5" hidden="1" customHeight="1"/>
    <row r="54980" ht="16.5" hidden="1" customHeight="1"/>
    <row r="54981" ht="16.5" hidden="1" customHeight="1"/>
    <row r="54982" ht="16.5" hidden="1" customHeight="1"/>
    <row r="54983" ht="16.5" hidden="1" customHeight="1"/>
    <row r="54984" ht="16.5" hidden="1" customHeight="1"/>
    <row r="54985" ht="16.5" hidden="1" customHeight="1"/>
    <row r="54986" ht="16.5" hidden="1" customHeight="1"/>
    <row r="54987" ht="16.5" hidden="1" customHeight="1"/>
    <row r="54988" ht="16.5" hidden="1" customHeight="1"/>
    <row r="54989" ht="16.5" hidden="1" customHeight="1"/>
    <row r="54990" ht="16.5" hidden="1" customHeight="1"/>
    <row r="54991" ht="16.5" hidden="1" customHeight="1"/>
    <row r="54992" ht="16.5" hidden="1" customHeight="1"/>
    <row r="54993" ht="16.5" hidden="1" customHeight="1"/>
    <row r="54994" ht="16.5" hidden="1" customHeight="1"/>
    <row r="54995" ht="16.5" hidden="1" customHeight="1"/>
    <row r="54996" ht="16.5" hidden="1" customHeight="1"/>
    <row r="54997" ht="16.5" hidden="1" customHeight="1"/>
    <row r="54998" ht="16.5" hidden="1" customHeight="1"/>
    <row r="54999" ht="16.5" hidden="1" customHeight="1"/>
    <row r="55000" ht="16.5" hidden="1" customHeight="1"/>
    <row r="55001" ht="16.5" hidden="1" customHeight="1"/>
    <row r="55002" ht="16.5" hidden="1" customHeight="1"/>
    <row r="55003" ht="16.5" hidden="1" customHeight="1"/>
    <row r="55004" ht="16.5" hidden="1" customHeight="1"/>
    <row r="55005" ht="16.5" hidden="1" customHeight="1"/>
    <row r="55006" ht="16.5" hidden="1" customHeight="1"/>
    <row r="55007" ht="16.5" hidden="1" customHeight="1"/>
    <row r="55008" ht="16.5" hidden="1" customHeight="1"/>
    <row r="55009" ht="16.5" hidden="1" customHeight="1"/>
    <row r="55010" ht="16.5" hidden="1" customHeight="1"/>
    <row r="55011" ht="16.5" hidden="1" customHeight="1"/>
    <row r="55012" ht="16.5" hidden="1" customHeight="1"/>
    <row r="55013" ht="16.5" hidden="1" customHeight="1"/>
    <row r="55014" ht="16.5" hidden="1" customHeight="1"/>
    <row r="55015" ht="16.5" hidden="1" customHeight="1"/>
    <row r="55016" ht="16.5" hidden="1" customHeight="1"/>
    <row r="55017" ht="16.5" hidden="1" customHeight="1"/>
    <row r="55018" ht="16.5" hidden="1" customHeight="1"/>
    <row r="55019" ht="16.5" hidden="1" customHeight="1"/>
    <row r="55020" ht="16.5" hidden="1" customHeight="1"/>
    <row r="55021" ht="16.5" hidden="1" customHeight="1"/>
    <row r="55022" ht="16.5" hidden="1" customHeight="1"/>
    <row r="55023" ht="16.5" hidden="1" customHeight="1"/>
    <row r="55024" ht="16.5" hidden="1" customHeight="1"/>
    <row r="55025" ht="16.5" hidden="1" customHeight="1"/>
    <row r="55026" ht="16.5" hidden="1" customHeight="1"/>
    <row r="55027" ht="16.5" hidden="1" customHeight="1"/>
    <row r="55028" ht="16.5" hidden="1" customHeight="1"/>
    <row r="55029" ht="16.5" hidden="1" customHeight="1"/>
    <row r="55030" ht="16.5" hidden="1" customHeight="1"/>
    <row r="55031" ht="16.5" hidden="1" customHeight="1"/>
    <row r="55032" ht="16.5" hidden="1" customHeight="1"/>
    <row r="55033" ht="16.5" hidden="1" customHeight="1"/>
    <row r="55034" ht="16.5" hidden="1" customHeight="1"/>
    <row r="55035" ht="16.5" hidden="1" customHeight="1"/>
    <row r="55036" ht="16.5" hidden="1" customHeight="1"/>
    <row r="55037" ht="16.5" hidden="1" customHeight="1"/>
    <row r="55038" ht="16.5" hidden="1" customHeight="1"/>
    <row r="55039" ht="16.5" hidden="1" customHeight="1"/>
    <row r="55040" ht="16.5" hidden="1" customHeight="1"/>
    <row r="55041" ht="16.5" hidden="1" customHeight="1"/>
    <row r="55042" ht="16.5" hidden="1" customHeight="1"/>
    <row r="55043" ht="16.5" hidden="1" customHeight="1"/>
    <row r="55044" ht="16.5" hidden="1" customHeight="1"/>
    <row r="55045" ht="16.5" hidden="1" customHeight="1"/>
    <row r="55046" ht="16.5" hidden="1" customHeight="1"/>
    <row r="55047" ht="16.5" hidden="1" customHeight="1"/>
    <row r="55048" ht="16.5" hidden="1" customHeight="1"/>
    <row r="55049" ht="16.5" hidden="1" customHeight="1"/>
    <row r="55050" ht="16.5" hidden="1" customHeight="1"/>
    <row r="55051" ht="16.5" hidden="1" customHeight="1"/>
    <row r="55052" ht="16.5" hidden="1" customHeight="1"/>
    <row r="55053" ht="16.5" hidden="1" customHeight="1"/>
    <row r="55054" ht="16.5" hidden="1" customHeight="1"/>
    <row r="55055" ht="16.5" hidden="1" customHeight="1"/>
    <row r="55056" ht="16.5" hidden="1" customHeight="1"/>
    <row r="55057" ht="16.5" hidden="1" customHeight="1"/>
    <row r="55058" ht="16.5" hidden="1" customHeight="1"/>
    <row r="55059" ht="16.5" hidden="1" customHeight="1"/>
    <row r="55060" ht="16.5" hidden="1" customHeight="1"/>
    <row r="55061" ht="16.5" hidden="1" customHeight="1"/>
    <row r="55062" ht="16.5" hidden="1" customHeight="1"/>
    <row r="55063" ht="16.5" hidden="1" customHeight="1"/>
    <row r="55064" ht="16.5" hidden="1" customHeight="1"/>
    <row r="55065" ht="16.5" hidden="1" customHeight="1"/>
    <row r="55066" ht="16.5" hidden="1" customHeight="1"/>
    <row r="55067" ht="16.5" hidden="1" customHeight="1"/>
    <row r="55068" ht="16.5" hidden="1" customHeight="1"/>
    <row r="55069" ht="16.5" hidden="1" customHeight="1"/>
    <row r="55070" ht="16.5" hidden="1" customHeight="1"/>
    <row r="55071" ht="16.5" hidden="1" customHeight="1"/>
    <row r="55072" ht="16.5" hidden="1" customHeight="1"/>
    <row r="55073" ht="16.5" hidden="1" customHeight="1"/>
    <row r="55074" ht="16.5" hidden="1" customHeight="1"/>
    <row r="55075" ht="16.5" hidden="1" customHeight="1"/>
    <row r="55076" ht="16.5" hidden="1" customHeight="1"/>
    <row r="55077" ht="16.5" hidden="1" customHeight="1"/>
    <row r="55078" ht="16.5" hidden="1" customHeight="1"/>
    <row r="55079" ht="16.5" hidden="1" customHeight="1"/>
    <row r="55080" ht="16.5" hidden="1" customHeight="1"/>
    <row r="55081" ht="16.5" hidden="1" customHeight="1"/>
    <row r="55082" ht="16.5" hidden="1" customHeight="1"/>
    <row r="55083" ht="16.5" hidden="1" customHeight="1"/>
    <row r="55084" ht="16.5" hidden="1" customHeight="1"/>
    <row r="55085" ht="16.5" hidden="1" customHeight="1"/>
    <row r="55086" ht="16.5" hidden="1" customHeight="1"/>
    <row r="55087" ht="16.5" hidden="1" customHeight="1"/>
    <row r="55088" ht="16.5" hidden="1" customHeight="1"/>
    <row r="55089" ht="16.5" hidden="1" customHeight="1"/>
    <row r="55090" ht="16.5" hidden="1" customHeight="1"/>
    <row r="55091" ht="16.5" hidden="1" customHeight="1"/>
    <row r="55092" ht="16.5" hidden="1" customHeight="1"/>
    <row r="55093" ht="16.5" hidden="1" customHeight="1"/>
    <row r="55094" ht="16.5" hidden="1" customHeight="1"/>
    <row r="55095" ht="16.5" hidden="1" customHeight="1"/>
    <row r="55096" ht="16.5" hidden="1" customHeight="1"/>
    <row r="55097" ht="16.5" hidden="1" customHeight="1"/>
    <row r="55098" ht="16.5" hidden="1" customHeight="1"/>
    <row r="55099" ht="16.5" hidden="1" customHeight="1"/>
    <row r="55100" ht="16.5" hidden="1" customHeight="1"/>
    <row r="55101" ht="16.5" hidden="1" customHeight="1"/>
    <row r="55102" ht="16.5" hidden="1" customHeight="1"/>
    <row r="55103" ht="16.5" hidden="1" customHeight="1"/>
    <row r="55104" ht="16.5" hidden="1" customHeight="1"/>
    <row r="55105" ht="16.5" hidden="1" customHeight="1"/>
    <row r="55106" ht="16.5" hidden="1" customHeight="1"/>
    <row r="55107" ht="16.5" hidden="1" customHeight="1"/>
    <row r="55108" ht="16.5" hidden="1" customHeight="1"/>
    <row r="55109" ht="16.5" hidden="1" customHeight="1"/>
    <row r="55110" ht="16.5" hidden="1" customHeight="1"/>
    <row r="55111" ht="16.5" hidden="1" customHeight="1"/>
    <row r="55112" ht="16.5" hidden="1" customHeight="1"/>
    <row r="55113" ht="16.5" hidden="1" customHeight="1"/>
    <row r="55114" ht="16.5" hidden="1" customHeight="1"/>
    <row r="55115" ht="16.5" hidden="1" customHeight="1"/>
    <row r="55116" ht="16.5" hidden="1" customHeight="1"/>
    <row r="55117" ht="16.5" hidden="1" customHeight="1"/>
    <row r="55118" ht="16.5" hidden="1" customHeight="1"/>
    <row r="55119" ht="16.5" hidden="1" customHeight="1"/>
    <row r="55120" ht="16.5" hidden="1" customHeight="1"/>
    <row r="55121" ht="16.5" hidden="1" customHeight="1"/>
    <row r="55122" ht="16.5" hidden="1" customHeight="1"/>
    <row r="55123" ht="16.5" hidden="1" customHeight="1"/>
    <row r="55124" ht="16.5" hidden="1" customHeight="1"/>
    <row r="55125" ht="16.5" hidden="1" customHeight="1"/>
    <row r="55126" ht="16.5" hidden="1" customHeight="1"/>
    <row r="55127" ht="16.5" hidden="1" customHeight="1"/>
    <row r="55128" ht="16.5" hidden="1" customHeight="1"/>
    <row r="55129" ht="16.5" hidden="1" customHeight="1"/>
    <row r="55130" ht="16.5" hidden="1" customHeight="1"/>
    <row r="55131" ht="16.5" hidden="1" customHeight="1"/>
    <row r="55132" ht="16.5" hidden="1" customHeight="1"/>
    <row r="55133" ht="16.5" hidden="1" customHeight="1"/>
    <row r="55134" ht="16.5" hidden="1" customHeight="1"/>
    <row r="55135" ht="16.5" hidden="1" customHeight="1"/>
    <row r="55136" ht="16.5" hidden="1" customHeight="1"/>
    <row r="55137" ht="16.5" hidden="1" customHeight="1"/>
    <row r="55138" ht="16.5" hidden="1" customHeight="1"/>
    <row r="55139" ht="16.5" hidden="1" customHeight="1"/>
    <row r="55140" ht="16.5" hidden="1" customHeight="1"/>
    <row r="55141" ht="16.5" hidden="1" customHeight="1"/>
    <row r="55142" ht="16.5" hidden="1" customHeight="1"/>
    <row r="55143" ht="16.5" hidden="1" customHeight="1"/>
    <row r="55144" ht="16.5" hidden="1" customHeight="1"/>
    <row r="55145" ht="16.5" hidden="1" customHeight="1"/>
    <row r="55146" ht="16.5" hidden="1" customHeight="1"/>
    <row r="55147" ht="16.5" hidden="1" customHeight="1"/>
    <row r="55148" ht="16.5" hidden="1" customHeight="1"/>
    <row r="55149" ht="16.5" hidden="1" customHeight="1"/>
    <row r="55150" ht="16.5" hidden="1" customHeight="1"/>
    <row r="55151" ht="16.5" hidden="1" customHeight="1"/>
    <row r="55152" ht="16.5" hidden="1" customHeight="1"/>
    <row r="55153" ht="16.5" hidden="1" customHeight="1"/>
    <row r="55154" ht="16.5" hidden="1" customHeight="1"/>
    <row r="55155" ht="16.5" hidden="1" customHeight="1"/>
    <row r="55156" ht="16.5" hidden="1" customHeight="1"/>
    <row r="55157" ht="16.5" hidden="1" customHeight="1"/>
    <row r="55158" ht="16.5" hidden="1" customHeight="1"/>
    <row r="55159" ht="16.5" hidden="1" customHeight="1"/>
    <row r="55160" ht="16.5" hidden="1" customHeight="1"/>
    <row r="55161" ht="16.5" hidden="1" customHeight="1"/>
    <row r="55162" ht="16.5" hidden="1" customHeight="1"/>
    <row r="55163" ht="16.5" hidden="1" customHeight="1"/>
    <row r="55164" ht="16.5" hidden="1" customHeight="1"/>
    <row r="55165" ht="16.5" hidden="1" customHeight="1"/>
    <row r="55166" ht="16.5" hidden="1" customHeight="1"/>
    <row r="55167" ht="16.5" hidden="1" customHeight="1"/>
    <row r="55168" ht="16.5" hidden="1" customHeight="1"/>
    <row r="55169" ht="16.5" hidden="1" customHeight="1"/>
    <row r="55170" ht="16.5" hidden="1" customHeight="1"/>
    <row r="55171" ht="16.5" hidden="1" customHeight="1"/>
    <row r="55172" ht="16.5" hidden="1" customHeight="1"/>
    <row r="55173" ht="16.5" hidden="1" customHeight="1"/>
    <row r="55174" ht="16.5" hidden="1" customHeight="1"/>
    <row r="55175" ht="16.5" hidden="1" customHeight="1"/>
    <row r="55176" ht="16.5" hidden="1" customHeight="1"/>
    <row r="55177" ht="16.5" hidden="1" customHeight="1"/>
    <row r="55178" ht="16.5" hidden="1" customHeight="1"/>
    <row r="55179" ht="16.5" hidden="1" customHeight="1"/>
    <row r="55180" ht="16.5" hidden="1" customHeight="1"/>
    <row r="55181" ht="16.5" hidden="1" customHeight="1"/>
    <row r="55182" ht="16.5" hidden="1" customHeight="1"/>
    <row r="55183" ht="16.5" hidden="1" customHeight="1"/>
    <row r="55184" ht="16.5" hidden="1" customHeight="1"/>
    <row r="55185" ht="16.5" hidden="1" customHeight="1"/>
    <row r="55186" ht="16.5" hidden="1" customHeight="1"/>
    <row r="55187" ht="16.5" hidden="1" customHeight="1"/>
    <row r="55188" ht="16.5" hidden="1" customHeight="1"/>
    <row r="55189" ht="16.5" hidden="1" customHeight="1"/>
    <row r="55190" ht="16.5" hidden="1" customHeight="1"/>
    <row r="55191" ht="16.5" hidden="1" customHeight="1"/>
    <row r="55192" ht="16.5" hidden="1" customHeight="1"/>
    <row r="55193" ht="16.5" hidden="1" customHeight="1"/>
    <row r="55194" ht="16.5" hidden="1" customHeight="1"/>
    <row r="55195" ht="16.5" hidden="1" customHeight="1"/>
    <row r="55196" ht="16.5" hidden="1" customHeight="1"/>
    <row r="55197" ht="16.5" hidden="1" customHeight="1"/>
    <row r="55198" ht="16.5" hidden="1" customHeight="1"/>
    <row r="55199" ht="16.5" hidden="1" customHeight="1"/>
    <row r="55200" ht="16.5" hidden="1" customHeight="1"/>
    <row r="55201" ht="16.5" hidden="1" customHeight="1"/>
    <row r="55202" ht="16.5" hidden="1" customHeight="1"/>
    <row r="55203" ht="16.5" hidden="1" customHeight="1"/>
    <row r="55204" ht="16.5" hidden="1" customHeight="1"/>
    <row r="55205" ht="16.5" hidden="1" customHeight="1"/>
    <row r="55206" ht="16.5" hidden="1" customHeight="1"/>
    <row r="55207" ht="16.5" hidden="1" customHeight="1"/>
    <row r="55208" ht="16.5" hidden="1" customHeight="1"/>
    <row r="55209" ht="16.5" hidden="1" customHeight="1"/>
    <row r="55210" ht="16.5" hidden="1" customHeight="1"/>
    <row r="55211" ht="16.5" hidden="1" customHeight="1"/>
    <row r="55212" ht="16.5" hidden="1" customHeight="1"/>
    <row r="55213" ht="16.5" hidden="1" customHeight="1"/>
    <row r="55214" ht="16.5" hidden="1" customHeight="1"/>
    <row r="55215" ht="16.5" hidden="1" customHeight="1"/>
    <row r="55216" ht="16.5" hidden="1" customHeight="1"/>
    <row r="55217" ht="16.5" hidden="1" customHeight="1"/>
    <row r="55218" ht="16.5" hidden="1" customHeight="1"/>
    <row r="55219" ht="16.5" hidden="1" customHeight="1"/>
    <row r="55220" ht="16.5" hidden="1" customHeight="1"/>
    <row r="55221" ht="16.5" hidden="1" customHeight="1"/>
    <row r="55222" ht="16.5" hidden="1" customHeight="1"/>
    <row r="55223" ht="16.5" hidden="1" customHeight="1"/>
    <row r="55224" ht="16.5" hidden="1" customHeight="1"/>
    <row r="55225" ht="16.5" hidden="1" customHeight="1"/>
    <row r="55226" ht="16.5" hidden="1" customHeight="1"/>
    <row r="55227" ht="16.5" hidden="1" customHeight="1"/>
    <row r="55228" ht="16.5" hidden="1" customHeight="1"/>
    <row r="55229" ht="16.5" hidden="1" customHeight="1"/>
    <row r="55230" ht="16.5" hidden="1" customHeight="1"/>
    <row r="55231" ht="16.5" hidden="1" customHeight="1"/>
    <row r="55232" ht="16.5" hidden="1" customHeight="1"/>
    <row r="55233" ht="16.5" hidden="1" customHeight="1"/>
    <row r="55234" ht="16.5" hidden="1" customHeight="1"/>
    <row r="55235" ht="16.5" hidden="1" customHeight="1"/>
    <row r="55236" ht="16.5" hidden="1" customHeight="1"/>
    <row r="55237" ht="16.5" hidden="1" customHeight="1"/>
    <row r="55238" ht="16.5" hidden="1" customHeight="1"/>
    <row r="55239" ht="16.5" hidden="1" customHeight="1"/>
    <row r="55240" ht="16.5" hidden="1" customHeight="1"/>
    <row r="55241" ht="16.5" hidden="1" customHeight="1"/>
    <row r="55242" ht="16.5" hidden="1" customHeight="1"/>
    <row r="55243" ht="16.5" hidden="1" customHeight="1"/>
    <row r="55244" ht="16.5" hidden="1" customHeight="1"/>
    <row r="55245" ht="16.5" hidden="1" customHeight="1"/>
    <row r="55246" ht="16.5" hidden="1" customHeight="1"/>
    <row r="55247" ht="16.5" hidden="1" customHeight="1"/>
    <row r="55248" ht="16.5" hidden="1" customHeight="1"/>
    <row r="55249" ht="16.5" hidden="1" customHeight="1"/>
    <row r="55250" ht="16.5" hidden="1" customHeight="1"/>
    <row r="55251" ht="16.5" hidden="1" customHeight="1"/>
    <row r="55252" ht="16.5" hidden="1" customHeight="1"/>
    <row r="55253" ht="16.5" hidden="1" customHeight="1"/>
    <row r="55254" ht="16.5" hidden="1" customHeight="1"/>
    <row r="55255" ht="16.5" hidden="1" customHeight="1"/>
    <row r="55256" ht="16.5" hidden="1" customHeight="1"/>
    <row r="55257" ht="16.5" hidden="1" customHeight="1"/>
    <row r="55258" ht="16.5" hidden="1" customHeight="1"/>
    <row r="55259" ht="16.5" hidden="1" customHeight="1"/>
    <row r="55260" ht="16.5" hidden="1" customHeight="1"/>
    <row r="55261" ht="16.5" hidden="1" customHeight="1"/>
    <row r="55262" ht="16.5" hidden="1" customHeight="1"/>
    <row r="55263" ht="16.5" hidden="1" customHeight="1"/>
    <row r="55264" ht="16.5" hidden="1" customHeight="1"/>
    <row r="55265" ht="16.5" hidden="1" customHeight="1"/>
    <row r="55266" ht="16.5" hidden="1" customHeight="1"/>
    <row r="55267" ht="16.5" hidden="1" customHeight="1"/>
    <row r="55268" ht="16.5" hidden="1" customHeight="1"/>
    <row r="55269" ht="16.5" hidden="1" customHeight="1"/>
    <row r="55270" ht="16.5" hidden="1" customHeight="1"/>
    <row r="55271" ht="16.5" hidden="1" customHeight="1"/>
    <row r="55272" ht="16.5" hidden="1" customHeight="1"/>
    <row r="55273" ht="16.5" hidden="1" customHeight="1"/>
    <row r="55274" ht="16.5" hidden="1" customHeight="1"/>
    <row r="55275" ht="16.5" hidden="1" customHeight="1"/>
    <row r="55276" ht="16.5" hidden="1" customHeight="1"/>
    <row r="55277" ht="16.5" hidden="1" customHeight="1"/>
    <row r="55278" ht="16.5" hidden="1" customHeight="1"/>
    <row r="55279" ht="16.5" hidden="1" customHeight="1"/>
    <row r="55280" ht="16.5" hidden="1" customHeight="1"/>
    <row r="55281" ht="16.5" hidden="1" customHeight="1"/>
    <row r="55282" ht="16.5" hidden="1" customHeight="1"/>
    <row r="55283" ht="16.5" hidden="1" customHeight="1"/>
    <row r="55284" ht="16.5" hidden="1" customHeight="1"/>
    <row r="55285" ht="16.5" hidden="1" customHeight="1"/>
    <row r="55286" ht="16.5" hidden="1" customHeight="1"/>
    <row r="55287" ht="16.5" hidden="1" customHeight="1"/>
    <row r="55288" ht="16.5" hidden="1" customHeight="1"/>
    <row r="55289" ht="16.5" hidden="1" customHeight="1"/>
    <row r="55290" ht="16.5" hidden="1" customHeight="1"/>
    <row r="55291" ht="16.5" hidden="1" customHeight="1"/>
    <row r="55292" ht="16.5" hidden="1" customHeight="1"/>
    <row r="55293" ht="16.5" hidden="1" customHeight="1"/>
    <row r="55294" ht="16.5" hidden="1" customHeight="1"/>
    <row r="55295" ht="16.5" hidden="1" customHeight="1"/>
    <row r="55296" ht="16.5" hidden="1" customHeight="1"/>
    <row r="55297" ht="16.5" hidden="1" customHeight="1"/>
    <row r="55298" ht="16.5" hidden="1" customHeight="1"/>
    <row r="55299" ht="16.5" hidden="1" customHeight="1"/>
    <row r="55300" ht="16.5" hidden="1" customHeight="1"/>
    <row r="55301" ht="16.5" hidden="1" customHeight="1"/>
    <row r="55302" ht="16.5" hidden="1" customHeight="1"/>
    <row r="55303" ht="16.5" hidden="1" customHeight="1"/>
    <row r="55304" ht="16.5" hidden="1" customHeight="1"/>
    <row r="55305" ht="16.5" hidden="1" customHeight="1"/>
    <row r="55306" ht="16.5" hidden="1" customHeight="1"/>
    <row r="55307" ht="16.5" hidden="1" customHeight="1"/>
    <row r="55308" ht="16.5" hidden="1" customHeight="1"/>
    <row r="55309" ht="16.5" hidden="1" customHeight="1"/>
    <row r="55310" ht="16.5" hidden="1" customHeight="1"/>
    <row r="55311" ht="16.5" hidden="1" customHeight="1"/>
    <row r="55312" ht="16.5" hidden="1" customHeight="1"/>
    <row r="55313" ht="16.5" hidden="1" customHeight="1"/>
    <row r="55314" ht="16.5" hidden="1" customHeight="1"/>
    <row r="55315" ht="16.5" hidden="1" customHeight="1"/>
    <row r="55316" ht="16.5" hidden="1" customHeight="1"/>
    <row r="55317" ht="16.5" hidden="1" customHeight="1"/>
    <row r="55318" ht="16.5" hidden="1" customHeight="1"/>
    <row r="55319" ht="16.5" hidden="1" customHeight="1"/>
    <row r="55320" ht="16.5" hidden="1" customHeight="1"/>
    <row r="55321" ht="16.5" hidden="1" customHeight="1"/>
    <row r="55322" ht="16.5" hidden="1" customHeight="1"/>
    <row r="55323" ht="16.5" hidden="1" customHeight="1"/>
    <row r="55324" ht="16.5" hidden="1" customHeight="1"/>
    <row r="55325" ht="16.5" hidden="1" customHeight="1"/>
    <row r="55326" ht="16.5" hidden="1" customHeight="1"/>
    <row r="55327" ht="16.5" hidden="1" customHeight="1"/>
    <row r="55328" ht="16.5" hidden="1" customHeight="1"/>
    <row r="55329" ht="16.5" hidden="1" customHeight="1"/>
    <row r="55330" ht="16.5" hidden="1" customHeight="1"/>
    <row r="55331" ht="16.5" hidden="1" customHeight="1"/>
    <row r="55332" ht="16.5" hidden="1" customHeight="1"/>
    <row r="55333" ht="16.5" hidden="1" customHeight="1"/>
    <row r="55334" ht="16.5" hidden="1" customHeight="1"/>
    <row r="55335" ht="16.5" hidden="1" customHeight="1"/>
    <row r="55336" ht="16.5" hidden="1" customHeight="1"/>
    <row r="55337" ht="16.5" hidden="1" customHeight="1"/>
    <row r="55338" ht="16.5" hidden="1" customHeight="1"/>
    <row r="55339" ht="16.5" hidden="1" customHeight="1"/>
    <row r="55340" ht="16.5" hidden="1" customHeight="1"/>
    <row r="55341" ht="16.5" hidden="1" customHeight="1"/>
    <row r="55342" ht="16.5" hidden="1" customHeight="1"/>
    <row r="55343" ht="16.5" hidden="1" customHeight="1"/>
    <row r="55344" ht="16.5" hidden="1" customHeight="1"/>
    <row r="55345" ht="16.5" hidden="1" customHeight="1"/>
    <row r="55346" ht="16.5" hidden="1" customHeight="1"/>
    <row r="55347" ht="16.5" hidden="1" customHeight="1"/>
    <row r="55348" ht="16.5" hidden="1" customHeight="1"/>
    <row r="55349" ht="16.5" hidden="1" customHeight="1"/>
    <row r="55350" ht="16.5" hidden="1" customHeight="1"/>
    <row r="55351" ht="16.5" hidden="1" customHeight="1"/>
    <row r="55352" ht="16.5" hidden="1" customHeight="1"/>
    <row r="55353" ht="16.5" hidden="1" customHeight="1"/>
    <row r="55354" ht="16.5" hidden="1" customHeight="1"/>
    <row r="55355" ht="16.5" hidden="1" customHeight="1"/>
    <row r="55356" ht="16.5" hidden="1" customHeight="1"/>
    <row r="55357" ht="16.5" hidden="1" customHeight="1"/>
    <row r="55358" ht="16.5" hidden="1" customHeight="1"/>
    <row r="55359" ht="16.5" hidden="1" customHeight="1"/>
    <row r="55360" ht="16.5" hidden="1" customHeight="1"/>
    <row r="55361" ht="16.5" hidden="1" customHeight="1"/>
    <row r="55362" ht="16.5" hidden="1" customHeight="1"/>
    <row r="55363" ht="16.5" hidden="1" customHeight="1"/>
    <row r="55364" ht="16.5" hidden="1" customHeight="1"/>
    <row r="55365" ht="16.5" hidden="1" customHeight="1"/>
    <row r="55366" ht="16.5" hidden="1" customHeight="1"/>
    <row r="55367" ht="16.5" hidden="1" customHeight="1"/>
    <row r="55368" ht="16.5" hidden="1" customHeight="1"/>
    <row r="55369" ht="16.5" hidden="1" customHeight="1"/>
    <row r="55370" ht="16.5" hidden="1" customHeight="1"/>
    <row r="55371" ht="16.5" hidden="1" customHeight="1"/>
    <row r="55372" ht="16.5" hidden="1" customHeight="1"/>
    <row r="55373" ht="16.5" hidden="1" customHeight="1"/>
    <row r="55374" ht="16.5" hidden="1" customHeight="1"/>
    <row r="55375" ht="16.5" hidden="1" customHeight="1"/>
    <row r="55376" ht="16.5" hidden="1" customHeight="1"/>
    <row r="55377" ht="16.5" hidden="1" customHeight="1"/>
    <row r="55378" ht="16.5" hidden="1" customHeight="1"/>
    <row r="55379" ht="16.5" hidden="1" customHeight="1"/>
    <row r="55380" ht="16.5" hidden="1" customHeight="1"/>
    <row r="55381" ht="16.5" hidden="1" customHeight="1"/>
    <row r="55382" ht="16.5" hidden="1" customHeight="1"/>
    <row r="55383" ht="16.5" hidden="1" customHeight="1"/>
    <row r="55384" ht="16.5" hidden="1" customHeight="1"/>
    <row r="55385" ht="16.5" hidden="1" customHeight="1"/>
    <row r="55386" ht="16.5" hidden="1" customHeight="1"/>
    <row r="55387" ht="16.5" hidden="1" customHeight="1"/>
    <row r="55388" ht="16.5" hidden="1" customHeight="1"/>
    <row r="55389" ht="16.5" hidden="1" customHeight="1"/>
    <row r="55390" ht="16.5" hidden="1" customHeight="1"/>
    <row r="55391" ht="16.5" hidden="1" customHeight="1"/>
    <row r="55392" ht="16.5" hidden="1" customHeight="1"/>
    <row r="55393" ht="16.5" hidden="1" customHeight="1"/>
    <row r="55394" ht="16.5" hidden="1" customHeight="1"/>
    <row r="55395" ht="16.5" hidden="1" customHeight="1"/>
    <row r="55396" ht="16.5" hidden="1" customHeight="1"/>
    <row r="55397" ht="16.5" hidden="1" customHeight="1"/>
    <row r="55398" ht="16.5" hidden="1" customHeight="1"/>
    <row r="55399" ht="16.5" hidden="1" customHeight="1"/>
    <row r="55400" ht="16.5" hidden="1" customHeight="1"/>
    <row r="55401" ht="16.5" hidden="1" customHeight="1"/>
    <row r="55402" ht="16.5" hidden="1" customHeight="1"/>
    <row r="55403" ht="16.5" hidden="1" customHeight="1"/>
    <row r="55404" ht="16.5" hidden="1" customHeight="1"/>
    <row r="55405" ht="16.5" hidden="1" customHeight="1"/>
    <row r="55406" ht="16.5" hidden="1" customHeight="1"/>
    <row r="55407" ht="16.5" hidden="1" customHeight="1"/>
    <row r="55408" ht="16.5" hidden="1" customHeight="1"/>
    <row r="55409" ht="16.5" hidden="1" customHeight="1"/>
    <row r="55410" ht="16.5" hidden="1" customHeight="1"/>
    <row r="55411" ht="16.5" hidden="1" customHeight="1"/>
    <row r="55412" ht="16.5" hidden="1" customHeight="1"/>
    <row r="55413" ht="16.5" hidden="1" customHeight="1"/>
    <row r="55414" ht="16.5" hidden="1" customHeight="1"/>
    <row r="55415" ht="16.5" hidden="1" customHeight="1"/>
    <row r="55416" ht="16.5" hidden="1" customHeight="1"/>
    <row r="55417" ht="16.5" hidden="1" customHeight="1"/>
    <row r="55418" ht="16.5" hidden="1" customHeight="1"/>
    <row r="55419" ht="16.5" hidden="1" customHeight="1"/>
    <row r="55420" ht="16.5" hidden="1" customHeight="1"/>
    <row r="55421" ht="16.5" hidden="1" customHeight="1"/>
    <row r="55422" ht="16.5" hidden="1" customHeight="1"/>
    <row r="55423" ht="16.5" hidden="1" customHeight="1"/>
    <row r="55424" ht="16.5" hidden="1" customHeight="1"/>
    <row r="55425" ht="16.5" hidden="1" customHeight="1"/>
    <row r="55426" ht="16.5" hidden="1" customHeight="1"/>
    <row r="55427" ht="16.5" hidden="1" customHeight="1"/>
    <row r="55428" ht="16.5" hidden="1" customHeight="1"/>
    <row r="55429" ht="16.5" hidden="1" customHeight="1"/>
    <row r="55430" ht="16.5" hidden="1" customHeight="1"/>
    <row r="55431" ht="16.5" hidden="1" customHeight="1"/>
    <row r="55432" ht="16.5" hidden="1" customHeight="1"/>
    <row r="55433" ht="16.5" hidden="1" customHeight="1"/>
    <row r="55434" ht="16.5" hidden="1" customHeight="1"/>
    <row r="55435" ht="16.5" hidden="1" customHeight="1"/>
    <row r="55436" ht="16.5" hidden="1" customHeight="1"/>
    <row r="55437" ht="16.5" hidden="1" customHeight="1"/>
    <row r="55438" ht="16.5" hidden="1" customHeight="1"/>
    <row r="55439" ht="16.5" hidden="1" customHeight="1"/>
    <row r="55440" ht="16.5" hidden="1" customHeight="1"/>
    <row r="55441" ht="16.5" hidden="1" customHeight="1"/>
    <row r="55442" ht="16.5" hidden="1" customHeight="1"/>
    <row r="55443" ht="16.5" hidden="1" customHeight="1"/>
    <row r="55444" ht="16.5" hidden="1" customHeight="1"/>
    <row r="55445" ht="16.5" hidden="1" customHeight="1"/>
    <row r="55446" ht="16.5" hidden="1" customHeight="1"/>
    <row r="55447" ht="16.5" hidden="1" customHeight="1"/>
    <row r="55448" ht="16.5" hidden="1" customHeight="1"/>
    <row r="55449" ht="16.5" hidden="1" customHeight="1"/>
    <row r="55450" ht="16.5" hidden="1" customHeight="1"/>
    <row r="55451" ht="16.5" hidden="1" customHeight="1"/>
    <row r="55452" ht="16.5" hidden="1" customHeight="1"/>
    <row r="55453" ht="16.5" hidden="1" customHeight="1"/>
    <row r="55454" ht="16.5" hidden="1" customHeight="1"/>
    <row r="55455" ht="16.5" hidden="1" customHeight="1"/>
    <row r="55456" ht="16.5" hidden="1" customHeight="1"/>
    <row r="55457" ht="16.5" hidden="1" customHeight="1"/>
    <row r="55458" ht="16.5" hidden="1" customHeight="1"/>
    <row r="55459" ht="16.5" hidden="1" customHeight="1"/>
    <row r="55460" ht="16.5" hidden="1" customHeight="1"/>
    <row r="55461" ht="16.5" hidden="1" customHeight="1"/>
    <row r="55462" ht="16.5" hidden="1" customHeight="1"/>
    <row r="55463" ht="16.5" hidden="1" customHeight="1"/>
    <row r="55464" ht="16.5" hidden="1" customHeight="1"/>
    <row r="55465" ht="16.5" hidden="1" customHeight="1"/>
    <row r="55466" ht="16.5" hidden="1" customHeight="1"/>
    <row r="55467" ht="16.5" hidden="1" customHeight="1"/>
    <row r="55468" ht="16.5" hidden="1" customHeight="1"/>
    <row r="55469" ht="16.5" hidden="1" customHeight="1"/>
    <row r="55470" ht="16.5" hidden="1" customHeight="1"/>
    <row r="55471" ht="16.5" hidden="1" customHeight="1"/>
    <row r="55472" ht="16.5" hidden="1" customHeight="1"/>
    <row r="55473" ht="16.5" hidden="1" customHeight="1"/>
    <row r="55474" ht="16.5" hidden="1" customHeight="1"/>
    <row r="55475" ht="16.5" hidden="1" customHeight="1"/>
    <row r="55476" ht="16.5" hidden="1" customHeight="1"/>
    <row r="55477" ht="16.5" hidden="1" customHeight="1"/>
    <row r="55478" ht="16.5" hidden="1" customHeight="1"/>
    <row r="55479" ht="16.5" hidden="1" customHeight="1"/>
    <row r="55480" ht="16.5" hidden="1" customHeight="1"/>
    <row r="55481" ht="16.5" hidden="1" customHeight="1"/>
    <row r="55482" ht="16.5" hidden="1" customHeight="1"/>
    <row r="55483" ht="16.5" hidden="1" customHeight="1"/>
    <row r="55484" ht="16.5" hidden="1" customHeight="1"/>
    <row r="55485" ht="16.5" hidden="1" customHeight="1"/>
    <row r="55486" ht="16.5" hidden="1" customHeight="1"/>
    <row r="55487" ht="16.5" hidden="1" customHeight="1"/>
    <row r="55488" ht="16.5" hidden="1" customHeight="1"/>
    <row r="55489" ht="16.5" hidden="1" customHeight="1"/>
    <row r="55490" ht="16.5" hidden="1" customHeight="1"/>
    <row r="55491" ht="16.5" hidden="1" customHeight="1"/>
    <row r="55492" ht="16.5" hidden="1" customHeight="1"/>
    <row r="55493" ht="16.5" hidden="1" customHeight="1"/>
    <row r="55494" ht="16.5" hidden="1" customHeight="1"/>
    <row r="55495" ht="16.5" hidden="1" customHeight="1"/>
    <row r="55496" ht="16.5" hidden="1" customHeight="1"/>
    <row r="55497" ht="16.5" hidden="1" customHeight="1"/>
    <row r="55498" ht="16.5" hidden="1" customHeight="1"/>
    <row r="55499" ht="16.5" hidden="1" customHeight="1"/>
    <row r="55500" ht="16.5" hidden="1" customHeight="1"/>
    <row r="55501" ht="16.5" hidden="1" customHeight="1"/>
    <row r="55502" ht="16.5" hidden="1" customHeight="1"/>
    <row r="55503" ht="16.5" hidden="1" customHeight="1"/>
    <row r="55504" ht="16.5" hidden="1" customHeight="1"/>
    <row r="55505" ht="16.5" hidden="1" customHeight="1"/>
    <row r="55506" ht="16.5" hidden="1" customHeight="1"/>
    <row r="55507" ht="16.5" hidden="1" customHeight="1"/>
    <row r="55508" ht="16.5" hidden="1" customHeight="1"/>
    <row r="55509" ht="16.5" hidden="1" customHeight="1"/>
    <row r="55510" ht="16.5" hidden="1" customHeight="1"/>
    <row r="55511" ht="16.5" hidden="1" customHeight="1"/>
    <row r="55512" ht="16.5" hidden="1" customHeight="1"/>
    <row r="55513" ht="16.5" hidden="1" customHeight="1"/>
    <row r="55514" ht="16.5" hidden="1" customHeight="1"/>
    <row r="55515" ht="16.5" hidden="1" customHeight="1"/>
    <row r="55516" ht="16.5" hidden="1" customHeight="1"/>
    <row r="55517" ht="16.5" hidden="1" customHeight="1"/>
    <row r="55518" ht="16.5" hidden="1" customHeight="1"/>
    <row r="55519" ht="16.5" hidden="1" customHeight="1"/>
    <row r="55520" ht="16.5" hidden="1" customHeight="1"/>
    <row r="55521" ht="16.5" hidden="1" customHeight="1"/>
    <row r="55522" ht="16.5" hidden="1" customHeight="1"/>
    <row r="55523" ht="16.5" hidden="1" customHeight="1"/>
    <row r="55524" ht="16.5" hidden="1" customHeight="1"/>
    <row r="55525" ht="16.5" hidden="1" customHeight="1"/>
    <row r="55526" ht="16.5" hidden="1" customHeight="1"/>
    <row r="55527" ht="16.5" hidden="1" customHeight="1"/>
    <row r="55528" ht="16.5" hidden="1" customHeight="1"/>
    <row r="55529" ht="16.5" hidden="1" customHeight="1"/>
    <row r="55530" ht="16.5" hidden="1" customHeight="1"/>
    <row r="55531" ht="16.5" hidden="1" customHeight="1"/>
    <row r="55532" ht="16.5" hidden="1" customHeight="1"/>
    <row r="55533" ht="16.5" hidden="1" customHeight="1"/>
    <row r="55534" ht="16.5" hidden="1" customHeight="1"/>
    <row r="55535" ht="16.5" hidden="1" customHeight="1"/>
    <row r="55536" ht="16.5" hidden="1" customHeight="1"/>
    <row r="55537" ht="16.5" hidden="1" customHeight="1"/>
    <row r="55538" ht="16.5" hidden="1" customHeight="1"/>
    <row r="55539" ht="16.5" hidden="1" customHeight="1"/>
    <row r="55540" ht="16.5" hidden="1" customHeight="1"/>
    <row r="55541" ht="16.5" hidden="1" customHeight="1"/>
    <row r="55542" ht="16.5" hidden="1" customHeight="1"/>
    <row r="55543" ht="16.5" hidden="1" customHeight="1"/>
    <row r="55544" ht="16.5" hidden="1" customHeight="1"/>
    <row r="55545" ht="16.5" hidden="1" customHeight="1"/>
    <row r="55546" ht="16.5" hidden="1" customHeight="1"/>
    <row r="55547" ht="16.5" hidden="1" customHeight="1"/>
    <row r="55548" ht="16.5" hidden="1" customHeight="1"/>
    <row r="55549" ht="16.5" hidden="1" customHeight="1"/>
    <row r="55550" ht="16.5" hidden="1" customHeight="1"/>
    <row r="55551" ht="16.5" hidden="1" customHeight="1"/>
    <row r="55552" ht="16.5" hidden="1" customHeight="1"/>
    <row r="55553" ht="16.5" hidden="1" customHeight="1"/>
    <row r="55554" ht="16.5" hidden="1" customHeight="1"/>
    <row r="55555" ht="16.5" hidden="1" customHeight="1"/>
    <row r="55556" ht="16.5" hidden="1" customHeight="1"/>
    <row r="55557" ht="16.5" hidden="1" customHeight="1"/>
    <row r="55558" ht="16.5" hidden="1" customHeight="1"/>
    <row r="55559" ht="16.5" hidden="1" customHeight="1"/>
    <row r="55560" ht="16.5" hidden="1" customHeight="1"/>
    <row r="55561" ht="16.5" hidden="1" customHeight="1"/>
    <row r="55562" ht="16.5" hidden="1" customHeight="1"/>
    <row r="55563" ht="16.5" hidden="1" customHeight="1"/>
    <row r="55564" ht="16.5" hidden="1" customHeight="1"/>
    <row r="55565" ht="16.5" hidden="1" customHeight="1"/>
    <row r="55566" ht="16.5" hidden="1" customHeight="1"/>
    <row r="55567" ht="16.5" hidden="1" customHeight="1"/>
    <row r="55568" ht="16.5" hidden="1" customHeight="1"/>
    <row r="55569" ht="16.5" hidden="1" customHeight="1"/>
    <row r="55570" ht="16.5" hidden="1" customHeight="1"/>
    <row r="55571" ht="16.5" hidden="1" customHeight="1"/>
    <row r="55572" ht="16.5" hidden="1" customHeight="1"/>
    <row r="55573" ht="16.5" hidden="1" customHeight="1"/>
    <row r="55574" ht="16.5" hidden="1" customHeight="1"/>
    <row r="55575" ht="16.5" hidden="1" customHeight="1"/>
    <row r="55576" ht="16.5" hidden="1" customHeight="1"/>
    <row r="55577" ht="16.5" hidden="1" customHeight="1"/>
    <row r="55578" ht="16.5" hidden="1" customHeight="1"/>
    <row r="55579" ht="16.5" hidden="1" customHeight="1"/>
    <row r="55580" ht="16.5" hidden="1" customHeight="1"/>
    <row r="55581" ht="16.5" hidden="1" customHeight="1"/>
    <row r="55582" ht="16.5" hidden="1" customHeight="1"/>
    <row r="55583" ht="16.5" hidden="1" customHeight="1"/>
    <row r="55584" ht="16.5" hidden="1" customHeight="1"/>
    <row r="55585" ht="16.5" hidden="1" customHeight="1"/>
    <row r="55586" ht="16.5" hidden="1" customHeight="1"/>
    <row r="55587" ht="16.5" hidden="1" customHeight="1"/>
    <row r="55588" ht="16.5" hidden="1" customHeight="1"/>
    <row r="55589" ht="16.5" hidden="1" customHeight="1"/>
    <row r="55590" ht="16.5" hidden="1" customHeight="1"/>
    <row r="55591" ht="16.5" hidden="1" customHeight="1"/>
    <row r="55592" ht="16.5" hidden="1" customHeight="1"/>
    <row r="55593" ht="16.5" hidden="1" customHeight="1"/>
    <row r="55594" ht="16.5" hidden="1" customHeight="1"/>
    <row r="55595" ht="16.5" hidden="1" customHeight="1"/>
    <row r="55596" ht="16.5" hidden="1" customHeight="1"/>
    <row r="55597" ht="16.5" hidden="1" customHeight="1"/>
    <row r="55598" ht="16.5" hidden="1" customHeight="1"/>
    <row r="55599" ht="16.5" hidden="1" customHeight="1"/>
    <row r="55600" ht="16.5" hidden="1" customHeight="1"/>
    <row r="55601" ht="16.5" hidden="1" customHeight="1"/>
    <row r="55602" ht="16.5" hidden="1" customHeight="1"/>
    <row r="55603" ht="16.5" hidden="1" customHeight="1"/>
    <row r="55604" ht="16.5" hidden="1" customHeight="1"/>
    <row r="55605" ht="16.5" hidden="1" customHeight="1"/>
    <row r="55606" ht="16.5" hidden="1" customHeight="1"/>
    <row r="55607" ht="16.5" hidden="1" customHeight="1"/>
    <row r="55608" ht="16.5" hidden="1" customHeight="1"/>
    <row r="55609" ht="16.5" hidden="1" customHeight="1"/>
    <row r="55610" ht="16.5" hidden="1" customHeight="1"/>
    <row r="55611" ht="16.5" hidden="1" customHeight="1"/>
    <row r="55612" ht="16.5" hidden="1" customHeight="1"/>
    <row r="55613" ht="16.5" hidden="1" customHeight="1"/>
    <row r="55614" ht="16.5" hidden="1" customHeight="1"/>
    <row r="55615" ht="16.5" hidden="1" customHeight="1"/>
    <row r="55616" ht="16.5" hidden="1" customHeight="1"/>
    <row r="55617" ht="16.5" hidden="1" customHeight="1"/>
    <row r="55618" ht="16.5" hidden="1" customHeight="1"/>
    <row r="55619" ht="16.5" hidden="1" customHeight="1"/>
    <row r="55620" ht="16.5" hidden="1" customHeight="1"/>
    <row r="55621" ht="16.5" hidden="1" customHeight="1"/>
    <row r="55622" ht="16.5" hidden="1" customHeight="1"/>
    <row r="55623" ht="16.5" hidden="1" customHeight="1"/>
    <row r="55624" ht="16.5" hidden="1" customHeight="1"/>
    <row r="55625" ht="16.5" hidden="1" customHeight="1"/>
    <row r="55626" ht="16.5" hidden="1" customHeight="1"/>
    <row r="55627" ht="16.5" hidden="1" customHeight="1"/>
    <row r="55628" ht="16.5" hidden="1" customHeight="1"/>
    <row r="55629" ht="16.5" hidden="1" customHeight="1"/>
    <row r="55630" ht="16.5" hidden="1" customHeight="1"/>
    <row r="55631" ht="16.5" hidden="1" customHeight="1"/>
    <row r="55632" ht="16.5" hidden="1" customHeight="1"/>
    <row r="55633" ht="16.5" hidden="1" customHeight="1"/>
    <row r="55634" ht="16.5" hidden="1" customHeight="1"/>
    <row r="55635" ht="16.5" hidden="1" customHeight="1"/>
    <row r="55636" ht="16.5" hidden="1" customHeight="1"/>
    <row r="55637" ht="16.5" hidden="1" customHeight="1"/>
    <row r="55638" ht="16.5" hidden="1" customHeight="1"/>
    <row r="55639" ht="16.5" hidden="1" customHeight="1"/>
    <row r="55640" ht="16.5" hidden="1" customHeight="1"/>
    <row r="55641" ht="16.5" hidden="1" customHeight="1"/>
    <row r="55642" ht="16.5" hidden="1" customHeight="1"/>
    <row r="55643" ht="16.5" hidden="1" customHeight="1"/>
    <row r="55644" ht="16.5" hidden="1" customHeight="1"/>
    <row r="55645" ht="16.5" hidden="1" customHeight="1"/>
    <row r="55646" ht="16.5" hidden="1" customHeight="1"/>
    <row r="55647" ht="16.5" hidden="1" customHeight="1"/>
    <row r="55648" ht="16.5" hidden="1" customHeight="1"/>
    <row r="55649" ht="16.5" hidden="1" customHeight="1"/>
    <row r="55650" ht="16.5" hidden="1" customHeight="1"/>
    <row r="55651" ht="16.5" hidden="1" customHeight="1"/>
    <row r="55652" ht="16.5" hidden="1" customHeight="1"/>
    <row r="55653" ht="16.5" hidden="1" customHeight="1"/>
    <row r="55654" ht="16.5" hidden="1" customHeight="1"/>
    <row r="55655" ht="16.5" hidden="1" customHeight="1"/>
    <row r="55656" ht="16.5" hidden="1" customHeight="1"/>
    <row r="55657" ht="16.5" hidden="1" customHeight="1"/>
    <row r="55658" ht="16.5" hidden="1" customHeight="1"/>
    <row r="55659" ht="16.5" hidden="1" customHeight="1"/>
    <row r="55660" ht="16.5" hidden="1" customHeight="1"/>
    <row r="55661" ht="16.5" hidden="1" customHeight="1"/>
    <row r="55662" ht="16.5" hidden="1" customHeight="1"/>
    <row r="55663" ht="16.5" hidden="1" customHeight="1"/>
    <row r="55664" ht="16.5" hidden="1" customHeight="1"/>
    <row r="55665" ht="16.5" hidden="1" customHeight="1"/>
    <row r="55666" ht="16.5" hidden="1" customHeight="1"/>
    <row r="55667" ht="16.5" hidden="1" customHeight="1"/>
    <row r="55668" ht="16.5" hidden="1" customHeight="1"/>
    <row r="55669" ht="16.5" hidden="1" customHeight="1"/>
    <row r="55670" ht="16.5" hidden="1" customHeight="1"/>
    <row r="55671" ht="16.5" hidden="1" customHeight="1"/>
    <row r="55672" ht="16.5" hidden="1" customHeight="1"/>
    <row r="55673" ht="16.5" hidden="1" customHeight="1"/>
    <row r="55674" ht="16.5" hidden="1" customHeight="1"/>
    <row r="55675" ht="16.5" hidden="1" customHeight="1"/>
    <row r="55676" ht="16.5" hidden="1" customHeight="1"/>
    <row r="55677" ht="16.5" hidden="1" customHeight="1"/>
    <row r="55678" ht="16.5" hidden="1" customHeight="1"/>
    <row r="55679" ht="16.5" hidden="1" customHeight="1"/>
    <row r="55680" ht="16.5" hidden="1" customHeight="1"/>
    <row r="55681" ht="16.5" hidden="1" customHeight="1"/>
    <row r="55682" ht="16.5" hidden="1" customHeight="1"/>
    <row r="55683" ht="16.5" hidden="1" customHeight="1"/>
    <row r="55684" ht="16.5" hidden="1" customHeight="1"/>
    <row r="55685" ht="16.5" hidden="1" customHeight="1"/>
    <row r="55686" ht="16.5" hidden="1" customHeight="1"/>
    <row r="55687" ht="16.5" hidden="1" customHeight="1"/>
    <row r="55688" ht="16.5" hidden="1" customHeight="1"/>
    <row r="55689" ht="16.5" hidden="1" customHeight="1"/>
    <row r="55690" ht="16.5" hidden="1" customHeight="1"/>
    <row r="55691" ht="16.5" hidden="1" customHeight="1"/>
    <row r="55692" ht="16.5" hidden="1" customHeight="1"/>
    <row r="55693" ht="16.5" hidden="1" customHeight="1"/>
    <row r="55694" ht="16.5" hidden="1" customHeight="1"/>
    <row r="55695" ht="16.5" hidden="1" customHeight="1"/>
    <row r="55696" ht="16.5" hidden="1" customHeight="1"/>
    <row r="55697" ht="16.5" hidden="1" customHeight="1"/>
    <row r="55698" ht="16.5" hidden="1" customHeight="1"/>
    <row r="55699" ht="16.5" hidden="1" customHeight="1"/>
    <row r="55700" ht="16.5" hidden="1" customHeight="1"/>
    <row r="55701" ht="16.5" hidden="1" customHeight="1"/>
    <row r="55702" ht="16.5" hidden="1" customHeight="1"/>
    <row r="55703" ht="16.5" hidden="1" customHeight="1"/>
    <row r="55704" ht="16.5" hidden="1" customHeight="1"/>
    <row r="55705" ht="16.5" hidden="1" customHeight="1"/>
    <row r="55706" ht="16.5" hidden="1" customHeight="1"/>
    <row r="55707" ht="16.5" hidden="1" customHeight="1"/>
    <row r="55708" ht="16.5" hidden="1" customHeight="1"/>
    <row r="55709" ht="16.5" hidden="1" customHeight="1"/>
    <row r="55710" ht="16.5" hidden="1" customHeight="1"/>
    <row r="55711" ht="16.5" hidden="1" customHeight="1"/>
    <row r="55712" ht="16.5" hidden="1" customHeight="1"/>
    <row r="55713" ht="16.5" hidden="1" customHeight="1"/>
    <row r="55714" ht="16.5" hidden="1" customHeight="1"/>
    <row r="55715" ht="16.5" hidden="1" customHeight="1"/>
    <row r="55716" ht="16.5" hidden="1" customHeight="1"/>
    <row r="55717" ht="16.5" hidden="1" customHeight="1"/>
    <row r="55718" ht="16.5" hidden="1" customHeight="1"/>
    <row r="55719" ht="16.5" hidden="1" customHeight="1"/>
    <row r="55720" ht="16.5" hidden="1" customHeight="1"/>
    <row r="55721" ht="16.5" hidden="1" customHeight="1"/>
    <row r="55722" ht="16.5" hidden="1" customHeight="1"/>
    <row r="55723" ht="16.5" hidden="1" customHeight="1"/>
    <row r="55724" ht="16.5" hidden="1" customHeight="1"/>
    <row r="55725" ht="16.5" hidden="1" customHeight="1"/>
    <row r="55726" ht="16.5" hidden="1" customHeight="1"/>
    <row r="55727" ht="16.5" hidden="1" customHeight="1"/>
    <row r="55728" ht="16.5" hidden="1" customHeight="1"/>
    <row r="55729" ht="16.5" hidden="1" customHeight="1"/>
    <row r="55730" ht="16.5" hidden="1" customHeight="1"/>
    <row r="55731" ht="16.5" hidden="1" customHeight="1"/>
    <row r="55732" ht="16.5" hidden="1" customHeight="1"/>
    <row r="55733" ht="16.5" hidden="1" customHeight="1"/>
    <row r="55734" ht="16.5" hidden="1" customHeight="1"/>
    <row r="55735" ht="16.5" hidden="1" customHeight="1"/>
    <row r="55736" ht="16.5" hidden="1" customHeight="1"/>
    <row r="55737" ht="16.5" hidden="1" customHeight="1"/>
    <row r="55738" ht="16.5" hidden="1" customHeight="1"/>
    <row r="55739" ht="16.5" hidden="1" customHeight="1"/>
    <row r="55740" ht="16.5" hidden="1" customHeight="1"/>
    <row r="55741" ht="16.5" hidden="1" customHeight="1"/>
    <row r="55742" ht="16.5" hidden="1" customHeight="1"/>
    <row r="55743" ht="16.5" hidden="1" customHeight="1"/>
    <row r="55744" ht="16.5" hidden="1" customHeight="1"/>
    <row r="55745" ht="16.5" hidden="1" customHeight="1"/>
    <row r="55746" ht="16.5" hidden="1" customHeight="1"/>
    <row r="55747" ht="16.5" hidden="1" customHeight="1"/>
    <row r="55748" ht="16.5" hidden="1" customHeight="1"/>
    <row r="55749" ht="16.5" hidden="1" customHeight="1"/>
    <row r="55750" ht="16.5" hidden="1" customHeight="1"/>
    <row r="55751" ht="16.5" hidden="1" customHeight="1"/>
    <row r="55752" ht="16.5" hidden="1" customHeight="1"/>
    <row r="55753" ht="16.5" hidden="1" customHeight="1"/>
    <row r="55754" ht="16.5" hidden="1" customHeight="1"/>
    <row r="55755" ht="16.5" hidden="1" customHeight="1"/>
    <row r="55756" ht="16.5" hidden="1" customHeight="1"/>
    <row r="55757" ht="16.5" hidden="1" customHeight="1"/>
    <row r="55758" ht="16.5" hidden="1" customHeight="1"/>
    <row r="55759" ht="16.5" hidden="1" customHeight="1"/>
    <row r="55760" ht="16.5" hidden="1" customHeight="1"/>
    <row r="55761" ht="16.5" hidden="1" customHeight="1"/>
    <row r="55762" ht="16.5" hidden="1" customHeight="1"/>
    <row r="55763" ht="16.5" hidden="1" customHeight="1"/>
    <row r="55764" ht="16.5" hidden="1" customHeight="1"/>
    <row r="55765" ht="16.5" hidden="1" customHeight="1"/>
    <row r="55766" ht="16.5" hidden="1" customHeight="1"/>
    <row r="55767" ht="16.5" hidden="1" customHeight="1"/>
    <row r="55768" ht="16.5" hidden="1" customHeight="1"/>
    <row r="55769" ht="16.5" hidden="1" customHeight="1"/>
    <row r="55770" ht="16.5" hidden="1" customHeight="1"/>
    <row r="55771" ht="16.5" hidden="1" customHeight="1"/>
    <row r="55772" ht="16.5" hidden="1" customHeight="1"/>
    <row r="55773" ht="16.5" hidden="1" customHeight="1"/>
    <row r="55774" ht="16.5" hidden="1" customHeight="1"/>
    <row r="55775" ht="16.5" hidden="1" customHeight="1"/>
    <row r="55776" ht="16.5" hidden="1" customHeight="1"/>
    <row r="55777" ht="16.5" hidden="1" customHeight="1"/>
    <row r="55778" ht="16.5" hidden="1" customHeight="1"/>
    <row r="55779" ht="16.5" hidden="1" customHeight="1"/>
    <row r="55780" ht="16.5" hidden="1" customHeight="1"/>
    <row r="55781" ht="16.5" hidden="1" customHeight="1"/>
    <row r="55782" ht="16.5" hidden="1" customHeight="1"/>
    <row r="55783" ht="16.5" hidden="1" customHeight="1"/>
    <row r="55784" ht="16.5" hidden="1" customHeight="1"/>
    <row r="55785" ht="16.5" hidden="1" customHeight="1"/>
    <row r="55786" ht="16.5" hidden="1" customHeight="1"/>
    <row r="55787" ht="16.5" hidden="1" customHeight="1"/>
    <row r="55788" ht="16.5" hidden="1" customHeight="1"/>
    <row r="55789" ht="16.5" hidden="1" customHeight="1"/>
    <row r="55790" ht="16.5" hidden="1" customHeight="1"/>
    <row r="55791" ht="16.5" hidden="1" customHeight="1"/>
    <row r="55792" ht="16.5" hidden="1" customHeight="1"/>
    <row r="55793" ht="16.5" hidden="1" customHeight="1"/>
    <row r="55794" ht="16.5" hidden="1" customHeight="1"/>
    <row r="55795" ht="16.5" hidden="1" customHeight="1"/>
    <row r="55796" ht="16.5" hidden="1" customHeight="1"/>
    <row r="55797" ht="16.5" hidden="1" customHeight="1"/>
    <row r="55798" ht="16.5" hidden="1" customHeight="1"/>
    <row r="55799" ht="16.5" hidden="1" customHeight="1"/>
    <row r="55800" ht="16.5" hidden="1" customHeight="1"/>
    <row r="55801" ht="16.5" hidden="1" customHeight="1"/>
    <row r="55802" ht="16.5" hidden="1" customHeight="1"/>
    <row r="55803" ht="16.5" hidden="1" customHeight="1"/>
    <row r="55804" ht="16.5" hidden="1" customHeight="1"/>
    <row r="55805" ht="16.5" hidden="1" customHeight="1"/>
    <row r="55806" ht="16.5" hidden="1" customHeight="1"/>
    <row r="55807" ht="16.5" hidden="1" customHeight="1"/>
    <row r="55808" ht="16.5" hidden="1" customHeight="1"/>
    <row r="55809" ht="16.5" hidden="1" customHeight="1"/>
    <row r="55810" ht="16.5" hidden="1" customHeight="1"/>
    <row r="55811" ht="16.5" hidden="1" customHeight="1"/>
    <row r="55812" ht="16.5" hidden="1" customHeight="1"/>
    <row r="55813" ht="16.5" hidden="1" customHeight="1"/>
    <row r="55814" ht="16.5" hidden="1" customHeight="1"/>
    <row r="55815" ht="16.5" hidden="1" customHeight="1"/>
    <row r="55816" ht="16.5" hidden="1" customHeight="1"/>
    <row r="55817" ht="16.5" hidden="1" customHeight="1"/>
    <row r="55818" ht="16.5" hidden="1" customHeight="1"/>
    <row r="55819" ht="16.5" hidden="1" customHeight="1"/>
    <row r="55820" ht="16.5" hidden="1" customHeight="1"/>
    <row r="55821" ht="16.5" hidden="1" customHeight="1"/>
    <row r="55822" ht="16.5" hidden="1" customHeight="1"/>
    <row r="55823" ht="16.5" hidden="1" customHeight="1"/>
    <row r="55824" ht="16.5" hidden="1" customHeight="1"/>
    <row r="55825" ht="16.5" hidden="1" customHeight="1"/>
    <row r="55826" ht="16.5" hidden="1" customHeight="1"/>
    <row r="55827" ht="16.5" hidden="1" customHeight="1"/>
    <row r="55828" ht="16.5" hidden="1" customHeight="1"/>
    <row r="55829" ht="16.5" hidden="1" customHeight="1"/>
    <row r="55830" ht="16.5" hidden="1" customHeight="1"/>
    <row r="55831" ht="16.5" hidden="1" customHeight="1"/>
    <row r="55832" ht="16.5" hidden="1" customHeight="1"/>
    <row r="55833" ht="16.5" hidden="1" customHeight="1"/>
    <row r="55834" ht="16.5" hidden="1" customHeight="1"/>
    <row r="55835" ht="16.5" hidden="1" customHeight="1"/>
    <row r="55836" ht="16.5" hidden="1" customHeight="1"/>
    <row r="55837" ht="16.5" hidden="1" customHeight="1"/>
    <row r="55838" ht="16.5" hidden="1" customHeight="1"/>
    <row r="55839" ht="16.5" hidden="1" customHeight="1"/>
    <row r="55840" ht="16.5" hidden="1" customHeight="1"/>
    <row r="55841" ht="16.5" hidden="1" customHeight="1"/>
    <row r="55842" ht="16.5" hidden="1" customHeight="1"/>
    <row r="55843" ht="16.5" hidden="1" customHeight="1"/>
    <row r="55844" ht="16.5" hidden="1" customHeight="1"/>
    <row r="55845" ht="16.5" hidden="1" customHeight="1"/>
    <row r="55846" ht="16.5" hidden="1" customHeight="1"/>
    <row r="55847" ht="16.5" hidden="1" customHeight="1"/>
    <row r="55848" ht="16.5" hidden="1" customHeight="1"/>
    <row r="55849" ht="16.5" hidden="1" customHeight="1"/>
    <row r="55850" ht="16.5" hidden="1" customHeight="1"/>
    <row r="55851" ht="16.5" hidden="1" customHeight="1"/>
    <row r="55852" ht="16.5" hidden="1" customHeight="1"/>
    <row r="55853" ht="16.5" hidden="1" customHeight="1"/>
    <row r="55854" ht="16.5" hidden="1" customHeight="1"/>
    <row r="55855" ht="16.5" hidden="1" customHeight="1"/>
    <row r="55856" ht="16.5" hidden="1" customHeight="1"/>
    <row r="55857" ht="16.5" hidden="1" customHeight="1"/>
    <row r="55858" ht="16.5" hidden="1" customHeight="1"/>
    <row r="55859" ht="16.5" hidden="1" customHeight="1"/>
    <row r="55860" ht="16.5" hidden="1" customHeight="1"/>
    <row r="55861" ht="16.5" hidden="1" customHeight="1"/>
    <row r="55862" ht="16.5" hidden="1" customHeight="1"/>
    <row r="55863" ht="16.5" hidden="1" customHeight="1"/>
    <row r="55864" ht="16.5" hidden="1" customHeight="1"/>
    <row r="55865" ht="16.5" hidden="1" customHeight="1"/>
    <row r="55866" ht="16.5" hidden="1" customHeight="1"/>
    <row r="55867" ht="16.5" hidden="1" customHeight="1"/>
    <row r="55868" ht="16.5" hidden="1" customHeight="1"/>
    <row r="55869" ht="16.5" hidden="1" customHeight="1"/>
    <row r="55870" ht="16.5" hidden="1" customHeight="1"/>
    <row r="55871" ht="16.5" hidden="1" customHeight="1"/>
    <row r="55872" ht="16.5" hidden="1" customHeight="1"/>
    <row r="55873" ht="16.5" hidden="1" customHeight="1"/>
    <row r="55874" ht="16.5" hidden="1" customHeight="1"/>
    <row r="55875" ht="16.5" hidden="1" customHeight="1"/>
    <row r="55876" ht="16.5" hidden="1" customHeight="1"/>
    <row r="55877" ht="16.5" hidden="1" customHeight="1"/>
    <row r="55878" ht="16.5" hidden="1" customHeight="1"/>
    <row r="55879" ht="16.5" hidden="1" customHeight="1"/>
    <row r="55880" ht="16.5" hidden="1" customHeight="1"/>
    <row r="55881" ht="16.5" hidden="1" customHeight="1"/>
    <row r="55882" ht="16.5" hidden="1" customHeight="1"/>
    <row r="55883" ht="16.5" hidden="1" customHeight="1"/>
    <row r="55884" ht="16.5" hidden="1" customHeight="1"/>
    <row r="55885" ht="16.5" hidden="1" customHeight="1"/>
    <row r="55886" ht="16.5" hidden="1" customHeight="1"/>
    <row r="55887" ht="16.5" hidden="1" customHeight="1"/>
    <row r="55888" ht="16.5" hidden="1" customHeight="1"/>
    <row r="55889" ht="16.5" hidden="1" customHeight="1"/>
    <row r="55890" ht="16.5" hidden="1" customHeight="1"/>
    <row r="55891" ht="16.5" hidden="1" customHeight="1"/>
    <row r="55892" ht="16.5" hidden="1" customHeight="1"/>
    <row r="55893" ht="16.5" hidden="1" customHeight="1"/>
    <row r="55894" ht="16.5" hidden="1" customHeight="1"/>
    <row r="55895" ht="16.5" hidden="1" customHeight="1"/>
    <row r="55896" ht="16.5" hidden="1" customHeight="1"/>
    <row r="55897" ht="16.5" hidden="1" customHeight="1"/>
    <row r="55898" ht="16.5" hidden="1" customHeight="1"/>
    <row r="55899" ht="16.5" hidden="1" customHeight="1"/>
    <row r="55900" ht="16.5" hidden="1" customHeight="1"/>
    <row r="55901" ht="16.5" hidden="1" customHeight="1"/>
    <row r="55902" ht="16.5" hidden="1" customHeight="1"/>
    <row r="55903" ht="16.5" hidden="1" customHeight="1"/>
    <row r="55904" ht="16.5" hidden="1" customHeight="1"/>
    <row r="55905" ht="16.5" hidden="1" customHeight="1"/>
    <row r="55906" ht="16.5" hidden="1" customHeight="1"/>
    <row r="55907" ht="16.5" hidden="1" customHeight="1"/>
    <row r="55908" ht="16.5" hidden="1" customHeight="1"/>
    <row r="55909" ht="16.5" hidden="1" customHeight="1"/>
    <row r="55910" ht="16.5" hidden="1" customHeight="1"/>
    <row r="55911" ht="16.5" hidden="1" customHeight="1"/>
    <row r="55912" ht="16.5" hidden="1" customHeight="1"/>
    <row r="55913" ht="16.5" hidden="1" customHeight="1"/>
    <row r="55914" ht="16.5" hidden="1" customHeight="1"/>
    <row r="55915" ht="16.5" hidden="1" customHeight="1"/>
    <row r="55916" ht="16.5" hidden="1" customHeight="1"/>
    <row r="55917" ht="16.5" hidden="1" customHeight="1"/>
    <row r="55918" ht="16.5" hidden="1" customHeight="1"/>
    <row r="55919" ht="16.5" hidden="1" customHeight="1"/>
    <row r="55920" ht="16.5" hidden="1" customHeight="1"/>
    <row r="55921" ht="16.5" hidden="1" customHeight="1"/>
    <row r="55922" ht="16.5" hidden="1" customHeight="1"/>
    <row r="55923" ht="16.5" hidden="1" customHeight="1"/>
    <row r="55924" ht="16.5" hidden="1" customHeight="1"/>
    <row r="55925" ht="16.5" hidden="1" customHeight="1"/>
    <row r="55926" ht="16.5" hidden="1" customHeight="1"/>
    <row r="55927" ht="16.5" hidden="1" customHeight="1"/>
    <row r="55928" ht="16.5" hidden="1" customHeight="1"/>
    <row r="55929" ht="16.5" hidden="1" customHeight="1"/>
    <row r="55930" ht="16.5" hidden="1" customHeight="1"/>
    <row r="55931" ht="16.5" hidden="1" customHeight="1"/>
    <row r="55932" ht="16.5" hidden="1" customHeight="1"/>
    <row r="55933" ht="16.5" hidden="1" customHeight="1"/>
    <row r="55934" ht="16.5" hidden="1" customHeight="1"/>
    <row r="55935" ht="16.5" hidden="1" customHeight="1"/>
    <row r="55936" ht="16.5" hidden="1" customHeight="1"/>
    <row r="55937" ht="16.5" hidden="1" customHeight="1"/>
    <row r="55938" ht="16.5" hidden="1" customHeight="1"/>
    <row r="55939" ht="16.5" hidden="1" customHeight="1"/>
    <row r="55940" ht="16.5" hidden="1" customHeight="1"/>
    <row r="55941" ht="16.5" hidden="1" customHeight="1"/>
    <row r="55942" ht="16.5" hidden="1" customHeight="1"/>
    <row r="55943" ht="16.5" hidden="1" customHeight="1"/>
    <row r="55944" ht="16.5" hidden="1" customHeight="1"/>
    <row r="55945" ht="16.5" hidden="1" customHeight="1"/>
    <row r="55946" ht="16.5" hidden="1" customHeight="1"/>
    <row r="55947" ht="16.5" hidden="1" customHeight="1"/>
    <row r="55948" ht="16.5" hidden="1" customHeight="1"/>
    <row r="55949" ht="16.5" hidden="1" customHeight="1"/>
    <row r="55950" ht="16.5" hidden="1" customHeight="1"/>
    <row r="55951" ht="16.5" hidden="1" customHeight="1"/>
    <row r="55952" ht="16.5" hidden="1" customHeight="1"/>
    <row r="55953" ht="16.5" hidden="1" customHeight="1"/>
    <row r="55954" ht="16.5" hidden="1" customHeight="1"/>
    <row r="55955" ht="16.5" hidden="1" customHeight="1"/>
    <row r="55956" ht="16.5" hidden="1" customHeight="1"/>
    <row r="55957" ht="16.5" hidden="1" customHeight="1"/>
    <row r="55958" ht="16.5" hidden="1" customHeight="1"/>
    <row r="55959" ht="16.5" hidden="1" customHeight="1"/>
    <row r="55960" ht="16.5" hidden="1" customHeight="1"/>
    <row r="55961" ht="16.5" hidden="1" customHeight="1"/>
    <row r="55962" ht="16.5" hidden="1" customHeight="1"/>
    <row r="55963" ht="16.5" hidden="1" customHeight="1"/>
    <row r="55964" ht="16.5" hidden="1" customHeight="1"/>
    <row r="55965" ht="16.5" hidden="1" customHeight="1"/>
    <row r="55966" ht="16.5" hidden="1" customHeight="1"/>
    <row r="55967" ht="16.5" hidden="1" customHeight="1"/>
    <row r="55968" ht="16.5" hidden="1" customHeight="1"/>
    <row r="55969" ht="16.5" hidden="1" customHeight="1"/>
    <row r="55970" ht="16.5" hidden="1" customHeight="1"/>
    <row r="55971" ht="16.5" hidden="1" customHeight="1"/>
    <row r="55972" ht="16.5" hidden="1" customHeight="1"/>
    <row r="55973" ht="16.5" hidden="1" customHeight="1"/>
    <row r="55974" ht="16.5" hidden="1" customHeight="1"/>
    <row r="55975" ht="16.5" hidden="1" customHeight="1"/>
    <row r="55976" ht="16.5" hidden="1" customHeight="1"/>
    <row r="55977" ht="16.5" hidden="1" customHeight="1"/>
    <row r="55978" ht="16.5" hidden="1" customHeight="1"/>
    <row r="55979" ht="16.5" hidden="1" customHeight="1"/>
    <row r="55980" ht="16.5" hidden="1" customHeight="1"/>
    <row r="55981" ht="16.5" hidden="1" customHeight="1"/>
    <row r="55982" ht="16.5" hidden="1" customHeight="1"/>
    <row r="55983" ht="16.5" hidden="1" customHeight="1"/>
    <row r="55984" ht="16.5" hidden="1" customHeight="1"/>
    <row r="55985" ht="16.5" hidden="1" customHeight="1"/>
    <row r="55986" ht="16.5" hidden="1" customHeight="1"/>
    <row r="55987" ht="16.5" hidden="1" customHeight="1"/>
    <row r="55988" ht="16.5" hidden="1" customHeight="1"/>
    <row r="55989" ht="16.5" hidden="1" customHeight="1"/>
    <row r="55990" ht="16.5" hidden="1" customHeight="1"/>
    <row r="55991" ht="16.5" hidden="1" customHeight="1"/>
    <row r="55992" ht="16.5" hidden="1" customHeight="1"/>
    <row r="55993" ht="16.5" hidden="1" customHeight="1"/>
    <row r="55994" ht="16.5" hidden="1" customHeight="1"/>
    <row r="55995" ht="16.5" hidden="1" customHeight="1"/>
    <row r="55996" ht="16.5" hidden="1" customHeight="1"/>
    <row r="55997" ht="16.5" hidden="1" customHeight="1"/>
    <row r="55998" ht="16.5" hidden="1" customHeight="1"/>
    <row r="55999" ht="16.5" hidden="1" customHeight="1"/>
    <row r="56000" ht="16.5" hidden="1" customHeight="1"/>
    <row r="56001" ht="16.5" hidden="1" customHeight="1"/>
    <row r="56002" ht="16.5" hidden="1" customHeight="1"/>
    <row r="56003" ht="16.5" hidden="1" customHeight="1"/>
    <row r="56004" ht="16.5" hidden="1" customHeight="1"/>
    <row r="56005" ht="16.5" hidden="1" customHeight="1"/>
    <row r="56006" ht="16.5" hidden="1" customHeight="1"/>
    <row r="56007" ht="16.5" hidden="1" customHeight="1"/>
    <row r="56008" ht="16.5" hidden="1" customHeight="1"/>
    <row r="56009" ht="16.5" hidden="1" customHeight="1"/>
    <row r="56010" ht="16.5" hidden="1" customHeight="1"/>
    <row r="56011" ht="16.5" hidden="1" customHeight="1"/>
    <row r="56012" ht="16.5" hidden="1" customHeight="1"/>
    <row r="56013" ht="16.5" hidden="1" customHeight="1"/>
    <row r="56014" ht="16.5" hidden="1" customHeight="1"/>
    <row r="56015" ht="16.5" hidden="1" customHeight="1"/>
    <row r="56016" ht="16.5" hidden="1" customHeight="1"/>
    <row r="56017" ht="16.5" hidden="1" customHeight="1"/>
    <row r="56018" ht="16.5" hidden="1" customHeight="1"/>
    <row r="56019" ht="16.5" hidden="1" customHeight="1"/>
    <row r="56020" ht="16.5" hidden="1" customHeight="1"/>
    <row r="56021" ht="16.5" hidden="1" customHeight="1"/>
    <row r="56022" ht="16.5" hidden="1" customHeight="1"/>
    <row r="56023" ht="16.5" hidden="1" customHeight="1"/>
    <row r="56024" ht="16.5" hidden="1" customHeight="1"/>
    <row r="56025" ht="16.5" hidden="1" customHeight="1"/>
    <row r="56026" ht="16.5" hidden="1" customHeight="1"/>
    <row r="56027" ht="16.5" hidden="1" customHeight="1"/>
    <row r="56028" ht="16.5" hidden="1" customHeight="1"/>
    <row r="56029" ht="16.5" hidden="1" customHeight="1"/>
    <row r="56030" ht="16.5" hidden="1" customHeight="1"/>
    <row r="56031" ht="16.5" hidden="1" customHeight="1"/>
    <row r="56032" ht="16.5" hidden="1" customHeight="1"/>
    <row r="56033" ht="16.5" hidden="1" customHeight="1"/>
    <row r="56034" ht="16.5" hidden="1" customHeight="1"/>
    <row r="56035" ht="16.5" hidden="1" customHeight="1"/>
    <row r="56036" ht="16.5" hidden="1" customHeight="1"/>
    <row r="56037" ht="16.5" hidden="1" customHeight="1"/>
    <row r="56038" ht="16.5" hidden="1" customHeight="1"/>
    <row r="56039" ht="16.5" hidden="1" customHeight="1"/>
    <row r="56040" ht="16.5" hidden="1" customHeight="1"/>
    <row r="56041" ht="16.5" hidden="1" customHeight="1"/>
    <row r="56042" ht="16.5" hidden="1" customHeight="1"/>
    <row r="56043" ht="16.5" hidden="1" customHeight="1"/>
    <row r="56044" ht="16.5" hidden="1" customHeight="1"/>
    <row r="56045" ht="16.5" hidden="1" customHeight="1"/>
    <row r="56046" ht="16.5" hidden="1" customHeight="1"/>
    <row r="56047" ht="16.5" hidden="1" customHeight="1"/>
    <row r="56048" ht="16.5" hidden="1" customHeight="1"/>
    <row r="56049" ht="16.5" hidden="1" customHeight="1"/>
    <row r="56050" ht="16.5" hidden="1" customHeight="1"/>
    <row r="56051" ht="16.5" hidden="1" customHeight="1"/>
    <row r="56052" ht="16.5" hidden="1" customHeight="1"/>
    <row r="56053" ht="16.5" hidden="1" customHeight="1"/>
    <row r="56054" ht="16.5" hidden="1" customHeight="1"/>
    <row r="56055" ht="16.5" hidden="1" customHeight="1"/>
    <row r="56056" ht="16.5" hidden="1" customHeight="1"/>
    <row r="56057" ht="16.5" hidden="1" customHeight="1"/>
    <row r="56058" ht="16.5" hidden="1" customHeight="1"/>
    <row r="56059" ht="16.5" hidden="1" customHeight="1"/>
    <row r="56060" ht="16.5" hidden="1" customHeight="1"/>
    <row r="56061" ht="16.5" hidden="1" customHeight="1"/>
    <row r="56062" ht="16.5" hidden="1" customHeight="1"/>
    <row r="56063" ht="16.5" hidden="1" customHeight="1"/>
    <row r="56064" ht="16.5" hidden="1" customHeight="1"/>
    <row r="56065" ht="16.5" hidden="1" customHeight="1"/>
    <row r="56066" ht="16.5" hidden="1" customHeight="1"/>
    <row r="56067" ht="16.5" hidden="1" customHeight="1"/>
    <row r="56068" ht="16.5" hidden="1" customHeight="1"/>
    <row r="56069" ht="16.5" hidden="1" customHeight="1"/>
    <row r="56070" ht="16.5" hidden="1" customHeight="1"/>
    <row r="56071" ht="16.5" hidden="1" customHeight="1"/>
    <row r="56072" ht="16.5" hidden="1" customHeight="1"/>
    <row r="56073" ht="16.5" hidden="1" customHeight="1"/>
    <row r="56074" ht="16.5" hidden="1" customHeight="1"/>
    <row r="56075" ht="16.5" hidden="1" customHeight="1"/>
    <row r="56076" ht="16.5" hidden="1" customHeight="1"/>
    <row r="56077" ht="16.5" hidden="1" customHeight="1"/>
    <row r="56078" ht="16.5" hidden="1" customHeight="1"/>
    <row r="56079" ht="16.5" hidden="1" customHeight="1"/>
    <row r="56080" ht="16.5" hidden="1" customHeight="1"/>
    <row r="56081" ht="16.5" hidden="1" customHeight="1"/>
    <row r="56082" ht="16.5" hidden="1" customHeight="1"/>
    <row r="56083" ht="16.5" hidden="1" customHeight="1"/>
    <row r="56084" ht="16.5" hidden="1" customHeight="1"/>
    <row r="56085" ht="16.5" hidden="1" customHeight="1"/>
    <row r="56086" ht="16.5" hidden="1" customHeight="1"/>
    <row r="56087" ht="16.5" hidden="1" customHeight="1"/>
    <row r="56088" ht="16.5" hidden="1" customHeight="1"/>
    <row r="56089" ht="16.5" hidden="1" customHeight="1"/>
    <row r="56090" ht="16.5" hidden="1" customHeight="1"/>
    <row r="56091" ht="16.5" hidden="1" customHeight="1"/>
    <row r="56092" ht="16.5" hidden="1" customHeight="1"/>
    <row r="56093" ht="16.5" hidden="1" customHeight="1"/>
    <row r="56094" ht="16.5" hidden="1" customHeight="1"/>
    <row r="56095" ht="16.5" hidden="1" customHeight="1"/>
    <row r="56096" ht="16.5" hidden="1" customHeight="1"/>
    <row r="56097" ht="16.5" hidden="1" customHeight="1"/>
    <row r="56098" ht="16.5" hidden="1" customHeight="1"/>
    <row r="56099" ht="16.5" hidden="1" customHeight="1"/>
    <row r="56100" ht="16.5" hidden="1" customHeight="1"/>
    <row r="56101" ht="16.5" hidden="1" customHeight="1"/>
    <row r="56102" ht="16.5" hidden="1" customHeight="1"/>
    <row r="56103" ht="16.5" hidden="1" customHeight="1"/>
    <row r="56104" ht="16.5" hidden="1" customHeight="1"/>
    <row r="56105" ht="16.5" hidden="1" customHeight="1"/>
    <row r="56106" ht="16.5" hidden="1" customHeight="1"/>
    <row r="56107" ht="16.5" hidden="1" customHeight="1"/>
    <row r="56108" ht="16.5" hidden="1" customHeight="1"/>
    <row r="56109" ht="16.5" hidden="1" customHeight="1"/>
    <row r="56110" ht="16.5" hidden="1" customHeight="1"/>
    <row r="56111" ht="16.5" hidden="1" customHeight="1"/>
    <row r="56112" ht="16.5" hidden="1" customHeight="1"/>
    <row r="56113" ht="16.5" hidden="1" customHeight="1"/>
    <row r="56114" ht="16.5" hidden="1" customHeight="1"/>
    <row r="56115" ht="16.5" hidden="1" customHeight="1"/>
    <row r="56116" ht="16.5" hidden="1" customHeight="1"/>
    <row r="56117" ht="16.5" hidden="1" customHeight="1"/>
    <row r="56118" ht="16.5" hidden="1" customHeight="1"/>
    <row r="56119" ht="16.5" hidden="1" customHeight="1"/>
    <row r="56120" ht="16.5" hidden="1" customHeight="1"/>
    <row r="56121" ht="16.5" hidden="1" customHeight="1"/>
    <row r="56122" ht="16.5" hidden="1" customHeight="1"/>
    <row r="56123" ht="16.5" hidden="1" customHeight="1"/>
    <row r="56124" ht="16.5" hidden="1" customHeight="1"/>
    <row r="56125" ht="16.5" hidden="1" customHeight="1"/>
    <row r="56126" ht="16.5" hidden="1" customHeight="1"/>
    <row r="56127" ht="16.5" hidden="1" customHeight="1"/>
    <row r="56128" ht="16.5" hidden="1" customHeight="1"/>
    <row r="56129" ht="16.5" hidden="1" customHeight="1"/>
    <row r="56130" ht="16.5" hidden="1" customHeight="1"/>
    <row r="56131" ht="16.5" hidden="1" customHeight="1"/>
    <row r="56132" ht="16.5" hidden="1" customHeight="1"/>
    <row r="56133" ht="16.5" hidden="1" customHeight="1"/>
    <row r="56134" ht="16.5" hidden="1" customHeight="1"/>
    <row r="56135" ht="16.5" hidden="1" customHeight="1"/>
    <row r="56136" ht="16.5" hidden="1" customHeight="1"/>
    <row r="56137" ht="16.5" hidden="1" customHeight="1"/>
    <row r="56138" ht="16.5" hidden="1" customHeight="1"/>
    <row r="56139" ht="16.5" hidden="1" customHeight="1"/>
    <row r="56140" ht="16.5" hidden="1" customHeight="1"/>
    <row r="56141" ht="16.5" hidden="1" customHeight="1"/>
    <row r="56142" ht="16.5" hidden="1" customHeight="1"/>
    <row r="56143" ht="16.5" hidden="1" customHeight="1"/>
    <row r="56144" ht="16.5" hidden="1" customHeight="1"/>
    <row r="56145" ht="16.5" hidden="1" customHeight="1"/>
    <row r="56146" ht="16.5" hidden="1" customHeight="1"/>
    <row r="56147" ht="16.5" hidden="1" customHeight="1"/>
    <row r="56148" ht="16.5" hidden="1" customHeight="1"/>
    <row r="56149" ht="16.5" hidden="1" customHeight="1"/>
    <row r="56150" ht="16.5" hidden="1" customHeight="1"/>
    <row r="56151" ht="16.5" hidden="1" customHeight="1"/>
    <row r="56152" ht="16.5" hidden="1" customHeight="1"/>
    <row r="56153" ht="16.5" hidden="1" customHeight="1"/>
    <row r="56154" ht="16.5" hidden="1" customHeight="1"/>
    <row r="56155" ht="16.5" hidden="1" customHeight="1"/>
    <row r="56156" ht="16.5" hidden="1" customHeight="1"/>
    <row r="56157" ht="16.5" hidden="1" customHeight="1"/>
    <row r="56158" ht="16.5" hidden="1" customHeight="1"/>
    <row r="56159" ht="16.5" hidden="1" customHeight="1"/>
    <row r="56160" ht="16.5" hidden="1" customHeight="1"/>
    <row r="56161" ht="16.5" hidden="1" customHeight="1"/>
    <row r="56162" ht="16.5" hidden="1" customHeight="1"/>
    <row r="56163" ht="16.5" hidden="1" customHeight="1"/>
    <row r="56164" ht="16.5" hidden="1" customHeight="1"/>
    <row r="56165" ht="16.5" hidden="1" customHeight="1"/>
    <row r="56166" ht="16.5" hidden="1" customHeight="1"/>
    <row r="56167" ht="16.5" hidden="1" customHeight="1"/>
    <row r="56168" ht="16.5" hidden="1" customHeight="1"/>
    <row r="56169" ht="16.5" hidden="1" customHeight="1"/>
    <row r="56170" ht="16.5" hidden="1" customHeight="1"/>
    <row r="56171" ht="16.5" hidden="1" customHeight="1"/>
    <row r="56172" ht="16.5" hidden="1" customHeight="1"/>
    <row r="56173" ht="16.5" hidden="1" customHeight="1"/>
    <row r="56174" ht="16.5" hidden="1" customHeight="1"/>
    <row r="56175" ht="16.5" hidden="1" customHeight="1"/>
    <row r="56176" ht="16.5" hidden="1" customHeight="1"/>
    <row r="56177" ht="16.5" hidden="1" customHeight="1"/>
    <row r="56178" ht="16.5" hidden="1" customHeight="1"/>
    <row r="56179" ht="16.5" hidden="1" customHeight="1"/>
    <row r="56180" ht="16.5" hidden="1" customHeight="1"/>
    <row r="56181" ht="16.5" hidden="1" customHeight="1"/>
    <row r="56182" ht="16.5" hidden="1" customHeight="1"/>
    <row r="56183" ht="16.5" hidden="1" customHeight="1"/>
    <row r="56184" ht="16.5" hidden="1" customHeight="1"/>
    <row r="56185" ht="16.5" hidden="1" customHeight="1"/>
    <row r="56186" ht="16.5" hidden="1" customHeight="1"/>
    <row r="56187" ht="16.5" hidden="1" customHeight="1"/>
    <row r="56188" ht="16.5" hidden="1" customHeight="1"/>
    <row r="56189" ht="16.5" hidden="1" customHeight="1"/>
    <row r="56190" ht="16.5" hidden="1" customHeight="1"/>
    <row r="56191" ht="16.5" hidden="1" customHeight="1"/>
    <row r="56192" ht="16.5" hidden="1" customHeight="1"/>
    <row r="56193" ht="16.5" hidden="1" customHeight="1"/>
    <row r="56194" ht="16.5" hidden="1" customHeight="1"/>
    <row r="56195" ht="16.5" hidden="1" customHeight="1"/>
    <row r="56196" ht="16.5" hidden="1" customHeight="1"/>
    <row r="56197" ht="16.5" hidden="1" customHeight="1"/>
    <row r="56198" ht="16.5" hidden="1" customHeight="1"/>
    <row r="56199" ht="16.5" hidden="1" customHeight="1"/>
    <row r="56200" ht="16.5" hidden="1" customHeight="1"/>
    <row r="56201" ht="16.5" hidden="1" customHeight="1"/>
    <row r="56202" ht="16.5" hidden="1" customHeight="1"/>
    <row r="56203" ht="16.5" hidden="1" customHeight="1"/>
    <row r="56204" ht="16.5" hidden="1" customHeight="1"/>
    <row r="56205" ht="16.5" hidden="1" customHeight="1"/>
    <row r="56206" ht="16.5" hidden="1" customHeight="1"/>
    <row r="56207" ht="16.5" hidden="1" customHeight="1"/>
    <row r="56208" ht="16.5" hidden="1" customHeight="1"/>
    <row r="56209" ht="16.5" hidden="1" customHeight="1"/>
    <row r="56210" ht="16.5" hidden="1" customHeight="1"/>
    <row r="56211" ht="16.5" hidden="1" customHeight="1"/>
    <row r="56212" ht="16.5" hidden="1" customHeight="1"/>
    <row r="56213" ht="16.5" hidden="1" customHeight="1"/>
    <row r="56214" ht="16.5" hidden="1" customHeight="1"/>
    <row r="56215" ht="16.5" hidden="1" customHeight="1"/>
    <row r="56216" ht="16.5" hidden="1" customHeight="1"/>
    <row r="56217" ht="16.5" hidden="1" customHeight="1"/>
    <row r="56218" ht="16.5" hidden="1" customHeight="1"/>
    <row r="56219" ht="16.5" hidden="1" customHeight="1"/>
    <row r="56220" ht="16.5" hidden="1" customHeight="1"/>
    <row r="56221" ht="16.5" hidden="1" customHeight="1"/>
    <row r="56222" ht="16.5" hidden="1" customHeight="1"/>
    <row r="56223" ht="16.5" hidden="1" customHeight="1"/>
    <row r="56224" ht="16.5" hidden="1" customHeight="1"/>
    <row r="56225" ht="16.5" hidden="1" customHeight="1"/>
    <row r="56226" ht="16.5" hidden="1" customHeight="1"/>
    <row r="56227" ht="16.5" hidden="1" customHeight="1"/>
    <row r="56228" ht="16.5" hidden="1" customHeight="1"/>
    <row r="56229" ht="16.5" hidden="1" customHeight="1"/>
    <row r="56230" ht="16.5" hidden="1" customHeight="1"/>
    <row r="56231" ht="16.5" hidden="1" customHeight="1"/>
    <row r="56232" ht="16.5" hidden="1" customHeight="1"/>
    <row r="56233" ht="16.5" hidden="1" customHeight="1"/>
    <row r="56234" ht="16.5" hidden="1" customHeight="1"/>
    <row r="56235" ht="16.5" hidden="1" customHeight="1"/>
    <row r="56236" ht="16.5" hidden="1" customHeight="1"/>
    <row r="56237" ht="16.5" hidden="1" customHeight="1"/>
    <row r="56238" ht="16.5" hidden="1" customHeight="1"/>
    <row r="56239" ht="16.5" hidden="1" customHeight="1"/>
    <row r="56240" ht="16.5" hidden="1" customHeight="1"/>
    <row r="56241" ht="16.5" hidden="1" customHeight="1"/>
    <row r="56242" ht="16.5" hidden="1" customHeight="1"/>
    <row r="56243" ht="16.5" hidden="1" customHeight="1"/>
    <row r="56244" ht="16.5" hidden="1" customHeight="1"/>
    <row r="56245" ht="16.5" hidden="1" customHeight="1"/>
    <row r="56246" ht="16.5" hidden="1" customHeight="1"/>
    <row r="56247" ht="16.5" hidden="1" customHeight="1"/>
    <row r="56248" ht="16.5" hidden="1" customHeight="1"/>
    <row r="56249" ht="16.5" hidden="1" customHeight="1"/>
    <row r="56250" ht="16.5" hidden="1" customHeight="1"/>
    <row r="56251" ht="16.5" hidden="1" customHeight="1"/>
    <row r="56252" ht="16.5" hidden="1" customHeight="1"/>
    <row r="56253" ht="16.5" hidden="1" customHeight="1"/>
    <row r="56254" ht="16.5" hidden="1" customHeight="1"/>
    <row r="56255" ht="16.5" hidden="1" customHeight="1"/>
    <row r="56256" ht="16.5" hidden="1" customHeight="1"/>
    <row r="56257" ht="16.5" hidden="1" customHeight="1"/>
    <row r="56258" ht="16.5" hidden="1" customHeight="1"/>
    <row r="56259" ht="16.5" hidden="1" customHeight="1"/>
    <row r="56260" ht="16.5" hidden="1" customHeight="1"/>
    <row r="56261" ht="16.5" hidden="1" customHeight="1"/>
    <row r="56262" ht="16.5" hidden="1" customHeight="1"/>
    <row r="56263" ht="16.5" hidden="1" customHeight="1"/>
    <row r="56264" ht="16.5" hidden="1" customHeight="1"/>
    <row r="56265" ht="16.5" hidden="1" customHeight="1"/>
    <row r="56266" ht="16.5" hidden="1" customHeight="1"/>
    <row r="56267" ht="16.5" hidden="1" customHeight="1"/>
    <row r="56268" ht="16.5" hidden="1" customHeight="1"/>
    <row r="56269" ht="16.5" hidden="1" customHeight="1"/>
    <row r="56270" ht="16.5" hidden="1" customHeight="1"/>
    <row r="56271" ht="16.5" hidden="1" customHeight="1"/>
    <row r="56272" ht="16.5" hidden="1" customHeight="1"/>
    <row r="56273" ht="16.5" hidden="1" customHeight="1"/>
    <row r="56274" ht="16.5" hidden="1" customHeight="1"/>
    <row r="56275" ht="16.5" hidden="1" customHeight="1"/>
    <row r="56276" ht="16.5" hidden="1" customHeight="1"/>
    <row r="56277" ht="16.5" hidden="1" customHeight="1"/>
    <row r="56278" ht="16.5" hidden="1" customHeight="1"/>
    <row r="56279" ht="16.5" hidden="1" customHeight="1"/>
    <row r="56280" ht="16.5" hidden="1" customHeight="1"/>
    <row r="56281" ht="16.5" hidden="1" customHeight="1"/>
    <row r="56282" ht="16.5" hidden="1" customHeight="1"/>
    <row r="56283" ht="16.5" hidden="1" customHeight="1"/>
    <row r="56284" ht="16.5" hidden="1" customHeight="1"/>
    <row r="56285" ht="16.5" hidden="1" customHeight="1"/>
    <row r="56286" ht="16.5" hidden="1" customHeight="1"/>
    <row r="56287" ht="16.5" hidden="1" customHeight="1"/>
    <row r="56288" ht="16.5" hidden="1" customHeight="1"/>
    <row r="56289" ht="16.5" hidden="1" customHeight="1"/>
    <row r="56290" ht="16.5" hidden="1" customHeight="1"/>
    <row r="56291" ht="16.5" hidden="1" customHeight="1"/>
    <row r="56292" ht="16.5" hidden="1" customHeight="1"/>
    <row r="56293" ht="16.5" hidden="1" customHeight="1"/>
    <row r="56294" ht="16.5" hidden="1" customHeight="1"/>
    <row r="56295" ht="16.5" hidden="1" customHeight="1"/>
    <row r="56296" ht="16.5" hidden="1" customHeight="1"/>
    <row r="56297" ht="16.5" hidden="1" customHeight="1"/>
    <row r="56298" ht="16.5" hidden="1" customHeight="1"/>
    <row r="56299" ht="16.5" hidden="1" customHeight="1"/>
    <row r="56300" ht="16.5" hidden="1" customHeight="1"/>
    <row r="56301" ht="16.5" hidden="1" customHeight="1"/>
    <row r="56302" ht="16.5" hidden="1" customHeight="1"/>
    <row r="56303" ht="16.5" hidden="1" customHeight="1"/>
    <row r="56304" ht="16.5" hidden="1" customHeight="1"/>
    <row r="56305" ht="16.5" hidden="1" customHeight="1"/>
    <row r="56306" ht="16.5" hidden="1" customHeight="1"/>
    <row r="56307" ht="16.5" hidden="1" customHeight="1"/>
    <row r="56308" ht="16.5" hidden="1" customHeight="1"/>
    <row r="56309" ht="16.5" hidden="1" customHeight="1"/>
    <row r="56310" ht="16.5" hidden="1" customHeight="1"/>
    <row r="56311" ht="16.5" hidden="1" customHeight="1"/>
    <row r="56312" ht="16.5" hidden="1" customHeight="1"/>
    <row r="56313" ht="16.5" hidden="1" customHeight="1"/>
    <row r="56314" ht="16.5" hidden="1" customHeight="1"/>
    <row r="56315" ht="16.5" hidden="1" customHeight="1"/>
    <row r="56316" ht="16.5" hidden="1" customHeight="1"/>
    <row r="56317" ht="16.5" hidden="1" customHeight="1"/>
    <row r="56318" ht="16.5" hidden="1" customHeight="1"/>
    <row r="56319" ht="16.5" hidden="1" customHeight="1"/>
    <row r="56320" ht="16.5" hidden="1" customHeight="1"/>
    <row r="56321" ht="16.5" hidden="1" customHeight="1"/>
    <row r="56322" ht="16.5" hidden="1" customHeight="1"/>
    <row r="56323" ht="16.5" hidden="1" customHeight="1"/>
    <row r="56324" ht="16.5" hidden="1" customHeight="1"/>
    <row r="56325" ht="16.5" hidden="1" customHeight="1"/>
    <row r="56326" ht="16.5" hidden="1" customHeight="1"/>
    <row r="56327" ht="16.5" hidden="1" customHeight="1"/>
    <row r="56328" ht="16.5" hidden="1" customHeight="1"/>
    <row r="56329" ht="16.5" hidden="1" customHeight="1"/>
    <row r="56330" ht="16.5" hidden="1" customHeight="1"/>
    <row r="56331" ht="16.5" hidden="1" customHeight="1"/>
    <row r="56332" ht="16.5" hidden="1" customHeight="1"/>
    <row r="56333" ht="16.5" hidden="1" customHeight="1"/>
    <row r="56334" ht="16.5" hidden="1" customHeight="1"/>
    <row r="56335" ht="16.5" hidden="1" customHeight="1"/>
    <row r="56336" ht="16.5" hidden="1" customHeight="1"/>
    <row r="56337" ht="16.5" hidden="1" customHeight="1"/>
    <row r="56338" ht="16.5" hidden="1" customHeight="1"/>
    <row r="56339" ht="16.5" hidden="1" customHeight="1"/>
    <row r="56340" ht="16.5" hidden="1" customHeight="1"/>
    <row r="56341" ht="16.5" hidden="1" customHeight="1"/>
    <row r="56342" ht="16.5" hidden="1" customHeight="1"/>
    <row r="56343" ht="16.5" hidden="1" customHeight="1"/>
    <row r="56344" ht="16.5" hidden="1" customHeight="1"/>
    <row r="56345" ht="16.5" hidden="1" customHeight="1"/>
    <row r="56346" ht="16.5" hidden="1" customHeight="1"/>
    <row r="56347" ht="16.5" hidden="1" customHeight="1"/>
    <row r="56348" ht="16.5" hidden="1" customHeight="1"/>
    <row r="56349" ht="16.5" hidden="1" customHeight="1"/>
    <row r="56350" ht="16.5" hidden="1" customHeight="1"/>
    <row r="56351" ht="16.5" hidden="1" customHeight="1"/>
    <row r="56352" ht="16.5" hidden="1" customHeight="1"/>
    <row r="56353" ht="16.5" hidden="1" customHeight="1"/>
    <row r="56354" ht="16.5" hidden="1" customHeight="1"/>
    <row r="56355" ht="16.5" hidden="1" customHeight="1"/>
    <row r="56356" ht="16.5" hidden="1" customHeight="1"/>
    <row r="56357" ht="16.5" hidden="1" customHeight="1"/>
    <row r="56358" ht="16.5" hidden="1" customHeight="1"/>
    <row r="56359" ht="16.5" hidden="1" customHeight="1"/>
    <row r="56360" ht="16.5" hidden="1" customHeight="1"/>
    <row r="56361" ht="16.5" hidden="1" customHeight="1"/>
    <row r="56362" ht="16.5" hidden="1" customHeight="1"/>
    <row r="56363" ht="16.5" hidden="1" customHeight="1"/>
    <row r="56364" ht="16.5" hidden="1" customHeight="1"/>
    <row r="56365" ht="16.5" hidden="1" customHeight="1"/>
    <row r="56366" ht="16.5" hidden="1" customHeight="1"/>
    <row r="56367" ht="16.5" hidden="1" customHeight="1"/>
    <row r="56368" ht="16.5" hidden="1" customHeight="1"/>
    <row r="56369" ht="16.5" hidden="1" customHeight="1"/>
    <row r="56370" ht="16.5" hidden="1" customHeight="1"/>
    <row r="56371" ht="16.5" hidden="1" customHeight="1"/>
    <row r="56372" ht="16.5" hidden="1" customHeight="1"/>
    <row r="56373" ht="16.5" hidden="1" customHeight="1"/>
    <row r="56374" ht="16.5" hidden="1" customHeight="1"/>
    <row r="56375" ht="16.5" hidden="1" customHeight="1"/>
    <row r="56376" ht="16.5" hidden="1" customHeight="1"/>
    <row r="56377" ht="16.5" hidden="1" customHeight="1"/>
    <row r="56378" ht="16.5" hidden="1" customHeight="1"/>
    <row r="56379" ht="16.5" hidden="1" customHeight="1"/>
    <row r="56380" ht="16.5" hidden="1" customHeight="1"/>
    <row r="56381" ht="16.5" hidden="1" customHeight="1"/>
    <row r="56382" ht="16.5" hidden="1" customHeight="1"/>
    <row r="56383" ht="16.5" hidden="1" customHeight="1"/>
    <row r="56384" ht="16.5" hidden="1" customHeight="1"/>
    <row r="56385" ht="16.5" hidden="1" customHeight="1"/>
    <row r="56386" ht="16.5" hidden="1" customHeight="1"/>
    <row r="56387" ht="16.5" hidden="1" customHeight="1"/>
    <row r="56388" ht="16.5" hidden="1" customHeight="1"/>
    <row r="56389" ht="16.5" hidden="1" customHeight="1"/>
    <row r="56390" ht="16.5" hidden="1" customHeight="1"/>
    <row r="56391" ht="16.5" hidden="1" customHeight="1"/>
    <row r="56392" ht="16.5" hidden="1" customHeight="1"/>
    <row r="56393" ht="16.5" hidden="1" customHeight="1"/>
    <row r="56394" ht="16.5" hidden="1" customHeight="1"/>
    <row r="56395" ht="16.5" hidden="1" customHeight="1"/>
    <row r="56396" ht="16.5" hidden="1" customHeight="1"/>
    <row r="56397" ht="16.5" hidden="1" customHeight="1"/>
    <row r="56398" ht="16.5" hidden="1" customHeight="1"/>
    <row r="56399" ht="16.5" hidden="1" customHeight="1"/>
    <row r="56400" ht="16.5" hidden="1" customHeight="1"/>
    <row r="56401" ht="16.5" hidden="1" customHeight="1"/>
    <row r="56402" ht="16.5" hidden="1" customHeight="1"/>
    <row r="56403" ht="16.5" hidden="1" customHeight="1"/>
    <row r="56404" ht="16.5" hidden="1" customHeight="1"/>
    <row r="56405" ht="16.5" hidden="1" customHeight="1"/>
    <row r="56406" ht="16.5" hidden="1" customHeight="1"/>
    <row r="56407" ht="16.5" hidden="1" customHeight="1"/>
    <row r="56408" ht="16.5" hidden="1" customHeight="1"/>
    <row r="56409" ht="16.5" hidden="1" customHeight="1"/>
    <row r="56410" ht="16.5" hidden="1" customHeight="1"/>
    <row r="56411" ht="16.5" hidden="1" customHeight="1"/>
    <row r="56412" ht="16.5" hidden="1" customHeight="1"/>
    <row r="56413" ht="16.5" hidden="1" customHeight="1"/>
    <row r="56414" ht="16.5" hidden="1" customHeight="1"/>
    <row r="56415" ht="16.5" hidden="1" customHeight="1"/>
    <row r="56416" ht="16.5" hidden="1" customHeight="1"/>
    <row r="56417" ht="16.5" hidden="1" customHeight="1"/>
    <row r="56418" ht="16.5" hidden="1" customHeight="1"/>
    <row r="56419" ht="16.5" hidden="1" customHeight="1"/>
    <row r="56420" ht="16.5" hidden="1" customHeight="1"/>
    <row r="56421" ht="16.5" hidden="1" customHeight="1"/>
    <row r="56422" ht="16.5" hidden="1" customHeight="1"/>
    <row r="56423" ht="16.5" hidden="1" customHeight="1"/>
    <row r="56424" ht="16.5" hidden="1" customHeight="1"/>
    <row r="56425" ht="16.5" hidden="1" customHeight="1"/>
    <row r="56426" ht="16.5" hidden="1" customHeight="1"/>
    <row r="56427" ht="16.5" hidden="1" customHeight="1"/>
    <row r="56428" ht="16.5" hidden="1" customHeight="1"/>
    <row r="56429" ht="16.5" hidden="1" customHeight="1"/>
    <row r="56430" ht="16.5" hidden="1" customHeight="1"/>
    <row r="56431" ht="16.5" hidden="1" customHeight="1"/>
    <row r="56432" ht="16.5" hidden="1" customHeight="1"/>
    <row r="56433" ht="16.5" hidden="1" customHeight="1"/>
    <row r="56434" ht="16.5" hidden="1" customHeight="1"/>
    <row r="56435" ht="16.5" hidden="1" customHeight="1"/>
    <row r="56436" ht="16.5" hidden="1" customHeight="1"/>
    <row r="56437" ht="16.5" hidden="1" customHeight="1"/>
    <row r="56438" ht="16.5" hidden="1" customHeight="1"/>
    <row r="56439" ht="16.5" hidden="1" customHeight="1"/>
    <row r="56440" ht="16.5" hidden="1" customHeight="1"/>
    <row r="56441" ht="16.5" hidden="1" customHeight="1"/>
    <row r="56442" ht="16.5" hidden="1" customHeight="1"/>
    <row r="56443" ht="16.5" hidden="1" customHeight="1"/>
    <row r="56444" ht="16.5" hidden="1" customHeight="1"/>
    <row r="56445" ht="16.5" hidden="1" customHeight="1"/>
    <row r="56446" ht="16.5" hidden="1" customHeight="1"/>
    <row r="56447" ht="16.5" hidden="1" customHeight="1"/>
    <row r="56448" ht="16.5" hidden="1" customHeight="1"/>
    <row r="56449" ht="16.5" hidden="1" customHeight="1"/>
    <row r="56450" ht="16.5" hidden="1" customHeight="1"/>
    <row r="56451" ht="16.5" hidden="1" customHeight="1"/>
    <row r="56452" ht="16.5" hidden="1" customHeight="1"/>
    <row r="56453" ht="16.5" hidden="1" customHeight="1"/>
    <row r="56454" ht="16.5" hidden="1" customHeight="1"/>
    <row r="56455" ht="16.5" hidden="1" customHeight="1"/>
    <row r="56456" ht="16.5" hidden="1" customHeight="1"/>
    <row r="56457" ht="16.5" hidden="1" customHeight="1"/>
    <row r="56458" ht="16.5" hidden="1" customHeight="1"/>
    <row r="56459" ht="16.5" hidden="1" customHeight="1"/>
    <row r="56460" ht="16.5" hidden="1" customHeight="1"/>
    <row r="56461" ht="16.5" hidden="1" customHeight="1"/>
    <row r="56462" ht="16.5" hidden="1" customHeight="1"/>
    <row r="56463" ht="16.5" hidden="1" customHeight="1"/>
    <row r="56464" ht="16.5" hidden="1" customHeight="1"/>
    <row r="56465" ht="16.5" hidden="1" customHeight="1"/>
    <row r="56466" ht="16.5" hidden="1" customHeight="1"/>
    <row r="56467" ht="16.5" hidden="1" customHeight="1"/>
    <row r="56468" ht="16.5" hidden="1" customHeight="1"/>
    <row r="56469" ht="16.5" hidden="1" customHeight="1"/>
    <row r="56470" ht="16.5" hidden="1" customHeight="1"/>
    <row r="56471" ht="16.5" hidden="1" customHeight="1"/>
    <row r="56472" ht="16.5" hidden="1" customHeight="1"/>
    <row r="56473" ht="16.5" hidden="1" customHeight="1"/>
    <row r="56474" ht="16.5" hidden="1" customHeight="1"/>
    <row r="56475" ht="16.5" hidden="1" customHeight="1"/>
    <row r="56476" ht="16.5" hidden="1" customHeight="1"/>
    <row r="56477" ht="16.5" hidden="1" customHeight="1"/>
    <row r="56478" ht="16.5" hidden="1" customHeight="1"/>
    <row r="56479" ht="16.5" hidden="1" customHeight="1"/>
    <row r="56480" ht="16.5" hidden="1" customHeight="1"/>
    <row r="56481" ht="16.5" hidden="1" customHeight="1"/>
    <row r="56482" ht="16.5" hidden="1" customHeight="1"/>
    <row r="56483" ht="16.5" hidden="1" customHeight="1"/>
    <row r="56484" ht="16.5" hidden="1" customHeight="1"/>
    <row r="56485" ht="16.5" hidden="1" customHeight="1"/>
    <row r="56486" ht="16.5" hidden="1" customHeight="1"/>
    <row r="56487" ht="16.5" hidden="1" customHeight="1"/>
    <row r="56488" ht="16.5" hidden="1" customHeight="1"/>
    <row r="56489" ht="16.5" hidden="1" customHeight="1"/>
    <row r="56490" ht="16.5" hidden="1" customHeight="1"/>
    <row r="56491" ht="16.5" hidden="1" customHeight="1"/>
    <row r="56492" ht="16.5" hidden="1" customHeight="1"/>
    <row r="56493" ht="16.5" hidden="1" customHeight="1"/>
    <row r="56494" ht="16.5" hidden="1" customHeight="1"/>
    <row r="56495" ht="16.5" hidden="1" customHeight="1"/>
    <row r="56496" ht="16.5" hidden="1" customHeight="1"/>
    <row r="56497" ht="16.5" hidden="1" customHeight="1"/>
    <row r="56498" ht="16.5" hidden="1" customHeight="1"/>
    <row r="56499" ht="16.5" hidden="1" customHeight="1"/>
    <row r="56500" ht="16.5" hidden="1" customHeight="1"/>
    <row r="56501" ht="16.5" hidden="1" customHeight="1"/>
    <row r="56502" ht="16.5" hidden="1" customHeight="1"/>
    <row r="56503" ht="16.5" hidden="1" customHeight="1"/>
    <row r="56504" ht="16.5" hidden="1" customHeight="1"/>
    <row r="56505" ht="16.5" hidden="1" customHeight="1"/>
    <row r="56506" ht="16.5" hidden="1" customHeight="1"/>
    <row r="56507" ht="16.5" hidden="1" customHeight="1"/>
    <row r="56508" ht="16.5" hidden="1" customHeight="1"/>
    <row r="56509" ht="16.5" hidden="1" customHeight="1"/>
    <row r="56510" ht="16.5" hidden="1" customHeight="1"/>
    <row r="56511" ht="16.5" hidden="1" customHeight="1"/>
    <row r="56512" ht="16.5" hidden="1" customHeight="1"/>
    <row r="56513" ht="16.5" hidden="1" customHeight="1"/>
    <row r="56514" ht="16.5" hidden="1" customHeight="1"/>
    <row r="56515" ht="16.5" hidden="1" customHeight="1"/>
    <row r="56516" ht="16.5" hidden="1" customHeight="1"/>
    <row r="56517" ht="16.5" hidden="1" customHeight="1"/>
    <row r="56518" ht="16.5" hidden="1" customHeight="1"/>
    <row r="56519" ht="16.5" hidden="1" customHeight="1"/>
    <row r="56520" ht="16.5" hidden="1" customHeight="1"/>
    <row r="56521" ht="16.5" hidden="1" customHeight="1"/>
    <row r="56522" ht="16.5" hidden="1" customHeight="1"/>
    <row r="56523" ht="16.5" hidden="1" customHeight="1"/>
    <row r="56524" ht="16.5" hidden="1" customHeight="1"/>
    <row r="56525" ht="16.5" hidden="1" customHeight="1"/>
    <row r="56526" ht="16.5" hidden="1" customHeight="1"/>
    <row r="56527" ht="16.5" hidden="1" customHeight="1"/>
    <row r="56528" ht="16.5" hidden="1" customHeight="1"/>
    <row r="56529" ht="16.5" hidden="1" customHeight="1"/>
    <row r="56530" ht="16.5" hidden="1" customHeight="1"/>
    <row r="56531" ht="16.5" hidden="1" customHeight="1"/>
    <row r="56532" ht="16.5" hidden="1" customHeight="1"/>
    <row r="56533" ht="16.5" hidden="1" customHeight="1"/>
    <row r="56534" ht="16.5" hidden="1" customHeight="1"/>
    <row r="56535" ht="16.5" hidden="1" customHeight="1"/>
    <row r="56536" ht="16.5" hidden="1" customHeight="1"/>
    <row r="56537" ht="16.5" hidden="1" customHeight="1"/>
    <row r="56538" ht="16.5" hidden="1" customHeight="1"/>
    <row r="56539" ht="16.5" hidden="1" customHeight="1"/>
    <row r="56540" ht="16.5" hidden="1" customHeight="1"/>
    <row r="56541" ht="16.5" hidden="1" customHeight="1"/>
    <row r="56542" ht="16.5" hidden="1" customHeight="1"/>
    <row r="56543" ht="16.5" hidden="1" customHeight="1"/>
    <row r="56544" ht="16.5" hidden="1" customHeight="1"/>
    <row r="56545" ht="16.5" hidden="1" customHeight="1"/>
    <row r="56546" ht="16.5" hidden="1" customHeight="1"/>
    <row r="56547" ht="16.5" hidden="1" customHeight="1"/>
    <row r="56548" ht="16.5" hidden="1" customHeight="1"/>
    <row r="56549" ht="16.5" hidden="1" customHeight="1"/>
    <row r="56550" ht="16.5" hidden="1" customHeight="1"/>
    <row r="56551" ht="16.5" hidden="1" customHeight="1"/>
    <row r="56552" ht="16.5" hidden="1" customHeight="1"/>
    <row r="56553" ht="16.5" hidden="1" customHeight="1"/>
    <row r="56554" ht="16.5" hidden="1" customHeight="1"/>
    <row r="56555" ht="16.5" hidden="1" customHeight="1"/>
    <row r="56556" ht="16.5" hidden="1" customHeight="1"/>
    <row r="56557" ht="16.5" hidden="1" customHeight="1"/>
    <row r="56558" ht="16.5" hidden="1" customHeight="1"/>
    <row r="56559" ht="16.5" hidden="1" customHeight="1"/>
    <row r="56560" ht="16.5" hidden="1" customHeight="1"/>
    <row r="56561" ht="16.5" hidden="1" customHeight="1"/>
    <row r="56562" ht="16.5" hidden="1" customHeight="1"/>
    <row r="56563" ht="16.5" hidden="1" customHeight="1"/>
    <row r="56564" ht="16.5" hidden="1" customHeight="1"/>
    <row r="56565" ht="16.5" hidden="1" customHeight="1"/>
    <row r="56566" ht="16.5" hidden="1" customHeight="1"/>
    <row r="56567" ht="16.5" hidden="1" customHeight="1"/>
    <row r="56568" ht="16.5" hidden="1" customHeight="1"/>
    <row r="56569" ht="16.5" hidden="1" customHeight="1"/>
    <row r="56570" ht="16.5" hidden="1" customHeight="1"/>
    <row r="56571" ht="16.5" hidden="1" customHeight="1"/>
    <row r="56572" ht="16.5" hidden="1" customHeight="1"/>
    <row r="56573" ht="16.5" hidden="1" customHeight="1"/>
    <row r="56574" ht="16.5" hidden="1" customHeight="1"/>
    <row r="56575" ht="16.5" hidden="1" customHeight="1"/>
    <row r="56576" ht="16.5" hidden="1" customHeight="1"/>
    <row r="56577" ht="16.5" hidden="1" customHeight="1"/>
    <row r="56578" ht="16.5" hidden="1" customHeight="1"/>
    <row r="56579" ht="16.5" hidden="1" customHeight="1"/>
    <row r="56580" ht="16.5" hidden="1" customHeight="1"/>
    <row r="56581" ht="16.5" hidden="1" customHeight="1"/>
    <row r="56582" ht="16.5" hidden="1" customHeight="1"/>
    <row r="56583" ht="16.5" hidden="1" customHeight="1"/>
    <row r="56584" ht="16.5" hidden="1" customHeight="1"/>
    <row r="56585" ht="16.5" hidden="1" customHeight="1"/>
    <row r="56586" ht="16.5" hidden="1" customHeight="1"/>
    <row r="56587" ht="16.5" hidden="1" customHeight="1"/>
    <row r="56588" ht="16.5" hidden="1" customHeight="1"/>
    <row r="56589" ht="16.5" hidden="1" customHeight="1"/>
    <row r="56590" ht="16.5" hidden="1" customHeight="1"/>
    <row r="56591" ht="16.5" hidden="1" customHeight="1"/>
    <row r="56592" ht="16.5" hidden="1" customHeight="1"/>
    <row r="56593" ht="16.5" hidden="1" customHeight="1"/>
    <row r="56594" ht="16.5" hidden="1" customHeight="1"/>
    <row r="56595" ht="16.5" hidden="1" customHeight="1"/>
    <row r="56596" ht="16.5" hidden="1" customHeight="1"/>
    <row r="56597" ht="16.5" hidden="1" customHeight="1"/>
    <row r="56598" ht="16.5" hidden="1" customHeight="1"/>
    <row r="56599" ht="16.5" hidden="1" customHeight="1"/>
    <row r="56600" ht="16.5" hidden="1" customHeight="1"/>
    <row r="56601" ht="16.5" hidden="1" customHeight="1"/>
    <row r="56602" ht="16.5" hidden="1" customHeight="1"/>
    <row r="56603" ht="16.5" hidden="1" customHeight="1"/>
    <row r="56604" ht="16.5" hidden="1" customHeight="1"/>
    <row r="56605" ht="16.5" hidden="1" customHeight="1"/>
    <row r="56606" ht="16.5" hidden="1" customHeight="1"/>
    <row r="56607" ht="16.5" hidden="1" customHeight="1"/>
    <row r="56608" ht="16.5" hidden="1" customHeight="1"/>
    <row r="56609" ht="16.5" hidden="1" customHeight="1"/>
    <row r="56610" ht="16.5" hidden="1" customHeight="1"/>
    <row r="56611" ht="16.5" hidden="1" customHeight="1"/>
    <row r="56612" ht="16.5" hidden="1" customHeight="1"/>
    <row r="56613" ht="16.5" hidden="1" customHeight="1"/>
    <row r="56614" ht="16.5" hidden="1" customHeight="1"/>
    <row r="56615" ht="16.5" hidden="1" customHeight="1"/>
    <row r="56616" ht="16.5" hidden="1" customHeight="1"/>
    <row r="56617" ht="16.5" hidden="1" customHeight="1"/>
    <row r="56618" ht="16.5" hidden="1" customHeight="1"/>
    <row r="56619" ht="16.5" hidden="1" customHeight="1"/>
    <row r="56620" ht="16.5" hidden="1" customHeight="1"/>
    <row r="56621" ht="16.5" hidden="1" customHeight="1"/>
    <row r="56622" ht="16.5" hidden="1" customHeight="1"/>
    <row r="56623" ht="16.5" hidden="1" customHeight="1"/>
    <row r="56624" ht="16.5" hidden="1" customHeight="1"/>
    <row r="56625" ht="16.5" hidden="1" customHeight="1"/>
    <row r="56626" ht="16.5" hidden="1" customHeight="1"/>
    <row r="56627" ht="16.5" hidden="1" customHeight="1"/>
    <row r="56628" ht="16.5" hidden="1" customHeight="1"/>
    <row r="56629" ht="16.5" hidden="1" customHeight="1"/>
    <row r="56630" ht="16.5" hidden="1" customHeight="1"/>
    <row r="56631" ht="16.5" hidden="1" customHeight="1"/>
    <row r="56632" ht="16.5" hidden="1" customHeight="1"/>
    <row r="56633" ht="16.5" hidden="1" customHeight="1"/>
    <row r="56634" ht="16.5" hidden="1" customHeight="1"/>
    <row r="56635" ht="16.5" hidden="1" customHeight="1"/>
    <row r="56636" ht="16.5" hidden="1" customHeight="1"/>
    <row r="56637" ht="16.5" hidden="1" customHeight="1"/>
    <row r="56638" ht="16.5" hidden="1" customHeight="1"/>
    <row r="56639" ht="16.5" hidden="1" customHeight="1"/>
    <row r="56640" ht="16.5" hidden="1" customHeight="1"/>
    <row r="56641" ht="16.5" hidden="1" customHeight="1"/>
    <row r="56642" ht="16.5" hidden="1" customHeight="1"/>
    <row r="56643" ht="16.5" hidden="1" customHeight="1"/>
    <row r="56644" ht="16.5" hidden="1" customHeight="1"/>
    <row r="56645" ht="16.5" hidden="1" customHeight="1"/>
    <row r="56646" ht="16.5" hidden="1" customHeight="1"/>
    <row r="56647" ht="16.5" hidden="1" customHeight="1"/>
    <row r="56648" ht="16.5" hidden="1" customHeight="1"/>
    <row r="56649" ht="16.5" hidden="1" customHeight="1"/>
    <row r="56650" ht="16.5" hidden="1" customHeight="1"/>
    <row r="56651" ht="16.5" hidden="1" customHeight="1"/>
    <row r="56652" ht="16.5" hidden="1" customHeight="1"/>
    <row r="56653" ht="16.5" hidden="1" customHeight="1"/>
    <row r="56654" ht="16.5" hidden="1" customHeight="1"/>
    <row r="56655" ht="16.5" hidden="1" customHeight="1"/>
    <row r="56656" ht="16.5" hidden="1" customHeight="1"/>
    <row r="56657" ht="16.5" hidden="1" customHeight="1"/>
    <row r="56658" ht="16.5" hidden="1" customHeight="1"/>
    <row r="56659" ht="16.5" hidden="1" customHeight="1"/>
    <row r="56660" ht="16.5" hidden="1" customHeight="1"/>
    <row r="56661" ht="16.5" hidden="1" customHeight="1"/>
    <row r="56662" ht="16.5" hidden="1" customHeight="1"/>
    <row r="56663" ht="16.5" hidden="1" customHeight="1"/>
    <row r="56664" ht="16.5" hidden="1" customHeight="1"/>
    <row r="56665" ht="16.5" hidden="1" customHeight="1"/>
    <row r="56666" ht="16.5" hidden="1" customHeight="1"/>
    <row r="56667" ht="16.5" hidden="1" customHeight="1"/>
    <row r="56668" ht="16.5" hidden="1" customHeight="1"/>
    <row r="56669" ht="16.5" hidden="1" customHeight="1"/>
    <row r="56670" ht="16.5" hidden="1" customHeight="1"/>
    <row r="56671" ht="16.5" hidden="1" customHeight="1"/>
    <row r="56672" ht="16.5" hidden="1" customHeight="1"/>
    <row r="56673" ht="16.5" hidden="1" customHeight="1"/>
    <row r="56674" ht="16.5" hidden="1" customHeight="1"/>
    <row r="56675" ht="16.5" hidden="1" customHeight="1"/>
    <row r="56676" ht="16.5" hidden="1" customHeight="1"/>
    <row r="56677" ht="16.5" hidden="1" customHeight="1"/>
    <row r="56678" ht="16.5" hidden="1" customHeight="1"/>
    <row r="56679" ht="16.5" hidden="1" customHeight="1"/>
    <row r="56680" ht="16.5" hidden="1" customHeight="1"/>
    <row r="56681" ht="16.5" hidden="1" customHeight="1"/>
    <row r="56682" ht="16.5" hidden="1" customHeight="1"/>
    <row r="56683" ht="16.5" hidden="1" customHeight="1"/>
    <row r="56684" ht="16.5" hidden="1" customHeight="1"/>
    <row r="56685" ht="16.5" hidden="1" customHeight="1"/>
    <row r="56686" ht="16.5" hidden="1" customHeight="1"/>
    <row r="56687" ht="16.5" hidden="1" customHeight="1"/>
    <row r="56688" ht="16.5" hidden="1" customHeight="1"/>
    <row r="56689" ht="16.5" hidden="1" customHeight="1"/>
    <row r="56690" ht="16.5" hidden="1" customHeight="1"/>
    <row r="56691" ht="16.5" hidden="1" customHeight="1"/>
    <row r="56692" ht="16.5" hidden="1" customHeight="1"/>
    <row r="56693" ht="16.5" hidden="1" customHeight="1"/>
    <row r="56694" ht="16.5" hidden="1" customHeight="1"/>
    <row r="56695" ht="16.5" hidden="1" customHeight="1"/>
    <row r="56696" ht="16.5" hidden="1" customHeight="1"/>
    <row r="56697" ht="16.5" hidden="1" customHeight="1"/>
    <row r="56698" ht="16.5" hidden="1" customHeight="1"/>
    <row r="56699" ht="16.5" hidden="1" customHeight="1"/>
    <row r="56700" ht="16.5" hidden="1" customHeight="1"/>
    <row r="56701" ht="16.5" hidden="1" customHeight="1"/>
    <row r="56702" ht="16.5" hidden="1" customHeight="1"/>
    <row r="56703" ht="16.5" hidden="1" customHeight="1"/>
    <row r="56704" ht="16.5" hidden="1" customHeight="1"/>
    <row r="56705" ht="16.5" hidden="1" customHeight="1"/>
    <row r="56706" ht="16.5" hidden="1" customHeight="1"/>
    <row r="56707" ht="16.5" hidden="1" customHeight="1"/>
    <row r="56708" ht="16.5" hidden="1" customHeight="1"/>
    <row r="56709" ht="16.5" hidden="1" customHeight="1"/>
    <row r="56710" ht="16.5" hidden="1" customHeight="1"/>
    <row r="56711" ht="16.5" hidden="1" customHeight="1"/>
    <row r="56712" ht="16.5" hidden="1" customHeight="1"/>
    <row r="56713" ht="16.5" hidden="1" customHeight="1"/>
    <row r="56714" ht="16.5" hidden="1" customHeight="1"/>
    <row r="56715" ht="16.5" hidden="1" customHeight="1"/>
    <row r="56716" ht="16.5" hidden="1" customHeight="1"/>
    <row r="56717" ht="16.5" hidden="1" customHeight="1"/>
    <row r="56718" ht="16.5" hidden="1" customHeight="1"/>
    <row r="56719" ht="16.5" hidden="1" customHeight="1"/>
    <row r="56720" ht="16.5" hidden="1" customHeight="1"/>
    <row r="56721" ht="16.5" hidden="1" customHeight="1"/>
    <row r="56722" ht="16.5" hidden="1" customHeight="1"/>
    <row r="56723" ht="16.5" hidden="1" customHeight="1"/>
    <row r="56724" ht="16.5" hidden="1" customHeight="1"/>
    <row r="56725" ht="16.5" hidden="1" customHeight="1"/>
    <row r="56726" ht="16.5" hidden="1" customHeight="1"/>
    <row r="56727" ht="16.5" hidden="1" customHeight="1"/>
    <row r="56728" ht="16.5" hidden="1" customHeight="1"/>
    <row r="56729" ht="16.5" hidden="1" customHeight="1"/>
    <row r="56730" ht="16.5" hidden="1" customHeight="1"/>
    <row r="56731" ht="16.5" hidden="1" customHeight="1"/>
    <row r="56732" ht="16.5" hidden="1" customHeight="1"/>
    <row r="56733" ht="16.5" hidden="1" customHeight="1"/>
    <row r="56734" ht="16.5" hidden="1" customHeight="1"/>
    <row r="56735" ht="16.5" hidden="1" customHeight="1"/>
    <row r="56736" ht="16.5" hidden="1" customHeight="1"/>
    <row r="56737" ht="16.5" hidden="1" customHeight="1"/>
    <row r="56738" ht="16.5" hidden="1" customHeight="1"/>
    <row r="56739" ht="16.5" hidden="1" customHeight="1"/>
    <row r="56740" ht="16.5" hidden="1" customHeight="1"/>
    <row r="56741" ht="16.5" hidden="1" customHeight="1"/>
    <row r="56742" ht="16.5" hidden="1" customHeight="1"/>
    <row r="56743" ht="16.5" hidden="1" customHeight="1"/>
    <row r="56744" ht="16.5" hidden="1" customHeight="1"/>
    <row r="56745" ht="16.5" hidden="1" customHeight="1"/>
    <row r="56746" ht="16.5" hidden="1" customHeight="1"/>
    <row r="56747" ht="16.5" hidden="1" customHeight="1"/>
    <row r="56748" ht="16.5" hidden="1" customHeight="1"/>
    <row r="56749" ht="16.5" hidden="1" customHeight="1"/>
    <row r="56750" ht="16.5" hidden="1" customHeight="1"/>
    <row r="56751" ht="16.5" hidden="1" customHeight="1"/>
    <row r="56752" ht="16.5" hidden="1" customHeight="1"/>
    <row r="56753" ht="16.5" hidden="1" customHeight="1"/>
    <row r="56754" ht="16.5" hidden="1" customHeight="1"/>
    <row r="56755" ht="16.5" hidden="1" customHeight="1"/>
    <row r="56756" ht="16.5" hidden="1" customHeight="1"/>
    <row r="56757" ht="16.5" hidden="1" customHeight="1"/>
    <row r="56758" ht="16.5" hidden="1" customHeight="1"/>
    <row r="56759" ht="16.5" hidden="1" customHeight="1"/>
    <row r="56760" ht="16.5" hidden="1" customHeight="1"/>
    <row r="56761" ht="16.5" hidden="1" customHeight="1"/>
    <row r="56762" ht="16.5" hidden="1" customHeight="1"/>
    <row r="56763" ht="16.5" hidden="1" customHeight="1"/>
    <row r="56764" ht="16.5" hidden="1" customHeight="1"/>
    <row r="56765" ht="16.5" hidden="1" customHeight="1"/>
    <row r="56766" ht="16.5" hidden="1" customHeight="1"/>
    <row r="56767" ht="16.5" hidden="1" customHeight="1"/>
    <row r="56768" ht="16.5" hidden="1" customHeight="1"/>
    <row r="56769" ht="16.5" hidden="1" customHeight="1"/>
    <row r="56770" ht="16.5" hidden="1" customHeight="1"/>
    <row r="56771" ht="16.5" hidden="1" customHeight="1"/>
    <row r="56772" ht="16.5" hidden="1" customHeight="1"/>
    <row r="56773" ht="16.5" hidden="1" customHeight="1"/>
    <row r="56774" ht="16.5" hidden="1" customHeight="1"/>
    <row r="56775" ht="16.5" hidden="1" customHeight="1"/>
    <row r="56776" ht="16.5" hidden="1" customHeight="1"/>
    <row r="56777" ht="16.5" hidden="1" customHeight="1"/>
    <row r="56778" ht="16.5" hidden="1" customHeight="1"/>
    <row r="56779" ht="16.5" hidden="1" customHeight="1"/>
    <row r="56780" ht="16.5" hidden="1" customHeight="1"/>
    <row r="56781" ht="16.5" hidden="1" customHeight="1"/>
    <row r="56782" ht="16.5" hidden="1" customHeight="1"/>
    <row r="56783" ht="16.5" hidden="1" customHeight="1"/>
    <row r="56784" ht="16.5" hidden="1" customHeight="1"/>
    <row r="56785" ht="16.5" hidden="1" customHeight="1"/>
    <row r="56786" ht="16.5" hidden="1" customHeight="1"/>
    <row r="56787" ht="16.5" hidden="1" customHeight="1"/>
    <row r="56788" ht="16.5" hidden="1" customHeight="1"/>
    <row r="56789" ht="16.5" hidden="1" customHeight="1"/>
    <row r="56790" ht="16.5" hidden="1" customHeight="1"/>
    <row r="56791" ht="16.5" hidden="1" customHeight="1"/>
    <row r="56792" ht="16.5" hidden="1" customHeight="1"/>
    <row r="56793" ht="16.5" hidden="1" customHeight="1"/>
    <row r="56794" ht="16.5" hidden="1" customHeight="1"/>
    <row r="56795" ht="16.5" hidden="1" customHeight="1"/>
    <row r="56796" ht="16.5" hidden="1" customHeight="1"/>
    <row r="56797" ht="16.5" hidden="1" customHeight="1"/>
    <row r="56798" ht="16.5" hidden="1" customHeight="1"/>
    <row r="56799" ht="16.5" hidden="1" customHeight="1"/>
    <row r="56800" ht="16.5" hidden="1" customHeight="1"/>
    <row r="56801" ht="16.5" hidden="1" customHeight="1"/>
    <row r="56802" ht="16.5" hidden="1" customHeight="1"/>
    <row r="56803" ht="16.5" hidden="1" customHeight="1"/>
    <row r="56804" ht="16.5" hidden="1" customHeight="1"/>
    <row r="56805" ht="16.5" hidden="1" customHeight="1"/>
    <row r="56806" ht="16.5" hidden="1" customHeight="1"/>
    <row r="56807" ht="16.5" hidden="1" customHeight="1"/>
    <row r="56808" ht="16.5" hidden="1" customHeight="1"/>
    <row r="56809" ht="16.5" hidden="1" customHeight="1"/>
    <row r="56810" ht="16.5" hidden="1" customHeight="1"/>
    <row r="56811" ht="16.5" hidden="1" customHeight="1"/>
    <row r="56812" ht="16.5" hidden="1" customHeight="1"/>
    <row r="56813" ht="16.5" hidden="1" customHeight="1"/>
    <row r="56814" ht="16.5" hidden="1" customHeight="1"/>
    <row r="56815" ht="16.5" hidden="1" customHeight="1"/>
    <row r="56816" ht="16.5" hidden="1" customHeight="1"/>
    <row r="56817" ht="16.5" hidden="1" customHeight="1"/>
    <row r="56818" ht="16.5" hidden="1" customHeight="1"/>
    <row r="56819" ht="16.5" hidden="1" customHeight="1"/>
    <row r="56820" ht="16.5" hidden="1" customHeight="1"/>
    <row r="56821" ht="16.5" hidden="1" customHeight="1"/>
    <row r="56822" ht="16.5" hidden="1" customHeight="1"/>
    <row r="56823" ht="16.5" hidden="1" customHeight="1"/>
    <row r="56824" ht="16.5" hidden="1" customHeight="1"/>
    <row r="56825" ht="16.5" hidden="1" customHeight="1"/>
    <row r="56826" ht="16.5" hidden="1" customHeight="1"/>
    <row r="56827" ht="16.5" hidden="1" customHeight="1"/>
    <row r="56828" ht="16.5" hidden="1" customHeight="1"/>
    <row r="56829" ht="16.5" hidden="1" customHeight="1"/>
    <row r="56830" ht="16.5" hidden="1" customHeight="1"/>
    <row r="56831" ht="16.5" hidden="1" customHeight="1"/>
    <row r="56832" ht="16.5" hidden="1" customHeight="1"/>
    <row r="56833" ht="16.5" hidden="1" customHeight="1"/>
    <row r="56834" ht="16.5" hidden="1" customHeight="1"/>
    <row r="56835" ht="16.5" hidden="1" customHeight="1"/>
    <row r="56836" ht="16.5" hidden="1" customHeight="1"/>
    <row r="56837" ht="16.5" hidden="1" customHeight="1"/>
    <row r="56838" ht="16.5" hidden="1" customHeight="1"/>
    <row r="56839" ht="16.5" hidden="1" customHeight="1"/>
    <row r="56840" ht="16.5" hidden="1" customHeight="1"/>
    <row r="56841" ht="16.5" hidden="1" customHeight="1"/>
    <row r="56842" ht="16.5" hidden="1" customHeight="1"/>
    <row r="56843" ht="16.5" hidden="1" customHeight="1"/>
    <row r="56844" ht="16.5" hidden="1" customHeight="1"/>
    <row r="56845" ht="16.5" hidden="1" customHeight="1"/>
    <row r="56846" ht="16.5" hidden="1" customHeight="1"/>
    <row r="56847" ht="16.5" hidden="1" customHeight="1"/>
    <row r="56848" ht="16.5" hidden="1" customHeight="1"/>
    <row r="56849" ht="16.5" hidden="1" customHeight="1"/>
    <row r="56850" ht="16.5" hidden="1" customHeight="1"/>
    <row r="56851" ht="16.5" hidden="1" customHeight="1"/>
    <row r="56852" ht="16.5" hidden="1" customHeight="1"/>
    <row r="56853" ht="16.5" hidden="1" customHeight="1"/>
    <row r="56854" ht="16.5" hidden="1" customHeight="1"/>
    <row r="56855" ht="16.5" hidden="1" customHeight="1"/>
    <row r="56856" ht="16.5" hidden="1" customHeight="1"/>
    <row r="56857" ht="16.5" hidden="1" customHeight="1"/>
    <row r="56858" ht="16.5" hidden="1" customHeight="1"/>
    <row r="56859" ht="16.5" hidden="1" customHeight="1"/>
    <row r="56860" ht="16.5" hidden="1" customHeight="1"/>
    <row r="56861" ht="16.5" hidden="1" customHeight="1"/>
    <row r="56862" ht="16.5" hidden="1" customHeight="1"/>
    <row r="56863" ht="16.5" hidden="1" customHeight="1"/>
    <row r="56864" ht="16.5" hidden="1" customHeight="1"/>
    <row r="56865" ht="16.5" hidden="1" customHeight="1"/>
    <row r="56866" ht="16.5" hidden="1" customHeight="1"/>
    <row r="56867" ht="16.5" hidden="1" customHeight="1"/>
    <row r="56868" ht="16.5" hidden="1" customHeight="1"/>
    <row r="56869" ht="16.5" hidden="1" customHeight="1"/>
    <row r="56870" ht="16.5" hidden="1" customHeight="1"/>
    <row r="56871" ht="16.5" hidden="1" customHeight="1"/>
    <row r="56872" ht="16.5" hidden="1" customHeight="1"/>
    <row r="56873" ht="16.5" hidden="1" customHeight="1"/>
    <row r="56874" ht="16.5" hidden="1" customHeight="1"/>
    <row r="56875" ht="16.5" hidden="1" customHeight="1"/>
    <row r="56876" ht="16.5" hidden="1" customHeight="1"/>
    <row r="56877" ht="16.5" hidden="1" customHeight="1"/>
    <row r="56878" ht="16.5" hidden="1" customHeight="1"/>
    <row r="56879" ht="16.5" hidden="1" customHeight="1"/>
    <row r="56880" ht="16.5" hidden="1" customHeight="1"/>
    <row r="56881" ht="16.5" hidden="1" customHeight="1"/>
    <row r="56882" ht="16.5" hidden="1" customHeight="1"/>
    <row r="56883" ht="16.5" hidden="1" customHeight="1"/>
    <row r="56884" ht="16.5" hidden="1" customHeight="1"/>
    <row r="56885" ht="16.5" hidden="1" customHeight="1"/>
    <row r="56886" ht="16.5" hidden="1" customHeight="1"/>
    <row r="56887" ht="16.5" hidden="1" customHeight="1"/>
    <row r="56888" ht="16.5" hidden="1" customHeight="1"/>
    <row r="56889" ht="16.5" hidden="1" customHeight="1"/>
    <row r="56890" ht="16.5" hidden="1" customHeight="1"/>
    <row r="56891" ht="16.5" hidden="1" customHeight="1"/>
    <row r="56892" ht="16.5" hidden="1" customHeight="1"/>
    <row r="56893" ht="16.5" hidden="1" customHeight="1"/>
    <row r="56894" ht="16.5" hidden="1" customHeight="1"/>
    <row r="56895" ht="16.5" hidden="1" customHeight="1"/>
    <row r="56896" ht="16.5" hidden="1" customHeight="1"/>
    <row r="56897" ht="16.5" hidden="1" customHeight="1"/>
    <row r="56898" ht="16.5" hidden="1" customHeight="1"/>
    <row r="56899" ht="16.5" hidden="1" customHeight="1"/>
    <row r="56900" ht="16.5" hidden="1" customHeight="1"/>
    <row r="56901" ht="16.5" hidden="1" customHeight="1"/>
    <row r="56902" ht="16.5" hidden="1" customHeight="1"/>
    <row r="56903" ht="16.5" hidden="1" customHeight="1"/>
    <row r="56904" ht="16.5" hidden="1" customHeight="1"/>
    <row r="56905" ht="16.5" hidden="1" customHeight="1"/>
    <row r="56906" ht="16.5" hidden="1" customHeight="1"/>
    <row r="56907" ht="16.5" hidden="1" customHeight="1"/>
    <row r="56908" ht="16.5" hidden="1" customHeight="1"/>
    <row r="56909" ht="16.5" hidden="1" customHeight="1"/>
    <row r="56910" ht="16.5" hidden="1" customHeight="1"/>
    <row r="56911" ht="16.5" hidden="1" customHeight="1"/>
    <row r="56912" ht="16.5" hidden="1" customHeight="1"/>
    <row r="56913" ht="16.5" hidden="1" customHeight="1"/>
    <row r="56914" ht="16.5" hidden="1" customHeight="1"/>
    <row r="56915" ht="16.5" hidden="1" customHeight="1"/>
    <row r="56916" ht="16.5" hidden="1" customHeight="1"/>
    <row r="56917" ht="16.5" hidden="1" customHeight="1"/>
    <row r="56918" ht="16.5" hidden="1" customHeight="1"/>
    <row r="56919" ht="16.5" hidden="1" customHeight="1"/>
    <row r="56920" ht="16.5" hidden="1" customHeight="1"/>
    <row r="56921" ht="16.5" hidden="1" customHeight="1"/>
    <row r="56922" ht="16.5" hidden="1" customHeight="1"/>
    <row r="56923" ht="16.5" hidden="1" customHeight="1"/>
    <row r="56924" ht="16.5" hidden="1" customHeight="1"/>
    <row r="56925" ht="16.5" hidden="1" customHeight="1"/>
    <row r="56926" ht="16.5" hidden="1" customHeight="1"/>
    <row r="56927" ht="16.5" hidden="1" customHeight="1"/>
    <row r="56928" ht="16.5" hidden="1" customHeight="1"/>
    <row r="56929" ht="16.5" hidden="1" customHeight="1"/>
    <row r="56930" ht="16.5" hidden="1" customHeight="1"/>
    <row r="56931" ht="16.5" hidden="1" customHeight="1"/>
    <row r="56932" ht="16.5" hidden="1" customHeight="1"/>
    <row r="56933" ht="16.5" hidden="1" customHeight="1"/>
    <row r="56934" ht="16.5" hidden="1" customHeight="1"/>
    <row r="56935" ht="16.5" hidden="1" customHeight="1"/>
    <row r="56936" ht="16.5" hidden="1" customHeight="1"/>
    <row r="56937" ht="16.5" hidden="1" customHeight="1"/>
    <row r="56938" ht="16.5" hidden="1" customHeight="1"/>
    <row r="56939" ht="16.5" hidden="1" customHeight="1"/>
    <row r="56940" ht="16.5" hidden="1" customHeight="1"/>
    <row r="56941" ht="16.5" hidden="1" customHeight="1"/>
    <row r="56942" ht="16.5" hidden="1" customHeight="1"/>
    <row r="56943" ht="16.5" hidden="1" customHeight="1"/>
    <row r="56944" ht="16.5" hidden="1" customHeight="1"/>
    <row r="56945" ht="16.5" hidden="1" customHeight="1"/>
    <row r="56946" ht="16.5" hidden="1" customHeight="1"/>
    <row r="56947" ht="16.5" hidden="1" customHeight="1"/>
    <row r="56948" ht="16.5" hidden="1" customHeight="1"/>
    <row r="56949" ht="16.5" hidden="1" customHeight="1"/>
    <row r="56950" ht="16.5" hidden="1" customHeight="1"/>
    <row r="56951" ht="16.5" hidden="1" customHeight="1"/>
    <row r="56952" ht="16.5" hidden="1" customHeight="1"/>
    <row r="56953" ht="16.5" hidden="1" customHeight="1"/>
    <row r="56954" ht="16.5" hidden="1" customHeight="1"/>
    <row r="56955" ht="16.5" hidden="1" customHeight="1"/>
    <row r="56956" ht="16.5" hidden="1" customHeight="1"/>
    <row r="56957" ht="16.5" hidden="1" customHeight="1"/>
    <row r="56958" ht="16.5" hidden="1" customHeight="1"/>
    <row r="56959" ht="16.5" hidden="1" customHeight="1"/>
    <row r="56960" ht="16.5" hidden="1" customHeight="1"/>
    <row r="56961" ht="16.5" hidden="1" customHeight="1"/>
    <row r="56962" ht="16.5" hidden="1" customHeight="1"/>
    <row r="56963" ht="16.5" hidden="1" customHeight="1"/>
    <row r="56964" ht="16.5" hidden="1" customHeight="1"/>
    <row r="56965" ht="16.5" hidden="1" customHeight="1"/>
    <row r="56966" ht="16.5" hidden="1" customHeight="1"/>
    <row r="56967" ht="16.5" hidden="1" customHeight="1"/>
    <row r="56968" ht="16.5" hidden="1" customHeight="1"/>
    <row r="56969" ht="16.5" hidden="1" customHeight="1"/>
    <row r="56970" ht="16.5" hidden="1" customHeight="1"/>
    <row r="56971" ht="16.5" hidden="1" customHeight="1"/>
    <row r="56972" ht="16.5" hidden="1" customHeight="1"/>
    <row r="56973" ht="16.5" hidden="1" customHeight="1"/>
    <row r="56974" ht="16.5" hidden="1" customHeight="1"/>
    <row r="56975" ht="16.5" hidden="1" customHeight="1"/>
    <row r="56976" ht="16.5" hidden="1" customHeight="1"/>
    <row r="56977" ht="16.5" hidden="1" customHeight="1"/>
    <row r="56978" ht="16.5" hidden="1" customHeight="1"/>
    <row r="56979" ht="16.5" hidden="1" customHeight="1"/>
    <row r="56980" ht="16.5" hidden="1" customHeight="1"/>
    <row r="56981" ht="16.5" hidden="1" customHeight="1"/>
    <row r="56982" ht="16.5" hidden="1" customHeight="1"/>
    <row r="56983" ht="16.5" hidden="1" customHeight="1"/>
    <row r="56984" ht="16.5" hidden="1" customHeight="1"/>
    <row r="56985" ht="16.5" hidden="1" customHeight="1"/>
    <row r="56986" ht="16.5" hidden="1" customHeight="1"/>
    <row r="56987" ht="16.5" hidden="1" customHeight="1"/>
    <row r="56988" ht="16.5" hidden="1" customHeight="1"/>
    <row r="56989" ht="16.5" hidden="1" customHeight="1"/>
    <row r="56990" ht="16.5" hidden="1" customHeight="1"/>
    <row r="56991" ht="16.5" hidden="1" customHeight="1"/>
    <row r="56992" ht="16.5" hidden="1" customHeight="1"/>
    <row r="56993" ht="16.5" hidden="1" customHeight="1"/>
    <row r="56994" ht="16.5" hidden="1" customHeight="1"/>
    <row r="56995" ht="16.5" hidden="1" customHeight="1"/>
    <row r="56996" ht="16.5" hidden="1" customHeight="1"/>
    <row r="56997" ht="16.5" hidden="1" customHeight="1"/>
    <row r="56998" ht="16.5" hidden="1" customHeight="1"/>
    <row r="56999" ht="16.5" hidden="1" customHeight="1"/>
    <row r="57000" ht="16.5" hidden="1" customHeight="1"/>
    <row r="57001" ht="16.5" hidden="1" customHeight="1"/>
    <row r="57002" ht="16.5" hidden="1" customHeight="1"/>
    <row r="57003" ht="16.5" hidden="1" customHeight="1"/>
    <row r="57004" ht="16.5" hidden="1" customHeight="1"/>
    <row r="57005" ht="16.5" hidden="1" customHeight="1"/>
    <row r="57006" ht="16.5" hidden="1" customHeight="1"/>
    <row r="57007" ht="16.5" hidden="1" customHeight="1"/>
    <row r="57008" ht="16.5" hidden="1" customHeight="1"/>
    <row r="57009" ht="16.5" hidden="1" customHeight="1"/>
    <row r="57010" ht="16.5" hidden="1" customHeight="1"/>
    <row r="57011" ht="16.5" hidden="1" customHeight="1"/>
    <row r="57012" ht="16.5" hidden="1" customHeight="1"/>
    <row r="57013" ht="16.5" hidden="1" customHeight="1"/>
    <row r="57014" ht="16.5" hidden="1" customHeight="1"/>
    <row r="57015" ht="16.5" hidden="1" customHeight="1"/>
    <row r="57016" ht="16.5" hidden="1" customHeight="1"/>
    <row r="57017" ht="16.5" hidden="1" customHeight="1"/>
    <row r="57018" ht="16.5" hidden="1" customHeight="1"/>
    <row r="57019" ht="16.5" hidden="1" customHeight="1"/>
    <row r="57020" ht="16.5" hidden="1" customHeight="1"/>
    <row r="57021" ht="16.5" hidden="1" customHeight="1"/>
    <row r="57022" ht="16.5" hidden="1" customHeight="1"/>
    <row r="57023" ht="16.5" hidden="1" customHeight="1"/>
    <row r="57024" ht="16.5" hidden="1" customHeight="1"/>
    <row r="57025" ht="16.5" hidden="1" customHeight="1"/>
    <row r="57026" ht="16.5" hidden="1" customHeight="1"/>
    <row r="57027" ht="16.5" hidden="1" customHeight="1"/>
    <row r="57028" ht="16.5" hidden="1" customHeight="1"/>
    <row r="57029" ht="16.5" hidden="1" customHeight="1"/>
    <row r="57030" ht="16.5" hidden="1" customHeight="1"/>
    <row r="57031" ht="16.5" hidden="1" customHeight="1"/>
    <row r="57032" ht="16.5" hidden="1" customHeight="1"/>
    <row r="57033" ht="16.5" hidden="1" customHeight="1"/>
    <row r="57034" ht="16.5" hidden="1" customHeight="1"/>
    <row r="57035" ht="16.5" hidden="1" customHeight="1"/>
    <row r="57036" ht="16.5" hidden="1" customHeight="1"/>
    <row r="57037" ht="16.5" hidden="1" customHeight="1"/>
    <row r="57038" ht="16.5" hidden="1" customHeight="1"/>
    <row r="57039" ht="16.5" hidden="1" customHeight="1"/>
    <row r="57040" ht="16.5" hidden="1" customHeight="1"/>
    <row r="57041" ht="16.5" hidden="1" customHeight="1"/>
    <row r="57042" ht="16.5" hidden="1" customHeight="1"/>
    <row r="57043" ht="16.5" hidden="1" customHeight="1"/>
    <row r="57044" ht="16.5" hidden="1" customHeight="1"/>
    <row r="57045" ht="16.5" hidden="1" customHeight="1"/>
    <row r="57046" ht="16.5" hidden="1" customHeight="1"/>
    <row r="57047" ht="16.5" hidden="1" customHeight="1"/>
    <row r="57048" ht="16.5" hidden="1" customHeight="1"/>
    <row r="57049" ht="16.5" hidden="1" customHeight="1"/>
    <row r="57050" ht="16.5" hidden="1" customHeight="1"/>
    <row r="57051" ht="16.5" hidden="1" customHeight="1"/>
    <row r="57052" ht="16.5" hidden="1" customHeight="1"/>
    <row r="57053" ht="16.5" hidden="1" customHeight="1"/>
    <row r="57054" ht="16.5" hidden="1" customHeight="1"/>
    <row r="57055" ht="16.5" hidden="1" customHeight="1"/>
    <row r="57056" ht="16.5" hidden="1" customHeight="1"/>
    <row r="57057" ht="16.5" hidden="1" customHeight="1"/>
    <row r="57058" ht="16.5" hidden="1" customHeight="1"/>
    <row r="57059" ht="16.5" hidden="1" customHeight="1"/>
    <row r="57060" ht="16.5" hidden="1" customHeight="1"/>
    <row r="57061" ht="16.5" hidden="1" customHeight="1"/>
    <row r="57062" ht="16.5" hidden="1" customHeight="1"/>
    <row r="57063" ht="16.5" hidden="1" customHeight="1"/>
    <row r="57064" ht="16.5" hidden="1" customHeight="1"/>
    <row r="57065" ht="16.5" hidden="1" customHeight="1"/>
    <row r="57066" ht="16.5" hidden="1" customHeight="1"/>
    <row r="57067" ht="16.5" hidden="1" customHeight="1"/>
    <row r="57068" ht="16.5" hidden="1" customHeight="1"/>
    <row r="57069" ht="16.5" hidden="1" customHeight="1"/>
    <row r="57070" ht="16.5" hidden="1" customHeight="1"/>
    <row r="57071" ht="16.5" hidden="1" customHeight="1"/>
    <row r="57072" ht="16.5" hidden="1" customHeight="1"/>
    <row r="57073" ht="16.5" hidden="1" customHeight="1"/>
    <row r="57074" ht="16.5" hidden="1" customHeight="1"/>
    <row r="57075" ht="16.5" hidden="1" customHeight="1"/>
    <row r="57076" ht="16.5" hidden="1" customHeight="1"/>
    <row r="57077" ht="16.5" hidden="1" customHeight="1"/>
    <row r="57078" ht="16.5" hidden="1" customHeight="1"/>
    <row r="57079" ht="16.5" hidden="1" customHeight="1"/>
    <row r="57080" ht="16.5" hidden="1" customHeight="1"/>
    <row r="57081" ht="16.5" hidden="1" customHeight="1"/>
    <row r="57082" ht="16.5" hidden="1" customHeight="1"/>
    <row r="57083" ht="16.5" hidden="1" customHeight="1"/>
    <row r="57084" ht="16.5" hidden="1" customHeight="1"/>
    <row r="57085" ht="16.5" hidden="1" customHeight="1"/>
    <row r="57086" ht="16.5" hidden="1" customHeight="1"/>
    <row r="57087" ht="16.5" hidden="1" customHeight="1"/>
    <row r="57088" ht="16.5" hidden="1" customHeight="1"/>
    <row r="57089" ht="16.5" hidden="1" customHeight="1"/>
    <row r="57090" ht="16.5" hidden="1" customHeight="1"/>
    <row r="57091" ht="16.5" hidden="1" customHeight="1"/>
    <row r="57092" ht="16.5" hidden="1" customHeight="1"/>
    <row r="57093" ht="16.5" hidden="1" customHeight="1"/>
    <row r="57094" ht="16.5" hidden="1" customHeight="1"/>
    <row r="57095" ht="16.5" hidden="1" customHeight="1"/>
    <row r="57096" ht="16.5" hidden="1" customHeight="1"/>
    <row r="57097" ht="16.5" hidden="1" customHeight="1"/>
    <row r="57098" ht="16.5" hidden="1" customHeight="1"/>
    <row r="57099" ht="16.5" hidden="1" customHeight="1"/>
    <row r="57100" ht="16.5" hidden="1" customHeight="1"/>
    <row r="57101" ht="16.5" hidden="1" customHeight="1"/>
    <row r="57102" ht="16.5" hidden="1" customHeight="1"/>
    <row r="57103" ht="16.5" hidden="1" customHeight="1"/>
    <row r="57104" ht="16.5" hidden="1" customHeight="1"/>
    <row r="57105" ht="16.5" hidden="1" customHeight="1"/>
    <row r="57106" ht="16.5" hidden="1" customHeight="1"/>
    <row r="57107" ht="16.5" hidden="1" customHeight="1"/>
    <row r="57108" ht="16.5" hidden="1" customHeight="1"/>
    <row r="57109" ht="16.5" hidden="1" customHeight="1"/>
    <row r="57110" ht="16.5" hidden="1" customHeight="1"/>
    <row r="57111" ht="16.5" hidden="1" customHeight="1"/>
    <row r="57112" ht="16.5" hidden="1" customHeight="1"/>
    <row r="57113" ht="16.5" hidden="1" customHeight="1"/>
    <row r="57114" ht="16.5" hidden="1" customHeight="1"/>
    <row r="57115" ht="16.5" hidden="1" customHeight="1"/>
    <row r="57116" ht="16.5" hidden="1" customHeight="1"/>
    <row r="57117" ht="16.5" hidden="1" customHeight="1"/>
    <row r="57118" ht="16.5" hidden="1" customHeight="1"/>
    <row r="57119" ht="16.5" hidden="1" customHeight="1"/>
    <row r="57120" ht="16.5" hidden="1" customHeight="1"/>
    <row r="57121" ht="16.5" hidden="1" customHeight="1"/>
    <row r="57122" ht="16.5" hidden="1" customHeight="1"/>
    <row r="57123" ht="16.5" hidden="1" customHeight="1"/>
    <row r="57124" ht="16.5" hidden="1" customHeight="1"/>
    <row r="57125" ht="16.5" hidden="1" customHeight="1"/>
    <row r="57126" ht="16.5" hidden="1" customHeight="1"/>
    <row r="57127" ht="16.5" hidden="1" customHeight="1"/>
    <row r="57128" ht="16.5" hidden="1" customHeight="1"/>
    <row r="57129" ht="16.5" hidden="1" customHeight="1"/>
    <row r="57130" ht="16.5" hidden="1" customHeight="1"/>
    <row r="57131" ht="16.5" hidden="1" customHeight="1"/>
    <row r="57132" ht="16.5" hidden="1" customHeight="1"/>
    <row r="57133" ht="16.5" hidden="1" customHeight="1"/>
    <row r="57134" ht="16.5" hidden="1" customHeight="1"/>
    <row r="57135" ht="16.5" hidden="1" customHeight="1"/>
    <row r="57136" ht="16.5" hidden="1" customHeight="1"/>
    <row r="57137" ht="16.5" hidden="1" customHeight="1"/>
    <row r="57138" ht="16.5" hidden="1" customHeight="1"/>
    <row r="57139" ht="16.5" hidden="1" customHeight="1"/>
    <row r="57140" ht="16.5" hidden="1" customHeight="1"/>
    <row r="57141" ht="16.5" hidden="1" customHeight="1"/>
    <row r="57142" ht="16.5" hidden="1" customHeight="1"/>
    <row r="57143" ht="16.5" hidden="1" customHeight="1"/>
    <row r="57144" ht="16.5" hidden="1" customHeight="1"/>
    <row r="57145" ht="16.5" hidden="1" customHeight="1"/>
    <row r="57146" ht="16.5" hidden="1" customHeight="1"/>
    <row r="57147" ht="16.5" hidden="1" customHeight="1"/>
    <row r="57148" ht="16.5" hidden="1" customHeight="1"/>
    <row r="57149" ht="16.5" hidden="1" customHeight="1"/>
    <row r="57150" ht="16.5" hidden="1" customHeight="1"/>
    <row r="57151" ht="16.5" hidden="1" customHeight="1"/>
    <row r="57152" ht="16.5" hidden="1" customHeight="1"/>
    <row r="57153" ht="16.5" hidden="1" customHeight="1"/>
    <row r="57154" ht="16.5" hidden="1" customHeight="1"/>
    <row r="57155" ht="16.5" hidden="1" customHeight="1"/>
    <row r="57156" ht="16.5" hidden="1" customHeight="1"/>
    <row r="57157" ht="16.5" hidden="1" customHeight="1"/>
    <row r="57158" ht="16.5" hidden="1" customHeight="1"/>
    <row r="57159" ht="16.5" hidden="1" customHeight="1"/>
    <row r="57160" ht="16.5" hidden="1" customHeight="1"/>
    <row r="57161" ht="16.5" hidden="1" customHeight="1"/>
    <row r="57162" ht="16.5" hidden="1" customHeight="1"/>
    <row r="57163" ht="16.5" hidden="1" customHeight="1"/>
    <row r="57164" ht="16.5" hidden="1" customHeight="1"/>
    <row r="57165" ht="16.5" hidden="1" customHeight="1"/>
    <row r="57166" ht="16.5" hidden="1" customHeight="1"/>
    <row r="57167" ht="16.5" hidden="1" customHeight="1"/>
    <row r="57168" ht="16.5" hidden="1" customHeight="1"/>
    <row r="57169" ht="16.5" hidden="1" customHeight="1"/>
    <row r="57170" ht="16.5" hidden="1" customHeight="1"/>
    <row r="57171" ht="16.5" hidden="1" customHeight="1"/>
    <row r="57172" ht="16.5" hidden="1" customHeight="1"/>
    <row r="57173" ht="16.5" hidden="1" customHeight="1"/>
    <row r="57174" ht="16.5" hidden="1" customHeight="1"/>
    <row r="57175" ht="16.5" hidden="1" customHeight="1"/>
    <row r="57176" ht="16.5" hidden="1" customHeight="1"/>
    <row r="57177" ht="16.5" hidden="1" customHeight="1"/>
    <row r="57178" ht="16.5" hidden="1" customHeight="1"/>
    <row r="57179" ht="16.5" hidden="1" customHeight="1"/>
    <row r="57180" ht="16.5" hidden="1" customHeight="1"/>
    <row r="57181" ht="16.5" hidden="1" customHeight="1"/>
    <row r="57182" ht="16.5" hidden="1" customHeight="1"/>
    <row r="57183" ht="16.5" hidden="1" customHeight="1"/>
    <row r="57184" ht="16.5" hidden="1" customHeight="1"/>
    <row r="57185" ht="16.5" hidden="1" customHeight="1"/>
    <row r="57186" ht="16.5" hidden="1" customHeight="1"/>
    <row r="57187" ht="16.5" hidden="1" customHeight="1"/>
    <row r="57188" ht="16.5" hidden="1" customHeight="1"/>
    <row r="57189" ht="16.5" hidden="1" customHeight="1"/>
    <row r="57190" ht="16.5" hidden="1" customHeight="1"/>
    <row r="57191" ht="16.5" hidden="1" customHeight="1"/>
    <row r="57192" ht="16.5" hidden="1" customHeight="1"/>
    <row r="57193" ht="16.5" hidden="1" customHeight="1"/>
    <row r="57194" ht="16.5" hidden="1" customHeight="1"/>
    <row r="57195" ht="16.5" hidden="1" customHeight="1"/>
    <row r="57196" ht="16.5" hidden="1" customHeight="1"/>
    <row r="57197" ht="16.5" hidden="1" customHeight="1"/>
    <row r="57198" ht="16.5" hidden="1" customHeight="1"/>
    <row r="57199" ht="16.5" hidden="1" customHeight="1"/>
    <row r="57200" ht="16.5" hidden="1" customHeight="1"/>
    <row r="57201" ht="16.5" hidden="1" customHeight="1"/>
    <row r="57202" ht="16.5" hidden="1" customHeight="1"/>
    <row r="57203" ht="16.5" hidden="1" customHeight="1"/>
    <row r="57204" ht="16.5" hidden="1" customHeight="1"/>
    <row r="57205" ht="16.5" hidden="1" customHeight="1"/>
    <row r="57206" ht="16.5" hidden="1" customHeight="1"/>
    <row r="57207" ht="16.5" hidden="1" customHeight="1"/>
    <row r="57208" ht="16.5" hidden="1" customHeight="1"/>
    <row r="57209" ht="16.5" hidden="1" customHeight="1"/>
    <row r="57210" ht="16.5" hidden="1" customHeight="1"/>
    <row r="57211" ht="16.5" hidden="1" customHeight="1"/>
    <row r="57212" ht="16.5" hidden="1" customHeight="1"/>
    <row r="57213" ht="16.5" hidden="1" customHeight="1"/>
    <row r="57214" ht="16.5" hidden="1" customHeight="1"/>
    <row r="57215" ht="16.5" hidden="1" customHeight="1"/>
    <row r="57216" ht="16.5" hidden="1" customHeight="1"/>
    <row r="57217" ht="16.5" hidden="1" customHeight="1"/>
    <row r="57218" ht="16.5" hidden="1" customHeight="1"/>
    <row r="57219" ht="16.5" hidden="1" customHeight="1"/>
    <row r="57220" ht="16.5" hidden="1" customHeight="1"/>
    <row r="57221" ht="16.5" hidden="1" customHeight="1"/>
    <row r="57222" ht="16.5" hidden="1" customHeight="1"/>
    <row r="57223" ht="16.5" hidden="1" customHeight="1"/>
    <row r="57224" ht="16.5" hidden="1" customHeight="1"/>
    <row r="57225" ht="16.5" hidden="1" customHeight="1"/>
    <row r="57226" ht="16.5" hidden="1" customHeight="1"/>
    <row r="57227" ht="16.5" hidden="1" customHeight="1"/>
    <row r="57228" ht="16.5" hidden="1" customHeight="1"/>
    <row r="57229" ht="16.5" hidden="1" customHeight="1"/>
    <row r="57230" ht="16.5" hidden="1" customHeight="1"/>
    <row r="57231" ht="16.5" hidden="1" customHeight="1"/>
    <row r="57232" ht="16.5" hidden="1" customHeight="1"/>
    <row r="57233" ht="16.5" hidden="1" customHeight="1"/>
    <row r="57234" ht="16.5" hidden="1" customHeight="1"/>
    <row r="57235" ht="16.5" hidden="1" customHeight="1"/>
    <row r="57236" ht="16.5" hidden="1" customHeight="1"/>
    <row r="57237" ht="16.5" hidden="1" customHeight="1"/>
    <row r="57238" ht="16.5" hidden="1" customHeight="1"/>
    <row r="57239" ht="16.5" hidden="1" customHeight="1"/>
    <row r="57240" ht="16.5" hidden="1" customHeight="1"/>
    <row r="57241" ht="16.5" hidden="1" customHeight="1"/>
    <row r="57242" ht="16.5" hidden="1" customHeight="1"/>
    <row r="57243" ht="16.5" hidden="1" customHeight="1"/>
    <row r="57244" ht="16.5" hidden="1" customHeight="1"/>
    <row r="57245" ht="16.5" hidden="1" customHeight="1"/>
    <row r="57246" ht="16.5" hidden="1" customHeight="1"/>
    <row r="57247" ht="16.5" hidden="1" customHeight="1"/>
    <row r="57248" ht="16.5" hidden="1" customHeight="1"/>
    <row r="57249" ht="16.5" hidden="1" customHeight="1"/>
    <row r="57250" ht="16.5" hidden="1" customHeight="1"/>
    <row r="57251" ht="16.5" hidden="1" customHeight="1"/>
    <row r="57252" ht="16.5" hidden="1" customHeight="1"/>
    <row r="57253" ht="16.5" hidden="1" customHeight="1"/>
    <row r="57254" ht="16.5" hidden="1" customHeight="1"/>
    <row r="57255" ht="16.5" hidden="1" customHeight="1"/>
    <row r="57256" ht="16.5" hidden="1" customHeight="1"/>
    <row r="57257" ht="16.5" hidden="1" customHeight="1"/>
    <row r="57258" ht="16.5" hidden="1" customHeight="1"/>
    <row r="57259" ht="16.5" hidden="1" customHeight="1"/>
    <row r="57260" ht="16.5" hidden="1" customHeight="1"/>
    <row r="57261" ht="16.5" hidden="1" customHeight="1"/>
    <row r="57262" ht="16.5" hidden="1" customHeight="1"/>
    <row r="57263" ht="16.5" hidden="1" customHeight="1"/>
    <row r="57264" ht="16.5" hidden="1" customHeight="1"/>
    <row r="57265" ht="16.5" hidden="1" customHeight="1"/>
    <row r="57266" ht="16.5" hidden="1" customHeight="1"/>
    <row r="57267" ht="16.5" hidden="1" customHeight="1"/>
    <row r="57268" ht="16.5" hidden="1" customHeight="1"/>
    <row r="57269" ht="16.5" hidden="1" customHeight="1"/>
    <row r="57270" ht="16.5" hidden="1" customHeight="1"/>
    <row r="57271" ht="16.5" hidden="1" customHeight="1"/>
    <row r="57272" ht="16.5" hidden="1" customHeight="1"/>
    <row r="57273" ht="16.5" hidden="1" customHeight="1"/>
    <row r="57274" ht="16.5" hidden="1" customHeight="1"/>
    <row r="57275" ht="16.5" hidden="1" customHeight="1"/>
    <row r="57276" ht="16.5" hidden="1" customHeight="1"/>
    <row r="57277" ht="16.5" hidden="1" customHeight="1"/>
    <row r="57278" ht="16.5" hidden="1" customHeight="1"/>
    <row r="57279" ht="16.5" hidden="1" customHeight="1"/>
    <row r="57280" ht="16.5" hidden="1" customHeight="1"/>
    <row r="57281" ht="16.5" hidden="1" customHeight="1"/>
    <row r="57282" ht="16.5" hidden="1" customHeight="1"/>
    <row r="57283" ht="16.5" hidden="1" customHeight="1"/>
    <row r="57284" ht="16.5" hidden="1" customHeight="1"/>
    <row r="57285" ht="16.5" hidden="1" customHeight="1"/>
    <row r="57286" ht="16.5" hidden="1" customHeight="1"/>
    <row r="57287" ht="16.5" hidden="1" customHeight="1"/>
    <row r="57288" ht="16.5" hidden="1" customHeight="1"/>
    <row r="57289" ht="16.5" hidden="1" customHeight="1"/>
    <row r="57290" ht="16.5" hidden="1" customHeight="1"/>
    <row r="57291" ht="16.5" hidden="1" customHeight="1"/>
    <row r="57292" ht="16.5" hidden="1" customHeight="1"/>
    <row r="57293" ht="16.5" hidden="1" customHeight="1"/>
    <row r="57294" ht="16.5" hidden="1" customHeight="1"/>
    <row r="57295" ht="16.5" hidden="1" customHeight="1"/>
    <row r="57296" ht="16.5" hidden="1" customHeight="1"/>
    <row r="57297" ht="16.5" hidden="1" customHeight="1"/>
    <row r="57298" ht="16.5" hidden="1" customHeight="1"/>
    <row r="57299" ht="16.5" hidden="1" customHeight="1"/>
    <row r="57300" ht="16.5" hidden="1" customHeight="1"/>
    <row r="57301" ht="16.5" hidden="1" customHeight="1"/>
    <row r="57302" ht="16.5" hidden="1" customHeight="1"/>
    <row r="57303" ht="16.5" hidden="1" customHeight="1"/>
    <row r="57304" ht="16.5" hidden="1" customHeight="1"/>
    <row r="57305" ht="16.5" hidden="1" customHeight="1"/>
    <row r="57306" ht="16.5" hidden="1" customHeight="1"/>
    <row r="57307" ht="16.5" hidden="1" customHeight="1"/>
    <row r="57308" ht="16.5" hidden="1" customHeight="1"/>
    <row r="57309" ht="16.5" hidden="1" customHeight="1"/>
    <row r="57310" ht="16.5" hidden="1" customHeight="1"/>
    <row r="57311" ht="16.5" hidden="1" customHeight="1"/>
    <row r="57312" ht="16.5" hidden="1" customHeight="1"/>
    <row r="57313" ht="16.5" hidden="1" customHeight="1"/>
    <row r="57314" ht="16.5" hidden="1" customHeight="1"/>
    <row r="57315" ht="16.5" hidden="1" customHeight="1"/>
    <row r="57316" ht="16.5" hidden="1" customHeight="1"/>
    <row r="57317" ht="16.5" hidden="1" customHeight="1"/>
    <row r="57318" ht="16.5" hidden="1" customHeight="1"/>
    <row r="57319" ht="16.5" hidden="1" customHeight="1"/>
    <row r="57320" ht="16.5" hidden="1" customHeight="1"/>
    <row r="57321" ht="16.5" hidden="1" customHeight="1"/>
    <row r="57322" ht="16.5" hidden="1" customHeight="1"/>
    <row r="57323" ht="16.5" hidden="1" customHeight="1"/>
    <row r="57324" ht="16.5" hidden="1" customHeight="1"/>
    <row r="57325" ht="16.5" hidden="1" customHeight="1"/>
    <row r="57326" ht="16.5" hidden="1" customHeight="1"/>
    <row r="57327" ht="16.5" hidden="1" customHeight="1"/>
    <row r="57328" ht="16.5" hidden="1" customHeight="1"/>
    <row r="57329" ht="16.5" hidden="1" customHeight="1"/>
    <row r="57330" ht="16.5" hidden="1" customHeight="1"/>
    <row r="57331" ht="16.5" hidden="1" customHeight="1"/>
    <row r="57332" ht="16.5" hidden="1" customHeight="1"/>
    <row r="57333" ht="16.5" hidden="1" customHeight="1"/>
    <row r="57334" ht="16.5" hidden="1" customHeight="1"/>
    <row r="57335" ht="16.5" hidden="1" customHeight="1"/>
    <row r="57336" ht="16.5" hidden="1" customHeight="1"/>
    <row r="57337" ht="16.5" hidden="1" customHeight="1"/>
    <row r="57338" ht="16.5" hidden="1" customHeight="1"/>
    <row r="57339" ht="16.5" hidden="1" customHeight="1"/>
    <row r="57340" ht="16.5" hidden="1" customHeight="1"/>
    <row r="57341" ht="16.5" hidden="1" customHeight="1"/>
    <row r="57342" ht="16.5" hidden="1" customHeight="1"/>
    <row r="57343" ht="16.5" hidden="1" customHeight="1"/>
    <row r="57344" ht="16.5" hidden="1" customHeight="1"/>
    <row r="57345" ht="16.5" hidden="1" customHeight="1"/>
    <row r="57346" ht="16.5" hidden="1" customHeight="1"/>
    <row r="57347" ht="16.5" hidden="1" customHeight="1"/>
    <row r="57348" ht="16.5" hidden="1" customHeight="1"/>
    <row r="57349" ht="16.5" hidden="1" customHeight="1"/>
    <row r="57350" ht="16.5" hidden="1" customHeight="1"/>
    <row r="57351" ht="16.5" hidden="1" customHeight="1"/>
    <row r="57352" ht="16.5" hidden="1" customHeight="1"/>
    <row r="57353" ht="16.5" hidden="1" customHeight="1"/>
    <row r="57354" ht="16.5" hidden="1" customHeight="1"/>
    <row r="57355" ht="16.5" hidden="1" customHeight="1"/>
    <row r="57356" ht="16.5" hidden="1" customHeight="1"/>
    <row r="57357" ht="16.5" hidden="1" customHeight="1"/>
    <row r="57358" ht="16.5" hidden="1" customHeight="1"/>
    <row r="57359" ht="16.5" hidden="1" customHeight="1"/>
    <row r="57360" ht="16.5" hidden="1" customHeight="1"/>
    <row r="57361" ht="16.5" hidden="1" customHeight="1"/>
    <row r="57362" ht="16.5" hidden="1" customHeight="1"/>
    <row r="57363" ht="16.5" hidden="1" customHeight="1"/>
    <row r="57364" ht="16.5" hidden="1" customHeight="1"/>
    <row r="57365" ht="16.5" hidden="1" customHeight="1"/>
    <row r="57366" ht="16.5" hidden="1" customHeight="1"/>
    <row r="57367" ht="16.5" hidden="1" customHeight="1"/>
    <row r="57368" ht="16.5" hidden="1" customHeight="1"/>
    <row r="57369" ht="16.5" hidden="1" customHeight="1"/>
    <row r="57370" ht="16.5" hidden="1" customHeight="1"/>
    <row r="57371" ht="16.5" hidden="1" customHeight="1"/>
    <row r="57372" ht="16.5" hidden="1" customHeight="1"/>
    <row r="57373" ht="16.5" hidden="1" customHeight="1"/>
    <row r="57374" ht="16.5" hidden="1" customHeight="1"/>
    <row r="57375" ht="16.5" hidden="1" customHeight="1"/>
    <row r="57376" ht="16.5" hidden="1" customHeight="1"/>
    <row r="57377" ht="16.5" hidden="1" customHeight="1"/>
    <row r="57378" ht="16.5" hidden="1" customHeight="1"/>
    <row r="57379" ht="16.5" hidden="1" customHeight="1"/>
    <row r="57380" ht="16.5" hidden="1" customHeight="1"/>
    <row r="57381" ht="16.5" hidden="1" customHeight="1"/>
    <row r="57382" ht="16.5" hidden="1" customHeight="1"/>
    <row r="57383" ht="16.5" hidden="1" customHeight="1"/>
    <row r="57384" ht="16.5" hidden="1" customHeight="1"/>
    <row r="57385" ht="16.5" hidden="1" customHeight="1"/>
    <row r="57386" ht="16.5" hidden="1" customHeight="1"/>
    <row r="57387" ht="16.5" hidden="1" customHeight="1"/>
    <row r="57388" ht="16.5" hidden="1" customHeight="1"/>
    <row r="57389" ht="16.5" hidden="1" customHeight="1"/>
    <row r="57390" ht="16.5" hidden="1" customHeight="1"/>
    <row r="57391" ht="16.5" hidden="1" customHeight="1"/>
    <row r="57392" ht="16.5" hidden="1" customHeight="1"/>
    <row r="57393" ht="16.5" hidden="1" customHeight="1"/>
    <row r="57394" ht="16.5" hidden="1" customHeight="1"/>
    <row r="57395" ht="16.5" hidden="1" customHeight="1"/>
    <row r="57396" ht="16.5" hidden="1" customHeight="1"/>
    <row r="57397" ht="16.5" hidden="1" customHeight="1"/>
    <row r="57398" ht="16.5" hidden="1" customHeight="1"/>
    <row r="57399" ht="16.5" hidden="1" customHeight="1"/>
    <row r="57400" ht="16.5" hidden="1" customHeight="1"/>
    <row r="57401" ht="16.5" hidden="1" customHeight="1"/>
    <row r="57402" ht="16.5" hidden="1" customHeight="1"/>
    <row r="57403" ht="16.5" hidden="1" customHeight="1"/>
    <row r="57404" ht="16.5" hidden="1" customHeight="1"/>
    <row r="57405" ht="16.5" hidden="1" customHeight="1"/>
    <row r="57406" ht="16.5" hidden="1" customHeight="1"/>
    <row r="57407" ht="16.5" hidden="1" customHeight="1"/>
    <row r="57408" ht="16.5" hidden="1" customHeight="1"/>
    <row r="57409" ht="16.5" hidden="1" customHeight="1"/>
    <row r="57410" ht="16.5" hidden="1" customHeight="1"/>
    <row r="57411" ht="16.5" hidden="1" customHeight="1"/>
    <row r="57412" ht="16.5" hidden="1" customHeight="1"/>
    <row r="57413" ht="16.5" hidden="1" customHeight="1"/>
    <row r="57414" ht="16.5" hidden="1" customHeight="1"/>
    <row r="57415" ht="16.5" hidden="1" customHeight="1"/>
    <row r="57416" ht="16.5" hidden="1" customHeight="1"/>
    <row r="57417" ht="16.5" hidden="1" customHeight="1"/>
    <row r="57418" ht="16.5" hidden="1" customHeight="1"/>
    <row r="57419" ht="16.5" hidden="1" customHeight="1"/>
    <row r="57420" ht="16.5" hidden="1" customHeight="1"/>
    <row r="57421" ht="16.5" hidden="1" customHeight="1"/>
    <row r="57422" ht="16.5" hidden="1" customHeight="1"/>
    <row r="57423" ht="16.5" hidden="1" customHeight="1"/>
    <row r="57424" ht="16.5" hidden="1" customHeight="1"/>
    <row r="57425" ht="16.5" hidden="1" customHeight="1"/>
    <row r="57426" ht="16.5" hidden="1" customHeight="1"/>
    <row r="57427" ht="16.5" hidden="1" customHeight="1"/>
    <row r="57428" ht="16.5" hidden="1" customHeight="1"/>
    <row r="57429" ht="16.5" hidden="1" customHeight="1"/>
    <row r="57430" ht="16.5" hidden="1" customHeight="1"/>
    <row r="57431" ht="16.5" hidden="1" customHeight="1"/>
    <row r="57432" ht="16.5" hidden="1" customHeight="1"/>
    <row r="57433" ht="16.5" hidden="1" customHeight="1"/>
    <row r="57434" ht="16.5" hidden="1" customHeight="1"/>
    <row r="57435" ht="16.5" hidden="1" customHeight="1"/>
    <row r="57436" ht="16.5" hidden="1" customHeight="1"/>
    <row r="57437" ht="16.5" hidden="1" customHeight="1"/>
    <row r="57438" ht="16.5" hidden="1" customHeight="1"/>
    <row r="57439" ht="16.5" hidden="1" customHeight="1"/>
    <row r="57440" ht="16.5" hidden="1" customHeight="1"/>
    <row r="57441" ht="16.5" hidden="1" customHeight="1"/>
    <row r="57442" ht="16.5" hidden="1" customHeight="1"/>
    <row r="57443" ht="16.5" hidden="1" customHeight="1"/>
    <row r="57444" ht="16.5" hidden="1" customHeight="1"/>
    <row r="57445" ht="16.5" hidden="1" customHeight="1"/>
    <row r="57446" ht="16.5" hidden="1" customHeight="1"/>
    <row r="57447" ht="16.5" hidden="1" customHeight="1"/>
    <row r="57448" ht="16.5" hidden="1" customHeight="1"/>
    <row r="57449" ht="16.5" hidden="1" customHeight="1"/>
    <row r="57450" ht="16.5" hidden="1" customHeight="1"/>
    <row r="57451" ht="16.5" hidden="1" customHeight="1"/>
    <row r="57452" ht="16.5" hidden="1" customHeight="1"/>
    <row r="57453" ht="16.5" hidden="1" customHeight="1"/>
    <row r="57454" ht="16.5" hidden="1" customHeight="1"/>
    <row r="57455" ht="16.5" hidden="1" customHeight="1"/>
    <row r="57456" ht="16.5" hidden="1" customHeight="1"/>
    <row r="57457" ht="16.5" hidden="1" customHeight="1"/>
    <row r="57458" ht="16.5" hidden="1" customHeight="1"/>
    <row r="57459" ht="16.5" hidden="1" customHeight="1"/>
    <row r="57460" ht="16.5" hidden="1" customHeight="1"/>
    <row r="57461" ht="16.5" hidden="1" customHeight="1"/>
    <row r="57462" ht="16.5" hidden="1" customHeight="1"/>
    <row r="57463" ht="16.5" hidden="1" customHeight="1"/>
    <row r="57464" ht="16.5" hidden="1" customHeight="1"/>
    <row r="57465" ht="16.5" hidden="1" customHeight="1"/>
    <row r="57466" ht="16.5" hidden="1" customHeight="1"/>
    <row r="57467" ht="16.5" hidden="1" customHeight="1"/>
    <row r="57468" ht="16.5" hidden="1" customHeight="1"/>
    <row r="57469" ht="16.5" hidden="1" customHeight="1"/>
    <row r="57470" ht="16.5" hidden="1" customHeight="1"/>
    <row r="57471" ht="16.5" hidden="1" customHeight="1"/>
    <row r="57472" ht="16.5" hidden="1" customHeight="1"/>
    <row r="57473" ht="16.5" hidden="1" customHeight="1"/>
    <row r="57474" ht="16.5" hidden="1" customHeight="1"/>
    <row r="57475" ht="16.5" hidden="1" customHeight="1"/>
    <row r="57476" ht="16.5" hidden="1" customHeight="1"/>
    <row r="57477" ht="16.5" hidden="1" customHeight="1"/>
    <row r="57478" ht="16.5" hidden="1" customHeight="1"/>
    <row r="57479" ht="16.5" hidden="1" customHeight="1"/>
    <row r="57480" ht="16.5" hidden="1" customHeight="1"/>
    <row r="57481" ht="16.5" hidden="1" customHeight="1"/>
    <row r="57482" ht="16.5" hidden="1" customHeight="1"/>
    <row r="57483" ht="16.5" hidden="1" customHeight="1"/>
    <row r="57484" ht="16.5" hidden="1" customHeight="1"/>
    <row r="57485" ht="16.5" hidden="1" customHeight="1"/>
    <row r="57486" ht="16.5" hidden="1" customHeight="1"/>
    <row r="57487" ht="16.5" hidden="1" customHeight="1"/>
    <row r="57488" ht="16.5" hidden="1" customHeight="1"/>
    <row r="57489" ht="16.5" hidden="1" customHeight="1"/>
    <row r="57490" ht="16.5" hidden="1" customHeight="1"/>
    <row r="57491" ht="16.5" hidden="1" customHeight="1"/>
    <row r="57492" ht="16.5" hidden="1" customHeight="1"/>
    <row r="57493" ht="16.5" hidden="1" customHeight="1"/>
    <row r="57494" ht="16.5" hidden="1" customHeight="1"/>
    <row r="57495" ht="16.5" hidden="1" customHeight="1"/>
    <row r="57496" ht="16.5" hidden="1" customHeight="1"/>
    <row r="57497" ht="16.5" hidden="1" customHeight="1"/>
    <row r="57498" ht="16.5" hidden="1" customHeight="1"/>
    <row r="57499" ht="16.5" hidden="1" customHeight="1"/>
    <row r="57500" ht="16.5" hidden="1" customHeight="1"/>
    <row r="57501" ht="16.5" hidden="1" customHeight="1"/>
    <row r="57502" ht="16.5" hidden="1" customHeight="1"/>
    <row r="57503" ht="16.5" hidden="1" customHeight="1"/>
    <row r="57504" ht="16.5" hidden="1" customHeight="1"/>
    <row r="57505" ht="16.5" hidden="1" customHeight="1"/>
    <row r="57506" ht="16.5" hidden="1" customHeight="1"/>
    <row r="57507" ht="16.5" hidden="1" customHeight="1"/>
    <row r="57508" ht="16.5" hidden="1" customHeight="1"/>
    <row r="57509" ht="16.5" hidden="1" customHeight="1"/>
    <row r="57510" ht="16.5" hidden="1" customHeight="1"/>
    <row r="57511" ht="16.5" hidden="1" customHeight="1"/>
    <row r="57512" ht="16.5" hidden="1" customHeight="1"/>
    <row r="57513" ht="16.5" hidden="1" customHeight="1"/>
    <row r="57514" ht="16.5" hidden="1" customHeight="1"/>
    <row r="57515" ht="16.5" hidden="1" customHeight="1"/>
    <row r="57516" ht="16.5" hidden="1" customHeight="1"/>
    <row r="57517" ht="16.5" hidden="1" customHeight="1"/>
    <row r="57518" ht="16.5" hidden="1" customHeight="1"/>
    <row r="57519" ht="16.5" hidden="1" customHeight="1"/>
    <row r="57520" ht="16.5" hidden="1" customHeight="1"/>
    <row r="57521" ht="16.5" hidden="1" customHeight="1"/>
    <row r="57522" ht="16.5" hidden="1" customHeight="1"/>
    <row r="57523" ht="16.5" hidden="1" customHeight="1"/>
    <row r="57524" ht="16.5" hidden="1" customHeight="1"/>
    <row r="57525" ht="16.5" hidden="1" customHeight="1"/>
    <row r="57526" ht="16.5" hidden="1" customHeight="1"/>
    <row r="57527" ht="16.5" hidden="1" customHeight="1"/>
    <row r="57528" ht="16.5" hidden="1" customHeight="1"/>
    <row r="57529" ht="16.5" hidden="1" customHeight="1"/>
    <row r="57530" ht="16.5" hidden="1" customHeight="1"/>
    <row r="57531" ht="16.5" hidden="1" customHeight="1"/>
    <row r="57532" ht="16.5" hidden="1" customHeight="1"/>
    <row r="57533" ht="16.5" hidden="1" customHeight="1"/>
    <row r="57534" ht="16.5" hidden="1" customHeight="1"/>
    <row r="57535" ht="16.5" hidden="1" customHeight="1"/>
    <row r="57536" ht="16.5" hidden="1" customHeight="1"/>
    <row r="57537" ht="16.5" hidden="1" customHeight="1"/>
    <row r="57538" ht="16.5" hidden="1" customHeight="1"/>
    <row r="57539" ht="16.5" hidden="1" customHeight="1"/>
    <row r="57540" ht="16.5" hidden="1" customHeight="1"/>
    <row r="57541" ht="16.5" hidden="1" customHeight="1"/>
    <row r="57542" ht="16.5" hidden="1" customHeight="1"/>
    <row r="57543" ht="16.5" hidden="1" customHeight="1"/>
    <row r="57544" ht="16.5" hidden="1" customHeight="1"/>
    <row r="57545" ht="16.5" hidden="1" customHeight="1"/>
    <row r="57546" ht="16.5" hidden="1" customHeight="1"/>
    <row r="57547" ht="16.5" hidden="1" customHeight="1"/>
    <row r="57548" ht="16.5" hidden="1" customHeight="1"/>
    <row r="57549" ht="16.5" hidden="1" customHeight="1"/>
    <row r="57550" ht="16.5" hidden="1" customHeight="1"/>
    <row r="57551" ht="16.5" hidden="1" customHeight="1"/>
    <row r="57552" ht="16.5" hidden="1" customHeight="1"/>
    <row r="57553" ht="16.5" hidden="1" customHeight="1"/>
    <row r="57554" ht="16.5" hidden="1" customHeight="1"/>
    <row r="57555" ht="16.5" hidden="1" customHeight="1"/>
    <row r="57556" ht="16.5" hidden="1" customHeight="1"/>
    <row r="57557" ht="16.5" hidden="1" customHeight="1"/>
    <row r="57558" ht="16.5" hidden="1" customHeight="1"/>
    <row r="57559" ht="16.5" hidden="1" customHeight="1"/>
    <row r="57560" ht="16.5" hidden="1" customHeight="1"/>
    <row r="57561" ht="16.5" hidden="1" customHeight="1"/>
    <row r="57562" ht="16.5" hidden="1" customHeight="1"/>
    <row r="57563" ht="16.5" hidden="1" customHeight="1"/>
    <row r="57564" ht="16.5" hidden="1" customHeight="1"/>
    <row r="57565" ht="16.5" hidden="1" customHeight="1"/>
    <row r="57566" ht="16.5" hidden="1" customHeight="1"/>
    <row r="57567" ht="16.5" hidden="1" customHeight="1"/>
    <row r="57568" ht="16.5" hidden="1" customHeight="1"/>
    <row r="57569" ht="16.5" hidden="1" customHeight="1"/>
    <row r="57570" ht="16.5" hidden="1" customHeight="1"/>
    <row r="57571" ht="16.5" hidden="1" customHeight="1"/>
    <row r="57572" ht="16.5" hidden="1" customHeight="1"/>
    <row r="57573" ht="16.5" hidden="1" customHeight="1"/>
    <row r="57574" ht="16.5" hidden="1" customHeight="1"/>
    <row r="57575" ht="16.5" hidden="1" customHeight="1"/>
    <row r="57576" ht="16.5" hidden="1" customHeight="1"/>
    <row r="57577" ht="16.5" hidden="1" customHeight="1"/>
    <row r="57578" ht="16.5" hidden="1" customHeight="1"/>
    <row r="57579" ht="16.5" hidden="1" customHeight="1"/>
    <row r="57580" ht="16.5" hidden="1" customHeight="1"/>
    <row r="57581" ht="16.5" hidden="1" customHeight="1"/>
    <row r="57582" ht="16.5" hidden="1" customHeight="1"/>
    <row r="57583" ht="16.5" hidden="1" customHeight="1"/>
    <row r="57584" ht="16.5" hidden="1" customHeight="1"/>
    <row r="57585" ht="16.5" hidden="1" customHeight="1"/>
    <row r="57586" ht="16.5" hidden="1" customHeight="1"/>
    <row r="57587" ht="16.5" hidden="1" customHeight="1"/>
    <row r="57588" ht="16.5" hidden="1" customHeight="1"/>
    <row r="57589" ht="16.5" hidden="1" customHeight="1"/>
    <row r="57590" ht="16.5" hidden="1" customHeight="1"/>
    <row r="57591" ht="16.5" hidden="1" customHeight="1"/>
    <row r="57592" ht="16.5" hidden="1" customHeight="1"/>
    <row r="57593" ht="16.5" hidden="1" customHeight="1"/>
    <row r="57594" ht="16.5" hidden="1" customHeight="1"/>
    <row r="57595" ht="16.5" hidden="1" customHeight="1"/>
    <row r="57596" ht="16.5" hidden="1" customHeight="1"/>
    <row r="57597" ht="16.5" hidden="1" customHeight="1"/>
    <row r="57598" ht="16.5" hidden="1" customHeight="1"/>
    <row r="57599" ht="16.5" hidden="1" customHeight="1"/>
    <row r="57600" ht="16.5" hidden="1" customHeight="1"/>
    <row r="57601" ht="16.5" hidden="1" customHeight="1"/>
    <row r="57602" ht="16.5" hidden="1" customHeight="1"/>
    <row r="57603" ht="16.5" hidden="1" customHeight="1"/>
    <row r="57604" ht="16.5" hidden="1" customHeight="1"/>
    <row r="57605" ht="16.5" hidden="1" customHeight="1"/>
    <row r="57606" ht="16.5" hidden="1" customHeight="1"/>
    <row r="57607" ht="16.5" hidden="1" customHeight="1"/>
    <row r="57608" ht="16.5" hidden="1" customHeight="1"/>
    <row r="57609" ht="16.5" hidden="1" customHeight="1"/>
    <row r="57610" ht="16.5" hidden="1" customHeight="1"/>
    <row r="57611" ht="16.5" hidden="1" customHeight="1"/>
    <row r="57612" ht="16.5" hidden="1" customHeight="1"/>
    <row r="57613" ht="16.5" hidden="1" customHeight="1"/>
    <row r="57614" ht="16.5" hidden="1" customHeight="1"/>
    <row r="57615" ht="16.5" hidden="1" customHeight="1"/>
    <row r="57616" ht="16.5" hidden="1" customHeight="1"/>
    <row r="57617" ht="16.5" hidden="1" customHeight="1"/>
    <row r="57618" ht="16.5" hidden="1" customHeight="1"/>
    <row r="57619" ht="16.5" hidden="1" customHeight="1"/>
    <row r="57620" ht="16.5" hidden="1" customHeight="1"/>
    <row r="57621" ht="16.5" hidden="1" customHeight="1"/>
    <row r="57622" ht="16.5" hidden="1" customHeight="1"/>
    <row r="57623" ht="16.5" hidden="1" customHeight="1"/>
    <row r="57624" ht="16.5" hidden="1" customHeight="1"/>
    <row r="57625" ht="16.5" hidden="1" customHeight="1"/>
    <row r="57626" ht="16.5" hidden="1" customHeight="1"/>
    <row r="57627" ht="16.5" hidden="1" customHeight="1"/>
    <row r="57628" ht="16.5" hidden="1" customHeight="1"/>
    <row r="57629" ht="16.5" hidden="1" customHeight="1"/>
    <row r="57630" ht="16.5" hidden="1" customHeight="1"/>
    <row r="57631" ht="16.5" hidden="1" customHeight="1"/>
    <row r="57632" ht="16.5" hidden="1" customHeight="1"/>
    <row r="57633" ht="16.5" hidden="1" customHeight="1"/>
    <row r="57634" ht="16.5" hidden="1" customHeight="1"/>
    <row r="57635" ht="16.5" hidden="1" customHeight="1"/>
    <row r="57636" ht="16.5" hidden="1" customHeight="1"/>
    <row r="57637" ht="16.5" hidden="1" customHeight="1"/>
    <row r="57638" ht="16.5" hidden="1" customHeight="1"/>
    <row r="57639" ht="16.5" hidden="1" customHeight="1"/>
    <row r="57640" ht="16.5" hidden="1" customHeight="1"/>
    <row r="57641" ht="16.5" hidden="1" customHeight="1"/>
    <row r="57642" ht="16.5" hidden="1" customHeight="1"/>
    <row r="57643" ht="16.5" hidden="1" customHeight="1"/>
    <row r="57644" ht="16.5" hidden="1" customHeight="1"/>
    <row r="57645" ht="16.5" hidden="1" customHeight="1"/>
    <row r="57646" ht="16.5" hidden="1" customHeight="1"/>
    <row r="57647" ht="16.5" hidden="1" customHeight="1"/>
    <row r="57648" ht="16.5" hidden="1" customHeight="1"/>
    <row r="57649" ht="16.5" hidden="1" customHeight="1"/>
    <row r="57650" ht="16.5" hidden="1" customHeight="1"/>
    <row r="57651" ht="16.5" hidden="1" customHeight="1"/>
    <row r="57652" ht="16.5" hidden="1" customHeight="1"/>
    <row r="57653" ht="16.5" hidden="1" customHeight="1"/>
    <row r="57654" ht="16.5" hidden="1" customHeight="1"/>
    <row r="57655" ht="16.5" hidden="1" customHeight="1"/>
    <row r="57656" ht="16.5" hidden="1" customHeight="1"/>
    <row r="57657" ht="16.5" hidden="1" customHeight="1"/>
    <row r="57658" ht="16.5" hidden="1" customHeight="1"/>
    <row r="57659" ht="16.5" hidden="1" customHeight="1"/>
    <row r="57660" ht="16.5" hidden="1" customHeight="1"/>
    <row r="57661" ht="16.5" hidden="1" customHeight="1"/>
    <row r="57662" ht="16.5" hidden="1" customHeight="1"/>
    <row r="57663" ht="16.5" hidden="1" customHeight="1"/>
    <row r="57664" ht="16.5" hidden="1" customHeight="1"/>
    <row r="57665" ht="16.5" hidden="1" customHeight="1"/>
    <row r="57666" ht="16.5" hidden="1" customHeight="1"/>
    <row r="57667" ht="16.5" hidden="1" customHeight="1"/>
    <row r="57668" ht="16.5" hidden="1" customHeight="1"/>
    <row r="57669" ht="16.5" hidden="1" customHeight="1"/>
    <row r="57670" ht="16.5" hidden="1" customHeight="1"/>
    <row r="57671" ht="16.5" hidden="1" customHeight="1"/>
    <row r="57672" ht="16.5" hidden="1" customHeight="1"/>
    <row r="57673" ht="16.5" hidden="1" customHeight="1"/>
    <row r="57674" ht="16.5" hidden="1" customHeight="1"/>
    <row r="57675" ht="16.5" hidden="1" customHeight="1"/>
    <row r="57676" ht="16.5" hidden="1" customHeight="1"/>
    <row r="57677" ht="16.5" hidden="1" customHeight="1"/>
    <row r="57678" ht="16.5" hidden="1" customHeight="1"/>
    <row r="57679" ht="16.5" hidden="1" customHeight="1"/>
    <row r="57680" ht="16.5" hidden="1" customHeight="1"/>
    <row r="57681" ht="16.5" hidden="1" customHeight="1"/>
    <row r="57682" ht="16.5" hidden="1" customHeight="1"/>
    <row r="57683" ht="16.5" hidden="1" customHeight="1"/>
    <row r="57684" ht="16.5" hidden="1" customHeight="1"/>
    <row r="57685" ht="16.5" hidden="1" customHeight="1"/>
    <row r="57686" ht="16.5" hidden="1" customHeight="1"/>
    <row r="57687" ht="16.5" hidden="1" customHeight="1"/>
    <row r="57688" ht="16.5" hidden="1" customHeight="1"/>
    <row r="57689" ht="16.5" hidden="1" customHeight="1"/>
    <row r="57690" ht="16.5" hidden="1" customHeight="1"/>
    <row r="57691" ht="16.5" hidden="1" customHeight="1"/>
    <row r="57692" ht="16.5" hidden="1" customHeight="1"/>
    <row r="57693" ht="16.5" hidden="1" customHeight="1"/>
    <row r="57694" ht="16.5" hidden="1" customHeight="1"/>
    <row r="57695" ht="16.5" hidden="1" customHeight="1"/>
    <row r="57696" ht="16.5" hidden="1" customHeight="1"/>
    <row r="57697" ht="16.5" hidden="1" customHeight="1"/>
    <row r="57698" ht="16.5" hidden="1" customHeight="1"/>
    <row r="57699" ht="16.5" hidden="1" customHeight="1"/>
    <row r="57700" ht="16.5" hidden="1" customHeight="1"/>
    <row r="57701" ht="16.5" hidden="1" customHeight="1"/>
    <row r="57702" ht="16.5" hidden="1" customHeight="1"/>
    <row r="57703" ht="16.5" hidden="1" customHeight="1"/>
    <row r="57704" ht="16.5" hidden="1" customHeight="1"/>
    <row r="57705" ht="16.5" hidden="1" customHeight="1"/>
    <row r="57706" ht="16.5" hidden="1" customHeight="1"/>
    <row r="57707" ht="16.5" hidden="1" customHeight="1"/>
    <row r="57708" ht="16.5" hidden="1" customHeight="1"/>
    <row r="57709" ht="16.5" hidden="1" customHeight="1"/>
    <row r="57710" ht="16.5" hidden="1" customHeight="1"/>
    <row r="57711" ht="16.5" hidden="1" customHeight="1"/>
    <row r="57712" ht="16.5" hidden="1" customHeight="1"/>
    <row r="57713" ht="16.5" hidden="1" customHeight="1"/>
    <row r="57714" ht="16.5" hidden="1" customHeight="1"/>
    <row r="57715" ht="16.5" hidden="1" customHeight="1"/>
    <row r="57716" ht="16.5" hidden="1" customHeight="1"/>
    <row r="57717" ht="16.5" hidden="1" customHeight="1"/>
    <row r="57718" ht="16.5" hidden="1" customHeight="1"/>
    <row r="57719" ht="16.5" hidden="1" customHeight="1"/>
    <row r="57720" ht="16.5" hidden="1" customHeight="1"/>
    <row r="57721" ht="16.5" hidden="1" customHeight="1"/>
    <row r="57722" ht="16.5" hidden="1" customHeight="1"/>
    <row r="57723" ht="16.5" hidden="1" customHeight="1"/>
    <row r="57724" ht="16.5" hidden="1" customHeight="1"/>
    <row r="57725" ht="16.5" hidden="1" customHeight="1"/>
    <row r="57726" ht="16.5" hidden="1" customHeight="1"/>
    <row r="57727" ht="16.5" hidden="1" customHeight="1"/>
    <row r="57728" ht="16.5" hidden="1" customHeight="1"/>
    <row r="57729" ht="16.5" hidden="1" customHeight="1"/>
    <row r="57730" ht="16.5" hidden="1" customHeight="1"/>
    <row r="57731" ht="16.5" hidden="1" customHeight="1"/>
    <row r="57732" ht="16.5" hidden="1" customHeight="1"/>
    <row r="57733" ht="16.5" hidden="1" customHeight="1"/>
    <row r="57734" ht="16.5" hidden="1" customHeight="1"/>
    <row r="57735" ht="16.5" hidden="1" customHeight="1"/>
    <row r="57736" ht="16.5" hidden="1" customHeight="1"/>
    <row r="57737" ht="16.5" hidden="1" customHeight="1"/>
    <row r="57738" ht="16.5" hidden="1" customHeight="1"/>
    <row r="57739" ht="16.5" hidden="1" customHeight="1"/>
    <row r="57740" ht="16.5" hidden="1" customHeight="1"/>
    <row r="57741" ht="16.5" hidden="1" customHeight="1"/>
    <row r="57742" ht="16.5" hidden="1" customHeight="1"/>
    <row r="57743" ht="16.5" hidden="1" customHeight="1"/>
    <row r="57744" ht="16.5" hidden="1" customHeight="1"/>
    <row r="57745" ht="16.5" hidden="1" customHeight="1"/>
    <row r="57746" ht="16.5" hidden="1" customHeight="1"/>
    <row r="57747" ht="16.5" hidden="1" customHeight="1"/>
    <row r="57748" ht="16.5" hidden="1" customHeight="1"/>
    <row r="57749" ht="16.5" hidden="1" customHeight="1"/>
    <row r="57750" ht="16.5" hidden="1" customHeight="1"/>
    <row r="57751" ht="16.5" hidden="1" customHeight="1"/>
    <row r="57752" ht="16.5" hidden="1" customHeight="1"/>
    <row r="57753" ht="16.5" hidden="1" customHeight="1"/>
    <row r="57754" ht="16.5" hidden="1" customHeight="1"/>
    <row r="57755" ht="16.5" hidden="1" customHeight="1"/>
    <row r="57756" ht="16.5" hidden="1" customHeight="1"/>
    <row r="57757" ht="16.5" hidden="1" customHeight="1"/>
    <row r="57758" ht="16.5" hidden="1" customHeight="1"/>
    <row r="57759" ht="16.5" hidden="1" customHeight="1"/>
    <row r="57760" ht="16.5" hidden="1" customHeight="1"/>
    <row r="57761" ht="16.5" hidden="1" customHeight="1"/>
    <row r="57762" ht="16.5" hidden="1" customHeight="1"/>
    <row r="57763" ht="16.5" hidden="1" customHeight="1"/>
    <row r="57764" ht="16.5" hidden="1" customHeight="1"/>
    <row r="57765" ht="16.5" hidden="1" customHeight="1"/>
    <row r="57766" ht="16.5" hidden="1" customHeight="1"/>
    <row r="57767" ht="16.5" hidden="1" customHeight="1"/>
    <row r="57768" ht="16.5" hidden="1" customHeight="1"/>
    <row r="57769" ht="16.5" hidden="1" customHeight="1"/>
    <row r="57770" ht="16.5" hidden="1" customHeight="1"/>
    <row r="57771" ht="16.5" hidden="1" customHeight="1"/>
    <row r="57772" ht="16.5" hidden="1" customHeight="1"/>
    <row r="57773" ht="16.5" hidden="1" customHeight="1"/>
    <row r="57774" ht="16.5" hidden="1" customHeight="1"/>
    <row r="57775" ht="16.5" hidden="1" customHeight="1"/>
    <row r="57776" ht="16.5" hidden="1" customHeight="1"/>
    <row r="57777" ht="16.5" hidden="1" customHeight="1"/>
    <row r="57778" ht="16.5" hidden="1" customHeight="1"/>
    <row r="57779" ht="16.5" hidden="1" customHeight="1"/>
    <row r="57780" ht="16.5" hidden="1" customHeight="1"/>
    <row r="57781" ht="16.5" hidden="1" customHeight="1"/>
    <row r="57782" ht="16.5" hidden="1" customHeight="1"/>
    <row r="57783" ht="16.5" hidden="1" customHeight="1"/>
    <row r="57784" ht="16.5" hidden="1" customHeight="1"/>
    <row r="57785" ht="16.5" hidden="1" customHeight="1"/>
    <row r="57786" ht="16.5" hidden="1" customHeight="1"/>
    <row r="57787" ht="16.5" hidden="1" customHeight="1"/>
    <row r="57788" ht="16.5" hidden="1" customHeight="1"/>
    <row r="57789" ht="16.5" hidden="1" customHeight="1"/>
    <row r="57790" ht="16.5" hidden="1" customHeight="1"/>
    <row r="57791" ht="16.5" hidden="1" customHeight="1"/>
    <row r="57792" ht="16.5" hidden="1" customHeight="1"/>
    <row r="57793" ht="16.5" hidden="1" customHeight="1"/>
    <row r="57794" ht="16.5" hidden="1" customHeight="1"/>
    <row r="57795" ht="16.5" hidden="1" customHeight="1"/>
    <row r="57796" ht="16.5" hidden="1" customHeight="1"/>
    <row r="57797" ht="16.5" hidden="1" customHeight="1"/>
    <row r="57798" ht="16.5" hidden="1" customHeight="1"/>
    <row r="57799" ht="16.5" hidden="1" customHeight="1"/>
    <row r="57800" ht="16.5" hidden="1" customHeight="1"/>
    <row r="57801" ht="16.5" hidden="1" customHeight="1"/>
    <row r="57802" ht="16.5" hidden="1" customHeight="1"/>
    <row r="57803" ht="16.5" hidden="1" customHeight="1"/>
    <row r="57804" ht="16.5" hidden="1" customHeight="1"/>
    <row r="57805" ht="16.5" hidden="1" customHeight="1"/>
    <row r="57806" ht="16.5" hidden="1" customHeight="1"/>
    <row r="57807" ht="16.5" hidden="1" customHeight="1"/>
    <row r="57808" ht="16.5" hidden="1" customHeight="1"/>
    <row r="57809" ht="16.5" hidden="1" customHeight="1"/>
    <row r="57810" ht="16.5" hidden="1" customHeight="1"/>
    <row r="57811" ht="16.5" hidden="1" customHeight="1"/>
    <row r="57812" ht="16.5" hidden="1" customHeight="1"/>
    <row r="57813" ht="16.5" hidden="1" customHeight="1"/>
    <row r="57814" ht="16.5" hidden="1" customHeight="1"/>
    <row r="57815" ht="16.5" hidden="1" customHeight="1"/>
    <row r="57816" ht="16.5" hidden="1" customHeight="1"/>
    <row r="57817" ht="16.5" hidden="1" customHeight="1"/>
    <row r="57818" ht="16.5" hidden="1" customHeight="1"/>
    <row r="57819" ht="16.5" hidden="1" customHeight="1"/>
    <row r="57820" ht="16.5" hidden="1" customHeight="1"/>
    <row r="57821" ht="16.5" hidden="1" customHeight="1"/>
    <row r="57822" ht="16.5" hidden="1" customHeight="1"/>
    <row r="57823" ht="16.5" hidden="1" customHeight="1"/>
    <row r="57824" ht="16.5" hidden="1" customHeight="1"/>
    <row r="57825" ht="16.5" hidden="1" customHeight="1"/>
    <row r="57826" ht="16.5" hidden="1" customHeight="1"/>
    <row r="57827" ht="16.5" hidden="1" customHeight="1"/>
    <row r="57828" ht="16.5" hidden="1" customHeight="1"/>
    <row r="57829" ht="16.5" hidden="1" customHeight="1"/>
    <row r="57830" ht="16.5" hidden="1" customHeight="1"/>
    <row r="57831" ht="16.5" hidden="1" customHeight="1"/>
    <row r="57832" ht="16.5" hidden="1" customHeight="1"/>
    <row r="57833" ht="16.5" hidden="1" customHeight="1"/>
    <row r="57834" ht="16.5" hidden="1" customHeight="1"/>
    <row r="57835" ht="16.5" hidden="1" customHeight="1"/>
    <row r="57836" ht="16.5" hidden="1" customHeight="1"/>
    <row r="57837" ht="16.5" hidden="1" customHeight="1"/>
    <row r="57838" ht="16.5" hidden="1" customHeight="1"/>
    <row r="57839" ht="16.5" hidden="1" customHeight="1"/>
    <row r="57840" ht="16.5" hidden="1" customHeight="1"/>
    <row r="57841" ht="16.5" hidden="1" customHeight="1"/>
    <row r="57842" ht="16.5" hidden="1" customHeight="1"/>
    <row r="57843" ht="16.5" hidden="1" customHeight="1"/>
    <row r="57844" ht="16.5" hidden="1" customHeight="1"/>
    <row r="57845" ht="16.5" hidden="1" customHeight="1"/>
    <row r="57846" ht="16.5" hidden="1" customHeight="1"/>
    <row r="57847" ht="16.5" hidden="1" customHeight="1"/>
    <row r="57848" ht="16.5" hidden="1" customHeight="1"/>
    <row r="57849" ht="16.5" hidden="1" customHeight="1"/>
    <row r="57850" ht="16.5" hidden="1" customHeight="1"/>
    <row r="57851" ht="16.5" hidden="1" customHeight="1"/>
    <row r="57852" ht="16.5" hidden="1" customHeight="1"/>
    <row r="57853" ht="16.5" hidden="1" customHeight="1"/>
    <row r="57854" ht="16.5" hidden="1" customHeight="1"/>
    <row r="57855" ht="16.5" hidden="1" customHeight="1"/>
    <row r="57856" ht="16.5" hidden="1" customHeight="1"/>
    <row r="57857" ht="16.5" hidden="1" customHeight="1"/>
    <row r="57858" ht="16.5" hidden="1" customHeight="1"/>
    <row r="57859" ht="16.5" hidden="1" customHeight="1"/>
    <row r="57860" ht="16.5" hidden="1" customHeight="1"/>
    <row r="57861" ht="16.5" hidden="1" customHeight="1"/>
    <row r="57862" ht="16.5" hidden="1" customHeight="1"/>
    <row r="57863" ht="16.5" hidden="1" customHeight="1"/>
    <row r="57864" ht="16.5" hidden="1" customHeight="1"/>
    <row r="57865" ht="16.5" hidden="1" customHeight="1"/>
    <row r="57866" ht="16.5" hidden="1" customHeight="1"/>
    <row r="57867" ht="16.5" hidden="1" customHeight="1"/>
    <row r="57868" ht="16.5" hidden="1" customHeight="1"/>
    <row r="57869" ht="16.5" hidden="1" customHeight="1"/>
    <row r="57870" ht="16.5" hidden="1" customHeight="1"/>
    <row r="57871" ht="16.5" hidden="1" customHeight="1"/>
    <row r="57872" ht="16.5" hidden="1" customHeight="1"/>
    <row r="57873" ht="16.5" hidden="1" customHeight="1"/>
    <row r="57874" ht="16.5" hidden="1" customHeight="1"/>
    <row r="57875" ht="16.5" hidden="1" customHeight="1"/>
    <row r="57876" ht="16.5" hidden="1" customHeight="1"/>
    <row r="57877" ht="16.5" hidden="1" customHeight="1"/>
    <row r="57878" ht="16.5" hidden="1" customHeight="1"/>
    <row r="57879" ht="16.5" hidden="1" customHeight="1"/>
    <row r="57880" ht="16.5" hidden="1" customHeight="1"/>
    <row r="57881" ht="16.5" hidden="1" customHeight="1"/>
    <row r="57882" ht="16.5" hidden="1" customHeight="1"/>
    <row r="57883" ht="16.5" hidden="1" customHeight="1"/>
    <row r="57884" ht="16.5" hidden="1" customHeight="1"/>
    <row r="57885" ht="16.5" hidden="1" customHeight="1"/>
    <row r="57886" ht="16.5" hidden="1" customHeight="1"/>
    <row r="57887" ht="16.5" hidden="1" customHeight="1"/>
    <row r="57888" ht="16.5" hidden="1" customHeight="1"/>
    <row r="57889" ht="16.5" hidden="1" customHeight="1"/>
    <row r="57890" ht="16.5" hidden="1" customHeight="1"/>
    <row r="57891" ht="16.5" hidden="1" customHeight="1"/>
    <row r="57892" ht="16.5" hidden="1" customHeight="1"/>
    <row r="57893" ht="16.5" hidden="1" customHeight="1"/>
    <row r="57894" ht="16.5" hidden="1" customHeight="1"/>
    <row r="57895" ht="16.5" hidden="1" customHeight="1"/>
    <row r="57896" ht="16.5" hidden="1" customHeight="1"/>
    <row r="57897" ht="16.5" hidden="1" customHeight="1"/>
    <row r="57898" ht="16.5" hidden="1" customHeight="1"/>
    <row r="57899" ht="16.5" hidden="1" customHeight="1"/>
    <row r="57900" ht="16.5" hidden="1" customHeight="1"/>
    <row r="57901" ht="16.5" hidden="1" customHeight="1"/>
    <row r="57902" ht="16.5" hidden="1" customHeight="1"/>
    <row r="57903" ht="16.5" hidden="1" customHeight="1"/>
    <row r="57904" ht="16.5" hidden="1" customHeight="1"/>
    <row r="57905" ht="16.5" hidden="1" customHeight="1"/>
    <row r="57906" ht="16.5" hidden="1" customHeight="1"/>
    <row r="57907" ht="16.5" hidden="1" customHeight="1"/>
    <row r="57908" ht="16.5" hidden="1" customHeight="1"/>
    <row r="57909" ht="16.5" hidden="1" customHeight="1"/>
    <row r="57910" ht="16.5" hidden="1" customHeight="1"/>
    <row r="57911" ht="16.5" hidden="1" customHeight="1"/>
    <row r="57912" ht="16.5" hidden="1" customHeight="1"/>
    <row r="57913" ht="16.5" hidden="1" customHeight="1"/>
    <row r="57914" ht="16.5" hidden="1" customHeight="1"/>
    <row r="57915" ht="16.5" hidden="1" customHeight="1"/>
    <row r="57916" ht="16.5" hidden="1" customHeight="1"/>
    <row r="57917" ht="16.5" hidden="1" customHeight="1"/>
    <row r="57918" ht="16.5" hidden="1" customHeight="1"/>
    <row r="57919" ht="16.5" hidden="1" customHeight="1"/>
    <row r="57920" ht="16.5" hidden="1" customHeight="1"/>
    <row r="57921" ht="16.5" hidden="1" customHeight="1"/>
    <row r="57922" ht="16.5" hidden="1" customHeight="1"/>
    <row r="57923" ht="16.5" hidden="1" customHeight="1"/>
    <row r="57924" ht="16.5" hidden="1" customHeight="1"/>
    <row r="57925" ht="16.5" hidden="1" customHeight="1"/>
    <row r="57926" ht="16.5" hidden="1" customHeight="1"/>
    <row r="57927" ht="16.5" hidden="1" customHeight="1"/>
    <row r="57928" ht="16.5" hidden="1" customHeight="1"/>
    <row r="57929" ht="16.5" hidden="1" customHeight="1"/>
    <row r="57930" ht="16.5" hidden="1" customHeight="1"/>
    <row r="57931" ht="16.5" hidden="1" customHeight="1"/>
    <row r="57932" ht="16.5" hidden="1" customHeight="1"/>
    <row r="57933" ht="16.5" hidden="1" customHeight="1"/>
    <row r="57934" ht="16.5" hidden="1" customHeight="1"/>
    <row r="57935" ht="16.5" hidden="1" customHeight="1"/>
    <row r="57936" ht="16.5" hidden="1" customHeight="1"/>
    <row r="57937" ht="16.5" hidden="1" customHeight="1"/>
    <row r="57938" ht="16.5" hidden="1" customHeight="1"/>
    <row r="57939" ht="16.5" hidden="1" customHeight="1"/>
    <row r="57940" ht="16.5" hidden="1" customHeight="1"/>
    <row r="57941" ht="16.5" hidden="1" customHeight="1"/>
    <row r="57942" ht="16.5" hidden="1" customHeight="1"/>
    <row r="57943" ht="16.5" hidden="1" customHeight="1"/>
    <row r="57944" ht="16.5" hidden="1" customHeight="1"/>
    <row r="57945" ht="16.5" hidden="1" customHeight="1"/>
    <row r="57946" ht="16.5" hidden="1" customHeight="1"/>
    <row r="57947" ht="16.5" hidden="1" customHeight="1"/>
    <row r="57948" ht="16.5" hidden="1" customHeight="1"/>
    <row r="57949" ht="16.5" hidden="1" customHeight="1"/>
    <row r="57950" ht="16.5" hidden="1" customHeight="1"/>
    <row r="57951" ht="16.5" hidden="1" customHeight="1"/>
    <row r="57952" ht="16.5" hidden="1" customHeight="1"/>
    <row r="57953" ht="16.5" hidden="1" customHeight="1"/>
    <row r="57954" ht="16.5" hidden="1" customHeight="1"/>
    <row r="57955" ht="16.5" hidden="1" customHeight="1"/>
    <row r="57956" ht="16.5" hidden="1" customHeight="1"/>
    <row r="57957" ht="16.5" hidden="1" customHeight="1"/>
    <row r="57958" ht="16.5" hidden="1" customHeight="1"/>
    <row r="57959" ht="16.5" hidden="1" customHeight="1"/>
    <row r="57960" ht="16.5" hidden="1" customHeight="1"/>
    <row r="57961" ht="16.5" hidden="1" customHeight="1"/>
    <row r="57962" ht="16.5" hidden="1" customHeight="1"/>
    <row r="57963" ht="16.5" hidden="1" customHeight="1"/>
    <row r="57964" ht="16.5" hidden="1" customHeight="1"/>
    <row r="57965" ht="16.5" hidden="1" customHeight="1"/>
    <row r="57966" ht="16.5" hidden="1" customHeight="1"/>
    <row r="57967" ht="16.5" hidden="1" customHeight="1"/>
    <row r="57968" ht="16.5" hidden="1" customHeight="1"/>
    <row r="57969" ht="16.5" hidden="1" customHeight="1"/>
    <row r="57970" ht="16.5" hidden="1" customHeight="1"/>
    <row r="57971" ht="16.5" hidden="1" customHeight="1"/>
    <row r="57972" ht="16.5" hidden="1" customHeight="1"/>
    <row r="57973" ht="16.5" hidden="1" customHeight="1"/>
    <row r="57974" ht="16.5" hidden="1" customHeight="1"/>
    <row r="57975" ht="16.5" hidden="1" customHeight="1"/>
    <row r="57976" ht="16.5" hidden="1" customHeight="1"/>
    <row r="57977" ht="16.5" hidden="1" customHeight="1"/>
    <row r="57978" ht="16.5" hidden="1" customHeight="1"/>
    <row r="57979" ht="16.5" hidden="1" customHeight="1"/>
    <row r="57980" ht="16.5" hidden="1" customHeight="1"/>
    <row r="57981" ht="16.5" hidden="1" customHeight="1"/>
    <row r="57982" ht="16.5" hidden="1" customHeight="1"/>
    <row r="57983" ht="16.5" hidden="1" customHeight="1"/>
    <row r="57984" ht="16.5" hidden="1" customHeight="1"/>
    <row r="57985" ht="16.5" hidden="1" customHeight="1"/>
    <row r="57986" ht="16.5" hidden="1" customHeight="1"/>
    <row r="57987" ht="16.5" hidden="1" customHeight="1"/>
    <row r="57988" ht="16.5" hidden="1" customHeight="1"/>
    <row r="57989" ht="16.5" hidden="1" customHeight="1"/>
    <row r="57990" ht="16.5" hidden="1" customHeight="1"/>
    <row r="57991" ht="16.5" hidden="1" customHeight="1"/>
    <row r="57992" ht="16.5" hidden="1" customHeight="1"/>
    <row r="57993" ht="16.5" hidden="1" customHeight="1"/>
    <row r="57994" ht="16.5" hidden="1" customHeight="1"/>
    <row r="57995" ht="16.5" hidden="1" customHeight="1"/>
    <row r="57996" ht="16.5" hidden="1" customHeight="1"/>
    <row r="57997" ht="16.5" hidden="1" customHeight="1"/>
    <row r="57998" ht="16.5" hidden="1" customHeight="1"/>
    <row r="57999" ht="16.5" hidden="1" customHeight="1"/>
    <row r="58000" ht="16.5" hidden="1" customHeight="1"/>
    <row r="58001" ht="16.5" hidden="1" customHeight="1"/>
    <row r="58002" ht="16.5" hidden="1" customHeight="1"/>
    <row r="58003" ht="16.5" hidden="1" customHeight="1"/>
    <row r="58004" ht="16.5" hidden="1" customHeight="1"/>
    <row r="58005" ht="16.5" hidden="1" customHeight="1"/>
    <row r="58006" ht="16.5" hidden="1" customHeight="1"/>
    <row r="58007" ht="16.5" hidden="1" customHeight="1"/>
    <row r="58008" ht="16.5" hidden="1" customHeight="1"/>
    <row r="58009" ht="16.5" hidden="1" customHeight="1"/>
    <row r="58010" ht="16.5" hidden="1" customHeight="1"/>
    <row r="58011" ht="16.5" hidden="1" customHeight="1"/>
    <row r="58012" ht="16.5" hidden="1" customHeight="1"/>
    <row r="58013" ht="16.5" hidden="1" customHeight="1"/>
    <row r="58014" ht="16.5" hidden="1" customHeight="1"/>
    <row r="58015" ht="16.5" hidden="1" customHeight="1"/>
    <row r="58016" ht="16.5" hidden="1" customHeight="1"/>
    <row r="58017" ht="16.5" hidden="1" customHeight="1"/>
    <row r="58018" ht="16.5" hidden="1" customHeight="1"/>
    <row r="58019" ht="16.5" hidden="1" customHeight="1"/>
    <row r="58020" ht="16.5" hidden="1" customHeight="1"/>
    <row r="58021" ht="16.5" hidden="1" customHeight="1"/>
    <row r="58022" ht="16.5" hidden="1" customHeight="1"/>
    <row r="58023" ht="16.5" hidden="1" customHeight="1"/>
    <row r="58024" ht="16.5" hidden="1" customHeight="1"/>
    <row r="58025" ht="16.5" hidden="1" customHeight="1"/>
    <row r="58026" ht="16.5" hidden="1" customHeight="1"/>
    <row r="58027" ht="16.5" hidden="1" customHeight="1"/>
    <row r="58028" ht="16.5" hidden="1" customHeight="1"/>
    <row r="58029" ht="16.5" hidden="1" customHeight="1"/>
    <row r="58030" ht="16.5" hidden="1" customHeight="1"/>
    <row r="58031" ht="16.5" hidden="1" customHeight="1"/>
    <row r="58032" ht="16.5" hidden="1" customHeight="1"/>
    <row r="58033" ht="16.5" hidden="1" customHeight="1"/>
    <row r="58034" ht="16.5" hidden="1" customHeight="1"/>
    <row r="58035" ht="16.5" hidden="1" customHeight="1"/>
    <row r="58036" ht="16.5" hidden="1" customHeight="1"/>
    <row r="58037" ht="16.5" hidden="1" customHeight="1"/>
    <row r="58038" ht="16.5" hidden="1" customHeight="1"/>
    <row r="58039" ht="16.5" hidden="1" customHeight="1"/>
    <row r="58040" ht="16.5" hidden="1" customHeight="1"/>
    <row r="58041" ht="16.5" hidden="1" customHeight="1"/>
    <row r="58042" ht="16.5" hidden="1" customHeight="1"/>
    <row r="58043" ht="16.5" hidden="1" customHeight="1"/>
    <row r="58044" ht="16.5" hidden="1" customHeight="1"/>
    <row r="58045" ht="16.5" hidden="1" customHeight="1"/>
    <row r="58046" ht="16.5" hidden="1" customHeight="1"/>
    <row r="58047" ht="16.5" hidden="1" customHeight="1"/>
    <row r="58048" ht="16.5" hidden="1" customHeight="1"/>
    <row r="58049" ht="16.5" hidden="1" customHeight="1"/>
    <row r="58050" ht="16.5" hidden="1" customHeight="1"/>
    <row r="58051" ht="16.5" hidden="1" customHeight="1"/>
    <row r="58052" ht="16.5" hidden="1" customHeight="1"/>
    <row r="58053" ht="16.5" hidden="1" customHeight="1"/>
    <row r="58054" ht="16.5" hidden="1" customHeight="1"/>
    <row r="58055" ht="16.5" hidden="1" customHeight="1"/>
    <row r="58056" ht="16.5" hidden="1" customHeight="1"/>
    <row r="58057" ht="16.5" hidden="1" customHeight="1"/>
    <row r="58058" ht="16.5" hidden="1" customHeight="1"/>
    <row r="58059" ht="16.5" hidden="1" customHeight="1"/>
    <row r="58060" ht="16.5" hidden="1" customHeight="1"/>
    <row r="58061" ht="16.5" hidden="1" customHeight="1"/>
    <row r="58062" ht="16.5" hidden="1" customHeight="1"/>
    <row r="58063" ht="16.5" hidden="1" customHeight="1"/>
    <row r="58064" ht="16.5" hidden="1" customHeight="1"/>
    <row r="58065" ht="16.5" hidden="1" customHeight="1"/>
    <row r="58066" ht="16.5" hidden="1" customHeight="1"/>
    <row r="58067" ht="16.5" hidden="1" customHeight="1"/>
    <row r="58068" ht="16.5" hidden="1" customHeight="1"/>
    <row r="58069" ht="16.5" hidden="1" customHeight="1"/>
    <row r="58070" ht="16.5" hidden="1" customHeight="1"/>
    <row r="58071" ht="16.5" hidden="1" customHeight="1"/>
    <row r="58072" ht="16.5" hidden="1" customHeight="1"/>
    <row r="58073" ht="16.5" hidden="1" customHeight="1"/>
    <row r="58074" ht="16.5" hidden="1" customHeight="1"/>
    <row r="58075" ht="16.5" hidden="1" customHeight="1"/>
    <row r="58076" ht="16.5" hidden="1" customHeight="1"/>
    <row r="58077" ht="16.5" hidden="1" customHeight="1"/>
    <row r="58078" ht="16.5" hidden="1" customHeight="1"/>
    <row r="58079" ht="16.5" hidden="1" customHeight="1"/>
    <row r="58080" ht="16.5" hidden="1" customHeight="1"/>
    <row r="58081" ht="16.5" hidden="1" customHeight="1"/>
    <row r="58082" ht="16.5" hidden="1" customHeight="1"/>
    <row r="58083" ht="16.5" hidden="1" customHeight="1"/>
    <row r="58084" ht="16.5" hidden="1" customHeight="1"/>
    <row r="58085" ht="16.5" hidden="1" customHeight="1"/>
    <row r="58086" ht="16.5" hidden="1" customHeight="1"/>
    <row r="58087" ht="16.5" hidden="1" customHeight="1"/>
    <row r="58088" ht="16.5" hidden="1" customHeight="1"/>
    <row r="58089" ht="16.5" hidden="1" customHeight="1"/>
    <row r="58090" ht="16.5" hidden="1" customHeight="1"/>
    <row r="58091" ht="16.5" hidden="1" customHeight="1"/>
    <row r="58092" ht="16.5" hidden="1" customHeight="1"/>
    <row r="58093" ht="16.5" hidden="1" customHeight="1"/>
    <row r="58094" ht="16.5" hidden="1" customHeight="1"/>
    <row r="58095" ht="16.5" hidden="1" customHeight="1"/>
    <row r="58096" ht="16.5" hidden="1" customHeight="1"/>
    <row r="58097" ht="16.5" hidden="1" customHeight="1"/>
    <row r="58098" ht="16.5" hidden="1" customHeight="1"/>
    <row r="58099" ht="16.5" hidden="1" customHeight="1"/>
    <row r="58100" ht="16.5" hidden="1" customHeight="1"/>
    <row r="58101" ht="16.5" hidden="1" customHeight="1"/>
    <row r="58102" ht="16.5" hidden="1" customHeight="1"/>
    <row r="58103" ht="16.5" hidden="1" customHeight="1"/>
    <row r="58104" ht="16.5" hidden="1" customHeight="1"/>
    <row r="58105" ht="16.5" hidden="1" customHeight="1"/>
    <row r="58106" ht="16.5" hidden="1" customHeight="1"/>
    <row r="58107" ht="16.5" hidden="1" customHeight="1"/>
    <row r="58108" ht="16.5" hidden="1" customHeight="1"/>
    <row r="58109" ht="16.5" hidden="1" customHeight="1"/>
    <row r="58110" ht="16.5" hidden="1" customHeight="1"/>
    <row r="58111" ht="16.5" hidden="1" customHeight="1"/>
    <row r="58112" ht="16.5" hidden="1" customHeight="1"/>
    <row r="58113" ht="16.5" hidden="1" customHeight="1"/>
    <row r="58114" ht="16.5" hidden="1" customHeight="1"/>
    <row r="58115" ht="16.5" hidden="1" customHeight="1"/>
    <row r="58116" ht="16.5" hidden="1" customHeight="1"/>
    <row r="58117" ht="16.5" hidden="1" customHeight="1"/>
    <row r="58118" ht="16.5" hidden="1" customHeight="1"/>
    <row r="58119" ht="16.5" hidden="1" customHeight="1"/>
    <row r="58120" ht="16.5" hidden="1" customHeight="1"/>
    <row r="58121" ht="16.5" hidden="1" customHeight="1"/>
    <row r="58122" ht="16.5" hidden="1" customHeight="1"/>
    <row r="58123" ht="16.5" hidden="1" customHeight="1"/>
    <row r="58124" ht="16.5" hidden="1" customHeight="1"/>
    <row r="58125" ht="16.5" hidden="1" customHeight="1"/>
    <row r="58126" ht="16.5" hidden="1" customHeight="1"/>
    <row r="58127" ht="16.5" hidden="1" customHeight="1"/>
    <row r="58128" ht="16.5" hidden="1" customHeight="1"/>
    <row r="58129" ht="16.5" hidden="1" customHeight="1"/>
    <row r="58130" ht="16.5" hidden="1" customHeight="1"/>
    <row r="58131" ht="16.5" hidden="1" customHeight="1"/>
    <row r="58132" ht="16.5" hidden="1" customHeight="1"/>
    <row r="58133" ht="16.5" hidden="1" customHeight="1"/>
    <row r="58134" ht="16.5" hidden="1" customHeight="1"/>
    <row r="58135" ht="16.5" hidden="1" customHeight="1"/>
    <row r="58136" ht="16.5" hidden="1" customHeight="1"/>
    <row r="58137" ht="16.5" hidden="1" customHeight="1"/>
    <row r="58138" ht="16.5" hidden="1" customHeight="1"/>
    <row r="58139" ht="16.5" hidden="1" customHeight="1"/>
    <row r="58140" ht="16.5" hidden="1" customHeight="1"/>
    <row r="58141" ht="16.5" hidden="1" customHeight="1"/>
    <row r="58142" ht="16.5" hidden="1" customHeight="1"/>
    <row r="58143" ht="16.5" hidden="1" customHeight="1"/>
    <row r="58144" ht="16.5" hidden="1" customHeight="1"/>
    <row r="58145" ht="16.5" hidden="1" customHeight="1"/>
    <row r="58146" ht="16.5" hidden="1" customHeight="1"/>
    <row r="58147" ht="16.5" hidden="1" customHeight="1"/>
    <row r="58148" ht="16.5" hidden="1" customHeight="1"/>
    <row r="58149" ht="16.5" hidden="1" customHeight="1"/>
    <row r="58150" ht="16.5" hidden="1" customHeight="1"/>
    <row r="58151" ht="16.5" hidden="1" customHeight="1"/>
    <row r="58152" ht="16.5" hidden="1" customHeight="1"/>
    <row r="58153" ht="16.5" hidden="1" customHeight="1"/>
    <row r="58154" ht="16.5" hidden="1" customHeight="1"/>
    <row r="58155" ht="16.5" hidden="1" customHeight="1"/>
    <row r="58156" ht="16.5" hidden="1" customHeight="1"/>
    <row r="58157" ht="16.5" hidden="1" customHeight="1"/>
    <row r="58158" ht="16.5" hidden="1" customHeight="1"/>
    <row r="58159" ht="16.5" hidden="1" customHeight="1"/>
    <row r="58160" ht="16.5" hidden="1" customHeight="1"/>
    <row r="58161" ht="16.5" hidden="1" customHeight="1"/>
    <row r="58162" ht="16.5" hidden="1" customHeight="1"/>
    <row r="58163" ht="16.5" hidden="1" customHeight="1"/>
    <row r="58164" ht="16.5" hidden="1" customHeight="1"/>
    <row r="58165" ht="16.5" hidden="1" customHeight="1"/>
    <row r="58166" ht="16.5" hidden="1" customHeight="1"/>
    <row r="58167" ht="16.5" hidden="1" customHeight="1"/>
    <row r="58168" ht="16.5" hidden="1" customHeight="1"/>
    <row r="58169" ht="16.5" hidden="1" customHeight="1"/>
    <row r="58170" ht="16.5" hidden="1" customHeight="1"/>
    <row r="58171" ht="16.5" hidden="1" customHeight="1"/>
    <row r="58172" ht="16.5" hidden="1" customHeight="1"/>
    <row r="58173" ht="16.5" hidden="1" customHeight="1"/>
    <row r="58174" ht="16.5" hidden="1" customHeight="1"/>
    <row r="58175" ht="16.5" hidden="1" customHeight="1"/>
    <row r="58176" ht="16.5" hidden="1" customHeight="1"/>
    <row r="58177" ht="16.5" hidden="1" customHeight="1"/>
    <row r="58178" ht="16.5" hidden="1" customHeight="1"/>
    <row r="58179" ht="16.5" hidden="1" customHeight="1"/>
    <row r="58180" ht="16.5" hidden="1" customHeight="1"/>
    <row r="58181" ht="16.5" hidden="1" customHeight="1"/>
    <row r="58182" ht="16.5" hidden="1" customHeight="1"/>
    <row r="58183" ht="16.5" hidden="1" customHeight="1"/>
    <row r="58184" ht="16.5" hidden="1" customHeight="1"/>
    <row r="58185" ht="16.5" hidden="1" customHeight="1"/>
    <row r="58186" ht="16.5" hidden="1" customHeight="1"/>
    <row r="58187" ht="16.5" hidden="1" customHeight="1"/>
    <row r="58188" ht="16.5" hidden="1" customHeight="1"/>
    <row r="58189" ht="16.5" hidden="1" customHeight="1"/>
    <row r="58190" ht="16.5" hidden="1" customHeight="1"/>
    <row r="58191" ht="16.5" hidden="1" customHeight="1"/>
    <row r="58192" ht="16.5" hidden="1" customHeight="1"/>
    <row r="58193" ht="16.5" hidden="1" customHeight="1"/>
    <row r="58194" ht="16.5" hidden="1" customHeight="1"/>
    <row r="58195" ht="16.5" hidden="1" customHeight="1"/>
    <row r="58196" ht="16.5" hidden="1" customHeight="1"/>
    <row r="58197" ht="16.5" hidden="1" customHeight="1"/>
    <row r="58198" ht="16.5" hidden="1" customHeight="1"/>
    <row r="58199" ht="16.5" hidden="1" customHeight="1"/>
    <row r="58200" ht="16.5" hidden="1" customHeight="1"/>
    <row r="58201" ht="16.5" hidden="1" customHeight="1"/>
    <row r="58202" ht="16.5" hidden="1" customHeight="1"/>
    <row r="58203" ht="16.5" hidden="1" customHeight="1"/>
    <row r="58204" ht="16.5" hidden="1" customHeight="1"/>
    <row r="58205" ht="16.5" hidden="1" customHeight="1"/>
    <row r="58206" ht="16.5" hidden="1" customHeight="1"/>
    <row r="58207" ht="16.5" hidden="1" customHeight="1"/>
    <row r="58208" ht="16.5" hidden="1" customHeight="1"/>
    <row r="58209" ht="16.5" hidden="1" customHeight="1"/>
    <row r="58210" ht="16.5" hidden="1" customHeight="1"/>
    <row r="58211" ht="16.5" hidden="1" customHeight="1"/>
    <row r="58212" ht="16.5" hidden="1" customHeight="1"/>
    <row r="58213" ht="16.5" hidden="1" customHeight="1"/>
    <row r="58214" ht="16.5" hidden="1" customHeight="1"/>
    <row r="58215" ht="16.5" hidden="1" customHeight="1"/>
    <row r="58216" ht="16.5" hidden="1" customHeight="1"/>
    <row r="58217" ht="16.5" hidden="1" customHeight="1"/>
    <row r="58218" ht="16.5" hidden="1" customHeight="1"/>
    <row r="58219" ht="16.5" hidden="1" customHeight="1"/>
    <row r="58220" ht="16.5" hidden="1" customHeight="1"/>
    <row r="58221" ht="16.5" hidden="1" customHeight="1"/>
    <row r="58222" ht="16.5" hidden="1" customHeight="1"/>
    <row r="58223" ht="16.5" hidden="1" customHeight="1"/>
    <row r="58224" ht="16.5" hidden="1" customHeight="1"/>
    <row r="58225" ht="16.5" hidden="1" customHeight="1"/>
    <row r="58226" ht="16.5" hidden="1" customHeight="1"/>
    <row r="58227" ht="16.5" hidden="1" customHeight="1"/>
    <row r="58228" ht="16.5" hidden="1" customHeight="1"/>
    <row r="58229" ht="16.5" hidden="1" customHeight="1"/>
    <row r="58230" ht="16.5" hidden="1" customHeight="1"/>
    <row r="58231" ht="16.5" hidden="1" customHeight="1"/>
    <row r="58232" ht="16.5" hidden="1" customHeight="1"/>
    <row r="58233" ht="16.5" hidden="1" customHeight="1"/>
    <row r="58234" ht="16.5" hidden="1" customHeight="1"/>
    <row r="58235" ht="16.5" hidden="1" customHeight="1"/>
    <row r="58236" ht="16.5" hidden="1" customHeight="1"/>
    <row r="58237" ht="16.5" hidden="1" customHeight="1"/>
    <row r="58238" ht="16.5" hidden="1" customHeight="1"/>
    <row r="58239" ht="16.5" hidden="1" customHeight="1"/>
    <row r="58240" ht="16.5" hidden="1" customHeight="1"/>
    <row r="58241" ht="16.5" hidden="1" customHeight="1"/>
    <row r="58242" ht="16.5" hidden="1" customHeight="1"/>
    <row r="58243" ht="16.5" hidden="1" customHeight="1"/>
    <row r="58244" ht="16.5" hidden="1" customHeight="1"/>
    <row r="58245" ht="16.5" hidden="1" customHeight="1"/>
    <row r="58246" ht="16.5" hidden="1" customHeight="1"/>
    <row r="58247" ht="16.5" hidden="1" customHeight="1"/>
    <row r="58248" ht="16.5" hidden="1" customHeight="1"/>
    <row r="58249" ht="16.5" hidden="1" customHeight="1"/>
    <row r="58250" ht="16.5" hidden="1" customHeight="1"/>
    <row r="58251" ht="16.5" hidden="1" customHeight="1"/>
    <row r="58252" ht="16.5" hidden="1" customHeight="1"/>
    <row r="58253" ht="16.5" hidden="1" customHeight="1"/>
    <row r="58254" ht="16.5" hidden="1" customHeight="1"/>
    <row r="58255" ht="16.5" hidden="1" customHeight="1"/>
    <row r="58256" ht="16.5" hidden="1" customHeight="1"/>
    <row r="58257" ht="16.5" hidden="1" customHeight="1"/>
    <row r="58258" ht="16.5" hidden="1" customHeight="1"/>
    <row r="58259" ht="16.5" hidden="1" customHeight="1"/>
    <row r="58260" ht="16.5" hidden="1" customHeight="1"/>
    <row r="58261" ht="16.5" hidden="1" customHeight="1"/>
    <row r="58262" ht="16.5" hidden="1" customHeight="1"/>
    <row r="58263" ht="16.5" hidden="1" customHeight="1"/>
    <row r="58264" ht="16.5" hidden="1" customHeight="1"/>
    <row r="58265" ht="16.5" hidden="1" customHeight="1"/>
    <row r="58266" ht="16.5" hidden="1" customHeight="1"/>
    <row r="58267" ht="16.5" hidden="1" customHeight="1"/>
    <row r="58268" ht="16.5" hidden="1" customHeight="1"/>
    <row r="58269" ht="16.5" hidden="1" customHeight="1"/>
    <row r="58270" ht="16.5" hidden="1" customHeight="1"/>
    <row r="58271" ht="16.5" hidden="1" customHeight="1"/>
    <row r="58272" ht="16.5" hidden="1" customHeight="1"/>
    <row r="58273" ht="16.5" hidden="1" customHeight="1"/>
    <row r="58274" ht="16.5" hidden="1" customHeight="1"/>
    <row r="58275" ht="16.5" hidden="1" customHeight="1"/>
    <row r="58276" ht="16.5" hidden="1" customHeight="1"/>
    <row r="58277" ht="16.5" hidden="1" customHeight="1"/>
    <row r="58278" ht="16.5" hidden="1" customHeight="1"/>
    <row r="58279" ht="16.5" hidden="1" customHeight="1"/>
    <row r="58280" ht="16.5" hidden="1" customHeight="1"/>
    <row r="58281" ht="16.5" hidden="1" customHeight="1"/>
    <row r="58282" ht="16.5" hidden="1" customHeight="1"/>
    <row r="58283" ht="16.5" hidden="1" customHeight="1"/>
    <row r="58284" ht="16.5" hidden="1" customHeight="1"/>
    <row r="58285" ht="16.5" hidden="1" customHeight="1"/>
    <row r="58286" ht="16.5" hidden="1" customHeight="1"/>
    <row r="58287" ht="16.5" hidden="1" customHeight="1"/>
    <row r="58288" ht="16.5" hidden="1" customHeight="1"/>
    <row r="58289" ht="16.5" hidden="1" customHeight="1"/>
    <row r="58290" ht="16.5" hidden="1" customHeight="1"/>
    <row r="58291" ht="16.5" hidden="1" customHeight="1"/>
    <row r="58292" ht="16.5" hidden="1" customHeight="1"/>
    <row r="58293" ht="16.5" hidden="1" customHeight="1"/>
    <row r="58294" ht="16.5" hidden="1" customHeight="1"/>
    <row r="58295" ht="16.5" hidden="1" customHeight="1"/>
    <row r="58296" ht="16.5" hidden="1" customHeight="1"/>
    <row r="58297" ht="16.5" hidden="1" customHeight="1"/>
    <row r="58298" ht="16.5" hidden="1" customHeight="1"/>
    <row r="58299" ht="16.5" hidden="1" customHeight="1"/>
    <row r="58300" ht="16.5" hidden="1" customHeight="1"/>
    <row r="58301" ht="16.5" hidden="1" customHeight="1"/>
    <row r="58302" ht="16.5" hidden="1" customHeight="1"/>
    <row r="58303" ht="16.5" hidden="1" customHeight="1"/>
    <row r="58304" ht="16.5" hidden="1" customHeight="1"/>
    <row r="58305" ht="16.5" hidden="1" customHeight="1"/>
    <row r="58306" ht="16.5" hidden="1" customHeight="1"/>
    <row r="58307" ht="16.5" hidden="1" customHeight="1"/>
    <row r="58308" ht="16.5" hidden="1" customHeight="1"/>
    <row r="58309" ht="16.5" hidden="1" customHeight="1"/>
    <row r="58310" ht="16.5" hidden="1" customHeight="1"/>
    <row r="58311" ht="16.5" hidden="1" customHeight="1"/>
    <row r="58312" ht="16.5" hidden="1" customHeight="1"/>
    <row r="58313" ht="16.5" hidden="1" customHeight="1"/>
    <row r="58314" ht="16.5" hidden="1" customHeight="1"/>
    <row r="58315" ht="16.5" hidden="1" customHeight="1"/>
    <row r="58316" ht="16.5" hidden="1" customHeight="1"/>
    <row r="58317" ht="16.5" hidden="1" customHeight="1"/>
    <row r="58318" ht="16.5" hidden="1" customHeight="1"/>
    <row r="58319" ht="16.5" hidden="1" customHeight="1"/>
    <row r="58320" ht="16.5" hidden="1" customHeight="1"/>
    <row r="58321" ht="16.5" hidden="1" customHeight="1"/>
    <row r="58322" ht="16.5" hidden="1" customHeight="1"/>
    <row r="58323" ht="16.5" hidden="1" customHeight="1"/>
    <row r="58324" ht="16.5" hidden="1" customHeight="1"/>
    <row r="58325" ht="16.5" hidden="1" customHeight="1"/>
    <row r="58326" ht="16.5" hidden="1" customHeight="1"/>
    <row r="58327" ht="16.5" hidden="1" customHeight="1"/>
    <row r="58328" ht="16.5" hidden="1" customHeight="1"/>
    <row r="58329" ht="16.5" hidden="1" customHeight="1"/>
    <row r="58330" ht="16.5" hidden="1" customHeight="1"/>
    <row r="58331" ht="16.5" hidden="1" customHeight="1"/>
    <row r="58332" ht="16.5" hidden="1" customHeight="1"/>
    <row r="58333" ht="16.5" hidden="1" customHeight="1"/>
    <row r="58334" ht="16.5" hidden="1" customHeight="1"/>
    <row r="58335" ht="16.5" hidden="1" customHeight="1"/>
    <row r="58336" ht="16.5" hidden="1" customHeight="1"/>
    <row r="58337" ht="16.5" hidden="1" customHeight="1"/>
    <row r="58338" ht="16.5" hidden="1" customHeight="1"/>
    <row r="58339" ht="16.5" hidden="1" customHeight="1"/>
    <row r="58340" ht="16.5" hidden="1" customHeight="1"/>
    <row r="58341" ht="16.5" hidden="1" customHeight="1"/>
    <row r="58342" ht="16.5" hidden="1" customHeight="1"/>
    <row r="58343" ht="16.5" hidden="1" customHeight="1"/>
    <row r="58344" ht="16.5" hidden="1" customHeight="1"/>
    <row r="58345" ht="16.5" hidden="1" customHeight="1"/>
    <row r="58346" ht="16.5" hidden="1" customHeight="1"/>
    <row r="58347" ht="16.5" hidden="1" customHeight="1"/>
    <row r="58348" ht="16.5" hidden="1" customHeight="1"/>
    <row r="58349" ht="16.5" hidden="1" customHeight="1"/>
    <row r="58350" ht="16.5" hidden="1" customHeight="1"/>
    <row r="58351" ht="16.5" hidden="1" customHeight="1"/>
    <row r="58352" ht="16.5" hidden="1" customHeight="1"/>
    <row r="58353" ht="16.5" hidden="1" customHeight="1"/>
    <row r="58354" ht="16.5" hidden="1" customHeight="1"/>
    <row r="58355" ht="16.5" hidden="1" customHeight="1"/>
    <row r="58356" ht="16.5" hidden="1" customHeight="1"/>
    <row r="58357" ht="16.5" hidden="1" customHeight="1"/>
    <row r="58358" ht="16.5" hidden="1" customHeight="1"/>
    <row r="58359" ht="16.5" hidden="1" customHeight="1"/>
    <row r="58360" ht="16.5" hidden="1" customHeight="1"/>
    <row r="58361" ht="16.5" hidden="1" customHeight="1"/>
    <row r="58362" ht="16.5" hidden="1" customHeight="1"/>
    <row r="58363" ht="16.5" hidden="1" customHeight="1"/>
    <row r="58364" ht="16.5" hidden="1" customHeight="1"/>
    <row r="58365" ht="16.5" hidden="1" customHeight="1"/>
    <row r="58366" ht="16.5" hidden="1" customHeight="1"/>
    <row r="58367" ht="16.5" hidden="1" customHeight="1"/>
    <row r="58368" ht="16.5" hidden="1" customHeight="1"/>
    <row r="58369" ht="16.5" hidden="1" customHeight="1"/>
    <row r="58370" ht="16.5" hidden="1" customHeight="1"/>
    <row r="58371" ht="16.5" hidden="1" customHeight="1"/>
    <row r="58372" ht="16.5" hidden="1" customHeight="1"/>
    <row r="58373" ht="16.5" hidden="1" customHeight="1"/>
    <row r="58374" ht="16.5" hidden="1" customHeight="1"/>
    <row r="58375" ht="16.5" hidden="1" customHeight="1"/>
    <row r="58376" ht="16.5" hidden="1" customHeight="1"/>
    <row r="58377" ht="16.5" hidden="1" customHeight="1"/>
    <row r="58378" ht="16.5" hidden="1" customHeight="1"/>
    <row r="58379" ht="16.5" hidden="1" customHeight="1"/>
    <row r="58380" ht="16.5" hidden="1" customHeight="1"/>
    <row r="58381" ht="16.5" hidden="1" customHeight="1"/>
    <row r="58382" ht="16.5" hidden="1" customHeight="1"/>
    <row r="58383" ht="16.5" hidden="1" customHeight="1"/>
    <row r="58384" ht="16.5" hidden="1" customHeight="1"/>
    <row r="58385" ht="16.5" hidden="1" customHeight="1"/>
    <row r="58386" ht="16.5" hidden="1" customHeight="1"/>
    <row r="58387" ht="16.5" hidden="1" customHeight="1"/>
    <row r="58388" ht="16.5" hidden="1" customHeight="1"/>
    <row r="58389" ht="16.5" hidden="1" customHeight="1"/>
    <row r="58390" ht="16.5" hidden="1" customHeight="1"/>
    <row r="58391" ht="16.5" hidden="1" customHeight="1"/>
    <row r="58392" ht="16.5" hidden="1" customHeight="1"/>
    <row r="58393" ht="16.5" hidden="1" customHeight="1"/>
    <row r="58394" ht="16.5" hidden="1" customHeight="1"/>
    <row r="58395" ht="16.5" hidden="1" customHeight="1"/>
    <row r="58396" ht="16.5" hidden="1" customHeight="1"/>
    <row r="58397" ht="16.5" hidden="1" customHeight="1"/>
    <row r="58398" ht="16.5" hidden="1" customHeight="1"/>
    <row r="58399" ht="16.5" hidden="1" customHeight="1"/>
    <row r="58400" ht="16.5" hidden="1" customHeight="1"/>
    <row r="58401" ht="16.5" hidden="1" customHeight="1"/>
    <row r="58402" ht="16.5" hidden="1" customHeight="1"/>
    <row r="58403" ht="16.5" hidden="1" customHeight="1"/>
    <row r="58404" ht="16.5" hidden="1" customHeight="1"/>
    <row r="58405" ht="16.5" hidden="1" customHeight="1"/>
    <row r="58406" ht="16.5" hidden="1" customHeight="1"/>
    <row r="58407" ht="16.5" hidden="1" customHeight="1"/>
    <row r="58408" ht="16.5" hidden="1" customHeight="1"/>
    <row r="58409" ht="16.5" hidden="1" customHeight="1"/>
    <row r="58410" ht="16.5" hidden="1" customHeight="1"/>
    <row r="58411" ht="16.5" hidden="1" customHeight="1"/>
    <row r="58412" ht="16.5" hidden="1" customHeight="1"/>
    <row r="58413" ht="16.5" hidden="1" customHeight="1"/>
    <row r="58414" ht="16.5" hidden="1" customHeight="1"/>
    <row r="58415" ht="16.5" hidden="1" customHeight="1"/>
    <row r="58416" ht="16.5" hidden="1" customHeight="1"/>
    <row r="58417" ht="16.5" hidden="1" customHeight="1"/>
    <row r="58418" ht="16.5" hidden="1" customHeight="1"/>
    <row r="58419" ht="16.5" hidden="1" customHeight="1"/>
    <row r="58420" ht="16.5" hidden="1" customHeight="1"/>
    <row r="58421" ht="16.5" hidden="1" customHeight="1"/>
    <row r="58422" ht="16.5" hidden="1" customHeight="1"/>
    <row r="58423" ht="16.5" hidden="1" customHeight="1"/>
    <row r="58424" ht="16.5" hidden="1" customHeight="1"/>
    <row r="58425" ht="16.5" hidden="1" customHeight="1"/>
    <row r="58426" ht="16.5" hidden="1" customHeight="1"/>
    <row r="58427" ht="16.5" hidden="1" customHeight="1"/>
    <row r="58428" ht="16.5" hidden="1" customHeight="1"/>
    <row r="58429" ht="16.5" hidden="1" customHeight="1"/>
    <row r="58430" ht="16.5" hidden="1" customHeight="1"/>
    <row r="58431" ht="16.5" hidden="1" customHeight="1"/>
    <row r="58432" ht="16.5" hidden="1" customHeight="1"/>
    <row r="58433" ht="16.5" hidden="1" customHeight="1"/>
    <row r="58434" ht="16.5" hidden="1" customHeight="1"/>
    <row r="58435" ht="16.5" hidden="1" customHeight="1"/>
    <row r="58436" ht="16.5" hidden="1" customHeight="1"/>
    <row r="58437" ht="16.5" hidden="1" customHeight="1"/>
    <row r="58438" ht="16.5" hidden="1" customHeight="1"/>
    <row r="58439" ht="16.5" hidden="1" customHeight="1"/>
    <row r="58440" ht="16.5" hidden="1" customHeight="1"/>
    <row r="58441" ht="16.5" hidden="1" customHeight="1"/>
    <row r="58442" ht="16.5" hidden="1" customHeight="1"/>
    <row r="58443" ht="16.5" hidden="1" customHeight="1"/>
    <row r="58444" ht="16.5" hidden="1" customHeight="1"/>
    <row r="58445" ht="16.5" hidden="1" customHeight="1"/>
    <row r="58446" ht="16.5" hidden="1" customHeight="1"/>
    <row r="58447" ht="16.5" hidden="1" customHeight="1"/>
    <row r="58448" ht="16.5" hidden="1" customHeight="1"/>
    <row r="58449" ht="16.5" hidden="1" customHeight="1"/>
    <row r="58450" ht="16.5" hidden="1" customHeight="1"/>
    <row r="58451" ht="16.5" hidden="1" customHeight="1"/>
    <row r="58452" ht="16.5" hidden="1" customHeight="1"/>
    <row r="58453" ht="16.5" hidden="1" customHeight="1"/>
    <row r="58454" ht="16.5" hidden="1" customHeight="1"/>
    <row r="58455" ht="16.5" hidden="1" customHeight="1"/>
    <row r="58456" ht="16.5" hidden="1" customHeight="1"/>
    <row r="58457" ht="16.5" hidden="1" customHeight="1"/>
    <row r="58458" ht="16.5" hidden="1" customHeight="1"/>
    <row r="58459" ht="16.5" hidden="1" customHeight="1"/>
    <row r="58460" ht="16.5" hidden="1" customHeight="1"/>
    <row r="58461" ht="16.5" hidden="1" customHeight="1"/>
    <row r="58462" ht="16.5" hidden="1" customHeight="1"/>
    <row r="58463" ht="16.5" hidden="1" customHeight="1"/>
    <row r="58464" ht="16.5" hidden="1" customHeight="1"/>
    <row r="58465" ht="16.5" hidden="1" customHeight="1"/>
    <row r="58466" ht="16.5" hidden="1" customHeight="1"/>
    <row r="58467" ht="16.5" hidden="1" customHeight="1"/>
    <row r="58468" ht="16.5" hidden="1" customHeight="1"/>
    <row r="58469" ht="16.5" hidden="1" customHeight="1"/>
    <row r="58470" ht="16.5" hidden="1" customHeight="1"/>
    <row r="58471" ht="16.5" hidden="1" customHeight="1"/>
    <row r="58472" ht="16.5" hidden="1" customHeight="1"/>
    <row r="58473" ht="16.5" hidden="1" customHeight="1"/>
    <row r="58474" ht="16.5" hidden="1" customHeight="1"/>
    <row r="58475" ht="16.5" hidden="1" customHeight="1"/>
    <row r="58476" ht="16.5" hidden="1" customHeight="1"/>
    <row r="58477" ht="16.5" hidden="1" customHeight="1"/>
    <row r="58478" ht="16.5" hidden="1" customHeight="1"/>
    <row r="58479" ht="16.5" hidden="1" customHeight="1"/>
    <row r="58480" ht="16.5" hidden="1" customHeight="1"/>
    <row r="58481" ht="16.5" hidden="1" customHeight="1"/>
    <row r="58482" ht="16.5" hidden="1" customHeight="1"/>
    <row r="58483" ht="16.5" hidden="1" customHeight="1"/>
    <row r="58484" ht="16.5" hidden="1" customHeight="1"/>
    <row r="58485" ht="16.5" hidden="1" customHeight="1"/>
    <row r="58486" ht="16.5" hidden="1" customHeight="1"/>
    <row r="58487" ht="16.5" hidden="1" customHeight="1"/>
    <row r="58488" ht="16.5" hidden="1" customHeight="1"/>
    <row r="58489" ht="16.5" hidden="1" customHeight="1"/>
    <row r="58490" ht="16.5" hidden="1" customHeight="1"/>
    <row r="58491" ht="16.5" hidden="1" customHeight="1"/>
    <row r="58492" ht="16.5" hidden="1" customHeight="1"/>
    <row r="58493" ht="16.5" hidden="1" customHeight="1"/>
    <row r="58494" ht="16.5" hidden="1" customHeight="1"/>
    <row r="58495" ht="16.5" hidden="1" customHeight="1"/>
    <row r="58496" ht="16.5" hidden="1" customHeight="1"/>
    <row r="58497" ht="16.5" hidden="1" customHeight="1"/>
    <row r="58498" ht="16.5" hidden="1" customHeight="1"/>
    <row r="58499" ht="16.5" hidden="1" customHeight="1"/>
    <row r="58500" ht="16.5" hidden="1" customHeight="1"/>
    <row r="58501" ht="16.5" hidden="1" customHeight="1"/>
    <row r="58502" ht="16.5" hidden="1" customHeight="1"/>
    <row r="58503" ht="16.5" hidden="1" customHeight="1"/>
    <row r="58504" ht="16.5" hidden="1" customHeight="1"/>
    <row r="58505" ht="16.5" hidden="1" customHeight="1"/>
    <row r="58506" ht="16.5" hidden="1" customHeight="1"/>
    <row r="58507" ht="16.5" hidden="1" customHeight="1"/>
    <row r="58508" ht="16.5" hidden="1" customHeight="1"/>
    <row r="58509" ht="16.5" hidden="1" customHeight="1"/>
    <row r="58510" ht="16.5" hidden="1" customHeight="1"/>
    <row r="58511" ht="16.5" hidden="1" customHeight="1"/>
    <row r="58512" ht="16.5" hidden="1" customHeight="1"/>
    <row r="58513" ht="16.5" hidden="1" customHeight="1"/>
    <row r="58514" ht="16.5" hidden="1" customHeight="1"/>
    <row r="58515" ht="16.5" hidden="1" customHeight="1"/>
    <row r="58516" ht="16.5" hidden="1" customHeight="1"/>
    <row r="58517" ht="16.5" hidden="1" customHeight="1"/>
    <row r="58518" ht="16.5" hidden="1" customHeight="1"/>
    <row r="58519" ht="16.5" hidden="1" customHeight="1"/>
    <row r="58520" ht="16.5" hidden="1" customHeight="1"/>
    <row r="58521" ht="16.5" hidden="1" customHeight="1"/>
    <row r="58522" ht="16.5" hidden="1" customHeight="1"/>
    <row r="58523" ht="16.5" hidden="1" customHeight="1"/>
    <row r="58524" ht="16.5" hidden="1" customHeight="1"/>
    <row r="58525" ht="16.5" hidden="1" customHeight="1"/>
    <row r="58526" ht="16.5" hidden="1" customHeight="1"/>
    <row r="58527" ht="16.5" hidden="1" customHeight="1"/>
    <row r="58528" ht="16.5" hidden="1" customHeight="1"/>
    <row r="58529" ht="16.5" hidden="1" customHeight="1"/>
    <row r="58530" ht="16.5" hidden="1" customHeight="1"/>
    <row r="58531" ht="16.5" hidden="1" customHeight="1"/>
    <row r="58532" ht="16.5" hidden="1" customHeight="1"/>
    <row r="58533" ht="16.5" hidden="1" customHeight="1"/>
    <row r="58534" ht="16.5" hidden="1" customHeight="1"/>
    <row r="58535" ht="16.5" hidden="1" customHeight="1"/>
    <row r="58536" ht="16.5" hidden="1" customHeight="1"/>
    <row r="58537" ht="16.5" hidden="1" customHeight="1"/>
    <row r="58538" ht="16.5" hidden="1" customHeight="1"/>
    <row r="58539" ht="16.5" hidden="1" customHeight="1"/>
    <row r="58540" ht="16.5" hidden="1" customHeight="1"/>
    <row r="58541" ht="16.5" hidden="1" customHeight="1"/>
    <row r="58542" ht="16.5" hidden="1" customHeight="1"/>
    <row r="58543" ht="16.5" hidden="1" customHeight="1"/>
    <row r="58544" ht="16.5" hidden="1" customHeight="1"/>
    <row r="58545" ht="16.5" hidden="1" customHeight="1"/>
    <row r="58546" ht="16.5" hidden="1" customHeight="1"/>
    <row r="58547" ht="16.5" hidden="1" customHeight="1"/>
    <row r="58548" ht="16.5" hidden="1" customHeight="1"/>
    <row r="58549" ht="16.5" hidden="1" customHeight="1"/>
    <row r="58550" ht="16.5" hidden="1" customHeight="1"/>
    <row r="58551" ht="16.5" hidden="1" customHeight="1"/>
    <row r="58552" ht="16.5" hidden="1" customHeight="1"/>
    <row r="58553" ht="16.5" hidden="1" customHeight="1"/>
    <row r="58554" ht="16.5" hidden="1" customHeight="1"/>
    <row r="58555" ht="16.5" hidden="1" customHeight="1"/>
    <row r="58556" ht="16.5" hidden="1" customHeight="1"/>
    <row r="58557" ht="16.5" hidden="1" customHeight="1"/>
    <row r="58558" ht="16.5" hidden="1" customHeight="1"/>
    <row r="58559" ht="16.5" hidden="1" customHeight="1"/>
    <row r="58560" ht="16.5" hidden="1" customHeight="1"/>
    <row r="58561" ht="16.5" hidden="1" customHeight="1"/>
    <row r="58562" ht="16.5" hidden="1" customHeight="1"/>
    <row r="58563" ht="16.5" hidden="1" customHeight="1"/>
    <row r="58564" ht="16.5" hidden="1" customHeight="1"/>
    <row r="58565" ht="16.5" hidden="1" customHeight="1"/>
    <row r="58566" ht="16.5" hidden="1" customHeight="1"/>
    <row r="58567" ht="16.5" hidden="1" customHeight="1"/>
    <row r="58568" ht="16.5" hidden="1" customHeight="1"/>
    <row r="58569" ht="16.5" hidden="1" customHeight="1"/>
    <row r="58570" ht="16.5" hidden="1" customHeight="1"/>
    <row r="58571" ht="16.5" hidden="1" customHeight="1"/>
    <row r="58572" ht="16.5" hidden="1" customHeight="1"/>
    <row r="58573" ht="16.5" hidden="1" customHeight="1"/>
    <row r="58574" ht="16.5" hidden="1" customHeight="1"/>
    <row r="58575" ht="16.5" hidden="1" customHeight="1"/>
    <row r="58576" ht="16.5" hidden="1" customHeight="1"/>
    <row r="58577" ht="16.5" hidden="1" customHeight="1"/>
    <row r="58578" ht="16.5" hidden="1" customHeight="1"/>
    <row r="58579" ht="16.5" hidden="1" customHeight="1"/>
    <row r="58580" ht="16.5" hidden="1" customHeight="1"/>
    <row r="58581" ht="16.5" hidden="1" customHeight="1"/>
    <row r="58582" ht="16.5" hidden="1" customHeight="1"/>
    <row r="58583" ht="16.5" hidden="1" customHeight="1"/>
    <row r="58584" ht="16.5" hidden="1" customHeight="1"/>
    <row r="58585" ht="16.5" hidden="1" customHeight="1"/>
    <row r="58586" ht="16.5" hidden="1" customHeight="1"/>
    <row r="58587" ht="16.5" hidden="1" customHeight="1"/>
    <row r="58588" ht="16.5" hidden="1" customHeight="1"/>
    <row r="58589" ht="16.5" hidden="1" customHeight="1"/>
    <row r="58590" ht="16.5" hidden="1" customHeight="1"/>
    <row r="58591" ht="16.5" hidden="1" customHeight="1"/>
    <row r="58592" ht="16.5" hidden="1" customHeight="1"/>
    <row r="58593" ht="16.5" hidden="1" customHeight="1"/>
    <row r="58594" ht="16.5" hidden="1" customHeight="1"/>
    <row r="58595" ht="16.5" hidden="1" customHeight="1"/>
    <row r="58596" ht="16.5" hidden="1" customHeight="1"/>
    <row r="58597" ht="16.5" hidden="1" customHeight="1"/>
    <row r="58598" ht="16.5" hidden="1" customHeight="1"/>
    <row r="58599" ht="16.5" hidden="1" customHeight="1"/>
    <row r="58600" ht="16.5" hidden="1" customHeight="1"/>
    <row r="58601" ht="16.5" hidden="1" customHeight="1"/>
    <row r="58602" ht="16.5" hidden="1" customHeight="1"/>
    <row r="58603" ht="16.5" hidden="1" customHeight="1"/>
    <row r="58604" ht="16.5" hidden="1" customHeight="1"/>
    <row r="58605" ht="16.5" hidden="1" customHeight="1"/>
    <row r="58606" ht="16.5" hidden="1" customHeight="1"/>
    <row r="58607" ht="16.5" hidden="1" customHeight="1"/>
    <row r="58608" ht="16.5" hidden="1" customHeight="1"/>
    <row r="58609" ht="16.5" hidden="1" customHeight="1"/>
    <row r="58610" ht="16.5" hidden="1" customHeight="1"/>
    <row r="58611" ht="16.5" hidden="1" customHeight="1"/>
    <row r="58612" ht="16.5" hidden="1" customHeight="1"/>
    <row r="58613" ht="16.5" hidden="1" customHeight="1"/>
    <row r="58614" ht="16.5" hidden="1" customHeight="1"/>
    <row r="58615" ht="16.5" hidden="1" customHeight="1"/>
    <row r="58616" ht="16.5" hidden="1" customHeight="1"/>
    <row r="58617" ht="16.5" hidden="1" customHeight="1"/>
    <row r="58618" ht="16.5" hidden="1" customHeight="1"/>
    <row r="58619" ht="16.5" hidden="1" customHeight="1"/>
    <row r="58620" ht="16.5" hidden="1" customHeight="1"/>
    <row r="58621" ht="16.5" hidden="1" customHeight="1"/>
    <row r="58622" ht="16.5" hidden="1" customHeight="1"/>
    <row r="58623" ht="16.5" hidden="1" customHeight="1"/>
    <row r="58624" ht="16.5" hidden="1" customHeight="1"/>
    <row r="58625" ht="16.5" hidden="1" customHeight="1"/>
    <row r="58626" ht="16.5" hidden="1" customHeight="1"/>
    <row r="58627" ht="16.5" hidden="1" customHeight="1"/>
    <row r="58628" ht="16.5" hidden="1" customHeight="1"/>
    <row r="58629" ht="16.5" hidden="1" customHeight="1"/>
    <row r="58630" ht="16.5" hidden="1" customHeight="1"/>
    <row r="58631" ht="16.5" hidden="1" customHeight="1"/>
    <row r="58632" ht="16.5" hidden="1" customHeight="1"/>
    <row r="58633" ht="16.5" hidden="1" customHeight="1"/>
    <row r="58634" ht="16.5" hidden="1" customHeight="1"/>
    <row r="58635" ht="16.5" hidden="1" customHeight="1"/>
    <row r="58636" ht="16.5" hidden="1" customHeight="1"/>
    <row r="58637" ht="16.5" hidden="1" customHeight="1"/>
    <row r="58638" ht="16.5" hidden="1" customHeight="1"/>
    <row r="58639" ht="16.5" hidden="1" customHeight="1"/>
    <row r="58640" ht="16.5" hidden="1" customHeight="1"/>
    <row r="58641" ht="16.5" hidden="1" customHeight="1"/>
    <row r="58642" ht="16.5" hidden="1" customHeight="1"/>
    <row r="58643" ht="16.5" hidden="1" customHeight="1"/>
    <row r="58644" ht="16.5" hidden="1" customHeight="1"/>
    <row r="58645" ht="16.5" hidden="1" customHeight="1"/>
    <row r="58646" ht="16.5" hidden="1" customHeight="1"/>
    <row r="58647" ht="16.5" hidden="1" customHeight="1"/>
    <row r="58648" ht="16.5" hidden="1" customHeight="1"/>
    <row r="58649" ht="16.5" hidden="1" customHeight="1"/>
    <row r="58650" ht="16.5" hidden="1" customHeight="1"/>
    <row r="58651" ht="16.5" hidden="1" customHeight="1"/>
    <row r="58652" ht="16.5" hidden="1" customHeight="1"/>
    <row r="58653" ht="16.5" hidden="1" customHeight="1"/>
    <row r="58654" ht="16.5" hidden="1" customHeight="1"/>
    <row r="58655" ht="16.5" hidden="1" customHeight="1"/>
    <row r="58656" ht="16.5" hidden="1" customHeight="1"/>
    <row r="58657" ht="16.5" hidden="1" customHeight="1"/>
    <row r="58658" ht="16.5" hidden="1" customHeight="1"/>
    <row r="58659" ht="16.5" hidden="1" customHeight="1"/>
    <row r="58660" ht="16.5" hidden="1" customHeight="1"/>
    <row r="58661" ht="16.5" hidden="1" customHeight="1"/>
    <row r="58662" ht="16.5" hidden="1" customHeight="1"/>
    <row r="58663" ht="16.5" hidden="1" customHeight="1"/>
    <row r="58664" ht="16.5" hidden="1" customHeight="1"/>
    <row r="58665" ht="16.5" hidden="1" customHeight="1"/>
    <row r="58666" ht="16.5" hidden="1" customHeight="1"/>
    <row r="58667" ht="16.5" hidden="1" customHeight="1"/>
    <row r="58668" ht="16.5" hidden="1" customHeight="1"/>
    <row r="58669" ht="16.5" hidden="1" customHeight="1"/>
    <row r="58670" ht="16.5" hidden="1" customHeight="1"/>
    <row r="58671" ht="16.5" hidden="1" customHeight="1"/>
    <row r="58672" ht="16.5" hidden="1" customHeight="1"/>
    <row r="58673" ht="16.5" hidden="1" customHeight="1"/>
    <row r="58674" ht="16.5" hidden="1" customHeight="1"/>
    <row r="58675" ht="16.5" hidden="1" customHeight="1"/>
    <row r="58676" ht="16.5" hidden="1" customHeight="1"/>
    <row r="58677" ht="16.5" hidden="1" customHeight="1"/>
    <row r="58678" ht="16.5" hidden="1" customHeight="1"/>
    <row r="58679" ht="16.5" hidden="1" customHeight="1"/>
    <row r="58680" ht="16.5" hidden="1" customHeight="1"/>
    <row r="58681" ht="16.5" hidden="1" customHeight="1"/>
    <row r="58682" ht="16.5" hidden="1" customHeight="1"/>
    <row r="58683" ht="16.5" hidden="1" customHeight="1"/>
    <row r="58684" ht="16.5" hidden="1" customHeight="1"/>
    <row r="58685" ht="16.5" hidden="1" customHeight="1"/>
    <row r="58686" ht="16.5" hidden="1" customHeight="1"/>
    <row r="58687" ht="16.5" hidden="1" customHeight="1"/>
    <row r="58688" ht="16.5" hidden="1" customHeight="1"/>
    <row r="58689" ht="16.5" hidden="1" customHeight="1"/>
    <row r="58690" ht="16.5" hidden="1" customHeight="1"/>
    <row r="58691" ht="16.5" hidden="1" customHeight="1"/>
    <row r="58692" ht="16.5" hidden="1" customHeight="1"/>
    <row r="58693" ht="16.5" hidden="1" customHeight="1"/>
    <row r="58694" ht="16.5" hidden="1" customHeight="1"/>
    <row r="58695" ht="16.5" hidden="1" customHeight="1"/>
    <row r="58696" ht="16.5" hidden="1" customHeight="1"/>
    <row r="58697" ht="16.5" hidden="1" customHeight="1"/>
    <row r="58698" ht="16.5" hidden="1" customHeight="1"/>
    <row r="58699" ht="16.5" hidden="1" customHeight="1"/>
    <row r="58700" ht="16.5" hidden="1" customHeight="1"/>
    <row r="58701" ht="16.5" hidden="1" customHeight="1"/>
    <row r="58702" ht="16.5" hidden="1" customHeight="1"/>
    <row r="58703" ht="16.5" hidden="1" customHeight="1"/>
    <row r="58704" ht="16.5" hidden="1" customHeight="1"/>
    <row r="58705" ht="16.5" hidden="1" customHeight="1"/>
    <row r="58706" ht="16.5" hidden="1" customHeight="1"/>
    <row r="58707" ht="16.5" hidden="1" customHeight="1"/>
    <row r="58708" ht="16.5" hidden="1" customHeight="1"/>
    <row r="58709" ht="16.5" hidden="1" customHeight="1"/>
    <row r="58710" ht="16.5" hidden="1" customHeight="1"/>
    <row r="58711" ht="16.5" hidden="1" customHeight="1"/>
    <row r="58712" ht="16.5" hidden="1" customHeight="1"/>
    <row r="58713" ht="16.5" hidden="1" customHeight="1"/>
    <row r="58714" ht="16.5" hidden="1" customHeight="1"/>
    <row r="58715" ht="16.5" hidden="1" customHeight="1"/>
    <row r="58716" ht="16.5" hidden="1" customHeight="1"/>
    <row r="58717" ht="16.5" hidden="1" customHeight="1"/>
    <row r="58718" ht="16.5" hidden="1" customHeight="1"/>
    <row r="58719" ht="16.5" hidden="1" customHeight="1"/>
    <row r="58720" ht="16.5" hidden="1" customHeight="1"/>
    <row r="58721" ht="16.5" hidden="1" customHeight="1"/>
    <row r="58722" ht="16.5" hidden="1" customHeight="1"/>
    <row r="58723" ht="16.5" hidden="1" customHeight="1"/>
    <row r="58724" ht="16.5" hidden="1" customHeight="1"/>
    <row r="58725" ht="16.5" hidden="1" customHeight="1"/>
    <row r="58726" ht="16.5" hidden="1" customHeight="1"/>
    <row r="58727" ht="16.5" hidden="1" customHeight="1"/>
    <row r="58728" ht="16.5" hidden="1" customHeight="1"/>
    <row r="58729" ht="16.5" hidden="1" customHeight="1"/>
    <row r="58730" ht="16.5" hidden="1" customHeight="1"/>
    <row r="58731" ht="16.5" hidden="1" customHeight="1"/>
    <row r="58732" ht="16.5" hidden="1" customHeight="1"/>
    <row r="58733" ht="16.5" hidden="1" customHeight="1"/>
    <row r="58734" ht="16.5" hidden="1" customHeight="1"/>
    <row r="58735" ht="16.5" hidden="1" customHeight="1"/>
    <row r="58736" ht="16.5" hidden="1" customHeight="1"/>
    <row r="58737" ht="16.5" hidden="1" customHeight="1"/>
    <row r="58738" ht="16.5" hidden="1" customHeight="1"/>
    <row r="58739" ht="16.5" hidden="1" customHeight="1"/>
    <row r="58740" ht="16.5" hidden="1" customHeight="1"/>
    <row r="58741" ht="16.5" hidden="1" customHeight="1"/>
    <row r="58742" ht="16.5" hidden="1" customHeight="1"/>
    <row r="58743" ht="16.5" hidden="1" customHeight="1"/>
    <row r="58744" ht="16.5" hidden="1" customHeight="1"/>
    <row r="58745" ht="16.5" hidden="1" customHeight="1"/>
    <row r="58746" ht="16.5" hidden="1" customHeight="1"/>
    <row r="58747" ht="16.5" hidden="1" customHeight="1"/>
    <row r="58748" ht="16.5" hidden="1" customHeight="1"/>
    <row r="58749" ht="16.5" hidden="1" customHeight="1"/>
    <row r="58750" ht="16.5" hidden="1" customHeight="1"/>
    <row r="58751" ht="16.5" hidden="1" customHeight="1"/>
    <row r="58752" ht="16.5" hidden="1" customHeight="1"/>
    <row r="58753" ht="16.5" hidden="1" customHeight="1"/>
    <row r="58754" ht="16.5" hidden="1" customHeight="1"/>
    <row r="58755" ht="16.5" hidden="1" customHeight="1"/>
    <row r="58756" ht="16.5" hidden="1" customHeight="1"/>
    <row r="58757" ht="16.5" hidden="1" customHeight="1"/>
    <row r="58758" ht="16.5" hidden="1" customHeight="1"/>
    <row r="58759" ht="16.5" hidden="1" customHeight="1"/>
    <row r="58760" ht="16.5" hidden="1" customHeight="1"/>
    <row r="58761" ht="16.5" hidden="1" customHeight="1"/>
    <row r="58762" ht="16.5" hidden="1" customHeight="1"/>
    <row r="58763" ht="16.5" hidden="1" customHeight="1"/>
    <row r="58764" ht="16.5" hidden="1" customHeight="1"/>
    <row r="58765" ht="16.5" hidden="1" customHeight="1"/>
    <row r="58766" ht="16.5" hidden="1" customHeight="1"/>
    <row r="58767" ht="16.5" hidden="1" customHeight="1"/>
    <row r="58768" ht="16.5" hidden="1" customHeight="1"/>
    <row r="58769" ht="16.5" hidden="1" customHeight="1"/>
    <row r="58770" ht="16.5" hidden="1" customHeight="1"/>
    <row r="58771" ht="16.5" hidden="1" customHeight="1"/>
    <row r="58772" ht="16.5" hidden="1" customHeight="1"/>
    <row r="58773" ht="16.5" hidden="1" customHeight="1"/>
    <row r="58774" ht="16.5" hidden="1" customHeight="1"/>
    <row r="58775" ht="16.5" hidden="1" customHeight="1"/>
    <row r="58776" ht="16.5" hidden="1" customHeight="1"/>
    <row r="58777" ht="16.5" hidden="1" customHeight="1"/>
    <row r="58778" ht="16.5" hidden="1" customHeight="1"/>
    <row r="58779" ht="16.5" hidden="1" customHeight="1"/>
    <row r="58780" ht="16.5" hidden="1" customHeight="1"/>
    <row r="58781" ht="16.5" hidden="1" customHeight="1"/>
    <row r="58782" ht="16.5" hidden="1" customHeight="1"/>
    <row r="58783" ht="16.5" hidden="1" customHeight="1"/>
    <row r="58784" ht="16.5" hidden="1" customHeight="1"/>
    <row r="58785" ht="16.5" hidden="1" customHeight="1"/>
    <row r="58786" ht="16.5" hidden="1" customHeight="1"/>
    <row r="58787" ht="16.5" hidden="1" customHeight="1"/>
    <row r="58788" ht="16.5" hidden="1" customHeight="1"/>
    <row r="58789" ht="16.5" hidden="1" customHeight="1"/>
    <row r="58790" ht="16.5" hidden="1" customHeight="1"/>
    <row r="58791" ht="16.5" hidden="1" customHeight="1"/>
    <row r="58792" ht="16.5" hidden="1" customHeight="1"/>
    <row r="58793" ht="16.5" hidden="1" customHeight="1"/>
    <row r="58794" ht="16.5" hidden="1" customHeight="1"/>
    <row r="58795" ht="16.5" hidden="1" customHeight="1"/>
    <row r="58796" ht="16.5" hidden="1" customHeight="1"/>
    <row r="58797" ht="16.5" hidden="1" customHeight="1"/>
    <row r="58798" ht="16.5" hidden="1" customHeight="1"/>
    <row r="58799" ht="16.5" hidden="1" customHeight="1"/>
    <row r="58800" ht="16.5" hidden="1" customHeight="1"/>
    <row r="58801" ht="16.5" hidden="1" customHeight="1"/>
    <row r="58802" ht="16.5" hidden="1" customHeight="1"/>
    <row r="58803" ht="16.5" hidden="1" customHeight="1"/>
    <row r="58804" ht="16.5" hidden="1" customHeight="1"/>
    <row r="58805" ht="16.5" hidden="1" customHeight="1"/>
    <row r="58806" ht="16.5" hidden="1" customHeight="1"/>
    <row r="58807" ht="16.5" hidden="1" customHeight="1"/>
    <row r="58808" ht="16.5" hidden="1" customHeight="1"/>
    <row r="58809" ht="16.5" hidden="1" customHeight="1"/>
    <row r="58810" ht="16.5" hidden="1" customHeight="1"/>
    <row r="58811" ht="16.5" hidden="1" customHeight="1"/>
    <row r="58812" ht="16.5" hidden="1" customHeight="1"/>
    <row r="58813" ht="16.5" hidden="1" customHeight="1"/>
    <row r="58814" ht="16.5" hidden="1" customHeight="1"/>
    <row r="58815" ht="16.5" hidden="1" customHeight="1"/>
    <row r="58816" ht="16.5" hidden="1" customHeight="1"/>
    <row r="58817" ht="16.5" hidden="1" customHeight="1"/>
    <row r="58818" ht="16.5" hidden="1" customHeight="1"/>
    <row r="58819" ht="16.5" hidden="1" customHeight="1"/>
    <row r="58820" ht="16.5" hidden="1" customHeight="1"/>
    <row r="58821" ht="16.5" hidden="1" customHeight="1"/>
    <row r="58822" ht="16.5" hidden="1" customHeight="1"/>
    <row r="58823" ht="16.5" hidden="1" customHeight="1"/>
    <row r="58824" ht="16.5" hidden="1" customHeight="1"/>
    <row r="58825" ht="16.5" hidden="1" customHeight="1"/>
    <row r="58826" ht="16.5" hidden="1" customHeight="1"/>
    <row r="58827" ht="16.5" hidden="1" customHeight="1"/>
    <row r="58828" ht="16.5" hidden="1" customHeight="1"/>
    <row r="58829" ht="16.5" hidden="1" customHeight="1"/>
    <row r="58830" ht="16.5" hidden="1" customHeight="1"/>
    <row r="58831" ht="16.5" hidden="1" customHeight="1"/>
    <row r="58832" ht="16.5" hidden="1" customHeight="1"/>
    <row r="58833" ht="16.5" hidden="1" customHeight="1"/>
    <row r="58834" ht="16.5" hidden="1" customHeight="1"/>
    <row r="58835" ht="16.5" hidden="1" customHeight="1"/>
    <row r="58836" ht="16.5" hidden="1" customHeight="1"/>
    <row r="58837" ht="16.5" hidden="1" customHeight="1"/>
    <row r="58838" ht="16.5" hidden="1" customHeight="1"/>
    <row r="58839" ht="16.5" hidden="1" customHeight="1"/>
    <row r="58840" ht="16.5" hidden="1" customHeight="1"/>
    <row r="58841" ht="16.5" hidden="1" customHeight="1"/>
    <row r="58842" ht="16.5" hidden="1" customHeight="1"/>
    <row r="58843" ht="16.5" hidden="1" customHeight="1"/>
    <row r="58844" ht="16.5" hidden="1" customHeight="1"/>
    <row r="58845" ht="16.5" hidden="1" customHeight="1"/>
    <row r="58846" ht="16.5" hidden="1" customHeight="1"/>
    <row r="58847" ht="16.5" hidden="1" customHeight="1"/>
    <row r="58848" ht="16.5" hidden="1" customHeight="1"/>
    <row r="58849" ht="16.5" hidden="1" customHeight="1"/>
    <row r="58850" ht="16.5" hidden="1" customHeight="1"/>
    <row r="58851" ht="16.5" hidden="1" customHeight="1"/>
    <row r="58852" ht="16.5" hidden="1" customHeight="1"/>
    <row r="58853" ht="16.5" hidden="1" customHeight="1"/>
    <row r="58854" ht="16.5" hidden="1" customHeight="1"/>
    <row r="58855" ht="16.5" hidden="1" customHeight="1"/>
    <row r="58856" ht="16.5" hidden="1" customHeight="1"/>
    <row r="58857" ht="16.5" hidden="1" customHeight="1"/>
    <row r="58858" ht="16.5" hidden="1" customHeight="1"/>
    <row r="58859" ht="16.5" hidden="1" customHeight="1"/>
    <row r="58860" ht="16.5" hidden="1" customHeight="1"/>
    <row r="58861" ht="16.5" hidden="1" customHeight="1"/>
    <row r="58862" ht="16.5" hidden="1" customHeight="1"/>
    <row r="58863" ht="16.5" hidden="1" customHeight="1"/>
    <row r="58864" ht="16.5" hidden="1" customHeight="1"/>
    <row r="58865" ht="16.5" hidden="1" customHeight="1"/>
    <row r="58866" ht="16.5" hidden="1" customHeight="1"/>
    <row r="58867" ht="16.5" hidden="1" customHeight="1"/>
    <row r="58868" ht="16.5" hidden="1" customHeight="1"/>
    <row r="58869" ht="16.5" hidden="1" customHeight="1"/>
    <row r="58870" ht="16.5" hidden="1" customHeight="1"/>
    <row r="58871" ht="16.5" hidden="1" customHeight="1"/>
    <row r="58872" ht="16.5" hidden="1" customHeight="1"/>
    <row r="58873" ht="16.5" hidden="1" customHeight="1"/>
    <row r="58874" ht="16.5" hidden="1" customHeight="1"/>
    <row r="58875" ht="16.5" hidden="1" customHeight="1"/>
    <row r="58876" ht="16.5" hidden="1" customHeight="1"/>
    <row r="58877" ht="16.5" hidden="1" customHeight="1"/>
    <row r="58878" ht="16.5" hidden="1" customHeight="1"/>
    <row r="58879" ht="16.5" hidden="1" customHeight="1"/>
    <row r="58880" ht="16.5" hidden="1" customHeight="1"/>
    <row r="58881" ht="16.5" hidden="1" customHeight="1"/>
    <row r="58882" ht="16.5" hidden="1" customHeight="1"/>
    <row r="58883" ht="16.5" hidden="1" customHeight="1"/>
    <row r="58884" ht="16.5" hidden="1" customHeight="1"/>
    <row r="58885" ht="16.5" hidden="1" customHeight="1"/>
    <row r="58886" ht="16.5" hidden="1" customHeight="1"/>
    <row r="58887" ht="16.5" hidden="1" customHeight="1"/>
    <row r="58888" ht="16.5" hidden="1" customHeight="1"/>
    <row r="58889" ht="16.5" hidden="1" customHeight="1"/>
    <row r="58890" ht="16.5" hidden="1" customHeight="1"/>
    <row r="58891" ht="16.5" hidden="1" customHeight="1"/>
    <row r="58892" ht="16.5" hidden="1" customHeight="1"/>
    <row r="58893" ht="16.5" hidden="1" customHeight="1"/>
    <row r="58894" ht="16.5" hidden="1" customHeight="1"/>
    <row r="58895" ht="16.5" hidden="1" customHeight="1"/>
    <row r="58896" ht="16.5" hidden="1" customHeight="1"/>
    <row r="58897" ht="16.5" hidden="1" customHeight="1"/>
    <row r="58898" ht="16.5" hidden="1" customHeight="1"/>
    <row r="58899" ht="16.5" hidden="1" customHeight="1"/>
    <row r="58900" ht="16.5" hidden="1" customHeight="1"/>
    <row r="58901" ht="16.5" hidden="1" customHeight="1"/>
    <row r="58902" ht="16.5" hidden="1" customHeight="1"/>
    <row r="58903" ht="16.5" hidden="1" customHeight="1"/>
    <row r="58904" ht="16.5" hidden="1" customHeight="1"/>
    <row r="58905" ht="16.5" hidden="1" customHeight="1"/>
    <row r="58906" ht="16.5" hidden="1" customHeight="1"/>
    <row r="58907" ht="16.5" hidden="1" customHeight="1"/>
    <row r="58908" ht="16.5" hidden="1" customHeight="1"/>
    <row r="58909" ht="16.5" hidden="1" customHeight="1"/>
    <row r="58910" ht="16.5" hidden="1" customHeight="1"/>
    <row r="58911" ht="16.5" hidden="1" customHeight="1"/>
    <row r="58912" ht="16.5" hidden="1" customHeight="1"/>
    <row r="58913" ht="16.5" hidden="1" customHeight="1"/>
    <row r="58914" ht="16.5" hidden="1" customHeight="1"/>
    <row r="58915" ht="16.5" hidden="1" customHeight="1"/>
    <row r="58916" ht="16.5" hidden="1" customHeight="1"/>
    <row r="58917" ht="16.5" hidden="1" customHeight="1"/>
    <row r="58918" ht="16.5" hidden="1" customHeight="1"/>
    <row r="58919" ht="16.5" hidden="1" customHeight="1"/>
    <row r="58920" ht="16.5" hidden="1" customHeight="1"/>
    <row r="58921" ht="16.5" hidden="1" customHeight="1"/>
    <row r="58922" ht="16.5" hidden="1" customHeight="1"/>
    <row r="58923" ht="16.5" hidden="1" customHeight="1"/>
    <row r="58924" ht="16.5" hidden="1" customHeight="1"/>
    <row r="58925" ht="16.5" hidden="1" customHeight="1"/>
    <row r="58926" ht="16.5" hidden="1" customHeight="1"/>
    <row r="58927" ht="16.5" hidden="1" customHeight="1"/>
    <row r="58928" ht="16.5" hidden="1" customHeight="1"/>
    <row r="58929" ht="16.5" hidden="1" customHeight="1"/>
    <row r="58930" ht="16.5" hidden="1" customHeight="1"/>
    <row r="58931" ht="16.5" hidden="1" customHeight="1"/>
    <row r="58932" ht="16.5" hidden="1" customHeight="1"/>
    <row r="58933" ht="16.5" hidden="1" customHeight="1"/>
    <row r="58934" ht="16.5" hidden="1" customHeight="1"/>
    <row r="58935" ht="16.5" hidden="1" customHeight="1"/>
    <row r="58936" ht="16.5" hidden="1" customHeight="1"/>
    <row r="58937" ht="16.5" hidden="1" customHeight="1"/>
    <row r="58938" ht="16.5" hidden="1" customHeight="1"/>
    <row r="58939" ht="16.5" hidden="1" customHeight="1"/>
    <row r="58940" ht="16.5" hidden="1" customHeight="1"/>
    <row r="58941" ht="16.5" hidden="1" customHeight="1"/>
    <row r="58942" ht="16.5" hidden="1" customHeight="1"/>
    <row r="58943" ht="16.5" hidden="1" customHeight="1"/>
    <row r="58944" ht="16.5" hidden="1" customHeight="1"/>
    <row r="58945" ht="16.5" hidden="1" customHeight="1"/>
    <row r="58946" ht="16.5" hidden="1" customHeight="1"/>
    <row r="58947" ht="16.5" hidden="1" customHeight="1"/>
    <row r="58948" ht="16.5" hidden="1" customHeight="1"/>
    <row r="58949" ht="16.5" hidden="1" customHeight="1"/>
    <row r="58950" ht="16.5" hidden="1" customHeight="1"/>
    <row r="58951" ht="16.5" hidden="1" customHeight="1"/>
    <row r="58952" ht="16.5" hidden="1" customHeight="1"/>
    <row r="58953" ht="16.5" hidden="1" customHeight="1"/>
    <row r="58954" ht="16.5" hidden="1" customHeight="1"/>
    <row r="58955" ht="16.5" hidden="1" customHeight="1"/>
    <row r="58956" ht="16.5" hidden="1" customHeight="1"/>
    <row r="58957" ht="16.5" hidden="1" customHeight="1"/>
    <row r="58958" ht="16.5" hidden="1" customHeight="1"/>
    <row r="58959" ht="16.5" hidden="1" customHeight="1"/>
    <row r="58960" ht="16.5" hidden="1" customHeight="1"/>
    <row r="58961" ht="16.5" hidden="1" customHeight="1"/>
    <row r="58962" ht="16.5" hidden="1" customHeight="1"/>
    <row r="58963" ht="16.5" hidden="1" customHeight="1"/>
    <row r="58964" ht="16.5" hidden="1" customHeight="1"/>
    <row r="58965" ht="16.5" hidden="1" customHeight="1"/>
    <row r="58966" ht="16.5" hidden="1" customHeight="1"/>
    <row r="58967" ht="16.5" hidden="1" customHeight="1"/>
    <row r="58968" ht="16.5" hidden="1" customHeight="1"/>
    <row r="58969" ht="16.5" hidden="1" customHeight="1"/>
    <row r="58970" ht="16.5" hidden="1" customHeight="1"/>
    <row r="58971" ht="16.5" hidden="1" customHeight="1"/>
    <row r="58972" ht="16.5" hidden="1" customHeight="1"/>
    <row r="58973" ht="16.5" hidden="1" customHeight="1"/>
    <row r="58974" ht="16.5" hidden="1" customHeight="1"/>
    <row r="58975" ht="16.5" hidden="1" customHeight="1"/>
    <row r="58976" ht="16.5" hidden="1" customHeight="1"/>
    <row r="58977" ht="16.5" hidden="1" customHeight="1"/>
    <row r="58978" ht="16.5" hidden="1" customHeight="1"/>
    <row r="58979" ht="16.5" hidden="1" customHeight="1"/>
    <row r="58980" ht="16.5" hidden="1" customHeight="1"/>
    <row r="58981" ht="16.5" hidden="1" customHeight="1"/>
    <row r="58982" ht="16.5" hidden="1" customHeight="1"/>
    <row r="58983" ht="16.5" hidden="1" customHeight="1"/>
    <row r="58984" ht="16.5" hidden="1" customHeight="1"/>
    <row r="58985" ht="16.5" hidden="1" customHeight="1"/>
    <row r="58986" ht="16.5" hidden="1" customHeight="1"/>
    <row r="58987" ht="16.5" hidden="1" customHeight="1"/>
    <row r="58988" ht="16.5" hidden="1" customHeight="1"/>
    <row r="58989" ht="16.5" hidden="1" customHeight="1"/>
    <row r="58990" ht="16.5" hidden="1" customHeight="1"/>
    <row r="58991" ht="16.5" hidden="1" customHeight="1"/>
    <row r="58992" ht="16.5" hidden="1" customHeight="1"/>
    <row r="58993" ht="16.5" hidden="1" customHeight="1"/>
    <row r="58994" ht="16.5" hidden="1" customHeight="1"/>
    <row r="58995" ht="16.5" hidden="1" customHeight="1"/>
    <row r="58996" ht="16.5" hidden="1" customHeight="1"/>
    <row r="58997" ht="16.5" hidden="1" customHeight="1"/>
    <row r="58998" ht="16.5" hidden="1" customHeight="1"/>
    <row r="58999" ht="16.5" hidden="1" customHeight="1"/>
    <row r="59000" ht="16.5" hidden="1" customHeight="1"/>
    <row r="59001" ht="16.5" hidden="1" customHeight="1"/>
    <row r="59002" ht="16.5" hidden="1" customHeight="1"/>
    <row r="59003" ht="16.5" hidden="1" customHeight="1"/>
    <row r="59004" ht="16.5" hidden="1" customHeight="1"/>
    <row r="59005" ht="16.5" hidden="1" customHeight="1"/>
    <row r="59006" ht="16.5" hidden="1" customHeight="1"/>
    <row r="59007" ht="16.5" hidden="1" customHeight="1"/>
    <row r="59008" ht="16.5" hidden="1" customHeight="1"/>
    <row r="59009" ht="16.5" hidden="1" customHeight="1"/>
    <row r="59010" ht="16.5" hidden="1" customHeight="1"/>
    <row r="59011" ht="16.5" hidden="1" customHeight="1"/>
    <row r="59012" ht="16.5" hidden="1" customHeight="1"/>
    <row r="59013" ht="16.5" hidden="1" customHeight="1"/>
    <row r="59014" ht="16.5" hidden="1" customHeight="1"/>
    <row r="59015" ht="16.5" hidden="1" customHeight="1"/>
    <row r="59016" ht="16.5" hidden="1" customHeight="1"/>
    <row r="59017" ht="16.5" hidden="1" customHeight="1"/>
    <row r="59018" ht="16.5" hidden="1" customHeight="1"/>
    <row r="59019" ht="16.5" hidden="1" customHeight="1"/>
    <row r="59020" ht="16.5" hidden="1" customHeight="1"/>
    <row r="59021" ht="16.5" hidden="1" customHeight="1"/>
    <row r="59022" ht="16.5" hidden="1" customHeight="1"/>
    <row r="59023" ht="16.5" hidden="1" customHeight="1"/>
    <row r="59024" ht="16.5" hidden="1" customHeight="1"/>
    <row r="59025" ht="16.5" hidden="1" customHeight="1"/>
    <row r="59026" ht="16.5" hidden="1" customHeight="1"/>
    <row r="59027" ht="16.5" hidden="1" customHeight="1"/>
    <row r="59028" ht="16.5" hidden="1" customHeight="1"/>
    <row r="59029" ht="16.5" hidden="1" customHeight="1"/>
    <row r="59030" ht="16.5" hidden="1" customHeight="1"/>
    <row r="59031" ht="16.5" hidden="1" customHeight="1"/>
    <row r="59032" ht="16.5" hidden="1" customHeight="1"/>
    <row r="59033" ht="16.5" hidden="1" customHeight="1"/>
    <row r="59034" ht="16.5" hidden="1" customHeight="1"/>
    <row r="59035" ht="16.5" hidden="1" customHeight="1"/>
    <row r="59036" ht="16.5" hidden="1" customHeight="1"/>
    <row r="59037" ht="16.5" hidden="1" customHeight="1"/>
    <row r="59038" ht="16.5" hidden="1" customHeight="1"/>
    <row r="59039" ht="16.5" hidden="1" customHeight="1"/>
    <row r="59040" ht="16.5" hidden="1" customHeight="1"/>
    <row r="59041" ht="16.5" hidden="1" customHeight="1"/>
    <row r="59042" ht="16.5" hidden="1" customHeight="1"/>
    <row r="59043" ht="16.5" hidden="1" customHeight="1"/>
    <row r="59044" ht="16.5" hidden="1" customHeight="1"/>
    <row r="59045" ht="16.5" hidden="1" customHeight="1"/>
    <row r="59046" ht="16.5" hidden="1" customHeight="1"/>
    <row r="59047" ht="16.5" hidden="1" customHeight="1"/>
    <row r="59048" ht="16.5" hidden="1" customHeight="1"/>
    <row r="59049" ht="16.5" hidden="1" customHeight="1"/>
    <row r="59050" ht="16.5" hidden="1" customHeight="1"/>
    <row r="59051" ht="16.5" hidden="1" customHeight="1"/>
    <row r="59052" ht="16.5" hidden="1" customHeight="1"/>
    <row r="59053" ht="16.5" hidden="1" customHeight="1"/>
    <row r="59054" ht="16.5" hidden="1" customHeight="1"/>
    <row r="59055" ht="16.5" hidden="1" customHeight="1"/>
    <row r="59056" ht="16.5" hidden="1" customHeight="1"/>
    <row r="59057" ht="16.5" hidden="1" customHeight="1"/>
    <row r="59058" ht="16.5" hidden="1" customHeight="1"/>
    <row r="59059" ht="16.5" hidden="1" customHeight="1"/>
    <row r="59060" ht="16.5" hidden="1" customHeight="1"/>
    <row r="59061" ht="16.5" hidden="1" customHeight="1"/>
    <row r="59062" ht="16.5" hidden="1" customHeight="1"/>
    <row r="59063" ht="16.5" hidden="1" customHeight="1"/>
    <row r="59064" ht="16.5" hidden="1" customHeight="1"/>
    <row r="59065" ht="16.5" hidden="1" customHeight="1"/>
    <row r="59066" ht="16.5" hidden="1" customHeight="1"/>
    <row r="59067" ht="16.5" hidden="1" customHeight="1"/>
    <row r="59068" ht="16.5" hidden="1" customHeight="1"/>
    <row r="59069" ht="16.5" hidden="1" customHeight="1"/>
    <row r="59070" ht="16.5" hidden="1" customHeight="1"/>
    <row r="59071" ht="16.5" hidden="1" customHeight="1"/>
    <row r="59072" ht="16.5" hidden="1" customHeight="1"/>
    <row r="59073" ht="16.5" hidden="1" customHeight="1"/>
    <row r="59074" ht="16.5" hidden="1" customHeight="1"/>
    <row r="59075" ht="16.5" hidden="1" customHeight="1"/>
    <row r="59076" ht="16.5" hidden="1" customHeight="1"/>
    <row r="59077" ht="16.5" hidden="1" customHeight="1"/>
    <row r="59078" ht="16.5" hidden="1" customHeight="1"/>
    <row r="59079" ht="16.5" hidden="1" customHeight="1"/>
    <row r="59080" ht="16.5" hidden="1" customHeight="1"/>
    <row r="59081" ht="16.5" hidden="1" customHeight="1"/>
    <row r="59082" ht="16.5" hidden="1" customHeight="1"/>
    <row r="59083" ht="16.5" hidden="1" customHeight="1"/>
    <row r="59084" ht="16.5" hidden="1" customHeight="1"/>
    <row r="59085" ht="16.5" hidden="1" customHeight="1"/>
    <row r="59086" ht="16.5" hidden="1" customHeight="1"/>
    <row r="59087" ht="16.5" hidden="1" customHeight="1"/>
    <row r="59088" ht="16.5" hidden="1" customHeight="1"/>
    <row r="59089" ht="16.5" hidden="1" customHeight="1"/>
    <row r="59090" ht="16.5" hidden="1" customHeight="1"/>
    <row r="59091" ht="16.5" hidden="1" customHeight="1"/>
    <row r="59092" ht="16.5" hidden="1" customHeight="1"/>
    <row r="59093" ht="16.5" hidden="1" customHeight="1"/>
    <row r="59094" ht="16.5" hidden="1" customHeight="1"/>
    <row r="59095" ht="16.5" hidden="1" customHeight="1"/>
    <row r="59096" ht="16.5" hidden="1" customHeight="1"/>
    <row r="59097" ht="16.5" hidden="1" customHeight="1"/>
    <row r="59098" ht="16.5" hidden="1" customHeight="1"/>
    <row r="59099" ht="16.5" hidden="1" customHeight="1"/>
    <row r="59100" ht="16.5" hidden="1" customHeight="1"/>
    <row r="59101" ht="16.5" hidden="1" customHeight="1"/>
    <row r="59102" ht="16.5" hidden="1" customHeight="1"/>
    <row r="59103" ht="16.5" hidden="1" customHeight="1"/>
    <row r="59104" ht="16.5" hidden="1" customHeight="1"/>
    <row r="59105" ht="16.5" hidden="1" customHeight="1"/>
    <row r="59106" ht="16.5" hidden="1" customHeight="1"/>
    <row r="59107" ht="16.5" hidden="1" customHeight="1"/>
    <row r="59108" ht="16.5" hidden="1" customHeight="1"/>
    <row r="59109" ht="16.5" hidden="1" customHeight="1"/>
    <row r="59110" ht="16.5" hidden="1" customHeight="1"/>
    <row r="59111" ht="16.5" hidden="1" customHeight="1"/>
    <row r="59112" ht="16.5" hidden="1" customHeight="1"/>
    <row r="59113" ht="16.5" hidden="1" customHeight="1"/>
    <row r="59114" ht="16.5" hidden="1" customHeight="1"/>
    <row r="59115" ht="16.5" hidden="1" customHeight="1"/>
    <row r="59116" ht="16.5" hidden="1" customHeight="1"/>
    <row r="59117" ht="16.5" hidden="1" customHeight="1"/>
    <row r="59118" ht="16.5" hidden="1" customHeight="1"/>
    <row r="59119" ht="16.5" hidden="1" customHeight="1"/>
    <row r="59120" ht="16.5" hidden="1" customHeight="1"/>
    <row r="59121" ht="16.5" hidden="1" customHeight="1"/>
    <row r="59122" ht="16.5" hidden="1" customHeight="1"/>
    <row r="59123" ht="16.5" hidden="1" customHeight="1"/>
    <row r="59124" ht="16.5" hidden="1" customHeight="1"/>
    <row r="59125" ht="16.5" hidden="1" customHeight="1"/>
    <row r="59126" ht="16.5" hidden="1" customHeight="1"/>
    <row r="59127" ht="16.5" hidden="1" customHeight="1"/>
    <row r="59128" ht="16.5" hidden="1" customHeight="1"/>
    <row r="59129" ht="16.5" hidden="1" customHeight="1"/>
    <row r="59130" ht="16.5" hidden="1" customHeight="1"/>
    <row r="59131" ht="16.5" hidden="1" customHeight="1"/>
    <row r="59132" ht="16.5" hidden="1" customHeight="1"/>
    <row r="59133" ht="16.5" hidden="1" customHeight="1"/>
    <row r="59134" ht="16.5" hidden="1" customHeight="1"/>
    <row r="59135" ht="16.5" hidden="1" customHeight="1"/>
    <row r="59136" ht="16.5" hidden="1" customHeight="1"/>
    <row r="59137" ht="16.5" hidden="1" customHeight="1"/>
    <row r="59138" ht="16.5" hidden="1" customHeight="1"/>
    <row r="59139" ht="16.5" hidden="1" customHeight="1"/>
    <row r="59140" ht="16.5" hidden="1" customHeight="1"/>
    <row r="59141" ht="16.5" hidden="1" customHeight="1"/>
    <row r="59142" ht="16.5" hidden="1" customHeight="1"/>
    <row r="59143" ht="16.5" hidden="1" customHeight="1"/>
    <row r="59144" ht="16.5" hidden="1" customHeight="1"/>
    <row r="59145" ht="16.5" hidden="1" customHeight="1"/>
    <row r="59146" ht="16.5" hidden="1" customHeight="1"/>
    <row r="59147" ht="16.5" hidden="1" customHeight="1"/>
    <row r="59148" ht="16.5" hidden="1" customHeight="1"/>
    <row r="59149" ht="16.5" hidden="1" customHeight="1"/>
    <row r="59150" ht="16.5" hidden="1" customHeight="1"/>
    <row r="59151" ht="16.5" hidden="1" customHeight="1"/>
    <row r="59152" ht="16.5" hidden="1" customHeight="1"/>
    <row r="59153" ht="16.5" hidden="1" customHeight="1"/>
    <row r="59154" ht="16.5" hidden="1" customHeight="1"/>
    <row r="59155" ht="16.5" hidden="1" customHeight="1"/>
    <row r="59156" ht="16.5" hidden="1" customHeight="1"/>
    <row r="59157" ht="16.5" hidden="1" customHeight="1"/>
    <row r="59158" ht="16.5" hidden="1" customHeight="1"/>
    <row r="59159" ht="16.5" hidden="1" customHeight="1"/>
    <row r="59160" ht="16.5" hidden="1" customHeight="1"/>
    <row r="59161" ht="16.5" hidden="1" customHeight="1"/>
    <row r="59162" ht="16.5" hidden="1" customHeight="1"/>
    <row r="59163" ht="16.5" hidden="1" customHeight="1"/>
    <row r="59164" ht="16.5" hidden="1" customHeight="1"/>
    <row r="59165" ht="16.5" hidden="1" customHeight="1"/>
    <row r="59166" ht="16.5" hidden="1" customHeight="1"/>
    <row r="59167" ht="16.5" hidden="1" customHeight="1"/>
    <row r="59168" ht="16.5" hidden="1" customHeight="1"/>
    <row r="59169" ht="16.5" hidden="1" customHeight="1"/>
    <row r="59170" ht="16.5" hidden="1" customHeight="1"/>
    <row r="59171" ht="16.5" hidden="1" customHeight="1"/>
    <row r="59172" ht="16.5" hidden="1" customHeight="1"/>
    <row r="59173" ht="16.5" hidden="1" customHeight="1"/>
    <row r="59174" ht="16.5" hidden="1" customHeight="1"/>
    <row r="59175" ht="16.5" hidden="1" customHeight="1"/>
    <row r="59176" ht="16.5" hidden="1" customHeight="1"/>
    <row r="59177" ht="16.5" hidden="1" customHeight="1"/>
    <row r="59178" ht="16.5" hidden="1" customHeight="1"/>
    <row r="59179" ht="16.5" hidden="1" customHeight="1"/>
    <row r="59180" ht="16.5" hidden="1" customHeight="1"/>
    <row r="59181" ht="16.5" hidden="1" customHeight="1"/>
    <row r="59182" ht="16.5" hidden="1" customHeight="1"/>
    <row r="59183" ht="16.5" hidden="1" customHeight="1"/>
    <row r="59184" ht="16.5" hidden="1" customHeight="1"/>
    <row r="59185" ht="16.5" hidden="1" customHeight="1"/>
    <row r="59186" ht="16.5" hidden="1" customHeight="1"/>
    <row r="59187" ht="16.5" hidden="1" customHeight="1"/>
    <row r="59188" ht="16.5" hidden="1" customHeight="1"/>
    <row r="59189" ht="16.5" hidden="1" customHeight="1"/>
    <row r="59190" ht="16.5" hidden="1" customHeight="1"/>
    <row r="59191" ht="16.5" hidden="1" customHeight="1"/>
    <row r="59192" ht="16.5" hidden="1" customHeight="1"/>
    <row r="59193" ht="16.5" hidden="1" customHeight="1"/>
    <row r="59194" ht="16.5" hidden="1" customHeight="1"/>
    <row r="59195" ht="16.5" hidden="1" customHeight="1"/>
    <row r="59196" ht="16.5" hidden="1" customHeight="1"/>
    <row r="59197" ht="16.5" hidden="1" customHeight="1"/>
    <row r="59198" ht="16.5" hidden="1" customHeight="1"/>
    <row r="59199" ht="16.5" hidden="1" customHeight="1"/>
    <row r="59200" ht="16.5" hidden="1" customHeight="1"/>
    <row r="59201" ht="16.5" hidden="1" customHeight="1"/>
    <row r="59202" ht="16.5" hidden="1" customHeight="1"/>
    <row r="59203" ht="16.5" hidden="1" customHeight="1"/>
    <row r="59204" ht="16.5" hidden="1" customHeight="1"/>
    <row r="59205" ht="16.5" hidden="1" customHeight="1"/>
    <row r="59206" ht="16.5" hidden="1" customHeight="1"/>
    <row r="59207" ht="16.5" hidden="1" customHeight="1"/>
    <row r="59208" ht="16.5" hidden="1" customHeight="1"/>
    <row r="59209" ht="16.5" hidden="1" customHeight="1"/>
    <row r="59210" ht="16.5" hidden="1" customHeight="1"/>
    <row r="59211" ht="16.5" hidden="1" customHeight="1"/>
    <row r="59212" ht="16.5" hidden="1" customHeight="1"/>
    <row r="59213" ht="16.5" hidden="1" customHeight="1"/>
    <row r="59214" ht="16.5" hidden="1" customHeight="1"/>
    <row r="59215" ht="16.5" hidden="1" customHeight="1"/>
    <row r="59216" ht="16.5" hidden="1" customHeight="1"/>
    <row r="59217" ht="16.5" hidden="1" customHeight="1"/>
    <row r="59218" ht="16.5" hidden="1" customHeight="1"/>
    <row r="59219" ht="16.5" hidden="1" customHeight="1"/>
    <row r="59220" ht="16.5" hidden="1" customHeight="1"/>
    <row r="59221" ht="16.5" hidden="1" customHeight="1"/>
    <row r="59222" ht="16.5" hidden="1" customHeight="1"/>
    <row r="59223" ht="16.5" hidden="1" customHeight="1"/>
    <row r="59224" ht="16.5" hidden="1" customHeight="1"/>
    <row r="59225" ht="16.5" hidden="1" customHeight="1"/>
    <row r="59226" ht="16.5" hidden="1" customHeight="1"/>
    <row r="59227" ht="16.5" hidden="1" customHeight="1"/>
    <row r="59228" ht="16.5" hidden="1" customHeight="1"/>
    <row r="59229" ht="16.5" hidden="1" customHeight="1"/>
    <row r="59230" ht="16.5" hidden="1" customHeight="1"/>
    <row r="59231" ht="16.5" hidden="1" customHeight="1"/>
    <row r="59232" ht="16.5" hidden="1" customHeight="1"/>
    <row r="59233" ht="16.5" hidden="1" customHeight="1"/>
    <row r="59234" ht="16.5" hidden="1" customHeight="1"/>
    <row r="59235" ht="16.5" hidden="1" customHeight="1"/>
    <row r="59236" ht="16.5" hidden="1" customHeight="1"/>
    <row r="59237" ht="16.5" hidden="1" customHeight="1"/>
    <row r="59238" ht="16.5" hidden="1" customHeight="1"/>
    <row r="59239" ht="16.5" hidden="1" customHeight="1"/>
    <row r="59240" ht="16.5" hidden="1" customHeight="1"/>
    <row r="59241" ht="16.5" hidden="1" customHeight="1"/>
    <row r="59242" ht="16.5" hidden="1" customHeight="1"/>
    <row r="59243" ht="16.5" hidden="1" customHeight="1"/>
    <row r="59244" ht="16.5" hidden="1" customHeight="1"/>
    <row r="59245" ht="16.5" hidden="1" customHeight="1"/>
    <row r="59246" ht="16.5" hidden="1" customHeight="1"/>
    <row r="59247" ht="16.5" hidden="1" customHeight="1"/>
    <row r="59248" ht="16.5" hidden="1" customHeight="1"/>
    <row r="59249" ht="16.5" hidden="1" customHeight="1"/>
    <row r="59250" ht="16.5" hidden="1" customHeight="1"/>
    <row r="59251" ht="16.5" hidden="1" customHeight="1"/>
    <row r="59252" ht="16.5" hidden="1" customHeight="1"/>
    <row r="59253" ht="16.5" hidden="1" customHeight="1"/>
    <row r="59254" ht="16.5" hidden="1" customHeight="1"/>
    <row r="59255" ht="16.5" hidden="1" customHeight="1"/>
    <row r="59256" ht="16.5" hidden="1" customHeight="1"/>
    <row r="59257" ht="16.5" hidden="1" customHeight="1"/>
    <row r="59258" ht="16.5" hidden="1" customHeight="1"/>
    <row r="59259" ht="16.5" hidden="1" customHeight="1"/>
    <row r="59260" ht="16.5" hidden="1" customHeight="1"/>
    <row r="59261" ht="16.5" hidden="1" customHeight="1"/>
    <row r="59262" ht="16.5" hidden="1" customHeight="1"/>
    <row r="59263" ht="16.5" hidden="1" customHeight="1"/>
    <row r="59264" ht="16.5" hidden="1" customHeight="1"/>
    <row r="59265" ht="16.5" hidden="1" customHeight="1"/>
    <row r="59266" ht="16.5" hidden="1" customHeight="1"/>
    <row r="59267" ht="16.5" hidden="1" customHeight="1"/>
    <row r="59268" ht="16.5" hidden="1" customHeight="1"/>
    <row r="59269" ht="16.5" hidden="1" customHeight="1"/>
    <row r="59270" ht="16.5" hidden="1" customHeight="1"/>
    <row r="59271" ht="16.5" hidden="1" customHeight="1"/>
    <row r="59272" ht="16.5" hidden="1" customHeight="1"/>
    <row r="59273" ht="16.5" hidden="1" customHeight="1"/>
    <row r="59274" ht="16.5" hidden="1" customHeight="1"/>
    <row r="59275" ht="16.5" hidden="1" customHeight="1"/>
    <row r="59276" ht="16.5" hidden="1" customHeight="1"/>
    <row r="59277" ht="16.5" hidden="1" customHeight="1"/>
    <row r="59278" ht="16.5" hidden="1" customHeight="1"/>
    <row r="59279" ht="16.5" hidden="1" customHeight="1"/>
    <row r="59280" ht="16.5" hidden="1" customHeight="1"/>
    <row r="59281" ht="16.5" hidden="1" customHeight="1"/>
    <row r="59282" ht="16.5" hidden="1" customHeight="1"/>
    <row r="59283" ht="16.5" hidden="1" customHeight="1"/>
    <row r="59284" ht="16.5" hidden="1" customHeight="1"/>
    <row r="59285" ht="16.5" hidden="1" customHeight="1"/>
    <row r="59286" ht="16.5" hidden="1" customHeight="1"/>
    <row r="59287" ht="16.5" hidden="1" customHeight="1"/>
    <row r="59288" ht="16.5" hidden="1" customHeight="1"/>
    <row r="59289" ht="16.5" hidden="1" customHeight="1"/>
    <row r="59290" ht="16.5" hidden="1" customHeight="1"/>
    <row r="59291" ht="16.5" hidden="1" customHeight="1"/>
    <row r="59292" ht="16.5" hidden="1" customHeight="1"/>
    <row r="59293" ht="16.5" hidden="1" customHeight="1"/>
    <row r="59294" ht="16.5" hidden="1" customHeight="1"/>
    <row r="59295" ht="16.5" hidden="1" customHeight="1"/>
    <row r="59296" ht="16.5" hidden="1" customHeight="1"/>
    <row r="59297" ht="16.5" hidden="1" customHeight="1"/>
    <row r="59298" ht="16.5" hidden="1" customHeight="1"/>
    <row r="59299" ht="16.5" hidden="1" customHeight="1"/>
    <row r="59300" ht="16.5" hidden="1" customHeight="1"/>
    <row r="59301" ht="16.5" hidden="1" customHeight="1"/>
    <row r="59302" ht="16.5" hidden="1" customHeight="1"/>
    <row r="59303" ht="16.5" hidden="1" customHeight="1"/>
    <row r="59304" ht="16.5" hidden="1" customHeight="1"/>
    <row r="59305" ht="16.5" hidden="1" customHeight="1"/>
    <row r="59306" ht="16.5" hidden="1" customHeight="1"/>
    <row r="59307" ht="16.5" hidden="1" customHeight="1"/>
    <row r="59308" ht="16.5" hidden="1" customHeight="1"/>
    <row r="59309" ht="16.5" hidden="1" customHeight="1"/>
    <row r="59310" ht="16.5" hidden="1" customHeight="1"/>
    <row r="59311" ht="16.5" hidden="1" customHeight="1"/>
    <row r="59312" ht="16.5" hidden="1" customHeight="1"/>
    <row r="59313" ht="16.5" hidden="1" customHeight="1"/>
    <row r="59314" ht="16.5" hidden="1" customHeight="1"/>
    <row r="59315" ht="16.5" hidden="1" customHeight="1"/>
    <row r="59316" ht="16.5" hidden="1" customHeight="1"/>
    <row r="59317" ht="16.5" hidden="1" customHeight="1"/>
    <row r="59318" ht="16.5" hidden="1" customHeight="1"/>
    <row r="59319" ht="16.5" hidden="1" customHeight="1"/>
    <row r="59320" ht="16.5" hidden="1" customHeight="1"/>
    <row r="59321" ht="16.5" hidden="1" customHeight="1"/>
    <row r="59322" ht="16.5" hidden="1" customHeight="1"/>
    <row r="59323" ht="16.5" hidden="1" customHeight="1"/>
    <row r="59324" ht="16.5" hidden="1" customHeight="1"/>
    <row r="59325" ht="16.5" hidden="1" customHeight="1"/>
    <row r="59326" ht="16.5" hidden="1" customHeight="1"/>
    <row r="59327" ht="16.5" hidden="1" customHeight="1"/>
    <row r="59328" ht="16.5" hidden="1" customHeight="1"/>
    <row r="59329" ht="16.5" hidden="1" customHeight="1"/>
    <row r="59330" ht="16.5" hidden="1" customHeight="1"/>
    <row r="59331" ht="16.5" hidden="1" customHeight="1"/>
    <row r="59332" ht="16.5" hidden="1" customHeight="1"/>
    <row r="59333" ht="16.5" hidden="1" customHeight="1"/>
    <row r="59334" ht="16.5" hidden="1" customHeight="1"/>
    <row r="59335" ht="16.5" hidden="1" customHeight="1"/>
    <row r="59336" ht="16.5" hidden="1" customHeight="1"/>
    <row r="59337" ht="16.5" hidden="1" customHeight="1"/>
    <row r="59338" ht="16.5" hidden="1" customHeight="1"/>
    <row r="59339" ht="16.5" hidden="1" customHeight="1"/>
    <row r="59340" ht="16.5" hidden="1" customHeight="1"/>
    <row r="59341" ht="16.5" hidden="1" customHeight="1"/>
    <row r="59342" ht="16.5" hidden="1" customHeight="1"/>
    <row r="59343" ht="16.5" hidden="1" customHeight="1"/>
    <row r="59344" ht="16.5" hidden="1" customHeight="1"/>
    <row r="59345" ht="16.5" hidden="1" customHeight="1"/>
    <row r="59346" ht="16.5" hidden="1" customHeight="1"/>
    <row r="59347" ht="16.5" hidden="1" customHeight="1"/>
    <row r="59348" ht="16.5" hidden="1" customHeight="1"/>
    <row r="59349" ht="16.5" hidden="1" customHeight="1"/>
    <row r="59350" ht="16.5" hidden="1" customHeight="1"/>
    <row r="59351" ht="16.5" hidden="1" customHeight="1"/>
    <row r="59352" ht="16.5" hidden="1" customHeight="1"/>
    <row r="59353" ht="16.5" hidden="1" customHeight="1"/>
    <row r="59354" ht="16.5" hidden="1" customHeight="1"/>
    <row r="59355" ht="16.5" hidden="1" customHeight="1"/>
    <row r="59356" ht="16.5" hidden="1" customHeight="1"/>
    <row r="59357" ht="16.5" hidden="1" customHeight="1"/>
    <row r="59358" ht="16.5" hidden="1" customHeight="1"/>
    <row r="59359" ht="16.5" hidden="1" customHeight="1"/>
    <row r="59360" ht="16.5" hidden="1" customHeight="1"/>
    <row r="59361" ht="16.5" hidden="1" customHeight="1"/>
    <row r="59362" ht="16.5" hidden="1" customHeight="1"/>
    <row r="59363" ht="16.5" hidden="1" customHeight="1"/>
    <row r="59364" ht="16.5" hidden="1" customHeight="1"/>
    <row r="59365" ht="16.5" hidden="1" customHeight="1"/>
    <row r="59366" ht="16.5" hidden="1" customHeight="1"/>
    <row r="59367" ht="16.5" hidden="1" customHeight="1"/>
    <row r="59368" ht="16.5" hidden="1" customHeight="1"/>
    <row r="59369" ht="16.5" hidden="1" customHeight="1"/>
    <row r="59370" ht="16.5" hidden="1" customHeight="1"/>
    <row r="59371" ht="16.5" hidden="1" customHeight="1"/>
    <row r="59372" ht="16.5" hidden="1" customHeight="1"/>
    <row r="59373" ht="16.5" hidden="1" customHeight="1"/>
    <row r="59374" ht="16.5" hidden="1" customHeight="1"/>
    <row r="59375" ht="16.5" hidden="1" customHeight="1"/>
    <row r="59376" ht="16.5" hidden="1" customHeight="1"/>
    <row r="59377" ht="16.5" hidden="1" customHeight="1"/>
    <row r="59378" ht="16.5" hidden="1" customHeight="1"/>
    <row r="59379" ht="16.5" hidden="1" customHeight="1"/>
    <row r="59380" ht="16.5" hidden="1" customHeight="1"/>
    <row r="59381" ht="16.5" hidden="1" customHeight="1"/>
    <row r="59382" ht="16.5" hidden="1" customHeight="1"/>
    <row r="59383" ht="16.5" hidden="1" customHeight="1"/>
    <row r="59384" ht="16.5" hidden="1" customHeight="1"/>
    <row r="59385" ht="16.5" hidden="1" customHeight="1"/>
    <row r="59386" ht="16.5" hidden="1" customHeight="1"/>
    <row r="59387" ht="16.5" hidden="1" customHeight="1"/>
    <row r="59388" ht="16.5" hidden="1" customHeight="1"/>
    <row r="59389" ht="16.5" hidden="1" customHeight="1"/>
    <row r="59390" ht="16.5" hidden="1" customHeight="1"/>
    <row r="59391" ht="16.5" hidden="1" customHeight="1"/>
    <row r="59392" ht="16.5" hidden="1" customHeight="1"/>
    <row r="59393" ht="16.5" hidden="1" customHeight="1"/>
    <row r="59394" ht="16.5" hidden="1" customHeight="1"/>
    <row r="59395" ht="16.5" hidden="1" customHeight="1"/>
    <row r="59396" ht="16.5" hidden="1" customHeight="1"/>
    <row r="59397" ht="16.5" hidden="1" customHeight="1"/>
    <row r="59398" ht="16.5" hidden="1" customHeight="1"/>
    <row r="59399" ht="16.5" hidden="1" customHeight="1"/>
    <row r="59400" ht="16.5" hidden="1" customHeight="1"/>
    <row r="59401" ht="16.5" hidden="1" customHeight="1"/>
    <row r="59402" ht="16.5" hidden="1" customHeight="1"/>
    <row r="59403" ht="16.5" hidden="1" customHeight="1"/>
    <row r="59404" ht="16.5" hidden="1" customHeight="1"/>
    <row r="59405" ht="16.5" hidden="1" customHeight="1"/>
    <row r="59406" ht="16.5" hidden="1" customHeight="1"/>
    <row r="59407" ht="16.5" hidden="1" customHeight="1"/>
    <row r="59408" ht="16.5" hidden="1" customHeight="1"/>
    <row r="59409" ht="16.5" hidden="1" customHeight="1"/>
    <row r="59410" ht="16.5" hidden="1" customHeight="1"/>
    <row r="59411" ht="16.5" hidden="1" customHeight="1"/>
    <row r="59412" ht="16.5" hidden="1" customHeight="1"/>
    <row r="59413" ht="16.5" hidden="1" customHeight="1"/>
    <row r="59414" ht="16.5" hidden="1" customHeight="1"/>
    <row r="59415" ht="16.5" hidden="1" customHeight="1"/>
    <row r="59416" ht="16.5" hidden="1" customHeight="1"/>
    <row r="59417" ht="16.5" hidden="1" customHeight="1"/>
    <row r="59418" ht="16.5" hidden="1" customHeight="1"/>
    <row r="59419" ht="16.5" hidden="1" customHeight="1"/>
    <row r="59420" ht="16.5" hidden="1" customHeight="1"/>
    <row r="59421" ht="16.5" hidden="1" customHeight="1"/>
    <row r="59422" ht="16.5" hidden="1" customHeight="1"/>
    <row r="59423" ht="16.5" hidden="1" customHeight="1"/>
    <row r="59424" ht="16.5" hidden="1" customHeight="1"/>
    <row r="59425" ht="16.5" hidden="1" customHeight="1"/>
    <row r="59426" ht="16.5" hidden="1" customHeight="1"/>
    <row r="59427" ht="16.5" hidden="1" customHeight="1"/>
    <row r="59428" ht="16.5" hidden="1" customHeight="1"/>
    <row r="59429" ht="16.5" hidden="1" customHeight="1"/>
    <row r="59430" ht="16.5" hidden="1" customHeight="1"/>
    <row r="59431" ht="16.5" hidden="1" customHeight="1"/>
    <row r="59432" ht="16.5" hidden="1" customHeight="1"/>
    <row r="59433" ht="16.5" hidden="1" customHeight="1"/>
    <row r="59434" ht="16.5" hidden="1" customHeight="1"/>
    <row r="59435" ht="16.5" hidden="1" customHeight="1"/>
    <row r="59436" ht="16.5" hidden="1" customHeight="1"/>
    <row r="59437" ht="16.5" hidden="1" customHeight="1"/>
    <row r="59438" ht="16.5" hidden="1" customHeight="1"/>
    <row r="59439" ht="16.5" hidden="1" customHeight="1"/>
    <row r="59440" ht="16.5" hidden="1" customHeight="1"/>
    <row r="59441" ht="16.5" hidden="1" customHeight="1"/>
    <row r="59442" ht="16.5" hidden="1" customHeight="1"/>
    <row r="59443" ht="16.5" hidden="1" customHeight="1"/>
    <row r="59444" ht="16.5" hidden="1" customHeight="1"/>
    <row r="59445" ht="16.5" hidden="1" customHeight="1"/>
    <row r="59446" ht="16.5" hidden="1" customHeight="1"/>
    <row r="59447" ht="16.5" hidden="1" customHeight="1"/>
    <row r="59448" ht="16.5" hidden="1" customHeight="1"/>
    <row r="59449" ht="16.5" hidden="1" customHeight="1"/>
    <row r="59450" ht="16.5" hidden="1" customHeight="1"/>
    <row r="59451" ht="16.5" hidden="1" customHeight="1"/>
    <row r="59452" ht="16.5" hidden="1" customHeight="1"/>
    <row r="59453" ht="16.5" hidden="1" customHeight="1"/>
    <row r="59454" ht="16.5" hidden="1" customHeight="1"/>
    <row r="59455" ht="16.5" hidden="1" customHeight="1"/>
    <row r="59456" ht="16.5" hidden="1" customHeight="1"/>
    <row r="59457" ht="16.5" hidden="1" customHeight="1"/>
    <row r="59458" ht="16.5" hidden="1" customHeight="1"/>
    <row r="59459" ht="16.5" hidden="1" customHeight="1"/>
    <row r="59460" ht="16.5" hidden="1" customHeight="1"/>
    <row r="59461" ht="16.5" hidden="1" customHeight="1"/>
    <row r="59462" ht="16.5" hidden="1" customHeight="1"/>
    <row r="59463" ht="16.5" hidden="1" customHeight="1"/>
    <row r="59464" ht="16.5" hidden="1" customHeight="1"/>
    <row r="59465" ht="16.5" hidden="1" customHeight="1"/>
    <row r="59466" ht="16.5" hidden="1" customHeight="1"/>
    <row r="59467" ht="16.5" hidden="1" customHeight="1"/>
    <row r="59468" ht="16.5" hidden="1" customHeight="1"/>
    <row r="59469" ht="16.5" hidden="1" customHeight="1"/>
    <row r="59470" ht="16.5" hidden="1" customHeight="1"/>
    <row r="59471" ht="16.5" hidden="1" customHeight="1"/>
    <row r="59472" ht="16.5" hidden="1" customHeight="1"/>
    <row r="59473" ht="16.5" hidden="1" customHeight="1"/>
    <row r="59474" ht="16.5" hidden="1" customHeight="1"/>
    <row r="59475" ht="16.5" hidden="1" customHeight="1"/>
    <row r="59476" ht="16.5" hidden="1" customHeight="1"/>
    <row r="59477" ht="16.5" hidden="1" customHeight="1"/>
    <row r="59478" ht="16.5" hidden="1" customHeight="1"/>
    <row r="59479" ht="16.5" hidden="1" customHeight="1"/>
    <row r="59480" ht="16.5" hidden="1" customHeight="1"/>
    <row r="59481" ht="16.5" hidden="1" customHeight="1"/>
    <row r="59482" ht="16.5" hidden="1" customHeight="1"/>
    <row r="59483" ht="16.5" hidden="1" customHeight="1"/>
    <row r="59484" ht="16.5" hidden="1" customHeight="1"/>
    <row r="59485" ht="16.5" hidden="1" customHeight="1"/>
    <row r="59486" ht="16.5" hidden="1" customHeight="1"/>
    <row r="59487" ht="16.5" hidden="1" customHeight="1"/>
    <row r="59488" ht="16.5" hidden="1" customHeight="1"/>
    <row r="59489" ht="16.5" hidden="1" customHeight="1"/>
    <row r="59490" ht="16.5" hidden="1" customHeight="1"/>
    <row r="59491" ht="16.5" hidden="1" customHeight="1"/>
    <row r="59492" ht="16.5" hidden="1" customHeight="1"/>
    <row r="59493" ht="16.5" hidden="1" customHeight="1"/>
    <row r="59494" ht="16.5" hidden="1" customHeight="1"/>
    <row r="59495" ht="16.5" hidden="1" customHeight="1"/>
    <row r="59496" ht="16.5" hidden="1" customHeight="1"/>
    <row r="59497" ht="16.5" hidden="1" customHeight="1"/>
    <row r="59498" ht="16.5" hidden="1" customHeight="1"/>
    <row r="59499" ht="16.5" hidden="1" customHeight="1"/>
    <row r="59500" ht="16.5" hidden="1" customHeight="1"/>
    <row r="59501" ht="16.5" hidden="1" customHeight="1"/>
    <row r="59502" ht="16.5" hidden="1" customHeight="1"/>
    <row r="59503" ht="16.5" hidden="1" customHeight="1"/>
    <row r="59504" ht="16.5" hidden="1" customHeight="1"/>
    <row r="59505" ht="16.5" hidden="1" customHeight="1"/>
    <row r="59506" ht="16.5" hidden="1" customHeight="1"/>
    <row r="59507" ht="16.5" hidden="1" customHeight="1"/>
    <row r="59508" ht="16.5" hidden="1" customHeight="1"/>
    <row r="59509" ht="16.5" hidden="1" customHeight="1"/>
    <row r="59510" ht="16.5" hidden="1" customHeight="1"/>
    <row r="59511" ht="16.5" hidden="1" customHeight="1"/>
    <row r="59512" ht="16.5" hidden="1" customHeight="1"/>
    <row r="59513" ht="16.5" hidden="1" customHeight="1"/>
    <row r="59514" ht="16.5" hidden="1" customHeight="1"/>
    <row r="59515" ht="16.5" hidden="1" customHeight="1"/>
    <row r="59516" ht="16.5" hidden="1" customHeight="1"/>
    <row r="59517" ht="16.5" hidden="1" customHeight="1"/>
    <row r="59518" ht="16.5" hidden="1" customHeight="1"/>
    <row r="59519" ht="16.5" hidden="1" customHeight="1"/>
    <row r="59520" ht="16.5" hidden="1" customHeight="1"/>
    <row r="59521" ht="16.5" hidden="1" customHeight="1"/>
    <row r="59522" ht="16.5" hidden="1" customHeight="1"/>
    <row r="59523" ht="16.5" hidden="1" customHeight="1"/>
    <row r="59524" ht="16.5" hidden="1" customHeight="1"/>
    <row r="59525" ht="16.5" hidden="1" customHeight="1"/>
    <row r="59526" ht="16.5" hidden="1" customHeight="1"/>
    <row r="59527" ht="16.5" hidden="1" customHeight="1"/>
    <row r="59528" ht="16.5" hidden="1" customHeight="1"/>
    <row r="59529" ht="16.5" hidden="1" customHeight="1"/>
    <row r="59530" ht="16.5" hidden="1" customHeight="1"/>
    <row r="59531" ht="16.5" hidden="1" customHeight="1"/>
    <row r="59532" ht="16.5" hidden="1" customHeight="1"/>
    <row r="59533" ht="16.5" hidden="1" customHeight="1"/>
    <row r="59534" ht="16.5" hidden="1" customHeight="1"/>
    <row r="59535" ht="16.5" hidden="1" customHeight="1"/>
    <row r="59536" ht="16.5" hidden="1" customHeight="1"/>
    <row r="59537" ht="16.5" hidden="1" customHeight="1"/>
    <row r="59538" ht="16.5" hidden="1" customHeight="1"/>
    <row r="59539" ht="16.5" hidden="1" customHeight="1"/>
    <row r="59540" ht="16.5" hidden="1" customHeight="1"/>
    <row r="59541" ht="16.5" hidden="1" customHeight="1"/>
    <row r="59542" ht="16.5" hidden="1" customHeight="1"/>
    <row r="59543" ht="16.5" hidden="1" customHeight="1"/>
    <row r="59544" ht="16.5" hidden="1" customHeight="1"/>
    <row r="59545" ht="16.5" hidden="1" customHeight="1"/>
    <row r="59546" ht="16.5" hidden="1" customHeight="1"/>
    <row r="59547" ht="16.5" hidden="1" customHeight="1"/>
    <row r="59548" ht="16.5" hidden="1" customHeight="1"/>
    <row r="59549" ht="16.5" hidden="1" customHeight="1"/>
    <row r="59550" ht="16.5" hidden="1" customHeight="1"/>
    <row r="59551" ht="16.5" hidden="1" customHeight="1"/>
    <row r="59552" ht="16.5" hidden="1" customHeight="1"/>
    <row r="59553" ht="16.5" hidden="1" customHeight="1"/>
    <row r="59554" ht="16.5" hidden="1" customHeight="1"/>
    <row r="59555" ht="16.5" hidden="1" customHeight="1"/>
    <row r="59556" ht="16.5" hidden="1" customHeight="1"/>
    <row r="59557" ht="16.5" hidden="1" customHeight="1"/>
    <row r="59558" ht="16.5" hidden="1" customHeight="1"/>
    <row r="59559" ht="16.5" hidden="1" customHeight="1"/>
    <row r="59560" ht="16.5" hidden="1" customHeight="1"/>
    <row r="59561" ht="16.5" hidden="1" customHeight="1"/>
    <row r="59562" ht="16.5" hidden="1" customHeight="1"/>
    <row r="59563" ht="16.5" hidden="1" customHeight="1"/>
    <row r="59564" ht="16.5" hidden="1" customHeight="1"/>
    <row r="59565" ht="16.5" hidden="1" customHeight="1"/>
    <row r="59566" ht="16.5" hidden="1" customHeight="1"/>
    <row r="59567" ht="16.5" hidden="1" customHeight="1"/>
    <row r="59568" ht="16.5" hidden="1" customHeight="1"/>
    <row r="59569" ht="16.5" hidden="1" customHeight="1"/>
    <row r="59570" ht="16.5" hidden="1" customHeight="1"/>
    <row r="59571" ht="16.5" hidden="1" customHeight="1"/>
    <row r="59572" ht="16.5" hidden="1" customHeight="1"/>
    <row r="59573" ht="16.5" hidden="1" customHeight="1"/>
    <row r="59574" ht="16.5" hidden="1" customHeight="1"/>
    <row r="59575" ht="16.5" hidden="1" customHeight="1"/>
    <row r="59576" ht="16.5" hidden="1" customHeight="1"/>
    <row r="59577" ht="16.5" hidden="1" customHeight="1"/>
    <row r="59578" ht="16.5" hidden="1" customHeight="1"/>
    <row r="59579" ht="16.5" hidden="1" customHeight="1"/>
    <row r="59580" ht="16.5" hidden="1" customHeight="1"/>
    <row r="59581" ht="16.5" hidden="1" customHeight="1"/>
    <row r="59582" ht="16.5" hidden="1" customHeight="1"/>
    <row r="59583" ht="16.5" hidden="1" customHeight="1"/>
    <row r="59584" ht="16.5" hidden="1" customHeight="1"/>
    <row r="59585" ht="16.5" hidden="1" customHeight="1"/>
    <row r="59586" ht="16.5" hidden="1" customHeight="1"/>
    <row r="59587" ht="16.5" hidden="1" customHeight="1"/>
    <row r="59588" ht="16.5" hidden="1" customHeight="1"/>
    <row r="59589" ht="16.5" hidden="1" customHeight="1"/>
    <row r="59590" ht="16.5" hidden="1" customHeight="1"/>
    <row r="59591" ht="16.5" hidden="1" customHeight="1"/>
    <row r="59592" ht="16.5" hidden="1" customHeight="1"/>
    <row r="59593" ht="16.5" hidden="1" customHeight="1"/>
    <row r="59594" ht="16.5" hidden="1" customHeight="1"/>
    <row r="59595" ht="16.5" hidden="1" customHeight="1"/>
    <row r="59596" ht="16.5" hidden="1" customHeight="1"/>
    <row r="59597" ht="16.5" hidden="1" customHeight="1"/>
    <row r="59598" ht="16.5" hidden="1" customHeight="1"/>
    <row r="59599" ht="16.5" hidden="1" customHeight="1"/>
    <row r="59600" ht="16.5" hidden="1" customHeight="1"/>
    <row r="59601" ht="16.5" hidden="1" customHeight="1"/>
    <row r="59602" ht="16.5" hidden="1" customHeight="1"/>
    <row r="59603" ht="16.5" hidden="1" customHeight="1"/>
    <row r="59604" ht="16.5" hidden="1" customHeight="1"/>
    <row r="59605" ht="16.5" hidden="1" customHeight="1"/>
    <row r="59606" ht="16.5" hidden="1" customHeight="1"/>
    <row r="59607" ht="16.5" hidden="1" customHeight="1"/>
    <row r="59608" ht="16.5" hidden="1" customHeight="1"/>
    <row r="59609" ht="16.5" hidden="1" customHeight="1"/>
    <row r="59610" ht="16.5" hidden="1" customHeight="1"/>
    <row r="59611" ht="16.5" hidden="1" customHeight="1"/>
    <row r="59612" ht="16.5" hidden="1" customHeight="1"/>
    <row r="59613" ht="16.5" hidden="1" customHeight="1"/>
    <row r="59614" ht="16.5" hidden="1" customHeight="1"/>
    <row r="59615" ht="16.5" hidden="1" customHeight="1"/>
    <row r="59616" ht="16.5" hidden="1" customHeight="1"/>
    <row r="59617" ht="16.5" hidden="1" customHeight="1"/>
    <row r="59618" ht="16.5" hidden="1" customHeight="1"/>
    <row r="59619" ht="16.5" hidden="1" customHeight="1"/>
    <row r="59620" ht="16.5" hidden="1" customHeight="1"/>
    <row r="59621" ht="16.5" hidden="1" customHeight="1"/>
    <row r="59622" ht="16.5" hidden="1" customHeight="1"/>
    <row r="59623" ht="16.5" hidden="1" customHeight="1"/>
    <row r="59624" ht="16.5" hidden="1" customHeight="1"/>
    <row r="59625" ht="16.5" hidden="1" customHeight="1"/>
    <row r="59626" ht="16.5" hidden="1" customHeight="1"/>
    <row r="59627" ht="16.5" hidden="1" customHeight="1"/>
    <row r="59628" ht="16.5" hidden="1" customHeight="1"/>
    <row r="59629" ht="16.5" hidden="1" customHeight="1"/>
    <row r="59630" ht="16.5" hidden="1" customHeight="1"/>
    <row r="59631" ht="16.5" hidden="1" customHeight="1"/>
    <row r="59632" ht="16.5" hidden="1" customHeight="1"/>
    <row r="59633" ht="16.5" hidden="1" customHeight="1"/>
    <row r="59634" ht="16.5" hidden="1" customHeight="1"/>
    <row r="59635" ht="16.5" hidden="1" customHeight="1"/>
    <row r="59636" ht="16.5" hidden="1" customHeight="1"/>
    <row r="59637" ht="16.5" hidden="1" customHeight="1"/>
    <row r="59638" ht="16.5" hidden="1" customHeight="1"/>
    <row r="59639" ht="16.5" hidden="1" customHeight="1"/>
    <row r="59640" ht="16.5" hidden="1" customHeight="1"/>
    <row r="59641" ht="16.5" hidden="1" customHeight="1"/>
    <row r="59642" ht="16.5" hidden="1" customHeight="1"/>
    <row r="59643" ht="16.5" hidden="1" customHeight="1"/>
    <row r="59644" ht="16.5" hidden="1" customHeight="1"/>
    <row r="59645" ht="16.5" hidden="1" customHeight="1"/>
    <row r="59646" ht="16.5" hidden="1" customHeight="1"/>
    <row r="59647" ht="16.5" hidden="1" customHeight="1"/>
    <row r="59648" ht="16.5" hidden="1" customHeight="1"/>
    <row r="59649" ht="16.5" hidden="1" customHeight="1"/>
    <row r="59650" ht="16.5" hidden="1" customHeight="1"/>
    <row r="59651" ht="16.5" hidden="1" customHeight="1"/>
    <row r="59652" ht="16.5" hidden="1" customHeight="1"/>
    <row r="59653" ht="16.5" hidden="1" customHeight="1"/>
    <row r="59654" ht="16.5" hidden="1" customHeight="1"/>
    <row r="59655" ht="16.5" hidden="1" customHeight="1"/>
    <row r="59656" ht="16.5" hidden="1" customHeight="1"/>
    <row r="59657" ht="16.5" hidden="1" customHeight="1"/>
    <row r="59658" ht="16.5" hidden="1" customHeight="1"/>
    <row r="59659" ht="16.5" hidden="1" customHeight="1"/>
    <row r="59660" ht="16.5" hidden="1" customHeight="1"/>
    <row r="59661" ht="16.5" hidden="1" customHeight="1"/>
    <row r="59662" ht="16.5" hidden="1" customHeight="1"/>
    <row r="59663" ht="16.5" hidden="1" customHeight="1"/>
    <row r="59664" ht="16.5" hidden="1" customHeight="1"/>
    <row r="59665" ht="16.5" hidden="1" customHeight="1"/>
    <row r="59666" ht="16.5" hidden="1" customHeight="1"/>
    <row r="59667" ht="16.5" hidden="1" customHeight="1"/>
    <row r="59668" ht="16.5" hidden="1" customHeight="1"/>
    <row r="59669" ht="16.5" hidden="1" customHeight="1"/>
    <row r="59670" ht="16.5" hidden="1" customHeight="1"/>
    <row r="59671" ht="16.5" hidden="1" customHeight="1"/>
    <row r="59672" ht="16.5" hidden="1" customHeight="1"/>
    <row r="59673" ht="16.5" hidden="1" customHeight="1"/>
    <row r="59674" ht="16.5" hidden="1" customHeight="1"/>
    <row r="59675" ht="16.5" hidden="1" customHeight="1"/>
    <row r="59676" ht="16.5" hidden="1" customHeight="1"/>
    <row r="59677" ht="16.5" hidden="1" customHeight="1"/>
    <row r="59678" ht="16.5" hidden="1" customHeight="1"/>
    <row r="59679" ht="16.5" hidden="1" customHeight="1"/>
    <row r="59680" ht="16.5" hidden="1" customHeight="1"/>
    <row r="59681" ht="16.5" hidden="1" customHeight="1"/>
    <row r="59682" ht="16.5" hidden="1" customHeight="1"/>
    <row r="59683" ht="16.5" hidden="1" customHeight="1"/>
    <row r="59684" ht="16.5" hidden="1" customHeight="1"/>
    <row r="59685" ht="16.5" hidden="1" customHeight="1"/>
    <row r="59686" ht="16.5" hidden="1" customHeight="1"/>
    <row r="59687" ht="16.5" hidden="1" customHeight="1"/>
    <row r="59688" ht="16.5" hidden="1" customHeight="1"/>
    <row r="59689" ht="16.5" hidden="1" customHeight="1"/>
    <row r="59690" ht="16.5" hidden="1" customHeight="1"/>
    <row r="59691" ht="16.5" hidden="1" customHeight="1"/>
    <row r="59692" ht="16.5" hidden="1" customHeight="1"/>
    <row r="59693" ht="16.5" hidden="1" customHeight="1"/>
    <row r="59694" ht="16.5" hidden="1" customHeight="1"/>
    <row r="59695" ht="16.5" hidden="1" customHeight="1"/>
    <row r="59696" ht="16.5" hidden="1" customHeight="1"/>
    <row r="59697" ht="16.5" hidden="1" customHeight="1"/>
    <row r="59698" ht="16.5" hidden="1" customHeight="1"/>
    <row r="59699" ht="16.5" hidden="1" customHeight="1"/>
    <row r="59700" ht="16.5" hidden="1" customHeight="1"/>
    <row r="59701" ht="16.5" hidden="1" customHeight="1"/>
    <row r="59702" ht="16.5" hidden="1" customHeight="1"/>
    <row r="59703" ht="16.5" hidden="1" customHeight="1"/>
    <row r="59704" ht="16.5" hidden="1" customHeight="1"/>
    <row r="59705" ht="16.5" hidden="1" customHeight="1"/>
    <row r="59706" ht="16.5" hidden="1" customHeight="1"/>
    <row r="59707" ht="16.5" hidden="1" customHeight="1"/>
    <row r="59708" ht="16.5" hidden="1" customHeight="1"/>
    <row r="59709" ht="16.5" hidden="1" customHeight="1"/>
    <row r="59710" ht="16.5" hidden="1" customHeight="1"/>
    <row r="59711" ht="16.5" hidden="1" customHeight="1"/>
    <row r="59712" ht="16.5" hidden="1" customHeight="1"/>
    <row r="59713" ht="16.5" hidden="1" customHeight="1"/>
    <row r="59714" ht="16.5" hidden="1" customHeight="1"/>
    <row r="59715" ht="16.5" hidden="1" customHeight="1"/>
    <row r="59716" ht="16.5" hidden="1" customHeight="1"/>
    <row r="59717" ht="16.5" hidden="1" customHeight="1"/>
    <row r="59718" ht="16.5" hidden="1" customHeight="1"/>
    <row r="59719" ht="16.5" hidden="1" customHeight="1"/>
    <row r="59720" ht="16.5" hidden="1" customHeight="1"/>
    <row r="59721" ht="16.5" hidden="1" customHeight="1"/>
    <row r="59722" ht="16.5" hidden="1" customHeight="1"/>
    <row r="59723" ht="16.5" hidden="1" customHeight="1"/>
    <row r="59724" ht="16.5" hidden="1" customHeight="1"/>
    <row r="59725" ht="16.5" hidden="1" customHeight="1"/>
    <row r="59726" ht="16.5" hidden="1" customHeight="1"/>
    <row r="59727" ht="16.5" hidden="1" customHeight="1"/>
    <row r="59728" ht="16.5" hidden="1" customHeight="1"/>
    <row r="59729" ht="16.5" hidden="1" customHeight="1"/>
    <row r="59730" ht="16.5" hidden="1" customHeight="1"/>
    <row r="59731" ht="16.5" hidden="1" customHeight="1"/>
    <row r="59732" ht="16.5" hidden="1" customHeight="1"/>
    <row r="59733" ht="16.5" hidden="1" customHeight="1"/>
    <row r="59734" ht="16.5" hidden="1" customHeight="1"/>
    <row r="59735" ht="16.5" hidden="1" customHeight="1"/>
    <row r="59736" ht="16.5" hidden="1" customHeight="1"/>
    <row r="59737" ht="16.5" hidden="1" customHeight="1"/>
    <row r="59738" ht="16.5" hidden="1" customHeight="1"/>
    <row r="59739" ht="16.5" hidden="1" customHeight="1"/>
    <row r="59740" ht="16.5" hidden="1" customHeight="1"/>
    <row r="59741" ht="16.5" hidden="1" customHeight="1"/>
    <row r="59742" ht="16.5" hidden="1" customHeight="1"/>
    <row r="59743" ht="16.5" hidden="1" customHeight="1"/>
    <row r="59744" ht="16.5" hidden="1" customHeight="1"/>
    <row r="59745" ht="16.5" hidden="1" customHeight="1"/>
    <row r="59746" ht="16.5" hidden="1" customHeight="1"/>
    <row r="59747" ht="16.5" hidden="1" customHeight="1"/>
    <row r="59748" ht="16.5" hidden="1" customHeight="1"/>
    <row r="59749" ht="16.5" hidden="1" customHeight="1"/>
    <row r="59750" ht="16.5" hidden="1" customHeight="1"/>
    <row r="59751" ht="16.5" hidden="1" customHeight="1"/>
    <row r="59752" ht="16.5" hidden="1" customHeight="1"/>
    <row r="59753" ht="16.5" hidden="1" customHeight="1"/>
    <row r="59754" ht="16.5" hidden="1" customHeight="1"/>
    <row r="59755" ht="16.5" hidden="1" customHeight="1"/>
    <row r="59756" ht="16.5" hidden="1" customHeight="1"/>
    <row r="59757" ht="16.5" hidden="1" customHeight="1"/>
    <row r="59758" ht="16.5" hidden="1" customHeight="1"/>
    <row r="59759" ht="16.5" hidden="1" customHeight="1"/>
    <row r="59760" ht="16.5" hidden="1" customHeight="1"/>
    <row r="59761" ht="16.5" hidden="1" customHeight="1"/>
    <row r="59762" ht="16.5" hidden="1" customHeight="1"/>
    <row r="59763" ht="16.5" hidden="1" customHeight="1"/>
    <row r="59764" ht="16.5" hidden="1" customHeight="1"/>
    <row r="59765" ht="16.5" hidden="1" customHeight="1"/>
    <row r="59766" ht="16.5" hidden="1" customHeight="1"/>
    <row r="59767" ht="16.5" hidden="1" customHeight="1"/>
    <row r="59768" ht="16.5" hidden="1" customHeight="1"/>
    <row r="59769" ht="16.5" hidden="1" customHeight="1"/>
    <row r="59770" ht="16.5" hidden="1" customHeight="1"/>
    <row r="59771" ht="16.5" hidden="1" customHeight="1"/>
    <row r="59772" ht="16.5" hidden="1" customHeight="1"/>
    <row r="59773" ht="16.5" hidden="1" customHeight="1"/>
    <row r="59774" ht="16.5" hidden="1" customHeight="1"/>
    <row r="59775" ht="16.5" hidden="1" customHeight="1"/>
    <row r="59776" ht="16.5" hidden="1" customHeight="1"/>
    <row r="59777" ht="16.5" hidden="1" customHeight="1"/>
    <row r="59778" ht="16.5" hidden="1" customHeight="1"/>
    <row r="59779" ht="16.5" hidden="1" customHeight="1"/>
    <row r="59780" ht="16.5" hidden="1" customHeight="1"/>
    <row r="59781" ht="16.5" hidden="1" customHeight="1"/>
    <row r="59782" ht="16.5" hidden="1" customHeight="1"/>
    <row r="59783" ht="16.5" hidden="1" customHeight="1"/>
    <row r="59784" ht="16.5" hidden="1" customHeight="1"/>
    <row r="59785" ht="16.5" hidden="1" customHeight="1"/>
    <row r="59786" ht="16.5" hidden="1" customHeight="1"/>
    <row r="59787" ht="16.5" hidden="1" customHeight="1"/>
    <row r="59788" ht="16.5" hidden="1" customHeight="1"/>
    <row r="59789" ht="16.5" hidden="1" customHeight="1"/>
    <row r="59790" ht="16.5" hidden="1" customHeight="1"/>
    <row r="59791" ht="16.5" hidden="1" customHeight="1"/>
    <row r="59792" ht="16.5" hidden="1" customHeight="1"/>
    <row r="59793" ht="16.5" hidden="1" customHeight="1"/>
    <row r="59794" ht="16.5" hidden="1" customHeight="1"/>
    <row r="59795" ht="16.5" hidden="1" customHeight="1"/>
    <row r="59796" ht="16.5" hidden="1" customHeight="1"/>
    <row r="59797" ht="16.5" hidden="1" customHeight="1"/>
    <row r="59798" ht="16.5" hidden="1" customHeight="1"/>
    <row r="59799" ht="16.5" hidden="1" customHeight="1"/>
    <row r="59800" ht="16.5" hidden="1" customHeight="1"/>
    <row r="59801" ht="16.5" hidden="1" customHeight="1"/>
    <row r="59802" ht="16.5" hidden="1" customHeight="1"/>
    <row r="59803" ht="16.5" hidden="1" customHeight="1"/>
    <row r="59804" ht="16.5" hidden="1" customHeight="1"/>
    <row r="59805" ht="16.5" hidden="1" customHeight="1"/>
    <row r="59806" ht="16.5" hidden="1" customHeight="1"/>
    <row r="59807" ht="16.5" hidden="1" customHeight="1"/>
    <row r="59808" ht="16.5" hidden="1" customHeight="1"/>
    <row r="59809" ht="16.5" hidden="1" customHeight="1"/>
    <row r="59810" ht="16.5" hidden="1" customHeight="1"/>
    <row r="59811" ht="16.5" hidden="1" customHeight="1"/>
    <row r="59812" ht="16.5" hidden="1" customHeight="1"/>
    <row r="59813" ht="16.5" hidden="1" customHeight="1"/>
    <row r="59814" ht="16.5" hidden="1" customHeight="1"/>
    <row r="59815" ht="16.5" hidden="1" customHeight="1"/>
    <row r="59816" ht="16.5" hidden="1" customHeight="1"/>
    <row r="59817" ht="16.5" hidden="1" customHeight="1"/>
    <row r="59818" ht="16.5" hidden="1" customHeight="1"/>
    <row r="59819" ht="16.5" hidden="1" customHeight="1"/>
    <row r="59820" ht="16.5" hidden="1" customHeight="1"/>
    <row r="59821" ht="16.5" hidden="1" customHeight="1"/>
    <row r="59822" ht="16.5" hidden="1" customHeight="1"/>
    <row r="59823" ht="16.5" hidden="1" customHeight="1"/>
    <row r="59824" ht="16.5" hidden="1" customHeight="1"/>
    <row r="59825" ht="16.5" hidden="1" customHeight="1"/>
    <row r="59826" ht="16.5" hidden="1" customHeight="1"/>
    <row r="59827" ht="16.5" hidden="1" customHeight="1"/>
    <row r="59828" ht="16.5" hidden="1" customHeight="1"/>
    <row r="59829" ht="16.5" hidden="1" customHeight="1"/>
    <row r="59830" ht="16.5" hidden="1" customHeight="1"/>
    <row r="59831" ht="16.5" hidden="1" customHeight="1"/>
    <row r="59832" ht="16.5" hidden="1" customHeight="1"/>
    <row r="59833" ht="16.5" hidden="1" customHeight="1"/>
    <row r="59834" ht="16.5" hidden="1" customHeight="1"/>
    <row r="59835" ht="16.5" hidden="1" customHeight="1"/>
    <row r="59836" ht="16.5" hidden="1" customHeight="1"/>
    <row r="59837" ht="16.5" hidden="1" customHeight="1"/>
    <row r="59838" ht="16.5" hidden="1" customHeight="1"/>
    <row r="59839" ht="16.5" hidden="1" customHeight="1"/>
    <row r="59840" ht="16.5" hidden="1" customHeight="1"/>
    <row r="59841" ht="16.5" hidden="1" customHeight="1"/>
    <row r="59842" ht="16.5" hidden="1" customHeight="1"/>
    <row r="59843" ht="16.5" hidden="1" customHeight="1"/>
    <row r="59844" ht="16.5" hidden="1" customHeight="1"/>
    <row r="59845" ht="16.5" hidden="1" customHeight="1"/>
    <row r="59846" ht="16.5" hidden="1" customHeight="1"/>
    <row r="59847" ht="16.5" hidden="1" customHeight="1"/>
    <row r="59848" ht="16.5" hidden="1" customHeight="1"/>
    <row r="59849" ht="16.5" hidden="1" customHeight="1"/>
    <row r="59850" ht="16.5" hidden="1" customHeight="1"/>
    <row r="59851" ht="16.5" hidden="1" customHeight="1"/>
    <row r="59852" ht="16.5" hidden="1" customHeight="1"/>
    <row r="59853" ht="16.5" hidden="1" customHeight="1"/>
    <row r="59854" ht="16.5" hidden="1" customHeight="1"/>
    <row r="59855" ht="16.5" hidden="1" customHeight="1"/>
    <row r="59856" ht="16.5" hidden="1" customHeight="1"/>
    <row r="59857" ht="16.5" hidden="1" customHeight="1"/>
    <row r="59858" ht="16.5" hidden="1" customHeight="1"/>
    <row r="59859" ht="16.5" hidden="1" customHeight="1"/>
    <row r="59860" ht="16.5" hidden="1" customHeight="1"/>
    <row r="59861" ht="16.5" hidden="1" customHeight="1"/>
    <row r="59862" ht="16.5" hidden="1" customHeight="1"/>
    <row r="59863" ht="16.5" hidden="1" customHeight="1"/>
    <row r="59864" ht="16.5" hidden="1" customHeight="1"/>
    <row r="59865" ht="16.5" hidden="1" customHeight="1"/>
    <row r="59866" ht="16.5" hidden="1" customHeight="1"/>
    <row r="59867" ht="16.5" hidden="1" customHeight="1"/>
    <row r="59868" ht="16.5" hidden="1" customHeight="1"/>
    <row r="59869" ht="16.5" hidden="1" customHeight="1"/>
    <row r="59870" ht="16.5" hidden="1" customHeight="1"/>
    <row r="59871" ht="16.5" hidden="1" customHeight="1"/>
    <row r="59872" ht="16.5" hidden="1" customHeight="1"/>
    <row r="59873" ht="16.5" hidden="1" customHeight="1"/>
    <row r="59874" ht="16.5" hidden="1" customHeight="1"/>
    <row r="59875" ht="16.5" hidden="1" customHeight="1"/>
    <row r="59876" ht="16.5" hidden="1" customHeight="1"/>
    <row r="59877" ht="16.5" hidden="1" customHeight="1"/>
    <row r="59878" ht="16.5" hidden="1" customHeight="1"/>
    <row r="59879" ht="16.5" hidden="1" customHeight="1"/>
    <row r="59880" ht="16.5" hidden="1" customHeight="1"/>
    <row r="59881" ht="16.5" hidden="1" customHeight="1"/>
    <row r="59882" ht="16.5" hidden="1" customHeight="1"/>
    <row r="59883" ht="16.5" hidden="1" customHeight="1"/>
    <row r="59884" ht="16.5" hidden="1" customHeight="1"/>
    <row r="59885" ht="16.5" hidden="1" customHeight="1"/>
    <row r="59886" ht="16.5" hidden="1" customHeight="1"/>
    <row r="59887" ht="16.5" hidden="1" customHeight="1"/>
    <row r="59888" ht="16.5" hidden="1" customHeight="1"/>
    <row r="59889" ht="16.5" hidden="1" customHeight="1"/>
    <row r="59890" ht="16.5" hidden="1" customHeight="1"/>
    <row r="59891" ht="16.5" hidden="1" customHeight="1"/>
    <row r="59892" ht="16.5" hidden="1" customHeight="1"/>
    <row r="59893" ht="16.5" hidden="1" customHeight="1"/>
    <row r="59894" ht="16.5" hidden="1" customHeight="1"/>
    <row r="59895" ht="16.5" hidden="1" customHeight="1"/>
    <row r="59896" ht="16.5" hidden="1" customHeight="1"/>
    <row r="59897" ht="16.5" hidden="1" customHeight="1"/>
    <row r="59898" ht="16.5" hidden="1" customHeight="1"/>
    <row r="59899" ht="16.5" hidden="1" customHeight="1"/>
    <row r="59900" ht="16.5" hidden="1" customHeight="1"/>
    <row r="59901" ht="16.5" hidden="1" customHeight="1"/>
    <row r="59902" ht="16.5" hidden="1" customHeight="1"/>
    <row r="59903" ht="16.5" hidden="1" customHeight="1"/>
    <row r="59904" ht="16.5" hidden="1" customHeight="1"/>
    <row r="59905" ht="16.5" hidden="1" customHeight="1"/>
    <row r="59906" ht="16.5" hidden="1" customHeight="1"/>
    <row r="59907" ht="16.5" hidden="1" customHeight="1"/>
    <row r="59908" ht="16.5" hidden="1" customHeight="1"/>
    <row r="59909" ht="16.5" hidden="1" customHeight="1"/>
    <row r="59910" ht="16.5" hidden="1" customHeight="1"/>
    <row r="59911" ht="16.5" hidden="1" customHeight="1"/>
    <row r="59912" ht="16.5" hidden="1" customHeight="1"/>
    <row r="59913" ht="16.5" hidden="1" customHeight="1"/>
    <row r="59914" ht="16.5" hidden="1" customHeight="1"/>
    <row r="59915" ht="16.5" hidden="1" customHeight="1"/>
    <row r="59916" ht="16.5" hidden="1" customHeight="1"/>
    <row r="59917" ht="16.5" hidden="1" customHeight="1"/>
    <row r="59918" ht="16.5" hidden="1" customHeight="1"/>
    <row r="59919" ht="16.5" hidden="1" customHeight="1"/>
    <row r="59920" ht="16.5" hidden="1" customHeight="1"/>
    <row r="59921" ht="16.5" hidden="1" customHeight="1"/>
    <row r="59922" ht="16.5" hidden="1" customHeight="1"/>
    <row r="59923" ht="16.5" hidden="1" customHeight="1"/>
    <row r="59924" ht="16.5" hidden="1" customHeight="1"/>
    <row r="59925" ht="16.5" hidden="1" customHeight="1"/>
    <row r="59926" ht="16.5" hidden="1" customHeight="1"/>
    <row r="59927" ht="16.5" hidden="1" customHeight="1"/>
    <row r="59928" ht="16.5" hidden="1" customHeight="1"/>
    <row r="59929" ht="16.5" hidden="1" customHeight="1"/>
    <row r="59930" ht="16.5" hidden="1" customHeight="1"/>
    <row r="59931" ht="16.5" hidden="1" customHeight="1"/>
    <row r="59932" ht="16.5" hidden="1" customHeight="1"/>
    <row r="59933" ht="16.5" hidden="1" customHeight="1"/>
    <row r="59934" ht="16.5" hidden="1" customHeight="1"/>
    <row r="59935" ht="16.5" hidden="1" customHeight="1"/>
    <row r="59936" ht="16.5" hidden="1" customHeight="1"/>
    <row r="59937" ht="16.5" hidden="1" customHeight="1"/>
    <row r="59938" ht="16.5" hidden="1" customHeight="1"/>
    <row r="59939" ht="16.5" hidden="1" customHeight="1"/>
    <row r="59940" ht="16.5" hidden="1" customHeight="1"/>
    <row r="59941" ht="16.5" hidden="1" customHeight="1"/>
    <row r="59942" ht="16.5" hidden="1" customHeight="1"/>
    <row r="59943" ht="16.5" hidden="1" customHeight="1"/>
    <row r="59944" ht="16.5" hidden="1" customHeight="1"/>
    <row r="59945" ht="16.5" hidden="1" customHeight="1"/>
    <row r="59946" ht="16.5" hidden="1" customHeight="1"/>
    <row r="59947" ht="16.5" hidden="1" customHeight="1"/>
    <row r="59948" ht="16.5" hidden="1" customHeight="1"/>
    <row r="59949" ht="16.5" hidden="1" customHeight="1"/>
    <row r="59950" ht="16.5" hidden="1" customHeight="1"/>
    <row r="59951" ht="16.5" hidden="1" customHeight="1"/>
    <row r="59952" ht="16.5" hidden="1" customHeight="1"/>
    <row r="59953" ht="16.5" hidden="1" customHeight="1"/>
    <row r="59954" ht="16.5" hidden="1" customHeight="1"/>
    <row r="59955" ht="16.5" hidden="1" customHeight="1"/>
    <row r="59956" ht="16.5" hidden="1" customHeight="1"/>
    <row r="59957" ht="16.5" hidden="1" customHeight="1"/>
    <row r="59958" ht="16.5" hidden="1" customHeight="1"/>
    <row r="59959" ht="16.5" hidden="1" customHeight="1"/>
    <row r="59960" ht="16.5" hidden="1" customHeight="1"/>
    <row r="59961" ht="16.5" hidden="1" customHeight="1"/>
    <row r="59962" ht="16.5" hidden="1" customHeight="1"/>
    <row r="59963" ht="16.5" hidden="1" customHeight="1"/>
    <row r="59964" ht="16.5" hidden="1" customHeight="1"/>
    <row r="59965" ht="16.5" hidden="1" customHeight="1"/>
    <row r="59966" ht="16.5" hidden="1" customHeight="1"/>
    <row r="59967" ht="16.5" hidden="1" customHeight="1"/>
    <row r="59968" ht="16.5" hidden="1" customHeight="1"/>
    <row r="59969" ht="16.5" hidden="1" customHeight="1"/>
    <row r="59970" ht="16.5" hidden="1" customHeight="1"/>
    <row r="59971" ht="16.5" hidden="1" customHeight="1"/>
    <row r="59972" ht="16.5" hidden="1" customHeight="1"/>
    <row r="59973" ht="16.5" hidden="1" customHeight="1"/>
    <row r="59974" ht="16.5" hidden="1" customHeight="1"/>
    <row r="59975" ht="16.5" hidden="1" customHeight="1"/>
    <row r="59976" ht="16.5" hidden="1" customHeight="1"/>
    <row r="59977" ht="16.5" hidden="1" customHeight="1"/>
    <row r="59978" ht="16.5" hidden="1" customHeight="1"/>
    <row r="59979" ht="16.5" hidden="1" customHeight="1"/>
    <row r="59980" ht="16.5" hidden="1" customHeight="1"/>
    <row r="59981" ht="16.5" hidden="1" customHeight="1"/>
    <row r="59982" ht="16.5" hidden="1" customHeight="1"/>
    <row r="59983" ht="16.5" hidden="1" customHeight="1"/>
    <row r="59984" ht="16.5" hidden="1" customHeight="1"/>
    <row r="59985" ht="16.5" hidden="1" customHeight="1"/>
    <row r="59986" ht="16.5" hidden="1" customHeight="1"/>
    <row r="59987" ht="16.5" hidden="1" customHeight="1"/>
    <row r="59988" ht="16.5" hidden="1" customHeight="1"/>
    <row r="59989" ht="16.5" hidden="1" customHeight="1"/>
    <row r="59990" ht="16.5" hidden="1" customHeight="1"/>
    <row r="59991" ht="16.5" hidden="1" customHeight="1"/>
    <row r="59992" ht="16.5" hidden="1" customHeight="1"/>
    <row r="59993" ht="16.5" hidden="1" customHeight="1"/>
    <row r="59994" ht="16.5" hidden="1" customHeight="1"/>
    <row r="59995" ht="16.5" hidden="1" customHeight="1"/>
    <row r="59996" ht="16.5" hidden="1" customHeight="1"/>
    <row r="59997" ht="16.5" hidden="1" customHeight="1"/>
    <row r="59998" ht="16.5" hidden="1" customHeight="1"/>
    <row r="59999" ht="16.5" hidden="1" customHeight="1"/>
    <row r="60000" ht="16.5" hidden="1" customHeight="1"/>
    <row r="60001" ht="16.5" hidden="1" customHeight="1"/>
    <row r="60002" ht="16.5" hidden="1" customHeight="1"/>
    <row r="60003" ht="16.5" hidden="1" customHeight="1"/>
    <row r="60004" ht="16.5" hidden="1" customHeight="1"/>
    <row r="60005" ht="16.5" hidden="1" customHeight="1"/>
    <row r="60006" ht="16.5" hidden="1" customHeight="1"/>
    <row r="60007" ht="16.5" hidden="1" customHeight="1"/>
    <row r="60008" ht="16.5" hidden="1" customHeight="1"/>
    <row r="60009" ht="16.5" hidden="1" customHeight="1"/>
    <row r="60010" ht="16.5" hidden="1" customHeight="1"/>
    <row r="60011" ht="16.5" hidden="1" customHeight="1"/>
    <row r="60012" ht="16.5" hidden="1" customHeight="1"/>
    <row r="60013" ht="16.5" hidden="1" customHeight="1"/>
    <row r="60014" ht="16.5" hidden="1" customHeight="1"/>
    <row r="60015" ht="16.5" hidden="1" customHeight="1"/>
    <row r="60016" ht="16.5" hidden="1" customHeight="1"/>
    <row r="60017" ht="16.5" hidden="1" customHeight="1"/>
    <row r="60018" ht="16.5" hidden="1" customHeight="1"/>
    <row r="60019" ht="16.5" hidden="1" customHeight="1"/>
    <row r="60020" ht="16.5" hidden="1" customHeight="1"/>
    <row r="60021" ht="16.5" hidden="1" customHeight="1"/>
    <row r="60022" ht="16.5" hidden="1" customHeight="1"/>
    <row r="60023" ht="16.5" hidden="1" customHeight="1"/>
    <row r="60024" ht="16.5" hidden="1" customHeight="1"/>
    <row r="60025" ht="16.5" hidden="1" customHeight="1"/>
    <row r="60026" ht="16.5" hidden="1" customHeight="1"/>
    <row r="60027" ht="16.5" hidden="1" customHeight="1"/>
    <row r="60028" ht="16.5" hidden="1" customHeight="1"/>
    <row r="60029" ht="16.5" hidden="1" customHeight="1"/>
    <row r="60030" ht="16.5" hidden="1" customHeight="1"/>
    <row r="60031" ht="16.5" hidden="1" customHeight="1"/>
    <row r="60032" ht="16.5" hidden="1" customHeight="1"/>
    <row r="60033" ht="16.5" hidden="1" customHeight="1"/>
    <row r="60034" ht="16.5" hidden="1" customHeight="1"/>
    <row r="60035" ht="16.5" hidden="1" customHeight="1"/>
    <row r="60036" ht="16.5" hidden="1" customHeight="1"/>
    <row r="60037" ht="16.5" hidden="1" customHeight="1"/>
    <row r="60038" ht="16.5" hidden="1" customHeight="1"/>
    <row r="60039" ht="16.5" hidden="1" customHeight="1"/>
    <row r="60040" ht="16.5" hidden="1" customHeight="1"/>
    <row r="60041" ht="16.5" hidden="1" customHeight="1"/>
    <row r="60042" ht="16.5" hidden="1" customHeight="1"/>
    <row r="60043" ht="16.5" hidden="1" customHeight="1"/>
    <row r="60044" ht="16.5" hidden="1" customHeight="1"/>
    <row r="60045" ht="16.5" hidden="1" customHeight="1"/>
    <row r="60046" ht="16.5" hidden="1" customHeight="1"/>
    <row r="60047" ht="16.5" hidden="1" customHeight="1"/>
    <row r="60048" ht="16.5" hidden="1" customHeight="1"/>
    <row r="60049" ht="16.5" hidden="1" customHeight="1"/>
    <row r="60050" ht="16.5" hidden="1" customHeight="1"/>
    <row r="60051" ht="16.5" hidden="1" customHeight="1"/>
    <row r="60052" ht="16.5" hidden="1" customHeight="1"/>
    <row r="60053" ht="16.5" hidden="1" customHeight="1"/>
    <row r="60054" ht="16.5" hidden="1" customHeight="1"/>
    <row r="60055" ht="16.5" hidden="1" customHeight="1"/>
    <row r="60056" ht="16.5" hidden="1" customHeight="1"/>
    <row r="60057" ht="16.5" hidden="1" customHeight="1"/>
    <row r="60058" ht="16.5" hidden="1" customHeight="1"/>
    <row r="60059" ht="16.5" hidden="1" customHeight="1"/>
    <row r="60060" ht="16.5" hidden="1" customHeight="1"/>
    <row r="60061" ht="16.5" hidden="1" customHeight="1"/>
    <row r="60062" ht="16.5" hidden="1" customHeight="1"/>
    <row r="60063" ht="16.5" hidden="1" customHeight="1"/>
    <row r="60064" ht="16.5" hidden="1" customHeight="1"/>
    <row r="60065" ht="16.5" hidden="1" customHeight="1"/>
    <row r="60066" ht="16.5" hidden="1" customHeight="1"/>
    <row r="60067" ht="16.5" hidden="1" customHeight="1"/>
    <row r="60068" ht="16.5" hidden="1" customHeight="1"/>
    <row r="60069" ht="16.5" hidden="1" customHeight="1"/>
    <row r="60070" ht="16.5" hidden="1" customHeight="1"/>
    <row r="60071" ht="16.5" hidden="1" customHeight="1"/>
    <row r="60072" ht="16.5" hidden="1" customHeight="1"/>
    <row r="60073" ht="16.5" hidden="1" customHeight="1"/>
    <row r="60074" ht="16.5" hidden="1" customHeight="1"/>
    <row r="60075" ht="16.5" hidden="1" customHeight="1"/>
    <row r="60076" ht="16.5" hidden="1" customHeight="1"/>
    <row r="60077" ht="16.5" hidden="1" customHeight="1"/>
    <row r="60078" ht="16.5" hidden="1" customHeight="1"/>
    <row r="60079" ht="16.5" hidden="1" customHeight="1"/>
    <row r="60080" ht="16.5" hidden="1" customHeight="1"/>
    <row r="60081" ht="16.5" hidden="1" customHeight="1"/>
    <row r="60082" ht="16.5" hidden="1" customHeight="1"/>
    <row r="60083" ht="16.5" hidden="1" customHeight="1"/>
    <row r="60084" ht="16.5" hidden="1" customHeight="1"/>
    <row r="60085" ht="16.5" hidden="1" customHeight="1"/>
    <row r="60086" ht="16.5" hidden="1" customHeight="1"/>
    <row r="60087" ht="16.5" hidden="1" customHeight="1"/>
    <row r="60088" ht="16.5" hidden="1" customHeight="1"/>
    <row r="60089" ht="16.5" hidden="1" customHeight="1"/>
    <row r="60090" ht="16.5" hidden="1" customHeight="1"/>
    <row r="60091" ht="16.5" hidden="1" customHeight="1"/>
    <row r="60092" ht="16.5" hidden="1" customHeight="1"/>
    <row r="60093" ht="16.5" hidden="1" customHeight="1"/>
    <row r="60094" ht="16.5" hidden="1" customHeight="1"/>
    <row r="60095" ht="16.5" hidden="1" customHeight="1"/>
    <row r="60096" ht="16.5" hidden="1" customHeight="1"/>
    <row r="60097" ht="16.5" hidden="1" customHeight="1"/>
    <row r="60098" ht="16.5" hidden="1" customHeight="1"/>
    <row r="60099" ht="16.5" hidden="1" customHeight="1"/>
    <row r="60100" ht="16.5" hidden="1" customHeight="1"/>
    <row r="60101" ht="16.5" hidden="1" customHeight="1"/>
    <row r="60102" ht="16.5" hidden="1" customHeight="1"/>
    <row r="60103" ht="16.5" hidden="1" customHeight="1"/>
    <row r="60104" ht="16.5" hidden="1" customHeight="1"/>
    <row r="60105" ht="16.5" hidden="1" customHeight="1"/>
    <row r="60106" ht="16.5" hidden="1" customHeight="1"/>
    <row r="60107" ht="16.5" hidden="1" customHeight="1"/>
    <row r="60108" ht="16.5" hidden="1" customHeight="1"/>
    <row r="60109" ht="16.5" hidden="1" customHeight="1"/>
    <row r="60110" ht="16.5" hidden="1" customHeight="1"/>
    <row r="60111" ht="16.5" hidden="1" customHeight="1"/>
    <row r="60112" ht="16.5" hidden="1" customHeight="1"/>
    <row r="60113" ht="16.5" hidden="1" customHeight="1"/>
    <row r="60114" ht="16.5" hidden="1" customHeight="1"/>
    <row r="60115" ht="16.5" hidden="1" customHeight="1"/>
    <row r="60116" ht="16.5" hidden="1" customHeight="1"/>
    <row r="60117" ht="16.5" hidden="1" customHeight="1"/>
    <row r="60118" ht="16.5" hidden="1" customHeight="1"/>
    <row r="60119" ht="16.5" hidden="1" customHeight="1"/>
    <row r="60120" ht="16.5" hidden="1" customHeight="1"/>
    <row r="60121" ht="16.5" hidden="1" customHeight="1"/>
    <row r="60122" ht="16.5" hidden="1" customHeight="1"/>
    <row r="60123" ht="16.5" hidden="1" customHeight="1"/>
    <row r="60124" ht="16.5" hidden="1" customHeight="1"/>
    <row r="60125" ht="16.5" hidden="1" customHeight="1"/>
    <row r="60126" ht="16.5" hidden="1" customHeight="1"/>
    <row r="60127" ht="16.5" hidden="1" customHeight="1"/>
    <row r="60128" ht="16.5" hidden="1" customHeight="1"/>
    <row r="60129" ht="16.5" hidden="1" customHeight="1"/>
    <row r="60130" ht="16.5" hidden="1" customHeight="1"/>
    <row r="60131" ht="16.5" hidden="1" customHeight="1"/>
    <row r="60132" ht="16.5" hidden="1" customHeight="1"/>
    <row r="60133" ht="16.5" hidden="1" customHeight="1"/>
    <row r="60134" ht="16.5" hidden="1" customHeight="1"/>
    <row r="60135" ht="16.5" hidden="1" customHeight="1"/>
    <row r="60136" ht="16.5" hidden="1" customHeight="1"/>
    <row r="60137" ht="16.5" hidden="1" customHeight="1"/>
    <row r="60138" ht="16.5" hidden="1" customHeight="1"/>
    <row r="60139" ht="16.5" hidden="1" customHeight="1"/>
    <row r="60140" ht="16.5" hidden="1" customHeight="1"/>
    <row r="60141" ht="16.5" hidden="1" customHeight="1"/>
    <row r="60142" ht="16.5" hidden="1" customHeight="1"/>
    <row r="60143" ht="16.5" hidden="1" customHeight="1"/>
    <row r="60144" ht="16.5" hidden="1" customHeight="1"/>
    <row r="60145" ht="16.5" hidden="1" customHeight="1"/>
    <row r="60146" ht="16.5" hidden="1" customHeight="1"/>
    <row r="60147" ht="16.5" hidden="1" customHeight="1"/>
    <row r="60148" ht="16.5" hidden="1" customHeight="1"/>
    <row r="60149" ht="16.5" hidden="1" customHeight="1"/>
    <row r="60150" ht="16.5" hidden="1" customHeight="1"/>
    <row r="60151" ht="16.5" hidden="1" customHeight="1"/>
    <row r="60152" ht="16.5" hidden="1" customHeight="1"/>
    <row r="60153" ht="16.5" hidden="1" customHeight="1"/>
    <row r="60154" ht="16.5" hidden="1" customHeight="1"/>
    <row r="60155" ht="16.5" hidden="1" customHeight="1"/>
    <row r="60156" ht="16.5" hidden="1" customHeight="1"/>
    <row r="60157" ht="16.5" hidden="1" customHeight="1"/>
    <row r="60158" ht="16.5" hidden="1" customHeight="1"/>
    <row r="60159" ht="16.5" hidden="1" customHeight="1"/>
    <row r="60160" ht="16.5" hidden="1" customHeight="1"/>
    <row r="60161" ht="16.5" hidden="1" customHeight="1"/>
    <row r="60162" ht="16.5" hidden="1" customHeight="1"/>
    <row r="60163" ht="16.5" hidden="1" customHeight="1"/>
    <row r="60164" ht="16.5" hidden="1" customHeight="1"/>
    <row r="60165" ht="16.5" hidden="1" customHeight="1"/>
    <row r="60166" ht="16.5" hidden="1" customHeight="1"/>
    <row r="60167" ht="16.5" hidden="1" customHeight="1"/>
    <row r="60168" ht="16.5" hidden="1" customHeight="1"/>
    <row r="60169" ht="16.5" hidden="1" customHeight="1"/>
    <row r="60170" ht="16.5" hidden="1" customHeight="1"/>
    <row r="60171" ht="16.5" hidden="1" customHeight="1"/>
    <row r="60172" ht="16.5" hidden="1" customHeight="1"/>
    <row r="60173" ht="16.5" hidden="1" customHeight="1"/>
    <row r="60174" ht="16.5" hidden="1" customHeight="1"/>
    <row r="60175" ht="16.5" hidden="1" customHeight="1"/>
    <row r="60176" ht="16.5" hidden="1" customHeight="1"/>
    <row r="60177" ht="16.5" hidden="1" customHeight="1"/>
    <row r="60178" ht="16.5" hidden="1" customHeight="1"/>
    <row r="60179" ht="16.5" hidden="1" customHeight="1"/>
    <row r="60180" ht="16.5" hidden="1" customHeight="1"/>
    <row r="60181" ht="16.5" hidden="1" customHeight="1"/>
    <row r="60182" ht="16.5" hidden="1" customHeight="1"/>
    <row r="60183" ht="16.5" hidden="1" customHeight="1"/>
    <row r="60184" ht="16.5" hidden="1" customHeight="1"/>
    <row r="60185" ht="16.5" hidden="1" customHeight="1"/>
    <row r="60186" ht="16.5" hidden="1" customHeight="1"/>
    <row r="60187" ht="16.5" hidden="1" customHeight="1"/>
    <row r="60188" ht="16.5" hidden="1" customHeight="1"/>
    <row r="60189" ht="16.5" hidden="1" customHeight="1"/>
    <row r="60190" ht="16.5" hidden="1" customHeight="1"/>
    <row r="60191" ht="16.5" hidden="1" customHeight="1"/>
    <row r="60192" ht="16.5" hidden="1" customHeight="1"/>
    <row r="60193" ht="16.5" hidden="1" customHeight="1"/>
    <row r="60194" ht="16.5" hidden="1" customHeight="1"/>
    <row r="60195" ht="16.5" hidden="1" customHeight="1"/>
    <row r="60196" ht="16.5" hidden="1" customHeight="1"/>
    <row r="60197" ht="16.5" hidden="1" customHeight="1"/>
    <row r="60198" ht="16.5" hidden="1" customHeight="1"/>
    <row r="60199" ht="16.5" hidden="1" customHeight="1"/>
    <row r="60200" ht="16.5" hidden="1" customHeight="1"/>
    <row r="60201" ht="16.5" hidden="1" customHeight="1"/>
    <row r="60202" ht="16.5" hidden="1" customHeight="1"/>
    <row r="60203" ht="16.5" hidden="1" customHeight="1"/>
    <row r="60204" ht="16.5" hidden="1" customHeight="1"/>
    <row r="60205" ht="16.5" hidden="1" customHeight="1"/>
    <row r="60206" ht="16.5" hidden="1" customHeight="1"/>
    <row r="60207" ht="16.5" hidden="1" customHeight="1"/>
    <row r="60208" ht="16.5" hidden="1" customHeight="1"/>
    <row r="60209" ht="16.5" hidden="1" customHeight="1"/>
    <row r="60210" ht="16.5" hidden="1" customHeight="1"/>
    <row r="60211" ht="16.5" hidden="1" customHeight="1"/>
    <row r="60212" ht="16.5" hidden="1" customHeight="1"/>
    <row r="60213" ht="16.5" hidden="1" customHeight="1"/>
    <row r="60214" ht="16.5" hidden="1" customHeight="1"/>
    <row r="60215" ht="16.5" hidden="1" customHeight="1"/>
    <row r="60216" ht="16.5" hidden="1" customHeight="1"/>
    <row r="60217" ht="16.5" hidden="1" customHeight="1"/>
    <row r="60218" ht="16.5" hidden="1" customHeight="1"/>
    <row r="60219" ht="16.5" hidden="1" customHeight="1"/>
    <row r="60220" ht="16.5" hidden="1" customHeight="1"/>
    <row r="60221" ht="16.5" hidden="1" customHeight="1"/>
    <row r="60222" ht="16.5" hidden="1" customHeight="1"/>
    <row r="60223" ht="16.5" hidden="1" customHeight="1"/>
    <row r="60224" ht="16.5" hidden="1" customHeight="1"/>
    <row r="60225" ht="16.5" hidden="1" customHeight="1"/>
    <row r="60226" ht="16.5" hidden="1" customHeight="1"/>
    <row r="60227" ht="16.5" hidden="1" customHeight="1"/>
    <row r="60228" ht="16.5" hidden="1" customHeight="1"/>
    <row r="60229" ht="16.5" hidden="1" customHeight="1"/>
    <row r="60230" ht="16.5" hidden="1" customHeight="1"/>
    <row r="60231" ht="16.5" hidden="1" customHeight="1"/>
    <row r="60232" ht="16.5" hidden="1" customHeight="1"/>
    <row r="60233" ht="16.5" hidden="1" customHeight="1"/>
    <row r="60234" ht="16.5" hidden="1" customHeight="1"/>
    <row r="60235" ht="16.5" hidden="1" customHeight="1"/>
    <row r="60236" ht="16.5" hidden="1" customHeight="1"/>
    <row r="60237" ht="16.5" hidden="1" customHeight="1"/>
    <row r="60238" ht="16.5" hidden="1" customHeight="1"/>
    <row r="60239" ht="16.5" hidden="1" customHeight="1"/>
    <row r="60240" ht="16.5" hidden="1" customHeight="1"/>
    <row r="60241" ht="16.5" hidden="1" customHeight="1"/>
    <row r="60242" ht="16.5" hidden="1" customHeight="1"/>
    <row r="60243" ht="16.5" hidden="1" customHeight="1"/>
    <row r="60244" ht="16.5" hidden="1" customHeight="1"/>
    <row r="60245" ht="16.5" hidden="1" customHeight="1"/>
    <row r="60246" ht="16.5" hidden="1" customHeight="1"/>
    <row r="60247" ht="16.5" hidden="1" customHeight="1"/>
    <row r="60248" ht="16.5" hidden="1" customHeight="1"/>
    <row r="60249" ht="16.5" hidden="1" customHeight="1"/>
    <row r="60250" ht="16.5" hidden="1" customHeight="1"/>
    <row r="60251" ht="16.5" hidden="1" customHeight="1"/>
    <row r="60252" ht="16.5" hidden="1" customHeight="1"/>
    <row r="60253" ht="16.5" hidden="1" customHeight="1"/>
    <row r="60254" ht="16.5" hidden="1" customHeight="1"/>
    <row r="60255" ht="16.5" hidden="1" customHeight="1"/>
    <row r="60256" ht="16.5" hidden="1" customHeight="1"/>
    <row r="60257" ht="16.5" hidden="1" customHeight="1"/>
    <row r="60258" ht="16.5" hidden="1" customHeight="1"/>
    <row r="60259" ht="16.5" hidden="1" customHeight="1"/>
    <row r="60260" ht="16.5" hidden="1" customHeight="1"/>
    <row r="60261" ht="16.5" hidden="1" customHeight="1"/>
    <row r="60262" ht="16.5" hidden="1" customHeight="1"/>
    <row r="60263" ht="16.5" hidden="1" customHeight="1"/>
    <row r="60264" ht="16.5" hidden="1" customHeight="1"/>
    <row r="60265" ht="16.5" hidden="1" customHeight="1"/>
    <row r="60266" ht="16.5" hidden="1" customHeight="1"/>
    <row r="60267" ht="16.5" hidden="1" customHeight="1"/>
    <row r="60268" ht="16.5" hidden="1" customHeight="1"/>
    <row r="60269" ht="16.5" hidden="1" customHeight="1"/>
    <row r="60270" ht="16.5" hidden="1" customHeight="1"/>
    <row r="60271" ht="16.5" hidden="1" customHeight="1"/>
    <row r="60272" ht="16.5" hidden="1" customHeight="1"/>
    <row r="60273" ht="16.5" hidden="1" customHeight="1"/>
    <row r="60274" ht="16.5" hidden="1" customHeight="1"/>
    <row r="60275" ht="16.5" hidden="1" customHeight="1"/>
    <row r="60276" ht="16.5" hidden="1" customHeight="1"/>
    <row r="60277" ht="16.5" hidden="1" customHeight="1"/>
    <row r="60278" ht="16.5" hidden="1" customHeight="1"/>
    <row r="60279" ht="16.5" hidden="1" customHeight="1"/>
    <row r="60280" ht="16.5" hidden="1" customHeight="1"/>
    <row r="60281" ht="16.5" hidden="1" customHeight="1"/>
    <row r="60282" ht="16.5" hidden="1" customHeight="1"/>
    <row r="60283" ht="16.5" hidden="1" customHeight="1"/>
    <row r="60284" ht="16.5" hidden="1" customHeight="1"/>
    <row r="60285" ht="16.5" hidden="1" customHeight="1"/>
    <row r="60286" ht="16.5" hidden="1" customHeight="1"/>
    <row r="60287" ht="16.5" hidden="1" customHeight="1"/>
    <row r="60288" ht="16.5" hidden="1" customHeight="1"/>
    <row r="60289" ht="16.5" hidden="1" customHeight="1"/>
    <row r="60290" ht="16.5" hidden="1" customHeight="1"/>
    <row r="60291" ht="16.5" hidden="1" customHeight="1"/>
    <row r="60292" ht="16.5" hidden="1" customHeight="1"/>
    <row r="60293" ht="16.5" hidden="1" customHeight="1"/>
    <row r="60294" ht="16.5" hidden="1" customHeight="1"/>
    <row r="60295" ht="16.5" hidden="1" customHeight="1"/>
    <row r="60296" ht="16.5" hidden="1" customHeight="1"/>
    <row r="60297" ht="16.5" hidden="1" customHeight="1"/>
    <row r="60298" ht="16.5" hidden="1" customHeight="1"/>
    <row r="60299" ht="16.5" hidden="1" customHeight="1"/>
    <row r="60300" ht="16.5" hidden="1" customHeight="1"/>
    <row r="60301" ht="16.5" hidden="1" customHeight="1"/>
    <row r="60302" ht="16.5" hidden="1" customHeight="1"/>
    <row r="60303" ht="16.5" hidden="1" customHeight="1"/>
    <row r="60304" ht="16.5" hidden="1" customHeight="1"/>
    <row r="60305" ht="16.5" hidden="1" customHeight="1"/>
    <row r="60306" ht="16.5" hidden="1" customHeight="1"/>
    <row r="60307" ht="16.5" hidden="1" customHeight="1"/>
    <row r="60308" ht="16.5" hidden="1" customHeight="1"/>
    <row r="60309" ht="16.5" hidden="1" customHeight="1"/>
    <row r="60310" ht="16.5" hidden="1" customHeight="1"/>
    <row r="60311" ht="16.5" hidden="1" customHeight="1"/>
    <row r="60312" ht="16.5" hidden="1" customHeight="1"/>
    <row r="60313" ht="16.5" hidden="1" customHeight="1"/>
    <row r="60314" ht="16.5" hidden="1" customHeight="1"/>
    <row r="60315" ht="16.5" hidden="1" customHeight="1"/>
    <row r="60316" ht="16.5" hidden="1" customHeight="1"/>
    <row r="60317" ht="16.5" hidden="1" customHeight="1"/>
    <row r="60318" ht="16.5" hidden="1" customHeight="1"/>
    <row r="60319" ht="16.5" hidden="1" customHeight="1"/>
    <row r="60320" ht="16.5" hidden="1" customHeight="1"/>
    <row r="60321" ht="16.5" hidden="1" customHeight="1"/>
    <row r="60322" ht="16.5" hidden="1" customHeight="1"/>
    <row r="60323" ht="16.5" hidden="1" customHeight="1"/>
    <row r="60324" ht="16.5" hidden="1" customHeight="1"/>
    <row r="60325" ht="16.5" hidden="1" customHeight="1"/>
    <row r="60326" ht="16.5" hidden="1" customHeight="1"/>
    <row r="60327" ht="16.5" hidden="1" customHeight="1"/>
    <row r="60328" ht="16.5" hidden="1" customHeight="1"/>
    <row r="60329" ht="16.5" hidden="1" customHeight="1"/>
    <row r="60330" ht="16.5" hidden="1" customHeight="1"/>
    <row r="60331" ht="16.5" hidden="1" customHeight="1"/>
    <row r="60332" ht="16.5" hidden="1" customHeight="1"/>
    <row r="60333" ht="16.5" hidden="1" customHeight="1"/>
    <row r="60334" ht="16.5" hidden="1" customHeight="1"/>
    <row r="60335" ht="16.5" hidden="1" customHeight="1"/>
    <row r="60336" ht="16.5" hidden="1" customHeight="1"/>
    <row r="60337" ht="16.5" hidden="1" customHeight="1"/>
    <row r="60338" ht="16.5" hidden="1" customHeight="1"/>
    <row r="60339" ht="16.5" hidden="1" customHeight="1"/>
    <row r="60340" ht="16.5" hidden="1" customHeight="1"/>
    <row r="60341" ht="16.5" hidden="1" customHeight="1"/>
    <row r="60342" ht="16.5" hidden="1" customHeight="1"/>
    <row r="60343" ht="16.5" hidden="1" customHeight="1"/>
    <row r="60344" ht="16.5" hidden="1" customHeight="1"/>
    <row r="60345" ht="16.5" hidden="1" customHeight="1"/>
    <row r="60346" ht="16.5" hidden="1" customHeight="1"/>
    <row r="60347" ht="16.5" hidden="1" customHeight="1"/>
    <row r="60348" ht="16.5" hidden="1" customHeight="1"/>
    <row r="60349" ht="16.5" hidden="1" customHeight="1"/>
    <row r="60350" ht="16.5" hidden="1" customHeight="1"/>
    <row r="60351" ht="16.5" hidden="1" customHeight="1"/>
    <row r="60352" ht="16.5" hidden="1" customHeight="1"/>
    <row r="60353" ht="16.5" hidden="1" customHeight="1"/>
    <row r="60354" ht="16.5" hidden="1" customHeight="1"/>
    <row r="60355" ht="16.5" hidden="1" customHeight="1"/>
    <row r="60356" ht="16.5" hidden="1" customHeight="1"/>
    <row r="60357" ht="16.5" hidden="1" customHeight="1"/>
    <row r="60358" ht="16.5" hidden="1" customHeight="1"/>
    <row r="60359" ht="16.5" hidden="1" customHeight="1"/>
    <row r="60360" ht="16.5" hidden="1" customHeight="1"/>
    <row r="60361" ht="16.5" hidden="1" customHeight="1"/>
    <row r="60362" ht="16.5" hidden="1" customHeight="1"/>
    <row r="60363" ht="16.5" hidden="1" customHeight="1"/>
    <row r="60364" ht="16.5" hidden="1" customHeight="1"/>
    <row r="60365" ht="16.5" hidden="1" customHeight="1"/>
    <row r="60366" ht="16.5" hidden="1" customHeight="1"/>
    <row r="60367" ht="16.5" hidden="1" customHeight="1"/>
    <row r="60368" ht="16.5" hidden="1" customHeight="1"/>
    <row r="60369" ht="16.5" hidden="1" customHeight="1"/>
    <row r="60370" ht="16.5" hidden="1" customHeight="1"/>
    <row r="60371" ht="16.5" hidden="1" customHeight="1"/>
    <row r="60372" ht="16.5" hidden="1" customHeight="1"/>
    <row r="60373" ht="16.5" hidden="1" customHeight="1"/>
    <row r="60374" ht="16.5" hidden="1" customHeight="1"/>
    <row r="60375" ht="16.5" hidden="1" customHeight="1"/>
    <row r="60376" ht="16.5" hidden="1" customHeight="1"/>
    <row r="60377" ht="16.5" hidden="1" customHeight="1"/>
    <row r="60378" ht="16.5" hidden="1" customHeight="1"/>
    <row r="60379" ht="16.5" hidden="1" customHeight="1"/>
    <row r="60380" ht="16.5" hidden="1" customHeight="1"/>
    <row r="60381" ht="16.5" hidden="1" customHeight="1"/>
    <row r="60382" ht="16.5" hidden="1" customHeight="1"/>
    <row r="60383" ht="16.5" hidden="1" customHeight="1"/>
    <row r="60384" ht="16.5" hidden="1" customHeight="1"/>
    <row r="60385" ht="16.5" hidden="1" customHeight="1"/>
    <row r="60386" ht="16.5" hidden="1" customHeight="1"/>
    <row r="60387" ht="16.5" hidden="1" customHeight="1"/>
    <row r="60388" ht="16.5" hidden="1" customHeight="1"/>
    <row r="60389" ht="16.5" hidden="1" customHeight="1"/>
    <row r="60390" ht="16.5" hidden="1" customHeight="1"/>
    <row r="60391" ht="16.5" hidden="1" customHeight="1"/>
    <row r="60392" ht="16.5" hidden="1" customHeight="1"/>
    <row r="60393" ht="16.5" hidden="1" customHeight="1"/>
    <row r="60394" ht="16.5" hidden="1" customHeight="1"/>
    <row r="60395" ht="16.5" hidden="1" customHeight="1"/>
    <row r="60396" ht="16.5" hidden="1" customHeight="1"/>
    <row r="60397" ht="16.5" hidden="1" customHeight="1"/>
    <row r="60398" ht="16.5" hidden="1" customHeight="1"/>
    <row r="60399" ht="16.5" hidden="1" customHeight="1"/>
    <row r="60400" ht="16.5" hidden="1" customHeight="1"/>
    <row r="60401" ht="16.5" hidden="1" customHeight="1"/>
    <row r="60402" ht="16.5" hidden="1" customHeight="1"/>
    <row r="60403" ht="16.5" hidden="1" customHeight="1"/>
    <row r="60404" ht="16.5" hidden="1" customHeight="1"/>
    <row r="60405" ht="16.5" hidden="1" customHeight="1"/>
    <row r="60406" ht="16.5" hidden="1" customHeight="1"/>
    <row r="60407" ht="16.5" hidden="1" customHeight="1"/>
    <row r="60408" ht="16.5" hidden="1" customHeight="1"/>
    <row r="60409" ht="16.5" hidden="1" customHeight="1"/>
    <row r="60410" ht="16.5" hidden="1" customHeight="1"/>
    <row r="60411" ht="16.5" hidden="1" customHeight="1"/>
    <row r="60412" ht="16.5" hidden="1" customHeight="1"/>
    <row r="60413" ht="16.5" hidden="1" customHeight="1"/>
    <row r="60414" ht="16.5" hidden="1" customHeight="1"/>
    <row r="60415" ht="16.5" hidden="1" customHeight="1"/>
    <row r="60416" ht="16.5" hidden="1" customHeight="1"/>
    <row r="60417" ht="16.5" hidden="1" customHeight="1"/>
    <row r="60418" ht="16.5" hidden="1" customHeight="1"/>
    <row r="60419" ht="16.5" hidden="1" customHeight="1"/>
    <row r="60420" ht="16.5" hidden="1" customHeight="1"/>
    <row r="60421" ht="16.5" hidden="1" customHeight="1"/>
    <row r="60422" ht="16.5" hidden="1" customHeight="1"/>
    <row r="60423" ht="16.5" hidden="1" customHeight="1"/>
    <row r="60424" ht="16.5" hidden="1" customHeight="1"/>
    <row r="60425" ht="16.5" hidden="1" customHeight="1"/>
    <row r="60426" ht="16.5" hidden="1" customHeight="1"/>
    <row r="60427" ht="16.5" hidden="1" customHeight="1"/>
    <row r="60428" ht="16.5" hidden="1" customHeight="1"/>
    <row r="60429" ht="16.5" hidden="1" customHeight="1"/>
    <row r="60430" ht="16.5" hidden="1" customHeight="1"/>
    <row r="60431" ht="16.5" hidden="1" customHeight="1"/>
    <row r="60432" ht="16.5" hidden="1" customHeight="1"/>
    <row r="60433" ht="16.5" hidden="1" customHeight="1"/>
    <row r="60434" ht="16.5" hidden="1" customHeight="1"/>
    <row r="60435" ht="16.5" hidden="1" customHeight="1"/>
    <row r="60436" ht="16.5" hidden="1" customHeight="1"/>
    <row r="60437" ht="16.5" hidden="1" customHeight="1"/>
    <row r="60438" ht="16.5" hidden="1" customHeight="1"/>
    <row r="60439" ht="16.5" hidden="1" customHeight="1"/>
    <row r="60440" ht="16.5" hidden="1" customHeight="1"/>
    <row r="60441" ht="16.5" hidden="1" customHeight="1"/>
    <row r="60442" ht="16.5" hidden="1" customHeight="1"/>
    <row r="60443" ht="16.5" hidden="1" customHeight="1"/>
    <row r="60444" ht="16.5" hidden="1" customHeight="1"/>
    <row r="60445" ht="16.5" hidden="1" customHeight="1"/>
    <row r="60446" ht="16.5" hidden="1" customHeight="1"/>
    <row r="60447" ht="16.5" hidden="1" customHeight="1"/>
    <row r="60448" ht="16.5" hidden="1" customHeight="1"/>
    <row r="60449" ht="16.5" hidden="1" customHeight="1"/>
    <row r="60450" ht="16.5" hidden="1" customHeight="1"/>
    <row r="60451" ht="16.5" hidden="1" customHeight="1"/>
    <row r="60452" ht="16.5" hidden="1" customHeight="1"/>
    <row r="60453" ht="16.5" hidden="1" customHeight="1"/>
    <row r="60454" ht="16.5" hidden="1" customHeight="1"/>
    <row r="60455" ht="16.5" hidden="1" customHeight="1"/>
    <row r="60456" ht="16.5" hidden="1" customHeight="1"/>
    <row r="60457" ht="16.5" hidden="1" customHeight="1"/>
    <row r="60458" ht="16.5" hidden="1" customHeight="1"/>
    <row r="60459" ht="16.5" hidden="1" customHeight="1"/>
    <row r="60460" ht="16.5" hidden="1" customHeight="1"/>
    <row r="60461" ht="16.5" hidden="1" customHeight="1"/>
    <row r="60462" ht="16.5" hidden="1" customHeight="1"/>
    <row r="60463" ht="16.5" hidden="1" customHeight="1"/>
    <row r="60464" ht="16.5" hidden="1" customHeight="1"/>
    <row r="60465" ht="16.5" hidden="1" customHeight="1"/>
    <row r="60466" ht="16.5" hidden="1" customHeight="1"/>
    <row r="60467" ht="16.5" hidden="1" customHeight="1"/>
    <row r="60468" ht="16.5" hidden="1" customHeight="1"/>
    <row r="60469" ht="16.5" hidden="1" customHeight="1"/>
    <row r="60470" ht="16.5" hidden="1" customHeight="1"/>
    <row r="60471" ht="16.5" hidden="1" customHeight="1"/>
    <row r="60472" ht="16.5" hidden="1" customHeight="1"/>
    <row r="60473" ht="16.5" hidden="1" customHeight="1"/>
    <row r="60474" ht="16.5" hidden="1" customHeight="1"/>
    <row r="60475" ht="16.5" hidden="1" customHeight="1"/>
    <row r="60476" ht="16.5" hidden="1" customHeight="1"/>
    <row r="60477" ht="16.5" hidden="1" customHeight="1"/>
    <row r="60478" ht="16.5" hidden="1" customHeight="1"/>
    <row r="60479" ht="16.5" hidden="1" customHeight="1"/>
    <row r="60480" ht="16.5" hidden="1" customHeight="1"/>
    <row r="60481" ht="16.5" hidden="1" customHeight="1"/>
    <row r="60482" ht="16.5" hidden="1" customHeight="1"/>
    <row r="60483" ht="16.5" hidden="1" customHeight="1"/>
    <row r="60484" ht="16.5" hidden="1" customHeight="1"/>
    <row r="60485" ht="16.5" hidden="1" customHeight="1"/>
    <row r="60486" ht="16.5" hidden="1" customHeight="1"/>
    <row r="60487" ht="16.5" hidden="1" customHeight="1"/>
    <row r="60488" ht="16.5" hidden="1" customHeight="1"/>
    <row r="60489" ht="16.5" hidden="1" customHeight="1"/>
    <row r="60490" ht="16.5" hidden="1" customHeight="1"/>
    <row r="60491" ht="16.5" hidden="1" customHeight="1"/>
    <row r="60492" ht="16.5" hidden="1" customHeight="1"/>
    <row r="60493" ht="16.5" hidden="1" customHeight="1"/>
    <row r="60494" ht="16.5" hidden="1" customHeight="1"/>
    <row r="60495" ht="16.5" hidden="1" customHeight="1"/>
    <row r="60496" ht="16.5" hidden="1" customHeight="1"/>
    <row r="60497" ht="16.5" hidden="1" customHeight="1"/>
    <row r="60498" ht="16.5" hidden="1" customHeight="1"/>
    <row r="60499" ht="16.5" hidden="1" customHeight="1"/>
    <row r="60500" ht="16.5" hidden="1" customHeight="1"/>
    <row r="60501" ht="16.5" hidden="1" customHeight="1"/>
    <row r="60502" ht="16.5" hidden="1" customHeight="1"/>
    <row r="60503" ht="16.5" hidden="1" customHeight="1"/>
    <row r="60504" ht="16.5" hidden="1" customHeight="1"/>
    <row r="60505" ht="16.5" hidden="1" customHeight="1"/>
    <row r="60506" ht="16.5" hidden="1" customHeight="1"/>
    <row r="60507" ht="16.5" hidden="1" customHeight="1"/>
    <row r="60508" ht="16.5" hidden="1" customHeight="1"/>
    <row r="60509" ht="16.5" hidden="1" customHeight="1"/>
    <row r="60510" ht="16.5" hidden="1" customHeight="1"/>
    <row r="60511" ht="16.5" hidden="1" customHeight="1"/>
    <row r="60512" ht="16.5" hidden="1" customHeight="1"/>
    <row r="60513" ht="16.5" hidden="1" customHeight="1"/>
    <row r="60514" ht="16.5" hidden="1" customHeight="1"/>
    <row r="60515" ht="16.5" hidden="1" customHeight="1"/>
    <row r="60516" ht="16.5" hidden="1" customHeight="1"/>
    <row r="60517" ht="16.5" hidden="1" customHeight="1"/>
    <row r="60518" ht="16.5" hidden="1" customHeight="1"/>
    <row r="60519" ht="16.5" hidden="1" customHeight="1"/>
    <row r="60520" ht="16.5" hidden="1" customHeight="1"/>
    <row r="60521" ht="16.5" hidden="1" customHeight="1"/>
    <row r="60522" ht="16.5" hidden="1" customHeight="1"/>
    <row r="60523" ht="16.5" hidden="1" customHeight="1"/>
    <row r="60524" ht="16.5" hidden="1" customHeight="1"/>
    <row r="60525" ht="16.5" hidden="1" customHeight="1"/>
    <row r="60526" ht="16.5" hidden="1" customHeight="1"/>
    <row r="60527" ht="16.5" hidden="1" customHeight="1"/>
    <row r="60528" ht="16.5" hidden="1" customHeight="1"/>
    <row r="60529" ht="16.5" hidden="1" customHeight="1"/>
    <row r="60530" ht="16.5" hidden="1" customHeight="1"/>
    <row r="60531" ht="16.5" hidden="1" customHeight="1"/>
    <row r="60532" ht="16.5" hidden="1" customHeight="1"/>
    <row r="60533" ht="16.5" hidden="1" customHeight="1"/>
    <row r="60534" ht="16.5" hidden="1" customHeight="1"/>
    <row r="60535" ht="16.5" hidden="1" customHeight="1"/>
    <row r="60536" ht="16.5" hidden="1" customHeight="1"/>
    <row r="60537" ht="16.5" hidden="1" customHeight="1"/>
    <row r="60538" ht="16.5" hidden="1" customHeight="1"/>
    <row r="60539" ht="16.5" hidden="1" customHeight="1"/>
    <row r="60540" ht="16.5" hidden="1" customHeight="1"/>
    <row r="60541" ht="16.5" hidden="1" customHeight="1"/>
    <row r="60542" ht="16.5" hidden="1" customHeight="1"/>
    <row r="60543" ht="16.5" hidden="1" customHeight="1"/>
    <row r="60544" ht="16.5" hidden="1" customHeight="1"/>
    <row r="60545" ht="16.5" hidden="1" customHeight="1"/>
    <row r="60546" ht="16.5" hidden="1" customHeight="1"/>
    <row r="60547" ht="16.5" hidden="1" customHeight="1"/>
    <row r="60548" ht="16.5" hidden="1" customHeight="1"/>
    <row r="60549" ht="16.5" hidden="1" customHeight="1"/>
    <row r="60550" ht="16.5" hidden="1" customHeight="1"/>
    <row r="60551" ht="16.5" hidden="1" customHeight="1"/>
    <row r="60552" ht="16.5" hidden="1" customHeight="1"/>
    <row r="60553" ht="16.5" hidden="1" customHeight="1"/>
    <row r="60554" ht="16.5" hidden="1" customHeight="1"/>
    <row r="60555" ht="16.5" hidden="1" customHeight="1"/>
    <row r="60556" ht="16.5" hidden="1" customHeight="1"/>
    <row r="60557" ht="16.5" hidden="1" customHeight="1"/>
    <row r="60558" ht="16.5" hidden="1" customHeight="1"/>
    <row r="60559" ht="16.5" hidden="1" customHeight="1"/>
    <row r="60560" ht="16.5" hidden="1" customHeight="1"/>
    <row r="60561" ht="16.5" hidden="1" customHeight="1"/>
    <row r="60562" ht="16.5" hidden="1" customHeight="1"/>
    <row r="60563" ht="16.5" hidden="1" customHeight="1"/>
    <row r="60564" ht="16.5" hidden="1" customHeight="1"/>
    <row r="60565" ht="16.5" hidden="1" customHeight="1"/>
    <row r="60566" ht="16.5" hidden="1" customHeight="1"/>
    <row r="60567" ht="16.5" hidden="1" customHeight="1"/>
    <row r="60568" ht="16.5" hidden="1" customHeight="1"/>
    <row r="60569" ht="16.5" hidden="1" customHeight="1"/>
    <row r="60570" ht="16.5" hidden="1" customHeight="1"/>
    <row r="60571" ht="16.5" hidden="1" customHeight="1"/>
    <row r="60572" ht="16.5" hidden="1" customHeight="1"/>
    <row r="60573" ht="16.5" hidden="1" customHeight="1"/>
    <row r="60574" ht="16.5" hidden="1" customHeight="1"/>
    <row r="60575" ht="16.5" hidden="1" customHeight="1"/>
    <row r="60576" ht="16.5" hidden="1" customHeight="1"/>
    <row r="60577" ht="16.5" hidden="1" customHeight="1"/>
    <row r="60578" ht="16.5" hidden="1" customHeight="1"/>
    <row r="60579" ht="16.5" hidden="1" customHeight="1"/>
    <row r="60580" ht="16.5" hidden="1" customHeight="1"/>
    <row r="60581" ht="16.5" hidden="1" customHeight="1"/>
    <row r="60582" ht="16.5" hidden="1" customHeight="1"/>
    <row r="60583" ht="16.5" hidden="1" customHeight="1"/>
    <row r="60584" ht="16.5" hidden="1" customHeight="1"/>
    <row r="60585" ht="16.5" hidden="1" customHeight="1"/>
    <row r="60586" ht="16.5" hidden="1" customHeight="1"/>
    <row r="60587" ht="16.5" hidden="1" customHeight="1"/>
    <row r="60588" ht="16.5" hidden="1" customHeight="1"/>
    <row r="60589" ht="16.5" hidden="1" customHeight="1"/>
    <row r="60590" ht="16.5" hidden="1" customHeight="1"/>
    <row r="60591" ht="16.5" hidden="1" customHeight="1"/>
    <row r="60592" ht="16.5" hidden="1" customHeight="1"/>
    <row r="60593" ht="16.5" hidden="1" customHeight="1"/>
    <row r="60594" ht="16.5" hidden="1" customHeight="1"/>
    <row r="60595" ht="16.5" hidden="1" customHeight="1"/>
    <row r="60596" ht="16.5" hidden="1" customHeight="1"/>
    <row r="60597" ht="16.5" hidden="1" customHeight="1"/>
    <row r="60598" ht="16.5" hidden="1" customHeight="1"/>
    <row r="60599" ht="16.5" hidden="1" customHeight="1"/>
    <row r="60600" ht="16.5" hidden="1" customHeight="1"/>
    <row r="60601" ht="16.5" hidden="1" customHeight="1"/>
    <row r="60602" ht="16.5" hidden="1" customHeight="1"/>
    <row r="60603" ht="16.5" hidden="1" customHeight="1"/>
    <row r="60604" ht="16.5" hidden="1" customHeight="1"/>
    <row r="60605" ht="16.5" hidden="1" customHeight="1"/>
    <row r="60606" ht="16.5" hidden="1" customHeight="1"/>
    <row r="60607" ht="16.5" hidden="1" customHeight="1"/>
    <row r="60608" ht="16.5" hidden="1" customHeight="1"/>
    <row r="60609" ht="16.5" hidden="1" customHeight="1"/>
    <row r="60610" ht="16.5" hidden="1" customHeight="1"/>
    <row r="60611" ht="16.5" hidden="1" customHeight="1"/>
    <row r="60612" ht="16.5" hidden="1" customHeight="1"/>
    <row r="60613" ht="16.5" hidden="1" customHeight="1"/>
    <row r="60614" ht="16.5" hidden="1" customHeight="1"/>
    <row r="60615" ht="16.5" hidden="1" customHeight="1"/>
    <row r="60616" ht="16.5" hidden="1" customHeight="1"/>
    <row r="60617" ht="16.5" hidden="1" customHeight="1"/>
    <row r="60618" ht="16.5" hidden="1" customHeight="1"/>
    <row r="60619" ht="16.5" hidden="1" customHeight="1"/>
    <row r="60620" ht="16.5" hidden="1" customHeight="1"/>
    <row r="60621" ht="16.5" hidden="1" customHeight="1"/>
    <row r="60622" ht="16.5" hidden="1" customHeight="1"/>
    <row r="60623" ht="16.5" hidden="1" customHeight="1"/>
    <row r="60624" ht="16.5" hidden="1" customHeight="1"/>
    <row r="60625" ht="16.5" hidden="1" customHeight="1"/>
    <row r="60626" ht="16.5" hidden="1" customHeight="1"/>
    <row r="60627" ht="16.5" hidden="1" customHeight="1"/>
    <row r="60628" ht="16.5" hidden="1" customHeight="1"/>
    <row r="60629" ht="16.5" hidden="1" customHeight="1"/>
    <row r="60630" ht="16.5" hidden="1" customHeight="1"/>
    <row r="60631" ht="16.5" hidden="1" customHeight="1"/>
    <row r="60632" ht="16.5" hidden="1" customHeight="1"/>
    <row r="60633" ht="16.5" hidden="1" customHeight="1"/>
    <row r="60634" ht="16.5" hidden="1" customHeight="1"/>
    <row r="60635" ht="16.5" hidden="1" customHeight="1"/>
    <row r="60636" ht="16.5" hidden="1" customHeight="1"/>
    <row r="60637" ht="16.5" hidden="1" customHeight="1"/>
    <row r="60638" ht="16.5" hidden="1" customHeight="1"/>
    <row r="60639" ht="16.5" hidden="1" customHeight="1"/>
    <row r="60640" ht="16.5" hidden="1" customHeight="1"/>
    <row r="60641" ht="16.5" hidden="1" customHeight="1"/>
    <row r="60642" ht="16.5" hidden="1" customHeight="1"/>
    <row r="60643" ht="16.5" hidden="1" customHeight="1"/>
    <row r="60644" ht="16.5" hidden="1" customHeight="1"/>
    <row r="60645" ht="16.5" hidden="1" customHeight="1"/>
    <row r="60646" ht="16.5" hidden="1" customHeight="1"/>
    <row r="60647" ht="16.5" hidden="1" customHeight="1"/>
    <row r="60648" ht="16.5" hidden="1" customHeight="1"/>
    <row r="60649" ht="16.5" hidden="1" customHeight="1"/>
    <row r="60650" ht="16.5" hidden="1" customHeight="1"/>
    <row r="60651" ht="16.5" hidden="1" customHeight="1"/>
    <row r="60652" ht="16.5" hidden="1" customHeight="1"/>
    <row r="60653" ht="16.5" hidden="1" customHeight="1"/>
    <row r="60654" ht="16.5" hidden="1" customHeight="1"/>
    <row r="60655" ht="16.5" hidden="1" customHeight="1"/>
    <row r="60656" ht="16.5" hidden="1" customHeight="1"/>
    <row r="60657" ht="16.5" hidden="1" customHeight="1"/>
    <row r="60658" ht="16.5" hidden="1" customHeight="1"/>
    <row r="60659" ht="16.5" hidden="1" customHeight="1"/>
    <row r="60660" ht="16.5" hidden="1" customHeight="1"/>
    <row r="60661" ht="16.5" hidden="1" customHeight="1"/>
    <row r="60662" ht="16.5" hidden="1" customHeight="1"/>
    <row r="60663" ht="16.5" hidden="1" customHeight="1"/>
    <row r="60664" ht="16.5" hidden="1" customHeight="1"/>
    <row r="60665" ht="16.5" hidden="1" customHeight="1"/>
    <row r="60666" ht="16.5" hidden="1" customHeight="1"/>
    <row r="60667" ht="16.5" hidden="1" customHeight="1"/>
    <row r="60668" ht="16.5" hidden="1" customHeight="1"/>
    <row r="60669" ht="16.5" hidden="1" customHeight="1"/>
    <row r="60670" ht="16.5" hidden="1" customHeight="1"/>
    <row r="60671" ht="16.5" hidden="1" customHeight="1"/>
    <row r="60672" ht="16.5" hidden="1" customHeight="1"/>
    <row r="60673" ht="16.5" hidden="1" customHeight="1"/>
    <row r="60674" ht="16.5" hidden="1" customHeight="1"/>
    <row r="60675" ht="16.5" hidden="1" customHeight="1"/>
    <row r="60676" ht="16.5" hidden="1" customHeight="1"/>
    <row r="60677" ht="16.5" hidden="1" customHeight="1"/>
    <row r="60678" ht="16.5" hidden="1" customHeight="1"/>
    <row r="60679" ht="16.5" hidden="1" customHeight="1"/>
    <row r="60680" ht="16.5" hidden="1" customHeight="1"/>
    <row r="60681" ht="16.5" hidden="1" customHeight="1"/>
    <row r="60682" ht="16.5" hidden="1" customHeight="1"/>
    <row r="60683" ht="16.5" hidden="1" customHeight="1"/>
    <row r="60684" ht="16.5" hidden="1" customHeight="1"/>
    <row r="60685" ht="16.5" hidden="1" customHeight="1"/>
    <row r="60686" ht="16.5" hidden="1" customHeight="1"/>
    <row r="60687" ht="16.5" hidden="1" customHeight="1"/>
    <row r="60688" ht="16.5" hidden="1" customHeight="1"/>
    <row r="60689" ht="16.5" hidden="1" customHeight="1"/>
    <row r="60690" ht="16.5" hidden="1" customHeight="1"/>
    <row r="60691" ht="16.5" hidden="1" customHeight="1"/>
    <row r="60692" ht="16.5" hidden="1" customHeight="1"/>
    <row r="60693" ht="16.5" hidden="1" customHeight="1"/>
    <row r="60694" ht="16.5" hidden="1" customHeight="1"/>
    <row r="60695" ht="16.5" hidden="1" customHeight="1"/>
    <row r="60696" ht="16.5" hidden="1" customHeight="1"/>
    <row r="60697" ht="16.5" hidden="1" customHeight="1"/>
    <row r="60698" ht="16.5" hidden="1" customHeight="1"/>
    <row r="60699" ht="16.5" hidden="1" customHeight="1"/>
    <row r="60700" ht="16.5" hidden="1" customHeight="1"/>
    <row r="60701" ht="16.5" hidden="1" customHeight="1"/>
    <row r="60702" ht="16.5" hidden="1" customHeight="1"/>
    <row r="60703" ht="16.5" hidden="1" customHeight="1"/>
    <row r="60704" ht="16.5" hidden="1" customHeight="1"/>
    <row r="60705" ht="16.5" hidden="1" customHeight="1"/>
    <row r="60706" ht="16.5" hidden="1" customHeight="1"/>
    <row r="60707" ht="16.5" hidden="1" customHeight="1"/>
    <row r="60708" ht="16.5" hidden="1" customHeight="1"/>
    <row r="60709" ht="16.5" hidden="1" customHeight="1"/>
    <row r="60710" ht="16.5" hidden="1" customHeight="1"/>
    <row r="60711" ht="16.5" hidden="1" customHeight="1"/>
    <row r="60712" ht="16.5" hidden="1" customHeight="1"/>
    <row r="60713" ht="16.5" hidden="1" customHeight="1"/>
    <row r="60714" ht="16.5" hidden="1" customHeight="1"/>
    <row r="60715" ht="16.5" hidden="1" customHeight="1"/>
    <row r="60716" ht="16.5" hidden="1" customHeight="1"/>
    <row r="60717" ht="16.5" hidden="1" customHeight="1"/>
    <row r="60718" ht="16.5" hidden="1" customHeight="1"/>
    <row r="60719" ht="16.5" hidden="1" customHeight="1"/>
    <row r="60720" ht="16.5" hidden="1" customHeight="1"/>
    <row r="60721" ht="16.5" hidden="1" customHeight="1"/>
    <row r="60722" ht="16.5" hidden="1" customHeight="1"/>
    <row r="60723" ht="16.5" hidden="1" customHeight="1"/>
    <row r="60724" ht="16.5" hidden="1" customHeight="1"/>
    <row r="60725" ht="16.5" hidden="1" customHeight="1"/>
    <row r="60726" ht="16.5" hidden="1" customHeight="1"/>
    <row r="60727" ht="16.5" hidden="1" customHeight="1"/>
    <row r="60728" ht="16.5" hidden="1" customHeight="1"/>
    <row r="60729" ht="16.5" hidden="1" customHeight="1"/>
    <row r="60730" ht="16.5" hidden="1" customHeight="1"/>
    <row r="60731" ht="16.5" hidden="1" customHeight="1"/>
    <row r="60732" ht="16.5" hidden="1" customHeight="1"/>
    <row r="60733" ht="16.5" hidden="1" customHeight="1"/>
    <row r="60734" ht="16.5" hidden="1" customHeight="1"/>
    <row r="60735" ht="16.5" hidden="1" customHeight="1"/>
    <row r="60736" ht="16.5" hidden="1" customHeight="1"/>
    <row r="60737" ht="16.5" hidden="1" customHeight="1"/>
    <row r="60738" ht="16.5" hidden="1" customHeight="1"/>
    <row r="60739" ht="16.5" hidden="1" customHeight="1"/>
    <row r="60740" ht="16.5" hidden="1" customHeight="1"/>
    <row r="60741" ht="16.5" hidden="1" customHeight="1"/>
    <row r="60742" ht="16.5" hidden="1" customHeight="1"/>
    <row r="60743" ht="16.5" hidden="1" customHeight="1"/>
    <row r="60744" ht="16.5" hidden="1" customHeight="1"/>
    <row r="60745" ht="16.5" hidden="1" customHeight="1"/>
    <row r="60746" ht="16.5" hidden="1" customHeight="1"/>
    <row r="60747" ht="16.5" hidden="1" customHeight="1"/>
    <row r="60748" ht="16.5" hidden="1" customHeight="1"/>
    <row r="60749" ht="16.5" hidden="1" customHeight="1"/>
    <row r="60750" ht="16.5" hidden="1" customHeight="1"/>
    <row r="60751" ht="16.5" hidden="1" customHeight="1"/>
    <row r="60752" ht="16.5" hidden="1" customHeight="1"/>
    <row r="60753" ht="16.5" hidden="1" customHeight="1"/>
    <row r="60754" ht="16.5" hidden="1" customHeight="1"/>
    <row r="60755" ht="16.5" hidden="1" customHeight="1"/>
    <row r="60756" ht="16.5" hidden="1" customHeight="1"/>
    <row r="60757" ht="16.5" hidden="1" customHeight="1"/>
    <row r="60758" ht="16.5" hidden="1" customHeight="1"/>
    <row r="60759" ht="16.5" hidden="1" customHeight="1"/>
    <row r="60760" ht="16.5" hidden="1" customHeight="1"/>
    <row r="60761" ht="16.5" hidden="1" customHeight="1"/>
    <row r="60762" ht="16.5" hidden="1" customHeight="1"/>
    <row r="60763" ht="16.5" hidden="1" customHeight="1"/>
    <row r="60764" ht="16.5" hidden="1" customHeight="1"/>
    <row r="60765" ht="16.5" hidden="1" customHeight="1"/>
    <row r="60766" ht="16.5" hidden="1" customHeight="1"/>
    <row r="60767" ht="16.5" hidden="1" customHeight="1"/>
    <row r="60768" ht="16.5" hidden="1" customHeight="1"/>
    <row r="60769" ht="16.5" hidden="1" customHeight="1"/>
    <row r="60770" ht="16.5" hidden="1" customHeight="1"/>
    <row r="60771" ht="16.5" hidden="1" customHeight="1"/>
    <row r="60772" ht="16.5" hidden="1" customHeight="1"/>
    <row r="60773" ht="16.5" hidden="1" customHeight="1"/>
    <row r="60774" ht="16.5" hidden="1" customHeight="1"/>
    <row r="60775" ht="16.5" hidden="1" customHeight="1"/>
    <row r="60776" ht="16.5" hidden="1" customHeight="1"/>
    <row r="60777" ht="16.5" hidden="1" customHeight="1"/>
    <row r="60778" ht="16.5" hidden="1" customHeight="1"/>
    <row r="60779" ht="16.5" hidden="1" customHeight="1"/>
    <row r="60780" ht="16.5" hidden="1" customHeight="1"/>
    <row r="60781" ht="16.5" hidden="1" customHeight="1"/>
    <row r="60782" ht="16.5" hidden="1" customHeight="1"/>
    <row r="60783" ht="16.5" hidden="1" customHeight="1"/>
    <row r="60784" ht="16.5" hidden="1" customHeight="1"/>
    <row r="60785" ht="16.5" hidden="1" customHeight="1"/>
    <row r="60786" ht="16.5" hidden="1" customHeight="1"/>
    <row r="60787" ht="16.5" hidden="1" customHeight="1"/>
    <row r="60788" ht="16.5" hidden="1" customHeight="1"/>
    <row r="60789" ht="16.5" hidden="1" customHeight="1"/>
    <row r="60790" ht="16.5" hidden="1" customHeight="1"/>
    <row r="60791" ht="16.5" hidden="1" customHeight="1"/>
    <row r="60792" ht="16.5" hidden="1" customHeight="1"/>
    <row r="60793" ht="16.5" hidden="1" customHeight="1"/>
    <row r="60794" ht="16.5" hidden="1" customHeight="1"/>
    <row r="60795" ht="16.5" hidden="1" customHeight="1"/>
    <row r="60796" ht="16.5" hidden="1" customHeight="1"/>
    <row r="60797" ht="16.5" hidden="1" customHeight="1"/>
    <row r="60798" ht="16.5" hidden="1" customHeight="1"/>
    <row r="60799" ht="16.5" hidden="1" customHeight="1"/>
    <row r="60800" ht="16.5" hidden="1" customHeight="1"/>
    <row r="60801" ht="16.5" hidden="1" customHeight="1"/>
    <row r="60802" ht="16.5" hidden="1" customHeight="1"/>
    <row r="60803" ht="16.5" hidden="1" customHeight="1"/>
    <row r="60804" ht="16.5" hidden="1" customHeight="1"/>
    <row r="60805" ht="16.5" hidden="1" customHeight="1"/>
    <row r="60806" ht="16.5" hidden="1" customHeight="1"/>
    <row r="60807" ht="16.5" hidden="1" customHeight="1"/>
    <row r="60808" ht="16.5" hidden="1" customHeight="1"/>
    <row r="60809" ht="16.5" hidden="1" customHeight="1"/>
    <row r="60810" ht="16.5" hidden="1" customHeight="1"/>
    <row r="60811" ht="16.5" hidden="1" customHeight="1"/>
    <row r="60812" ht="16.5" hidden="1" customHeight="1"/>
    <row r="60813" ht="16.5" hidden="1" customHeight="1"/>
    <row r="60814" ht="16.5" hidden="1" customHeight="1"/>
    <row r="60815" ht="16.5" hidden="1" customHeight="1"/>
    <row r="60816" ht="16.5" hidden="1" customHeight="1"/>
    <row r="60817" ht="16.5" hidden="1" customHeight="1"/>
    <row r="60818" ht="16.5" hidden="1" customHeight="1"/>
    <row r="60819" ht="16.5" hidden="1" customHeight="1"/>
    <row r="60820" ht="16.5" hidden="1" customHeight="1"/>
    <row r="60821" ht="16.5" hidden="1" customHeight="1"/>
    <row r="60822" ht="16.5" hidden="1" customHeight="1"/>
    <row r="60823" ht="16.5" hidden="1" customHeight="1"/>
    <row r="60824" ht="16.5" hidden="1" customHeight="1"/>
    <row r="60825" ht="16.5" hidden="1" customHeight="1"/>
    <row r="60826" ht="16.5" hidden="1" customHeight="1"/>
    <row r="60827" ht="16.5" hidden="1" customHeight="1"/>
    <row r="60828" ht="16.5" hidden="1" customHeight="1"/>
    <row r="60829" ht="16.5" hidden="1" customHeight="1"/>
    <row r="60830" ht="16.5" hidden="1" customHeight="1"/>
    <row r="60831" ht="16.5" hidden="1" customHeight="1"/>
    <row r="60832" ht="16.5" hidden="1" customHeight="1"/>
    <row r="60833" ht="16.5" hidden="1" customHeight="1"/>
    <row r="60834" ht="16.5" hidden="1" customHeight="1"/>
    <row r="60835" ht="16.5" hidden="1" customHeight="1"/>
    <row r="60836" ht="16.5" hidden="1" customHeight="1"/>
    <row r="60837" ht="16.5" hidden="1" customHeight="1"/>
    <row r="60838" ht="16.5" hidden="1" customHeight="1"/>
    <row r="60839" ht="16.5" hidden="1" customHeight="1"/>
    <row r="60840" ht="16.5" hidden="1" customHeight="1"/>
    <row r="60841" ht="16.5" hidden="1" customHeight="1"/>
    <row r="60842" ht="16.5" hidden="1" customHeight="1"/>
    <row r="60843" ht="16.5" hidden="1" customHeight="1"/>
    <row r="60844" ht="16.5" hidden="1" customHeight="1"/>
    <row r="60845" ht="16.5" hidden="1" customHeight="1"/>
    <row r="60846" ht="16.5" hidden="1" customHeight="1"/>
    <row r="60847" ht="16.5" hidden="1" customHeight="1"/>
    <row r="60848" ht="16.5" hidden="1" customHeight="1"/>
    <row r="60849" ht="16.5" hidden="1" customHeight="1"/>
    <row r="60850" ht="16.5" hidden="1" customHeight="1"/>
    <row r="60851" ht="16.5" hidden="1" customHeight="1"/>
    <row r="60852" ht="16.5" hidden="1" customHeight="1"/>
    <row r="60853" ht="16.5" hidden="1" customHeight="1"/>
    <row r="60854" ht="16.5" hidden="1" customHeight="1"/>
    <row r="60855" ht="16.5" hidden="1" customHeight="1"/>
    <row r="60856" ht="16.5" hidden="1" customHeight="1"/>
    <row r="60857" ht="16.5" hidden="1" customHeight="1"/>
    <row r="60858" ht="16.5" hidden="1" customHeight="1"/>
    <row r="60859" ht="16.5" hidden="1" customHeight="1"/>
    <row r="60860" ht="16.5" hidden="1" customHeight="1"/>
    <row r="60861" ht="16.5" hidden="1" customHeight="1"/>
    <row r="60862" ht="16.5" hidden="1" customHeight="1"/>
    <row r="60863" ht="16.5" hidden="1" customHeight="1"/>
    <row r="60864" ht="16.5" hidden="1" customHeight="1"/>
    <row r="60865" ht="16.5" hidden="1" customHeight="1"/>
    <row r="60866" ht="16.5" hidden="1" customHeight="1"/>
    <row r="60867" ht="16.5" hidden="1" customHeight="1"/>
    <row r="60868" ht="16.5" hidden="1" customHeight="1"/>
    <row r="60869" ht="16.5" hidden="1" customHeight="1"/>
    <row r="60870" ht="16.5" hidden="1" customHeight="1"/>
    <row r="60871" ht="16.5" hidden="1" customHeight="1"/>
    <row r="60872" ht="16.5" hidden="1" customHeight="1"/>
    <row r="60873" ht="16.5" hidden="1" customHeight="1"/>
    <row r="60874" ht="16.5" hidden="1" customHeight="1"/>
    <row r="60875" ht="16.5" hidden="1" customHeight="1"/>
    <row r="60876" ht="16.5" hidden="1" customHeight="1"/>
    <row r="60877" ht="16.5" hidden="1" customHeight="1"/>
    <row r="60878" ht="16.5" hidden="1" customHeight="1"/>
    <row r="60879" ht="16.5" hidden="1" customHeight="1"/>
    <row r="60880" ht="16.5" hidden="1" customHeight="1"/>
    <row r="60881" ht="16.5" hidden="1" customHeight="1"/>
    <row r="60882" ht="16.5" hidden="1" customHeight="1"/>
    <row r="60883" ht="16.5" hidden="1" customHeight="1"/>
    <row r="60884" ht="16.5" hidden="1" customHeight="1"/>
    <row r="60885" ht="16.5" hidden="1" customHeight="1"/>
    <row r="60886" ht="16.5" hidden="1" customHeight="1"/>
    <row r="60887" ht="16.5" hidden="1" customHeight="1"/>
    <row r="60888" ht="16.5" hidden="1" customHeight="1"/>
    <row r="60889" ht="16.5" hidden="1" customHeight="1"/>
    <row r="60890" ht="16.5" hidden="1" customHeight="1"/>
    <row r="60891" ht="16.5" hidden="1" customHeight="1"/>
    <row r="60892" ht="16.5" hidden="1" customHeight="1"/>
    <row r="60893" ht="16.5" hidden="1" customHeight="1"/>
    <row r="60894" ht="16.5" hidden="1" customHeight="1"/>
    <row r="60895" ht="16.5" hidden="1" customHeight="1"/>
    <row r="60896" ht="16.5" hidden="1" customHeight="1"/>
    <row r="60897" ht="16.5" hidden="1" customHeight="1"/>
    <row r="60898" ht="16.5" hidden="1" customHeight="1"/>
    <row r="60899" ht="16.5" hidden="1" customHeight="1"/>
    <row r="60900" ht="16.5" hidden="1" customHeight="1"/>
    <row r="60901" ht="16.5" hidden="1" customHeight="1"/>
    <row r="60902" ht="16.5" hidden="1" customHeight="1"/>
    <row r="60903" ht="16.5" hidden="1" customHeight="1"/>
    <row r="60904" ht="16.5" hidden="1" customHeight="1"/>
    <row r="60905" ht="16.5" hidden="1" customHeight="1"/>
    <row r="60906" ht="16.5" hidden="1" customHeight="1"/>
    <row r="60907" ht="16.5" hidden="1" customHeight="1"/>
    <row r="60908" ht="16.5" hidden="1" customHeight="1"/>
    <row r="60909" ht="16.5" hidden="1" customHeight="1"/>
    <row r="60910" ht="16.5" hidden="1" customHeight="1"/>
    <row r="60911" ht="16.5" hidden="1" customHeight="1"/>
    <row r="60912" ht="16.5" hidden="1" customHeight="1"/>
    <row r="60913" ht="16.5" hidden="1" customHeight="1"/>
    <row r="60914" ht="16.5" hidden="1" customHeight="1"/>
    <row r="60915" ht="16.5" hidden="1" customHeight="1"/>
    <row r="60916" ht="16.5" hidden="1" customHeight="1"/>
    <row r="60917" ht="16.5" hidden="1" customHeight="1"/>
    <row r="60918" ht="16.5" hidden="1" customHeight="1"/>
    <row r="60919" ht="16.5" hidden="1" customHeight="1"/>
    <row r="60920" ht="16.5" hidden="1" customHeight="1"/>
    <row r="60921" ht="16.5" hidden="1" customHeight="1"/>
    <row r="60922" ht="16.5" hidden="1" customHeight="1"/>
    <row r="60923" ht="16.5" hidden="1" customHeight="1"/>
    <row r="60924" ht="16.5" hidden="1" customHeight="1"/>
    <row r="60925" ht="16.5" hidden="1" customHeight="1"/>
    <row r="60926" ht="16.5" hidden="1" customHeight="1"/>
    <row r="60927" ht="16.5" hidden="1" customHeight="1"/>
    <row r="60928" ht="16.5" hidden="1" customHeight="1"/>
    <row r="60929" ht="16.5" hidden="1" customHeight="1"/>
    <row r="60930" ht="16.5" hidden="1" customHeight="1"/>
    <row r="60931" ht="16.5" hidden="1" customHeight="1"/>
    <row r="60932" ht="16.5" hidden="1" customHeight="1"/>
    <row r="60933" ht="16.5" hidden="1" customHeight="1"/>
    <row r="60934" ht="16.5" hidden="1" customHeight="1"/>
    <row r="60935" ht="16.5" hidden="1" customHeight="1"/>
    <row r="60936" ht="16.5" hidden="1" customHeight="1"/>
    <row r="60937" ht="16.5" hidden="1" customHeight="1"/>
    <row r="60938" ht="16.5" hidden="1" customHeight="1"/>
    <row r="60939" ht="16.5" hidden="1" customHeight="1"/>
    <row r="60940" ht="16.5" hidden="1" customHeight="1"/>
    <row r="60941" ht="16.5" hidden="1" customHeight="1"/>
    <row r="60942" ht="16.5" hidden="1" customHeight="1"/>
    <row r="60943" ht="16.5" hidden="1" customHeight="1"/>
    <row r="60944" ht="16.5" hidden="1" customHeight="1"/>
    <row r="60945" ht="16.5" hidden="1" customHeight="1"/>
    <row r="60946" ht="16.5" hidden="1" customHeight="1"/>
    <row r="60947" ht="16.5" hidden="1" customHeight="1"/>
    <row r="60948" ht="16.5" hidden="1" customHeight="1"/>
    <row r="60949" ht="16.5" hidden="1" customHeight="1"/>
    <row r="60950" ht="16.5" hidden="1" customHeight="1"/>
    <row r="60951" ht="16.5" hidden="1" customHeight="1"/>
    <row r="60952" ht="16.5" hidden="1" customHeight="1"/>
    <row r="60953" ht="16.5" hidden="1" customHeight="1"/>
    <row r="60954" ht="16.5" hidden="1" customHeight="1"/>
    <row r="60955" ht="16.5" hidden="1" customHeight="1"/>
    <row r="60956" ht="16.5" hidden="1" customHeight="1"/>
    <row r="60957" ht="16.5" hidden="1" customHeight="1"/>
    <row r="60958" ht="16.5" hidden="1" customHeight="1"/>
    <row r="60959" ht="16.5" hidden="1" customHeight="1"/>
    <row r="60960" ht="16.5" hidden="1" customHeight="1"/>
    <row r="60961" ht="16.5" hidden="1" customHeight="1"/>
    <row r="60962" ht="16.5" hidden="1" customHeight="1"/>
    <row r="60963" ht="16.5" hidden="1" customHeight="1"/>
    <row r="60964" ht="16.5" hidden="1" customHeight="1"/>
    <row r="60965" ht="16.5" hidden="1" customHeight="1"/>
    <row r="60966" ht="16.5" hidden="1" customHeight="1"/>
    <row r="60967" ht="16.5" hidden="1" customHeight="1"/>
    <row r="60968" ht="16.5" hidden="1" customHeight="1"/>
    <row r="60969" ht="16.5" hidden="1" customHeight="1"/>
    <row r="60970" ht="16.5" hidden="1" customHeight="1"/>
    <row r="60971" ht="16.5" hidden="1" customHeight="1"/>
    <row r="60972" ht="16.5" hidden="1" customHeight="1"/>
    <row r="60973" ht="16.5" hidden="1" customHeight="1"/>
    <row r="60974" ht="16.5" hidden="1" customHeight="1"/>
    <row r="60975" ht="16.5" hidden="1" customHeight="1"/>
    <row r="60976" ht="16.5" hidden="1" customHeight="1"/>
    <row r="60977" ht="16.5" hidden="1" customHeight="1"/>
    <row r="60978" ht="16.5" hidden="1" customHeight="1"/>
    <row r="60979" ht="16.5" hidden="1" customHeight="1"/>
    <row r="60980" ht="16.5" hidden="1" customHeight="1"/>
    <row r="60981" ht="16.5" hidden="1" customHeight="1"/>
    <row r="60982" ht="16.5" hidden="1" customHeight="1"/>
    <row r="60983" ht="16.5" hidden="1" customHeight="1"/>
    <row r="60984" ht="16.5" hidden="1" customHeight="1"/>
    <row r="60985" ht="16.5" hidden="1" customHeight="1"/>
    <row r="60986" ht="16.5" hidden="1" customHeight="1"/>
    <row r="60987" ht="16.5" hidden="1" customHeight="1"/>
    <row r="60988" ht="16.5" hidden="1" customHeight="1"/>
    <row r="60989" ht="16.5" hidden="1" customHeight="1"/>
    <row r="60990" ht="16.5" hidden="1" customHeight="1"/>
    <row r="60991" ht="16.5" hidden="1" customHeight="1"/>
    <row r="60992" ht="16.5" hidden="1" customHeight="1"/>
    <row r="60993" ht="16.5" hidden="1" customHeight="1"/>
    <row r="60994" ht="16.5" hidden="1" customHeight="1"/>
    <row r="60995" ht="16.5" hidden="1" customHeight="1"/>
    <row r="60996" ht="16.5" hidden="1" customHeight="1"/>
    <row r="60997" ht="16.5" hidden="1" customHeight="1"/>
    <row r="60998" ht="16.5" hidden="1" customHeight="1"/>
    <row r="60999" ht="16.5" hidden="1" customHeight="1"/>
    <row r="61000" ht="16.5" hidden="1" customHeight="1"/>
    <row r="61001" ht="16.5" hidden="1" customHeight="1"/>
    <row r="61002" ht="16.5" hidden="1" customHeight="1"/>
    <row r="61003" ht="16.5" hidden="1" customHeight="1"/>
    <row r="61004" ht="16.5" hidden="1" customHeight="1"/>
    <row r="61005" ht="16.5" hidden="1" customHeight="1"/>
    <row r="61006" ht="16.5" hidden="1" customHeight="1"/>
    <row r="61007" ht="16.5" hidden="1" customHeight="1"/>
    <row r="61008" ht="16.5" hidden="1" customHeight="1"/>
    <row r="61009" ht="16.5" hidden="1" customHeight="1"/>
    <row r="61010" ht="16.5" hidden="1" customHeight="1"/>
    <row r="61011" ht="16.5" hidden="1" customHeight="1"/>
    <row r="61012" ht="16.5" hidden="1" customHeight="1"/>
    <row r="61013" ht="16.5" hidden="1" customHeight="1"/>
    <row r="61014" ht="16.5" hidden="1" customHeight="1"/>
    <row r="61015" ht="16.5" hidden="1" customHeight="1"/>
    <row r="61016" ht="16.5" hidden="1" customHeight="1"/>
    <row r="61017" ht="16.5" hidden="1" customHeight="1"/>
    <row r="61018" ht="16.5" hidden="1" customHeight="1"/>
    <row r="61019" ht="16.5" hidden="1" customHeight="1"/>
    <row r="61020" ht="16.5" hidden="1" customHeight="1"/>
    <row r="61021" ht="16.5" hidden="1" customHeight="1"/>
    <row r="61022" ht="16.5" hidden="1" customHeight="1"/>
    <row r="61023" ht="16.5" hidden="1" customHeight="1"/>
    <row r="61024" ht="16.5" hidden="1" customHeight="1"/>
    <row r="61025" ht="16.5" hidden="1" customHeight="1"/>
    <row r="61026" ht="16.5" hidden="1" customHeight="1"/>
    <row r="61027" ht="16.5" hidden="1" customHeight="1"/>
    <row r="61028" ht="16.5" hidden="1" customHeight="1"/>
    <row r="61029" ht="16.5" hidden="1" customHeight="1"/>
    <row r="61030" ht="16.5" hidden="1" customHeight="1"/>
    <row r="61031" ht="16.5" hidden="1" customHeight="1"/>
    <row r="61032" ht="16.5" hidden="1" customHeight="1"/>
    <row r="61033" ht="16.5" hidden="1" customHeight="1"/>
    <row r="61034" ht="16.5" hidden="1" customHeight="1"/>
    <row r="61035" ht="16.5" hidden="1" customHeight="1"/>
    <row r="61036" ht="16.5" hidden="1" customHeight="1"/>
    <row r="61037" ht="16.5" hidden="1" customHeight="1"/>
    <row r="61038" ht="16.5" hidden="1" customHeight="1"/>
    <row r="61039" ht="16.5" hidden="1" customHeight="1"/>
    <row r="61040" ht="16.5" hidden="1" customHeight="1"/>
    <row r="61041" ht="16.5" hidden="1" customHeight="1"/>
    <row r="61042" ht="16.5" hidden="1" customHeight="1"/>
    <row r="61043" ht="16.5" hidden="1" customHeight="1"/>
    <row r="61044" ht="16.5" hidden="1" customHeight="1"/>
    <row r="61045" ht="16.5" hidden="1" customHeight="1"/>
    <row r="61046" ht="16.5" hidden="1" customHeight="1"/>
    <row r="61047" ht="16.5" hidden="1" customHeight="1"/>
    <row r="61048" ht="16.5" hidden="1" customHeight="1"/>
    <row r="61049" ht="16.5" hidden="1" customHeight="1"/>
    <row r="61050" ht="16.5" hidden="1" customHeight="1"/>
    <row r="61051" ht="16.5" hidden="1" customHeight="1"/>
    <row r="61052" ht="16.5" hidden="1" customHeight="1"/>
    <row r="61053" ht="16.5" hidden="1" customHeight="1"/>
    <row r="61054" ht="16.5" hidden="1" customHeight="1"/>
    <row r="61055" ht="16.5" hidden="1" customHeight="1"/>
    <row r="61056" ht="16.5" hidden="1" customHeight="1"/>
    <row r="61057" ht="16.5" hidden="1" customHeight="1"/>
    <row r="61058" ht="16.5" hidden="1" customHeight="1"/>
    <row r="61059" ht="16.5" hidden="1" customHeight="1"/>
    <row r="61060" ht="16.5" hidden="1" customHeight="1"/>
    <row r="61061" ht="16.5" hidden="1" customHeight="1"/>
    <row r="61062" ht="16.5" hidden="1" customHeight="1"/>
    <row r="61063" ht="16.5" hidden="1" customHeight="1"/>
    <row r="61064" ht="16.5" hidden="1" customHeight="1"/>
    <row r="61065" ht="16.5" hidden="1" customHeight="1"/>
    <row r="61066" ht="16.5" hidden="1" customHeight="1"/>
    <row r="61067" ht="16.5" hidden="1" customHeight="1"/>
    <row r="61068" ht="16.5" hidden="1" customHeight="1"/>
    <row r="61069" ht="16.5" hidden="1" customHeight="1"/>
    <row r="61070" ht="16.5" hidden="1" customHeight="1"/>
    <row r="61071" ht="16.5" hidden="1" customHeight="1"/>
    <row r="61072" ht="16.5" hidden="1" customHeight="1"/>
    <row r="61073" ht="16.5" hidden="1" customHeight="1"/>
    <row r="61074" ht="16.5" hidden="1" customHeight="1"/>
    <row r="61075" ht="16.5" hidden="1" customHeight="1"/>
    <row r="61076" ht="16.5" hidden="1" customHeight="1"/>
    <row r="61077" ht="16.5" hidden="1" customHeight="1"/>
    <row r="61078" ht="16.5" hidden="1" customHeight="1"/>
    <row r="61079" ht="16.5" hidden="1" customHeight="1"/>
    <row r="61080" ht="16.5" hidden="1" customHeight="1"/>
    <row r="61081" ht="16.5" hidden="1" customHeight="1"/>
    <row r="61082" ht="16.5" hidden="1" customHeight="1"/>
    <row r="61083" ht="16.5" hidden="1" customHeight="1"/>
    <row r="61084" ht="16.5" hidden="1" customHeight="1"/>
    <row r="61085" ht="16.5" hidden="1" customHeight="1"/>
    <row r="61086" ht="16.5" hidden="1" customHeight="1"/>
    <row r="61087" ht="16.5" hidden="1" customHeight="1"/>
    <row r="61088" ht="16.5" hidden="1" customHeight="1"/>
    <row r="61089" ht="16.5" hidden="1" customHeight="1"/>
    <row r="61090" ht="16.5" hidden="1" customHeight="1"/>
    <row r="61091" ht="16.5" hidden="1" customHeight="1"/>
    <row r="61092" ht="16.5" hidden="1" customHeight="1"/>
    <row r="61093" ht="16.5" hidden="1" customHeight="1"/>
    <row r="61094" ht="16.5" hidden="1" customHeight="1"/>
    <row r="61095" ht="16.5" hidden="1" customHeight="1"/>
    <row r="61096" ht="16.5" hidden="1" customHeight="1"/>
    <row r="61097" ht="16.5" hidden="1" customHeight="1"/>
    <row r="61098" ht="16.5" hidden="1" customHeight="1"/>
    <row r="61099" ht="16.5" hidden="1" customHeight="1"/>
    <row r="61100" ht="16.5" hidden="1" customHeight="1"/>
    <row r="61101" ht="16.5" hidden="1" customHeight="1"/>
    <row r="61102" ht="16.5" hidden="1" customHeight="1"/>
    <row r="61103" ht="16.5" hidden="1" customHeight="1"/>
    <row r="61104" ht="16.5" hidden="1" customHeight="1"/>
    <row r="61105" ht="16.5" hidden="1" customHeight="1"/>
    <row r="61106" ht="16.5" hidden="1" customHeight="1"/>
    <row r="61107" ht="16.5" hidden="1" customHeight="1"/>
    <row r="61108" ht="16.5" hidden="1" customHeight="1"/>
    <row r="61109" ht="16.5" hidden="1" customHeight="1"/>
    <row r="61110" ht="16.5" hidden="1" customHeight="1"/>
    <row r="61111" ht="16.5" hidden="1" customHeight="1"/>
    <row r="61112" ht="16.5" hidden="1" customHeight="1"/>
    <row r="61113" ht="16.5" hidden="1" customHeight="1"/>
    <row r="61114" ht="16.5" hidden="1" customHeight="1"/>
    <row r="61115" ht="16.5" hidden="1" customHeight="1"/>
    <row r="61116" ht="16.5" hidden="1" customHeight="1"/>
    <row r="61117" ht="16.5" hidden="1" customHeight="1"/>
    <row r="61118" ht="16.5" hidden="1" customHeight="1"/>
    <row r="61119" ht="16.5" hidden="1" customHeight="1"/>
    <row r="61120" ht="16.5" hidden="1" customHeight="1"/>
    <row r="61121" ht="16.5" hidden="1" customHeight="1"/>
    <row r="61122" ht="16.5" hidden="1" customHeight="1"/>
    <row r="61123" ht="16.5" hidden="1" customHeight="1"/>
    <row r="61124" ht="16.5" hidden="1" customHeight="1"/>
    <row r="61125" ht="16.5" hidden="1" customHeight="1"/>
    <row r="61126" ht="16.5" hidden="1" customHeight="1"/>
    <row r="61127" ht="16.5" hidden="1" customHeight="1"/>
    <row r="61128" ht="16.5" hidden="1" customHeight="1"/>
    <row r="61129" ht="16.5" hidden="1" customHeight="1"/>
    <row r="61130" ht="16.5" hidden="1" customHeight="1"/>
    <row r="61131" ht="16.5" hidden="1" customHeight="1"/>
    <row r="61132" ht="16.5" hidden="1" customHeight="1"/>
    <row r="61133" ht="16.5" hidden="1" customHeight="1"/>
    <row r="61134" ht="16.5" hidden="1" customHeight="1"/>
    <row r="61135" ht="16.5" hidden="1" customHeight="1"/>
    <row r="61136" ht="16.5" hidden="1" customHeight="1"/>
    <row r="61137" ht="16.5" hidden="1" customHeight="1"/>
    <row r="61138" ht="16.5" hidden="1" customHeight="1"/>
    <row r="61139" ht="16.5" hidden="1" customHeight="1"/>
    <row r="61140" ht="16.5" hidden="1" customHeight="1"/>
    <row r="61141" ht="16.5" hidden="1" customHeight="1"/>
    <row r="61142" ht="16.5" hidden="1" customHeight="1"/>
    <row r="61143" ht="16.5" hidden="1" customHeight="1"/>
    <row r="61144" ht="16.5" hidden="1" customHeight="1"/>
    <row r="61145" ht="16.5" hidden="1" customHeight="1"/>
    <row r="61146" ht="16.5" hidden="1" customHeight="1"/>
    <row r="61147" ht="16.5" hidden="1" customHeight="1"/>
    <row r="61148" ht="16.5" hidden="1" customHeight="1"/>
    <row r="61149" ht="16.5" hidden="1" customHeight="1"/>
    <row r="61150" ht="16.5" hidden="1" customHeight="1"/>
    <row r="61151" ht="16.5" hidden="1" customHeight="1"/>
    <row r="61152" ht="16.5" hidden="1" customHeight="1"/>
    <row r="61153" ht="16.5" hidden="1" customHeight="1"/>
    <row r="61154" ht="16.5" hidden="1" customHeight="1"/>
    <row r="61155" ht="16.5" hidden="1" customHeight="1"/>
    <row r="61156" ht="16.5" hidden="1" customHeight="1"/>
    <row r="61157" ht="16.5" hidden="1" customHeight="1"/>
    <row r="61158" ht="16.5" hidden="1" customHeight="1"/>
    <row r="61159" ht="16.5" hidden="1" customHeight="1"/>
    <row r="61160" ht="16.5" hidden="1" customHeight="1"/>
    <row r="61161" ht="16.5" hidden="1" customHeight="1"/>
    <row r="61162" ht="16.5" hidden="1" customHeight="1"/>
    <row r="61163" ht="16.5" hidden="1" customHeight="1"/>
    <row r="61164" ht="16.5" hidden="1" customHeight="1"/>
    <row r="61165" ht="16.5" hidden="1" customHeight="1"/>
    <row r="61166" ht="16.5" hidden="1" customHeight="1"/>
    <row r="61167" ht="16.5" hidden="1" customHeight="1"/>
    <row r="61168" ht="16.5" hidden="1" customHeight="1"/>
    <row r="61169" ht="16.5" hidden="1" customHeight="1"/>
    <row r="61170" ht="16.5" hidden="1" customHeight="1"/>
    <row r="61171" ht="16.5" hidden="1" customHeight="1"/>
    <row r="61172" ht="16.5" hidden="1" customHeight="1"/>
    <row r="61173" ht="16.5" hidden="1" customHeight="1"/>
    <row r="61174" ht="16.5" hidden="1" customHeight="1"/>
    <row r="61175" ht="16.5" hidden="1" customHeight="1"/>
    <row r="61176" ht="16.5" hidden="1" customHeight="1"/>
    <row r="61177" ht="16.5" hidden="1" customHeight="1"/>
    <row r="61178" ht="16.5" hidden="1" customHeight="1"/>
    <row r="61179" ht="16.5" hidden="1" customHeight="1"/>
    <row r="61180" ht="16.5" hidden="1" customHeight="1"/>
    <row r="61181" ht="16.5" hidden="1" customHeight="1"/>
    <row r="61182" ht="16.5" hidden="1" customHeight="1"/>
    <row r="61183" ht="16.5" hidden="1" customHeight="1"/>
    <row r="61184" ht="16.5" hidden="1" customHeight="1"/>
    <row r="61185" ht="16.5" hidden="1" customHeight="1"/>
    <row r="61186" ht="16.5" hidden="1" customHeight="1"/>
    <row r="61187" ht="16.5" hidden="1" customHeight="1"/>
    <row r="61188" ht="16.5" hidden="1" customHeight="1"/>
    <row r="61189" ht="16.5" hidden="1" customHeight="1"/>
    <row r="61190" ht="16.5" hidden="1" customHeight="1"/>
    <row r="61191" ht="16.5" hidden="1" customHeight="1"/>
    <row r="61192" ht="16.5" hidden="1" customHeight="1"/>
    <row r="61193" ht="16.5" hidden="1" customHeight="1"/>
    <row r="61194" ht="16.5" hidden="1" customHeight="1"/>
    <row r="61195" ht="16.5" hidden="1" customHeight="1"/>
    <row r="61196" ht="16.5" hidden="1" customHeight="1"/>
    <row r="61197" ht="16.5" hidden="1" customHeight="1"/>
    <row r="61198" ht="16.5" hidden="1" customHeight="1"/>
    <row r="61199" ht="16.5" hidden="1" customHeight="1"/>
    <row r="61200" ht="16.5" hidden="1" customHeight="1"/>
    <row r="61201" ht="16.5" hidden="1" customHeight="1"/>
    <row r="61202" ht="16.5" hidden="1" customHeight="1"/>
    <row r="61203" ht="16.5" hidden="1" customHeight="1"/>
    <row r="61204" ht="16.5" hidden="1" customHeight="1"/>
    <row r="61205" ht="16.5" hidden="1" customHeight="1"/>
    <row r="61206" ht="16.5" hidden="1" customHeight="1"/>
    <row r="61207" ht="16.5" hidden="1" customHeight="1"/>
    <row r="61208" ht="16.5" hidden="1" customHeight="1"/>
    <row r="61209" ht="16.5" hidden="1" customHeight="1"/>
    <row r="61210" ht="16.5" hidden="1" customHeight="1"/>
    <row r="61211" ht="16.5" hidden="1" customHeight="1"/>
    <row r="61212" ht="16.5" hidden="1" customHeight="1"/>
    <row r="61213" ht="16.5" hidden="1" customHeight="1"/>
    <row r="61214" ht="16.5" hidden="1" customHeight="1"/>
    <row r="61215" ht="16.5" hidden="1" customHeight="1"/>
    <row r="61216" ht="16.5" hidden="1" customHeight="1"/>
    <row r="61217" ht="16.5" hidden="1" customHeight="1"/>
    <row r="61218" ht="16.5" hidden="1" customHeight="1"/>
    <row r="61219" ht="16.5" hidden="1" customHeight="1"/>
    <row r="61220" ht="16.5" hidden="1" customHeight="1"/>
    <row r="61221" ht="16.5" hidden="1" customHeight="1"/>
    <row r="61222" ht="16.5" hidden="1" customHeight="1"/>
    <row r="61223" ht="16.5" hidden="1" customHeight="1"/>
    <row r="61224" ht="16.5" hidden="1" customHeight="1"/>
    <row r="61225" ht="16.5" hidden="1" customHeight="1"/>
    <row r="61226" ht="16.5" hidden="1" customHeight="1"/>
    <row r="61227" ht="16.5" hidden="1" customHeight="1"/>
    <row r="61228" ht="16.5" hidden="1" customHeight="1"/>
    <row r="61229" ht="16.5" hidden="1" customHeight="1"/>
    <row r="61230" ht="16.5" hidden="1" customHeight="1"/>
    <row r="61231" ht="16.5" hidden="1" customHeight="1"/>
    <row r="61232" ht="16.5" hidden="1" customHeight="1"/>
    <row r="61233" ht="16.5" hidden="1" customHeight="1"/>
    <row r="61234" ht="16.5" hidden="1" customHeight="1"/>
    <row r="61235" ht="16.5" hidden="1" customHeight="1"/>
    <row r="61236" ht="16.5" hidden="1" customHeight="1"/>
    <row r="61237" ht="16.5" hidden="1" customHeight="1"/>
    <row r="61238" ht="16.5" hidden="1" customHeight="1"/>
    <row r="61239" ht="16.5" hidden="1" customHeight="1"/>
    <row r="61240" ht="16.5" hidden="1" customHeight="1"/>
    <row r="61241" ht="16.5" hidden="1" customHeight="1"/>
    <row r="61242" ht="16.5" hidden="1" customHeight="1"/>
    <row r="61243" ht="16.5" hidden="1" customHeight="1"/>
    <row r="61244" ht="16.5" hidden="1" customHeight="1"/>
    <row r="61245" ht="16.5" hidden="1" customHeight="1"/>
    <row r="61246" ht="16.5" hidden="1" customHeight="1"/>
    <row r="61247" ht="16.5" hidden="1" customHeight="1"/>
    <row r="61248" ht="16.5" hidden="1" customHeight="1"/>
    <row r="61249" ht="16.5" hidden="1" customHeight="1"/>
    <row r="61250" ht="16.5" hidden="1" customHeight="1"/>
    <row r="61251" ht="16.5" hidden="1" customHeight="1"/>
    <row r="61252" ht="16.5" hidden="1" customHeight="1"/>
    <row r="61253" ht="16.5" hidden="1" customHeight="1"/>
    <row r="61254" ht="16.5" hidden="1" customHeight="1"/>
    <row r="61255" ht="16.5" hidden="1" customHeight="1"/>
    <row r="61256" ht="16.5" hidden="1" customHeight="1"/>
    <row r="61257" ht="16.5" hidden="1" customHeight="1"/>
    <row r="61258" ht="16.5" hidden="1" customHeight="1"/>
    <row r="61259" ht="16.5" hidden="1" customHeight="1"/>
    <row r="61260" ht="16.5" hidden="1" customHeight="1"/>
    <row r="61261" ht="16.5" hidden="1" customHeight="1"/>
    <row r="61262" ht="16.5" hidden="1" customHeight="1"/>
    <row r="61263" ht="16.5" hidden="1" customHeight="1"/>
    <row r="61264" ht="16.5" hidden="1" customHeight="1"/>
    <row r="61265" ht="16.5" hidden="1" customHeight="1"/>
    <row r="61266" ht="16.5" hidden="1" customHeight="1"/>
    <row r="61267" ht="16.5" hidden="1" customHeight="1"/>
    <row r="61268" ht="16.5" hidden="1" customHeight="1"/>
    <row r="61269" ht="16.5" hidden="1" customHeight="1"/>
    <row r="61270" ht="16.5" hidden="1" customHeight="1"/>
    <row r="61271" ht="16.5" hidden="1" customHeight="1"/>
    <row r="61272" ht="16.5" hidden="1" customHeight="1"/>
    <row r="61273" ht="16.5" hidden="1" customHeight="1"/>
    <row r="61274" ht="16.5" hidden="1" customHeight="1"/>
    <row r="61275" ht="16.5" hidden="1" customHeight="1"/>
    <row r="61276" ht="16.5" hidden="1" customHeight="1"/>
    <row r="61277" ht="16.5" hidden="1" customHeight="1"/>
    <row r="61278" ht="16.5" hidden="1" customHeight="1"/>
    <row r="61279" ht="16.5" hidden="1" customHeight="1"/>
    <row r="61280" ht="16.5" hidden="1" customHeight="1"/>
    <row r="61281" ht="16.5" hidden="1" customHeight="1"/>
    <row r="61282" ht="16.5" hidden="1" customHeight="1"/>
    <row r="61283" ht="16.5" hidden="1" customHeight="1"/>
    <row r="61284" ht="16.5" hidden="1" customHeight="1"/>
    <row r="61285" ht="16.5" hidden="1" customHeight="1"/>
    <row r="61286" ht="16.5" hidden="1" customHeight="1"/>
    <row r="61287" ht="16.5" hidden="1" customHeight="1"/>
    <row r="61288" ht="16.5" hidden="1" customHeight="1"/>
    <row r="61289" ht="16.5" hidden="1" customHeight="1"/>
    <row r="61290" ht="16.5" hidden="1" customHeight="1"/>
    <row r="61291" ht="16.5" hidden="1" customHeight="1"/>
    <row r="61292" ht="16.5" hidden="1" customHeight="1"/>
    <row r="61293" ht="16.5" hidden="1" customHeight="1"/>
    <row r="61294" ht="16.5" hidden="1" customHeight="1"/>
    <row r="61295" ht="16.5" hidden="1" customHeight="1"/>
    <row r="61296" ht="16.5" hidden="1" customHeight="1"/>
    <row r="61297" ht="16.5" hidden="1" customHeight="1"/>
    <row r="61298" ht="16.5" hidden="1" customHeight="1"/>
    <row r="61299" ht="16.5" hidden="1" customHeight="1"/>
    <row r="61300" ht="16.5" hidden="1" customHeight="1"/>
    <row r="61301" ht="16.5" hidden="1" customHeight="1"/>
    <row r="61302" ht="16.5" hidden="1" customHeight="1"/>
    <row r="61303" ht="16.5" hidden="1" customHeight="1"/>
    <row r="61304" ht="16.5" hidden="1" customHeight="1"/>
    <row r="61305" ht="16.5" hidden="1" customHeight="1"/>
    <row r="61306" ht="16.5" hidden="1" customHeight="1"/>
    <row r="61307" ht="16.5" hidden="1" customHeight="1"/>
    <row r="61308" ht="16.5" hidden="1" customHeight="1"/>
    <row r="61309" ht="16.5" hidden="1" customHeight="1"/>
    <row r="61310" ht="16.5" hidden="1" customHeight="1"/>
    <row r="61311" ht="16.5" hidden="1" customHeight="1"/>
    <row r="61312" ht="16.5" hidden="1" customHeight="1"/>
    <row r="61313" ht="16.5" hidden="1" customHeight="1"/>
    <row r="61314" ht="16.5" hidden="1" customHeight="1"/>
    <row r="61315" ht="16.5" hidden="1" customHeight="1"/>
    <row r="61316" ht="16.5" hidden="1" customHeight="1"/>
    <row r="61317" ht="16.5" hidden="1" customHeight="1"/>
    <row r="61318" ht="16.5" hidden="1" customHeight="1"/>
    <row r="61319" ht="16.5" hidden="1" customHeight="1"/>
    <row r="61320" ht="16.5" hidden="1" customHeight="1"/>
    <row r="61321" ht="16.5" hidden="1" customHeight="1"/>
    <row r="61322" ht="16.5" hidden="1" customHeight="1"/>
    <row r="61323" ht="16.5" hidden="1" customHeight="1"/>
    <row r="61324" ht="16.5" hidden="1" customHeight="1"/>
    <row r="61325" ht="16.5" hidden="1" customHeight="1"/>
    <row r="61326" ht="16.5" hidden="1" customHeight="1"/>
    <row r="61327" ht="16.5" hidden="1" customHeight="1"/>
    <row r="61328" ht="16.5" hidden="1" customHeight="1"/>
    <row r="61329" ht="16.5" hidden="1" customHeight="1"/>
    <row r="61330" ht="16.5" hidden="1" customHeight="1"/>
    <row r="61331" ht="16.5" hidden="1" customHeight="1"/>
    <row r="61332" ht="16.5" hidden="1" customHeight="1"/>
    <row r="61333" ht="16.5" hidden="1" customHeight="1"/>
    <row r="61334" ht="16.5" hidden="1" customHeight="1"/>
    <row r="61335" ht="16.5" hidden="1" customHeight="1"/>
    <row r="61336" ht="16.5" hidden="1" customHeight="1"/>
    <row r="61337" ht="16.5" hidden="1" customHeight="1"/>
    <row r="61338" ht="16.5" hidden="1" customHeight="1"/>
    <row r="61339" ht="16.5" hidden="1" customHeight="1"/>
    <row r="61340" ht="16.5" hidden="1" customHeight="1"/>
    <row r="61341" ht="16.5" hidden="1" customHeight="1"/>
    <row r="61342" ht="16.5" hidden="1" customHeight="1"/>
    <row r="61343" ht="16.5" hidden="1" customHeight="1"/>
    <row r="61344" ht="16.5" hidden="1" customHeight="1"/>
    <row r="61345" ht="16.5" hidden="1" customHeight="1"/>
    <row r="61346" ht="16.5" hidden="1" customHeight="1"/>
    <row r="61347" ht="16.5" hidden="1" customHeight="1"/>
    <row r="61348" ht="16.5" hidden="1" customHeight="1"/>
    <row r="61349" ht="16.5" hidden="1" customHeight="1"/>
    <row r="61350" ht="16.5" hidden="1" customHeight="1"/>
    <row r="61351" ht="16.5" hidden="1" customHeight="1"/>
    <row r="61352" ht="16.5" hidden="1" customHeight="1"/>
    <row r="61353" ht="16.5" hidden="1" customHeight="1"/>
    <row r="61354" ht="16.5" hidden="1" customHeight="1"/>
    <row r="61355" ht="16.5" hidden="1" customHeight="1"/>
    <row r="61356" ht="16.5" hidden="1" customHeight="1"/>
    <row r="61357" ht="16.5" hidden="1" customHeight="1"/>
    <row r="61358" ht="16.5" hidden="1" customHeight="1"/>
    <row r="61359" ht="16.5" hidden="1" customHeight="1"/>
    <row r="61360" ht="16.5" hidden="1" customHeight="1"/>
    <row r="61361" ht="16.5" hidden="1" customHeight="1"/>
    <row r="61362" ht="16.5" hidden="1" customHeight="1"/>
    <row r="61363" ht="16.5" hidden="1" customHeight="1"/>
    <row r="61364" ht="16.5" hidden="1" customHeight="1"/>
    <row r="61365" ht="16.5" hidden="1" customHeight="1"/>
    <row r="61366" ht="16.5" hidden="1" customHeight="1"/>
    <row r="61367" ht="16.5" hidden="1" customHeight="1"/>
    <row r="61368" ht="16.5" hidden="1" customHeight="1"/>
    <row r="61369" ht="16.5" hidden="1" customHeight="1"/>
    <row r="61370" ht="16.5" hidden="1" customHeight="1"/>
    <row r="61371" ht="16.5" hidden="1" customHeight="1"/>
    <row r="61372" ht="16.5" hidden="1" customHeight="1"/>
    <row r="61373" ht="16.5" hidden="1" customHeight="1"/>
    <row r="61374" ht="16.5" hidden="1" customHeight="1"/>
    <row r="61375" ht="16.5" hidden="1" customHeight="1"/>
    <row r="61376" ht="16.5" hidden="1" customHeight="1"/>
    <row r="61377" ht="16.5" hidden="1" customHeight="1"/>
    <row r="61378" ht="16.5" hidden="1" customHeight="1"/>
    <row r="61379" ht="16.5" hidden="1" customHeight="1"/>
    <row r="61380" ht="16.5" hidden="1" customHeight="1"/>
    <row r="61381" ht="16.5" hidden="1" customHeight="1"/>
    <row r="61382" ht="16.5" hidden="1" customHeight="1"/>
    <row r="61383" ht="16.5" hidden="1" customHeight="1"/>
    <row r="61384" ht="16.5" hidden="1" customHeight="1"/>
    <row r="61385" ht="16.5" hidden="1" customHeight="1"/>
    <row r="61386" ht="16.5" hidden="1" customHeight="1"/>
    <row r="61387" ht="16.5" hidden="1" customHeight="1"/>
    <row r="61388" ht="16.5" hidden="1" customHeight="1"/>
    <row r="61389" ht="16.5" hidden="1" customHeight="1"/>
    <row r="61390" ht="16.5" hidden="1" customHeight="1"/>
    <row r="61391" ht="16.5" hidden="1" customHeight="1"/>
    <row r="61392" ht="16.5" hidden="1" customHeight="1"/>
    <row r="61393" ht="16.5" hidden="1" customHeight="1"/>
    <row r="61394" ht="16.5" hidden="1" customHeight="1"/>
    <row r="61395" ht="16.5" hidden="1" customHeight="1"/>
    <row r="61396" ht="16.5" hidden="1" customHeight="1"/>
    <row r="61397" ht="16.5" hidden="1" customHeight="1"/>
    <row r="61398" ht="16.5" hidden="1" customHeight="1"/>
    <row r="61399" ht="16.5" hidden="1" customHeight="1"/>
    <row r="61400" ht="16.5" hidden="1" customHeight="1"/>
    <row r="61401" ht="16.5" hidden="1" customHeight="1"/>
    <row r="61402" ht="16.5" hidden="1" customHeight="1"/>
    <row r="61403" ht="16.5" hidden="1" customHeight="1"/>
    <row r="61404" ht="16.5" hidden="1" customHeight="1"/>
    <row r="61405" ht="16.5" hidden="1" customHeight="1"/>
    <row r="61406" ht="16.5" hidden="1" customHeight="1"/>
    <row r="61407" ht="16.5" hidden="1" customHeight="1"/>
    <row r="61408" ht="16.5" hidden="1" customHeight="1"/>
    <row r="61409" ht="16.5" hidden="1" customHeight="1"/>
    <row r="61410" ht="16.5" hidden="1" customHeight="1"/>
    <row r="61411" ht="16.5" hidden="1" customHeight="1"/>
    <row r="61412" ht="16.5" hidden="1" customHeight="1"/>
    <row r="61413" ht="16.5" hidden="1" customHeight="1"/>
    <row r="61414" ht="16.5" hidden="1" customHeight="1"/>
    <row r="61415" ht="16.5" hidden="1" customHeight="1"/>
    <row r="61416" ht="16.5" hidden="1" customHeight="1"/>
    <row r="61417" ht="16.5" hidden="1" customHeight="1"/>
    <row r="61418" ht="16.5" hidden="1" customHeight="1"/>
    <row r="61419" ht="16.5" hidden="1" customHeight="1"/>
    <row r="61420" ht="16.5" hidden="1" customHeight="1"/>
    <row r="61421" ht="16.5" hidden="1" customHeight="1"/>
    <row r="61422" ht="16.5" hidden="1" customHeight="1"/>
    <row r="61423" ht="16.5" hidden="1" customHeight="1"/>
    <row r="61424" ht="16.5" hidden="1" customHeight="1"/>
    <row r="61425" ht="16.5" hidden="1" customHeight="1"/>
    <row r="61426" ht="16.5" hidden="1" customHeight="1"/>
    <row r="61427" ht="16.5" hidden="1" customHeight="1"/>
    <row r="61428" ht="16.5" hidden="1" customHeight="1"/>
    <row r="61429" ht="16.5" hidden="1" customHeight="1"/>
    <row r="61430" ht="16.5" hidden="1" customHeight="1"/>
    <row r="61431" ht="16.5" hidden="1" customHeight="1"/>
    <row r="61432" ht="16.5" hidden="1" customHeight="1"/>
    <row r="61433" ht="16.5" hidden="1" customHeight="1"/>
    <row r="61434" ht="16.5" hidden="1" customHeight="1"/>
    <row r="61435" ht="16.5" hidden="1" customHeight="1"/>
    <row r="61436" ht="16.5" hidden="1" customHeight="1"/>
    <row r="61437" ht="16.5" hidden="1" customHeight="1"/>
    <row r="61438" ht="16.5" hidden="1" customHeight="1"/>
    <row r="61439" ht="16.5" hidden="1" customHeight="1"/>
    <row r="61440" ht="16.5" hidden="1" customHeight="1"/>
    <row r="61441" ht="16.5" hidden="1" customHeight="1"/>
    <row r="61442" ht="16.5" hidden="1" customHeight="1"/>
    <row r="61443" ht="16.5" hidden="1" customHeight="1"/>
    <row r="61444" ht="16.5" hidden="1" customHeight="1"/>
    <row r="61445" ht="16.5" hidden="1" customHeight="1"/>
    <row r="61446" ht="16.5" hidden="1" customHeight="1"/>
    <row r="61447" ht="16.5" hidden="1" customHeight="1"/>
    <row r="61448" ht="16.5" hidden="1" customHeight="1"/>
    <row r="61449" ht="16.5" hidden="1" customHeight="1"/>
    <row r="61450" ht="16.5" hidden="1" customHeight="1"/>
    <row r="61451" ht="16.5" hidden="1" customHeight="1"/>
    <row r="61452" ht="16.5" hidden="1" customHeight="1"/>
    <row r="61453" ht="16.5" hidden="1" customHeight="1"/>
    <row r="61454" ht="16.5" hidden="1" customHeight="1"/>
    <row r="61455" ht="16.5" hidden="1" customHeight="1"/>
    <row r="61456" ht="16.5" hidden="1" customHeight="1"/>
    <row r="61457" ht="16.5" hidden="1" customHeight="1"/>
    <row r="61458" ht="16.5" hidden="1" customHeight="1"/>
    <row r="61459" ht="16.5" hidden="1" customHeight="1"/>
    <row r="61460" ht="16.5" hidden="1" customHeight="1"/>
    <row r="61461" ht="16.5" hidden="1" customHeight="1"/>
    <row r="61462" ht="16.5" hidden="1" customHeight="1"/>
    <row r="61463" ht="16.5" hidden="1" customHeight="1"/>
    <row r="61464" ht="16.5" hidden="1" customHeight="1"/>
    <row r="61465" ht="16.5" hidden="1" customHeight="1"/>
    <row r="61466" ht="16.5" hidden="1" customHeight="1"/>
    <row r="61467" ht="16.5" hidden="1" customHeight="1"/>
    <row r="61468" ht="16.5" hidden="1" customHeight="1"/>
    <row r="61469" ht="16.5" hidden="1" customHeight="1"/>
    <row r="61470" ht="16.5" hidden="1" customHeight="1"/>
    <row r="61471" ht="16.5" hidden="1" customHeight="1"/>
    <row r="61472" ht="16.5" hidden="1" customHeight="1"/>
    <row r="61473" ht="16.5" hidden="1" customHeight="1"/>
    <row r="61474" ht="16.5" hidden="1" customHeight="1"/>
    <row r="61475" ht="16.5" hidden="1" customHeight="1"/>
    <row r="61476" ht="16.5" hidden="1" customHeight="1"/>
    <row r="61477" ht="16.5" hidden="1" customHeight="1"/>
    <row r="61478" ht="16.5" hidden="1" customHeight="1"/>
    <row r="61479" ht="16.5" hidden="1" customHeight="1"/>
    <row r="61480" ht="16.5" hidden="1" customHeight="1"/>
    <row r="61481" ht="16.5" hidden="1" customHeight="1"/>
    <row r="61482" ht="16.5" hidden="1" customHeight="1"/>
    <row r="61483" ht="16.5" hidden="1" customHeight="1"/>
    <row r="61484" ht="16.5" hidden="1" customHeight="1"/>
    <row r="61485" ht="16.5" hidden="1" customHeight="1"/>
    <row r="61486" ht="16.5" hidden="1" customHeight="1"/>
    <row r="61487" ht="16.5" hidden="1" customHeight="1"/>
    <row r="61488" ht="16.5" hidden="1" customHeight="1"/>
    <row r="61489" ht="16.5" hidden="1" customHeight="1"/>
    <row r="61490" ht="16.5" hidden="1" customHeight="1"/>
    <row r="61491" ht="16.5" hidden="1" customHeight="1"/>
    <row r="61492" ht="16.5" hidden="1" customHeight="1"/>
    <row r="61493" ht="16.5" hidden="1" customHeight="1"/>
    <row r="61494" ht="16.5" hidden="1" customHeight="1"/>
    <row r="61495" ht="16.5" hidden="1" customHeight="1"/>
    <row r="61496" ht="16.5" hidden="1" customHeight="1"/>
    <row r="61497" ht="16.5" hidden="1" customHeight="1"/>
    <row r="61498" ht="16.5" hidden="1" customHeight="1"/>
    <row r="61499" ht="16.5" hidden="1" customHeight="1"/>
    <row r="61500" ht="16.5" hidden="1" customHeight="1"/>
    <row r="61501" ht="16.5" hidden="1" customHeight="1"/>
    <row r="61502" ht="16.5" hidden="1" customHeight="1"/>
    <row r="61503" ht="16.5" hidden="1" customHeight="1"/>
    <row r="61504" ht="16.5" hidden="1" customHeight="1"/>
    <row r="61505" ht="16.5" hidden="1" customHeight="1"/>
    <row r="61506" ht="16.5" hidden="1" customHeight="1"/>
    <row r="61507" ht="16.5" hidden="1" customHeight="1"/>
    <row r="61508" ht="16.5" hidden="1" customHeight="1"/>
    <row r="61509" ht="16.5" hidden="1" customHeight="1"/>
    <row r="61510" ht="16.5" hidden="1" customHeight="1"/>
    <row r="61511" ht="16.5" hidden="1" customHeight="1"/>
    <row r="61512" ht="16.5" hidden="1" customHeight="1"/>
    <row r="61513" ht="16.5" hidden="1" customHeight="1"/>
    <row r="61514" ht="16.5" hidden="1" customHeight="1"/>
    <row r="61515" ht="16.5" hidden="1" customHeight="1"/>
    <row r="61516" ht="16.5" hidden="1" customHeight="1"/>
    <row r="61517" ht="16.5" hidden="1" customHeight="1"/>
    <row r="61518" ht="16.5" hidden="1" customHeight="1"/>
    <row r="61519" ht="16.5" hidden="1" customHeight="1"/>
    <row r="61520" ht="16.5" hidden="1" customHeight="1"/>
    <row r="61521" ht="16.5" hidden="1" customHeight="1"/>
    <row r="61522" ht="16.5" hidden="1" customHeight="1"/>
    <row r="61523" ht="16.5" hidden="1" customHeight="1"/>
    <row r="61524" ht="16.5" hidden="1" customHeight="1"/>
    <row r="61525" ht="16.5" hidden="1" customHeight="1"/>
    <row r="61526" ht="16.5" hidden="1" customHeight="1"/>
    <row r="61527" ht="16.5" hidden="1" customHeight="1"/>
    <row r="61528" ht="16.5" hidden="1" customHeight="1"/>
    <row r="61529" ht="16.5" hidden="1" customHeight="1"/>
    <row r="61530" ht="16.5" hidden="1" customHeight="1"/>
    <row r="61531" ht="16.5" hidden="1" customHeight="1"/>
    <row r="61532" ht="16.5" hidden="1" customHeight="1"/>
    <row r="61533" ht="16.5" hidden="1" customHeight="1"/>
    <row r="61534" ht="16.5" hidden="1" customHeight="1"/>
    <row r="61535" ht="16.5" hidden="1" customHeight="1"/>
    <row r="61536" ht="16.5" hidden="1" customHeight="1"/>
    <row r="61537" ht="16.5" hidden="1" customHeight="1"/>
    <row r="61538" ht="16.5" hidden="1" customHeight="1"/>
    <row r="61539" ht="16.5" hidden="1" customHeight="1"/>
    <row r="61540" ht="16.5" hidden="1" customHeight="1"/>
    <row r="61541" ht="16.5" hidden="1" customHeight="1"/>
    <row r="61542" ht="16.5" hidden="1" customHeight="1"/>
    <row r="61543" ht="16.5" hidden="1" customHeight="1"/>
    <row r="61544" ht="16.5" hidden="1" customHeight="1"/>
    <row r="61545" ht="16.5" hidden="1" customHeight="1"/>
    <row r="61546" ht="16.5" hidden="1" customHeight="1"/>
    <row r="61547" ht="16.5" hidden="1" customHeight="1"/>
    <row r="61548" ht="16.5" hidden="1" customHeight="1"/>
    <row r="61549" ht="16.5" hidden="1" customHeight="1"/>
    <row r="61550" ht="16.5" hidden="1" customHeight="1"/>
    <row r="61551" ht="16.5" hidden="1" customHeight="1"/>
    <row r="61552" ht="16.5" hidden="1" customHeight="1"/>
    <row r="61553" ht="16.5" hidden="1" customHeight="1"/>
    <row r="61554" ht="16.5" hidden="1" customHeight="1"/>
    <row r="61555" ht="16.5" hidden="1" customHeight="1"/>
    <row r="61556" ht="16.5" hidden="1" customHeight="1"/>
    <row r="61557" ht="16.5" hidden="1" customHeight="1"/>
    <row r="61558" ht="16.5" hidden="1" customHeight="1"/>
    <row r="61559" ht="16.5" hidden="1" customHeight="1"/>
    <row r="61560" ht="16.5" hidden="1" customHeight="1"/>
    <row r="61561" ht="16.5" hidden="1" customHeight="1"/>
    <row r="61562" ht="16.5" hidden="1" customHeight="1"/>
    <row r="61563" ht="16.5" hidden="1" customHeight="1"/>
    <row r="61564" ht="16.5" hidden="1" customHeight="1"/>
    <row r="61565" ht="16.5" hidden="1" customHeight="1"/>
    <row r="61566" ht="16.5" hidden="1" customHeight="1"/>
    <row r="61567" ht="16.5" hidden="1" customHeight="1"/>
    <row r="61568" ht="16.5" hidden="1" customHeight="1"/>
    <row r="61569" ht="16.5" hidden="1" customHeight="1"/>
    <row r="61570" ht="16.5" hidden="1" customHeight="1"/>
    <row r="61571" ht="16.5" hidden="1" customHeight="1"/>
    <row r="61572" ht="16.5" hidden="1" customHeight="1"/>
    <row r="61573" ht="16.5" hidden="1" customHeight="1"/>
    <row r="61574" ht="16.5" hidden="1" customHeight="1"/>
    <row r="61575" ht="16.5" hidden="1" customHeight="1"/>
    <row r="61576" ht="16.5" hidden="1" customHeight="1"/>
    <row r="61577" ht="16.5" hidden="1" customHeight="1"/>
    <row r="61578" ht="16.5" hidden="1" customHeight="1"/>
    <row r="61579" ht="16.5" hidden="1" customHeight="1"/>
    <row r="61580" ht="16.5" hidden="1" customHeight="1"/>
    <row r="61581" ht="16.5" hidden="1" customHeight="1"/>
    <row r="61582" ht="16.5" hidden="1" customHeight="1"/>
    <row r="61583" ht="16.5" hidden="1" customHeight="1"/>
    <row r="61584" ht="16.5" hidden="1" customHeight="1"/>
    <row r="61585" ht="16.5" hidden="1" customHeight="1"/>
    <row r="61586" ht="16.5" hidden="1" customHeight="1"/>
    <row r="61587" ht="16.5" hidden="1" customHeight="1"/>
    <row r="61588" ht="16.5" hidden="1" customHeight="1"/>
    <row r="61589" ht="16.5" hidden="1" customHeight="1"/>
    <row r="61590" ht="16.5" hidden="1" customHeight="1"/>
    <row r="61591" ht="16.5" hidden="1" customHeight="1"/>
    <row r="61592" ht="16.5" hidden="1" customHeight="1"/>
    <row r="61593" ht="16.5" hidden="1" customHeight="1"/>
    <row r="61594" ht="16.5" hidden="1" customHeight="1"/>
    <row r="61595" ht="16.5" hidden="1" customHeight="1"/>
    <row r="61596" ht="16.5" hidden="1" customHeight="1"/>
    <row r="61597" ht="16.5" hidden="1" customHeight="1"/>
    <row r="61598" ht="16.5" hidden="1" customHeight="1"/>
    <row r="61599" ht="16.5" hidden="1" customHeight="1"/>
    <row r="61600" ht="16.5" hidden="1" customHeight="1"/>
    <row r="61601" ht="16.5" hidden="1" customHeight="1"/>
    <row r="61602" ht="16.5" hidden="1" customHeight="1"/>
    <row r="61603" ht="16.5" hidden="1" customHeight="1"/>
    <row r="61604" ht="16.5" hidden="1" customHeight="1"/>
    <row r="61605" ht="16.5" hidden="1" customHeight="1"/>
    <row r="61606" ht="16.5" hidden="1" customHeight="1"/>
    <row r="61607" ht="16.5" hidden="1" customHeight="1"/>
    <row r="61608" ht="16.5" hidden="1" customHeight="1"/>
    <row r="61609" ht="16.5" hidden="1" customHeight="1"/>
    <row r="61610" ht="16.5" hidden="1" customHeight="1"/>
    <row r="61611" ht="16.5" hidden="1" customHeight="1"/>
    <row r="61612" ht="16.5" hidden="1" customHeight="1"/>
    <row r="61613" ht="16.5" hidden="1" customHeight="1"/>
    <row r="61614" ht="16.5" hidden="1" customHeight="1"/>
    <row r="61615" ht="16.5" hidden="1" customHeight="1"/>
    <row r="61616" ht="16.5" hidden="1" customHeight="1"/>
    <row r="61617" ht="16.5" hidden="1" customHeight="1"/>
    <row r="61618" ht="16.5" hidden="1" customHeight="1"/>
    <row r="61619" ht="16.5" hidden="1" customHeight="1"/>
    <row r="61620" ht="16.5" hidden="1" customHeight="1"/>
    <row r="61621" ht="16.5" hidden="1" customHeight="1"/>
    <row r="61622" ht="16.5" hidden="1" customHeight="1"/>
    <row r="61623" ht="16.5" hidden="1" customHeight="1"/>
    <row r="61624" ht="16.5" hidden="1" customHeight="1"/>
    <row r="61625" ht="16.5" hidden="1" customHeight="1"/>
    <row r="61626" ht="16.5" hidden="1" customHeight="1"/>
    <row r="61627" ht="16.5" hidden="1" customHeight="1"/>
    <row r="61628" ht="16.5" hidden="1" customHeight="1"/>
    <row r="61629" ht="16.5" hidden="1" customHeight="1"/>
    <row r="61630" ht="16.5" hidden="1" customHeight="1"/>
    <row r="61631" ht="16.5" hidden="1" customHeight="1"/>
    <row r="61632" ht="16.5" hidden="1" customHeight="1"/>
    <row r="61633" ht="16.5" hidden="1" customHeight="1"/>
    <row r="61634" ht="16.5" hidden="1" customHeight="1"/>
    <row r="61635" ht="16.5" hidden="1" customHeight="1"/>
    <row r="61636" ht="16.5" hidden="1" customHeight="1"/>
    <row r="61637" ht="16.5" hidden="1" customHeight="1"/>
    <row r="61638" ht="16.5" hidden="1" customHeight="1"/>
    <row r="61639" ht="16.5" hidden="1" customHeight="1"/>
    <row r="61640" ht="16.5" hidden="1" customHeight="1"/>
    <row r="61641" ht="16.5" hidden="1" customHeight="1"/>
    <row r="61642" ht="16.5" hidden="1" customHeight="1"/>
    <row r="61643" ht="16.5" hidden="1" customHeight="1"/>
    <row r="61644" ht="16.5" hidden="1" customHeight="1"/>
    <row r="61645" ht="16.5" hidden="1" customHeight="1"/>
    <row r="61646" ht="16.5" hidden="1" customHeight="1"/>
    <row r="61647" ht="16.5" hidden="1" customHeight="1"/>
    <row r="61648" ht="16.5" hidden="1" customHeight="1"/>
    <row r="61649" ht="16.5" hidden="1" customHeight="1"/>
    <row r="61650" ht="16.5" hidden="1" customHeight="1"/>
    <row r="61651" ht="16.5" hidden="1" customHeight="1"/>
    <row r="61652" ht="16.5" hidden="1" customHeight="1"/>
    <row r="61653" ht="16.5" hidden="1" customHeight="1"/>
    <row r="61654" ht="16.5" hidden="1" customHeight="1"/>
    <row r="61655" ht="16.5" hidden="1" customHeight="1"/>
    <row r="61656" ht="16.5" hidden="1" customHeight="1"/>
    <row r="61657" ht="16.5" hidden="1" customHeight="1"/>
    <row r="61658" ht="16.5" hidden="1" customHeight="1"/>
    <row r="61659" ht="16.5" hidden="1" customHeight="1"/>
    <row r="61660" ht="16.5" hidden="1" customHeight="1"/>
    <row r="61661" ht="16.5" hidden="1" customHeight="1"/>
    <row r="61662" ht="16.5" hidden="1" customHeight="1"/>
    <row r="61663" ht="16.5" hidden="1" customHeight="1"/>
    <row r="61664" ht="16.5" hidden="1" customHeight="1"/>
    <row r="61665" ht="16.5" hidden="1" customHeight="1"/>
    <row r="61666" ht="16.5" hidden="1" customHeight="1"/>
    <row r="61667" ht="16.5" hidden="1" customHeight="1"/>
    <row r="61668" ht="16.5" hidden="1" customHeight="1"/>
    <row r="61669" ht="16.5" hidden="1" customHeight="1"/>
    <row r="61670" ht="16.5" hidden="1" customHeight="1"/>
    <row r="61671" ht="16.5" hidden="1" customHeight="1"/>
    <row r="61672" ht="16.5" hidden="1" customHeight="1"/>
    <row r="61673" ht="16.5" hidden="1" customHeight="1"/>
    <row r="61674" ht="16.5" hidden="1" customHeight="1"/>
    <row r="61675" ht="16.5" hidden="1" customHeight="1"/>
    <row r="61676" ht="16.5" hidden="1" customHeight="1"/>
    <row r="61677" ht="16.5" hidden="1" customHeight="1"/>
    <row r="61678" ht="16.5" hidden="1" customHeight="1"/>
    <row r="61679" ht="16.5" hidden="1" customHeight="1"/>
    <row r="61680" ht="16.5" hidden="1" customHeight="1"/>
    <row r="61681" ht="16.5" hidden="1" customHeight="1"/>
    <row r="61682" ht="16.5" hidden="1" customHeight="1"/>
    <row r="61683" ht="16.5" hidden="1" customHeight="1"/>
    <row r="61684" ht="16.5" hidden="1" customHeight="1"/>
    <row r="61685" ht="16.5" hidden="1" customHeight="1"/>
    <row r="61686" ht="16.5" hidden="1" customHeight="1"/>
    <row r="61687" ht="16.5" hidden="1" customHeight="1"/>
    <row r="61688" ht="16.5" hidden="1" customHeight="1"/>
    <row r="61689" ht="16.5" hidden="1" customHeight="1"/>
    <row r="61690" ht="16.5" hidden="1" customHeight="1"/>
    <row r="61691" ht="16.5" hidden="1" customHeight="1"/>
    <row r="61692" ht="16.5" hidden="1" customHeight="1"/>
    <row r="61693" ht="16.5" hidden="1" customHeight="1"/>
    <row r="61694" ht="16.5" hidden="1" customHeight="1"/>
    <row r="61695" ht="16.5" hidden="1" customHeight="1"/>
    <row r="61696" ht="16.5" hidden="1" customHeight="1"/>
    <row r="61697" ht="16.5" hidden="1" customHeight="1"/>
    <row r="61698" ht="16.5" hidden="1" customHeight="1"/>
    <row r="61699" ht="16.5" hidden="1" customHeight="1"/>
    <row r="61700" ht="16.5" hidden="1" customHeight="1"/>
    <row r="61701" ht="16.5" hidden="1" customHeight="1"/>
    <row r="61702" ht="16.5" hidden="1" customHeight="1"/>
    <row r="61703" ht="16.5" hidden="1" customHeight="1"/>
    <row r="61704" ht="16.5" hidden="1" customHeight="1"/>
    <row r="61705" ht="16.5" hidden="1" customHeight="1"/>
    <row r="61706" ht="16.5" hidden="1" customHeight="1"/>
    <row r="61707" ht="16.5" hidden="1" customHeight="1"/>
    <row r="61708" ht="16.5" hidden="1" customHeight="1"/>
    <row r="61709" ht="16.5" hidden="1" customHeight="1"/>
    <row r="61710" ht="16.5" hidden="1" customHeight="1"/>
    <row r="61711" ht="16.5" hidden="1" customHeight="1"/>
    <row r="61712" ht="16.5" hidden="1" customHeight="1"/>
    <row r="61713" ht="16.5" hidden="1" customHeight="1"/>
    <row r="61714" ht="16.5" hidden="1" customHeight="1"/>
    <row r="61715" ht="16.5" hidden="1" customHeight="1"/>
    <row r="61716" ht="16.5" hidden="1" customHeight="1"/>
    <row r="61717" ht="16.5" hidden="1" customHeight="1"/>
    <row r="61718" ht="16.5" hidden="1" customHeight="1"/>
    <row r="61719" ht="16.5" hidden="1" customHeight="1"/>
    <row r="61720" ht="16.5" hidden="1" customHeight="1"/>
    <row r="61721" ht="16.5" hidden="1" customHeight="1"/>
    <row r="61722" ht="16.5" hidden="1" customHeight="1"/>
    <row r="61723" ht="16.5" hidden="1" customHeight="1"/>
    <row r="61724" ht="16.5" hidden="1" customHeight="1"/>
    <row r="61725" ht="16.5" hidden="1" customHeight="1"/>
    <row r="61726" ht="16.5" hidden="1" customHeight="1"/>
    <row r="61727" ht="16.5" hidden="1" customHeight="1"/>
    <row r="61728" ht="16.5" hidden="1" customHeight="1"/>
    <row r="61729" ht="16.5" hidden="1" customHeight="1"/>
    <row r="61730" ht="16.5" hidden="1" customHeight="1"/>
    <row r="61731" ht="16.5" hidden="1" customHeight="1"/>
    <row r="61732" ht="16.5" hidden="1" customHeight="1"/>
    <row r="61733" ht="16.5" hidden="1" customHeight="1"/>
    <row r="61734" ht="16.5" hidden="1" customHeight="1"/>
    <row r="61735" ht="16.5" hidden="1" customHeight="1"/>
    <row r="61736" ht="16.5" hidden="1" customHeight="1"/>
    <row r="61737" ht="16.5" hidden="1" customHeight="1"/>
    <row r="61738" ht="16.5" hidden="1" customHeight="1"/>
    <row r="61739" ht="16.5" hidden="1" customHeight="1"/>
    <row r="61740" ht="16.5" hidden="1" customHeight="1"/>
    <row r="61741" ht="16.5" hidden="1" customHeight="1"/>
    <row r="61742" ht="16.5" hidden="1" customHeight="1"/>
    <row r="61743" ht="16.5" hidden="1" customHeight="1"/>
    <row r="61744" ht="16.5" hidden="1" customHeight="1"/>
    <row r="61745" ht="16.5" hidden="1" customHeight="1"/>
    <row r="61746" ht="16.5" hidden="1" customHeight="1"/>
    <row r="61747" ht="16.5" hidden="1" customHeight="1"/>
    <row r="61748" ht="16.5" hidden="1" customHeight="1"/>
    <row r="61749" ht="16.5" hidden="1" customHeight="1"/>
    <row r="61750" ht="16.5" hidden="1" customHeight="1"/>
    <row r="61751" ht="16.5" hidden="1" customHeight="1"/>
    <row r="61752" ht="16.5" hidden="1" customHeight="1"/>
    <row r="61753" ht="16.5" hidden="1" customHeight="1"/>
    <row r="61754" ht="16.5" hidden="1" customHeight="1"/>
    <row r="61755" ht="16.5" hidden="1" customHeight="1"/>
    <row r="61756" ht="16.5" hidden="1" customHeight="1"/>
    <row r="61757" ht="16.5" hidden="1" customHeight="1"/>
    <row r="61758" ht="16.5" hidden="1" customHeight="1"/>
    <row r="61759" ht="16.5" hidden="1" customHeight="1"/>
    <row r="61760" ht="16.5" hidden="1" customHeight="1"/>
    <row r="61761" ht="16.5" hidden="1" customHeight="1"/>
    <row r="61762" ht="16.5" hidden="1" customHeight="1"/>
    <row r="61763" ht="16.5" hidden="1" customHeight="1"/>
    <row r="61764" ht="16.5" hidden="1" customHeight="1"/>
    <row r="61765" ht="16.5" hidden="1" customHeight="1"/>
    <row r="61766" ht="16.5" hidden="1" customHeight="1"/>
    <row r="61767" ht="16.5" hidden="1" customHeight="1"/>
    <row r="61768" ht="16.5" hidden="1" customHeight="1"/>
    <row r="61769" ht="16.5" hidden="1" customHeight="1"/>
    <row r="61770" ht="16.5" hidden="1" customHeight="1"/>
    <row r="61771" ht="16.5" hidden="1" customHeight="1"/>
    <row r="61772" ht="16.5" hidden="1" customHeight="1"/>
    <row r="61773" ht="16.5" hidden="1" customHeight="1"/>
    <row r="61774" ht="16.5" hidden="1" customHeight="1"/>
    <row r="61775" ht="16.5" hidden="1" customHeight="1"/>
    <row r="61776" ht="16.5" hidden="1" customHeight="1"/>
    <row r="61777" ht="16.5" hidden="1" customHeight="1"/>
    <row r="61778" ht="16.5" hidden="1" customHeight="1"/>
    <row r="61779" ht="16.5" hidden="1" customHeight="1"/>
    <row r="61780" ht="16.5" hidden="1" customHeight="1"/>
    <row r="61781" ht="16.5" hidden="1" customHeight="1"/>
    <row r="61782" ht="16.5" hidden="1" customHeight="1"/>
    <row r="61783" ht="16.5" hidden="1" customHeight="1"/>
    <row r="61784" ht="16.5" hidden="1" customHeight="1"/>
    <row r="61785" ht="16.5" hidden="1" customHeight="1"/>
    <row r="61786" ht="16.5" hidden="1" customHeight="1"/>
    <row r="61787" ht="16.5" hidden="1" customHeight="1"/>
    <row r="61788" ht="16.5" hidden="1" customHeight="1"/>
    <row r="61789" ht="16.5" hidden="1" customHeight="1"/>
    <row r="61790" ht="16.5" hidden="1" customHeight="1"/>
    <row r="61791" ht="16.5" hidden="1" customHeight="1"/>
    <row r="61792" ht="16.5" hidden="1" customHeight="1"/>
    <row r="61793" ht="16.5" hidden="1" customHeight="1"/>
    <row r="61794" ht="16.5" hidden="1" customHeight="1"/>
    <row r="61795" ht="16.5" hidden="1" customHeight="1"/>
    <row r="61796" ht="16.5" hidden="1" customHeight="1"/>
    <row r="61797" ht="16.5" hidden="1" customHeight="1"/>
    <row r="61798" ht="16.5" hidden="1" customHeight="1"/>
    <row r="61799" ht="16.5" hidden="1" customHeight="1"/>
    <row r="61800" ht="16.5" hidden="1" customHeight="1"/>
    <row r="61801" ht="16.5" hidden="1" customHeight="1"/>
    <row r="61802" ht="16.5" hidden="1" customHeight="1"/>
    <row r="61803" ht="16.5" hidden="1" customHeight="1"/>
    <row r="61804" ht="16.5" hidden="1" customHeight="1"/>
    <row r="61805" ht="16.5" hidden="1" customHeight="1"/>
    <row r="61806" ht="16.5" hidden="1" customHeight="1"/>
    <row r="61807" ht="16.5" hidden="1" customHeight="1"/>
    <row r="61808" ht="16.5" hidden="1" customHeight="1"/>
    <row r="61809" ht="16.5" hidden="1" customHeight="1"/>
    <row r="61810" ht="16.5" hidden="1" customHeight="1"/>
    <row r="61811" ht="16.5" hidden="1" customHeight="1"/>
    <row r="61812" ht="16.5" hidden="1" customHeight="1"/>
    <row r="61813" ht="16.5" hidden="1" customHeight="1"/>
    <row r="61814" ht="16.5" hidden="1" customHeight="1"/>
    <row r="61815" ht="16.5" hidden="1" customHeight="1"/>
    <row r="61816" ht="16.5" hidden="1" customHeight="1"/>
    <row r="61817" ht="16.5" hidden="1" customHeight="1"/>
    <row r="61818" ht="16.5" hidden="1" customHeight="1"/>
    <row r="61819" ht="16.5" hidden="1" customHeight="1"/>
    <row r="61820" ht="16.5" hidden="1" customHeight="1"/>
    <row r="61821" ht="16.5" hidden="1" customHeight="1"/>
    <row r="61822" ht="16.5" hidden="1" customHeight="1"/>
    <row r="61823" ht="16.5" hidden="1" customHeight="1"/>
    <row r="61824" ht="16.5" hidden="1" customHeight="1"/>
    <row r="61825" ht="16.5" hidden="1" customHeight="1"/>
    <row r="61826" ht="16.5" hidden="1" customHeight="1"/>
    <row r="61827" ht="16.5" hidden="1" customHeight="1"/>
    <row r="61828" ht="16.5" hidden="1" customHeight="1"/>
    <row r="61829" ht="16.5" hidden="1" customHeight="1"/>
    <row r="61830" ht="16.5" hidden="1" customHeight="1"/>
    <row r="61831" ht="16.5" hidden="1" customHeight="1"/>
    <row r="61832" ht="16.5" hidden="1" customHeight="1"/>
    <row r="61833" ht="16.5" hidden="1" customHeight="1"/>
    <row r="61834" ht="16.5" hidden="1" customHeight="1"/>
    <row r="61835" ht="16.5" hidden="1" customHeight="1"/>
    <row r="61836" ht="16.5" hidden="1" customHeight="1"/>
    <row r="61837" ht="16.5" hidden="1" customHeight="1"/>
    <row r="61838" ht="16.5" hidden="1" customHeight="1"/>
    <row r="61839" ht="16.5" hidden="1" customHeight="1"/>
    <row r="61840" ht="16.5" hidden="1" customHeight="1"/>
    <row r="61841" ht="16.5" hidden="1" customHeight="1"/>
    <row r="61842" ht="16.5" hidden="1" customHeight="1"/>
    <row r="61843" ht="16.5" hidden="1" customHeight="1"/>
    <row r="61844" ht="16.5" hidden="1" customHeight="1"/>
    <row r="61845" ht="16.5" hidden="1" customHeight="1"/>
    <row r="61846" ht="16.5" hidden="1" customHeight="1"/>
    <row r="61847" ht="16.5" hidden="1" customHeight="1"/>
    <row r="61848" ht="16.5" hidden="1" customHeight="1"/>
    <row r="61849" ht="16.5" hidden="1" customHeight="1"/>
    <row r="61850" ht="16.5" hidden="1" customHeight="1"/>
    <row r="61851" ht="16.5" hidden="1" customHeight="1"/>
    <row r="61852" ht="16.5" hidden="1" customHeight="1"/>
    <row r="61853" ht="16.5" hidden="1" customHeight="1"/>
    <row r="61854" ht="16.5" hidden="1" customHeight="1"/>
    <row r="61855" ht="16.5" hidden="1" customHeight="1"/>
    <row r="61856" ht="16.5" hidden="1" customHeight="1"/>
    <row r="61857" ht="16.5" hidden="1" customHeight="1"/>
    <row r="61858" ht="16.5" hidden="1" customHeight="1"/>
    <row r="61859" ht="16.5" hidden="1" customHeight="1"/>
    <row r="61860" ht="16.5" hidden="1" customHeight="1"/>
    <row r="61861" ht="16.5" hidden="1" customHeight="1"/>
    <row r="61862" ht="16.5" hidden="1" customHeight="1"/>
    <row r="61863" ht="16.5" hidden="1" customHeight="1"/>
    <row r="61864" ht="16.5" hidden="1" customHeight="1"/>
    <row r="61865" ht="16.5" hidden="1" customHeight="1"/>
    <row r="61866" ht="16.5" hidden="1" customHeight="1"/>
    <row r="61867" ht="16.5" hidden="1" customHeight="1"/>
    <row r="61868" ht="16.5" hidden="1" customHeight="1"/>
    <row r="61869" ht="16.5" hidden="1" customHeight="1"/>
    <row r="61870" ht="16.5" hidden="1" customHeight="1"/>
    <row r="61871" ht="16.5" hidden="1" customHeight="1"/>
    <row r="61872" ht="16.5" hidden="1" customHeight="1"/>
    <row r="61873" ht="16.5" hidden="1" customHeight="1"/>
    <row r="61874" ht="16.5" hidden="1" customHeight="1"/>
    <row r="61875" ht="16.5" hidden="1" customHeight="1"/>
    <row r="61876" ht="16.5" hidden="1" customHeight="1"/>
    <row r="61877" ht="16.5" hidden="1" customHeight="1"/>
    <row r="61878" ht="16.5" hidden="1" customHeight="1"/>
    <row r="61879" ht="16.5" hidden="1" customHeight="1"/>
    <row r="61880" ht="16.5" hidden="1" customHeight="1"/>
    <row r="61881" ht="16.5" hidden="1" customHeight="1"/>
    <row r="61882" ht="16.5" hidden="1" customHeight="1"/>
    <row r="61883" ht="16.5" hidden="1" customHeight="1"/>
    <row r="61884" ht="16.5" hidden="1" customHeight="1"/>
    <row r="61885" ht="16.5" hidden="1" customHeight="1"/>
    <row r="61886" ht="16.5" hidden="1" customHeight="1"/>
    <row r="61887" ht="16.5" hidden="1" customHeight="1"/>
    <row r="61888" ht="16.5" hidden="1" customHeight="1"/>
    <row r="61889" ht="16.5" hidden="1" customHeight="1"/>
    <row r="61890" ht="16.5" hidden="1" customHeight="1"/>
    <row r="61891" ht="16.5" hidden="1" customHeight="1"/>
    <row r="61892" ht="16.5" hidden="1" customHeight="1"/>
    <row r="61893" ht="16.5" hidden="1" customHeight="1"/>
    <row r="61894" ht="16.5" hidden="1" customHeight="1"/>
    <row r="61895" ht="16.5" hidden="1" customHeight="1"/>
    <row r="61896" ht="16.5" hidden="1" customHeight="1"/>
    <row r="61897" ht="16.5" hidden="1" customHeight="1"/>
    <row r="61898" ht="16.5" hidden="1" customHeight="1"/>
    <row r="61899" ht="16.5" hidden="1" customHeight="1"/>
    <row r="61900" ht="16.5" hidden="1" customHeight="1"/>
    <row r="61901" ht="16.5" hidden="1" customHeight="1"/>
    <row r="61902" ht="16.5" hidden="1" customHeight="1"/>
    <row r="61903" ht="16.5" hidden="1" customHeight="1"/>
    <row r="61904" ht="16.5" hidden="1" customHeight="1"/>
    <row r="61905" ht="16.5" hidden="1" customHeight="1"/>
    <row r="61906" ht="16.5" hidden="1" customHeight="1"/>
    <row r="61907" ht="16.5" hidden="1" customHeight="1"/>
    <row r="61908" ht="16.5" hidden="1" customHeight="1"/>
    <row r="61909" ht="16.5" hidden="1" customHeight="1"/>
    <row r="61910" ht="16.5" hidden="1" customHeight="1"/>
    <row r="61911" ht="16.5" hidden="1" customHeight="1"/>
    <row r="61912" ht="16.5" hidden="1" customHeight="1"/>
    <row r="61913" ht="16.5" hidden="1" customHeight="1"/>
    <row r="61914" ht="16.5" hidden="1" customHeight="1"/>
    <row r="61915" ht="16.5" hidden="1" customHeight="1"/>
    <row r="61916" ht="16.5" hidden="1" customHeight="1"/>
    <row r="61917" ht="16.5" hidden="1" customHeight="1"/>
    <row r="61918" ht="16.5" hidden="1" customHeight="1"/>
    <row r="61919" ht="16.5" hidden="1" customHeight="1"/>
    <row r="61920" ht="16.5" hidden="1" customHeight="1"/>
    <row r="61921" ht="16.5" hidden="1" customHeight="1"/>
    <row r="61922" ht="16.5" hidden="1" customHeight="1"/>
    <row r="61923" ht="16.5" hidden="1" customHeight="1"/>
    <row r="61924" ht="16.5" hidden="1" customHeight="1"/>
    <row r="61925" ht="16.5" hidden="1" customHeight="1"/>
    <row r="61926" ht="16.5" hidden="1" customHeight="1"/>
    <row r="61927" ht="16.5" hidden="1" customHeight="1"/>
    <row r="61928" ht="16.5" hidden="1" customHeight="1"/>
    <row r="61929" ht="16.5" hidden="1" customHeight="1"/>
    <row r="61930" ht="16.5" hidden="1" customHeight="1"/>
    <row r="61931" ht="16.5" hidden="1" customHeight="1"/>
    <row r="61932" ht="16.5" hidden="1" customHeight="1"/>
    <row r="61933" ht="16.5" hidden="1" customHeight="1"/>
    <row r="61934" ht="16.5" hidden="1" customHeight="1"/>
    <row r="61935" ht="16.5" hidden="1" customHeight="1"/>
    <row r="61936" ht="16.5" hidden="1" customHeight="1"/>
    <row r="61937" ht="16.5" hidden="1" customHeight="1"/>
    <row r="61938" ht="16.5" hidden="1" customHeight="1"/>
    <row r="61939" ht="16.5" hidden="1" customHeight="1"/>
    <row r="61940" ht="16.5" hidden="1" customHeight="1"/>
    <row r="61941" ht="16.5" hidden="1" customHeight="1"/>
    <row r="61942" ht="16.5" hidden="1" customHeight="1"/>
    <row r="61943" ht="16.5" hidden="1" customHeight="1"/>
    <row r="61944" ht="16.5" hidden="1" customHeight="1"/>
    <row r="61945" ht="16.5" hidden="1" customHeight="1"/>
    <row r="61946" ht="16.5" hidden="1" customHeight="1"/>
    <row r="61947" ht="16.5" hidden="1" customHeight="1"/>
    <row r="61948" ht="16.5" hidden="1" customHeight="1"/>
    <row r="61949" ht="16.5" hidden="1" customHeight="1"/>
    <row r="61950" ht="16.5" hidden="1" customHeight="1"/>
    <row r="61951" ht="16.5" hidden="1" customHeight="1"/>
    <row r="61952" ht="16.5" hidden="1" customHeight="1"/>
    <row r="61953" ht="16.5" hidden="1" customHeight="1"/>
    <row r="61954" ht="16.5" hidden="1" customHeight="1"/>
    <row r="61955" ht="16.5" hidden="1" customHeight="1"/>
    <row r="61956" ht="16.5" hidden="1" customHeight="1"/>
    <row r="61957" ht="16.5" hidden="1" customHeight="1"/>
    <row r="61958" ht="16.5" hidden="1" customHeight="1"/>
    <row r="61959" ht="16.5" hidden="1" customHeight="1"/>
    <row r="61960" ht="16.5" hidden="1" customHeight="1"/>
    <row r="61961" ht="16.5" hidden="1" customHeight="1"/>
    <row r="61962" ht="16.5" hidden="1" customHeight="1"/>
    <row r="61963" ht="16.5" hidden="1" customHeight="1"/>
    <row r="61964" ht="16.5" hidden="1" customHeight="1"/>
    <row r="61965" ht="16.5" hidden="1" customHeight="1"/>
    <row r="61966" ht="16.5" hidden="1" customHeight="1"/>
    <row r="61967" ht="16.5" hidden="1" customHeight="1"/>
    <row r="61968" ht="16.5" hidden="1" customHeight="1"/>
    <row r="61969" ht="16.5" hidden="1" customHeight="1"/>
    <row r="61970" ht="16.5" hidden="1" customHeight="1"/>
    <row r="61971" ht="16.5" hidden="1" customHeight="1"/>
    <row r="61972" ht="16.5" hidden="1" customHeight="1"/>
    <row r="61973" ht="16.5" hidden="1" customHeight="1"/>
    <row r="61974" ht="16.5" hidden="1" customHeight="1"/>
    <row r="61975" ht="16.5" hidden="1" customHeight="1"/>
    <row r="61976" ht="16.5" hidden="1" customHeight="1"/>
    <row r="61977" ht="16.5" hidden="1" customHeight="1"/>
    <row r="61978" ht="16.5" hidden="1" customHeight="1"/>
    <row r="61979" ht="16.5" hidden="1" customHeight="1"/>
    <row r="61980" ht="16.5" hidden="1" customHeight="1"/>
    <row r="61981" ht="16.5" hidden="1" customHeight="1"/>
    <row r="61982" ht="16.5" hidden="1" customHeight="1"/>
    <row r="61983" ht="16.5" hidden="1" customHeight="1"/>
    <row r="61984" ht="16.5" hidden="1" customHeight="1"/>
    <row r="61985" ht="16.5" hidden="1" customHeight="1"/>
    <row r="61986" ht="16.5" hidden="1" customHeight="1"/>
    <row r="61987" ht="16.5" hidden="1" customHeight="1"/>
    <row r="61988" ht="16.5" hidden="1" customHeight="1"/>
    <row r="61989" ht="16.5" hidden="1" customHeight="1"/>
    <row r="61990" ht="16.5" hidden="1" customHeight="1"/>
    <row r="61991" ht="16.5" hidden="1" customHeight="1"/>
    <row r="61992" ht="16.5" hidden="1" customHeight="1"/>
    <row r="61993" ht="16.5" hidden="1" customHeight="1"/>
    <row r="61994" ht="16.5" hidden="1" customHeight="1"/>
    <row r="61995" ht="16.5" hidden="1" customHeight="1"/>
    <row r="61996" ht="16.5" hidden="1" customHeight="1"/>
    <row r="61997" ht="16.5" hidden="1" customHeight="1"/>
    <row r="61998" ht="16.5" hidden="1" customHeight="1"/>
    <row r="61999" ht="16.5" hidden="1" customHeight="1"/>
    <row r="62000" ht="16.5" hidden="1" customHeight="1"/>
    <row r="62001" ht="16.5" hidden="1" customHeight="1"/>
    <row r="62002" ht="16.5" hidden="1" customHeight="1"/>
    <row r="62003" ht="16.5" hidden="1" customHeight="1"/>
    <row r="62004" ht="16.5" hidden="1" customHeight="1"/>
    <row r="62005" ht="16.5" hidden="1" customHeight="1"/>
    <row r="62006" ht="16.5" hidden="1" customHeight="1"/>
    <row r="62007" ht="16.5" hidden="1" customHeight="1"/>
    <row r="62008" ht="16.5" hidden="1" customHeight="1"/>
    <row r="62009" ht="16.5" hidden="1" customHeight="1"/>
    <row r="62010" ht="16.5" hidden="1" customHeight="1"/>
    <row r="62011" ht="16.5" hidden="1" customHeight="1"/>
    <row r="62012" ht="16.5" hidden="1" customHeight="1"/>
    <row r="62013" ht="16.5" hidden="1" customHeight="1"/>
    <row r="62014" ht="16.5" hidden="1" customHeight="1"/>
    <row r="62015" ht="16.5" hidden="1" customHeight="1"/>
    <row r="62016" ht="16.5" hidden="1" customHeight="1"/>
    <row r="62017" ht="16.5" hidden="1" customHeight="1"/>
    <row r="62018" ht="16.5" hidden="1" customHeight="1"/>
    <row r="62019" ht="16.5" hidden="1" customHeight="1"/>
    <row r="62020" ht="16.5" hidden="1" customHeight="1"/>
    <row r="62021" ht="16.5" hidden="1" customHeight="1"/>
    <row r="62022" ht="16.5" hidden="1" customHeight="1"/>
    <row r="62023" ht="16.5" hidden="1" customHeight="1"/>
    <row r="62024" ht="16.5" hidden="1" customHeight="1"/>
    <row r="62025" ht="16.5" hidden="1" customHeight="1"/>
    <row r="62026" ht="16.5" hidden="1" customHeight="1"/>
    <row r="62027" ht="16.5" hidden="1" customHeight="1"/>
    <row r="62028" ht="16.5" hidden="1" customHeight="1"/>
    <row r="62029" ht="16.5" hidden="1" customHeight="1"/>
    <row r="62030" ht="16.5" hidden="1" customHeight="1"/>
    <row r="62031" ht="16.5" hidden="1" customHeight="1"/>
    <row r="62032" ht="16.5" hidden="1" customHeight="1"/>
    <row r="62033" ht="16.5" hidden="1" customHeight="1"/>
    <row r="62034" ht="16.5" hidden="1" customHeight="1"/>
    <row r="62035" ht="16.5" hidden="1" customHeight="1"/>
    <row r="62036" ht="16.5" hidden="1" customHeight="1"/>
    <row r="62037" ht="16.5" hidden="1" customHeight="1"/>
    <row r="62038" ht="16.5" hidden="1" customHeight="1"/>
    <row r="62039" ht="16.5" hidden="1" customHeight="1"/>
    <row r="62040" ht="16.5" hidden="1" customHeight="1"/>
    <row r="62041" ht="16.5" hidden="1" customHeight="1"/>
    <row r="62042" ht="16.5" hidden="1" customHeight="1"/>
    <row r="62043" ht="16.5" hidden="1" customHeight="1"/>
    <row r="62044" ht="16.5" hidden="1" customHeight="1"/>
    <row r="62045" ht="16.5" hidden="1" customHeight="1"/>
    <row r="62046" ht="16.5" hidden="1" customHeight="1"/>
    <row r="62047" ht="16.5" hidden="1" customHeight="1"/>
    <row r="62048" ht="16.5" hidden="1" customHeight="1"/>
    <row r="62049" ht="16.5" hidden="1" customHeight="1"/>
    <row r="62050" ht="16.5" hidden="1" customHeight="1"/>
    <row r="62051" ht="16.5" hidden="1" customHeight="1"/>
    <row r="62052" ht="16.5" hidden="1" customHeight="1"/>
    <row r="62053" ht="16.5" hidden="1" customHeight="1"/>
    <row r="62054" ht="16.5" hidden="1" customHeight="1"/>
    <row r="62055" ht="16.5" hidden="1" customHeight="1"/>
    <row r="62056" ht="16.5" hidden="1" customHeight="1"/>
    <row r="62057" ht="16.5" hidden="1" customHeight="1"/>
    <row r="62058" ht="16.5" hidden="1" customHeight="1"/>
    <row r="62059" ht="16.5" hidden="1" customHeight="1"/>
    <row r="62060" ht="16.5" hidden="1" customHeight="1"/>
    <row r="62061" ht="16.5" hidden="1" customHeight="1"/>
    <row r="62062" ht="16.5" hidden="1" customHeight="1"/>
    <row r="62063" ht="16.5" hidden="1" customHeight="1"/>
    <row r="62064" ht="16.5" hidden="1" customHeight="1"/>
    <row r="62065" ht="16.5" hidden="1" customHeight="1"/>
    <row r="62066" ht="16.5" hidden="1" customHeight="1"/>
    <row r="62067" ht="16.5" hidden="1" customHeight="1"/>
    <row r="62068" ht="16.5" hidden="1" customHeight="1"/>
    <row r="62069" ht="16.5" hidden="1" customHeight="1"/>
    <row r="62070" ht="16.5" hidden="1" customHeight="1"/>
    <row r="62071" ht="16.5" hidden="1" customHeight="1"/>
    <row r="62072" ht="16.5" hidden="1" customHeight="1"/>
    <row r="62073" ht="16.5" hidden="1" customHeight="1"/>
    <row r="62074" ht="16.5" hidden="1" customHeight="1"/>
    <row r="62075" ht="16.5" hidden="1" customHeight="1"/>
    <row r="62076" ht="16.5" hidden="1" customHeight="1"/>
    <row r="62077" ht="16.5" hidden="1" customHeight="1"/>
    <row r="62078" ht="16.5" hidden="1" customHeight="1"/>
    <row r="62079" ht="16.5" hidden="1" customHeight="1"/>
    <row r="62080" ht="16.5" hidden="1" customHeight="1"/>
    <row r="62081" ht="16.5" hidden="1" customHeight="1"/>
    <row r="62082" ht="16.5" hidden="1" customHeight="1"/>
    <row r="62083" ht="16.5" hidden="1" customHeight="1"/>
    <row r="62084" ht="16.5" hidden="1" customHeight="1"/>
    <row r="62085" ht="16.5" hidden="1" customHeight="1"/>
    <row r="62086" ht="16.5" hidden="1" customHeight="1"/>
    <row r="62087" ht="16.5" hidden="1" customHeight="1"/>
    <row r="62088" ht="16.5" hidden="1" customHeight="1"/>
    <row r="62089" ht="16.5" hidden="1" customHeight="1"/>
    <row r="62090" ht="16.5" hidden="1" customHeight="1"/>
    <row r="62091" ht="16.5" hidden="1" customHeight="1"/>
    <row r="62092" ht="16.5" hidden="1" customHeight="1"/>
    <row r="62093" ht="16.5" hidden="1" customHeight="1"/>
    <row r="62094" ht="16.5" hidden="1" customHeight="1"/>
    <row r="62095" ht="16.5" hidden="1" customHeight="1"/>
    <row r="62096" ht="16.5" hidden="1" customHeight="1"/>
    <row r="62097" ht="16.5" hidden="1" customHeight="1"/>
    <row r="62098" ht="16.5" hidden="1" customHeight="1"/>
    <row r="62099" ht="16.5" hidden="1" customHeight="1"/>
    <row r="62100" ht="16.5" hidden="1" customHeight="1"/>
    <row r="62101" ht="16.5" hidden="1" customHeight="1"/>
    <row r="62102" ht="16.5" hidden="1" customHeight="1"/>
    <row r="62103" ht="16.5" hidden="1" customHeight="1"/>
    <row r="62104" ht="16.5" hidden="1" customHeight="1"/>
    <row r="62105" ht="16.5" hidden="1" customHeight="1"/>
    <row r="62106" ht="16.5" hidden="1" customHeight="1"/>
    <row r="62107" ht="16.5" hidden="1" customHeight="1"/>
    <row r="62108" ht="16.5" hidden="1" customHeight="1"/>
    <row r="62109" ht="16.5" hidden="1" customHeight="1"/>
    <row r="62110" ht="16.5" hidden="1" customHeight="1"/>
    <row r="62111" ht="16.5" hidden="1" customHeight="1"/>
    <row r="62112" ht="16.5" hidden="1" customHeight="1"/>
    <row r="62113" ht="16.5" hidden="1" customHeight="1"/>
    <row r="62114" ht="16.5" hidden="1" customHeight="1"/>
    <row r="62115" ht="16.5" hidden="1" customHeight="1"/>
    <row r="62116" ht="16.5" hidden="1" customHeight="1"/>
    <row r="62117" ht="16.5" hidden="1" customHeight="1"/>
    <row r="62118" ht="16.5" hidden="1" customHeight="1"/>
    <row r="62119" ht="16.5" hidden="1" customHeight="1"/>
    <row r="62120" ht="16.5" hidden="1" customHeight="1"/>
    <row r="62121" ht="16.5" hidden="1" customHeight="1"/>
    <row r="62122" ht="16.5" hidden="1" customHeight="1"/>
    <row r="62123" ht="16.5" hidden="1" customHeight="1"/>
    <row r="62124" ht="16.5" hidden="1" customHeight="1"/>
    <row r="62125" ht="16.5" hidden="1" customHeight="1"/>
    <row r="62126" ht="16.5" hidden="1" customHeight="1"/>
    <row r="62127" ht="16.5" hidden="1" customHeight="1"/>
    <row r="62128" ht="16.5" hidden="1" customHeight="1"/>
    <row r="62129" ht="16.5" hidden="1" customHeight="1"/>
    <row r="62130" ht="16.5" hidden="1" customHeight="1"/>
    <row r="62131" ht="16.5" hidden="1" customHeight="1"/>
    <row r="62132" ht="16.5" hidden="1" customHeight="1"/>
    <row r="62133" ht="16.5" hidden="1" customHeight="1"/>
    <row r="62134" ht="16.5" hidden="1" customHeight="1"/>
    <row r="62135" ht="16.5" hidden="1" customHeight="1"/>
    <row r="62136" ht="16.5" hidden="1" customHeight="1"/>
    <row r="62137" ht="16.5" hidden="1" customHeight="1"/>
    <row r="62138" ht="16.5" hidden="1" customHeight="1"/>
    <row r="62139" ht="16.5" hidden="1" customHeight="1"/>
    <row r="62140" ht="16.5" hidden="1" customHeight="1"/>
    <row r="62141" ht="16.5" hidden="1" customHeight="1"/>
    <row r="62142" ht="16.5" hidden="1" customHeight="1"/>
    <row r="62143" ht="16.5" hidden="1" customHeight="1"/>
    <row r="62144" ht="16.5" hidden="1" customHeight="1"/>
    <row r="62145" ht="16.5" hidden="1" customHeight="1"/>
    <row r="62146" ht="16.5" hidden="1" customHeight="1"/>
    <row r="62147" ht="16.5" hidden="1" customHeight="1"/>
    <row r="62148" ht="16.5" hidden="1" customHeight="1"/>
    <row r="62149" ht="16.5" hidden="1" customHeight="1"/>
    <row r="62150" ht="16.5" hidden="1" customHeight="1"/>
    <row r="62151" ht="16.5" hidden="1" customHeight="1"/>
    <row r="62152" ht="16.5" hidden="1" customHeight="1"/>
    <row r="62153" ht="16.5" hidden="1" customHeight="1"/>
    <row r="62154" ht="16.5" hidden="1" customHeight="1"/>
    <row r="62155" ht="16.5" hidden="1" customHeight="1"/>
    <row r="62156" ht="16.5" hidden="1" customHeight="1"/>
    <row r="62157" ht="16.5" hidden="1" customHeight="1"/>
    <row r="62158" ht="16.5" hidden="1" customHeight="1"/>
    <row r="62159" ht="16.5" hidden="1" customHeight="1"/>
    <row r="62160" ht="16.5" hidden="1" customHeight="1"/>
    <row r="62161" ht="16.5" hidden="1" customHeight="1"/>
    <row r="62162" ht="16.5" hidden="1" customHeight="1"/>
    <row r="62163" ht="16.5" hidden="1" customHeight="1"/>
    <row r="62164" ht="16.5" hidden="1" customHeight="1"/>
    <row r="62165" ht="16.5" hidden="1" customHeight="1"/>
    <row r="62166" ht="16.5" hidden="1" customHeight="1"/>
    <row r="62167" ht="16.5" hidden="1" customHeight="1"/>
    <row r="62168" ht="16.5" hidden="1" customHeight="1"/>
    <row r="62169" ht="16.5" hidden="1" customHeight="1"/>
    <row r="62170" ht="16.5" hidden="1" customHeight="1"/>
    <row r="62171" ht="16.5" hidden="1" customHeight="1"/>
    <row r="62172" ht="16.5" hidden="1" customHeight="1"/>
    <row r="62173" ht="16.5" hidden="1" customHeight="1"/>
    <row r="62174" ht="16.5" hidden="1" customHeight="1"/>
    <row r="62175" ht="16.5" hidden="1" customHeight="1"/>
    <row r="62176" ht="16.5" hidden="1" customHeight="1"/>
    <row r="62177" ht="16.5" hidden="1" customHeight="1"/>
    <row r="62178" ht="16.5" hidden="1" customHeight="1"/>
    <row r="62179" ht="16.5" hidden="1" customHeight="1"/>
    <row r="62180" ht="16.5" hidden="1" customHeight="1"/>
    <row r="62181" ht="16.5" hidden="1" customHeight="1"/>
    <row r="62182" ht="16.5" hidden="1" customHeight="1"/>
    <row r="62183" ht="16.5" hidden="1" customHeight="1"/>
    <row r="62184" ht="16.5" hidden="1" customHeight="1"/>
    <row r="62185" ht="16.5" hidden="1" customHeight="1"/>
    <row r="62186" ht="16.5" hidden="1" customHeight="1"/>
    <row r="62187" ht="16.5" hidden="1" customHeight="1"/>
    <row r="62188" ht="16.5" hidden="1" customHeight="1"/>
    <row r="62189" ht="16.5" hidden="1" customHeight="1"/>
    <row r="62190" ht="16.5" hidden="1" customHeight="1"/>
    <row r="62191" ht="16.5" hidden="1" customHeight="1"/>
    <row r="62192" ht="16.5" hidden="1" customHeight="1"/>
    <row r="62193" ht="16.5" hidden="1" customHeight="1"/>
    <row r="62194" ht="16.5" hidden="1" customHeight="1"/>
    <row r="62195" ht="16.5" hidden="1" customHeight="1"/>
    <row r="62196" ht="16.5" hidden="1" customHeight="1"/>
    <row r="62197" ht="16.5" hidden="1" customHeight="1"/>
    <row r="62198" ht="16.5" hidden="1" customHeight="1"/>
    <row r="62199" ht="16.5" hidden="1" customHeight="1"/>
    <row r="62200" ht="16.5" hidden="1" customHeight="1"/>
    <row r="62201" ht="16.5" hidden="1" customHeight="1"/>
    <row r="62202" ht="16.5" hidden="1" customHeight="1"/>
    <row r="62203" ht="16.5" hidden="1" customHeight="1"/>
    <row r="62204" ht="16.5" hidden="1" customHeight="1"/>
    <row r="62205" ht="16.5" hidden="1" customHeight="1"/>
    <row r="62206" ht="16.5" hidden="1" customHeight="1"/>
    <row r="62207" ht="16.5" hidden="1" customHeight="1"/>
    <row r="62208" ht="16.5" hidden="1" customHeight="1"/>
    <row r="62209" ht="16.5" hidden="1" customHeight="1"/>
    <row r="62210" ht="16.5" hidden="1" customHeight="1"/>
    <row r="62211" ht="16.5" hidden="1" customHeight="1"/>
    <row r="62212" ht="16.5" hidden="1" customHeight="1"/>
    <row r="62213" ht="16.5" hidden="1" customHeight="1"/>
    <row r="62214" ht="16.5" hidden="1" customHeight="1"/>
    <row r="62215" ht="16.5" hidden="1" customHeight="1"/>
    <row r="62216" ht="16.5" hidden="1" customHeight="1"/>
    <row r="62217" ht="16.5" hidden="1" customHeight="1"/>
    <row r="62218" ht="16.5" hidden="1" customHeight="1"/>
    <row r="62219" ht="16.5" hidden="1" customHeight="1"/>
    <row r="62220" ht="16.5" hidden="1" customHeight="1"/>
    <row r="62221" ht="16.5" hidden="1" customHeight="1"/>
    <row r="62222" ht="16.5" hidden="1" customHeight="1"/>
    <row r="62223" ht="16.5" hidden="1" customHeight="1"/>
    <row r="62224" ht="16.5" hidden="1" customHeight="1"/>
    <row r="62225" ht="16.5" hidden="1" customHeight="1"/>
    <row r="62226" ht="16.5" hidden="1" customHeight="1"/>
    <row r="62227" ht="16.5" hidden="1" customHeight="1"/>
    <row r="62228" ht="16.5" hidden="1" customHeight="1"/>
    <row r="62229" ht="16.5" hidden="1" customHeight="1"/>
    <row r="62230" ht="16.5" hidden="1" customHeight="1"/>
    <row r="62231" ht="16.5" hidden="1" customHeight="1"/>
    <row r="62232" ht="16.5" hidden="1" customHeight="1"/>
    <row r="62233" ht="16.5" hidden="1" customHeight="1"/>
    <row r="62234" ht="16.5" hidden="1" customHeight="1"/>
    <row r="62235" ht="16.5" hidden="1" customHeight="1"/>
    <row r="62236" ht="16.5" hidden="1" customHeight="1"/>
    <row r="62237" ht="16.5" hidden="1" customHeight="1"/>
    <row r="62238" ht="16.5" hidden="1" customHeight="1"/>
    <row r="62239" ht="16.5" hidden="1" customHeight="1"/>
    <row r="62240" ht="16.5" hidden="1" customHeight="1"/>
    <row r="62241" ht="16.5" hidden="1" customHeight="1"/>
    <row r="62242" ht="16.5" hidden="1" customHeight="1"/>
    <row r="62243" ht="16.5" hidden="1" customHeight="1"/>
    <row r="62244" ht="16.5" hidden="1" customHeight="1"/>
    <row r="62245" ht="16.5" hidden="1" customHeight="1"/>
    <row r="62246" ht="16.5" hidden="1" customHeight="1"/>
    <row r="62247" ht="16.5" hidden="1" customHeight="1"/>
    <row r="62248" ht="16.5" hidden="1" customHeight="1"/>
    <row r="62249" ht="16.5" hidden="1" customHeight="1"/>
    <row r="62250" ht="16.5" hidden="1" customHeight="1"/>
    <row r="62251" ht="16.5" hidden="1" customHeight="1"/>
    <row r="62252" ht="16.5" hidden="1" customHeight="1"/>
    <row r="62253" ht="16.5" hidden="1" customHeight="1"/>
    <row r="62254" ht="16.5" hidden="1" customHeight="1"/>
    <row r="62255" ht="16.5" hidden="1" customHeight="1"/>
    <row r="62256" ht="16.5" hidden="1" customHeight="1"/>
    <row r="62257" ht="16.5" hidden="1" customHeight="1"/>
    <row r="62258" ht="16.5" hidden="1" customHeight="1"/>
    <row r="62259" ht="16.5" hidden="1" customHeight="1"/>
    <row r="62260" ht="16.5" hidden="1" customHeight="1"/>
    <row r="62261" ht="16.5" hidden="1" customHeight="1"/>
    <row r="62262" ht="16.5" hidden="1" customHeight="1"/>
    <row r="62263" ht="16.5" hidden="1" customHeight="1"/>
    <row r="62264" ht="16.5" hidden="1" customHeight="1"/>
    <row r="62265" ht="16.5" hidden="1" customHeight="1"/>
    <row r="62266" ht="16.5" hidden="1" customHeight="1"/>
    <row r="62267" ht="16.5" hidden="1" customHeight="1"/>
    <row r="62268" ht="16.5" hidden="1" customHeight="1"/>
    <row r="62269" ht="16.5" hidden="1" customHeight="1"/>
    <row r="62270" ht="16.5" hidden="1" customHeight="1"/>
    <row r="62271" ht="16.5" hidden="1" customHeight="1"/>
    <row r="62272" ht="16.5" hidden="1" customHeight="1"/>
    <row r="62273" ht="16.5" hidden="1" customHeight="1"/>
    <row r="62274" ht="16.5" hidden="1" customHeight="1"/>
    <row r="62275" ht="16.5" hidden="1" customHeight="1"/>
    <row r="62276" ht="16.5" hidden="1" customHeight="1"/>
    <row r="62277" ht="16.5" hidden="1" customHeight="1"/>
    <row r="62278" ht="16.5" hidden="1" customHeight="1"/>
    <row r="62279" ht="16.5" hidden="1" customHeight="1"/>
    <row r="62280" ht="16.5" hidden="1" customHeight="1"/>
    <row r="62281" ht="16.5" hidden="1" customHeight="1"/>
    <row r="62282" ht="16.5" hidden="1" customHeight="1"/>
    <row r="62283" ht="16.5" hidden="1" customHeight="1"/>
    <row r="62284" ht="16.5" hidden="1" customHeight="1"/>
    <row r="62285" ht="16.5" hidden="1" customHeight="1"/>
    <row r="62286" ht="16.5" hidden="1" customHeight="1"/>
    <row r="62287" ht="16.5" hidden="1" customHeight="1"/>
    <row r="62288" ht="16.5" hidden="1" customHeight="1"/>
    <row r="62289" ht="16.5" hidden="1" customHeight="1"/>
    <row r="62290" ht="16.5" hidden="1" customHeight="1"/>
    <row r="62291" ht="16.5" hidden="1" customHeight="1"/>
    <row r="62292" ht="16.5" hidden="1" customHeight="1"/>
    <row r="62293" ht="16.5" hidden="1" customHeight="1"/>
    <row r="62294" ht="16.5" hidden="1" customHeight="1"/>
    <row r="62295" ht="16.5" hidden="1" customHeight="1"/>
    <row r="62296" ht="16.5" hidden="1" customHeight="1"/>
    <row r="62297" ht="16.5" hidden="1" customHeight="1"/>
    <row r="62298" ht="16.5" hidden="1" customHeight="1"/>
    <row r="62299" ht="16.5" hidden="1" customHeight="1"/>
    <row r="62300" ht="16.5" hidden="1" customHeight="1"/>
    <row r="62301" ht="16.5" hidden="1" customHeight="1"/>
    <row r="62302" ht="16.5" hidden="1" customHeight="1"/>
    <row r="62303" ht="16.5" hidden="1" customHeight="1"/>
    <row r="62304" ht="16.5" hidden="1" customHeight="1"/>
    <row r="62305" ht="16.5" hidden="1" customHeight="1"/>
    <row r="62306" ht="16.5" hidden="1" customHeight="1"/>
    <row r="62307" ht="16.5" hidden="1" customHeight="1"/>
    <row r="62308" ht="16.5" hidden="1" customHeight="1"/>
    <row r="62309" ht="16.5" hidden="1" customHeight="1"/>
    <row r="62310" ht="16.5" hidden="1" customHeight="1"/>
    <row r="62311" ht="16.5" hidden="1" customHeight="1"/>
    <row r="62312" ht="16.5" hidden="1" customHeight="1"/>
    <row r="62313" ht="16.5" hidden="1" customHeight="1"/>
    <row r="62314" ht="16.5" hidden="1" customHeight="1"/>
    <row r="62315" ht="16.5" hidden="1" customHeight="1"/>
    <row r="62316" ht="16.5" hidden="1" customHeight="1"/>
    <row r="62317" ht="16.5" hidden="1" customHeight="1"/>
    <row r="62318" ht="16.5" hidden="1" customHeight="1"/>
    <row r="62319" ht="16.5" hidden="1" customHeight="1"/>
    <row r="62320" ht="16.5" hidden="1" customHeight="1"/>
    <row r="62321" ht="16.5" hidden="1" customHeight="1"/>
    <row r="62322" ht="16.5" hidden="1" customHeight="1"/>
    <row r="62323" ht="16.5" hidden="1" customHeight="1"/>
    <row r="62324" ht="16.5" hidden="1" customHeight="1"/>
    <row r="62325" ht="16.5" hidden="1" customHeight="1"/>
    <row r="62326" ht="16.5" hidden="1" customHeight="1"/>
    <row r="62327" ht="16.5" hidden="1" customHeight="1"/>
    <row r="62328" ht="16.5" hidden="1" customHeight="1"/>
    <row r="62329" ht="16.5" hidden="1" customHeight="1"/>
    <row r="62330" ht="16.5" hidden="1" customHeight="1"/>
    <row r="62331" ht="16.5" hidden="1" customHeight="1"/>
    <row r="62332" ht="16.5" hidden="1" customHeight="1"/>
    <row r="62333" ht="16.5" hidden="1" customHeight="1"/>
    <row r="62334" ht="16.5" hidden="1" customHeight="1"/>
    <row r="62335" ht="16.5" hidden="1" customHeight="1"/>
    <row r="62336" ht="16.5" hidden="1" customHeight="1"/>
    <row r="62337" ht="16.5" hidden="1" customHeight="1"/>
    <row r="62338" ht="16.5" hidden="1" customHeight="1"/>
    <row r="62339" ht="16.5" hidden="1" customHeight="1"/>
    <row r="62340" ht="16.5" hidden="1" customHeight="1"/>
    <row r="62341" ht="16.5" hidden="1" customHeight="1"/>
    <row r="62342" ht="16.5" hidden="1" customHeight="1"/>
    <row r="62343" ht="16.5" hidden="1" customHeight="1"/>
    <row r="62344" ht="16.5" hidden="1" customHeight="1"/>
    <row r="62345" ht="16.5" hidden="1" customHeight="1"/>
    <row r="62346" ht="16.5" hidden="1" customHeight="1"/>
    <row r="62347" ht="16.5" hidden="1" customHeight="1"/>
    <row r="62348" ht="16.5" hidden="1" customHeight="1"/>
    <row r="62349" ht="16.5" hidden="1" customHeight="1"/>
    <row r="62350" ht="16.5" hidden="1" customHeight="1"/>
    <row r="62351" ht="16.5" hidden="1" customHeight="1"/>
    <row r="62352" ht="16.5" hidden="1" customHeight="1"/>
    <row r="62353" ht="16.5" hidden="1" customHeight="1"/>
    <row r="62354" ht="16.5" hidden="1" customHeight="1"/>
    <row r="62355" ht="16.5" hidden="1" customHeight="1"/>
    <row r="62356" ht="16.5" hidden="1" customHeight="1"/>
    <row r="62357" ht="16.5" hidden="1" customHeight="1"/>
    <row r="62358" ht="16.5" hidden="1" customHeight="1"/>
    <row r="62359" ht="16.5" hidden="1" customHeight="1"/>
    <row r="62360" ht="16.5" hidden="1" customHeight="1"/>
    <row r="62361" ht="16.5" hidden="1" customHeight="1"/>
    <row r="62362" ht="16.5" hidden="1" customHeight="1"/>
    <row r="62363" ht="16.5" hidden="1" customHeight="1"/>
    <row r="62364" ht="16.5" hidden="1" customHeight="1"/>
    <row r="62365" ht="16.5" hidden="1" customHeight="1"/>
    <row r="62366" ht="16.5" hidden="1" customHeight="1"/>
    <row r="62367" ht="16.5" hidden="1" customHeight="1"/>
    <row r="62368" ht="16.5" hidden="1" customHeight="1"/>
    <row r="62369" ht="16.5" hidden="1" customHeight="1"/>
    <row r="62370" ht="16.5" hidden="1" customHeight="1"/>
    <row r="62371" ht="16.5" hidden="1" customHeight="1"/>
    <row r="62372" ht="16.5" hidden="1" customHeight="1"/>
    <row r="62373" ht="16.5" hidden="1" customHeight="1"/>
    <row r="62374" ht="16.5" hidden="1" customHeight="1"/>
    <row r="62375" ht="16.5" hidden="1" customHeight="1"/>
    <row r="62376" ht="16.5" hidden="1" customHeight="1"/>
    <row r="62377" ht="16.5" hidden="1" customHeight="1"/>
    <row r="62378" ht="16.5" hidden="1" customHeight="1"/>
    <row r="62379" ht="16.5" hidden="1" customHeight="1"/>
    <row r="62380" ht="16.5" hidden="1" customHeight="1"/>
    <row r="62381" ht="16.5" hidden="1" customHeight="1"/>
    <row r="62382" ht="16.5" hidden="1" customHeight="1"/>
    <row r="62383" ht="16.5" hidden="1" customHeight="1"/>
    <row r="62384" ht="16.5" hidden="1" customHeight="1"/>
    <row r="62385" ht="16.5" hidden="1" customHeight="1"/>
    <row r="62386" ht="16.5" hidden="1" customHeight="1"/>
    <row r="62387" ht="16.5" hidden="1" customHeight="1"/>
    <row r="62388" ht="16.5" hidden="1" customHeight="1"/>
    <row r="62389" ht="16.5" hidden="1" customHeight="1"/>
    <row r="62390" ht="16.5" hidden="1" customHeight="1"/>
    <row r="62391" ht="16.5" hidden="1" customHeight="1"/>
    <row r="62392" ht="16.5" hidden="1" customHeight="1"/>
    <row r="62393" ht="16.5" hidden="1" customHeight="1"/>
    <row r="62394" ht="16.5" hidden="1" customHeight="1"/>
    <row r="62395" ht="16.5" hidden="1" customHeight="1"/>
    <row r="62396" ht="16.5" hidden="1" customHeight="1"/>
    <row r="62397" ht="16.5" hidden="1" customHeight="1"/>
    <row r="62398" ht="16.5" hidden="1" customHeight="1"/>
    <row r="62399" ht="16.5" hidden="1" customHeight="1"/>
    <row r="62400" ht="16.5" hidden="1" customHeight="1"/>
    <row r="62401" ht="16.5" hidden="1" customHeight="1"/>
    <row r="62402" ht="16.5" hidden="1" customHeight="1"/>
    <row r="62403" ht="16.5" hidden="1" customHeight="1"/>
    <row r="62404" ht="16.5" hidden="1" customHeight="1"/>
    <row r="62405" ht="16.5" hidden="1" customHeight="1"/>
    <row r="62406" ht="16.5" hidden="1" customHeight="1"/>
    <row r="62407" ht="16.5" hidden="1" customHeight="1"/>
    <row r="62408" ht="16.5" hidden="1" customHeight="1"/>
    <row r="62409" ht="16.5" hidden="1" customHeight="1"/>
    <row r="62410" ht="16.5" hidden="1" customHeight="1"/>
    <row r="62411" ht="16.5" hidden="1" customHeight="1"/>
    <row r="62412" ht="16.5" hidden="1" customHeight="1"/>
    <row r="62413" ht="16.5" hidden="1" customHeight="1"/>
    <row r="62414" ht="16.5" hidden="1" customHeight="1"/>
    <row r="62415" ht="16.5" hidden="1" customHeight="1"/>
    <row r="62416" ht="16.5" hidden="1" customHeight="1"/>
    <row r="62417" ht="16.5" hidden="1" customHeight="1"/>
    <row r="62418" ht="16.5" hidden="1" customHeight="1"/>
    <row r="62419" ht="16.5" hidden="1" customHeight="1"/>
    <row r="62420" ht="16.5" hidden="1" customHeight="1"/>
    <row r="62421" ht="16.5" hidden="1" customHeight="1"/>
    <row r="62422" ht="16.5" hidden="1" customHeight="1"/>
    <row r="62423" ht="16.5" hidden="1" customHeight="1"/>
    <row r="62424" ht="16.5" hidden="1" customHeight="1"/>
    <row r="62425" ht="16.5" hidden="1" customHeight="1"/>
    <row r="62426" ht="16.5" hidden="1" customHeight="1"/>
    <row r="62427" ht="16.5" hidden="1" customHeight="1"/>
    <row r="62428" ht="16.5" hidden="1" customHeight="1"/>
    <row r="62429" ht="16.5" hidden="1" customHeight="1"/>
    <row r="62430" ht="16.5" hidden="1" customHeight="1"/>
    <row r="62431" ht="16.5" hidden="1" customHeight="1"/>
    <row r="62432" ht="16.5" hidden="1" customHeight="1"/>
    <row r="62433" ht="16.5" hidden="1" customHeight="1"/>
    <row r="62434" ht="16.5" hidden="1" customHeight="1"/>
    <row r="62435" ht="16.5" hidden="1" customHeight="1"/>
    <row r="62436" ht="16.5" hidden="1" customHeight="1"/>
    <row r="62437" ht="16.5" hidden="1" customHeight="1"/>
    <row r="62438" ht="16.5" hidden="1" customHeight="1"/>
    <row r="62439" ht="16.5" hidden="1" customHeight="1"/>
    <row r="62440" ht="16.5" hidden="1" customHeight="1"/>
    <row r="62441" ht="16.5" hidden="1" customHeight="1"/>
    <row r="62442" ht="16.5" hidden="1" customHeight="1"/>
    <row r="62443" ht="16.5" hidden="1" customHeight="1"/>
    <row r="62444" ht="16.5" hidden="1" customHeight="1"/>
    <row r="62445" ht="16.5" hidden="1" customHeight="1"/>
    <row r="62446" ht="16.5" hidden="1" customHeight="1"/>
    <row r="62447" ht="16.5" hidden="1" customHeight="1"/>
    <row r="62448" ht="16.5" hidden="1" customHeight="1"/>
    <row r="62449" ht="16.5" hidden="1" customHeight="1"/>
    <row r="62450" ht="16.5" hidden="1" customHeight="1"/>
    <row r="62451" ht="16.5" hidden="1" customHeight="1"/>
    <row r="62452" ht="16.5" hidden="1" customHeight="1"/>
    <row r="62453" ht="16.5" hidden="1" customHeight="1"/>
    <row r="62454" ht="16.5" hidden="1" customHeight="1"/>
    <row r="62455" ht="16.5" hidden="1" customHeight="1"/>
    <row r="62456" ht="16.5" hidden="1" customHeight="1"/>
    <row r="62457" ht="16.5" hidden="1" customHeight="1"/>
    <row r="62458" ht="16.5" hidden="1" customHeight="1"/>
    <row r="62459" ht="16.5" hidden="1" customHeight="1"/>
    <row r="62460" ht="16.5" hidden="1" customHeight="1"/>
    <row r="62461" ht="16.5" hidden="1" customHeight="1"/>
    <row r="62462" ht="16.5" hidden="1" customHeight="1"/>
    <row r="62463" ht="16.5" hidden="1" customHeight="1"/>
    <row r="62464" ht="16.5" hidden="1" customHeight="1"/>
    <row r="62465" ht="16.5" hidden="1" customHeight="1"/>
    <row r="62466" ht="16.5" hidden="1" customHeight="1"/>
    <row r="62467" ht="16.5" hidden="1" customHeight="1"/>
    <row r="62468" ht="16.5" hidden="1" customHeight="1"/>
    <row r="62469" ht="16.5" hidden="1" customHeight="1"/>
    <row r="62470" ht="16.5" hidden="1" customHeight="1"/>
    <row r="62471" ht="16.5" hidden="1" customHeight="1"/>
    <row r="62472" ht="16.5" hidden="1" customHeight="1"/>
    <row r="62473" ht="16.5" hidden="1" customHeight="1"/>
    <row r="62474" ht="16.5" hidden="1" customHeight="1"/>
    <row r="62475" ht="16.5" hidden="1" customHeight="1"/>
    <row r="62476" ht="16.5" hidden="1" customHeight="1"/>
    <row r="62477" ht="16.5" hidden="1" customHeight="1"/>
    <row r="62478" ht="16.5" hidden="1" customHeight="1"/>
    <row r="62479" ht="16.5" hidden="1" customHeight="1"/>
    <row r="62480" ht="16.5" hidden="1" customHeight="1"/>
    <row r="62481" ht="16.5" hidden="1" customHeight="1"/>
    <row r="62482" ht="16.5" hidden="1" customHeight="1"/>
    <row r="62483" ht="16.5" hidden="1" customHeight="1"/>
    <row r="62484" ht="16.5" hidden="1" customHeight="1"/>
    <row r="62485" ht="16.5" hidden="1" customHeight="1"/>
    <row r="62486" ht="16.5" hidden="1" customHeight="1"/>
    <row r="62487" ht="16.5" hidden="1" customHeight="1"/>
    <row r="62488" ht="16.5" hidden="1" customHeight="1"/>
    <row r="62489" ht="16.5" hidden="1" customHeight="1"/>
    <row r="62490" ht="16.5" hidden="1" customHeight="1"/>
    <row r="62491" ht="16.5" hidden="1" customHeight="1"/>
    <row r="62492" ht="16.5" hidden="1" customHeight="1"/>
    <row r="62493" ht="16.5" hidden="1" customHeight="1"/>
    <row r="62494" ht="16.5" hidden="1" customHeight="1"/>
    <row r="62495" ht="16.5" hidden="1" customHeight="1"/>
    <row r="62496" ht="16.5" hidden="1" customHeight="1"/>
    <row r="62497" ht="16.5" hidden="1" customHeight="1"/>
    <row r="62498" ht="16.5" hidden="1" customHeight="1"/>
    <row r="62499" ht="16.5" hidden="1" customHeight="1"/>
    <row r="62500" ht="16.5" hidden="1" customHeight="1"/>
    <row r="62501" ht="16.5" hidden="1" customHeight="1"/>
    <row r="62502" ht="16.5" hidden="1" customHeight="1"/>
    <row r="62503" ht="16.5" hidden="1" customHeight="1"/>
    <row r="62504" ht="16.5" hidden="1" customHeight="1"/>
    <row r="62505" ht="16.5" hidden="1" customHeight="1"/>
    <row r="62506" ht="16.5" hidden="1" customHeight="1"/>
    <row r="62507" ht="16.5" hidden="1" customHeight="1"/>
    <row r="62508" ht="16.5" hidden="1" customHeight="1"/>
    <row r="62509" ht="16.5" hidden="1" customHeight="1"/>
    <row r="62510" ht="16.5" hidden="1" customHeight="1"/>
    <row r="62511" ht="16.5" hidden="1" customHeight="1"/>
    <row r="62512" ht="16.5" hidden="1" customHeight="1"/>
    <row r="62513" ht="16.5" hidden="1" customHeight="1"/>
    <row r="62514" ht="16.5" hidden="1" customHeight="1"/>
    <row r="62515" ht="16.5" hidden="1" customHeight="1"/>
    <row r="62516" ht="16.5" hidden="1" customHeight="1"/>
    <row r="62517" ht="16.5" hidden="1" customHeight="1"/>
    <row r="62518" ht="16.5" hidden="1" customHeight="1"/>
    <row r="62519" ht="16.5" hidden="1" customHeight="1"/>
    <row r="62520" ht="16.5" hidden="1" customHeight="1"/>
    <row r="62521" ht="16.5" hidden="1" customHeight="1"/>
    <row r="62522" ht="16.5" hidden="1" customHeight="1"/>
    <row r="62523" ht="16.5" hidden="1" customHeight="1"/>
    <row r="62524" ht="16.5" hidden="1" customHeight="1"/>
    <row r="62525" ht="16.5" hidden="1" customHeight="1"/>
    <row r="62526" ht="16.5" hidden="1" customHeight="1"/>
    <row r="62527" ht="16.5" hidden="1" customHeight="1"/>
    <row r="62528" ht="16.5" hidden="1" customHeight="1"/>
    <row r="62529" ht="16.5" hidden="1" customHeight="1"/>
    <row r="62530" ht="16.5" hidden="1" customHeight="1"/>
    <row r="62531" ht="16.5" hidden="1" customHeight="1"/>
    <row r="62532" ht="16.5" hidden="1" customHeight="1"/>
    <row r="62533" ht="16.5" hidden="1" customHeight="1"/>
    <row r="62534" ht="16.5" hidden="1" customHeight="1"/>
    <row r="62535" ht="16.5" hidden="1" customHeight="1"/>
    <row r="62536" ht="16.5" hidden="1" customHeight="1"/>
    <row r="62537" ht="16.5" hidden="1" customHeight="1"/>
    <row r="62538" ht="16.5" hidden="1" customHeight="1"/>
    <row r="62539" ht="16.5" hidden="1" customHeight="1"/>
    <row r="62540" ht="16.5" hidden="1" customHeight="1"/>
    <row r="62541" ht="16.5" hidden="1" customHeight="1"/>
    <row r="62542" ht="16.5" hidden="1" customHeight="1"/>
    <row r="62543" ht="16.5" hidden="1" customHeight="1"/>
    <row r="62544" ht="16.5" hidden="1" customHeight="1"/>
    <row r="62545" ht="16.5" hidden="1" customHeight="1"/>
    <row r="62546" ht="16.5" hidden="1" customHeight="1"/>
    <row r="62547" ht="16.5" hidden="1" customHeight="1"/>
    <row r="62548" ht="16.5" hidden="1" customHeight="1"/>
    <row r="62549" ht="16.5" hidden="1" customHeight="1"/>
    <row r="62550" ht="16.5" hidden="1" customHeight="1"/>
    <row r="62551" ht="16.5" hidden="1" customHeight="1"/>
    <row r="62552" ht="16.5" hidden="1" customHeight="1"/>
    <row r="62553" ht="16.5" hidden="1" customHeight="1"/>
    <row r="62554" ht="16.5" hidden="1" customHeight="1"/>
    <row r="62555" ht="16.5" hidden="1" customHeight="1"/>
    <row r="62556" ht="16.5" hidden="1" customHeight="1"/>
    <row r="62557" ht="16.5" hidden="1" customHeight="1"/>
    <row r="62558" ht="16.5" hidden="1" customHeight="1"/>
    <row r="62559" ht="16.5" hidden="1" customHeight="1"/>
    <row r="62560" ht="16.5" hidden="1" customHeight="1"/>
    <row r="62561" ht="16.5" hidden="1" customHeight="1"/>
    <row r="62562" ht="16.5" hidden="1" customHeight="1"/>
    <row r="62563" ht="16.5" hidden="1" customHeight="1"/>
    <row r="62564" ht="16.5" hidden="1" customHeight="1"/>
    <row r="62565" ht="16.5" hidden="1" customHeight="1"/>
    <row r="62566" ht="16.5" hidden="1" customHeight="1"/>
    <row r="62567" ht="16.5" hidden="1" customHeight="1"/>
    <row r="62568" ht="16.5" hidden="1" customHeight="1"/>
    <row r="62569" ht="16.5" hidden="1" customHeight="1"/>
    <row r="62570" ht="16.5" hidden="1" customHeight="1"/>
    <row r="62571" ht="16.5" hidden="1" customHeight="1"/>
    <row r="62572" ht="16.5" hidden="1" customHeight="1"/>
    <row r="62573" ht="16.5" hidden="1" customHeight="1"/>
    <row r="62574" ht="16.5" hidden="1" customHeight="1"/>
    <row r="62575" ht="16.5" hidden="1" customHeight="1"/>
    <row r="62576" ht="16.5" hidden="1" customHeight="1"/>
    <row r="62577" ht="16.5" hidden="1" customHeight="1"/>
    <row r="62578" ht="16.5" hidden="1" customHeight="1"/>
    <row r="62579" ht="16.5" hidden="1" customHeight="1"/>
    <row r="62580" ht="16.5" hidden="1" customHeight="1"/>
    <row r="62581" ht="16.5" hidden="1" customHeight="1"/>
    <row r="62582" ht="16.5" hidden="1" customHeight="1"/>
    <row r="62583" ht="16.5" hidden="1" customHeight="1"/>
    <row r="62584" ht="16.5" hidden="1" customHeight="1"/>
    <row r="62585" ht="16.5" hidden="1" customHeight="1"/>
    <row r="62586" ht="16.5" hidden="1" customHeight="1"/>
    <row r="62587" ht="16.5" hidden="1" customHeight="1"/>
    <row r="62588" ht="16.5" hidden="1" customHeight="1"/>
    <row r="62589" ht="16.5" hidden="1" customHeight="1"/>
    <row r="62590" ht="16.5" hidden="1" customHeight="1"/>
    <row r="62591" ht="16.5" hidden="1" customHeight="1"/>
    <row r="62592" ht="16.5" hidden="1" customHeight="1"/>
    <row r="62593" ht="16.5" hidden="1" customHeight="1"/>
    <row r="62594" ht="16.5" hidden="1" customHeight="1"/>
    <row r="62595" ht="16.5" hidden="1" customHeight="1"/>
    <row r="62596" ht="16.5" hidden="1" customHeight="1"/>
    <row r="62597" ht="16.5" hidden="1" customHeight="1"/>
    <row r="62598" ht="16.5" hidden="1" customHeight="1"/>
    <row r="62599" ht="16.5" hidden="1" customHeight="1"/>
    <row r="62600" ht="16.5" hidden="1" customHeight="1"/>
    <row r="62601" ht="16.5" hidden="1" customHeight="1"/>
    <row r="62602" ht="16.5" hidden="1" customHeight="1"/>
    <row r="62603" ht="16.5" hidden="1" customHeight="1"/>
    <row r="62604" ht="16.5" hidden="1" customHeight="1"/>
    <row r="62605" ht="16.5" hidden="1" customHeight="1"/>
    <row r="62606" ht="16.5" hidden="1" customHeight="1"/>
    <row r="62607" ht="16.5" hidden="1" customHeight="1"/>
    <row r="62608" ht="16.5" hidden="1" customHeight="1"/>
    <row r="62609" ht="16.5" hidden="1" customHeight="1"/>
    <row r="62610" ht="16.5" hidden="1" customHeight="1"/>
    <row r="62611" ht="16.5" hidden="1" customHeight="1"/>
    <row r="62612" ht="16.5" hidden="1" customHeight="1"/>
    <row r="62613" ht="16.5" hidden="1" customHeight="1"/>
    <row r="62614" ht="16.5" hidden="1" customHeight="1"/>
    <row r="62615" ht="16.5" hidden="1" customHeight="1"/>
    <row r="62616" ht="16.5" hidden="1" customHeight="1"/>
    <row r="62617" ht="16.5" hidden="1" customHeight="1"/>
    <row r="62618" ht="16.5" hidden="1" customHeight="1"/>
    <row r="62619" ht="16.5" hidden="1" customHeight="1"/>
    <row r="62620" ht="16.5" hidden="1" customHeight="1"/>
    <row r="62621" ht="16.5" hidden="1" customHeight="1"/>
    <row r="62622" ht="16.5" hidden="1" customHeight="1"/>
    <row r="62623" ht="16.5" hidden="1" customHeight="1"/>
    <row r="62624" ht="16.5" hidden="1" customHeight="1"/>
    <row r="62625" ht="16.5" hidden="1" customHeight="1"/>
    <row r="62626" ht="16.5" hidden="1" customHeight="1"/>
    <row r="62627" ht="16.5" hidden="1" customHeight="1"/>
    <row r="62628" ht="16.5" hidden="1" customHeight="1"/>
    <row r="62629" ht="16.5" hidden="1" customHeight="1"/>
    <row r="62630" ht="16.5" hidden="1" customHeight="1"/>
    <row r="62631" ht="16.5" hidden="1" customHeight="1"/>
    <row r="62632" ht="16.5" hidden="1" customHeight="1"/>
    <row r="62633" ht="16.5" hidden="1" customHeight="1"/>
    <row r="62634" ht="16.5" hidden="1" customHeight="1"/>
    <row r="62635" ht="16.5" hidden="1" customHeight="1"/>
    <row r="62636" ht="16.5" hidden="1" customHeight="1"/>
    <row r="62637" ht="16.5" hidden="1" customHeight="1"/>
    <row r="62638" ht="16.5" hidden="1" customHeight="1"/>
    <row r="62639" ht="16.5" hidden="1" customHeight="1"/>
    <row r="62640" ht="16.5" hidden="1" customHeight="1"/>
    <row r="62641" ht="16.5" hidden="1" customHeight="1"/>
    <row r="62642" ht="16.5" hidden="1" customHeight="1"/>
    <row r="62643" ht="16.5" hidden="1" customHeight="1"/>
    <row r="62644" ht="16.5" hidden="1" customHeight="1"/>
    <row r="62645" ht="16.5" hidden="1" customHeight="1"/>
    <row r="62646" ht="16.5" hidden="1" customHeight="1"/>
    <row r="62647" ht="16.5" hidden="1" customHeight="1"/>
    <row r="62648" ht="16.5" hidden="1" customHeight="1"/>
    <row r="62649" ht="16.5" hidden="1" customHeight="1"/>
    <row r="62650" ht="16.5" hidden="1" customHeight="1"/>
    <row r="62651" ht="16.5" hidden="1" customHeight="1"/>
    <row r="62652" ht="16.5" hidden="1" customHeight="1"/>
    <row r="62653" ht="16.5" hidden="1" customHeight="1"/>
    <row r="62654" ht="16.5" hidden="1" customHeight="1"/>
    <row r="62655" ht="16.5" hidden="1" customHeight="1"/>
    <row r="62656" ht="16.5" hidden="1" customHeight="1"/>
    <row r="62657" ht="16.5" hidden="1" customHeight="1"/>
    <row r="62658" ht="16.5" hidden="1" customHeight="1"/>
    <row r="62659" ht="16.5" hidden="1" customHeight="1"/>
    <row r="62660" ht="16.5" hidden="1" customHeight="1"/>
    <row r="62661" ht="16.5" hidden="1" customHeight="1"/>
    <row r="62662" ht="16.5" hidden="1" customHeight="1"/>
    <row r="62663" ht="16.5" hidden="1" customHeight="1"/>
    <row r="62664" ht="16.5" hidden="1" customHeight="1"/>
    <row r="62665" ht="16.5" hidden="1" customHeight="1"/>
    <row r="62666" ht="16.5" hidden="1" customHeight="1"/>
    <row r="62667" ht="16.5" hidden="1" customHeight="1"/>
    <row r="62668" ht="16.5" hidden="1" customHeight="1"/>
    <row r="62669" ht="16.5" hidden="1" customHeight="1"/>
    <row r="62670" ht="16.5" hidden="1" customHeight="1"/>
    <row r="62671" ht="16.5" hidden="1" customHeight="1"/>
    <row r="62672" ht="16.5" hidden="1" customHeight="1"/>
    <row r="62673" ht="16.5" hidden="1" customHeight="1"/>
    <row r="62674" ht="16.5" hidden="1" customHeight="1"/>
    <row r="62675" ht="16.5" hidden="1" customHeight="1"/>
    <row r="62676" ht="16.5" hidden="1" customHeight="1"/>
    <row r="62677" ht="16.5" hidden="1" customHeight="1"/>
    <row r="62678" ht="16.5" hidden="1" customHeight="1"/>
    <row r="62679" ht="16.5" hidden="1" customHeight="1"/>
    <row r="62680" ht="16.5" hidden="1" customHeight="1"/>
    <row r="62681" ht="16.5" hidden="1" customHeight="1"/>
    <row r="62682" ht="16.5" hidden="1" customHeight="1"/>
    <row r="62683" ht="16.5" hidden="1" customHeight="1"/>
    <row r="62684" ht="16.5" hidden="1" customHeight="1"/>
    <row r="62685" ht="16.5" hidden="1" customHeight="1"/>
    <row r="62686" ht="16.5" hidden="1" customHeight="1"/>
    <row r="62687" ht="16.5" hidden="1" customHeight="1"/>
    <row r="62688" ht="16.5" hidden="1" customHeight="1"/>
    <row r="62689" ht="16.5" hidden="1" customHeight="1"/>
    <row r="62690" ht="16.5" hidden="1" customHeight="1"/>
    <row r="62691" ht="16.5" hidden="1" customHeight="1"/>
    <row r="62692" ht="16.5" hidden="1" customHeight="1"/>
    <row r="62693" ht="16.5" hidden="1" customHeight="1"/>
    <row r="62694" ht="16.5" hidden="1" customHeight="1"/>
    <row r="62695" ht="16.5" hidden="1" customHeight="1"/>
    <row r="62696" ht="16.5" hidden="1" customHeight="1"/>
    <row r="62697" ht="16.5" hidden="1" customHeight="1"/>
    <row r="62698" ht="16.5" hidden="1" customHeight="1"/>
    <row r="62699" ht="16.5" hidden="1" customHeight="1"/>
    <row r="62700" ht="16.5" hidden="1" customHeight="1"/>
    <row r="62701" ht="16.5" hidden="1" customHeight="1"/>
    <row r="62702" ht="16.5" hidden="1" customHeight="1"/>
    <row r="62703" ht="16.5" hidden="1" customHeight="1"/>
    <row r="62704" ht="16.5" hidden="1" customHeight="1"/>
    <row r="62705" ht="16.5" hidden="1" customHeight="1"/>
    <row r="62706" ht="16.5" hidden="1" customHeight="1"/>
    <row r="62707" ht="16.5" hidden="1" customHeight="1"/>
    <row r="62708" ht="16.5" hidden="1" customHeight="1"/>
    <row r="62709" ht="16.5" hidden="1" customHeight="1"/>
    <row r="62710" ht="16.5" hidden="1" customHeight="1"/>
    <row r="62711" ht="16.5" hidden="1" customHeight="1"/>
    <row r="62712" ht="16.5" hidden="1" customHeight="1"/>
    <row r="62713" ht="16.5" hidden="1" customHeight="1"/>
    <row r="62714" ht="16.5" hidden="1" customHeight="1"/>
    <row r="62715" ht="16.5" hidden="1" customHeight="1"/>
    <row r="62716" ht="16.5" hidden="1" customHeight="1"/>
    <row r="62717" ht="16.5" hidden="1" customHeight="1"/>
    <row r="62718" ht="16.5" hidden="1" customHeight="1"/>
    <row r="62719" ht="16.5" hidden="1" customHeight="1"/>
    <row r="62720" ht="16.5" hidden="1" customHeight="1"/>
    <row r="62721" ht="16.5" hidden="1" customHeight="1"/>
    <row r="62722" ht="16.5" hidden="1" customHeight="1"/>
    <row r="62723" ht="16.5" hidden="1" customHeight="1"/>
    <row r="62724" ht="16.5" hidden="1" customHeight="1"/>
    <row r="62725" ht="16.5" hidden="1" customHeight="1"/>
    <row r="62726" ht="16.5" hidden="1" customHeight="1"/>
    <row r="62727" ht="16.5" hidden="1" customHeight="1"/>
    <row r="62728" ht="16.5" hidden="1" customHeight="1"/>
    <row r="62729" ht="16.5" hidden="1" customHeight="1"/>
    <row r="62730" ht="16.5" hidden="1" customHeight="1"/>
    <row r="62731" ht="16.5" hidden="1" customHeight="1"/>
    <row r="62732" ht="16.5" hidden="1" customHeight="1"/>
    <row r="62733" ht="16.5" hidden="1" customHeight="1"/>
    <row r="62734" ht="16.5" hidden="1" customHeight="1"/>
    <row r="62735" ht="16.5" hidden="1" customHeight="1"/>
    <row r="62736" ht="16.5" hidden="1" customHeight="1"/>
    <row r="62737" ht="16.5" hidden="1" customHeight="1"/>
    <row r="62738" ht="16.5" hidden="1" customHeight="1"/>
    <row r="62739" ht="16.5" hidden="1" customHeight="1"/>
    <row r="62740" ht="16.5" hidden="1" customHeight="1"/>
    <row r="62741" ht="16.5" hidden="1" customHeight="1"/>
    <row r="62742" ht="16.5" hidden="1" customHeight="1"/>
    <row r="62743" ht="16.5" hidden="1" customHeight="1"/>
    <row r="62744" ht="16.5" hidden="1" customHeight="1"/>
    <row r="62745" ht="16.5" hidden="1" customHeight="1"/>
    <row r="62746" ht="16.5" hidden="1" customHeight="1"/>
    <row r="62747" ht="16.5" hidden="1" customHeight="1"/>
    <row r="62748" ht="16.5" hidden="1" customHeight="1"/>
    <row r="62749" ht="16.5" hidden="1" customHeight="1"/>
    <row r="62750" ht="16.5" hidden="1" customHeight="1"/>
    <row r="62751" ht="16.5" hidden="1" customHeight="1"/>
    <row r="62752" ht="16.5" hidden="1" customHeight="1"/>
    <row r="62753" ht="16.5" hidden="1" customHeight="1"/>
    <row r="62754" ht="16.5" hidden="1" customHeight="1"/>
    <row r="62755" ht="16.5" hidden="1" customHeight="1"/>
    <row r="62756" ht="16.5" hidden="1" customHeight="1"/>
    <row r="62757" ht="16.5" hidden="1" customHeight="1"/>
    <row r="62758" ht="16.5" hidden="1" customHeight="1"/>
    <row r="62759" ht="16.5" hidden="1" customHeight="1"/>
    <row r="62760" ht="16.5" hidden="1" customHeight="1"/>
    <row r="62761" ht="16.5" hidden="1" customHeight="1"/>
    <row r="62762" ht="16.5" hidden="1" customHeight="1"/>
    <row r="62763" ht="16.5" hidden="1" customHeight="1"/>
    <row r="62764" ht="16.5" hidden="1" customHeight="1"/>
    <row r="62765" ht="16.5" hidden="1" customHeight="1"/>
    <row r="62766" ht="16.5" hidden="1" customHeight="1"/>
    <row r="62767" ht="16.5" hidden="1" customHeight="1"/>
    <row r="62768" ht="16.5" hidden="1" customHeight="1"/>
    <row r="62769" ht="16.5" hidden="1" customHeight="1"/>
    <row r="62770" ht="16.5" hidden="1" customHeight="1"/>
    <row r="62771" ht="16.5" hidden="1" customHeight="1"/>
    <row r="62772" ht="16.5" hidden="1" customHeight="1"/>
    <row r="62773" ht="16.5" hidden="1" customHeight="1"/>
    <row r="62774" ht="16.5" hidden="1" customHeight="1"/>
    <row r="62775" ht="16.5" hidden="1" customHeight="1"/>
    <row r="62776" ht="16.5" hidden="1" customHeight="1"/>
    <row r="62777" ht="16.5" hidden="1" customHeight="1"/>
    <row r="62778" ht="16.5" hidden="1" customHeight="1"/>
    <row r="62779" ht="16.5" hidden="1" customHeight="1"/>
    <row r="62780" ht="16.5" hidden="1" customHeight="1"/>
    <row r="62781" ht="16.5" hidden="1" customHeight="1"/>
    <row r="62782" ht="16.5" hidden="1" customHeight="1"/>
    <row r="62783" ht="16.5" hidden="1" customHeight="1"/>
    <row r="62784" ht="16.5" hidden="1" customHeight="1"/>
    <row r="62785" ht="16.5" hidden="1" customHeight="1"/>
    <row r="62786" ht="16.5" hidden="1" customHeight="1"/>
    <row r="62787" ht="16.5" hidden="1" customHeight="1"/>
    <row r="62788" ht="16.5" hidden="1" customHeight="1"/>
    <row r="62789" ht="16.5" hidden="1" customHeight="1"/>
    <row r="62790" ht="16.5" hidden="1" customHeight="1"/>
    <row r="62791" ht="16.5" hidden="1" customHeight="1"/>
    <row r="62792" ht="16.5" hidden="1" customHeight="1"/>
    <row r="62793" ht="16.5" hidden="1" customHeight="1"/>
    <row r="62794" ht="16.5" hidden="1" customHeight="1"/>
    <row r="62795" ht="16.5" hidden="1" customHeight="1"/>
    <row r="62796" ht="16.5" hidden="1" customHeight="1"/>
    <row r="62797" ht="16.5" hidden="1" customHeight="1"/>
    <row r="62798" ht="16.5" hidden="1" customHeight="1"/>
    <row r="62799" ht="16.5" hidden="1" customHeight="1"/>
    <row r="62800" ht="16.5" hidden="1" customHeight="1"/>
    <row r="62801" ht="16.5" hidden="1" customHeight="1"/>
    <row r="62802" ht="16.5" hidden="1" customHeight="1"/>
    <row r="62803" ht="16.5" hidden="1" customHeight="1"/>
    <row r="62804" ht="16.5" hidden="1" customHeight="1"/>
    <row r="62805" ht="16.5" hidden="1" customHeight="1"/>
    <row r="62806" ht="16.5" hidden="1" customHeight="1"/>
    <row r="62807" ht="16.5" hidden="1" customHeight="1"/>
    <row r="62808" ht="16.5" hidden="1" customHeight="1"/>
    <row r="62809" ht="16.5" hidden="1" customHeight="1"/>
    <row r="62810" ht="16.5" hidden="1" customHeight="1"/>
    <row r="62811" ht="16.5" hidden="1" customHeight="1"/>
    <row r="62812" ht="16.5" hidden="1" customHeight="1"/>
    <row r="62813" ht="16.5" hidden="1" customHeight="1"/>
    <row r="62814" ht="16.5" hidden="1" customHeight="1"/>
    <row r="62815" ht="16.5" hidden="1" customHeight="1"/>
    <row r="62816" ht="16.5" hidden="1" customHeight="1"/>
    <row r="62817" ht="16.5" hidden="1" customHeight="1"/>
    <row r="62818" ht="16.5" hidden="1" customHeight="1"/>
    <row r="62819" ht="16.5" hidden="1" customHeight="1"/>
    <row r="62820" ht="16.5" hidden="1" customHeight="1"/>
    <row r="62821" ht="16.5" hidden="1" customHeight="1"/>
    <row r="62822" ht="16.5" hidden="1" customHeight="1"/>
    <row r="62823" ht="16.5" hidden="1" customHeight="1"/>
    <row r="62824" ht="16.5" hidden="1" customHeight="1"/>
    <row r="62825" ht="16.5" hidden="1" customHeight="1"/>
    <row r="62826" ht="16.5" hidden="1" customHeight="1"/>
    <row r="62827" ht="16.5" hidden="1" customHeight="1"/>
    <row r="62828" ht="16.5" hidden="1" customHeight="1"/>
    <row r="62829" ht="16.5" hidden="1" customHeight="1"/>
    <row r="62830" ht="16.5" hidden="1" customHeight="1"/>
    <row r="62831" ht="16.5" hidden="1" customHeight="1"/>
    <row r="62832" ht="16.5" hidden="1" customHeight="1"/>
    <row r="62833" ht="16.5" hidden="1" customHeight="1"/>
    <row r="62834" ht="16.5" hidden="1" customHeight="1"/>
    <row r="62835" ht="16.5" hidden="1" customHeight="1"/>
    <row r="62836" ht="16.5" hidden="1" customHeight="1"/>
    <row r="62837" ht="16.5" hidden="1" customHeight="1"/>
    <row r="62838" ht="16.5" hidden="1" customHeight="1"/>
    <row r="62839" ht="16.5" hidden="1" customHeight="1"/>
    <row r="62840" ht="16.5" hidden="1" customHeight="1"/>
    <row r="62841" ht="16.5" hidden="1" customHeight="1"/>
    <row r="62842" ht="16.5" hidden="1" customHeight="1"/>
    <row r="62843" ht="16.5" hidden="1" customHeight="1"/>
    <row r="62844" ht="16.5" hidden="1" customHeight="1"/>
    <row r="62845" ht="16.5" hidden="1" customHeight="1"/>
    <row r="62846" ht="16.5" hidden="1" customHeight="1"/>
    <row r="62847" ht="16.5" hidden="1" customHeight="1"/>
    <row r="62848" ht="16.5" hidden="1" customHeight="1"/>
    <row r="62849" ht="16.5" hidden="1" customHeight="1"/>
    <row r="62850" ht="16.5" hidden="1" customHeight="1"/>
    <row r="62851" ht="16.5" hidden="1" customHeight="1"/>
    <row r="62852" ht="16.5" hidden="1" customHeight="1"/>
    <row r="62853" ht="16.5" hidden="1" customHeight="1"/>
    <row r="62854" ht="16.5" hidden="1" customHeight="1"/>
    <row r="62855" ht="16.5" hidden="1" customHeight="1"/>
    <row r="62856" ht="16.5" hidden="1" customHeight="1"/>
    <row r="62857" ht="16.5" hidden="1" customHeight="1"/>
    <row r="62858" ht="16.5" hidden="1" customHeight="1"/>
    <row r="62859" ht="16.5" hidden="1" customHeight="1"/>
    <row r="62860" ht="16.5" hidden="1" customHeight="1"/>
    <row r="62861" ht="16.5" hidden="1" customHeight="1"/>
    <row r="62862" ht="16.5" hidden="1" customHeight="1"/>
    <row r="62863" ht="16.5" hidden="1" customHeight="1"/>
    <row r="62864" ht="16.5" hidden="1" customHeight="1"/>
    <row r="62865" ht="16.5" hidden="1" customHeight="1"/>
    <row r="62866" ht="16.5" hidden="1" customHeight="1"/>
    <row r="62867" ht="16.5" hidden="1" customHeight="1"/>
    <row r="62868" ht="16.5" hidden="1" customHeight="1"/>
    <row r="62869" ht="16.5" hidden="1" customHeight="1"/>
    <row r="62870" ht="16.5" hidden="1" customHeight="1"/>
    <row r="62871" ht="16.5" hidden="1" customHeight="1"/>
    <row r="62872" ht="16.5" hidden="1" customHeight="1"/>
    <row r="62873" ht="16.5" hidden="1" customHeight="1"/>
    <row r="62874" ht="16.5" hidden="1" customHeight="1"/>
    <row r="62875" ht="16.5" hidden="1" customHeight="1"/>
    <row r="62876" ht="16.5" hidden="1" customHeight="1"/>
    <row r="62877" ht="16.5" hidden="1" customHeight="1"/>
    <row r="62878" ht="16.5" hidden="1" customHeight="1"/>
    <row r="62879" ht="16.5" hidden="1" customHeight="1"/>
    <row r="62880" ht="16.5" hidden="1" customHeight="1"/>
    <row r="62881" ht="16.5" hidden="1" customHeight="1"/>
    <row r="62882" ht="16.5" hidden="1" customHeight="1"/>
    <row r="62883" ht="16.5" hidden="1" customHeight="1"/>
    <row r="62884" ht="16.5" hidden="1" customHeight="1"/>
    <row r="62885" ht="16.5" hidden="1" customHeight="1"/>
    <row r="62886" ht="16.5" hidden="1" customHeight="1"/>
    <row r="62887" ht="16.5" hidden="1" customHeight="1"/>
    <row r="62888" ht="16.5" hidden="1" customHeight="1"/>
    <row r="62889" ht="16.5" hidden="1" customHeight="1"/>
    <row r="62890" ht="16.5" hidden="1" customHeight="1"/>
    <row r="62891" ht="16.5" hidden="1" customHeight="1"/>
    <row r="62892" ht="16.5" hidden="1" customHeight="1"/>
    <row r="62893" ht="16.5" hidden="1" customHeight="1"/>
    <row r="62894" ht="16.5" hidden="1" customHeight="1"/>
    <row r="62895" ht="16.5" hidden="1" customHeight="1"/>
    <row r="62896" ht="16.5" hidden="1" customHeight="1"/>
    <row r="62897" ht="16.5" hidden="1" customHeight="1"/>
    <row r="62898" ht="16.5" hidden="1" customHeight="1"/>
    <row r="62899" ht="16.5" hidden="1" customHeight="1"/>
    <row r="62900" ht="16.5" hidden="1" customHeight="1"/>
    <row r="62901" ht="16.5" hidden="1" customHeight="1"/>
    <row r="62902" ht="16.5" hidden="1" customHeight="1"/>
    <row r="62903" ht="16.5" hidden="1" customHeight="1"/>
    <row r="62904" ht="16.5" hidden="1" customHeight="1"/>
    <row r="62905" ht="16.5" hidden="1" customHeight="1"/>
    <row r="62906" ht="16.5" hidden="1" customHeight="1"/>
    <row r="62907" ht="16.5" hidden="1" customHeight="1"/>
    <row r="62908" ht="16.5" hidden="1" customHeight="1"/>
    <row r="62909" ht="16.5" hidden="1" customHeight="1"/>
    <row r="62910" ht="16.5" hidden="1" customHeight="1"/>
    <row r="62911" ht="16.5" hidden="1" customHeight="1"/>
    <row r="62912" ht="16.5" hidden="1" customHeight="1"/>
    <row r="62913" ht="16.5" hidden="1" customHeight="1"/>
    <row r="62914" ht="16.5" hidden="1" customHeight="1"/>
    <row r="62915" ht="16.5" hidden="1" customHeight="1"/>
    <row r="62916" ht="16.5" hidden="1" customHeight="1"/>
    <row r="62917" ht="16.5" hidden="1" customHeight="1"/>
    <row r="62918" ht="16.5" hidden="1" customHeight="1"/>
    <row r="62919" ht="16.5" hidden="1" customHeight="1"/>
    <row r="62920" ht="16.5" hidden="1" customHeight="1"/>
    <row r="62921" ht="16.5" hidden="1" customHeight="1"/>
    <row r="62922" ht="16.5" hidden="1" customHeight="1"/>
    <row r="62923" ht="16.5" hidden="1" customHeight="1"/>
    <row r="62924" ht="16.5" hidden="1" customHeight="1"/>
    <row r="62925" ht="16.5" hidden="1" customHeight="1"/>
    <row r="62926" ht="16.5" hidden="1" customHeight="1"/>
    <row r="62927" ht="16.5" hidden="1" customHeight="1"/>
    <row r="62928" ht="16.5" hidden="1" customHeight="1"/>
    <row r="62929" ht="16.5" hidden="1" customHeight="1"/>
    <row r="62930" ht="16.5" hidden="1" customHeight="1"/>
    <row r="62931" ht="16.5" hidden="1" customHeight="1"/>
    <row r="62932" ht="16.5" hidden="1" customHeight="1"/>
    <row r="62933" ht="16.5" hidden="1" customHeight="1"/>
    <row r="62934" ht="16.5" hidden="1" customHeight="1"/>
    <row r="62935" ht="16.5" hidden="1" customHeight="1"/>
    <row r="62936" ht="16.5" hidden="1" customHeight="1"/>
    <row r="62937" ht="16.5" hidden="1" customHeight="1"/>
    <row r="62938" ht="16.5" hidden="1" customHeight="1"/>
    <row r="62939" ht="16.5" hidden="1" customHeight="1"/>
    <row r="62940" ht="16.5" hidden="1" customHeight="1"/>
    <row r="62941" ht="16.5" hidden="1" customHeight="1"/>
    <row r="62942" ht="16.5" hidden="1" customHeight="1"/>
    <row r="62943" ht="16.5" hidden="1" customHeight="1"/>
    <row r="62944" ht="16.5" hidden="1" customHeight="1"/>
    <row r="62945" ht="16.5" hidden="1" customHeight="1"/>
    <row r="62946" ht="16.5" hidden="1" customHeight="1"/>
    <row r="62947" ht="16.5" hidden="1" customHeight="1"/>
    <row r="62948" ht="16.5" hidden="1" customHeight="1"/>
    <row r="62949" ht="16.5" hidden="1" customHeight="1"/>
    <row r="62950" ht="16.5" hidden="1" customHeight="1"/>
    <row r="62951" ht="16.5" hidden="1" customHeight="1"/>
    <row r="62952" ht="16.5" hidden="1" customHeight="1"/>
    <row r="62953" ht="16.5" hidden="1" customHeight="1"/>
    <row r="62954" ht="16.5" hidden="1" customHeight="1"/>
    <row r="62955" ht="16.5" hidden="1" customHeight="1"/>
    <row r="62956" ht="16.5" hidden="1" customHeight="1"/>
    <row r="62957" ht="16.5" hidden="1" customHeight="1"/>
    <row r="62958" ht="16.5" hidden="1" customHeight="1"/>
    <row r="62959" ht="16.5" hidden="1" customHeight="1"/>
    <row r="62960" ht="16.5" hidden="1" customHeight="1"/>
    <row r="62961" ht="16.5" hidden="1" customHeight="1"/>
    <row r="62962" ht="16.5" hidden="1" customHeight="1"/>
    <row r="62963" ht="16.5" hidden="1" customHeight="1"/>
    <row r="62964" ht="16.5" hidden="1" customHeight="1"/>
    <row r="62965" ht="16.5" hidden="1" customHeight="1"/>
    <row r="62966" ht="16.5" hidden="1" customHeight="1"/>
    <row r="62967" ht="16.5" hidden="1" customHeight="1"/>
    <row r="62968" ht="16.5" hidden="1" customHeight="1"/>
    <row r="62969" ht="16.5" hidden="1" customHeight="1"/>
    <row r="62970" ht="16.5" hidden="1" customHeight="1"/>
    <row r="62971" ht="16.5" hidden="1" customHeight="1"/>
    <row r="62972" ht="16.5" hidden="1" customHeight="1"/>
    <row r="62973" ht="16.5" hidden="1" customHeight="1"/>
    <row r="62974" ht="16.5" hidden="1" customHeight="1"/>
    <row r="62975" ht="16.5" hidden="1" customHeight="1"/>
    <row r="62976" ht="16.5" hidden="1" customHeight="1"/>
    <row r="62977" ht="16.5" hidden="1" customHeight="1"/>
    <row r="62978" ht="16.5" hidden="1" customHeight="1"/>
    <row r="62979" ht="16.5" hidden="1" customHeight="1"/>
    <row r="62980" ht="16.5" hidden="1" customHeight="1"/>
    <row r="62981" ht="16.5" hidden="1" customHeight="1"/>
    <row r="62982" ht="16.5" hidden="1" customHeight="1"/>
    <row r="62983" ht="16.5" hidden="1" customHeight="1"/>
    <row r="62984" ht="16.5" hidden="1" customHeight="1"/>
    <row r="62985" ht="16.5" hidden="1" customHeight="1"/>
    <row r="62986" ht="16.5" hidden="1" customHeight="1"/>
    <row r="62987" ht="16.5" hidden="1" customHeight="1"/>
    <row r="62988" ht="16.5" hidden="1" customHeight="1"/>
    <row r="62989" ht="16.5" hidden="1" customHeight="1"/>
    <row r="62990" ht="16.5" hidden="1" customHeight="1"/>
    <row r="62991" ht="16.5" hidden="1" customHeight="1"/>
    <row r="62992" ht="16.5" hidden="1" customHeight="1"/>
    <row r="62993" ht="16.5" hidden="1" customHeight="1"/>
    <row r="62994" ht="16.5" hidden="1" customHeight="1"/>
    <row r="62995" ht="16.5" hidden="1" customHeight="1"/>
    <row r="62996" ht="16.5" hidden="1" customHeight="1"/>
    <row r="62997" ht="16.5" hidden="1" customHeight="1"/>
    <row r="62998" ht="16.5" hidden="1" customHeight="1"/>
    <row r="62999" ht="16.5" hidden="1" customHeight="1"/>
    <row r="63000" ht="16.5" hidden="1" customHeight="1"/>
    <row r="63001" ht="16.5" hidden="1" customHeight="1"/>
    <row r="63002" ht="16.5" hidden="1" customHeight="1"/>
    <row r="63003" ht="16.5" hidden="1" customHeight="1"/>
    <row r="63004" ht="16.5" hidden="1" customHeight="1"/>
    <row r="63005" ht="16.5" hidden="1" customHeight="1"/>
    <row r="63006" ht="16.5" hidden="1" customHeight="1"/>
    <row r="63007" ht="16.5" hidden="1" customHeight="1"/>
    <row r="63008" ht="16.5" hidden="1" customHeight="1"/>
    <row r="63009" ht="16.5" hidden="1" customHeight="1"/>
    <row r="63010" ht="16.5" hidden="1" customHeight="1"/>
    <row r="63011" ht="16.5" hidden="1" customHeight="1"/>
    <row r="63012" ht="16.5" hidden="1" customHeight="1"/>
    <row r="63013" ht="16.5" hidden="1" customHeight="1"/>
    <row r="63014" ht="16.5" hidden="1" customHeight="1"/>
    <row r="63015" ht="16.5" hidden="1" customHeight="1"/>
    <row r="63016" ht="16.5" hidden="1" customHeight="1"/>
    <row r="63017" ht="16.5" hidden="1" customHeight="1"/>
    <row r="63018" ht="16.5" hidden="1" customHeight="1"/>
    <row r="63019" ht="16.5" hidden="1" customHeight="1"/>
    <row r="63020" ht="16.5" hidden="1" customHeight="1"/>
    <row r="63021" ht="16.5" hidden="1" customHeight="1"/>
    <row r="63022" ht="16.5" hidden="1" customHeight="1"/>
    <row r="63023" ht="16.5" hidden="1" customHeight="1"/>
    <row r="63024" ht="16.5" hidden="1" customHeight="1"/>
    <row r="63025" ht="16.5" hidden="1" customHeight="1"/>
    <row r="63026" ht="16.5" hidden="1" customHeight="1"/>
    <row r="63027" ht="16.5" hidden="1" customHeight="1"/>
    <row r="63028" ht="16.5" hidden="1" customHeight="1"/>
    <row r="63029" ht="16.5" hidden="1" customHeight="1"/>
    <row r="63030" ht="16.5" hidden="1" customHeight="1"/>
    <row r="63031" ht="16.5" hidden="1" customHeight="1"/>
    <row r="63032" ht="16.5" hidden="1" customHeight="1"/>
    <row r="63033" ht="16.5" hidden="1" customHeight="1"/>
    <row r="63034" ht="16.5" hidden="1" customHeight="1"/>
    <row r="63035" ht="16.5" hidden="1" customHeight="1"/>
    <row r="63036" ht="16.5" hidden="1" customHeight="1"/>
    <row r="63037" ht="16.5" hidden="1" customHeight="1"/>
    <row r="63038" ht="16.5" hidden="1" customHeight="1"/>
    <row r="63039" ht="16.5" hidden="1" customHeight="1"/>
    <row r="63040" ht="16.5" hidden="1" customHeight="1"/>
    <row r="63041" ht="16.5" hidden="1" customHeight="1"/>
    <row r="63042" ht="16.5" hidden="1" customHeight="1"/>
    <row r="63043" ht="16.5" hidden="1" customHeight="1"/>
    <row r="63044" ht="16.5" hidden="1" customHeight="1"/>
    <row r="63045" ht="16.5" hidden="1" customHeight="1"/>
    <row r="63046" ht="16.5" hidden="1" customHeight="1"/>
    <row r="63047" ht="16.5" hidden="1" customHeight="1"/>
    <row r="63048" ht="16.5" hidden="1" customHeight="1"/>
    <row r="63049" ht="16.5" hidden="1" customHeight="1"/>
    <row r="63050" ht="16.5" hidden="1" customHeight="1"/>
    <row r="63051" ht="16.5" hidden="1" customHeight="1"/>
    <row r="63052" ht="16.5" hidden="1" customHeight="1"/>
    <row r="63053" ht="16.5" hidden="1" customHeight="1"/>
    <row r="63054" ht="16.5" hidden="1" customHeight="1"/>
    <row r="63055" ht="16.5" hidden="1" customHeight="1"/>
    <row r="63056" ht="16.5" hidden="1" customHeight="1"/>
    <row r="63057" ht="16.5" hidden="1" customHeight="1"/>
    <row r="63058" ht="16.5" hidden="1" customHeight="1"/>
    <row r="63059" ht="16.5" hidden="1" customHeight="1"/>
    <row r="63060" ht="16.5" hidden="1" customHeight="1"/>
    <row r="63061" ht="16.5" hidden="1" customHeight="1"/>
    <row r="63062" ht="16.5" hidden="1" customHeight="1"/>
    <row r="63063" ht="16.5" hidden="1" customHeight="1"/>
    <row r="63064" ht="16.5" hidden="1" customHeight="1"/>
    <row r="63065" ht="16.5" hidden="1" customHeight="1"/>
    <row r="63066" ht="16.5" hidden="1" customHeight="1"/>
    <row r="63067" ht="16.5" hidden="1" customHeight="1"/>
    <row r="63068" ht="16.5" hidden="1" customHeight="1"/>
    <row r="63069" ht="16.5" hidden="1" customHeight="1"/>
    <row r="63070" ht="16.5" hidden="1" customHeight="1"/>
    <row r="63071" ht="16.5" hidden="1" customHeight="1"/>
    <row r="63072" ht="16.5" hidden="1" customHeight="1"/>
    <row r="63073" ht="16.5" hidden="1" customHeight="1"/>
    <row r="63074" ht="16.5" hidden="1" customHeight="1"/>
    <row r="63075" ht="16.5" hidden="1" customHeight="1"/>
    <row r="63076" ht="16.5" hidden="1" customHeight="1"/>
    <row r="63077" ht="16.5" hidden="1" customHeight="1"/>
    <row r="63078" ht="16.5" hidden="1" customHeight="1"/>
    <row r="63079" ht="16.5" hidden="1" customHeight="1"/>
    <row r="63080" ht="16.5" hidden="1" customHeight="1"/>
    <row r="63081" ht="16.5" hidden="1" customHeight="1"/>
    <row r="63082" ht="16.5" hidden="1" customHeight="1"/>
    <row r="63083" ht="16.5" hidden="1" customHeight="1"/>
    <row r="63084" ht="16.5" hidden="1" customHeight="1"/>
    <row r="63085" ht="16.5" hidden="1" customHeight="1"/>
    <row r="63086" ht="16.5" hidden="1" customHeight="1"/>
    <row r="63087" ht="16.5" hidden="1" customHeight="1"/>
    <row r="63088" ht="16.5" hidden="1" customHeight="1"/>
    <row r="63089" ht="16.5" hidden="1" customHeight="1"/>
    <row r="63090" ht="16.5" hidden="1" customHeight="1"/>
    <row r="63091" ht="16.5" hidden="1" customHeight="1"/>
    <row r="63092" ht="16.5" hidden="1" customHeight="1"/>
    <row r="63093" ht="16.5" hidden="1" customHeight="1"/>
    <row r="63094" ht="16.5" hidden="1" customHeight="1"/>
    <row r="63095" ht="16.5" hidden="1" customHeight="1"/>
    <row r="63096" ht="16.5" hidden="1" customHeight="1"/>
    <row r="63097" ht="16.5" hidden="1" customHeight="1"/>
    <row r="63098" ht="16.5" hidden="1" customHeight="1"/>
    <row r="63099" ht="16.5" hidden="1" customHeight="1"/>
    <row r="63100" ht="16.5" hidden="1" customHeight="1"/>
    <row r="63101" ht="16.5" hidden="1" customHeight="1"/>
    <row r="63102" ht="16.5" hidden="1" customHeight="1"/>
    <row r="63103" ht="16.5" hidden="1" customHeight="1"/>
    <row r="63104" ht="16.5" hidden="1" customHeight="1"/>
    <row r="63105" ht="16.5" hidden="1" customHeight="1"/>
    <row r="63106" ht="16.5" hidden="1" customHeight="1"/>
    <row r="63107" ht="16.5" hidden="1" customHeight="1"/>
    <row r="63108" ht="16.5" hidden="1" customHeight="1"/>
    <row r="63109" ht="16.5" hidden="1" customHeight="1"/>
    <row r="63110" ht="16.5" hidden="1" customHeight="1"/>
    <row r="63111" ht="16.5" hidden="1" customHeight="1"/>
    <row r="63112" ht="16.5" hidden="1" customHeight="1"/>
    <row r="63113" ht="16.5" hidden="1" customHeight="1"/>
    <row r="63114" ht="16.5" hidden="1" customHeight="1"/>
    <row r="63115" ht="16.5" hidden="1" customHeight="1"/>
    <row r="63116" ht="16.5" hidden="1" customHeight="1"/>
    <row r="63117" ht="16.5" hidden="1" customHeight="1"/>
    <row r="63118" ht="16.5" hidden="1" customHeight="1"/>
    <row r="63119" ht="16.5" hidden="1" customHeight="1"/>
    <row r="63120" ht="16.5" hidden="1" customHeight="1"/>
    <row r="63121" ht="16.5" hidden="1" customHeight="1"/>
    <row r="63122" ht="16.5" hidden="1" customHeight="1"/>
    <row r="63123" ht="16.5" hidden="1" customHeight="1"/>
    <row r="63124" ht="16.5" hidden="1" customHeight="1"/>
    <row r="63125" ht="16.5" hidden="1" customHeight="1"/>
    <row r="63126" ht="16.5" hidden="1" customHeight="1"/>
    <row r="63127" ht="16.5" hidden="1" customHeight="1"/>
    <row r="63128" ht="16.5" hidden="1" customHeight="1"/>
    <row r="63129" ht="16.5" hidden="1" customHeight="1"/>
    <row r="63130" ht="16.5" hidden="1" customHeight="1"/>
    <row r="63131" ht="16.5" hidden="1" customHeight="1"/>
    <row r="63132" ht="16.5" hidden="1" customHeight="1"/>
    <row r="63133" ht="16.5" hidden="1" customHeight="1"/>
    <row r="63134" ht="16.5" hidden="1" customHeight="1"/>
    <row r="63135" ht="16.5" hidden="1" customHeight="1"/>
    <row r="63136" ht="16.5" hidden="1" customHeight="1"/>
    <row r="63137" ht="16.5" hidden="1" customHeight="1"/>
    <row r="63138" ht="16.5" hidden="1" customHeight="1"/>
    <row r="63139" ht="16.5" hidden="1" customHeight="1"/>
    <row r="63140" ht="16.5" hidden="1" customHeight="1"/>
    <row r="63141" ht="16.5" hidden="1" customHeight="1"/>
    <row r="63142" ht="16.5" hidden="1" customHeight="1"/>
    <row r="63143" ht="16.5" hidden="1" customHeight="1"/>
    <row r="63144" ht="16.5" hidden="1" customHeight="1"/>
    <row r="63145" ht="16.5" hidden="1" customHeight="1"/>
    <row r="63146" ht="16.5" hidden="1" customHeight="1"/>
    <row r="63147" ht="16.5" hidden="1" customHeight="1"/>
    <row r="63148" ht="16.5" hidden="1" customHeight="1"/>
    <row r="63149" ht="16.5" hidden="1" customHeight="1"/>
    <row r="63150" ht="16.5" hidden="1" customHeight="1"/>
    <row r="63151" ht="16.5" hidden="1" customHeight="1"/>
    <row r="63152" ht="16.5" hidden="1" customHeight="1"/>
    <row r="63153" ht="16.5" hidden="1" customHeight="1"/>
    <row r="63154" ht="16.5" hidden="1" customHeight="1"/>
    <row r="63155" ht="16.5" hidden="1" customHeight="1"/>
    <row r="63156" ht="16.5" hidden="1" customHeight="1"/>
    <row r="63157" ht="16.5" hidden="1" customHeight="1"/>
    <row r="63158" ht="16.5" hidden="1" customHeight="1"/>
    <row r="63159" ht="16.5" hidden="1" customHeight="1"/>
    <row r="63160" ht="16.5" hidden="1" customHeight="1"/>
    <row r="63161" ht="16.5" hidden="1" customHeight="1"/>
    <row r="63162" ht="16.5" hidden="1" customHeight="1"/>
    <row r="63163" ht="16.5" hidden="1" customHeight="1"/>
    <row r="63164" ht="16.5" hidden="1" customHeight="1"/>
    <row r="63165" ht="16.5" hidden="1" customHeight="1"/>
    <row r="63166" ht="16.5" hidden="1" customHeight="1"/>
    <row r="63167" ht="16.5" hidden="1" customHeight="1"/>
    <row r="63168" ht="16.5" hidden="1" customHeight="1"/>
    <row r="63169" ht="16.5" hidden="1" customHeight="1"/>
    <row r="63170" ht="16.5" hidden="1" customHeight="1"/>
    <row r="63171" ht="16.5" hidden="1" customHeight="1"/>
    <row r="63172" ht="16.5" hidden="1" customHeight="1"/>
    <row r="63173" ht="16.5" hidden="1" customHeight="1"/>
    <row r="63174" ht="16.5" hidden="1" customHeight="1"/>
    <row r="63175" ht="16.5" hidden="1" customHeight="1"/>
    <row r="63176" ht="16.5" hidden="1" customHeight="1"/>
    <row r="63177" ht="16.5" hidden="1" customHeight="1"/>
    <row r="63178" ht="16.5" hidden="1" customHeight="1"/>
    <row r="63179" ht="16.5" hidden="1" customHeight="1"/>
    <row r="63180" ht="16.5" hidden="1" customHeight="1"/>
    <row r="63181" ht="16.5" hidden="1" customHeight="1"/>
    <row r="63182" ht="16.5" hidden="1" customHeight="1"/>
    <row r="63183" ht="16.5" hidden="1" customHeight="1"/>
    <row r="63184" ht="16.5" hidden="1" customHeight="1"/>
    <row r="63185" ht="16.5" hidden="1" customHeight="1"/>
    <row r="63186" ht="16.5" hidden="1" customHeight="1"/>
    <row r="63187" ht="16.5" hidden="1" customHeight="1"/>
    <row r="63188" ht="16.5" hidden="1" customHeight="1"/>
    <row r="63189" ht="16.5" hidden="1" customHeight="1"/>
    <row r="63190" ht="16.5" hidden="1" customHeight="1"/>
    <row r="63191" ht="16.5" hidden="1" customHeight="1"/>
    <row r="63192" ht="16.5" hidden="1" customHeight="1"/>
    <row r="63193" ht="16.5" hidden="1" customHeight="1"/>
    <row r="63194" ht="16.5" hidden="1" customHeight="1"/>
    <row r="63195" ht="16.5" hidden="1" customHeight="1"/>
    <row r="63196" ht="16.5" hidden="1" customHeight="1"/>
    <row r="63197" ht="16.5" hidden="1" customHeight="1"/>
    <row r="63198" ht="16.5" hidden="1" customHeight="1"/>
    <row r="63199" ht="16.5" hidden="1" customHeight="1"/>
    <row r="63200" ht="16.5" hidden="1" customHeight="1"/>
    <row r="63201" ht="16.5" hidden="1" customHeight="1"/>
    <row r="63202" ht="16.5" hidden="1" customHeight="1"/>
    <row r="63203" ht="16.5" hidden="1" customHeight="1"/>
    <row r="63204" ht="16.5" hidden="1" customHeight="1"/>
    <row r="63205" ht="16.5" hidden="1" customHeight="1"/>
    <row r="63206" ht="16.5" hidden="1" customHeight="1"/>
    <row r="63207" ht="16.5" hidden="1" customHeight="1"/>
    <row r="63208" ht="16.5" hidden="1" customHeight="1"/>
    <row r="63209" ht="16.5" hidden="1" customHeight="1"/>
    <row r="63210" ht="16.5" hidden="1" customHeight="1"/>
    <row r="63211" ht="16.5" hidden="1" customHeight="1"/>
    <row r="63212" ht="16.5" hidden="1" customHeight="1"/>
    <row r="63213" ht="16.5" hidden="1" customHeight="1"/>
    <row r="63214" ht="16.5" hidden="1" customHeight="1"/>
    <row r="63215" ht="16.5" hidden="1" customHeight="1"/>
    <row r="63216" ht="16.5" hidden="1" customHeight="1"/>
    <row r="63217" ht="16.5" hidden="1" customHeight="1"/>
    <row r="63218" ht="16.5" hidden="1" customHeight="1"/>
    <row r="63219" ht="16.5" hidden="1" customHeight="1"/>
    <row r="63220" ht="16.5" hidden="1" customHeight="1"/>
    <row r="63221" ht="16.5" hidden="1" customHeight="1"/>
    <row r="63222" ht="16.5" hidden="1" customHeight="1"/>
    <row r="63223" ht="16.5" hidden="1" customHeight="1"/>
    <row r="63224" ht="16.5" hidden="1" customHeight="1"/>
    <row r="63225" ht="16.5" hidden="1" customHeight="1"/>
    <row r="63226" ht="16.5" hidden="1" customHeight="1"/>
    <row r="63227" ht="16.5" hidden="1" customHeight="1"/>
    <row r="63228" ht="16.5" hidden="1" customHeight="1"/>
    <row r="63229" ht="16.5" hidden="1" customHeight="1"/>
    <row r="63230" ht="16.5" hidden="1" customHeight="1"/>
    <row r="63231" ht="16.5" hidden="1" customHeight="1"/>
    <row r="63232" ht="16.5" hidden="1" customHeight="1"/>
    <row r="63233" ht="16.5" hidden="1" customHeight="1"/>
    <row r="63234" ht="16.5" hidden="1" customHeight="1"/>
    <row r="63235" ht="16.5" hidden="1" customHeight="1"/>
    <row r="63236" ht="16.5" hidden="1" customHeight="1"/>
    <row r="63237" ht="16.5" hidden="1" customHeight="1"/>
    <row r="63238" ht="16.5" hidden="1" customHeight="1"/>
    <row r="63239" ht="16.5" hidden="1" customHeight="1"/>
    <row r="63240" ht="16.5" hidden="1" customHeight="1"/>
    <row r="63241" ht="16.5" hidden="1" customHeight="1"/>
    <row r="63242" ht="16.5" hidden="1" customHeight="1"/>
    <row r="63243" ht="16.5" hidden="1" customHeight="1"/>
    <row r="63244" ht="16.5" hidden="1" customHeight="1"/>
    <row r="63245" ht="16.5" hidden="1" customHeight="1"/>
    <row r="63246" ht="16.5" hidden="1" customHeight="1"/>
    <row r="63247" ht="16.5" hidden="1" customHeight="1"/>
    <row r="63248" ht="16.5" hidden="1" customHeight="1"/>
    <row r="63249" ht="16.5" hidden="1" customHeight="1"/>
    <row r="63250" ht="16.5" hidden="1" customHeight="1"/>
    <row r="63251" ht="16.5" hidden="1" customHeight="1"/>
    <row r="63252" ht="16.5" hidden="1" customHeight="1"/>
    <row r="63253" ht="16.5" hidden="1" customHeight="1"/>
    <row r="63254" ht="16.5" hidden="1" customHeight="1"/>
    <row r="63255" ht="16.5" hidden="1" customHeight="1"/>
    <row r="63256" ht="16.5" hidden="1" customHeight="1"/>
    <row r="63257" ht="16.5" hidden="1" customHeight="1"/>
    <row r="63258" ht="16.5" hidden="1" customHeight="1"/>
    <row r="63259" ht="16.5" hidden="1" customHeight="1"/>
    <row r="63260" ht="16.5" hidden="1" customHeight="1"/>
    <row r="63261" ht="16.5" hidden="1" customHeight="1"/>
    <row r="63262" ht="16.5" hidden="1" customHeight="1"/>
    <row r="63263" ht="16.5" hidden="1" customHeight="1"/>
    <row r="63264" ht="16.5" hidden="1" customHeight="1"/>
    <row r="63265" ht="16.5" hidden="1" customHeight="1"/>
    <row r="63266" ht="16.5" hidden="1" customHeight="1"/>
    <row r="63267" ht="16.5" hidden="1" customHeight="1"/>
    <row r="63268" ht="16.5" hidden="1" customHeight="1"/>
    <row r="63269" ht="16.5" hidden="1" customHeight="1"/>
    <row r="63270" ht="16.5" hidden="1" customHeight="1"/>
    <row r="63271" ht="16.5" hidden="1" customHeight="1"/>
    <row r="63272" ht="16.5" hidden="1" customHeight="1"/>
    <row r="63273" ht="16.5" hidden="1" customHeight="1"/>
    <row r="63274" ht="16.5" hidden="1" customHeight="1"/>
    <row r="63275" ht="16.5" hidden="1" customHeight="1"/>
    <row r="63276" ht="16.5" hidden="1" customHeight="1"/>
    <row r="63277" ht="16.5" hidden="1" customHeight="1"/>
    <row r="63278" ht="16.5" hidden="1" customHeight="1"/>
    <row r="63279" ht="16.5" hidden="1" customHeight="1"/>
    <row r="63280" ht="16.5" hidden="1" customHeight="1"/>
    <row r="63281" ht="16.5" hidden="1" customHeight="1"/>
    <row r="63282" ht="16.5" hidden="1" customHeight="1"/>
    <row r="63283" ht="16.5" hidden="1" customHeight="1"/>
    <row r="63284" ht="16.5" hidden="1" customHeight="1"/>
    <row r="63285" ht="16.5" hidden="1" customHeight="1"/>
    <row r="63286" ht="16.5" hidden="1" customHeight="1"/>
    <row r="63287" ht="16.5" hidden="1" customHeight="1"/>
    <row r="63288" ht="16.5" hidden="1" customHeight="1"/>
    <row r="63289" ht="16.5" hidden="1" customHeight="1"/>
    <row r="63290" ht="16.5" hidden="1" customHeight="1"/>
    <row r="63291" ht="16.5" hidden="1" customHeight="1"/>
    <row r="63292" ht="16.5" hidden="1" customHeight="1"/>
    <row r="63293" ht="16.5" hidden="1" customHeight="1"/>
    <row r="63294" ht="16.5" hidden="1" customHeight="1"/>
    <row r="63295" ht="16.5" hidden="1" customHeight="1"/>
    <row r="63296" ht="16.5" hidden="1" customHeight="1"/>
    <row r="63297" ht="16.5" hidden="1" customHeight="1"/>
    <row r="63298" ht="16.5" hidden="1" customHeight="1"/>
    <row r="63299" ht="16.5" hidden="1" customHeight="1"/>
    <row r="63300" ht="16.5" hidden="1" customHeight="1"/>
    <row r="63301" ht="16.5" hidden="1" customHeight="1"/>
    <row r="63302" ht="16.5" hidden="1" customHeight="1"/>
    <row r="63303" ht="16.5" hidden="1" customHeight="1"/>
    <row r="63304" ht="16.5" hidden="1" customHeight="1"/>
    <row r="63305" ht="16.5" hidden="1" customHeight="1"/>
    <row r="63306" ht="16.5" hidden="1" customHeight="1"/>
    <row r="63307" ht="16.5" hidden="1" customHeight="1"/>
    <row r="63308" ht="16.5" hidden="1" customHeight="1"/>
    <row r="63309" ht="16.5" hidden="1" customHeight="1"/>
    <row r="63310" ht="16.5" hidden="1" customHeight="1"/>
    <row r="63311" ht="16.5" hidden="1" customHeight="1"/>
    <row r="63312" ht="16.5" hidden="1" customHeight="1"/>
    <row r="63313" ht="16.5" hidden="1" customHeight="1"/>
    <row r="63314" ht="16.5" hidden="1" customHeight="1"/>
    <row r="63315" ht="16.5" hidden="1" customHeight="1"/>
    <row r="63316" ht="16.5" hidden="1" customHeight="1"/>
    <row r="63317" ht="16.5" hidden="1" customHeight="1"/>
    <row r="63318" ht="16.5" hidden="1" customHeight="1"/>
    <row r="63319" ht="16.5" hidden="1" customHeight="1"/>
    <row r="63320" ht="16.5" hidden="1" customHeight="1"/>
    <row r="63321" ht="16.5" hidden="1" customHeight="1"/>
    <row r="63322" ht="16.5" hidden="1" customHeight="1"/>
    <row r="63323" ht="16.5" hidden="1" customHeight="1"/>
    <row r="63324" ht="16.5" hidden="1" customHeight="1"/>
    <row r="63325" ht="16.5" hidden="1" customHeight="1"/>
    <row r="63326" ht="16.5" hidden="1" customHeight="1"/>
    <row r="63327" ht="16.5" hidden="1" customHeight="1"/>
    <row r="63328" ht="16.5" hidden="1" customHeight="1"/>
    <row r="63329" ht="16.5" hidden="1" customHeight="1"/>
    <row r="63330" ht="16.5" hidden="1" customHeight="1"/>
    <row r="63331" ht="16.5" hidden="1" customHeight="1"/>
    <row r="63332" ht="16.5" hidden="1" customHeight="1"/>
    <row r="63333" ht="16.5" hidden="1" customHeight="1"/>
    <row r="63334" ht="16.5" hidden="1" customHeight="1"/>
    <row r="63335" ht="16.5" hidden="1" customHeight="1"/>
    <row r="63336" ht="16.5" hidden="1" customHeight="1"/>
    <row r="63337" ht="16.5" hidden="1" customHeight="1"/>
    <row r="63338" ht="16.5" hidden="1" customHeight="1"/>
    <row r="63339" ht="16.5" hidden="1" customHeight="1"/>
    <row r="63340" ht="16.5" hidden="1" customHeight="1"/>
    <row r="63341" ht="16.5" hidden="1" customHeight="1"/>
    <row r="63342" ht="16.5" hidden="1" customHeight="1"/>
    <row r="63343" ht="16.5" hidden="1" customHeight="1"/>
    <row r="63344" ht="16.5" hidden="1" customHeight="1"/>
    <row r="63345" ht="16.5" hidden="1" customHeight="1"/>
    <row r="63346" ht="16.5" hidden="1" customHeight="1"/>
    <row r="63347" ht="16.5" hidden="1" customHeight="1"/>
    <row r="63348" ht="16.5" hidden="1" customHeight="1"/>
    <row r="63349" ht="16.5" hidden="1" customHeight="1"/>
    <row r="63350" ht="16.5" hidden="1" customHeight="1"/>
    <row r="63351" ht="16.5" hidden="1" customHeight="1"/>
    <row r="63352" ht="16.5" hidden="1" customHeight="1"/>
    <row r="63353" ht="16.5" hidden="1" customHeight="1"/>
    <row r="63354" ht="16.5" hidden="1" customHeight="1"/>
    <row r="63355" ht="16.5" hidden="1" customHeight="1"/>
    <row r="63356" ht="16.5" hidden="1" customHeight="1"/>
    <row r="63357" ht="16.5" hidden="1" customHeight="1"/>
    <row r="63358" ht="16.5" hidden="1" customHeight="1"/>
    <row r="63359" ht="16.5" hidden="1" customHeight="1"/>
    <row r="63360" ht="16.5" hidden="1" customHeight="1"/>
    <row r="63361" ht="16.5" hidden="1" customHeight="1"/>
    <row r="63362" ht="16.5" hidden="1" customHeight="1"/>
    <row r="63363" ht="16.5" hidden="1" customHeight="1"/>
    <row r="63364" ht="16.5" hidden="1" customHeight="1"/>
    <row r="63365" ht="16.5" hidden="1" customHeight="1"/>
    <row r="63366" ht="16.5" hidden="1" customHeight="1"/>
    <row r="63367" ht="16.5" hidden="1" customHeight="1"/>
    <row r="63368" ht="16.5" hidden="1" customHeight="1"/>
    <row r="63369" ht="16.5" hidden="1" customHeight="1"/>
    <row r="63370" ht="16.5" hidden="1" customHeight="1"/>
    <row r="63371" ht="16.5" hidden="1" customHeight="1"/>
    <row r="63372" ht="16.5" hidden="1" customHeight="1"/>
    <row r="63373" ht="16.5" hidden="1" customHeight="1"/>
    <row r="63374" ht="16.5" hidden="1" customHeight="1"/>
    <row r="63375" ht="16.5" hidden="1" customHeight="1"/>
    <row r="63376" ht="16.5" hidden="1" customHeight="1"/>
    <row r="63377" ht="16.5" hidden="1" customHeight="1"/>
    <row r="63378" ht="16.5" hidden="1" customHeight="1"/>
    <row r="63379" ht="16.5" hidden="1" customHeight="1"/>
    <row r="63380" ht="16.5" hidden="1" customHeight="1"/>
    <row r="63381" ht="16.5" hidden="1" customHeight="1"/>
    <row r="63382" ht="16.5" hidden="1" customHeight="1"/>
    <row r="63383" ht="16.5" hidden="1" customHeight="1"/>
    <row r="63384" ht="16.5" hidden="1" customHeight="1"/>
    <row r="63385" ht="16.5" hidden="1" customHeight="1"/>
    <row r="63386" ht="16.5" hidden="1" customHeight="1"/>
    <row r="63387" ht="16.5" hidden="1" customHeight="1"/>
    <row r="63388" ht="16.5" hidden="1" customHeight="1"/>
    <row r="63389" ht="16.5" hidden="1" customHeight="1"/>
    <row r="63390" ht="16.5" hidden="1" customHeight="1"/>
    <row r="63391" ht="16.5" hidden="1" customHeight="1"/>
    <row r="63392" ht="16.5" hidden="1" customHeight="1"/>
    <row r="63393" ht="16.5" hidden="1" customHeight="1"/>
    <row r="63394" ht="16.5" hidden="1" customHeight="1"/>
    <row r="63395" ht="16.5" hidden="1" customHeight="1"/>
    <row r="63396" ht="16.5" hidden="1" customHeight="1"/>
    <row r="63397" ht="16.5" hidden="1" customHeight="1"/>
    <row r="63398" ht="16.5" hidden="1" customHeight="1"/>
    <row r="63399" ht="16.5" hidden="1" customHeight="1"/>
    <row r="63400" ht="16.5" hidden="1" customHeight="1"/>
    <row r="63401" ht="16.5" hidden="1" customHeight="1"/>
    <row r="63402" ht="16.5" hidden="1" customHeight="1"/>
    <row r="63403" ht="16.5" hidden="1" customHeight="1"/>
    <row r="63404" ht="16.5" hidden="1" customHeight="1"/>
    <row r="63405" ht="16.5" hidden="1" customHeight="1"/>
    <row r="63406" ht="16.5" hidden="1" customHeight="1"/>
    <row r="63407" ht="16.5" hidden="1" customHeight="1"/>
    <row r="63408" ht="16.5" hidden="1" customHeight="1"/>
    <row r="63409" ht="16.5" hidden="1" customHeight="1"/>
    <row r="63410" ht="16.5" hidden="1" customHeight="1"/>
    <row r="63411" ht="16.5" hidden="1" customHeight="1"/>
    <row r="63412" ht="16.5" hidden="1" customHeight="1"/>
    <row r="63413" ht="16.5" hidden="1" customHeight="1"/>
    <row r="63414" ht="16.5" hidden="1" customHeight="1"/>
    <row r="63415" ht="16.5" hidden="1" customHeight="1"/>
    <row r="63416" ht="16.5" hidden="1" customHeight="1"/>
    <row r="63417" ht="16.5" hidden="1" customHeight="1"/>
    <row r="63418" ht="16.5" hidden="1" customHeight="1"/>
    <row r="63419" ht="16.5" hidden="1" customHeight="1"/>
    <row r="63420" ht="16.5" hidden="1" customHeight="1"/>
    <row r="63421" ht="16.5" hidden="1" customHeight="1"/>
    <row r="63422" ht="16.5" hidden="1" customHeight="1"/>
    <row r="63423" ht="16.5" hidden="1" customHeight="1"/>
    <row r="63424" ht="16.5" hidden="1" customHeight="1"/>
    <row r="63425" ht="16.5" hidden="1" customHeight="1"/>
    <row r="63426" ht="16.5" hidden="1" customHeight="1"/>
    <row r="63427" ht="16.5" hidden="1" customHeight="1"/>
    <row r="63428" ht="16.5" hidden="1" customHeight="1"/>
    <row r="63429" ht="16.5" hidden="1" customHeight="1"/>
    <row r="63430" ht="16.5" hidden="1" customHeight="1"/>
    <row r="63431" ht="16.5" hidden="1" customHeight="1"/>
    <row r="63432" ht="16.5" hidden="1" customHeight="1"/>
    <row r="63433" ht="16.5" hidden="1" customHeight="1"/>
    <row r="63434" ht="16.5" hidden="1" customHeight="1"/>
    <row r="63435" ht="16.5" hidden="1" customHeight="1"/>
    <row r="63436" ht="16.5" hidden="1" customHeight="1"/>
    <row r="63437" ht="16.5" hidden="1" customHeight="1"/>
    <row r="63438" ht="16.5" hidden="1" customHeight="1"/>
    <row r="63439" ht="16.5" hidden="1" customHeight="1"/>
    <row r="63440" ht="16.5" hidden="1" customHeight="1"/>
    <row r="63441" ht="16.5" hidden="1" customHeight="1"/>
    <row r="63442" ht="16.5" hidden="1" customHeight="1"/>
    <row r="63443" ht="16.5" hidden="1" customHeight="1"/>
    <row r="63444" ht="16.5" hidden="1" customHeight="1"/>
    <row r="63445" ht="16.5" hidden="1" customHeight="1"/>
    <row r="63446" ht="16.5" hidden="1" customHeight="1"/>
    <row r="63447" ht="16.5" hidden="1" customHeight="1"/>
    <row r="63448" ht="16.5" hidden="1" customHeight="1"/>
    <row r="63449" ht="16.5" hidden="1" customHeight="1"/>
    <row r="63450" ht="16.5" hidden="1" customHeight="1"/>
    <row r="63451" ht="16.5" hidden="1" customHeight="1"/>
    <row r="63452" ht="16.5" hidden="1" customHeight="1"/>
    <row r="63453" ht="16.5" hidden="1" customHeight="1"/>
    <row r="63454" ht="16.5" hidden="1" customHeight="1"/>
    <row r="63455" ht="16.5" hidden="1" customHeight="1"/>
    <row r="63456" ht="16.5" hidden="1" customHeight="1"/>
    <row r="63457" ht="16.5" hidden="1" customHeight="1"/>
    <row r="63458" ht="16.5" hidden="1" customHeight="1"/>
    <row r="63459" ht="16.5" hidden="1" customHeight="1"/>
    <row r="63460" ht="16.5" hidden="1" customHeight="1"/>
    <row r="63461" ht="16.5" hidden="1" customHeight="1"/>
    <row r="63462" ht="16.5" hidden="1" customHeight="1"/>
    <row r="63463" ht="16.5" hidden="1" customHeight="1"/>
    <row r="63464" ht="16.5" hidden="1" customHeight="1"/>
    <row r="63465" ht="16.5" hidden="1" customHeight="1"/>
    <row r="63466" ht="16.5" hidden="1" customHeight="1"/>
    <row r="63467" ht="16.5" hidden="1" customHeight="1"/>
    <row r="63468" ht="16.5" hidden="1" customHeight="1"/>
    <row r="63469" ht="16.5" hidden="1" customHeight="1"/>
    <row r="63470" ht="16.5" hidden="1" customHeight="1"/>
    <row r="63471" ht="16.5" hidden="1" customHeight="1"/>
    <row r="63472" ht="16.5" hidden="1" customHeight="1"/>
    <row r="63473" ht="16.5" hidden="1" customHeight="1"/>
    <row r="63474" ht="16.5" hidden="1" customHeight="1"/>
    <row r="63475" ht="16.5" hidden="1" customHeight="1"/>
    <row r="63476" ht="16.5" hidden="1" customHeight="1"/>
    <row r="63477" ht="16.5" hidden="1" customHeight="1"/>
    <row r="63478" ht="16.5" hidden="1" customHeight="1"/>
    <row r="63479" ht="16.5" hidden="1" customHeight="1"/>
    <row r="63480" ht="16.5" hidden="1" customHeight="1"/>
    <row r="63481" ht="16.5" hidden="1" customHeight="1"/>
    <row r="63482" ht="16.5" hidden="1" customHeight="1"/>
    <row r="63483" ht="16.5" hidden="1" customHeight="1"/>
    <row r="63484" ht="16.5" hidden="1" customHeight="1"/>
    <row r="63485" ht="16.5" hidden="1" customHeight="1"/>
    <row r="63486" ht="16.5" hidden="1" customHeight="1"/>
    <row r="63487" ht="16.5" hidden="1" customHeight="1"/>
    <row r="63488" ht="16.5" hidden="1" customHeight="1"/>
    <row r="63489" ht="16.5" hidden="1" customHeight="1"/>
    <row r="63490" ht="16.5" hidden="1" customHeight="1"/>
    <row r="63491" ht="16.5" hidden="1" customHeight="1"/>
    <row r="63492" ht="16.5" hidden="1" customHeight="1"/>
    <row r="63493" ht="16.5" hidden="1" customHeight="1"/>
    <row r="63494" ht="16.5" hidden="1" customHeight="1"/>
    <row r="63495" ht="16.5" hidden="1" customHeight="1"/>
    <row r="63496" ht="16.5" hidden="1" customHeight="1"/>
    <row r="63497" ht="16.5" hidden="1" customHeight="1"/>
    <row r="63498" ht="16.5" hidden="1" customHeight="1"/>
    <row r="63499" ht="16.5" hidden="1" customHeight="1"/>
    <row r="63500" ht="16.5" hidden="1" customHeight="1"/>
    <row r="63501" ht="16.5" hidden="1" customHeight="1"/>
    <row r="63502" ht="16.5" hidden="1" customHeight="1"/>
    <row r="63503" ht="16.5" hidden="1" customHeight="1"/>
    <row r="63504" ht="16.5" hidden="1" customHeight="1"/>
    <row r="63505" ht="16.5" hidden="1" customHeight="1"/>
    <row r="63506" ht="16.5" hidden="1" customHeight="1"/>
    <row r="63507" ht="16.5" hidden="1" customHeight="1"/>
    <row r="63508" ht="16.5" hidden="1" customHeight="1"/>
    <row r="63509" ht="16.5" hidden="1" customHeight="1"/>
    <row r="63510" ht="16.5" hidden="1" customHeight="1"/>
    <row r="63511" ht="16.5" hidden="1" customHeight="1"/>
    <row r="63512" ht="16.5" hidden="1" customHeight="1"/>
    <row r="63513" ht="16.5" hidden="1" customHeight="1"/>
    <row r="63514" ht="16.5" hidden="1" customHeight="1"/>
    <row r="63515" ht="16.5" hidden="1" customHeight="1"/>
    <row r="63516" ht="16.5" hidden="1" customHeight="1"/>
    <row r="63517" ht="16.5" hidden="1" customHeight="1"/>
    <row r="63518" ht="16.5" hidden="1" customHeight="1"/>
    <row r="63519" ht="16.5" hidden="1" customHeight="1"/>
    <row r="63520" ht="16.5" hidden="1" customHeight="1"/>
    <row r="63521" ht="16.5" hidden="1" customHeight="1"/>
    <row r="63522" ht="16.5" hidden="1" customHeight="1"/>
    <row r="63523" ht="16.5" hidden="1" customHeight="1"/>
    <row r="63524" ht="16.5" hidden="1" customHeight="1"/>
    <row r="63525" ht="16.5" hidden="1" customHeight="1"/>
    <row r="63526" ht="16.5" hidden="1" customHeight="1"/>
    <row r="63527" ht="16.5" hidden="1" customHeight="1"/>
    <row r="63528" ht="16.5" hidden="1" customHeight="1"/>
    <row r="63529" ht="16.5" hidden="1" customHeight="1"/>
    <row r="63530" ht="16.5" hidden="1" customHeight="1"/>
    <row r="63531" ht="16.5" hidden="1" customHeight="1"/>
    <row r="63532" ht="16.5" hidden="1" customHeight="1"/>
    <row r="63533" ht="16.5" hidden="1" customHeight="1"/>
    <row r="63534" ht="16.5" hidden="1" customHeight="1"/>
    <row r="63535" ht="16.5" hidden="1" customHeight="1"/>
    <row r="63536" ht="16.5" hidden="1" customHeight="1"/>
    <row r="63537" ht="16.5" hidden="1" customHeight="1"/>
    <row r="63538" ht="16.5" hidden="1" customHeight="1"/>
    <row r="63539" ht="16.5" hidden="1" customHeight="1"/>
    <row r="63540" ht="16.5" hidden="1" customHeight="1"/>
    <row r="63541" ht="16.5" hidden="1" customHeight="1"/>
    <row r="63542" ht="16.5" hidden="1" customHeight="1"/>
    <row r="63543" ht="16.5" hidden="1" customHeight="1"/>
    <row r="63544" ht="16.5" hidden="1" customHeight="1"/>
    <row r="63545" ht="16.5" hidden="1" customHeight="1"/>
    <row r="63546" ht="16.5" hidden="1" customHeight="1"/>
    <row r="63547" ht="16.5" hidden="1" customHeight="1"/>
    <row r="63548" ht="16.5" hidden="1" customHeight="1"/>
    <row r="63549" ht="16.5" hidden="1" customHeight="1"/>
    <row r="63550" ht="16.5" hidden="1" customHeight="1"/>
    <row r="63551" ht="16.5" hidden="1" customHeight="1"/>
    <row r="63552" ht="16.5" hidden="1" customHeight="1"/>
    <row r="63553" ht="16.5" hidden="1" customHeight="1"/>
    <row r="63554" ht="16.5" hidden="1" customHeight="1"/>
    <row r="63555" ht="16.5" hidden="1" customHeight="1"/>
    <row r="63556" ht="16.5" hidden="1" customHeight="1"/>
    <row r="63557" ht="16.5" hidden="1" customHeight="1"/>
    <row r="63558" ht="16.5" hidden="1" customHeight="1"/>
    <row r="63559" ht="16.5" hidden="1" customHeight="1"/>
    <row r="63560" ht="16.5" hidden="1" customHeight="1"/>
    <row r="63561" ht="16.5" hidden="1" customHeight="1"/>
    <row r="63562" ht="16.5" hidden="1" customHeight="1"/>
    <row r="63563" ht="16.5" hidden="1" customHeight="1"/>
    <row r="63564" ht="16.5" hidden="1" customHeight="1"/>
    <row r="63565" ht="16.5" hidden="1" customHeight="1"/>
    <row r="63566" ht="16.5" hidden="1" customHeight="1"/>
    <row r="63567" ht="16.5" hidden="1" customHeight="1"/>
    <row r="63568" ht="16.5" hidden="1" customHeight="1"/>
    <row r="63569" ht="16.5" hidden="1" customHeight="1"/>
    <row r="63570" ht="16.5" hidden="1" customHeight="1"/>
    <row r="63571" ht="16.5" hidden="1" customHeight="1"/>
    <row r="63572" ht="16.5" hidden="1" customHeight="1"/>
    <row r="63573" ht="16.5" hidden="1" customHeight="1"/>
    <row r="63574" ht="16.5" hidden="1" customHeight="1"/>
    <row r="63575" ht="16.5" hidden="1" customHeight="1"/>
    <row r="63576" ht="16.5" hidden="1" customHeight="1"/>
    <row r="63577" ht="16.5" hidden="1" customHeight="1"/>
    <row r="63578" ht="16.5" hidden="1" customHeight="1"/>
    <row r="63579" ht="16.5" hidden="1" customHeight="1"/>
    <row r="63580" ht="16.5" hidden="1" customHeight="1"/>
    <row r="63581" ht="16.5" hidden="1" customHeight="1"/>
    <row r="63582" ht="16.5" hidden="1" customHeight="1"/>
    <row r="63583" ht="16.5" hidden="1" customHeight="1"/>
    <row r="63584" ht="16.5" hidden="1" customHeight="1"/>
    <row r="63585" ht="16.5" hidden="1" customHeight="1"/>
    <row r="63586" ht="16.5" hidden="1" customHeight="1"/>
    <row r="63587" ht="16.5" hidden="1" customHeight="1"/>
    <row r="63588" ht="16.5" hidden="1" customHeight="1"/>
    <row r="63589" ht="16.5" hidden="1" customHeight="1"/>
    <row r="63590" ht="16.5" hidden="1" customHeight="1"/>
    <row r="63591" ht="16.5" hidden="1" customHeight="1"/>
    <row r="63592" ht="16.5" hidden="1" customHeight="1"/>
    <row r="63593" ht="16.5" hidden="1" customHeight="1"/>
    <row r="63594" ht="16.5" hidden="1" customHeight="1"/>
    <row r="63595" ht="16.5" hidden="1" customHeight="1"/>
    <row r="63596" ht="16.5" hidden="1" customHeight="1"/>
    <row r="63597" ht="16.5" hidden="1" customHeight="1"/>
    <row r="63598" ht="16.5" hidden="1" customHeight="1"/>
    <row r="63599" ht="16.5" hidden="1" customHeight="1"/>
    <row r="63600" ht="16.5" hidden="1" customHeight="1"/>
    <row r="63601" ht="16.5" hidden="1" customHeight="1"/>
    <row r="63602" ht="16.5" hidden="1" customHeight="1"/>
    <row r="63603" ht="16.5" hidden="1" customHeight="1"/>
    <row r="63604" ht="16.5" hidden="1" customHeight="1"/>
    <row r="63605" ht="16.5" hidden="1" customHeight="1"/>
    <row r="63606" ht="16.5" hidden="1" customHeight="1"/>
    <row r="63607" ht="16.5" hidden="1" customHeight="1"/>
    <row r="63608" ht="16.5" hidden="1" customHeight="1"/>
    <row r="63609" ht="16.5" hidden="1" customHeight="1"/>
    <row r="63610" ht="16.5" hidden="1" customHeight="1"/>
    <row r="63611" ht="16.5" hidden="1" customHeight="1"/>
    <row r="63612" ht="16.5" hidden="1" customHeight="1"/>
    <row r="63613" ht="16.5" hidden="1" customHeight="1"/>
    <row r="63614" ht="16.5" hidden="1" customHeight="1"/>
    <row r="63615" ht="16.5" hidden="1" customHeight="1"/>
    <row r="63616" ht="16.5" hidden="1" customHeight="1"/>
    <row r="63617" ht="16.5" hidden="1" customHeight="1"/>
    <row r="63618" ht="16.5" hidden="1" customHeight="1"/>
    <row r="63619" ht="16.5" hidden="1" customHeight="1"/>
    <row r="63620" ht="16.5" hidden="1" customHeight="1"/>
    <row r="63621" ht="16.5" hidden="1" customHeight="1"/>
    <row r="63622" ht="16.5" hidden="1" customHeight="1"/>
    <row r="63623" ht="16.5" hidden="1" customHeight="1"/>
    <row r="63624" ht="16.5" hidden="1" customHeight="1"/>
    <row r="63625" ht="16.5" hidden="1" customHeight="1"/>
    <row r="63626" ht="16.5" hidden="1" customHeight="1"/>
    <row r="63627" ht="16.5" hidden="1" customHeight="1"/>
    <row r="63628" ht="16.5" hidden="1" customHeight="1"/>
    <row r="63629" ht="16.5" hidden="1" customHeight="1"/>
    <row r="63630" ht="16.5" hidden="1" customHeight="1"/>
    <row r="63631" ht="16.5" hidden="1" customHeight="1"/>
    <row r="63632" ht="16.5" hidden="1" customHeight="1"/>
    <row r="63633" ht="16.5" hidden="1" customHeight="1"/>
    <row r="63634" ht="16.5" hidden="1" customHeight="1"/>
    <row r="63635" ht="16.5" hidden="1" customHeight="1"/>
    <row r="63636" ht="16.5" hidden="1" customHeight="1"/>
    <row r="63637" ht="16.5" hidden="1" customHeight="1"/>
    <row r="63638" ht="16.5" hidden="1" customHeight="1"/>
    <row r="63639" ht="16.5" hidden="1" customHeight="1"/>
    <row r="63640" ht="16.5" hidden="1" customHeight="1"/>
    <row r="63641" ht="16.5" hidden="1" customHeight="1"/>
    <row r="63642" ht="16.5" hidden="1" customHeight="1"/>
    <row r="63643" ht="16.5" hidden="1" customHeight="1"/>
    <row r="63644" ht="16.5" hidden="1" customHeight="1"/>
    <row r="63645" ht="16.5" hidden="1" customHeight="1"/>
    <row r="63646" ht="16.5" hidden="1" customHeight="1"/>
    <row r="63647" ht="16.5" hidden="1" customHeight="1"/>
    <row r="63648" ht="16.5" hidden="1" customHeight="1"/>
    <row r="63649" ht="16.5" hidden="1" customHeight="1"/>
    <row r="63650" ht="16.5" hidden="1" customHeight="1"/>
    <row r="63651" ht="16.5" hidden="1" customHeight="1"/>
    <row r="63652" ht="16.5" hidden="1" customHeight="1"/>
    <row r="63653" ht="16.5" hidden="1" customHeight="1"/>
    <row r="63654" ht="16.5" hidden="1" customHeight="1"/>
    <row r="63655" ht="16.5" hidden="1" customHeight="1"/>
    <row r="63656" ht="16.5" hidden="1" customHeight="1"/>
    <row r="63657" ht="16.5" hidden="1" customHeight="1"/>
    <row r="63658" ht="16.5" hidden="1" customHeight="1"/>
    <row r="63659" ht="16.5" hidden="1" customHeight="1"/>
    <row r="63660" ht="16.5" hidden="1" customHeight="1"/>
    <row r="63661" ht="16.5" hidden="1" customHeight="1"/>
    <row r="63662" ht="16.5" hidden="1" customHeight="1"/>
    <row r="63663" ht="16.5" hidden="1" customHeight="1"/>
    <row r="63664" ht="16.5" hidden="1" customHeight="1"/>
    <row r="63665" ht="16.5" hidden="1" customHeight="1"/>
    <row r="63666" ht="16.5" hidden="1" customHeight="1"/>
    <row r="63667" ht="16.5" hidden="1" customHeight="1"/>
    <row r="63668" ht="16.5" hidden="1" customHeight="1"/>
    <row r="63669" ht="16.5" hidden="1" customHeight="1"/>
    <row r="63670" ht="16.5" hidden="1" customHeight="1"/>
    <row r="63671" ht="16.5" hidden="1" customHeight="1"/>
    <row r="63672" ht="16.5" hidden="1" customHeight="1"/>
    <row r="63673" ht="16.5" hidden="1" customHeight="1"/>
    <row r="63674" ht="16.5" hidden="1" customHeight="1"/>
    <row r="63675" ht="16.5" hidden="1" customHeight="1"/>
    <row r="63676" ht="16.5" hidden="1" customHeight="1"/>
    <row r="63677" ht="16.5" hidden="1" customHeight="1"/>
    <row r="63678" ht="16.5" hidden="1" customHeight="1"/>
    <row r="63679" ht="16.5" hidden="1" customHeight="1"/>
    <row r="63680" ht="16.5" hidden="1" customHeight="1"/>
    <row r="63681" ht="16.5" hidden="1" customHeight="1"/>
    <row r="63682" ht="16.5" hidden="1" customHeight="1"/>
    <row r="63683" ht="16.5" hidden="1" customHeight="1"/>
    <row r="63684" ht="16.5" hidden="1" customHeight="1"/>
    <row r="63685" ht="16.5" hidden="1" customHeight="1"/>
    <row r="63686" ht="16.5" hidden="1" customHeight="1"/>
    <row r="63687" ht="16.5" hidden="1" customHeight="1"/>
    <row r="63688" ht="16.5" hidden="1" customHeight="1"/>
    <row r="63689" ht="16.5" hidden="1" customHeight="1"/>
    <row r="63690" ht="16.5" hidden="1" customHeight="1"/>
    <row r="63691" ht="16.5" hidden="1" customHeight="1"/>
    <row r="63692" ht="16.5" hidden="1" customHeight="1"/>
    <row r="63693" ht="16.5" hidden="1" customHeight="1"/>
    <row r="63694" ht="16.5" hidden="1" customHeight="1"/>
    <row r="63695" ht="16.5" hidden="1" customHeight="1"/>
    <row r="63696" ht="16.5" hidden="1" customHeight="1"/>
    <row r="63697" ht="16.5" hidden="1" customHeight="1"/>
    <row r="63698" ht="16.5" hidden="1" customHeight="1"/>
    <row r="63699" ht="16.5" hidden="1" customHeight="1"/>
    <row r="63700" ht="16.5" hidden="1" customHeight="1"/>
    <row r="63701" ht="16.5" hidden="1" customHeight="1"/>
    <row r="63702" ht="16.5" hidden="1" customHeight="1"/>
    <row r="63703" ht="16.5" hidden="1" customHeight="1"/>
    <row r="63704" ht="16.5" hidden="1" customHeight="1"/>
    <row r="63705" ht="16.5" hidden="1" customHeight="1"/>
    <row r="63706" ht="16.5" hidden="1" customHeight="1"/>
    <row r="63707" ht="16.5" hidden="1" customHeight="1"/>
    <row r="63708" ht="16.5" hidden="1" customHeight="1"/>
    <row r="63709" ht="16.5" hidden="1" customHeight="1"/>
    <row r="63710" ht="16.5" hidden="1" customHeight="1"/>
    <row r="63711" ht="16.5" hidden="1" customHeight="1"/>
    <row r="63712" ht="16.5" hidden="1" customHeight="1"/>
    <row r="63713" ht="16.5" hidden="1" customHeight="1"/>
    <row r="63714" ht="16.5" hidden="1" customHeight="1"/>
    <row r="63715" ht="16.5" hidden="1" customHeight="1"/>
    <row r="63716" ht="16.5" hidden="1" customHeight="1"/>
    <row r="63717" ht="16.5" hidden="1" customHeight="1"/>
    <row r="63718" ht="16.5" hidden="1" customHeight="1"/>
    <row r="63719" ht="16.5" hidden="1" customHeight="1"/>
    <row r="63720" ht="16.5" hidden="1" customHeight="1"/>
    <row r="63721" ht="16.5" hidden="1" customHeight="1"/>
    <row r="63722" ht="16.5" hidden="1" customHeight="1"/>
    <row r="63723" ht="16.5" hidden="1" customHeight="1"/>
    <row r="63724" ht="16.5" hidden="1" customHeight="1"/>
    <row r="63725" ht="16.5" hidden="1" customHeight="1"/>
    <row r="63726" ht="16.5" hidden="1" customHeight="1"/>
    <row r="63727" ht="16.5" hidden="1" customHeight="1"/>
    <row r="63728" ht="16.5" hidden="1" customHeight="1"/>
    <row r="63729" ht="16.5" hidden="1" customHeight="1"/>
    <row r="63730" ht="16.5" hidden="1" customHeight="1"/>
    <row r="63731" ht="16.5" hidden="1" customHeight="1"/>
    <row r="63732" ht="16.5" hidden="1" customHeight="1"/>
    <row r="63733" ht="16.5" hidden="1" customHeight="1"/>
    <row r="63734" ht="16.5" hidden="1" customHeight="1"/>
    <row r="63735" ht="16.5" hidden="1" customHeight="1"/>
    <row r="63736" ht="16.5" hidden="1" customHeight="1"/>
    <row r="63737" ht="16.5" hidden="1" customHeight="1"/>
    <row r="63738" ht="16.5" hidden="1" customHeight="1"/>
    <row r="63739" ht="16.5" hidden="1" customHeight="1"/>
    <row r="63740" ht="16.5" hidden="1" customHeight="1"/>
    <row r="63741" ht="16.5" hidden="1" customHeight="1"/>
    <row r="63742" ht="16.5" hidden="1" customHeight="1"/>
    <row r="63743" ht="16.5" hidden="1" customHeight="1"/>
    <row r="63744" ht="16.5" hidden="1" customHeight="1"/>
    <row r="63745" ht="16.5" hidden="1" customHeight="1"/>
    <row r="63746" ht="16.5" hidden="1" customHeight="1"/>
    <row r="63747" ht="16.5" hidden="1" customHeight="1"/>
    <row r="63748" ht="16.5" hidden="1" customHeight="1"/>
    <row r="63749" ht="16.5" hidden="1" customHeight="1"/>
    <row r="63750" ht="16.5" hidden="1" customHeight="1"/>
    <row r="63751" ht="16.5" hidden="1" customHeight="1"/>
    <row r="63752" ht="16.5" hidden="1" customHeight="1"/>
    <row r="63753" ht="16.5" hidden="1" customHeight="1"/>
    <row r="63754" ht="16.5" hidden="1" customHeight="1"/>
    <row r="63755" ht="16.5" hidden="1" customHeight="1"/>
    <row r="63756" ht="16.5" hidden="1" customHeight="1"/>
    <row r="63757" ht="16.5" hidden="1" customHeight="1"/>
    <row r="63758" ht="16.5" hidden="1" customHeight="1"/>
    <row r="63759" ht="16.5" hidden="1" customHeight="1"/>
    <row r="63760" ht="16.5" hidden="1" customHeight="1"/>
    <row r="63761" ht="16.5" hidden="1" customHeight="1"/>
    <row r="63762" ht="16.5" hidden="1" customHeight="1"/>
    <row r="63763" ht="16.5" hidden="1" customHeight="1"/>
    <row r="63764" ht="16.5" hidden="1" customHeight="1"/>
    <row r="63765" ht="16.5" hidden="1" customHeight="1"/>
    <row r="63766" ht="16.5" hidden="1" customHeight="1"/>
    <row r="63767" ht="16.5" hidden="1" customHeight="1"/>
    <row r="63768" ht="16.5" hidden="1" customHeight="1"/>
    <row r="63769" ht="16.5" hidden="1" customHeight="1"/>
    <row r="63770" ht="16.5" hidden="1" customHeight="1"/>
    <row r="63771" ht="16.5" hidden="1" customHeight="1"/>
    <row r="63772" ht="16.5" hidden="1" customHeight="1"/>
    <row r="63773" ht="16.5" hidden="1" customHeight="1"/>
    <row r="63774" ht="16.5" hidden="1" customHeight="1"/>
    <row r="63775" ht="16.5" hidden="1" customHeight="1"/>
    <row r="63776" ht="16.5" hidden="1" customHeight="1"/>
    <row r="63777" ht="16.5" hidden="1" customHeight="1"/>
    <row r="63778" ht="16.5" hidden="1" customHeight="1"/>
    <row r="63779" ht="16.5" hidden="1" customHeight="1"/>
    <row r="63780" ht="16.5" hidden="1" customHeight="1"/>
    <row r="63781" ht="16.5" hidden="1" customHeight="1"/>
    <row r="63782" ht="16.5" hidden="1" customHeight="1"/>
    <row r="63783" ht="16.5" hidden="1" customHeight="1"/>
    <row r="63784" ht="16.5" hidden="1" customHeight="1"/>
    <row r="63785" ht="16.5" hidden="1" customHeight="1"/>
    <row r="63786" ht="16.5" hidden="1" customHeight="1"/>
    <row r="63787" ht="16.5" hidden="1" customHeight="1"/>
    <row r="63788" ht="16.5" hidden="1" customHeight="1"/>
    <row r="63789" ht="16.5" hidden="1" customHeight="1"/>
    <row r="63790" ht="16.5" hidden="1" customHeight="1"/>
    <row r="63791" ht="16.5" hidden="1" customHeight="1"/>
    <row r="63792" ht="16.5" hidden="1" customHeight="1"/>
    <row r="63793" ht="16.5" hidden="1" customHeight="1"/>
    <row r="63794" ht="16.5" hidden="1" customHeight="1"/>
    <row r="63795" ht="16.5" hidden="1" customHeight="1"/>
    <row r="63796" ht="16.5" hidden="1" customHeight="1"/>
    <row r="63797" ht="16.5" hidden="1" customHeight="1"/>
    <row r="63798" ht="16.5" hidden="1" customHeight="1"/>
    <row r="63799" ht="16.5" hidden="1" customHeight="1"/>
    <row r="63800" ht="16.5" hidden="1" customHeight="1"/>
    <row r="63801" ht="16.5" hidden="1" customHeight="1"/>
    <row r="63802" ht="16.5" hidden="1" customHeight="1"/>
    <row r="63803" ht="16.5" hidden="1" customHeight="1"/>
    <row r="63804" ht="16.5" hidden="1" customHeight="1"/>
    <row r="63805" ht="16.5" hidden="1" customHeight="1"/>
    <row r="63806" ht="16.5" hidden="1" customHeight="1"/>
    <row r="63807" ht="16.5" hidden="1" customHeight="1"/>
    <row r="63808" ht="16.5" hidden="1" customHeight="1"/>
    <row r="63809" ht="16.5" hidden="1" customHeight="1"/>
    <row r="63810" ht="16.5" hidden="1" customHeight="1"/>
    <row r="63811" ht="16.5" hidden="1" customHeight="1"/>
    <row r="63812" ht="16.5" hidden="1" customHeight="1"/>
    <row r="63813" ht="16.5" hidden="1" customHeight="1"/>
    <row r="63814" ht="16.5" hidden="1" customHeight="1"/>
    <row r="63815" ht="16.5" hidden="1" customHeight="1"/>
    <row r="63816" ht="16.5" hidden="1" customHeight="1"/>
    <row r="63817" ht="16.5" hidden="1" customHeight="1"/>
    <row r="63818" ht="16.5" hidden="1" customHeight="1"/>
    <row r="63819" ht="16.5" hidden="1" customHeight="1"/>
    <row r="63820" ht="16.5" hidden="1" customHeight="1"/>
    <row r="63821" ht="16.5" hidden="1" customHeight="1"/>
    <row r="63822" ht="16.5" hidden="1" customHeight="1"/>
    <row r="63823" ht="16.5" hidden="1" customHeight="1"/>
    <row r="63824" ht="16.5" hidden="1" customHeight="1"/>
    <row r="63825" ht="16.5" hidden="1" customHeight="1"/>
    <row r="63826" ht="16.5" hidden="1" customHeight="1"/>
    <row r="63827" ht="16.5" hidden="1" customHeight="1"/>
    <row r="63828" ht="16.5" hidden="1" customHeight="1"/>
    <row r="63829" ht="16.5" hidden="1" customHeight="1"/>
    <row r="63830" ht="16.5" hidden="1" customHeight="1"/>
    <row r="63831" ht="16.5" hidden="1" customHeight="1"/>
    <row r="63832" ht="16.5" hidden="1" customHeight="1"/>
    <row r="63833" ht="16.5" hidden="1" customHeight="1"/>
    <row r="63834" ht="16.5" hidden="1" customHeight="1"/>
    <row r="63835" ht="16.5" hidden="1" customHeight="1"/>
    <row r="63836" ht="16.5" hidden="1" customHeight="1"/>
    <row r="63837" ht="16.5" hidden="1" customHeight="1"/>
    <row r="63838" ht="16.5" hidden="1" customHeight="1"/>
    <row r="63839" ht="16.5" hidden="1" customHeight="1"/>
    <row r="63840" ht="16.5" hidden="1" customHeight="1"/>
    <row r="63841" ht="16.5" hidden="1" customHeight="1"/>
    <row r="63842" ht="16.5" hidden="1" customHeight="1"/>
    <row r="63843" ht="16.5" hidden="1" customHeight="1"/>
    <row r="63844" ht="16.5" hidden="1" customHeight="1"/>
    <row r="63845" ht="16.5" hidden="1" customHeight="1"/>
    <row r="63846" ht="16.5" hidden="1" customHeight="1"/>
    <row r="63847" ht="16.5" hidden="1" customHeight="1"/>
    <row r="63848" ht="16.5" hidden="1" customHeight="1"/>
    <row r="63849" ht="16.5" hidden="1" customHeight="1"/>
    <row r="63850" ht="16.5" hidden="1" customHeight="1"/>
    <row r="63851" ht="16.5" hidden="1" customHeight="1"/>
    <row r="63852" ht="16.5" hidden="1" customHeight="1"/>
    <row r="63853" ht="16.5" hidden="1" customHeight="1"/>
    <row r="63854" ht="16.5" hidden="1" customHeight="1"/>
    <row r="63855" ht="16.5" hidden="1" customHeight="1"/>
    <row r="63856" ht="16.5" hidden="1" customHeight="1"/>
    <row r="63857" ht="16.5" hidden="1" customHeight="1"/>
    <row r="63858" ht="16.5" hidden="1" customHeight="1"/>
    <row r="63859" ht="16.5" hidden="1" customHeight="1"/>
    <row r="63860" ht="16.5" hidden="1" customHeight="1"/>
    <row r="63861" ht="16.5" hidden="1" customHeight="1"/>
    <row r="63862" ht="16.5" hidden="1" customHeight="1"/>
    <row r="63863" ht="16.5" hidden="1" customHeight="1"/>
    <row r="63864" ht="16.5" hidden="1" customHeight="1"/>
    <row r="63865" ht="16.5" hidden="1" customHeight="1"/>
    <row r="63866" ht="16.5" hidden="1" customHeight="1"/>
    <row r="63867" ht="16.5" hidden="1" customHeight="1"/>
    <row r="63868" ht="16.5" hidden="1" customHeight="1"/>
    <row r="63869" ht="16.5" hidden="1" customHeight="1"/>
    <row r="63870" ht="16.5" hidden="1" customHeight="1"/>
    <row r="63871" ht="16.5" hidden="1" customHeight="1"/>
    <row r="63872" ht="16.5" hidden="1" customHeight="1"/>
    <row r="63873" ht="16.5" hidden="1" customHeight="1"/>
    <row r="63874" ht="16.5" hidden="1" customHeight="1"/>
    <row r="63875" ht="16.5" hidden="1" customHeight="1"/>
    <row r="63876" ht="16.5" hidden="1" customHeight="1"/>
    <row r="63877" ht="16.5" hidden="1" customHeight="1"/>
    <row r="63878" ht="16.5" hidden="1" customHeight="1"/>
    <row r="63879" ht="16.5" hidden="1" customHeight="1"/>
    <row r="63880" ht="16.5" hidden="1" customHeight="1"/>
    <row r="63881" ht="16.5" hidden="1" customHeight="1"/>
    <row r="63882" ht="16.5" hidden="1" customHeight="1"/>
    <row r="63883" ht="16.5" hidden="1" customHeight="1"/>
    <row r="63884" ht="16.5" hidden="1" customHeight="1"/>
    <row r="63885" ht="16.5" hidden="1" customHeight="1"/>
    <row r="63886" ht="16.5" hidden="1" customHeight="1"/>
    <row r="63887" ht="16.5" hidden="1" customHeight="1"/>
    <row r="63888" ht="16.5" hidden="1" customHeight="1"/>
    <row r="63889" ht="16.5" hidden="1" customHeight="1"/>
    <row r="63890" ht="16.5" hidden="1" customHeight="1"/>
    <row r="63891" ht="16.5" hidden="1" customHeight="1"/>
    <row r="63892" ht="16.5" hidden="1" customHeight="1"/>
    <row r="63893" ht="16.5" hidden="1" customHeight="1"/>
    <row r="63894" ht="16.5" hidden="1" customHeight="1"/>
    <row r="63895" ht="16.5" hidden="1" customHeight="1"/>
    <row r="63896" ht="16.5" hidden="1" customHeight="1"/>
    <row r="63897" ht="16.5" hidden="1" customHeight="1"/>
    <row r="63898" ht="16.5" hidden="1" customHeight="1"/>
    <row r="63899" ht="16.5" hidden="1" customHeight="1"/>
    <row r="63900" ht="16.5" hidden="1" customHeight="1"/>
    <row r="63901" ht="16.5" hidden="1" customHeight="1"/>
    <row r="63902" ht="16.5" hidden="1" customHeight="1"/>
    <row r="63903" ht="16.5" hidden="1" customHeight="1"/>
    <row r="63904" ht="16.5" hidden="1" customHeight="1"/>
    <row r="63905" ht="16.5" hidden="1" customHeight="1"/>
    <row r="63906" ht="16.5" hidden="1" customHeight="1"/>
    <row r="63907" ht="16.5" hidden="1" customHeight="1"/>
    <row r="63908" ht="16.5" hidden="1" customHeight="1"/>
    <row r="63909" ht="16.5" hidden="1" customHeight="1"/>
    <row r="63910" ht="16.5" hidden="1" customHeight="1"/>
    <row r="63911" ht="16.5" hidden="1" customHeight="1"/>
    <row r="63912" ht="16.5" hidden="1" customHeight="1"/>
    <row r="63913" ht="16.5" hidden="1" customHeight="1"/>
    <row r="63914" ht="16.5" hidden="1" customHeight="1"/>
    <row r="63915" ht="16.5" hidden="1" customHeight="1"/>
    <row r="63916" ht="16.5" hidden="1" customHeight="1"/>
    <row r="63917" ht="16.5" hidden="1" customHeight="1"/>
    <row r="63918" ht="16.5" hidden="1" customHeight="1"/>
    <row r="63919" ht="16.5" hidden="1" customHeight="1"/>
    <row r="63920" ht="16.5" hidden="1" customHeight="1"/>
    <row r="63921" ht="16.5" hidden="1" customHeight="1"/>
    <row r="63922" ht="16.5" hidden="1" customHeight="1"/>
    <row r="63923" ht="16.5" hidden="1" customHeight="1"/>
    <row r="63924" ht="16.5" hidden="1" customHeight="1"/>
    <row r="63925" ht="16.5" hidden="1" customHeight="1"/>
    <row r="63926" ht="16.5" hidden="1" customHeight="1"/>
    <row r="63927" ht="16.5" hidden="1" customHeight="1"/>
    <row r="63928" ht="16.5" hidden="1" customHeight="1"/>
    <row r="63929" ht="16.5" hidden="1" customHeight="1"/>
    <row r="63930" ht="16.5" hidden="1" customHeight="1"/>
    <row r="63931" ht="16.5" hidden="1" customHeight="1"/>
    <row r="63932" ht="16.5" hidden="1" customHeight="1"/>
    <row r="63933" ht="16.5" hidden="1" customHeight="1"/>
    <row r="63934" ht="16.5" hidden="1" customHeight="1"/>
    <row r="63935" ht="16.5" hidden="1" customHeight="1"/>
    <row r="63936" ht="16.5" hidden="1" customHeight="1"/>
    <row r="63937" ht="16.5" hidden="1" customHeight="1"/>
    <row r="63938" ht="16.5" hidden="1" customHeight="1"/>
    <row r="63939" ht="16.5" hidden="1" customHeight="1"/>
    <row r="63940" ht="16.5" hidden="1" customHeight="1"/>
    <row r="63941" ht="16.5" hidden="1" customHeight="1"/>
    <row r="63942" ht="16.5" hidden="1" customHeight="1"/>
    <row r="63943" ht="16.5" hidden="1" customHeight="1"/>
    <row r="63944" ht="16.5" hidden="1" customHeight="1"/>
    <row r="63945" ht="16.5" hidden="1" customHeight="1"/>
    <row r="63946" ht="16.5" hidden="1" customHeight="1"/>
    <row r="63947" ht="16.5" hidden="1" customHeight="1"/>
    <row r="63948" ht="16.5" hidden="1" customHeight="1"/>
    <row r="63949" ht="16.5" hidden="1" customHeight="1"/>
    <row r="63950" ht="16.5" hidden="1" customHeight="1"/>
    <row r="63951" ht="16.5" hidden="1" customHeight="1"/>
    <row r="63952" ht="16.5" hidden="1" customHeight="1"/>
    <row r="63953" ht="16.5" hidden="1" customHeight="1"/>
    <row r="63954" ht="16.5" hidden="1" customHeight="1"/>
    <row r="63955" ht="16.5" hidden="1" customHeight="1"/>
    <row r="63956" ht="16.5" hidden="1" customHeight="1"/>
    <row r="63957" ht="16.5" hidden="1" customHeight="1"/>
    <row r="63958" ht="16.5" hidden="1" customHeight="1"/>
    <row r="63959" ht="16.5" hidden="1" customHeight="1"/>
    <row r="63960" ht="16.5" hidden="1" customHeight="1"/>
    <row r="63961" ht="16.5" hidden="1" customHeight="1"/>
    <row r="63962" ht="16.5" hidden="1" customHeight="1"/>
    <row r="63963" ht="16.5" hidden="1" customHeight="1"/>
    <row r="63964" ht="16.5" hidden="1" customHeight="1"/>
    <row r="63965" ht="16.5" hidden="1" customHeight="1"/>
    <row r="63966" ht="16.5" hidden="1" customHeight="1"/>
    <row r="63967" ht="16.5" hidden="1" customHeight="1"/>
    <row r="63968" ht="16.5" hidden="1" customHeight="1"/>
    <row r="63969" ht="16.5" hidden="1" customHeight="1"/>
    <row r="63970" ht="16.5" hidden="1" customHeight="1"/>
    <row r="63971" ht="16.5" hidden="1" customHeight="1"/>
    <row r="63972" ht="16.5" hidden="1" customHeight="1"/>
    <row r="63973" ht="16.5" hidden="1" customHeight="1"/>
    <row r="63974" ht="16.5" hidden="1" customHeight="1"/>
    <row r="63975" ht="16.5" hidden="1" customHeight="1"/>
    <row r="63976" ht="16.5" hidden="1" customHeight="1"/>
    <row r="63977" ht="16.5" hidden="1" customHeight="1"/>
    <row r="63978" ht="16.5" hidden="1" customHeight="1"/>
    <row r="63979" ht="16.5" hidden="1" customHeight="1"/>
    <row r="63980" ht="16.5" hidden="1" customHeight="1"/>
    <row r="63981" ht="16.5" hidden="1" customHeight="1"/>
    <row r="63982" ht="16.5" hidden="1" customHeight="1"/>
    <row r="63983" ht="16.5" hidden="1" customHeight="1"/>
    <row r="63984" ht="16.5" hidden="1" customHeight="1"/>
    <row r="63985" ht="16.5" hidden="1" customHeight="1"/>
    <row r="63986" ht="16.5" hidden="1" customHeight="1"/>
    <row r="63987" ht="16.5" hidden="1" customHeight="1"/>
    <row r="63988" ht="16.5" hidden="1" customHeight="1"/>
    <row r="63989" ht="16.5" hidden="1" customHeight="1"/>
    <row r="63990" ht="16.5" hidden="1" customHeight="1"/>
    <row r="63991" ht="16.5" hidden="1" customHeight="1"/>
    <row r="63992" ht="16.5" hidden="1" customHeight="1"/>
    <row r="63993" ht="16.5" hidden="1" customHeight="1"/>
    <row r="63994" ht="16.5" hidden="1" customHeight="1"/>
    <row r="63995" ht="16.5" hidden="1" customHeight="1"/>
    <row r="63996" ht="16.5" hidden="1" customHeight="1"/>
    <row r="63997" ht="16.5" hidden="1" customHeight="1"/>
    <row r="63998" ht="16.5" hidden="1" customHeight="1"/>
    <row r="63999" ht="16.5" hidden="1" customHeight="1"/>
    <row r="64000" ht="16.5" hidden="1" customHeight="1"/>
    <row r="64001" ht="16.5" hidden="1" customHeight="1"/>
    <row r="64002" ht="16.5" hidden="1" customHeight="1"/>
    <row r="64003" ht="16.5" hidden="1" customHeight="1"/>
    <row r="64004" ht="16.5" hidden="1" customHeight="1"/>
    <row r="64005" ht="16.5" hidden="1" customHeight="1"/>
    <row r="64006" ht="16.5" hidden="1" customHeight="1"/>
    <row r="64007" ht="16.5" hidden="1" customHeight="1"/>
    <row r="64008" ht="16.5" hidden="1" customHeight="1"/>
    <row r="64009" ht="16.5" hidden="1" customHeight="1"/>
    <row r="64010" ht="16.5" hidden="1" customHeight="1"/>
    <row r="64011" ht="16.5" hidden="1" customHeight="1"/>
    <row r="64012" ht="16.5" hidden="1" customHeight="1"/>
    <row r="64013" ht="16.5" hidden="1" customHeight="1"/>
    <row r="64014" ht="16.5" hidden="1" customHeight="1"/>
    <row r="64015" ht="16.5" hidden="1" customHeight="1"/>
    <row r="64016" ht="16.5" hidden="1" customHeight="1"/>
    <row r="64017" ht="16.5" hidden="1" customHeight="1"/>
    <row r="64018" ht="16.5" hidden="1" customHeight="1"/>
    <row r="64019" ht="16.5" hidden="1" customHeight="1"/>
    <row r="64020" ht="16.5" hidden="1" customHeight="1"/>
    <row r="64021" ht="16.5" hidden="1" customHeight="1"/>
    <row r="64022" ht="16.5" hidden="1" customHeight="1"/>
    <row r="64023" ht="16.5" hidden="1" customHeight="1"/>
    <row r="64024" ht="16.5" hidden="1" customHeight="1"/>
    <row r="64025" ht="16.5" hidden="1" customHeight="1"/>
    <row r="64026" ht="16.5" hidden="1" customHeight="1"/>
    <row r="64027" ht="16.5" hidden="1" customHeight="1"/>
    <row r="64028" ht="16.5" hidden="1" customHeight="1"/>
    <row r="64029" ht="16.5" hidden="1" customHeight="1"/>
    <row r="64030" ht="16.5" hidden="1" customHeight="1"/>
    <row r="64031" ht="16.5" hidden="1" customHeight="1"/>
    <row r="64032" ht="16.5" hidden="1" customHeight="1"/>
    <row r="64033" ht="16.5" hidden="1" customHeight="1"/>
    <row r="64034" ht="16.5" hidden="1" customHeight="1"/>
    <row r="64035" ht="16.5" hidden="1" customHeight="1"/>
    <row r="64036" ht="16.5" hidden="1" customHeight="1"/>
    <row r="64037" ht="16.5" hidden="1" customHeight="1"/>
    <row r="64038" ht="16.5" hidden="1" customHeight="1"/>
    <row r="64039" ht="16.5" hidden="1" customHeight="1"/>
    <row r="64040" ht="16.5" hidden="1" customHeight="1"/>
    <row r="64041" ht="16.5" hidden="1" customHeight="1"/>
    <row r="64042" ht="16.5" hidden="1" customHeight="1"/>
    <row r="64043" ht="16.5" hidden="1" customHeight="1"/>
    <row r="64044" ht="16.5" hidden="1" customHeight="1"/>
    <row r="64045" ht="16.5" hidden="1" customHeight="1"/>
    <row r="64046" ht="16.5" hidden="1" customHeight="1"/>
    <row r="64047" ht="16.5" hidden="1" customHeight="1"/>
    <row r="64048" ht="16.5" hidden="1" customHeight="1"/>
    <row r="64049" ht="16.5" hidden="1" customHeight="1"/>
    <row r="64050" ht="16.5" hidden="1" customHeight="1"/>
    <row r="64051" ht="16.5" hidden="1" customHeight="1"/>
    <row r="64052" ht="16.5" hidden="1" customHeight="1"/>
    <row r="64053" ht="16.5" hidden="1" customHeight="1"/>
    <row r="64054" ht="16.5" hidden="1" customHeight="1"/>
    <row r="64055" ht="16.5" hidden="1" customHeight="1"/>
    <row r="64056" ht="16.5" hidden="1" customHeight="1"/>
    <row r="64057" ht="16.5" hidden="1" customHeight="1"/>
    <row r="64058" ht="16.5" hidden="1" customHeight="1"/>
    <row r="64059" ht="16.5" hidden="1" customHeight="1"/>
    <row r="64060" ht="16.5" hidden="1" customHeight="1"/>
    <row r="64061" ht="16.5" hidden="1" customHeight="1"/>
    <row r="64062" ht="16.5" hidden="1" customHeight="1"/>
    <row r="64063" ht="16.5" hidden="1" customHeight="1"/>
    <row r="64064" ht="16.5" hidden="1" customHeight="1"/>
    <row r="64065" ht="16.5" hidden="1" customHeight="1"/>
    <row r="64066" ht="16.5" hidden="1" customHeight="1"/>
    <row r="64067" ht="16.5" hidden="1" customHeight="1"/>
    <row r="64068" ht="16.5" hidden="1" customHeight="1"/>
    <row r="64069" ht="16.5" hidden="1" customHeight="1"/>
    <row r="64070" ht="16.5" hidden="1" customHeight="1"/>
    <row r="64071" ht="16.5" hidden="1" customHeight="1"/>
    <row r="64072" ht="16.5" hidden="1" customHeight="1"/>
    <row r="64073" ht="16.5" hidden="1" customHeight="1"/>
    <row r="64074" ht="16.5" hidden="1" customHeight="1"/>
    <row r="64075" ht="16.5" hidden="1" customHeight="1"/>
    <row r="64076" ht="16.5" hidden="1" customHeight="1"/>
    <row r="64077" ht="16.5" hidden="1" customHeight="1"/>
    <row r="64078" ht="16.5" hidden="1" customHeight="1"/>
    <row r="64079" ht="16.5" hidden="1" customHeight="1"/>
    <row r="64080" ht="16.5" hidden="1" customHeight="1"/>
    <row r="64081" ht="16.5" hidden="1" customHeight="1"/>
    <row r="64082" ht="16.5" hidden="1" customHeight="1"/>
    <row r="64083" ht="16.5" hidden="1" customHeight="1"/>
    <row r="64084" ht="16.5" hidden="1" customHeight="1"/>
    <row r="64085" ht="16.5" hidden="1" customHeight="1"/>
    <row r="64086" ht="16.5" hidden="1" customHeight="1"/>
    <row r="64087" ht="16.5" hidden="1" customHeight="1"/>
    <row r="64088" ht="16.5" hidden="1" customHeight="1"/>
    <row r="64089" ht="16.5" hidden="1" customHeight="1"/>
    <row r="64090" ht="16.5" hidden="1" customHeight="1"/>
    <row r="64091" ht="16.5" hidden="1" customHeight="1"/>
    <row r="64092" ht="16.5" hidden="1" customHeight="1"/>
    <row r="64093" ht="16.5" hidden="1" customHeight="1"/>
    <row r="64094" ht="16.5" hidden="1" customHeight="1"/>
    <row r="64095" ht="16.5" hidden="1" customHeight="1"/>
    <row r="64096" ht="16.5" hidden="1" customHeight="1"/>
    <row r="64097" ht="16.5" hidden="1" customHeight="1"/>
    <row r="64098" ht="16.5" hidden="1" customHeight="1"/>
    <row r="64099" ht="16.5" hidden="1" customHeight="1"/>
    <row r="64100" ht="16.5" hidden="1" customHeight="1"/>
    <row r="64101" ht="16.5" hidden="1" customHeight="1"/>
    <row r="64102" ht="16.5" hidden="1" customHeight="1"/>
    <row r="64103" ht="16.5" hidden="1" customHeight="1"/>
    <row r="64104" ht="16.5" hidden="1" customHeight="1"/>
    <row r="64105" ht="16.5" hidden="1" customHeight="1"/>
    <row r="64106" ht="16.5" hidden="1" customHeight="1"/>
    <row r="64107" ht="16.5" hidden="1" customHeight="1"/>
    <row r="64108" ht="16.5" hidden="1" customHeight="1"/>
    <row r="64109" ht="16.5" hidden="1" customHeight="1"/>
    <row r="64110" ht="16.5" hidden="1" customHeight="1"/>
    <row r="64111" ht="16.5" hidden="1" customHeight="1"/>
    <row r="64112" ht="16.5" hidden="1" customHeight="1"/>
    <row r="64113" ht="16.5" hidden="1" customHeight="1"/>
    <row r="64114" ht="16.5" hidden="1" customHeight="1"/>
    <row r="64115" ht="16.5" hidden="1" customHeight="1"/>
    <row r="64116" ht="16.5" hidden="1" customHeight="1"/>
    <row r="64117" ht="16.5" hidden="1" customHeight="1"/>
    <row r="64118" ht="16.5" hidden="1" customHeight="1"/>
    <row r="64119" ht="16.5" hidden="1" customHeight="1"/>
    <row r="64120" ht="16.5" hidden="1" customHeight="1"/>
    <row r="64121" ht="16.5" hidden="1" customHeight="1"/>
    <row r="64122" ht="16.5" hidden="1" customHeight="1"/>
    <row r="64123" ht="16.5" hidden="1" customHeight="1"/>
    <row r="64124" ht="16.5" hidden="1" customHeight="1"/>
    <row r="64125" ht="16.5" hidden="1" customHeight="1"/>
    <row r="64126" ht="16.5" hidden="1" customHeight="1"/>
    <row r="64127" ht="16.5" hidden="1" customHeight="1"/>
    <row r="64128" ht="16.5" hidden="1" customHeight="1"/>
    <row r="64129" ht="16.5" hidden="1" customHeight="1"/>
    <row r="64130" ht="16.5" hidden="1" customHeight="1"/>
    <row r="64131" ht="16.5" hidden="1" customHeight="1"/>
    <row r="64132" ht="16.5" hidden="1" customHeight="1"/>
    <row r="64133" ht="16.5" hidden="1" customHeight="1"/>
    <row r="64134" ht="16.5" hidden="1" customHeight="1"/>
    <row r="64135" ht="16.5" hidden="1" customHeight="1"/>
    <row r="64136" ht="16.5" hidden="1" customHeight="1"/>
    <row r="64137" ht="16.5" hidden="1" customHeight="1"/>
    <row r="64138" ht="16.5" hidden="1" customHeight="1"/>
    <row r="64139" ht="16.5" hidden="1" customHeight="1"/>
    <row r="64140" ht="16.5" hidden="1" customHeight="1"/>
    <row r="64141" ht="16.5" hidden="1" customHeight="1"/>
    <row r="64142" ht="16.5" hidden="1" customHeight="1"/>
    <row r="64143" ht="16.5" hidden="1" customHeight="1"/>
    <row r="64144" ht="16.5" hidden="1" customHeight="1"/>
    <row r="64145" ht="16.5" hidden="1" customHeight="1"/>
    <row r="64146" ht="16.5" hidden="1" customHeight="1"/>
    <row r="64147" ht="16.5" hidden="1" customHeight="1"/>
    <row r="64148" ht="16.5" hidden="1" customHeight="1"/>
    <row r="64149" ht="16.5" hidden="1" customHeight="1"/>
    <row r="64150" ht="16.5" hidden="1" customHeight="1"/>
    <row r="64151" ht="16.5" hidden="1" customHeight="1"/>
    <row r="64152" ht="16.5" hidden="1" customHeight="1"/>
    <row r="64153" ht="16.5" hidden="1" customHeight="1"/>
    <row r="64154" ht="16.5" hidden="1" customHeight="1"/>
    <row r="64155" ht="16.5" hidden="1" customHeight="1"/>
    <row r="64156" ht="16.5" hidden="1" customHeight="1"/>
    <row r="64157" ht="16.5" hidden="1" customHeight="1"/>
    <row r="64158" ht="16.5" hidden="1" customHeight="1"/>
    <row r="64159" ht="16.5" hidden="1" customHeight="1"/>
    <row r="64160" ht="16.5" hidden="1" customHeight="1"/>
    <row r="64161" ht="16.5" hidden="1" customHeight="1"/>
    <row r="64162" ht="16.5" hidden="1" customHeight="1"/>
    <row r="64163" ht="16.5" hidden="1" customHeight="1"/>
    <row r="64164" ht="16.5" hidden="1" customHeight="1"/>
    <row r="64165" ht="16.5" hidden="1" customHeight="1"/>
    <row r="64166" ht="16.5" hidden="1" customHeight="1"/>
    <row r="64167" ht="16.5" hidden="1" customHeight="1"/>
    <row r="64168" ht="16.5" hidden="1" customHeight="1"/>
    <row r="64169" ht="16.5" hidden="1" customHeight="1"/>
    <row r="64170" ht="16.5" hidden="1" customHeight="1"/>
    <row r="64171" ht="16.5" hidden="1" customHeight="1"/>
    <row r="64172" ht="16.5" hidden="1" customHeight="1"/>
    <row r="64173" ht="16.5" hidden="1" customHeight="1"/>
    <row r="64174" ht="16.5" hidden="1" customHeight="1"/>
    <row r="64175" ht="16.5" hidden="1" customHeight="1"/>
    <row r="64176" ht="16.5" hidden="1" customHeight="1"/>
    <row r="64177" ht="16.5" hidden="1" customHeight="1"/>
    <row r="64178" ht="16.5" hidden="1" customHeight="1"/>
    <row r="64179" ht="16.5" hidden="1" customHeight="1"/>
    <row r="64180" ht="16.5" hidden="1" customHeight="1"/>
    <row r="64181" ht="16.5" hidden="1" customHeight="1"/>
    <row r="64182" ht="16.5" hidden="1" customHeight="1"/>
    <row r="64183" ht="16.5" hidden="1" customHeight="1"/>
    <row r="64184" ht="16.5" hidden="1" customHeight="1"/>
    <row r="64185" ht="16.5" hidden="1" customHeight="1"/>
    <row r="64186" ht="16.5" hidden="1" customHeight="1"/>
    <row r="64187" ht="16.5" hidden="1" customHeight="1"/>
    <row r="64188" ht="16.5" hidden="1" customHeight="1"/>
    <row r="64189" ht="16.5" hidden="1" customHeight="1"/>
    <row r="64190" ht="16.5" hidden="1" customHeight="1"/>
    <row r="64191" ht="16.5" hidden="1" customHeight="1"/>
    <row r="64192" ht="16.5" hidden="1" customHeight="1"/>
    <row r="64193" ht="16.5" hidden="1" customHeight="1"/>
    <row r="64194" ht="16.5" hidden="1" customHeight="1"/>
    <row r="64195" ht="16.5" hidden="1" customHeight="1"/>
    <row r="64196" ht="16.5" hidden="1" customHeight="1"/>
    <row r="64197" ht="16.5" hidden="1" customHeight="1"/>
    <row r="64198" ht="16.5" hidden="1" customHeight="1"/>
    <row r="64199" ht="16.5" hidden="1" customHeight="1"/>
    <row r="64200" ht="16.5" hidden="1" customHeight="1"/>
    <row r="64201" ht="16.5" hidden="1" customHeight="1"/>
    <row r="64202" ht="16.5" hidden="1" customHeight="1"/>
    <row r="64203" ht="16.5" hidden="1" customHeight="1"/>
    <row r="64204" ht="16.5" hidden="1" customHeight="1"/>
    <row r="64205" ht="16.5" hidden="1" customHeight="1"/>
    <row r="64206" ht="16.5" hidden="1" customHeight="1"/>
    <row r="64207" ht="16.5" hidden="1" customHeight="1"/>
    <row r="64208" ht="16.5" hidden="1" customHeight="1"/>
    <row r="64209" ht="16.5" hidden="1" customHeight="1"/>
    <row r="64210" ht="16.5" hidden="1" customHeight="1"/>
    <row r="64211" ht="16.5" hidden="1" customHeight="1"/>
    <row r="64212" ht="16.5" hidden="1" customHeight="1"/>
    <row r="64213" ht="16.5" hidden="1" customHeight="1"/>
    <row r="64214" ht="16.5" hidden="1" customHeight="1"/>
    <row r="64215" ht="16.5" hidden="1" customHeight="1"/>
    <row r="64216" ht="16.5" hidden="1" customHeight="1"/>
    <row r="64217" ht="16.5" hidden="1" customHeight="1"/>
    <row r="64218" ht="16.5" hidden="1" customHeight="1"/>
    <row r="64219" ht="16.5" hidden="1" customHeight="1"/>
    <row r="64220" ht="16.5" hidden="1" customHeight="1"/>
    <row r="64221" ht="16.5" hidden="1" customHeight="1"/>
    <row r="64222" ht="16.5" hidden="1" customHeight="1"/>
    <row r="64223" ht="16.5" hidden="1" customHeight="1"/>
    <row r="64224" ht="16.5" hidden="1" customHeight="1"/>
    <row r="64225" ht="16.5" hidden="1" customHeight="1"/>
    <row r="64226" ht="16.5" hidden="1" customHeight="1"/>
    <row r="64227" ht="16.5" hidden="1" customHeight="1"/>
    <row r="64228" ht="16.5" hidden="1" customHeight="1"/>
    <row r="64229" ht="16.5" hidden="1" customHeight="1"/>
    <row r="64230" ht="16.5" hidden="1" customHeight="1"/>
    <row r="64231" ht="16.5" hidden="1" customHeight="1"/>
    <row r="64232" ht="16.5" hidden="1" customHeight="1"/>
    <row r="64233" ht="16.5" hidden="1" customHeight="1"/>
    <row r="64234" ht="16.5" hidden="1" customHeight="1"/>
    <row r="64235" ht="16.5" hidden="1" customHeight="1"/>
    <row r="64236" ht="16.5" hidden="1" customHeight="1"/>
    <row r="64237" ht="16.5" hidden="1" customHeight="1"/>
    <row r="64238" ht="16.5" hidden="1" customHeight="1"/>
    <row r="64239" ht="16.5" hidden="1" customHeight="1"/>
    <row r="64240" ht="16.5" hidden="1" customHeight="1"/>
    <row r="64241" ht="16.5" hidden="1" customHeight="1"/>
    <row r="64242" ht="16.5" hidden="1" customHeight="1"/>
    <row r="64243" ht="16.5" hidden="1" customHeight="1"/>
    <row r="64244" ht="16.5" hidden="1" customHeight="1"/>
    <row r="64245" ht="16.5" hidden="1" customHeight="1"/>
    <row r="64246" ht="16.5" hidden="1" customHeight="1"/>
    <row r="64247" ht="16.5" hidden="1" customHeight="1"/>
    <row r="64248" ht="16.5" hidden="1" customHeight="1"/>
    <row r="64249" ht="16.5" hidden="1" customHeight="1"/>
    <row r="64250" ht="16.5" hidden="1" customHeight="1"/>
    <row r="64251" ht="16.5" hidden="1" customHeight="1"/>
    <row r="64252" ht="16.5" hidden="1" customHeight="1"/>
    <row r="64253" ht="16.5" hidden="1" customHeight="1"/>
    <row r="64254" ht="16.5" hidden="1" customHeight="1"/>
    <row r="64255" ht="16.5" hidden="1" customHeight="1"/>
    <row r="64256" ht="16.5" hidden="1" customHeight="1"/>
    <row r="64257" ht="16.5" hidden="1" customHeight="1"/>
    <row r="64258" ht="16.5" hidden="1" customHeight="1"/>
    <row r="64259" ht="16.5" hidden="1" customHeight="1"/>
    <row r="64260" ht="16.5" hidden="1" customHeight="1"/>
    <row r="64261" ht="16.5" hidden="1" customHeight="1"/>
    <row r="64262" ht="16.5" hidden="1" customHeight="1"/>
    <row r="64263" ht="16.5" hidden="1" customHeight="1"/>
    <row r="64264" ht="16.5" hidden="1" customHeight="1"/>
    <row r="64265" ht="16.5" hidden="1" customHeight="1"/>
    <row r="64266" ht="16.5" hidden="1" customHeight="1"/>
    <row r="64267" ht="16.5" hidden="1" customHeight="1"/>
    <row r="64268" ht="16.5" hidden="1" customHeight="1"/>
    <row r="64269" ht="16.5" hidden="1" customHeight="1"/>
    <row r="64270" ht="16.5" hidden="1" customHeight="1"/>
    <row r="64271" ht="16.5" hidden="1" customHeight="1"/>
    <row r="64272" ht="16.5" hidden="1" customHeight="1"/>
    <row r="64273" ht="16.5" hidden="1" customHeight="1"/>
    <row r="64274" ht="16.5" hidden="1" customHeight="1"/>
    <row r="64275" ht="16.5" hidden="1" customHeight="1"/>
    <row r="64276" ht="16.5" hidden="1" customHeight="1"/>
    <row r="64277" ht="16.5" hidden="1" customHeight="1"/>
    <row r="64278" ht="16.5" hidden="1" customHeight="1"/>
    <row r="64279" ht="16.5" hidden="1" customHeight="1"/>
    <row r="64280" ht="16.5" hidden="1" customHeight="1"/>
    <row r="64281" ht="16.5" hidden="1" customHeight="1"/>
    <row r="64282" ht="16.5" hidden="1" customHeight="1"/>
    <row r="64283" ht="16.5" hidden="1" customHeight="1"/>
    <row r="64284" ht="16.5" hidden="1" customHeight="1"/>
    <row r="64285" ht="16.5" hidden="1" customHeight="1"/>
    <row r="64286" ht="16.5" hidden="1" customHeight="1"/>
    <row r="64287" ht="16.5" hidden="1" customHeight="1"/>
    <row r="64288" ht="16.5" hidden="1" customHeight="1"/>
    <row r="64289" ht="16.5" hidden="1" customHeight="1"/>
    <row r="64290" ht="16.5" hidden="1" customHeight="1"/>
    <row r="64291" ht="16.5" hidden="1" customHeight="1"/>
    <row r="64292" ht="16.5" hidden="1" customHeight="1"/>
    <row r="64293" ht="16.5" hidden="1" customHeight="1"/>
    <row r="64294" ht="16.5" hidden="1" customHeight="1"/>
    <row r="64295" ht="16.5" hidden="1" customHeight="1"/>
    <row r="64296" ht="16.5" hidden="1" customHeight="1"/>
    <row r="64297" ht="16.5" hidden="1" customHeight="1"/>
    <row r="64298" ht="16.5" hidden="1" customHeight="1"/>
    <row r="64299" ht="16.5" hidden="1" customHeight="1"/>
    <row r="64300" ht="16.5" hidden="1" customHeight="1"/>
    <row r="64301" ht="16.5" hidden="1" customHeight="1"/>
    <row r="64302" ht="16.5" hidden="1" customHeight="1"/>
    <row r="64303" ht="16.5" hidden="1" customHeight="1"/>
    <row r="64304" ht="16.5" hidden="1" customHeight="1"/>
    <row r="64305" ht="16.5" hidden="1" customHeight="1"/>
    <row r="64306" ht="16.5" hidden="1" customHeight="1"/>
    <row r="64307" ht="16.5" hidden="1" customHeight="1"/>
    <row r="64308" ht="16.5" hidden="1" customHeight="1"/>
    <row r="64309" ht="16.5" hidden="1" customHeight="1"/>
    <row r="64310" ht="16.5" hidden="1" customHeight="1"/>
    <row r="64311" ht="16.5" hidden="1" customHeight="1"/>
    <row r="64312" ht="16.5" hidden="1" customHeight="1"/>
    <row r="64313" ht="16.5" hidden="1" customHeight="1"/>
    <row r="64314" ht="16.5" hidden="1" customHeight="1"/>
    <row r="64315" ht="16.5" hidden="1" customHeight="1"/>
    <row r="64316" ht="16.5" hidden="1" customHeight="1"/>
    <row r="64317" ht="16.5" hidden="1" customHeight="1"/>
    <row r="64318" ht="16.5" hidden="1" customHeight="1"/>
    <row r="64319" ht="16.5" hidden="1" customHeight="1"/>
    <row r="64320" ht="16.5" hidden="1" customHeight="1"/>
    <row r="64321" ht="16.5" hidden="1" customHeight="1"/>
    <row r="64322" ht="16.5" hidden="1" customHeight="1"/>
    <row r="64323" ht="16.5" hidden="1" customHeight="1"/>
    <row r="64324" ht="16.5" hidden="1" customHeight="1"/>
    <row r="64325" ht="16.5" hidden="1" customHeight="1"/>
    <row r="64326" ht="16.5" hidden="1" customHeight="1"/>
    <row r="64327" ht="16.5" hidden="1" customHeight="1"/>
    <row r="64328" ht="16.5" hidden="1" customHeight="1"/>
    <row r="64329" ht="16.5" hidden="1" customHeight="1"/>
    <row r="64330" ht="16.5" hidden="1" customHeight="1"/>
    <row r="64331" ht="16.5" hidden="1" customHeight="1"/>
    <row r="64332" ht="16.5" hidden="1" customHeight="1"/>
    <row r="64333" ht="16.5" hidden="1" customHeight="1"/>
    <row r="64334" ht="16.5" hidden="1" customHeight="1"/>
    <row r="64335" ht="16.5" hidden="1" customHeight="1"/>
    <row r="64336" ht="16.5" hidden="1" customHeight="1"/>
    <row r="64337" ht="16.5" hidden="1" customHeight="1"/>
    <row r="64338" ht="16.5" hidden="1" customHeight="1"/>
    <row r="64339" ht="16.5" hidden="1" customHeight="1"/>
    <row r="64340" ht="16.5" hidden="1" customHeight="1"/>
    <row r="64341" ht="16.5" hidden="1" customHeight="1"/>
    <row r="64342" ht="16.5" hidden="1" customHeight="1"/>
    <row r="64343" ht="16.5" hidden="1" customHeight="1"/>
    <row r="64344" ht="16.5" hidden="1" customHeight="1"/>
    <row r="64345" ht="16.5" hidden="1" customHeight="1"/>
    <row r="64346" ht="16.5" hidden="1" customHeight="1"/>
    <row r="64347" ht="16.5" hidden="1" customHeight="1"/>
    <row r="64348" ht="16.5" hidden="1" customHeight="1"/>
    <row r="64349" ht="16.5" hidden="1" customHeight="1"/>
    <row r="64350" ht="16.5" hidden="1" customHeight="1"/>
    <row r="64351" ht="16.5" hidden="1" customHeight="1"/>
    <row r="64352" ht="16.5" hidden="1" customHeight="1"/>
    <row r="64353" ht="16.5" hidden="1" customHeight="1"/>
    <row r="64354" ht="16.5" hidden="1" customHeight="1"/>
    <row r="64355" ht="16.5" hidden="1" customHeight="1"/>
    <row r="64356" ht="16.5" hidden="1" customHeight="1"/>
    <row r="64357" ht="16.5" hidden="1" customHeight="1"/>
    <row r="64358" ht="16.5" hidden="1" customHeight="1"/>
    <row r="64359" ht="16.5" hidden="1" customHeight="1"/>
    <row r="64360" ht="16.5" hidden="1" customHeight="1"/>
    <row r="64361" ht="16.5" hidden="1" customHeight="1"/>
    <row r="64362" ht="16.5" hidden="1" customHeight="1"/>
    <row r="64363" ht="16.5" hidden="1" customHeight="1"/>
    <row r="64364" ht="16.5" hidden="1" customHeight="1"/>
    <row r="64365" ht="16.5" hidden="1" customHeight="1"/>
    <row r="64366" ht="16.5" hidden="1" customHeight="1"/>
    <row r="64367" ht="16.5" hidden="1" customHeight="1"/>
    <row r="64368" ht="16.5" hidden="1" customHeight="1"/>
    <row r="64369" ht="16.5" hidden="1" customHeight="1"/>
    <row r="64370" ht="16.5" hidden="1" customHeight="1"/>
    <row r="64371" ht="16.5" hidden="1" customHeight="1"/>
    <row r="64372" ht="16.5" hidden="1" customHeight="1"/>
    <row r="64373" ht="16.5" hidden="1" customHeight="1"/>
    <row r="64374" ht="16.5" hidden="1" customHeight="1"/>
    <row r="64375" ht="16.5" hidden="1" customHeight="1"/>
    <row r="64376" ht="16.5" hidden="1" customHeight="1"/>
    <row r="64377" ht="16.5" hidden="1" customHeight="1"/>
    <row r="64378" ht="16.5" hidden="1" customHeight="1"/>
    <row r="64379" ht="16.5" hidden="1" customHeight="1"/>
    <row r="64380" ht="16.5" hidden="1" customHeight="1"/>
    <row r="64381" ht="16.5" hidden="1" customHeight="1"/>
    <row r="64382" ht="16.5" hidden="1" customHeight="1"/>
    <row r="64383" ht="16.5" hidden="1" customHeight="1"/>
    <row r="64384" ht="16.5" hidden="1" customHeight="1"/>
    <row r="64385" ht="16.5" hidden="1" customHeight="1"/>
    <row r="64386" ht="16.5" hidden="1" customHeight="1"/>
    <row r="64387" ht="16.5" hidden="1" customHeight="1"/>
    <row r="64388" ht="16.5" hidden="1" customHeight="1"/>
    <row r="64389" ht="16.5" hidden="1" customHeight="1"/>
    <row r="64390" ht="16.5" hidden="1" customHeight="1"/>
    <row r="64391" ht="16.5" hidden="1" customHeight="1"/>
    <row r="64392" ht="16.5" hidden="1" customHeight="1"/>
    <row r="64393" ht="16.5" hidden="1" customHeight="1"/>
    <row r="64394" ht="16.5" hidden="1" customHeight="1"/>
    <row r="64395" ht="16.5" hidden="1" customHeight="1"/>
    <row r="64396" ht="16.5" hidden="1" customHeight="1"/>
    <row r="64397" ht="16.5" hidden="1" customHeight="1"/>
    <row r="64398" ht="16.5" hidden="1" customHeight="1"/>
    <row r="64399" ht="16.5" hidden="1" customHeight="1"/>
    <row r="64400" ht="16.5" hidden="1" customHeight="1"/>
    <row r="64401" ht="16.5" hidden="1" customHeight="1"/>
    <row r="64402" ht="16.5" hidden="1" customHeight="1"/>
    <row r="64403" ht="16.5" hidden="1" customHeight="1"/>
    <row r="64404" ht="16.5" hidden="1" customHeight="1"/>
    <row r="64405" ht="16.5" hidden="1" customHeight="1"/>
    <row r="64406" ht="16.5" hidden="1" customHeight="1"/>
    <row r="64407" ht="16.5" hidden="1" customHeight="1"/>
    <row r="64408" ht="16.5" hidden="1" customHeight="1"/>
    <row r="64409" ht="16.5" hidden="1" customHeight="1"/>
    <row r="64410" ht="16.5" hidden="1" customHeight="1"/>
    <row r="64411" ht="16.5" hidden="1" customHeight="1"/>
    <row r="64412" ht="16.5" hidden="1" customHeight="1"/>
    <row r="64413" ht="16.5" hidden="1" customHeight="1"/>
    <row r="64414" ht="16.5" hidden="1" customHeight="1"/>
    <row r="64415" ht="16.5" hidden="1" customHeight="1"/>
    <row r="64416" ht="16.5" hidden="1" customHeight="1"/>
    <row r="64417" ht="16.5" hidden="1" customHeight="1"/>
    <row r="64418" ht="16.5" hidden="1" customHeight="1"/>
    <row r="64419" ht="16.5" hidden="1" customHeight="1"/>
    <row r="64420" ht="16.5" hidden="1" customHeight="1"/>
    <row r="64421" ht="16.5" hidden="1" customHeight="1"/>
    <row r="64422" ht="16.5" hidden="1" customHeight="1"/>
    <row r="64423" ht="16.5" hidden="1" customHeight="1"/>
    <row r="64424" ht="16.5" hidden="1" customHeight="1"/>
    <row r="64425" ht="16.5" hidden="1" customHeight="1"/>
    <row r="64426" ht="16.5" hidden="1" customHeight="1"/>
    <row r="64427" ht="16.5" hidden="1" customHeight="1"/>
    <row r="64428" ht="16.5" hidden="1" customHeight="1"/>
    <row r="64429" ht="16.5" hidden="1" customHeight="1"/>
    <row r="64430" ht="16.5" hidden="1" customHeight="1"/>
    <row r="64431" ht="16.5" hidden="1" customHeight="1"/>
    <row r="64432" ht="16.5" hidden="1" customHeight="1"/>
    <row r="64433" ht="16.5" hidden="1" customHeight="1"/>
    <row r="64434" ht="16.5" hidden="1" customHeight="1"/>
    <row r="64435" ht="16.5" hidden="1" customHeight="1"/>
    <row r="64436" ht="16.5" hidden="1" customHeight="1"/>
    <row r="64437" ht="16.5" hidden="1" customHeight="1"/>
    <row r="64438" ht="16.5" hidden="1" customHeight="1"/>
    <row r="64439" ht="16.5" hidden="1" customHeight="1"/>
    <row r="64440" ht="16.5" hidden="1" customHeight="1"/>
    <row r="64441" ht="16.5" hidden="1" customHeight="1"/>
    <row r="64442" ht="16.5" hidden="1" customHeight="1"/>
    <row r="64443" ht="16.5" hidden="1" customHeight="1"/>
    <row r="64444" ht="16.5" hidden="1" customHeight="1"/>
    <row r="64445" ht="16.5" hidden="1" customHeight="1"/>
    <row r="64446" ht="16.5" hidden="1" customHeight="1"/>
    <row r="64447" ht="16.5" hidden="1" customHeight="1"/>
    <row r="64448" ht="16.5" hidden="1" customHeight="1"/>
    <row r="64449" ht="16.5" hidden="1" customHeight="1"/>
    <row r="64450" ht="16.5" hidden="1" customHeight="1"/>
    <row r="64451" ht="16.5" hidden="1" customHeight="1"/>
    <row r="64452" ht="16.5" hidden="1" customHeight="1"/>
    <row r="64453" ht="16.5" hidden="1" customHeight="1"/>
    <row r="64454" ht="16.5" hidden="1" customHeight="1"/>
    <row r="64455" ht="16.5" hidden="1" customHeight="1"/>
    <row r="64456" ht="16.5" hidden="1" customHeight="1"/>
    <row r="64457" ht="16.5" hidden="1" customHeight="1"/>
    <row r="64458" ht="16.5" hidden="1" customHeight="1"/>
    <row r="64459" ht="16.5" hidden="1" customHeight="1"/>
    <row r="64460" ht="16.5" hidden="1" customHeight="1"/>
    <row r="64461" ht="16.5" hidden="1" customHeight="1"/>
    <row r="64462" ht="16.5" hidden="1" customHeight="1"/>
    <row r="64463" ht="16.5" hidden="1" customHeight="1"/>
    <row r="64464" ht="16.5" hidden="1" customHeight="1"/>
    <row r="64465" ht="16.5" hidden="1" customHeight="1"/>
    <row r="64466" ht="16.5" hidden="1" customHeight="1"/>
    <row r="64467" ht="16.5" hidden="1" customHeight="1"/>
    <row r="64468" ht="16.5" hidden="1" customHeight="1"/>
    <row r="64469" ht="16.5" hidden="1" customHeight="1"/>
    <row r="64470" ht="16.5" hidden="1" customHeight="1"/>
    <row r="64471" ht="16.5" hidden="1" customHeight="1"/>
    <row r="64472" ht="16.5" hidden="1" customHeight="1"/>
    <row r="64473" ht="16.5" hidden="1" customHeight="1"/>
    <row r="64474" ht="16.5" hidden="1" customHeight="1"/>
    <row r="64475" ht="16.5" hidden="1" customHeight="1"/>
    <row r="64476" ht="16.5" hidden="1" customHeight="1"/>
    <row r="64477" ht="16.5" hidden="1" customHeight="1"/>
    <row r="64478" ht="16.5" hidden="1" customHeight="1"/>
    <row r="64479" ht="16.5" hidden="1" customHeight="1"/>
    <row r="64480" ht="16.5" hidden="1" customHeight="1"/>
    <row r="64481" ht="16.5" hidden="1" customHeight="1"/>
    <row r="64482" ht="16.5" hidden="1" customHeight="1"/>
    <row r="64483" ht="16.5" hidden="1" customHeight="1"/>
    <row r="64484" ht="16.5" hidden="1" customHeight="1"/>
    <row r="64485" ht="16.5" hidden="1" customHeight="1"/>
    <row r="64486" ht="16.5" hidden="1" customHeight="1"/>
    <row r="64487" ht="16.5" hidden="1" customHeight="1"/>
    <row r="64488" ht="16.5" hidden="1" customHeight="1"/>
    <row r="64489" ht="16.5" hidden="1" customHeight="1"/>
    <row r="64490" ht="16.5" hidden="1" customHeight="1"/>
    <row r="64491" ht="16.5" hidden="1" customHeight="1"/>
    <row r="64492" ht="16.5" hidden="1" customHeight="1"/>
    <row r="64493" ht="16.5" hidden="1" customHeight="1"/>
    <row r="64494" ht="16.5" hidden="1" customHeight="1"/>
    <row r="64495" ht="16.5" hidden="1" customHeight="1"/>
    <row r="64496" ht="16.5" hidden="1" customHeight="1"/>
    <row r="64497" ht="16.5" hidden="1" customHeight="1"/>
    <row r="64498" ht="16.5" hidden="1" customHeight="1"/>
    <row r="64499" ht="16.5" hidden="1" customHeight="1"/>
    <row r="64500" ht="16.5" hidden="1" customHeight="1"/>
    <row r="64501" ht="16.5" hidden="1" customHeight="1"/>
    <row r="64502" ht="16.5" hidden="1" customHeight="1"/>
    <row r="64503" ht="16.5" hidden="1" customHeight="1"/>
    <row r="64504" ht="16.5" hidden="1" customHeight="1"/>
    <row r="64505" ht="16.5" hidden="1" customHeight="1"/>
    <row r="64506" ht="16.5" hidden="1" customHeight="1"/>
    <row r="64507" ht="16.5" hidden="1" customHeight="1"/>
    <row r="64508" ht="16.5" hidden="1" customHeight="1"/>
    <row r="64509" ht="16.5" hidden="1" customHeight="1"/>
    <row r="64510" ht="16.5" hidden="1" customHeight="1"/>
    <row r="64511" ht="16.5" hidden="1" customHeight="1"/>
    <row r="64512" ht="16.5" hidden="1" customHeight="1"/>
    <row r="64513" ht="16.5" hidden="1" customHeight="1"/>
    <row r="64514" ht="16.5" hidden="1" customHeight="1"/>
    <row r="64515" ht="16.5" hidden="1" customHeight="1"/>
    <row r="64516" ht="16.5" hidden="1" customHeight="1"/>
    <row r="64517" ht="16.5" hidden="1" customHeight="1"/>
    <row r="64518" ht="16.5" hidden="1" customHeight="1"/>
    <row r="64519" ht="16.5" hidden="1" customHeight="1"/>
    <row r="64520" ht="16.5" hidden="1" customHeight="1"/>
    <row r="64521" ht="16.5" hidden="1" customHeight="1"/>
    <row r="64522" ht="16.5" hidden="1" customHeight="1"/>
    <row r="64523" ht="16.5" hidden="1" customHeight="1"/>
    <row r="64524" ht="16.5" hidden="1" customHeight="1"/>
    <row r="64525" ht="16.5" hidden="1" customHeight="1"/>
    <row r="64526" ht="16.5" hidden="1" customHeight="1"/>
    <row r="64527" ht="16.5" hidden="1" customHeight="1"/>
    <row r="64528" ht="16.5" hidden="1" customHeight="1"/>
    <row r="64529" ht="16.5" hidden="1" customHeight="1"/>
    <row r="64530" ht="16.5" hidden="1" customHeight="1"/>
    <row r="64531" ht="16.5" hidden="1" customHeight="1"/>
    <row r="64532" ht="16.5" hidden="1" customHeight="1"/>
    <row r="64533" ht="16.5" hidden="1" customHeight="1"/>
    <row r="64534" ht="16.5" hidden="1" customHeight="1"/>
    <row r="64535" ht="16.5" hidden="1" customHeight="1"/>
    <row r="64536" ht="16.5" hidden="1" customHeight="1"/>
    <row r="64537" ht="16.5" hidden="1" customHeight="1"/>
    <row r="64538" ht="16.5" hidden="1" customHeight="1"/>
    <row r="64539" ht="16.5" hidden="1" customHeight="1"/>
    <row r="64540" ht="16.5" hidden="1" customHeight="1"/>
    <row r="64541" ht="16.5" hidden="1" customHeight="1"/>
    <row r="64542" ht="16.5" hidden="1" customHeight="1"/>
    <row r="64543" ht="16.5" hidden="1" customHeight="1"/>
    <row r="64544" ht="16.5" hidden="1" customHeight="1"/>
    <row r="64545" ht="16.5" hidden="1" customHeight="1"/>
    <row r="64546" ht="16.5" hidden="1" customHeight="1"/>
    <row r="64547" ht="16.5" hidden="1" customHeight="1"/>
    <row r="64548" ht="16.5" hidden="1" customHeight="1"/>
    <row r="64549" ht="16.5" hidden="1" customHeight="1"/>
    <row r="64550" ht="16.5" hidden="1" customHeight="1"/>
    <row r="64551" ht="16.5" hidden="1" customHeight="1"/>
    <row r="64552" ht="16.5" hidden="1" customHeight="1"/>
    <row r="64553" ht="16.5" hidden="1" customHeight="1"/>
    <row r="64554" ht="16.5" hidden="1" customHeight="1"/>
    <row r="64555" ht="16.5" hidden="1" customHeight="1"/>
    <row r="64556" ht="16.5" hidden="1" customHeight="1"/>
    <row r="64557" ht="16.5" hidden="1" customHeight="1"/>
    <row r="64558" ht="16.5" hidden="1" customHeight="1"/>
    <row r="64559" ht="16.5" hidden="1" customHeight="1"/>
    <row r="64560" ht="16.5" hidden="1" customHeight="1"/>
    <row r="64561" ht="16.5" hidden="1" customHeight="1"/>
    <row r="64562" ht="16.5" hidden="1" customHeight="1"/>
    <row r="64563" ht="16.5" hidden="1" customHeight="1"/>
    <row r="64564" ht="16.5" hidden="1" customHeight="1"/>
    <row r="64565" ht="16.5" hidden="1" customHeight="1"/>
    <row r="64566" ht="16.5" hidden="1" customHeight="1"/>
    <row r="64567" ht="16.5" hidden="1" customHeight="1"/>
    <row r="64568" ht="16.5" hidden="1" customHeight="1"/>
    <row r="64569" ht="16.5" hidden="1" customHeight="1"/>
    <row r="64570" ht="16.5" hidden="1" customHeight="1"/>
    <row r="64571" ht="16.5" hidden="1" customHeight="1"/>
    <row r="64572" ht="16.5" hidden="1" customHeight="1"/>
    <row r="64573" ht="16.5" hidden="1" customHeight="1"/>
    <row r="64574" ht="16.5" hidden="1" customHeight="1"/>
    <row r="64575" ht="16.5" hidden="1" customHeight="1"/>
    <row r="64576" ht="16.5" hidden="1" customHeight="1"/>
    <row r="64577" ht="16.5" hidden="1" customHeight="1"/>
    <row r="64578" ht="16.5" hidden="1" customHeight="1"/>
    <row r="64579" ht="16.5" hidden="1" customHeight="1"/>
    <row r="64580" ht="16.5" hidden="1" customHeight="1"/>
    <row r="64581" ht="16.5" hidden="1" customHeight="1"/>
    <row r="64582" ht="16.5" hidden="1" customHeight="1"/>
    <row r="64583" ht="16.5" hidden="1" customHeight="1"/>
    <row r="64584" ht="16.5" hidden="1" customHeight="1"/>
    <row r="64585" ht="16.5" hidden="1" customHeight="1"/>
    <row r="64586" ht="16.5" hidden="1" customHeight="1"/>
    <row r="64587" ht="16.5" hidden="1" customHeight="1"/>
    <row r="64588" ht="16.5" hidden="1" customHeight="1"/>
    <row r="64589" ht="16.5" hidden="1" customHeight="1"/>
    <row r="64590" ht="16.5" hidden="1" customHeight="1"/>
    <row r="64591" ht="16.5" hidden="1" customHeight="1"/>
    <row r="64592" ht="16.5" hidden="1" customHeight="1"/>
    <row r="64593" ht="16.5" hidden="1" customHeight="1"/>
    <row r="64594" ht="16.5" hidden="1" customHeight="1"/>
    <row r="64595" ht="16.5" hidden="1" customHeight="1"/>
    <row r="64596" ht="16.5" hidden="1" customHeight="1"/>
    <row r="64597" ht="16.5" hidden="1" customHeight="1"/>
    <row r="64598" ht="16.5" hidden="1" customHeight="1"/>
    <row r="64599" ht="16.5" hidden="1" customHeight="1"/>
    <row r="64600" ht="16.5" hidden="1" customHeight="1"/>
    <row r="64601" ht="16.5" hidden="1" customHeight="1"/>
    <row r="64602" ht="16.5" hidden="1" customHeight="1"/>
    <row r="64603" ht="16.5" hidden="1" customHeight="1"/>
    <row r="64604" ht="16.5" hidden="1" customHeight="1"/>
    <row r="64605" ht="16.5" hidden="1" customHeight="1"/>
    <row r="64606" ht="16.5" hidden="1" customHeight="1"/>
    <row r="64607" ht="16.5" hidden="1" customHeight="1"/>
    <row r="64608" ht="16.5" hidden="1" customHeight="1"/>
    <row r="64609" ht="16.5" hidden="1" customHeight="1"/>
    <row r="64610" ht="16.5" hidden="1" customHeight="1"/>
    <row r="64611" ht="16.5" hidden="1" customHeight="1"/>
    <row r="64612" ht="16.5" hidden="1" customHeight="1"/>
    <row r="64613" ht="16.5" hidden="1" customHeight="1"/>
    <row r="64614" ht="16.5" hidden="1" customHeight="1"/>
    <row r="64615" ht="16.5" hidden="1" customHeight="1"/>
    <row r="64616" ht="16.5" hidden="1" customHeight="1"/>
    <row r="64617" ht="16.5" hidden="1" customHeight="1"/>
    <row r="64618" ht="16.5" hidden="1" customHeight="1"/>
    <row r="64619" ht="16.5" hidden="1" customHeight="1"/>
    <row r="64620" ht="16.5" hidden="1" customHeight="1"/>
    <row r="64621" ht="16.5" hidden="1" customHeight="1"/>
    <row r="64622" ht="16.5" hidden="1" customHeight="1"/>
    <row r="64623" ht="16.5" hidden="1" customHeight="1"/>
    <row r="64624" ht="16.5" hidden="1" customHeight="1"/>
    <row r="64625" ht="16.5" hidden="1" customHeight="1"/>
    <row r="64626" ht="16.5" hidden="1" customHeight="1"/>
    <row r="64627" ht="16.5" hidden="1" customHeight="1"/>
    <row r="64628" ht="16.5" hidden="1" customHeight="1"/>
    <row r="64629" ht="16.5" hidden="1" customHeight="1"/>
    <row r="64630" ht="16.5" hidden="1" customHeight="1"/>
    <row r="64631" ht="16.5" hidden="1" customHeight="1"/>
    <row r="64632" ht="16.5" hidden="1" customHeight="1"/>
    <row r="64633" ht="16.5" hidden="1" customHeight="1"/>
    <row r="64634" ht="16.5" hidden="1" customHeight="1"/>
    <row r="64635" ht="16.5" hidden="1" customHeight="1"/>
    <row r="64636" ht="16.5" hidden="1" customHeight="1"/>
    <row r="64637" ht="16.5" hidden="1" customHeight="1"/>
    <row r="64638" ht="16.5" hidden="1" customHeight="1"/>
    <row r="64639" ht="16.5" hidden="1" customHeight="1"/>
    <row r="64640" ht="16.5" hidden="1" customHeight="1"/>
    <row r="64641" ht="16.5" hidden="1" customHeight="1"/>
    <row r="64642" ht="16.5" hidden="1" customHeight="1"/>
    <row r="64643" ht="16.5" hidden="1" customHeight="1"/>
    <row r="64644" ht="16.5" hidden="1" customHeight="1"/>
    <row r="64645" ht="16.5" hidden="1" customHeight="1"/>
    <row r="64646" ht="16.5" hidden="1" customHeight="1"/>
    <row r="64647" ht="16.5" hidden="1" customHeight="1"/>
    <row r="64648" ht="16.5" hidden="1" customHeight="1"/>
    <row r="64649" ht="16.5" hidden="1" customHeight="1"/>
    <row r="64650" ht="16.5" hidden="1" customHeight="1"/>
    <row r="64651" ht="16.5" hidden="1" customHeight="1"/>
    <row r="64652" ht="16.5" hidden="1" customHeight="1"/>
    <row r="64653" ht="16.5" hidden="1" customHeight="1"/>
    <row r="64654" ht="16.5" hidden="1" customHeight="1"/>
    <row r="64655" ht="16.5" hidden="1" customHeight="1"/>
    <row r="64656" ht="16.5" hidden="1" customHeight="1"/>
    <row r="64657" ht="16.5" hidden="1" customHeight="1"/>
    <row r="64658" ht="16.5" hidden="1" customHeight="1"/>
    <row r="64659" ht="16.5" hidden="1" customHeight="1"/>
    <row r="64660" ht="16.5" hidden="1" customHeight="1"/>
    <row r="64661" ht="16.5" hidden="1" customHeight="1"/>
    <row r="64662" ht="16.5" hidden="1" customHeight="1"/>
    <row r="64663" ht="16.5" hidden="1" customHeight="1"/>
    <row r="64664" ht="16.5" hidden="1" customHeight="1"/>
    <row r="64665" ht="16.5" hidden="1" customHeight="1"/>
    <row r="64666" ht="16.5" hidden="1" customHeight="1"/>
    <row r="64667" ht="16.5" hidden="1" customHeight="1"/>
    <row r="64668" ht="16.5" hidden="1" customHeight="1"/>
    <row r="64669" ht="16.5" hidden="1" customHeight="1"/>
    <row r="64670" ht="16.5" hidden="1" customHeight="1"/>
    <row r="64671" ht="16.5" hidden="1" customHeight="1"/>
    <row r="64672" ht="16.5" hidden="1" customHeight="1"/>
    <row r="64673" ht="16.5" hidden="1" customHeight="1"/>
    <row r="64674" ht="16.5" hidden="1" customHeight="1"/>
    <row r="64675" ht="16.5" hidden="1" customHeight="1"/>
    <row r="64676" ht="16.5" hidden="1" customHeight="1"/>
    <row r="64677" ht="16.5" hidden="1" customHeight="1"/>
    <row r="64678" ht="16.5" hidden="1" customHeight="1"/>
    <row r="64679" ht="16.5" hidden="1" customHeight="1"/>
    <row r="64680" ht="16.5" hidden="1" customHeight="1"/>
    <row r="64681" ht="16.5" hidden="1" customHeight="1"/>
    <row r="64682" ht="16.5" hidden="1" customHeight="1"/>
    <row r="64683" ht="16.5" hidden="1" customHeight="1"/>
    <row r="64684" ht="16.5" hidden="1" customHeight="1"/>
    <row r="64685" ht="16.5" hidden="1" customHeight="1"/>
    <row r="64686" ht="16.5" hidden="1" customHeight="1"/>
    <row r="64687" ht="16.5" hidden="1" customHeight="1"/>
    <row r="64688" ht="16.5" hidden="1" customHeight="1"/>
    <row r="64689" ht="16.5" hidden="1" customHeight="1"/>
    <row r="64690" ht="16.5" hidden="1" customHeight="1"/>
    <row r="64691" ht="16.5" hidden="1" customHeight="1"/>
    <row r="64692" ht="16.5" hidden="1" customHeight="1"/>
    <row r="64693" ht="16.5" hidden="1" customHeight="1"/>
    <row r="64694" ht="16.5" hidden="1" customHeight="1"/>
    <row r="64695" ht="16.5" hidden="1" customHeight="1"/>
    <row r="64696" ht="16.5" hidden="1" customHeight="1"/>
    <row r="64697" ht="16.5" hidden="1" customHeight="1"/>
    <row r="64698" ht="16.5" hidden="1" customHeight="1"/>
    <row r="64699" ht="16.5" hidden="1" customHeight="1"/>
    <row r="64700" ht="16.5" hidden="1" customHeight="1"/>
    <row r="64701" ht="16.5" hidden="1" customHeight="1"/>
    <row r="64702" ht="16.5" hidden="1" customHeight="1"/>
    <row r="64703" ht="16.5" hidden="1" customHeight="1"/>
    <row r="64704" ht="16.5" hidden="1" customHeight="1"/>
    <row r="64705" ht="16.5" hidden="1" customHeight="1"/>
    <row r="64706" ht="16.5" hidden="1" customHeight="1"/>
    <row r="64707" ht="16.5" hidden="1" customHeight="1"/>
    <row r="64708" ht="16.5" hidden="1" customHeight="1"/>
    <row r="64709" ht="16.5" hidden="1" customHeight="1"/>
    <row r="64710" ht="16.5" hidden="1" customHeight="1"/>
    <row r="64711" ht="16.5" hidden="1" customHeight="1"/>
    <row r="64712" ht="16.5" hidden="1" customHeight="1"/>
    <row r="64713" ht="16.5" hidden="1" customHeight="1"/>
    <row r="64714" ht="16.5" hidden="1" customHeight="1"/>
    <row r="64715" ht="16.5" hidden="1" customHeight="1"/>
    <row r="64716" ht="16.5" hidden="1" customHeight="1"/>
    <row r="64717" ht="16.5" hidden="1" customHeight="1"/>
    <row r="64718" ht="16.5" hidden="1" customHeight="1"/>
    <row r="64719" ht="16.5" hidden="1" customHeight="1"/>
    <row r="64720" ht="16.5" hidden="1" customHeight="1"/>
    <row r="64721" ht="16.5" hidden="1" customHeight="1"/>
    <row r="64722" ht="16.5" hidden="1" customHeight="1"/>
    <row r="64723" ht="16.5" hidden="1" customHeight="1"/>
    <row r="64724" ht="16.5" hidden="1" customHeight="1"/>
    <row r="64725" ht="16.5" hidden="1" customHeight="1"/>
    <row r="64726" ht="16.5" hidden="1" customHeight="1"/>
    <row r="64727" ht="16.5" hidden="1" customHeight="1"/>
    <row r="64728" ht="16.5" hidden="1" customHeight="1"/>
    <row r="64729" ht="16.5" hidden="1" customHeight="1"/>
    <row r="64730" ht="16.5" hidden="1" customHeight="1"/>
    <row r="64731" ht="16.5" hidden="1" customHeight="1"/>
    <row r="64732" ht="16.5" hidden="1" customHeight="1"/>
    <row r="64733" ht="16.5" hidden="1" customHeight="1"/>
    <row r="64734" ht="16.5" hidden="1" customHeight="1"/>
    <row r="64735" ht="16.5" hidden="1" customHeight="1"/>
    <row r="64736" ht="16.5" hidden="1" customHeight="1"/>
    <row r="64737" ht="16.5" hidden="1" customHeight="1"/>
    <row r="64738" ht="16.5" hidden="1" customHeight="1"/>
    <row r="64739" ht="16.5" hidden="1" customHeight="1"/>
    <row r="64740" ht="16.5" hidden="1" customHeight="1"/>
    <row r="64741" ht="16.5" hidden="1" customHeight="1"/>
    <row r="64742" ht="16.5" hidden="1" customHeight="1"/>
    <row r="64743" ht="16.5" hidden="1" customHeight="1"/>
    <row r="64744" ht="16.5" hidden="1" customHeight="1"/>
    <row r="64745" ht="16.5" hidden="1" customHeight="1"/>
    <row r="64746" ht="16.5" hidden="1" customHeight="1"/>
    <row r="64747" ht="16.5" hidden="1" customHeight="1"/>
    <row r="64748" ht="16.5" hidden="1" customHeight="1"/>
    <row r="64749" ht="16.5" hidden="1" customHeight="1"/>
    <row r="64750" ht="16.5" hidden="1" customHeight="1"/>
    <row r="64751" ht="16.5" hidden="1" customHeight="1"/>
    <row r="64752" ht="16.5" hidden="1" customHeight="1"/>
    <row r="64753" ht="16.5" hidden="1" customHeight="1"/>
    <row r="64754" ht="16.5" hidden="1" customHeight="1"/>
    <row r="64755" ht="16.5" hidden="1" customHeight="1"/>
    <row r="64756" ht="16.5" hidden="1" customHeight="1"/>
    <row r="64757" ht="16.5" hidden="1" customHeight="1"/>
    <row r="64758" ht="16.5" hidden="1" customHeight="1"/>
    <row r="64759" ht="16.5" hidden="1" customHeight="1"/>
    <row r="64760" ht="16.5" hidden="1" customHeight="1"/>
    <row r="64761" ht="16.5" hidden="1" customHeight="1"/>
    <row r="64762" ht="16.5" hidden="1" customHeight="1"/>
    <row r="64763" ht="16.5" hidden="1" customHeight="1"/>
    <row r="64764" ht="16.5" hidden="1" customHeight="1"/>
    <row r="64765" ht="16.5" hidden="1" customHeight="1"/>
    <row r="64766" ht="16.5" hidden="1" customHeight="1"/>
    <row r="64767" ht="16.5" hidden="1" customHeight="1"/>
    <row r="64768" ht="16.5" hidden="1" customHeight="1"/>
    <row r="64769" ht="16.5" hidden="1" customHeight="1"/>
    <row r="64770" ht="16.5" hidden="1" customHeight="1"/>
    <row r="64771" ht="16.5" hidden="1" customHeight="1"/>
    <row r="64772" ht="16.5" hidden="1" customHeight="1"/>
    <row r="64773" ht="16.5" hidden="1" customHeight="1"/>
    <row r="64774" ht="16.5" hidden="1" customHeight="1"/>
    <row r="64775" ht="16.5" hidden="1" customHeight="1"/>
    <row r="64776" ht="16.5" hidden="1" customHeight="1"/>
    <row r="64777" ht="16.5" hidden="1" customHeight="1"/>
    <row r="64778" ht="16.5" hidden="1" customHeight="1"/>
    <row r="64779" ht="16.5" hidden="1" customHeight="1"/>
    <row r="64780" ht="16.5" hidden="1" customHeight="1"/>
    <row r="64781" ht="16.5" hidden="1" customHeight="1"/>
    <row r="64782" ht="16.5" hidden="1" customHeight="1"/>
    <row r="64783" ht="16.5" hidden="1" customHeight="1"/>
    <row r="64784" ht="16.5" hidden="1" customHeight="1"/>
    <row r="64785" ht="16.5" hidden="1" customHeight="1"/>
    <row r="64786" ht="16.5" hidden="1" customHeight="1"/>
    <row r="64787" ht="16.5" hidden="1" customHeight="1"/>
    <row r="64788" ht="16.5" hidden="1" customHeight="1"/>
    <row r="64789" ht="16.5" hidden="1" customHeight="1"/>
    <row r="64790" ht="16.5" hidden="1" customHeight="1"/>
    <row r="64791" ht="16.5" hidden="1" customHeight="1"/>
    <row r="64792" ht="16.5" hidden="1" customHeight="1"/>
    <row r="64793" ht="16.5" hidden="1" customHeight="1"/>
    <row r="64794" ht="16.5" hidden="1" customHeight="1"/>
    <row r="64795" ht="16.5" hidden="1" customHeight="1"/>
    <row r="64796" ht="16.5" hidden="1" customHeight="1"/>
    <row r="64797" ht="16.5" hidden="1" customHeight="1"/>
    <row r="64798" ht="16.5" hidden="1" customHeight="1"/>
    <row r="64799" ht="16.5" hidden="1" customHeight="1"/>
    <row r="64800" ht="16.5" hidden="1" customHeight="1"/>
    <row r="64801" ht="16.5" hidden="1" customHeight="1"/>
    <row r="64802" ht="16.5" hidden="1" customHeight="1"/>
    <row r="64803" ht="16.5" hidden="1" customHeight="1"/>
    <row r="64804" ht="16.5" hidden="1" customHeight="1"/>
    <row r="64805" ht="16.5" hidden="1" customHeight="1"/>
    <row r="64806" ht="16.5" hidden="1" customHeight="1"/>
    <row r="64807" ht="16.5" hidden="1" customHeight="1"/>
    <row r="64808" ht="16.5" hidden="1" customHeight="1"/>
    <row r="64809" ht="16.5" hidden="1" customHeight="1"/>
    <row r="64810" ht="16.5" hidden="1" customHeight="1"/>
    <row r="64811" ht="16.5" hidden="1" customHeight="1"/>
    <row r="64812" ht="16.5" hidden="1" customHeight="1"/>
    <row r="64813" ht="16.5" hidden="1" customHeight="1"/>
    <row r="64814" ht="16.5" hidden="1" customHeight="1"/>
    <row r="64815" ht="16.5" hidden="1" customHeight="1"/>
    <row r="64816" ht="16.5" hidden="1" customHeight="1"/>
    <row r="64817" ht="16.5" hidden="1" customHeight="1"/>
    <row r="64818" ht="16.5" hidden="1" customHeight="1"/>
    <row r="64819" ht="16.5" hidden="1" customHeight="1"/>
    <row r="64820" ht="16.5" hidden="1" customHeight="1"/>
    <row r="64821" ht="16.5" hidden="1" customHeight="1"/>
    <row r="64822" ht="16.5" hidden="1" customHeight="1"/>
    <row r="64823" ht="16.5" hidden="1" customHeight="1"/>
    <row r="64824" ht="16.5" hidden="1" customHeight="1"/>
    <row r="64825" ht="16.5" hidden="1" customHeight="1"/>
    <row r="64826" ht="16.5" hidden="1" customHeight="1"/>
    <row r="64827" ht="16.5" hidden="1" customHeight="1"/>
    <row r="64828" ht="16.5" hidden="1" customHeight="1"/>
    <row r="64829" ht="16.5" hidden="1" customHeight="1"/>
    <row r="64830" ht="16.5" hidden="1" customHeight="1"/>
    <row r="64831" ht="16.5" hidden="1" customHeight="1"/>
    <row r="64832" ht="16.5" hidden="1" customHeight="1"/>
    <row r="64833" ht="16.5" hidden="1" customHeight="1"/>
    <row r="64834" ht="16.5" hidden="1" customHeight="1"/>
    <row r="64835" ht="16.5" hidden="1" customHeight="1"/>
    <row r="64836" ht="16.5" hidden="1" customHeight="1"/>
    <row r="64837" ht="16.5" hidden="1" customHeight="1"/>
    <row r="64838" ht="16.5" hidden="1" customHeight="1"/>
    <row r="64839" ht="16.5" hidden="1" customHeight="1"/>
    <row r="64840" ht="16.5" hidden="1" customHeight="1"/>
    <row r="64841" ht="16.5" hidden="1" customHeight="1"/>
    <row r="64842" ht="16.5" hidden="1" customHeight="1"/>
    <row r="64843" ht="16.5" hidden="1" customHeight="1"/>
    <row r="64844" ht="16.5" hidden="1" customHeight="1"/>
    <row r="64845" ht="16.5" hidden="1" customHeight="1"/>
    <row r="64846" ht="16.5" hidden="1" customHeight="1"/>
    <row r="64847" ht="16.5" hidden="1" customHeight="1"/>
    <row r="64848" ht="16.5" hidden="1" customHeight="1"/>
    <row r="64849" ht="16.5" hidden="1" customHeight="1"/>
    <row r="64850" ht="16.5" hidden="1" customHeight="1"/>
    <row r="64851" ht="16.5" hidden="1" customHeight="1"/>
    <row r="64852" ht="16.5" hidden="1" customHeight="1"/>
    <row r="64853" ht="16.5" hidden="1" customHeight="1"/>
    <row r="64854" ht="16.5" hidden="1" customHeight="1"/>
    <row r="64855" ht="16.5" hidden="1" customHeight="1"/>
    <row r="64856" ht="16.5" hidden="1" customHeight="1"/>
    <row r="64857" ht="16.5" hidden="1" customHeight="1"/>
    <row r="64858" ht="16.5" hidden="1" customHeight="1"/>
    <row r="64859" ht="16.5" hidden="1" customHeight="1"/>
    <row r="64860" ht="16.5" hidden="1" customHeight="1"/>
    <row r="64861" ht="16.5" hidden="1" customHeight="1"/>
    <row r="64862" ht="16.5" hidden="1" customHeight="1"/>
    <row r="64863" ht="16.5" hidden="1" customHeight="1"/>
    <row r="64864" ht="16.5" hidden="1" customHeight="1"/>
    <row r="64865" ht="16.5" hidden="1" customHeight="1"/>
    <row r="64866" ht="16.5" hidden="1" customHeight="1"/>
    <row r="64867" ht="16.5" hidden="1" customHeight="1"/>
    <row r="64868" ht="16.5" hidden="1" customHeight="1"/>
    <row r="64869" ht="16.5" hidden="1" customHeight="1"/>
    <row r="64870" ht="16.5" hidden="1" customHeight="1"/>
    <row r="64871" ht="16.5" hidden="1" customHeight="1"/>
    <row r="64872" ht="16.5" hidden="1" customHeight="1"/>
    <row r="64873" ht="16.5" hidden="1" customHeight="1"/>
    <row r="64874" ht="16.5" hidden="1" customHeight="1"/>
    <row r="64875" ht="16.5" hidden="1" customHeight="1"/>
    <row r="64876" ht="16.5" hidden="1" customHeight="1"/>
    <row r="64877" ht="16.5" hidden="1" customHeight="1"/>
    <row r="64878" ht="16.5" hidden="1" customHeight="1"/>
    <row r="64879" ht="16.5" hidden="1" customHeight="1"/>
    <row r="64880" ht="16.5" hidden="1" customHeight="1"/>
    <row r="64881" ht="16.5" hidden="1" customHeight="1"/>
    <row r="64882" ht="16.5" hidden="1" customHeight="1"/>
    <row r="64883" ht="16.5" hidden="1" customHeight="1"/>
    <row r="64884" ht="16.5" hidden="1" customHeight="1"/>
    <row r="64885" ht="16.5" hidden="1" customHeight="1"/>
    <row r="64886" ht="16.5" hidden="1" customHeight="1"/>
    <row r="64887" ht="16.5" hidden="1" customHeight="1"/>
    <row r="64888" ht="16.5" hidden="1" customHeight="1"/>
    <row r="64889" ht="16.5" hidden="1" customHeight="1"/>
    <row r="64890" ht="16.5" hidden="1" customHeight="1"/>
    <row r="64891" ht="16.5" hidden="1" customHeight="1"/>
    <row r="64892" ht="16.5" hidden="1" customHeight="1"/>
    <row r="64893" ht="16.5" hidden="1" customHeight="1"/>
    <row r="64894" ht="16.5" hidden="1" customHeight="1"/>
    <row r="64895" ht="16.5" hidden="1" customHeight="1"/>
    <row r="64896" ht="16.5" hidden="1" customHeight="1"/>
    <row r="64897" ht="16.5" hidden="1" customHeight="1"/>
    <row r="64898" ht="16.5" hidden="1" customHeight="1"/>
    <row r="64899" ht="16.5" hidden="1" customHeight="1"/>
    <row r="64900" ht="16.5" hidden="1" customHeight="1"/>
    <row r="64901" ht="16.5" hidden="1" customHeight="1"/>
    <row r="64902" ht="16.5" hidden="1" customHeight="1"/>
    <row r="64903" ht="16.5" hidden="1" customHeight="1"/>
    <row r="64904" ht="16.5" hidden="1" customHeight="1"/>
    <row r="64905" ht="16.5" hidden="1" customHeight="1"/>
    <row r="64906" ht="16.5" hidden="1" customHeight="1"/>
    <row r="64907" ht="16.5" hidden="1" customHeight="1"/>
    <row r="64908" ht="16.5" hidden="1" customHeight="1"/>
    <row r="64909" ht="16.5" hidden="1" customHeight="1"/>
    <row r="64910" ht="16.5" hidden="1" customHeight="1"/>
    <row r="64911" ht="16.5" hidden="1" customHeight="1"/>
    <row r="64912" ht="16.5" hidden="1" customHeight="1"/>
    <row r="64913" ht="16.5" hidden="1" customHeight="1"/>
    <row r="64914" ht="16.5" hidden="1" customHeight="1"/>
    <row r="64915" ht="16.5" hidden="1" customHeight="1"/>
    <row r="64916" ht="16.5" hidden="1" customHeight="1"/>
    <row r="64917" ht="16.5" hidden="1" customHeight="1"/>
    <row r="64918" ht="16.5" hidden="1" customHeight="1"/>
    <row r="64919" ht="16.5" hidden="1" customHeight="1"/>
    <row r="64920" ht="16.5" hidden="1" customHeight="1"/>
    <row r="64921" ht="16.5" hidden="1" customHeight="1"/>
    <row r="64922" ht="16.5" hidden="1" customHeight="1"/>
    <row r="64923" ht="16.5" hidden="1" customHeight="1"/>
    <row r="64924" ht="16.5" hidden="1" customHeight="1"/>
    <row r="64925" ht="16.5" hidden="1" customHeight="1"/>
    <row r="64926" ht="16.5" hidden="1" customHeight="1"/>
    <row r="64927" ht="16.5" hidden="1" customHeight="1"/>
    <row r="64928" ht="16.5" hidden="1" customHeight="1"/>
    <row r="64929" ht="16.5" hidden="1" customHeight="1"/>
    <row r="64930" ht="16.5" hidden="1" customHeight="1"/>
    <row r="64931" ht="16.5" hidden="1" customHeight="1"/>
    <row r="64932" ht="16.5" hidden="1" customHeight="1"/>
    <row r="64933" ht="16.5" hidden="1" customHeight="1"/>
    <row r="64934" ht="16.5" hidden="1" customHeight="1"/>
    <row r="64935" ht="16.5" hidden="1" customHeight="1"/>
    <row r="64936" ht="16.5" hidden="1" customHeight="1"/>
    <row r="64937" ht="16.5" hidden="1" customHeight="1"/>
    <row r="64938" ht="16.5" hidden="1" customHeight="1"/>
    <row r="64939" ht="16.5" hidden="1" customHeight="1"/>
    <row r="64940" ht="16.5" hidden="1" customHeight="1"/>
    <row r="64941" ht="16.5" hidden="1" customHeight="1"/>
    <row r="64942" ht="16.5" hidden="1" customHeight="1"/>
    <row r="64943" ht="16.5" hidden="1" customHeight="1"/>
    <row r="64944" ht="16.5" hidden="1" customHeight="1"/>
    <row r="64945" ht="16.5" hidden="1" customHeight="1"/>
    <row r="64946" ht="16.5" hidden="1" customHeight="1"/>
    <row r="64947" ht="16.5" hidden="1" customHeight="1"/>
    <row r="64948" ht="16.5" hidden="1" customHeight="1"/>
    <row r="64949" ht="16.5" hidden="1" customHeight="1"/>
    <row r="64950" ht="16.5" hidden="1" customHeight="1"/>
    <row r="64951" ht="16.5" hidden="1" customHeight="1"/>
    <row r="64952" ht="16.5" hidden="1" customHeight="1"/>
    <row r="64953" ht="16.5" hidden="1" customHeight="1"/>
    <row r="64954" ht="16.5" hidden="1" customHeight="1"/>
    <row r="64955" ht="16.5" hidden="1" customHeight="1"/>
    <row r="64956" ht="16.5" hidden="1" customHeight="1"/>
    <row r="64957" ht="16.5" hidden="1" customHeight="1"/>
    <row r="64958" ht="16.5" hidden="1" customHeight="1"/>
    <row r="64959" ht="16.5" hidden="1" customHeight="1"/>
    <row r="64960" ht="16.5" hidden="1" customHeight="1"/>
    <row r="64961" ht="16.5" hidden="1" customHeight="1"/>
    <row r="64962" ht="16.5" hidden="1" customHeight="1"/>
    <row r="64963" ht="16.5" hidden="1" customHeight="1"/>
    <row r="64964" ht="16.5" hidden="1" customHeight="1"/>
    <row r="64965" ht="16.5" hidden="1" customHeight="1"/>
    <row r="64966" ht="16.5" hidden="1" customHeight="1"/>
    <row r="64967" ht="16.5" hidden="1" customHeight="1"/>
    <row r="64968" ht="16.5" hidden="1" customHeight="1"/>
    <row r="64969" ht="16.5" hidden="1" customHeight="1"/>
    <row r="64970" ht="16.5" hidden="1" customHeight="1"/>
    <row r="64971" ht="16.5" hidden="1" customHeight="1"/>
    <row r="64972" ht="16.5" hidden="1" customHeight="1"/>
    <row r="64973" ht="16.5" hidden="1" customHeight="1"/>
    <row r="64974" ht="16.5" hidden="1" customHeight="1"/>
    <row r="64975" ht="16.5" hidden="1" customHeight="1"/>
    <row r="64976" ht="16.5" hidden="1" customHeight="1"/>
    <row r="64977" ht="16.5" hidden="1" customHeight="1"/>
    <row r="64978" ht="16.5" hidden="1" customHeight="1"/>
    <row r="64979" ht="16.5" hidden="1" customHeight="1"/>
    <row r="64980" ht="16.5" hidden="1" customHeight="1"/>
    <row r="64981" ht="16.5" hidden="1" customHeight="1"/>
    <row r="64982" ht="16.5" hidden="1" customHeight="1"/>
    <row r="64983" ht="16.5" hidden="1" customHeight="1"/>
    <row r="64984" ht="16.5" hidden="1" customHeight="1"/>
    <row r="64985" ht="16.5" hidden="1" customHeight="1"/>
    <row r="64986" ht="16.5" hidden="1" customHeight="1"/>
    <row r="64987" ht="16.5" hidden="1" customHeight="1"/>
    <row r="64988" ht="16.5" hidden="1" customHeight="1"/>
    <row r="64989" ht="16.5" hidden="1" customHeight="1"/>
    <row r="64990" ht="16.5" hidden="1" customHeight="1"/>
    <row r="64991" ht="16.5" hidden="1" customHeight="1"/>
    <row r="64992" ht="16.5" hidden="1" customHeight="1"/>
    <row r="64993" ht="16.5" hidden="1" customHeight="1"/>
    <row r="64994" ht="16.5" hidden="1" customHeight="1"/>
    <row r="64995" ht="16.5" hidden="1" customHeight="1"/>
    <row r="64996" ht="16.5" hidden="1" customHeight="1"/>
    <row r="64997" ht="16.5" hidden="1" customHeight="1"/>
    <row r="64998" ht="16.5" hidden="1" customHeight="1"/>
    <row r="64999" ht="16.5" hidden="1" customHeight="1"/>
    <row r="65000" ht="16.5" hidden="1" customHeight="1"/>
    <row r="65001" ht="16.5" hidden="1" customHeight="1"/>
    <row r="65002" ht="16.5" hidden="1" customHeight="1"/>
    <row r="65003" ht="16.5" hidden="1" customHeight="1"/>
    <row r="65004" ht="16.5" hidden="1" customHeight="1"/>
    <row r="65005" ht="16.5" hidden="1" customHeight="1"/>
    <row r="65006" ht="16.5" hidden="1" customHeight="1"/>
    <row r="65007" ht="16.5" hidden="1" customHeight="1"/>
    <row r="65008" ht="16.5" hidden="1" customHeight="1"/>
    <row r="65009" ht="16.5" hidden="1" customHeight="1"/>
    <row r="65010" ht="16.5" hidden="1" customHeight="1"/>
    <row r="65011" ht="16.5" hidden="1" customHeight="1"/>
    <row r="65012" ht="16.5" hidden="1" customHeight="1"/>
    <row r="65013" ht="16.5" hidden="1" customHeight="1"/>
    <row r="65014" ht="16.5" hidden="1" customHeight="1"/>
    <row r="65015" ht="16.5" hidden="1" customHeight="1"/>
    <row r="65016" ht="16.5" hidden="1" customHeight="1"/>
    <row r="65017" ht="16.5" hidden="1" customHeight="1"/>
    <row r="65018" ht="16.5" hidden="1" customHeight="1"/>
    <row r="65019" ht="16.5" hidden="1" customHeight="1"/>
    <row r="65020" ht="16.5" hidden="1" customHeight="1"/>
    <row r="65021" ht="16.5" hidden="1" customHeight="1"/>
    <row r="65022" ht="16.5" hidden="1" customHeight="1"/>
    <row r="65023" ht="16.5" hidden="1" customHeight="1"/>
    <row r="65024" ht="16.5" hidden="1" customHeight="1"/>
    <row r="65025" ht="16.5" hidden="1" customHeight="1"/>
    <row r="65026" ht="16.5" hidden="1" customHeight="1"/>
    <row r="65027" ht="16.5" hidden="1" customHeight="1"/>
    <row r="65028" ht="16.5" hidden="1" customHeight="1"/>
    <row r="65029" ht="16.5" hidden="1" customHeight="1"/>
    <row r="65030" ht="16.5" hidden="1" customHeight="1"/>
    <row r="65031" ht="16.5" hidden="1" customHeight="1"/>
    <row r="65032" ht="16.5" hidden="1" customHeight="1"/>
    <row r="65033" ht="16.5" hidden="1" customHeight="1"/>
    <row r="65034" ht="16.5" hidden="1" customHeight="1"/>
    <row r="65035" ht="16.5" hidden="1" customHeight="1"/>
    <row r="65036" ht="16.5" hidden="1" customHeight="1"/>
    <row r="65037" ht="16.5" hidden="1" customHeight="1"/>
    <row r="65038" ht="16.5" hidden="1" customHeight="1"/>
    <row r="65039" ht="16.5" hidden="1" customHeight="1"/>
    <row r="65040" ht="16.5" hidden="1" customHeight="1"/>
    <row r="65041" ht="16.5" hidden="1" customHeight="1"/>
    <row r="65042" ht="16.5" hidden="1" customHeight="1"/>
    <row r="65043" ht="16.5" hidden="1" customHeight="1"/>
    <row r="65044" ht="16.5" hidden="1" customHeight="1"/>
    <row r="65045" ht="16.5" hidden="1" customHeight="1"/>
    <row r="65046" ht="16.5" hidden="1" customHeight="1"/>
    <row r="65047" ht="16.5" hidden="1" customHeight="1"/>
    <row r="65048" ht="16.5" hidden="1" customHeight="1"/>
    <row r="65049" ht="16.5" hidden="1" customHeight="1"/>
    <row r="65050" ht="16.5" hidden="1" customHeight="1"/>
    <row r="65051" ht="16.5" hidden="1" customHeight="1"/>
    <row r="65052" ht="16.5" hidden="1" customHeight="1"/>
    <row r="65053" ht="16.5" hidden="1" customHeight="1"/>
    <row r="65054" ht="16.5" hidden="1" customHeight="1"/>
    <row r="65055" ht="16.5" hidden="1" customHeight="1"/>
    <row r="65056" ht="16.5" hidden="1" customHeight="1"/>
    <row r="65057" ht="16.5" hidden="1" customHeight="1"/>
    <row r="65058" ht="16.5" hidden="1" customHeight="1"/>
    <row r="65059" ht="16.5" hidden="1" customHeight="1"/>
    <row r="65060" ht="16.5" hidden="1" customHeight="1"/>
    <row r="65061" ht="16.5" hidden="1" customHeight="1"/>
    <row r="65062" ht="16.5" hidden="1" customHeight="1"/>
    <row r="65063" ht="16.5" hidden="1" customHeight="1"/>
    <row r="65064" ht="16.5" hidden="1" customHeight="1"/>
    <row r="65065" ht="16.5" hidden="1" customHeight="1"/>
    <row r="65066" ht="16.5" hidden="1" customHeight="1"/>
    <row r="65067" ht="16.5" hidden="1" customHeight="1"/>
    <row r="65068" ht="16.5" hidden="1" customHeight="1"/>
    <row r="65069" ht="16.5" hidden="1" customHeight="1"/>
    <row r="65070" ht="16.5" hidden="1" customHeight="1"/>
    <row r="65071" ht="16.5" hidden="1" customHeight="1"/>
    <row r="65072" ht="16.5" hidden="1" customHeight="1"/>
    <row r="65073" ht="16.5" hidden="1" customHeight="1"/>
    <row r="65074" ht="16.5" hidden="1" customHeight="1"/>
    <row r="65075" ht="16.5" hidden="1" customHeight="1"/>
    <row r="65076" ht="16.5" hidden="1" customHeight="1"/>
    <row r="65077" ht="16.5" hidden="1" customHeight="1"/>
    <row r="65078" ht="16.5" hidden="1" customHeight="1"/>
    <row r="65079" ht="16.5" hidden="1" customHeight="1"/>
    <row r="65080" ht="16.5" hidden="1" customHeight="1"/>
    <row r="65081" ht="16.5" hidden="1" customHeight="1"/>
    <row r="65082" ht="16.5" hidden="1" customHeight="1"/>
    <row r="65083" ht="16.5" hidden="1" customHeight="1"/>
    <row r="65084" ht="16.5" hidden="1" customHeight="1"/>
    <row r="65085" ht="16.5" hidden="1" customHeight="1"/>
    <row r="65086" ht="16.5" hidden="1" customHeight="1"/>
    <row r="65087" ht="16.5" hidden="1" customHeight="1"/>
    <row r="65088" ht="16.5" hidden="1" customHeight="1"/>
    <row r="65089" ht="16.5" hidden="1" customHeight="1"/>
    <row r="65090" ht="16.5" hidden="1" customHeight="1"/>
    <row r="65091" ht="16.5" hidden="1" customHeight="1"/>
    <row r="65092" ht="16.5" hidden="1" customHeight="1"/>
    <row r="65093" ht="16.5" hidden="1" customHeight="1"/>
    <row r="65094" ht="16.5" hidden="1" customHeight="1"/>
    <row r="65095" ht="16.5" hidden="1" customHeight="1"/>
    <row r="65096" ht="16.5" hidden="1" customHeight="1"/>
    <row r="65097" ht="16.5" hidden="1" customHeight="1"/>
    <row r="65098" ht="16.5" hidden="1" customHeight="1"/>
    <row r="65099" ht="16.5" hidden="1" customHeight="1"/>
    <row r="65100" ht="16.5" hidden="1" customHeight="1"/>
    <row r="65101" ht="16.5" hidden="1" customHeight="1"/>
    <row r="65102" ht="16.5" hidden="1" customHeight="1"/>
    <row r="65103" ht="16.5" hidden="1" customHeight="1"/>
    <row r="65104" ht="16.5" hidden="1" customHeight="1"/>
    <row r="65105" ht="16.5" hidden="1" customHeight="1"/>
    <row r="65106" ht="16.5" hidden="1" customHeight="1"/>
    <row r="65107" ht="16.5" hidden="1" customHeight="1"/>
    <row r="65108" ht="16.5" hidden="1" customHeight="1"/>
    <row r="65109" ht="16.5" hidden="1" customHeight="1"/>
    <row r="65110" ht="16.5" hidden="1" customHeight="1"/>
    <row r="65111" ht="16.5" hidden="1" customHeight="1"/>
    <row r="65112" ht="16.5" hidden="1" customHeight="1"/>
    <row r="65113" ht="16.5" hidden="1" customHeight="1"/>
    <row r="65114" ht="16.5" hidden="1" customHeight="1"/>
    <row r="65115" ht="16.5" hidden="1" customHeight="1"/>
    <row r="65116" ht="16.5" hidden="1" customHeight="1"/>
    <row r="65117" ht="16.5" hidden="1" customHeight="1"/>
    <row r="65118" ht="16.5" hidden="1" customHeight="1"/>
    <row r="65119" ht="16.5" hidden="1" customHeight="1"/>
    <row r="65120" ht="16.5" hidden="1" customHeight="1"/>
    <row r="65121" ht="16.5" hidden="1" customHeight="1"/>
    <row r="65122" ht="16.5" hidden="1" customHeight="1"/>
    <row r="65123" ht="16.5" hidden="1" customHeight="1"/>
    <row r="65124" ht="16.5" hidden="1" customHeight="1"/>
    <row r="65125" ht="16.5" hidden="1" customHeight="1"/>
    <row r="65126" ht="16.5" hidden="1" customHeight="1"/>
    <row r="65127" ht="16.5" hidden="1" customHeight="1"/>
    <row r="65128" ht="16.5" hidden="1" customHeight="1"/>
    <row r="65129" ht="16.5" hidden="1" customHeight="1"/>
    <row r="65130" ht="16.5" hidden="1" customHeight="1"/>
    <row r="65131" ht="16.5" hidden="1" customHeight="1"/>
    <row r="65132" ht="16.5" hidden="1" customHeight="1"/>
    <row r="65133" ht="16.5" hidden="1" customHeight="1"/>
    <row r="65134" ht="16.5" hidden="1" customHeight="1"/>
    <row r="65135" ht="16.5" hidden="1" customHeight="1"/>
    <row r="65136" ht="16.5" hidden="1" customHeight="1"/>
    <row r="65137" ht="16.5" hidden="1" customHeight="1"/>
    <row r="65138" ht="16.5" hidden="1" customHeight="1"/>
    <row r="65139" ht="16.5" hidden="1" customHeight="1"/>
    <row r="65140" ht="16.5" hidden="1" customHeight="1"/>
    <row r="65141" ht="16.5" hidden="1" customHeight="1"/>
    <row r="65142" ht="16.5" hidden="1" customHeight="1"/>
    <row r="65143" ht="16.5" hidden="1" customHeight="1"/>
    <row r="65144" ht="16.5" hidden="1" customHeight="1"/>
    <row r="65145" ht="16.5" hidden="1" customHeight="1"/>
    <row r="65146" ht="16.5" hidden="1" customHeight="1"/>
    <row r="65147" ht="16.5" hidden="1" customHeight="1"/>
    <row r="65148" ht="16.5" hidden="1" customHeight="1"/>
    <row r="65149" ht="16.5" hidden="1" customHeight="1"/>
    <row r="65150" ht="16.5" hidden="1" customHeight="1"/>
    <row r="65151" ht="16.5" hidden="1" customHeight="1"/>
    <row r="65152" ht="16.5" hidden="1" customHeight="1"/>
    <row r="65153" ht="16.5" hidden="1" customHeight="1"/>
    <row r="65154" ht="16.5" hidden="1" customHeight="1"/>
    <row r="65155" ht="16.5" hidden="1" customHeight="1"/>
    <row r="65156" ht="16.5" hidden="1" customHeight="1"/>
    <row r="65157" ht="16.5" hidden="1" customHeight="1"/>
    <row r="65158" ht="16.5" hidden="1" customHeight="1"/>
    <row r="65159" ht="16.5" hidden="1" customHeight="1"/>
    <row r="65160" ht="16.5" hidden="1" customHeight="1"/>
    <row r="65161" ht="16.5" hidden="1" customHeight="1"/>
    <row r="65162" ht="16.5" hidden="1" customHeight="1"/>
    <row r="65163" ht="16.5" hidden="1" customHeight="1"/>
    <row r="65164" ht="16.5" hidden="1" customHeight="1"/>
    <row r="65165" ht="16.5" hidden="1" customHeight="1"/>
    <row r="65166" ht="16.5" hidden="1" customHeight="1"/>
    <row r="65167" ht="16.5" hidden="1" customHeight="1"/>
    <row r="65168" ht="16.5" hidden="1" customHeight="1"/>
    <row r="65169" ht="16.5" hidden="1" customHeight="1"/>
    <row r="65170" ht="16.5" hidden="1" customHeight="1"/>
    <row r="65171" ht="16.5" hidden="1" customHeight="1"/>
    <row r="65172" ht="16.5" hidden="1" customHeight="1"/>
    <row r="65173" ht="16.5" hidden="1" customHeight="1"/>
    <row r="65174" ht="16.5" hidden="1" customHeight="1"/>
    <row r="65175" ht="16.5" hidden="1" customHeight="1"/>
    <row r="65176" ht="16.5" hidden="1" customHeight="1"/>
    <row r="65177" ht="16.5" hidden="1" customHeight="1"/>
    <row r="65178" ht="16.5" hidden="1" customHeight="1"/>
    <row r="65179" ht="16.5" hidden="1" customHeight="1"/>
    <row r="65180" ht="16.5" hidden="1" customHeight="1"/>
    <row r="65181" ht="16.5" hidden="1" customHeight="1"/>
    <row r="65182" ht="16.5" hidden="1" customHeight="1"/>
    <row r="65183" ht="16.5" hidden="1" customHeight="1"/>
    <row r="65184" ht="16.5" hidden="1" customHeight="1"/>
    <row r="65185" ht="16.5" hidden="1" customHeight="1"/>
    <row r="65186" ht="16.5" hidden="1" customHeight="1"/>
    <row r="65187" ht="16.5" hidden="1" customHeight="1"/>
    <row r="65188" ht="16.5" hidden="1" customHeight="1"/>
    <row r="65189" ht="16.5" hidden="1" customHeight="1"/>
    <row r="65190" ht="16.5" hidden="1" customHeight="1"/>
    <row r="65191" ht="16.5" hidden="1" customHeight="1"/>
    <row r="65192" ht="16.5" hidden="1" customHeight="1"/>
    <row r="65193" ht="16.5" hidden="1" customHeight="1"/>
    <row r="65194" ht="16.5" hidden="1" customHeight="1"/>
    <row r="65195" ht="16.5" hidden="1" customHeight="1"/>
    <row r="65196" ht="16.5" hidden="1" customHeight="1"/>
    <row r="65197" ht="16.5" hidden="1" customHeight="1"/>
    <row r="65198" ht="16.5" hidden="1" customHeight="1"/>
    <row r="65199" ht="16.5" hidden="1" customHeight="1"/>
    <row r="65200" ht="16.5" hidden="1" customHeight="1"/>
    <row r="65201" ht="16.5" hidden="1" customHeight="1"/>
    <row r="65202" ht="16.5" hidden="1" customHeight="1"/>
    <row r="65203" ht="16.5" hidden="1" customHeight="1"/>
    <row r="65204" ht="16.5" hidden="1" customHeight="1"/>
    <row r="65205" ht="16.5" hidden="1" customHeight="1"/>
    <row r="65206" ht="16.5" hidden="1" customHeight="1"/>
    <row r="65207" ht="16.5" hidden="1" customHeight="1"/>
    <row r="65208" ht="16.5" hidden="1" customHeight="1"/>
    <row r="65209" ht="16.5" hidden="1" customHeight="1"/>
    <row r="65210" ht="16.5" hidden="1" customHeight="1"/>
    <row r="65211" ht="16.5" hidden="1" customHeight="1"/>
    <row r="65212" ht="16.5" hidden="1" customHeight="1"/>
    <row r="65213" ht="16.5" hidden="1" customHeight="1"/>
    <row r="65214" ht="16.5" hidden="1" customHeight="1"/>
    <row r="65215" ht="16.5" hidden="1" customHeight="1"/>
    <row r="65216" ht="16.5" hidden="1" customHeight="1"/>
    <row r="65217" ht="16.5" hidden="1" customHeight="1"/>
    <row r="65218" ht="16.5" hidden="1" customHeight="1"/>
    <row r="65219" ht="16.5" hidden="1" customHeight="1"/>
    <row r="65220" ht="16.5" hidden="1" customHeight="1"/>
    <row r="65221" ht="16.5" hidden="1" customHeight="1"/>
    <row r="65222" ht="16.5" hidden="1" customHeight="1"/>
    <row r="65223" ht="16.5" hidden="1" customHeight="1"/>
    <row r="65224" ht="16.5" hidden="1" customHeight="1"/>
    <row r="65225" ht="16.5" hidden="1" customHeight="1"/>
    <row r="65226" ht="16.5" hidden="1" customHeight="1"/>
    <row r="65227" ht="16.5" hidden="1" customHeight="1"/>
    <row r="65228" ht="16.5" hidden="1" customHeight="1"/>
    <row r="65229" ht="16.5" hidden="1" customHeight="1"/>
    <row r="65230" ht="16.5" hidden="1" customHeight="1"/>
    <row r="65231" ht="16.5" hidden="1" customHeight="1"/>
    <row r="65232" ht="16.5" hidden="1" customHeight="1"/>
    <row r="65233" ht="16.5" hidden="1" customHeight="1"/>
    <row r="65234" ht="16.5" hidden="1" customHeight="1"/>
    <row r="65235" ht="16.5" hidden="1" customHeight="1"/>
    <row r="65236" ht="16.5" hidden="1" customHeight="1"/>
    <row r="65237" ht="16.5" hidden="1" customHeight="1"/>
    <row r="65238" ht="16.5" hidden="1" customHeight="1"/>
    <row r="65239" ht="16.5" hidden="1" customHeight="1"/>
    <row r="65240" ht="16.5" hidden="1" customHeight="1"/>
    <row r="65241" ht="16.5" hidden="1" customHeight="1"/>
    <row r="65242" ht="16.5" hidden="1" customHeight="1"/>
    <row r="65243" ht="16.5" hidden="1" customHeight="1"/>
    <row r="65244" ht="16.5" hidden="1" customHeight="1"/>
    <row r="65245" ht="16.5" hidden="1" customHeight="1"/>
    <row r="65246" ht="16.5" hidden="1" customHeight="1"/>
    <row r="65247" ht="16.5" hidden="1" customHeight="1"/>
    <row r="65248" ht="16.5" hidden="1" customHeight="1"/>
    <row r="65249" ht="16.5" hidden="1" customHeight="1"/>
    <row r="65250" ht="16.5" hidden="1" customHeight="1"/>
    <row r="65251" ht="16.5" hidden="1" customHeight="1"/>
    <row r="65252" ht="16.5" hidden="1" customHeight="1"/>
    <row r="65253" ht="16.5" hidden="1" customHeight="1"/>
    <row r="65254" ht="16.5" hidden="1" customHeight="1"/>
    <row r="65255" ht="16.5" hidden="1" customHeight="1"/>
    <row r="65256" ht="16.5" hidden="1" customHeight="1"/>
    <row r="65257" ht="16.5" hidden="1" customHeight="1"/>
    <row r="65258" ht="16.5" hidden="1" customHeight="1"/>
    <row r="65259" ht="16.5" hidden="1" customHeight="1"/>
    <row r="65260" ht="16.5" hidden="1" customHeight="1"/>
    <row r="65261" ht="16.5" hidden="1" customHeight="1"/>
    <row r="65262" ht="16.5" hidden="1" customHeight="1"/>
    <row r="65263" ht="16.5" hidden="1" customHeight="1"/>
    <row r="65264" ht="16.5" hidden="1" customHeight="1"/>
    <row r="65265" ht="16.5" hidden="1" customHeight="1"/>
    <row r="65266" ht="16.5" hidden="1" customHeight="1"/>
    <row r="65267" ht="16.5" hidden="1" customHeight="1"/>
    <row r="65268" ht="16.5" hidden="1" customHeight="1"/>
    <row r="65269" ht="16.5" hidden="1" customHeight="1"/>
    <row r="65270" ht="16.5" hidden="1" customHeight="1"/>
    <row r="65271" ht="16.5" hidden="1" customHeight="1"/>
    <row r="65272" ht="16.5" hidden="1" customHeight="1"/>
    <row r="65273" ht="16.5" hidden="1" customHeight="1"/>
    <row r="65274" ht="16.5" hidden="1" customHeight="1"/>
    <row r="65275" ht="16.5" hidden="1" customHeight="1"/>
    <row r="65276" ht="16.5" hidden="1" customHeight="1"/>
    <row r="65277" ht="16.5" hidden="1" customHeight="1"/>
    <row r="65278" ht="16.5" hidden="1" customHeight="1"/>
    <row r="65279" ht="16.5" hidden="1" customHeight="1"/>
    <row r="65280" ht="16.5" hidden="1" customHeight="1"/>
    <row r="65281" ht="16.5" hidden="1" customHeight="1"/>
    <row r="65282" ht="16.5" hidden="1" customHeight="1"/>
    <row r="65283" ht="16.5" hidden="1" customHeight="1"/>
    <row r="65284" ht="16.5" hidden="1" customHeight="1"/>
    <row r="65285" ht="16.5" hidden="1" customHeight="1"/>
    <row r="65286" ht="16.5" hidden="1" customHeight="1"/>
    <row r="65287" ht="16.5" hidden="1" customHeight="1"/>
    <row r="65288" ht="16.5" hidden="1" customHeight="1"/>
    <row r="65289" ht="16.5" hidden="1" customHeight="1"/>
    <row r="65290" ht="16.5" hidden="1" customHeight="1"/>
    <row r="65291" ht="16.5" hidden="1" customHeight="1"/>
    <row r="65292" ht="16.5" hidden="1" customHeight="1"/>
    <row r="65293" ht="16.5" hidden="1" customHeight="1"/>
    <row r="65294" ht="16.5" hidden="1" customHeight="1"/>
    <row r="65295" ht="16.5" hidden="1" customHeight="1"/>
    <row r="65296" ht="16.5" hidden="1" customHeight="1"/>
    <row r="65297" ht="16.5" hidden="1" customHeight="1"/>
    <row r="65298" ht="16.5" hidden="1" customHeight="1"/>
    <row r="65299" ht="16.5" hidden="1" customHeight="1"/>
    <row r="65300" ht="16.5" hidden="1" customHeight="1"/>
    <row r="65301" ht="16.5" hidden="1" customHeight="1"/>
    <row r="65302" ht="16.5" hidden="1" customHeight="1"/>
    <row r="65303" ht="16.5" hidden="1" customHeight="1"/>
    <row r="65304" ht="16.5" hidden="1" customHeight="1"/>
    <row r="65305" ht="16.5" hidden="1" customHeight="1"/>
    <row r="65306" ht="16.5" hidden="1" customHeight="1"/>
    <row r="65307" ht="16.5" hidden="1" customHeight="1"/>
    <row r="65308" ht="16.5" hidden="1" customHeight="1"/>
    <row r="65309" ht="16.5" hidden="1" customHeight="1"/>
    <row r="65310" ht="16.5" hidden="1" customHeight="1"/>
    <row r="65311" ht="16.5" hidden="1" customHeight="1"/>
    <row r="65312" ht="16.5" hidden="1" customHeight="1"/>
    <row r="65313" ht="16.5" hidden="1" customHeight="1"/>
    <row r="65314" ht="16.5" hidden="1" customHeight="1"/>
    <row r="65315" ht="16.5" hidden="1" customHeight="1"/>
    <row r="65316" ht="16.5" hidden="1" customHeight="1"/>
    <row r="65317" ht="16.5" hidden="1" customHeight="1"/>
    <row r="65318" ht="16.5" hidden="1" customHeight="1"/>
    <row r="65319" ht="16.5" hidden="1" customHeight="1"/>
    <row r="65320" ht="16.5" hidden="1" customHeight="1"/>
    <row r="65321" ht="16.5" hidden="1" customHeight="1"/>
    <row r="65322" ht="16.5" hidden="1" customHeight="1"/>
    <row r="65323" ht="16.5" hidden="1" customHeight="1"/>
    <row r="65324" ht="16.5" hidden="1" customHeight="1"/>
    <row r="65325" ht="16.5" hidden="1" customHeight="1"/>
    <row r="65326" ht="16.5" hidden="1" customHeight="1"/>
    <row r="65327" ht="16.5" hidden="1" customHeight="1"/>
    <row r="65328" ht="16.5" hidden="1" customHeight="1"/>
    <row r="65329" ht="16.5" hidden="1" customHeight="1"/>
    <row r="65330" ht="16.5" hidden="1" customHeight="1"/>
    <row r="65331" ht="16.5" hidden="1" customHeight="1"/>
    <row r="65332" ht="16.5" hidden="1" customHeight="1"/>
    <row r="65333" ht="16.5" hidden="1" customHeight="1"/>
    <row r="65334" ht="16.5" hidden="1" customHeight="1"/>
    <row r="65335" ht="16.5" hidden="1" customHeight="1"/>
    <row r="65336" ht="16.5" hidden="1" customHeight="1"/>
    <row r="65337" ht="16.5" hidden="1" customHeight="1"/>
    <row r="65338" ht="16.5" hidden="1" customHeight="1"/>
    <row r="65339" ht="16.5" hidden="1" customHeight="1"/>
    <row r="65340" ht="16.5" hidden="1" customHeight="1"/>
    <row r="65341" ht="16.5" hidden="1" customHeight="1"/>
    <row r="65342" ht="16.5" hidden="1" customHeight="1"/>
    <row r="65343" ht="16.5" hidden="1" customHeight="1"/>
    <row r="65344" ht="16.5" hidden="1" customHeight="1"/>
    <row r="65345" ht="16.5" hidden="1" customHeight="1"/>
    <row r="65346" ht="16.5" hidden="1" customHeight="1"/>
    <row r="65347" ht="16.5" hidden="1" customHeight="1"/>
    <row r="65348" ht="16.5" hidden="1" customHeight="1"/>
    <row r="65349" ht="16.5" hidden="1" customHeight="1"/>
    <row r="65350" ht="16.5" hidden="1" customHeight="1"/>
    <row r="65351" ht="16.5" hidden="1" customHeight="1"/>
    <row r="65352" ht="16.5" hidden="1" customHeight="1"/>
    <row r="65353" ht="16.5" hidden="1" customHeight="1"/>
    <row r="65354" ht="16.5" hidden="1" customHeight="1"/>
    <row r="65355" ht="16.5" hidden="1" customHeight="1"/>
    <row r="65356" ht="16.5" hidden="1" customHeight="1"/>
    <row r="65357" ht="16.5" hidden="1" customHeight="1"/>
    <row r="65358" ht="16.5" hidden="1" customHeight="1"/>
    <row r="65359" ht="16.5" hidden="1" customHeight="1"/>
    <row r="65360" ht="16.5" hidden="1" customHeight="1"/>
    <row r="65361" ht="16.5" hidden="1" customHeight="1"/>
    <row r="65362" ht="16.5" hidden="1" customHeight="1"/>
    <row r="65363" ht="16.5" hidden="1" customHeight="1"/>
    <row r="65364" ht="16.5" hidden="1" customHeight="1"/>
    <row r="65365" ht="16.5" hidden="1" customHeight="1"/>
    <row r="65366" ht="16.5" hidden="1" customHeight="1"/>
    <row r="65367" ht="16.5" hidden="1" customHeight="1"/>
    <row r="65368" ht="16.5" hidden="1" customHeight="1"/>
    <row r="65369" ht="16.5" hidden="1" customHeight="1"/>
    <row r="65370" ht="16.5" hidden="1" customHeight="1"/>
    <row r="65371" ht="16.5" hidden="1" customHeight="1"/>
    <row r="65372" ht="16.5" hidden="1" customHeight="1"/>
    <row r="65373" ht="16.5" hidden="1" customHeight="1"/>
    <row r="65374" ht="16.5" hidden="1" customHeight="1"/>
    <row r="65375" ht="16.5" hidden="1" customHeight="1"/>
    <row r="65376" ht="16.5" hidden="1" customHeight="1"/>
    <row r="65377" ht="16.5" hidden="1" customHeight="1"/>
    <row r="65378" ht="16.5" hidden="1" customHeight="1"/>
    <row r="65379" ht="16.5" hidden="1" customHeight="1"/>
    <row r="65380" ht="16.5" hidden="1" customHeight="1"/>
    <row r="65381" ht="12.75" hidden="1" customHeight="1"/>
    <row r="65382" ht="12.75" hidden="1" customHeight="1"/>
    <row r="65383" ht="12.75" hidden="1" customHeight="1"/>
    <row r="65384" ht="12.75" hidden="1" customHeight="1"/>
    <row r="65385" ht="12.75" hidden="1" customHeight="1"/>
    <row r="65386" ht="12.75" hidden="1" customHeight="1"/>
    <row r="65387" ht="12.75" hidden="1" customHeight="1"/>
    <row r="65388" ht="12.75" hidden="1" customHeight="1"/>
    <row r="65389" ht="12.75" hidden="1" customHeight="1"/>
    <row r="65390" ht="12.75" hidden="1" customHeight="1"/>
    <row r="65391" ht="12.75" hidden="1" customHeight="1"/>
    <row r="65392" ht="12.75" hidden="1" customHeight="1"/>
    <row r="65393" ht="12.75" hidden="1" customHeight="1"/>
    <row r="65394" ht="12.75" hidden="1" customHeight="1"/>
    <row r="65395" ht="12.75" hidden="1" customHeight="1"/>
    <row r="65396" ht="12.75" hidden="1" customHeight="1"/>
    <row r="65397" ht="12.75" hidden="1" customHeight="1"/>
    <row r="65398" ht="12.75" hidden="1" customHeight="1"/>
    <row r="65399" ht="12.75" hidden="1" customHeight="1"/>
    <row r="65400" ht="12.75" hidden="1" customHeight="1"/>
    <row r="65401" ht="12.75" hidden="1" customHeight="1"/>
    <row r="65402" ht="12.75" hidden="1" customHeight="1"/>
    <row r="65403" ht="12.75" hidden="1" customHeight="1"/>
    <row r="65404" ht="12.75" hidden="1" customHeight="1"/>
    <row r="65405" ht="12.75" hidden="1" customHeight="1"/>
    <row r="65406" ht="12.75" hidden="1" customHeight="1"/>
    <row r="65407" ht="12.75" hidden="1" customHeight="1"/>
    <row r="65408" ht="12.75" hidden="1" customHeight="1"/>
    <row r="65409" ht="12.75" hidden="1" customHeight="1"/>
    <row r="65410" ht="12.75" hidden="1" customHeight="1"/>
    <row r="65411" ht="12.75" hidden="1" customHeight="1"/>
    <row r="65412" ht="12.75" hidden="1" customHeight="1"/>
    <row r="65413" ht="12.75" hidden="1" customHeight="1"/>
    <row r="65414" ht="12.75" hidden="1" customHeight="1"/>
    <row r="65415" ht="12.75" hidden="1" customHeight="1"/>
    <row r="65416" ht="12.75" hidden="1" customHeight="1"/>
    <row r="65417" ht="12.75" hidden="1" customHeight="1"/>
    <row r="65418" ht="12.75" hidden="1" customHeight="1"/>
    <row r="65419" ht="12.75" hidden="1" customHeight="1"/>
    <row r="65420" ht="12.75" hidden="1" customHeight="1"/>
    <row r="65421" ht="12.75" hidden="1" customHeight="1"/>
    <row r="65422" ht="12.75" hidden="1" customHeight="1"/>
    <row r="65423" ht="12.75" hidden="1" customHeight="1"/>
    <row r="65424" ht="12.75" hidden="1" customHeight="1"/>
    <row r="65425" ht="12.75" hidden="1" customHeight="1"/>
    <row r="65426" ht="12.75" hidden="1" customHeight="1"/>
    <row r="65427" ht="12.75" hidden="1" customHeight="1"/>
    <row r="65428" ht="12.75" hidden="1" customHeight="1"/>
    <row r="65429" ht="12.75" hidden="1" customHeight="1"/>
    <row r="65430" ht="12.75" hidden="1" customHeight="1"/>
    <row r="65431" ht="12.75" hidden="1" customHeight="1"/>
    <row r="65432" ht="12.75" hidden="1" customHeight="1"/>
    <row r="65433" ht="12.75" hidden="1" customHeight="1"/>
    <row r="65434" ht="12.75" hidden="1" customHeight="1"/>
    <row r="65435" ht="12.75" hidden="1" customHeight="1"/>
    <row r="65436" ht="12.75" hidden="1" customHeight="1"/>
    <row r="65437" ht="12.75" hidden="1" customHeight="1"/>
    <row r="65438" ht="12.75" hidden="1" customHeight="1"/>
    <row r="65439" ht="12.75" hidden="1" customHeight="1"/>
    <row r="65440" ht="12.75" hidden="1" customHeight="1"/>
    <row r="65441" ht="12.75" hidden="1" customHeight="1"/>
    <row r="65442" ht="12.75" hidden="1" customHeight="1"/>
    <row r="65443" ht="12.75" hidden="1" customHeight="1"/>
    <row r="65444" ht="12.75" hidden="1" customHeight="1"/>
    <row r="65445" ht="12.75" hidden="1" customHeight="1"/>
    <row r="65446" ht="12.75" hidden="1" customHeight="1"/>
    <row r="65447" ht="12.75" hidden="1" customHeight="1"/>
    <row r="65448" ht="12.75" hidden="1" customHeight="1"/>
    <row r="65449" ht="12.75" hidden="1" customHeight="1"/>
    <row r="65450" ht="12.75" hidden="1" customHeight="1"/>
    <row r="65451" ht="12.75" hidden="1" customHeight="1"/>
    <row r="65452" ht="12.75" hidden="1" customHeight="1"/>
    <row r="65453" ht="12.75" hidden="1" customHeight="1"/>
    <row r="65454" ht="12.75" hidden="1" customHeight="1"/>
    <row r="65455" ht="12.75" hidden="1" customHeight="1"/>
    <row r="65456" ht="12.75" hidden="1" customHeight="1"/>
    <row r="65457" ht="12.75" hidden="1" customHeight="1"/>
    <row r="65458" ht="12.75" hidden="1" customHeight="1"/>
    <row r="65459" ht="12.75" hidden="1" customHeight="1"/>
    <row r="65460" ht="12.75" hidden="1" customHeight="1"/>
    <row r="65461" ht="12.75" hidden="1" customHeight="1"/>
    <row r="65462" ht="12.75" hidden="1" customHeight="1"/>
    <row r="65463" ht="12.75" hidden="1" customHeight="1"/>
    <row r="65464" ht="12.75" hidden="1" customHeight="1"/>
    <row r="65465" ht="12.75" hidden="1" customHeight="1"/>
    <row r="65466" ht="12.75" hidden="1" customHeight="1"/>
    <row r="65467" ht="12.75" hidden="1" customHeight="1"/>
    <row r="65468" ht="12.75" hidden="1" customHeight="1"/>
    <row r="65469" ht="12.75" hidden="1" customHeight="1"/>
    <row r="65470" ht="12.75" hidden="1" customHeight="1"/>
    <row r="65471" ht="12.75" hidden="1" customHeight="1"/>
    <row r="65472" ht="12.75" hidden="1" customHeight="1"/>
    <row r="65473" ht="12.75" hidden="1" customHeight="1"/>
    <row r="65474" ht="12.75" hidden="1" customHeight="1"/>
    <row r="65475" ht="12.75" hidden="1" customHeight="1"/>
    <row r="65476" ht="12.75" hidden="1" customHeight="1"/>
    <row r="65477" ht="12.75" hidden="1" customHeight="1"/>
    <row r="65478" ht="12.75" hidden="1" customHeight="1"/>
    <row r="65479" ht="12.75" hidden="1" customHeight="1"/>
    <row r="65480" ht="12.75" hidden="1" customHeight="1"/>
    <row r="65481" ht="12.75" hidden="1" customHeight="1"/>
    <row r="65482" ht="12.75" hidden="1" customHeight="1"/>
    <row r="65483" ht="12.75" hidden="1" customHeight="1"/>
    <row r="65484" ht="12.75" hidden="1" customHeight="1"/>
    <row r="65485" ht="12.75" hidden="1" customHeight="1"/>
    <row r="65486" ht="12.75" hidden="1" customHeight="1"/>
    <row r="65487" ht="12.75" hidden="1" customHeight="1"/>
    <row r="65488" ht="12.75" hidden="1" customHeight="1"/>
    <row r="65489" ht="12.75" hidden="1" customHeight="1"/>
    <row r="65490" ht="12.75" hidden="1" customHeight="1"/>
    <row r="65491" ht="12.75" hidden="1" customHeight="1"/>
    <row r="65492" ht="12.75" hidden="1" customHeight="1"/>
    <row r="65493" ht="12.75" hidden="1" customHeight="1"/>
    <row r="65494" ht="12.75" hidden="1" customHeight="1"/>
    <row r="65495" ht="12.75" hidden="1" customHeight="1"/>
    <row r="65496" ht="12.75" hidden="1" customHeight="1"/>
    <row r="65497" ht="12.75" hidden="1" customHeight="1"/>
    <row r="65498" ht="12.75" hidden="1" customHeight="1"/>
    <row r="65499" ht="12.75" hidden="1" customHeight="1"/>
    <row r="65500" ht="12.75" hidden="1" customHeight="1"/>
    <row r="65501" ht="12.75" hidden="1" customHeight="1"/>
    <row r="65502" ht="12.75" hidden="1" customHeight="1"/>
    <row r="65503" ht="12.75" hidden="1" customHeight="1"/>
    <row r="65504" ht="12.75" hidden="1" customHeight="1"/>
    <row r="65505" ht="12.75" hidden="1" customHeight="1"/>
    <row r="65506" ht="12.75" hidden="1" customHeight="1"/>
    <row r="65507" ht="12.75" hidden="1" customHeight="1"/>
    <row r="65508" ht="12.75" hidden="1" customHeight="1"/>
    <row r="65509" ht="12.75" hidden="1" customHeight="1"/>
    <row r="65510" ht="12.75" hidden="1" customHeight="1"/>
    <row r="65511" ht="12.75" hidden="1" customHeight="1"/>
    <row r="65512" ht="12.75" hidden="1" customHeight="1"/>
    <row r="65513" ht="12.75" hidden="1" customHeight="1"/>
    <row r="65514" ht="12.75" hidden="1" customHeight="1"/>
    <row r="65515" ht="12.75" hidden="1" customHeight="1"/>
    <row r="65516" ht="12.75" hidden="1" customHeight="1"/>
    <row r="65517" ht="12.75" hidden="1" customHeight="1"/>
    <row r="65518" ht="12.75" hidden="1" customHeight="1"/>
    <row r="65519" ht="12.75" hidden="1" customHeight="1"/>
    <row r="65520" ht="12.75" hidden="1" customHeight="1"/>
    <row r="65521" ht="12.75" hidden="1" customHeight="1"/>
    <row r="65522" ht="12.75" hidden="1" customHeight="1"/>
    <row r="65523" ht="12.75" hidden="1" customHeight="1"/>
    <row r="65524" ht="12.75" hidden="1" customHeight="1"/>
    <row r="65525" ht="12.75" hidden="1" customHeight="1"/>
    <row r="65526" ht="12.75" hidden="1" customHeight="1"/>
    <row r="65527" ht="12.75" hidden="1" customHeight="1"/>
    <row r="65528" ht="12.75" hidden="1" customHeight="1"/>
    <row r="65529" ht="12.75" hidden="1" customHeight="1"/>
    <row r="65530" ht="12.75" hidden="1" customHeight="1"/>
    <row r="65531" ht="12.75" hidden="1" customHeight="1"/>
    <row r="65532" ht="12.75" hidden="1" customHeight="1"/>
    <row r="65533" ht="12.75" hidden="1" customHeight="1"/>
    <row r="65534" ht="12.75" hidden="1" customHeight="1"/>
    <row r="65535" ht="12.75" hidden="1" customHeight="1"/>
    <row r="65536" ht="12.75" hidden="1" customHeight="1"/>
  </sheetData>
  <sheetProtection selectLockedCells="1"/>
  <mergeCells count="42">
    <mergeCell ref="B1:E2"/>
    <mergeCell ref="G1:O1"/>
    <mergeCell ref="F2:S2"/>
    <mergeCell ref="C3:E3"/>
    <mergeCell ref="H3:L3"/>
    <mergeCell ref="P3:R3"/>
    <mergeCell ref="C4:E4"/>
    <mergeCell ref="H4:L4"/>
    <mergeCell ref="P4:R4"/>
    <mergeCell ref="C5:E5"/>
    <mergeCell ref="H5:L5"/>
    <mergeCell ref="P5:R5"/>
    <mergeCell ref="C6:E6"/>
    <mergeCell ref="H6:L6"/>
    <mergeCell ref="P6:R6"/>
    <mergeCell ref="B7:S7"/>
    <mergeCell ref="B8:R8"/>
    <mergeCell ref="B9:R10"/>
    <mergeCell ref="B12:R13"/>
    <mergeCell ref="B14:S14"/>
    <mergeCell ref="D15:G15"/>
    <mergeCell ref="D16:G16"/>
    <mergeCell ref="B17:S17"/>
    <mergeCell ref="B18:R18"/>
    <mergeCell ref="B36:I43"/>
    <mergeCell ref="J36:S43"/>
    <mergeCell ref="B19:R19"/>
    <mergeCell ref="B20:R20"/>
    <mergeCell ref="B21:R21"/>
    <mergeCell ref="B22:R22"/>
    <mergeCell ref="B23:R23"/>
    <mergeCell ref="B24:S24"/>
    <mergeCell ref="E25:G25"/>
    <mergeCell ref="I25:S26"/>
    <mergeCell ref="B27:S27"/>
    <mergeCell ref="B28:I35"/>
    <mergeCell ref="J28:S35"/>
    <mergeCell ref="B44:S44"/>
    <mergeCell ref="D45:I46"/>
    <mergeCell ref="O45:S46"/>
    <mergeCell ref="B46:C46"/>
    <mergeCell ref="J46:M46"/>
  </mergeCells>
  <pageMargins left="0.79027777777777775" right="0.47013888888888888" top="0.1701388888888889" bottom="0.47013888888888888" header="0.51180555555555551" footer="0"/>
  <pageSetup paperSize="9" firstPageNumber="0" orientation="portrait" r:id="rId1"/>
  <headerFooter alignWithMargins="0">
    <oddFooter>&amp;R SGQ 391/15-Rev01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Plan4">
    <tabColor indexed="29"/>
  </sheetPr>
  <dimension ref="A1:L21"/>
  <sheetViews>
    <sheetView showGridLines="0" zoomScaleNormal="100" zoomScaleSheetLayoutView="106" workbookViewId="0">
      <pane xSplit="1" ySplit="1" topLeftCell="B2" activePane="bottomRight" state="frozen"/>
      <selection activeCell="B3669" sqref="B3669"/>
      <selection pane="topRight" activeCell="B3669" sqref="B3669"/>
      <selection pane="bottomLeft" activeCell="B3669" sqref="B3669"/>
      <selection pane="bottomRight" activeCell="L6" sqref="L6"/>
    </sheetView>
  </sheetViews>
  <sheetFormatPr defaultColWidth="0" defaultRowHeight="15" customHeight="1" zeroHeight="1"/>
  <cols>
    <col min="1" max="1" width="50.85546875" customWidth="1"/>
    <col min="2" max="2" width="10.7109375" customWidth="1"/>
    <col min="3" max="3" width="13" customWidth="1"/>
    <col min="4" max="5" width="10.7109375" customWidth="1"/>
    <col min="6" max="6" width="6.5703125" customWidth="1"/>
    <col min="7" max="7" width="8.5703125" customWidth="1"/>
    <col min="8" max="8" width="11.85546875" customWidth="1"/>
    <col min="9" max="9" width="7.28515625" customWidth="1"/>
    <col min="10" max="10" width="16.85546875" style="117" bestFit="1" customWidth="1"/>
    <col min="11" max="11" width="1.5703125" customWidth="1"/>
    <col min="12" max="12" width="16.140625" bestFit="1" customWidth="1"/>
    <col min="13" max="16384" width="1.5703125" hidden="1"/>
  </cols>
  <sheetData>
    <row r="1" spans="1:12" ht="19.5" customHeight="1">
      <c r="A1" s="118">
        <v>46063</v>
      </c>
      <c r="B1" s="119" t="s">
        <v>12</v>
      </c>
      <c r="C1" s="119" t="s">
        <v>40</v>
      </c>
      <c r="D1" s="119" t="s">
        <v>42</v>
      </c>
      <c r="E1" s="119" t="s">
        <v>50</v>
      </c>
      <c r="F1" s="119" t="s">
        <v>57</v>
      </c>
      <c r="G1" s="119" t="s">
        <v>68</v>
      </c>
      <c r="H1" s="119" t="s">
        <v>79</v>
      </c>
      <c r="I1" s="120" t="s">
        <v>81</v>
      </c>
      <c r="J1" s="121" t="s">
        <v>194</v>
      </c>
      <c r="L1" t="s">
        <v>195</v>
      </c>
    </row>
    <row r="2" spans="1:12" ht="15" customHeight="1">
      <c r="A2" s="122" t="s">
        <v>142</v>
      </c>
      <c r="B2" s="123">
        <f>COUNTIFS(Dados!$S:$S,$A2,Dados!$J:$J,$A$1,Dados!$H:$H,B$1)</f>
        <v>0</v>
      </c>
      <c r="C2" s="123">
        <f>COUNTIFS(Dados!$S:$S,$A2,Dados!$J:$J,$A$1,Dados!$H:$H,C$1)</f>
        <v>0</v>
      </c>
      <c r="D2" s="123">
        <f>COUNTIFS(Dados!$S:$S,$A2,Dados!$J:$J,$A$1,Dados!$H:$H,D$1)</f>
        <v>0</v>
      </c>
      <c r="E2" s="123">
        <f>COUNTIFS(Dados!$S:$S,$A2,Dados!$J:$J,$A$1,Dados!$H:$H,E$1)</f>
        <v>0</v>
      </c>
      <c r="F2" s="123">
        <f>COUNTIFS(Dados!$S:$S,$A2,Dados!$J:$J,$A$1,Dados!$H:$H,F$1)</f>
        <v>0</v>
      </c>
      <c r="G2" s="123">
        <f>COUNTIFS(Dados!$S:$S,$A2,Dados!$J:$J,$A$1,Dados!$H:$H,G$1)</f>
        <v>0</v>
      </c>
      <c r="H2" s="123">
        <f>COUNTIFS(Dados!$S:$S,$A2,Dados!$J:$J,$A$1,Dados!$H:$H,H$1)</f>
        <v>0</v>
      </c>
      <c r="I2" s="123">
        <f>COUNTIFS(Dados!$S:$S,$A2,Dados!$J:$J,$A$1,Dados!$H:$H,I$1)</f>
        <v>0</v>
      </c>
      <c r="J2" s="124">
        <f t="shared" ref="J2:J19" si="0">SUM(B2:I2)</f>
        <v>0</v>
      </c>
      <c r="L2" s="146">
        <f>SUM(J2:J19)</f>
        <v>20</v>
      </c>
    </row>
    <row r="3" spans="1:12" ht="15" customHeight="1">
      <c r="A3" s="125" t="s">
        <v>145</v>
      </c>
      <c r="B3" s="126">
        <f>COUNTIFS(Dados!$S:$S,$A3,Dados!$J:$J,$A$1,Dados!$H:$H,B$1)</f>
        <v>0</v>
      </c>
      <c r="C3" s="126">
        <f>COUNTIFS(Dados!$S:$S,$A3,Dados!$J:$J,$A$1,Dados!$H:$H,C$1)</f>
        <v>0</v>
      </c>
      <c r="D3" s="126">
        <f>COUNTIFS(Dados!$S:$S,$A3,Dados!$J:$J,$A$1,Dados!$H:$H,D$1)</f>
        <v>0</v>
      </c>
      <c r="E3" s="126">
        <f>COUNTIFS(Dados!$S:$S,$A3,Dados!$J:$J,$A$1,Dados!$H:$H,E$1)</f>
        <v>0</v>
      </c>
      <c r="F3" s="126">
        <f>COUNTIFS(Dados!$S:$S,$A3,Dados!$J:$J,$A$1,Dados!$H:$H,F$1)</f>
        <v>0</v>
      </c>
      <c r="G3" s="126">
        <f>COUNTIFS(Dados!$S:$S,$A3,Dados!$J:$J,$A$1,Dados!$H:$H,G$1)</f>
        <v>0</v>
      </c>
      <c r="H3" s="126">
        <f>COUNTIFS(Dados!$S:$S,$A3,Dados!$J:$J,$A$1,Dados!$H:$H,H$1)</f>
        <v>0</v>
      </c>
      <c r="I3" s="126">
        <f>COUNTIFS(Dados!$S:$S,$A3,Dados!$J:$J,$A$1,Dados!$H:$H,I$1)</f>
        <v>0</v>
      </c>
      <c r="J3" s="124">
        <f t="shared" si="0"/>
        <v>0</v>
      </c>
    </row>
    <row r="4" spans="1:12" ht="15" customHeight="1">
      <c r="A4" s="125" t="s">
        <v>148</v>
      </c>
      <c r="B4" s="126">
        <f>COUNTIFS(Dados!$S:$S,$A4,Dados!$J:$J,$A$1,Dados!$H:$H,B$1)</f>
        <v>0</v>
      </c>
      <c r="C4" s="126">
        <f>COUNTIFS(Dados!$S:$S,$A4,Dados!$J:$J,$A$1,Dados!$H:$H,C$1)</f>
        <v>0</v>
      </c>
      <c r="D4" s="126">
        <f>COUNTIFS(Dados!$S:$S,$A4,Dados!$J:$J,$A$1,Dados!$H:$H,D$1)</f>
        <v>0</v>
      </c>
      <c r="E4" s="126">
        <f>COUNTIFS(Dados!$S:$S,$A4,Dados!$J:$J,$A$1,Dados!$H:$H,E$1)</f>
        <v>0</v>
      </c>
      <c r="F4" s="126">
        <f>COUNTIFS(Dados!$S:$S,$A4,Dados!$J:$J,$A$1,Dados!$H:$H,F$1)</f>
        <v>0</v>
      </c>
      <c r="G4" s="126">
        <f>COUNTIFS(Dados!$S:$S,$A4,Dados!$J:$J,$A$1,Dados!$H:$H,G$1)</f>
        <v>0</v>
      </c>
      <c r="H4" s="126">
        <f>COUNTIFS(Dados!$S:$S,$A4,Dados!$J:$J,$A$1,Dados!$H:$H,H$1)</f>
        <v>0</v>
      </c>
      <c r="I4" s="126">
        <f>COUNTIFS(Dados!$S:$S,$A4,Dados!$J:$J,$A$1,Dados!$H:$H,I$1)</f>
        <v>0</v>
      </c>
      <c r="J4" s="124">
        <f t="shared" si="0"/>
        <v>0</v>
      </c>
    </row>
    <row r="5" spans="1:12" ht="15" customHeight="1">
      <c r="A5" s="127" t="s">
        <v>150</v>
      </c>
      <c r="B5" s="126">
        <f>COUNTIFS(Dados!$S:$S,$A5,Dados!$J:$J,$A$1,Dados!$H:$H,B$1)</f>
        <v>0</v>
      </c>
      <c r="C5" s="126">
        <f>COUNTIFS(Dados!$S:$S,$A5,Dados!$J:$J,$A$1,Dados!$H:$H,C$1)</f>
        <v>0</v>
      </c>
      <c r="D5" s="126">
        <f>COUNTIFS(Dados!$S:$S,$A5,Dados!$J:$J,$A$1,Dados!$H:$H,D$1)</f>
        <v>0</v>
      </c>
      <c r="E5" s="126">
        <f>COUNTIFS(Dados!$S:$S,$A5,Dados!$J:$J,$A$1,Dados!$H:$H,E$1)</f>
        <v>0</v>
      </c>
      <c r="F5" s="126">
        <f>COUNTIFS(Dados!$S:$S,$A5,Dados!$J:$J,$A$1,Dados!$H:$H,F$1)</f>
        <v>0</v>
      </c>
      <c r="G5" s="126">
        <f>COUNTIFS(Dados!$S:$S,$A5,Dados!$J:$J,$A$1,Dados!$H:$H,G$1)</f>
        <v>0</v>
      </c>
      <c r="H5" s="126">
        <f>COUNTIFS(Dados!$S:$S,$A5,Dados!$J:$J,$A$1,Dados!$H:$H,H$1)</f>
        <v>0</v>
      </c>
      <c r="I5" s="126">
        <f>COUNTIFS(Dados!$S:$S,$A5,Dados!$J:$J,$A$1,Dados!$H:$H,I$1)</f>
        <v>0</v>
      </c>
      <c r="J5" s="124">
        <f t="shared" si="0"/>
        <v>0</v>
      </c>
    </row>
    <row r="6" spans="1:12" ht="15" customHeight="1">
      <c r="A6" s="125" t="s">
        <v>153</v>
      </c>
      <c r="B6" s="126">
        <f>COUNTIFS(Dados!$S:$S,$A6,Dados!$J:$J,$A$1,Dados!$H:$H,B$1)</f>
        <v>0</v>
      </c>
      <c r="C6" s="126">
        <f>COUNTIFS(Dados!$S:$S,$A6,Dados!$J:$J,$A$1,Dados!$H:$H,C$1)</f>
        <v>0</v>
      </c>
      <c r="D6" s="126">
        <f>COUNTIFS(Dados!$S:$S,$A6,Dados!$J:$J,$A$1,Dados!$H:$H,D$1)</f>
        <v>0</v>
      </c>
      <c r="E6" s="126">
        <f>COUNTIFS(Dados!$S:$S,$A6,Dados!$J:$J,$A$1,Dados!$H:$H,E$1)</f>
        <v>0</v>
      </c>
      <c r="F6" s="126">
        <f>COUNTIFS(Dados!$S:$S,$A6,Dados!$J:$J,$A$1,Dados!$H:$H,F$1)</f>
        <v>0</v>
      </c>
      <c r="G6" s="126">
        <f>COUNTIFS(Dados!$S:$S,$A6,Dados!$J:$J,$A$1,Dados!$H:$H,G$1)</f>
        <v>0</v>
      </c>
      <c r="H6" s="126">
        <f>COUNTIFS(Dados!$S:$S,$A6,Dados!$J:$J,$A$1,Dados!$H:$H,H$1)</f>
        <v>1</v>
      </c>
      <c r="I6" s="126">
        <f>COUNTIFS(Dados!$S:$S,$A6,Dados!$J:$J,$A$1,Dados!$H:$H,I$1)</f>
        <v>0</v>
      </c>
      <c r="J6" s="124">
        <f t="shared" si="0"/>
        <v>1</v>
      </c>
    </row>
    <row r="7" spans="1:12" ht="15" customHeight="1">
      <c r="A7" s="127" t="s">
        <v>156</v>
      </c>
      <c r="B7" s="126">
        <f>COUNTIFS(Dados!$S:$S,$A7,Dados!$J:$J,$A$1,Dados!$H:$H,B$1)</f>
        <v>0</v>
      </c>
      <c r="C7" s="126">
        <f>COUNTIFS(Dados!$S:$S,$A7,Dados!$J:$J,$A$1,Dados!$H:$H,C$1)</f>
        <v>0</v>
      </c>
      <c r="D7" s="126">
        <f>COUNTIFS(Dados!$S:$S,$A7,Dados!$J:$J,$A$1,Dados!$H:$H,D$1)</f>
        <v>0</v>
      </c>
      <c r="E7" s="126">
        <f>COUNTIFS(Dados!$S:$S,$A7,Dados!$J:$J,$A$1,Dados!$H:$H,E$1)</f>
        <v>0</v>
      </c>
      <c r="F7" s="126">
        <f>COUNTIFS(Dados!$S:$S,$A7,Dados!$J:$J,$A$1,Dados!$H:$H,F$1)</f>
        <v>0</v>
      </c>
      <c r="G7" s="126">
        <f>COUNTIFS(Dados!$S:$S,$A7,Dados!$J:$J,$A$1,Dados!$H:$H,G$1)</f>
        <v>0</v>
      </c>
      <c r="H7" s="126">
        <f>COUNTIFS(Dados!$S:$S,$A7,Dados!$J:$J,$A$1,Dados!$H:$H,H$1)</f>
        <v>2</v>
      </c>
      <c r="I7" s="126">
        <f>COUNTIFS(Dados!$S:$S,$A7,Dados!$J:$J,$A$1,Dados!$H:$H,I$1)</f>
        <v>0</v>
      </c>
      <c r="J7" s="124">
        <f t="shared" si="0"/>
        <v>2</v>
      </c>
    </row>
    <row r="8" spans="1:12" ht="15" customHeight="1">
      <c r="A8" s="125" t="s">
        <v>159</v>
      </c>
      <c r="B8" s="126">
        <f>COUNTIFS(Dados!$S:$S,$A8,Dados!$J:$J,$A$1,Dados!$H:$H,B$1)</f>
        <v>0</v>
      </c>
      <c r="C8" s="126">
        <f>COUNTIFS(Dados!$S:$S,$A8,Dados!$J:$J,$A$1,Dados!$H:$H,C$1)</f>
        <v>0</v>
      </c>
      <c r="D8" s="126">
        <f>COUNTIFS(Dados!$S:$S,$A8,Dados!$J:$J,$A$1,Dados!$H:$H,D$1)</f>
        <v>0</v>
      </c>
      <c r="E8" s="126">
        <f>COUNTIFS(Dados!$S:$S,$A8,Dados!$J:$J,$A$1,Dados!$H:$H,E$1)</f>
        <v>0</v>
      </c>
      <c r="F8" s="126">
        <f>COUNTIFS(Dados!$S:$S,$A8,Dados!$J:$J,$A$1,Dados!$H:$H,F$1)</f>
        <v>0</v>
      </c>
      <c r="G8" s="126">
        <f>COUNTIFS(Dados!$S:$S,$A8,Dados!$J:$J,$A$1,Dados!$H:$H,G$1)</f>
        <v>0</v>
      </c>
      <c r="H8" s="126">
        <f>COUNTIFS(Dados!$S:$S,$A8,Dados!$J:$J,$A$1,Dados!$H:$H,H$1)</f>
        <v>0</v>
      </c>
      <c r="I8" s="126">
        <f>COUNTIFS(Dados!$S:$S,$A8,Dados!$J:$J,$A$1,Dados!$H:$H,I$1)</f>
        <v>0</v>
      </c>
      <c r="J8" s="124">
        <f t="shared" si="0"/>
        <v>0</v>
      </c>
    </row>
    <row r="9" spans="1:12" ht="15" customHeight="1">
      <c r="A9" s="127" t="s">
        <v>162</v>
      </c>
      <c r="B9" s="126">
        <f>COUNTIFS(Dados!$S:$S,$A9,Dados!$J:$J,$A$1,Dados!$H:$H,B$1)</f>
        <v>0</v>
      </c>
      <c r="C9" s="126">
        <f>COUNTIFS(Dados!$S:$S,$A9,Dados!$J:$J,$A$1,Dados!$H:$H,C$1)</f>
        <v>0</v>
      </c>
      <c r="D9" s="126">
        <f>COUNTIFS(Dados!$S:$S,$A9,Dados!$J:$J,$A$1,Dados!$H:$H,D$1)</f>
        <v>0</v>
      </c>
      <c r="E9" s="126">
        <f>COUNTIFS(Dados!$S:$S,$A9,Dados!$J:$J,$A$1,Dados!$H:$H,E$1)</f>
        <v>0</v>
      </c>
      <c r="F9" s="126">
        <f>COUNTIFS(Dados!$S:$S,$A9,Dados!$J:$J,$A$1,Dados!$H:$H,F$1)</f>
        <v>0</v>
      </c>
      <c r="G9" s="126">
        <f>COUNTIFS(Dados!$S:$S,$A9,Dados!$J:$J,$A$1,Dados!$H:$H,G$1)</f>
        <v>0</v>
      </c>
      <c r="H9" s="126">
        <f>COUNTIFS(Dados!$S:$S,$A9,Dados!$J:$J,$A$1,Dados!$H:$H,H$1)</f>
        <v>2</v>
      </c>
      <c r="I9" s="126">
        <f>COUNTIFS(Dados!$S:$S,$A9,Dados!$J:$J,$A$1,Dados!$H:$H,I$1)</f>
        <v>0</v>
      </c>
      <c r="J9" s="124">
        <f t="shared" si="0"/>
        <v>2</v>
      </c>
    </row>
    <row r="10" spans="1:12" ht="15" customHeight="1">
      <c r="A10" s="125" t="s">
        <v>165</v>
      </c>
      <c r="B10" s="126">
        <f>COUNTIFS(Dados!$S:$S,$A10,Dados!$J:$J,$A$1,Dados!$H:$H,B$1)</f>
        <v>0</v>
      </c>
      <c r="C10" s="126">
        <f>COUNTIFS(Dados!$S:$S,$A10,Dados!$J:$J,$A$1,Dados!$H:$H,C$1)</f>
        <v>0</v>
      </c>
      <c r="D10" s="126">
        <f>COUNTIFS(Dados!$S:$S,$A10,Dados!$J:$J,$A$1,Dados!$H:$H,D$1)</f>
        <v>0</v>
      </c>
      <c r="E10" s="126">
        <f>COUNTIFS(Dados!$S:$S,$A10,Dados!$J:$J,$A$1,Dados!$H:$H,E$1)</f>
        <v>0</v>
      </c>
      <c r="F10" s="126">
        <f>COUNTIFS(Dados!$S:$S,$A10,Dados!$J:$J,$A$1,Dados!$H:$H,F$1)</f>
        <v>0</v>
      </c>
      <c r="G10" s="126">
        <f>COUNTIFS(Dados!$S:$S,$A10,Dados!$J:$J,$A$1,Dados!$H:$H,G$1)</f>
        <v>0</v>
      </c>
      <c r="H10" s="126">
        <f>COUNTIFS(Dados!$S:$S,$A10,Dados!$J:$J,$A$1,Dados!$H:$H,H$1)</f>
        <v>0</v>
      </c>
      <c r="I10" s="126">
        <f>COUNTIFS(Dados!$S:$S,$A10,Dados!$J:$J,$A$1,Dados!$H:$H,I$1)</f>
        <v>0</v>
      </c>
      <c r="J10" s="124">
        <f t="shared" si="0"/>
        <v>0</v>
      </c>
    </row>
    <row r="11" spans="1:12" ht="15" customHeight="1">
      <c r="A11" s="127" t="s">
        <v>168</v>
      </c>
      <c r="B11" s="126">
        <f>COUNTIFS(Dados!$S:$S,$A11,Dados!$J:$J,$A$1,Dados!$H:$H,B$1)</f>
        <v>0</v>
      </c>
      <c r="C11" s="126">
        <f>COUNTIFS(Dados!$S:$S,$A11,Dados!$J:$J,$A$1,Dados!$H:$H,C$1)</f>
        <v>0</v>
      </c>
      <c r="D11" s="126">
        <f>COUNTIFS(Dados!$S:$S,$A11,Dados!$J:$J,$A$1,Dados!$H:$H,D$1)</f>
        <v>0</v>
      </c>
      <c r="E11" s="126">
        <f>COUNTIFS(Dados!$S:$S,$A11,Dados!$J:$J,$A$1,Dados!$H:$H,E$1)</f>
        <v>0</v>
      </c>
      <c r="F11" s="126">
        <f>COUNTIFS(Dados!$S:$S,$A11,Dados!$J:$J,$A$1,Dados!$H:$H,F$1)</f>
        <v>0</v>
      </c>
      <c r="G11" s="126">
        <f>COUNTIFS(Dados!$S:$S,$A11,Dados!$J:$J,$A$1,Dados!$H:$H,G$1)</f>
        <v>0</v>
      </c>
      <c r="H11" s="126">
        <f>COUNTIFS(Dados!$S:$S,$A11,Dados!$J:$J,$A$1,Dados!$H:$H,H$1)</f>
        <v>1</v>
      </c>
      <c r="I11" s="126">
        <f>COUNTIFS(Dados!$S:$S,$A11,Dados!$J:$J,$A$1,Dados!$H:$H,I$1)</f>
        <v>0</v>
      </c>
      <c r="J11" s="124">
        <f t="shared" si="0"/>
        <v>1</v>
      </c>
    </row>
    <row r="12" spans="1:12" ht="15" customHeight="1">
      <c r="A12" s="125" t="s">
        <v>171</v>
      </c>
      <c r="B12" s="126">
        <f>COUNTIFS(Dados!$S:$S,$A12,Dados!$J:$J,$A$1,Dados!$H:$H,B$1)</f>
        <v>0</v>
      </c>
      <c r="C12" s="126">
        <f>COUNTIFS(Dados!$S:$S,$A12,Dados!$J:$J,$A$1,Dados!$H:$H,C$1)</f>
        <v>2</v>
      </c>
      <c r="D12" s="126">
        <f>COUNTIFS(Dados!$S:$S,$A12,Dados!$J:$J,$A$1,Dados!$H:$H,D$1)</f>
        <v>0</v>
      </c>
      <c r="E12" s="126">
        <f>COUNTIFS(Dados!$S:$S,$A12,Dados!$J:$J,$A$1,Dados!$H:$H,E$1)</f>
        <v>0</v>
      </c>
      <c r="F12" s="126">
        <f>COUNTIFS(Dados!$S:$S,$A12,Dados!$J:$J,$A$1,Dados!$H:$H,F$1)</f>
        <v>2</v>
      </c>
      <c r="G12" s="126">
        <f>COUNTIFS(Dados!$S:$S,$A12,Dados!$J:$J,$A$1,Dados!$H:$H,G$1)</f>
        <v>0</v>
      </c>
      <c r="H12" s="126">
        <f>COUNTIFS(Dados!$S:$S,$A12,Dados!$J:$J,$A$1,Dados!$H:$H,H$1)</f>
        <v>0</v>
      </c>
      <c r="I12" s="126">
        <f>COUNTIFS(Dados!$S:$S,$A12,Dados!$J:$J,$A$1,Dados!$H:$H,I$1)</f>
        <v>0</v>
      </c>
      <c r="J12" s="124">
        <f t="shared" si="0"/>
        <v>4</v>
      </c>
    </row>
    <row r="13" spans="1:12" ht="15" customHeight="1">
      <c r="A13" s="127" t="s">
        <v>174</v>
      </c>
      <c r="B13" s="126">
        <f>COUNTIFS(Dados!$S:$S,$A13,Dados!$J:$J,$A$1,Dados!$H:$H,B$1)</f>
        <v>1</v>
      </c>
      <c r="C13" s="126">
        <f>COUNTIFS(Dados!$S:$S,$A13,Dados!$J:$J,$A$1,Dados!$H:$H,C$1)</f>
        <v>1</v>
      </c>
      <c r="D13" s="126">
        <f>COUNTIFS(Dados!$S:$S,$A13,Dados!$J:$J,$A$1,Dados!$H:$H,D$1)</f>
        <v>0</v>
      </c>
      <c r="E13" s="126">
        <f>COUNTIFS(Dados!$S:$S,$A13,Dados!$J:$J,$A$1,Dados!$H:$H,E$1)</f>
        <v>1</v>
      </c>
      <c r="F13" s="126">
        <f>COUNTIFS(Dados!$S:$S,$A13,Dados!$J:$J,$A$1,Dados!$H:$H,F$1)</f>
        <v>0</v>
      </c>
      <c r="G13" s="126">
        <f>COUNTIFS(Dados!$S:$S,$A13,Dados!$J:$J,$A$1,Dados!$H:$H,G$1)</f>
        <v>0</v>
      </c>
      <c r="H13" s="126">
        <f>COUNTIFS(Dados!$S:$S,$A13,Dados!$J:$J,$A$1,Dados!$H:$H,H$1)</f>
        <v>0</v>
      </c>
      <c r="I13" s="126">
        <f>COUNTIFS(Dados!$S:$S,$A13,Dados!$J:$J,$A$1,Dados!$H:$H,I$1)</f>
        <v>0</v>
      </c>
      <c r="J13" s="124">
        <f t="shared" si="0"/>
        <v>3</v>
      </c>
    </row>
    <row r="14" spans="1:12" ht="15" customHeight="1">
      <c r="A14" s="125" t="s">
        <v>177</v>
      </c>
      <c r="B14" s="126">
        <f>COUNTIFS(Dados!$S:$S,$A14,Dados!$J:$J,$A$1,Dados!$H:$H,B$1)</f>
        <v>0</v>
      </c>
      <c r="C14" s="126">
        <f>COUNTIFS(Dados!$S:$S,$A14,Dados!$J:$J,$A$1,Dados!$H:$H,C$1)</f>
        <v>0</v>
      </c>
      <c r="D14" s="126">
        <f>COUNTIFS(Dados!$S:$S,$A14,Dados!$J:$J,$A$1,Dados!$H:$H,D$1)</f>
        <v>0</v>
      </c>
      <c r="E14" s="126">
        <f>COUNTIFS(Dados!$S:$S,$A14,Dados!$J:$J,$A$1,Dados!$H:$H,E$1)</f>
        <v>0</v>
      </c>
      <c r="F14" s="126">
        <f>COUNTIFS(Dados!$S:$S,$A14,Dados!$J:$J,$A$1,Dados!$H:$H,F$1)</f>
        <v>0</v>
      </c>
      <c r="G14" s="126">
        <f>COUNTIFS(Dados!$S:$S,$A14,Dados!$J:$J,$A$1,Dados!$H:$H,G$1)</f>
        <v>0</v>
      </c>
      <c r="H14" s="126">
        <f>COUNTIFS(Dados!$S:$S,$A14,Dados!$J:$J,$A$1,Dados!$H:$H,H$1)</f>
        <v>0</v>
      </c>
      <c r="I14" s="126">
        <f>COUNTIFS(Dados!$S:$S,$A14,Dados!$J:$J,$A$1,Dados!$H:$H,I$1)</f>
        <v>0</v>
      </c>
      <c r="J14" s="124">
        <f t="shared" si="0"/>
        <v>0</v>
      </c>
    </row>
    <row r="15" spans="1:12" ht="15" customHeight="1">
      <c r="A15" s="127" t="s">
        <v>180</v>
      </c>
      <c r="B15" s="126">
        <f>COUNTIFS(Dados!$S:$S,$A15,Dados!$J:$J,$A$1,Dados!$H:$H,B$1)</f>
        <v>0</v>
      </c>
      <c r="C15" s="126">
        <f>COUNTIFS(Dados!$S:$S,$A15,Dados!$J:$J,$A$1,Dados!$H:$H,C$1)</f>
        <v>0</v>
      </c>
      <c r="D15" s="126">
        <f>COUNTIFS(Dados!$S:$S,$A15,Dados!$J:$J,$A$1,Dados!$H:$H,D$1)</f>
        <v>0</v>
      </c>
      <c r="E15" s="126">
        <f>COUNTIFS(Dados!$S:$S,$A15,Dados!$J:$J,$A$1,Dados!$H:$H,E$1)</f>
        <v>0</v>
      </c>
      <c r="F15" s="126">
        <f>COUNTIFS(Dados!$S:$S,$A15,Dados!$J:$J,$A$1,Dados!$H:$H,F$1)</f>
        <v>0</v>
      </c>
      <c r="G15" s="126">
        <f>COUNTIFS(Dados!$S:$S,$A15,Dados!$J:$J,$A$1,Dados!$H:$H,G$1)</f>
        <v>0</v>
      </c>
      <c r="H15" s="126">
        <f>COUNTIFS(Dados!$S:$S,$A15,Dados!$J:$J,$A$1,Dados!$H:$H,H$1)</f>
        <v>0</v>
      </c>
      <c r="I15" s="126">
        <f>COUNTIFS(Dados!$S:$S,$A15,Dados!$J:$J,$A$1,Dados!$H:$H,I$1)</f>
        <v>0</v>
      </c>
      <c r="J15" s="124">
        <f t="shared" si="0"/>
        <v>0</v>
      </c>
    </row>
    <row r="16" spans="1:12" ht="15" customHeight="1">
      <c r="A16" s="125" t="s">
        <v>183</v>
      </c>
      <c r="B16" s="126">
        <f>COUNTIFS(Dados!$S:$S,$A16,Dados!$J:$J,$A$1,Dados!$H:$H,B$1)</f>
        <v>0</v>
      </c>
      <c r="C16" s="126">
        <f>COUNTIFS(Dados!$S:$S,$A16,Dados!$J:$J,$A$1,Dados!$H:$H,C$1)</f>
        <v>3</v>
      </c>
      <c r="D16" s="126">
        <f>COUNTIFS(Dados!$S:$S,$A16,Dados!$J:$J,$A$1,Dados!$H:$H,D$1)</f>
        <v>0</v>
      </c>
      <c r="E16" s="126">
        <f>COUNTIFS(Dados!$S:$S,$A16,Dados!$J:$J,$A$1,Dados!$H:$H,E$1)</f>
        <v>0</v>
      </c>
      <c r="F16" s="126">
        <f>COUNTIFS(Dados!$S:$S,$A16,Dados!$J:$J,$A$1,Dados!$H:$H,F$1)</f>
        <v>0</v>
      </c>
      <c r="G16" s="126">
        <f>COUNTIFS(Dados!$S:$S,$A16,Dados!$J:$J,$A$1,Dados!$H:$H,G$1)</f>
        <v>1</v>
      </c>
      <c r="H16" s="126">
        <f>COUNTIFS(Dados!$S:$S,$A16,Dados!$J:$J,$A$1,Dados!$H:$H,H$1)</f>
        <v>1</v>
      </c>
      <c r="I16" s="126">
        <f>COUNTIFS(Dados!$S:$S,$A16,Dados!$J:$J,$A$1,Dados!$H:$H,I$1)</f>
        <v>0</v>
      </c>
      <c r="J16" s="124">
        <f t="shared" si="0"/>
        <v>5</v>
      </c>
    </row>
    <row r="17" spans="1:10" ht="15" customHeight="1">
      <c r="A17" s="128" t="s">
        <v>185</v>
      </c>
      <c r="B17" s="126">
        <f>COUNTIFS(Dados!$S:$S,$A17,Dados!$J:$J,$A$1,Dados!$H:$H,B$1)</f>
        <v>0</v>
      </c>
      <c r="C17" s="126">
        <f>COUNTIFS(Dados!$S:$S,$A17,Dados!$J:$J,$A$1,Dados!$H:$H,C$1)</f>
        <v>0</v>
      </c>
      <c r="D17" s="126">
        <f>COUNTIFS(Dados!$S:$S,$A17,Dados!$J:$J,$A$1,Dados!$H:$H,D$1)</f>
        <v>0</v>
      </c>
      <c r="E17" s="126">
        <f>COUNTIFS(Dados!$S:$S,$A17,Dados!$J:$J,$A$1,Dados!$H:$H,E$1)</f>
        <v>0</v>
      </c>
      <c r="F17" s="126">
        <f>COUNTIFS(Dados!$S:$S,$A17,Dados!$J:$J,$A$1,Dados!$H:$H,F$1)</f>
        <v>0</v>
      </c>
      <c r="G17" s="126">
        <f>COUNTIFS(Dados!$S:$S,$A17,Dados!$J:$J,$A$1,Dados!$H:$H,G$1)</f>
        <v>0</v>
      </c>
      <c r="H17" s="126">
        <f>COUNTIFS(Dados!$S:$S,$A17,Dados!$J:$J,$A$1,Dados!$H:$H,H$1)</f>
        <v>2</v>
      </c>
      <c r="I17" s="126">
        <f>COUNTIFS(Dados!$S:$S,$A17,Dados!$J:$J,$A$1,Dados!$H:$H,I$1)</f>
        <v>0</v>
      </c>
      <c r="J17" s="124">
        <f t="shared" si="0"/>
        <v>2</v>
      </c>
    </row>
    <row r="18" spans="1:10" ht="28.5" customHeight="1">
      <c r="A18" s="142" t="s">
        <v>188</v>
      </c>
      <c r="B18" s="143">
        <f>COUNTIFS(Dados!$S:$S,$A18,Dados!$J:$J,$A$1,Dados!$H:$H,B$1)</f>
        <v>0</v>
      </c>
      <c r="C18" s="143">
        <f>COUNTIFS(Dados!$S:$S,$A18,Dados!$J:$J,$A$1,Dados!$H:$H,C$1)</f>
        <v>0</v>
      </c>
      <c r="D18" s="143">
        <f>COUNTIFS(Dados!$S:$S,$A18,Dados!$J:$J,$A$1,Dados!$H:$H,D$1)</f>
        <v>0</v>
      </c>
      <c r="E18" s="143">
        <f>COUNTIFS(Dados!$S:$S,$A18,Dados!$J:$J,$A$1,Dados!$H:$H,E$1)</f>
        <v>0</v>
      </c>
      <c r="F18" s="143">
        <f>COUNTIFS(Dados!$S:$S,$A18,Dados!$J:$J,$A$1,Dados!$H:$H,F$1)</f>
        <v>0</v>
      </c>
      <c r="G18" s="143">
        <f>COUNTIFS(Dados!$S:$S,$A18,Dados!$J:$J,$A$1,Dados!$H:$H,G$1)</f>
        <v>0</v>
      </c>
      <c r="H18" s="143">
        <f>COUNTIFS(Dados!$S:$S,$A18,Dados!$J:$J,$A$1,Dados!$H:$H,H$1)</f>
        <v>0</v>
      </c>
      <c r="I18" s="143">
        <f>COUNTIFS(Dados!$S:$S,$A18,Dados!$J:$J,$A$1,Dados!$H:$H,I$1)</f>
        <v>0</v>
      </c>
      <c r="J18" s="144">
        <f t="shared" si="0"/>
        <v>0</v>
      </c>
    </row>
    <row r="19" spans="1:10" ht="15.75" customHeight="1">
      <c r="A19" s="128" t="s">
        <v>191</v>
      </c>
      <c r="B19" s="126">
        <f>COUNTIFS(Dados!$S:$S,$A19,Dados!$J:$J,$A$1,Dados!$H:$H,B$1)</f>
        <v>0</v>
      </c>
      <c r="C19" s="126">
        <f>COUNTIFS(Dados!$S:$S,$A19,Dados!$J:$J,$A$1,Dados!$H:$H,C$1)</f>
        <v>0</v>
      </c>
      <c r="D19" s="126">
        <f>COUNTIFS(Dados!$S:$S,$A19,Dados!$J:$J,$A$1,Dados!$H:$H,D$1)</f>
        <v>0</v>
      </c>
      <c r="E19" s="126">
        <f>COUNTIFS(Dados!$S:$S,$A19,Dados!$J:$J,$A$1,Dados!$H:$H,E$1)</f>
        <v>0</v>
      </c>
      <c r="F19" s="126">
        <f>COUNTIFS(Dados!$S:$S,$A19,Dados!$J:$J,$A$1,Dados!$H:$H,F$1)</f>
        <v>0</v>
      </c>
      <c r="G19" s="126">
        <f>COUNTIFS(Dados!$S:$S,$A19,Dados!$J:$J,$A$1,Dados!$H:$H,G$1)</f>
        <v>0</v>
      </c>
      <c r="H19" s="126">
        <f>COUNTIFS(Dados!$S:$S,$A19,Dados!$J:$J,$A$1,Dados!$H:$H,H$1)</f>
        <v>0</v>
      </c>
      <c r="I19" s="126">
        <f>COUNTIFS(Dados!$S:$S,$A19,Dados!$J:$J,$A$1,Dados!$H:$H,I$1)</f>
        <v>0</v>
      </c>
      <c r="J19" s="129">
        <f t="shared" si="0"/>
        <v>0</v>
      </c>
    </row>
    <row r="20" spans="1:10" ht="15.75" customHeight="1">
      <c r="A20" s="130" t="s">
        <v>196</v>
      </c>
      <c r="B20" s="131">
        <f t="shared" ref="B20:J20" si="1">SUM(B2:B19)</f>
        <v>1</v>
      </c>
      <c r="C20" s="131">
        <f t="shared" si="1"/>
        <v>6</v>
      </c>
      <c r="D20" s="131">
        <f t="shared" si="1"/>
        <v>0</v>
      </c>
      <c r="E20" s="131">
        <f t="shared" si="1"/>
        <v>1</v>
      </c>
      <c r="F20" s="131">
        <f t="shared" si="1"/>
        <v>2</v>
      </c>
      <c r="G20" s="131">
        <f t="shared" si="1"/>
        <v>1</v>
      </c>
      <c r="H20" s="131">
        <f t="shared" si="1"/>
        <v>9</v>
      </c>
      <c r="I20" s="131">
        <f t="shared" si="1"/>
        <v>0</v>
      </c>
      <c r="J20" s="132">
        <f t="shared" si="1"/>
        <v>20</v>
      </c>
    </row>
    <row r="21" spans="1:10" ht="15" customHeight="1"/>
  </sheetData>
  <sheetProtection selectLockedCells="1" selectUnlockedCells="1"/>
  <conditionalFormatting sqref="B2:I19">
    <cfRule type="cellIs" dxfId="0" priority="1" stopIfTrue="1" operator="greaterThan">
      <formula>0</formula>
    </cfRule>
  </conditionalFormatting>
  <pageMargins left="0.79027777777777775" right="0.79027777777777775" top="1.05" bottom="1.05" header="0.79027777777777775" footer="0.79027777777777775"/>
  <pageSetup paperSize="9" scale="96" firstPageNumber="0" orientation="landscape" horizontalDpi="300" verticalDpi="300" r:id="rId1"/>
  <headerFooter alignWithMargins="0">
    <oddHeader>&amp;C&amp;"Times New Roman,Normal"&amp;12&amp;A</oddHeader>
    <oddFooter>&amp;C&amp;"Times New Roman,Normal"&amp;12Página &amp;P</oddFooter>
  </headerFooter>
  <cellWatches>
    <cellWatch r="B2"/>
    <cellWatch r="C2"/>
    <cellWatch r="D2"/>
    <cellWatch r="E2"/>
    <cellWatch r="F2"/>
    <cellWatch r="G2"/>
    <cellWatch r="H2"/>
    <cellWatch r="I2"/>
    <cellWatch r="J2"/>
    <cellWatch r="B3"/>
    <cellWatch r="C3"/>
    <cellWatch r="D3"/>
    <cellWatch r="E3"/>
    <cellWatch r="F3"/>
    <cellWatch r="G3"/>
    <cellWatch r="H3"/>
    <cellWatch r="I3"/>
    <cellWatch r="J3"/>
    <cellWatch r="B4"/>
    <cellWatch r="C4"/>
    <cellWatch r="D4"/>
    <cellWatch r="E4"/>
    <cellWatch r="F4"/>
    <cellWatch r="G4"/>
    <cellWatch r="H4"/>
    <cellWatch r="I4"/>
    <cellWatch r="J4"/>
    <cellWatch r="B5"/>
    <cellWatch r="C5"/>
    <cellWatch r="D5"/>
    <cellWatch r="E5"/>
    <cellWatch r="F5"/>
    <cellWatch r="G5"/>
    <cellWatch r="H5"/>
    <cellWatch r="I5"/>
    <cellWatch r="J5"/>
    <cellWatch r="B6"/>
    <cellWatch r="C6"/>
    <cellWatch r="D6"/>
    <cellWatch r="E6"/>
    <cellWatch r="F6"/>
    <cellWatch r="G6"/>
    <cellWatch r="H6"/>
    <cellWatch r="I6"/>
    <cellWatch r="J6"/>
    <cellWatch r="B7"/>
    <cellWatch r="C7"/>
    <cellWatch r="D7"/>
    <cellWatch r="E7"/>
    <cellWatch r="F7"/>
    <cellWatch r="G7"/>
    <cellWatch r="H7"/>
    <cellWatch r="I7"/>
    <cellWatch r="J7"/>
    <cellWatch r="B8"/>
    <cellWatch r="C8"/>
    <cellWatch r="D8"/>
    <cellWatch r="E8"/>
    <cellWatch r="F8"/>
    <cellWatch r="G8"/>
    <cellWatch r="H8"/>
    <cellWatch r="I8"/>
    <cellWatch r="J8"/>
    <cellWatch r="B9"/>
    <cellWatch r="C9"/>
    <cellWatch r="D9"/>
    <cellWatch r="E9"/>
    <cellWatch r="F9"/>
    <cellWatch r="G9"/>
    <cellWatch r="H9"/>
    <cellWatch r="I9"/>
    <cellWatch r="J9"/>
    <cellWatch r="B10"/>
    <cellWatch r="C10"/>
    <cellWatch r="D10"/>
    <cellWatch r="E10"/>
    <cellWatch r="F10"/>
    <cellWatch r="G10"/>
    <cellWatch r="H10"/>
    <cellWatch r="I10"/>
    <cellWatch r="J10"/>
    <cellWatch r="B11"/>
    <cellWatch r="C11"/>
    <cellWatch r="D11"/>
    <cellWatch r="E11"/>
    <cellWatch r="F11"/>
    <cellWatch r="G11"/>
    <cellWatch r="H11"/>
    <cellWatch r="I11"/>
    <cellWatch r="J11"/>
    <cellWatch r="B12"/>
    <cellWatch r="C12"/>
    <cellWatch r="D12"/>
    <cellWatch r="E12"/>
    <cellWatch r="F12"/>
    <cellWatch r="G12"/>
    <cellWatch r="H12"/>
    <cellWatch r="I12"/>
    <cellWatch r="J12"/>
    <cellWatch r="B13"/>
    <cellWatch r="C13"/>
    <cellWatch r="D13"/>
    <cellWatch r="E13"/>
    <cellWatch r="F13"/>
    <cellWatch r="G13"/>
    <cellWatch r="H13"/>
    <cellWatch r="I13"/>
    <cellWatch r="J13"/>
    <cellWatch r="B14"/>
    <cellWatch r="C14"/>
    <cellWatch r="D14"/>
    <cellWatch r="E14"/>
    <cellWatch r="F14"/>
    <cellWatch r="G14"/>
    <cellWatch r="H14"/>
    <cellWatch r="I14"/>
    <cellWatch r="J14"/>
    <cellWatch r="B15"/>
    <cellWatch r="C15"/>
    <cellWatch r="D15"/>
    <cellWatch r="E15"/>
    <cellWatch r="F15"/>
    <cellWatch r="G15"/>
    <cellWatch r="H15"/>
    <cellWatch r="I15"/>
    <cellWatch r="J15"/>
    <cellWatch r="B16"/>
    <cellWatch r="C16"/>
    <cellWatch r="D16"/>
    <cellWatch r="E16"/>
    <cellWatch r="F16"/>
    <cellWatch r="G16"/>
    <cellWatch r="H16"/>
    <cellWatch r="I16"/>
    <cellWatch r="J16"/>
    <cellWatch r="B17"/>
    <cellWatch r="C17"/>
    <cellWatch r="D17"/>
    <cellWatch r="E17"/>
    <cellWatch r="F17"/>
    <cellWatch r="G17"/>
    <cellWatch r="H17"/>
    <cellWatch r="I17"/>
    <cellWatch r="J17"/>
    <cellWatch r="B18"/>
    <cellWatch r="C18"/>
    <cellWatch r="D18"/>
    <cellWatch r="E18"/>
    <cellWatch r="F18"/>
    <cellWatch r="G18"/>
    <cellWatch r="H18"/>
    <cellWatch r="I18"/>
    <cellWatch r="J18"/>
    <cellWatch r="B19"/>
    <cellWatch r="C19"/>
    <cellWatch r="D19"/>
    <cellWatch r="E19"/>
    <cellWatch r="F19"/>
    <cellWatch r="G19"/>
    <cellWatch r="H19"/>
    <cellWatch r="I19"/>
    <cellWatch r="J19"/>
    <cellWatch r="B20"/>
    <cellWatch r="C20"/>
    <cellWatch r="D20"/>
    <cellWatch r="E20"/>
    <cellWatch r="F20"/>
    <cellWatch r="G20"/>
    <cellWatch r="H20"/>
    <cellWatch r="I20"/>
    <cellWatch r="J20"/>
  </cellWatches>
</worksheet>
</file>

<file path=xl/worksheets/sheet5.xml><?xml version="1.0" encoding="utf-8"?>
<worksheet xmlns="http://schemas.openxmlformats.org/spreadsheetml/2006/main" xmlns:r="http://schemas.openxmlformats.org/officeDocument/2006/relationships">
  <sheetPr codeName="Plan5">
    <tabColor indexed="10"/>
  </sheetPr>
  <dimension ref="A1:L20"/>
  <sheetViews>
    <sheetView workbookViewId="0">
      <selection activeCell="B2" sqref="B2"/>
    </sheetView>
  </sheetViews>
  <sheetFormatPr defaultColWidth="0" defaultRowHeight="15" customHeight="1" zeroHeight="1"/>
  <cols>
    <col min="1" max="1" width="0.140625" customWidth="1"/>
    <col min="2" max="2" width="7.7109375" customWidth="1"/>
    <col min="3" max="3" width="40.42578125" customWidth="1"/>
    <col min="4" max="4" width="46" customWidth="1"/>
    <col min="5" max="5" width="59.140625" customWidth="1"/>
    <col min="6" max="7" width="20.85546875" style="153" customWidth="1"/>
    <col min="8" max="8" width="14.28515625" bestFit="1" customWidth="1"/>
    <col min="9" max="10" width="10.5703125" bestFit="1" customWidth="1"/>
    <col min="11" max="11" width="14" customWidth="1"/>
    <col min="12" max="12" width="16.140625" bestFit="1" customWidth="1"/>
    <col min="13" max="16384" width="1.140625" hidden="1"/>
  </cols>
  <sheetData>
    <row r="1" spans="2:12" ht="16.5" customHeight="1" thickBot="1">
      <c r="B1" s="191" t="s">
        <v>94</v>
      </c>
      <c r="C1" s="190" t="s">
        <v>139</v>
      </c>
      <c r="D1" s="190" t="s">
        <v>140</v>
      </c>
      <c r="E1" s="190" t="s">
        <v>141</v>
      </c>
      <c r="F1" s="173" t="s">
        <v>227</v>
      </c>
      <c r="G1" s="173" t="s">
        <v>267</v>
      </c>
      <c r="H1" s="190" t="s">
        <v>262</v>
      </c>
      <c r="I1" s="190" t="s">
        <v>263</v>
      </c>
      <c r="J1" s="190" t="s">
        <v>264</v>
      </c>
      <c r="K1" s="192" t="s">
        <v>266</v>
      </c>
      <c r="L1" s="192" t="s">
        <v>265</v>
      </c>
    </row>
    <row r="2" spans="2:12" ht="30" customHeight="1" thickBot="1">
      <c r="B2" s="174" t="s">
        <v>113</v>
      </c>
      <c r="C2" s="175" t="s">
        <v>142</v>
      </c>
      <c r="D2" s="175" t="s">
        <v>143</v>
      </c>
      <c r="E2" s="176" t="s">
        <v>144</v>
      </c>
      <c r="F2" s="186" t="s">
        <v>228</v>
      </c>
      <c r="G2" t="s">
        <v>269</v>
      </c>
      <c r="H2" s="187">
        <v>2053.808</v>
      </c>
      <c r="I2" s="188">
        <v>623</v>
      </c>
      <c r="J2" s="189">
        <v>623</v>
      </c>
      <c r="K2" s="193">
        <v>160000</v>
      </c>
      <c r="L2" s="194">
        <f>SUM(H2:J2)/K2</f>
        <v>2.0623800000000001E-2</v>
      </c>
    </row>
    <row r="3" spans="2:12" ht="30" customHeight="1" thickBot="1">
      <c r="B3" s="177" t="s">
        <v>104</v>
      </c>
      <c r="C3" s="114" t="s">
        <v>145</v>
      </c>
      <c r="D3" s="114" t="s">
        <v>146</v>
      </c>
      <c r="E3" s="172" t="s">
        <v>147</v>
      </c>
      <c r="F3" s="178" t="s">
        <v>229</v>
      </c>
      <c r="G3" t="s">
        <v>269</v>
      </c>
      <c r="L3" s="194">
        <v>1.14E-2</v>
      </c>
    </row>
    <row r="4" spans="2:12" ht="45" customHeight="1">
      <c r="B4" s="177" t="s">
        <v>103</v>
      </c>
      <c r="C4" s="114" t="s">
        <v>148</v>
      </c>
      <c r="D4" s="115" t="s">
        <v>149</v>
      </c>
      <c r="E4" s="171" t="s">
        <v>147</v>
      </c>
      <c r="F4" s="178" t="s">
        <v>229</v>
      </c>
      <c r="G4" t="s">
        <v>269</v>
      </c>
    </row>
    <row r="5" spans="2:12" ht="30" customHeight="1">
      <c r="B5" s="177" t="s">
        <v>118</v>
      </c>
      <c r="C5" s="114" t="s">
        <v>150</v>
      </c>
      <c r="D5" s="115" t="s">
        <v>151</v>
      </c>
      <c r="E5" s="171" t="s">
        <v>152</v>
      </c>
      <c r="F5" s="178" t="s">
        <v>228</v>
      </c>
      <c r="G5" t="s">
        <v>268</v>
      </c>
    </row>
    <row r="6" spans="2:12" ht="30" customHeight="1">
      <c r="B6" s="177" t="s">
        <v>114</v>
      </c>
      <c r="C6" s="114" t="s">
        <v>153</v>
      </c>
      <c r="D6" s="115" t="s">
        <v>154</v>
      </c>
      <c r="E6" s="171" t="s">
        <v>155</v>
      </c>
      <c r="F6" s="178" t="s">
        <v>228</v>
      </c>
      <c r="G6" t="s">
        <v>268</v>
      </c>
    </row>
    <row r="7" spans="2:12" ht="75" customHeight="1">
      <c r="B7" s="177" t="s">
        <v>111</v>
      </c>
      <c r="C7" s="114" t="s">
        <v>156</v>
      </c>
      <c r="D7" s="114" t="s">
        <v>157</v>
      </c>
      <c r="E7" s="172" t="s">
        <v>158</v>
      </c>
      <c r="F7" s="178" t="s">
        <v>228</v>
      </c>
      <c r="G7" t="s">
        <v>268</v>
      </c>
    </row>
    <row r="8" spans="2:12" ht="30" customHeight="1">
      <c r="B8" s="177" t="s">
        <v>108</v>
      </c>
      <c r="C8" s="114" t="s">
        <v>159</v>
      </c>
      <c r="D8" s="115" t="s">
        <v>160</v>
      </c>
      <c r="E8" s="172" t="s">
        <v>161</v>
      </c>
      <c r="F8" s="178" t="s">
        <v>229</v>
      </c>
      <c r="G8" t="s">
        <v>269</v>
      </c>
    </row>
    <row r="9" spans="2:12" ht="30" customHeight="1">
      <c r="B9" s="177" t="s">
        <v>109</v>
      </c>
      <c r="C9" s="114" t="s">
        <v>162</v>
      </c>
      <c r="D9" s="114" t="s">
        <v>163</v>
      </c>
      <c r="E9" s="172" t="s">
        <v>164</v>
      </c>
      <c r="F9" s="178" t="s">
        <v>228</v>
      </c>
      <c r="G9" t="s">
        <v>269</v>
      </c>
    </row>
    <row r="10" spans="2:12" ht="30" customHeight="1">
      <c r="B10" s="177" t="s">
        <v>98</v>
      </c>
      <c r="C10" s="114" t="s">
        <v>165</v>
      </c>
      <c r="D10" s="115" t="s">
        <v>166</v>
      </c>
      <c r="E10" s="172" t="s">
        <v>167</v>
      </c>
      <c r="F10" s="178" t="s">
        <v>229</v>
      </c>
      <c r="G10" t="s">
        <v>269</v>
      </c>
    </row>
    <row r="11" spans="2:12" ht="45" customHeight="1">
      <c r="B11" s="177" t="s">
        <v>110</v>
      </c>
      <c r="C11" s="114" t="s">
        <v>168</v>
      </c>
      <c r="D11" s="115" t="s">
        <v>169</v>
      </c>
      <c r="E11" s="172" t="s">
        <v>170</v>
      </c>
      <c r="F11" s="178" t="s">
        <v>229</v>
      </c>
      <c r="G11" t="s">
        <v>269</v>
      </c>
    </row>
    <row r="12" spans="2:12" ht="75" customHeight="1">
      <c r="B12" s="177" t="s">
        <v>116</v>
      </c>
      <c r="C12" s="114" t="s">
        <v>171</v>
      </c>
      <c r="D12" s="115" t="s">
        <v>172</v>
      </c>
      <c r="E12" s="172" t="s">
        <v>173</v>
      </c>
      <c r="F12" s="178" t="s">
        <v>230</v>
      </c>
      <c r="G12" t="s">
        <v>269</v>
      </c>
    </row>
    <row r="13" spans="2:12" ht="50.25" customHeight="1">
      <c r="B13" s="177" t="s">
        <v>117</v>
      </c>
      <c r="C13" s="145" t="s">
        <v>174</v>
      </c>
      <c r="D13" s="115" t="s">
        <v>175</v>
      </c>
      <c r="E13" s="172" t="s">
        <v>176</v>
      </c>
      <c r="F13" s="178" t="s">
        <v>230</v>
      </c>
      <c r="G13" t="s">
        <v>269</v>
      </c>
    </row>
    <row r="14" spans="2:12" ht="45" customHeight="1">
      <c r="B14" s="177" t="s">
        <v>120</v>
      </c>
      <c r="C14" s="114" t="s">
        <v>177</v>
      </c>
      <c r="D14" s="115" t="s">
        <v>178</v>
      </c>
      <c r="E14" s="172" t="s">
        <v>179</v>
      </c>
      <c r="F14" s="178" t="s">
        <v>230</v>
      </c>
      <c r="G14" t="s">
        <v>269</v>
      </c>
    </row>
    <row r="15" spans="2:12" ht="75" customHeight="1">
      <c r="B15" s="177" t="s">
        <v>107</v>
      </c>
      <c r="C15" s="114" t="s">
        <v>180</v>
      </c>
      <c r="D15" s="115" t="s">
        <v>181</v>
      </c>
      <c r="E15" s="172" t="s">
        <v>182</v>
      </c>
      <c r="F15" s="178" t="s">
        <v>230</v>
      </c>
      <c r="G15" t="s">
        <v>269</v>
      </c>
    </row>
    <row r="16" spans="2:12" ht="75" customHeight="1">
      <c r="B16" s="177" t="s">
        <v>106</v>
      </c>
      <c r="C16" s="114" t="s">
        <v>183</v>
      </c>
      <c r="D16" s="115" t="s">
        <v>184</v>
      </c>
      <c r="E16" s="172" t="s">
        <v>176</v>
      </c>
      <c r="F16" s="178" t="s">
        <v>230</v>
      </c>
      <c r="G16" t="s">
        <v>269</v>
      </c>
    </row>
    <row r="17" spans="2:7" ht="50.25" customHeight="1">
      <c r="B17" s="177" t="s">
        <v>112</v>
      </c>
      <c r="C17" s="114" t="s">
        <v>185</v>
      </c>
      <c r="D17" s="115" t="s">
        <v>186</v>
      </c>
      <c r="E17" s="172" t="s">
        <v>187</v>
      </c>
      <c r="F17" s="178" t="s">
        <v>230</v>
      </c>
      <c r="G17" t="s">
        <v>269</v>
      </c>
    </row>
    <row r="18" spans="2:7" ht="90" customHeight="1">
      <c r="B18" s="179" t="s">
        <v>115</v>
      </c>
      <c r="C18" s="116" t="s">
        <v>188</v>
      </c>
      <c r="D18" s="116" t="s">
        <v>189</v>
      </c>
      <c r="E18" s="172" t="s">
        <v>190</v>
      </c>
      <c r="F18" s="180" t="s">
        <v>230</v>
      </c>
      <c r="G18" t="s">
        <v>269</v>
      </c>
    </row>
    <row r="19" spans="2:7" ht="37.5" customHeight="1" thickBot="1">
      <c r="B19" s="181" t="s">
        <v>119</v>
      </c>
      <c r="C19" s="182" t="s">
        <v>191</v>
      </c>
      <c r="D19" s="183" t="s">
        <v>192</v>
      </c>
      <c r="E19" s="184" t="s">
        <v>193</v>
      </c>
      <c r="F19" s="185" t="s">
        <v>229</v>
      </c>
      <c r="G19" t="s">
        <v>269</v>
      </c>
    </row>
    <row r="20" spans="2:7" ht="15" customHeight="1"/>
  </sheetData>
  <sheetProtection selectLockedCells="1" selectUnlockedCells="1"/>
  <pageMargins left="0.19685039370078741" right="0.11811023622047245" top="0.78740157480314965" bottom="0.78740157480314965" header="0.51181102362204722" footer="0.51181102362204722"/>
  <pageSetup paperSize="9" scale="85" firstPageNumber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Plan6">
    <tabColor indexed="30"/>
  </sheetPr>
  <dimension ref="A1:Q30"/>
  <sheetViews>
    <sheetView topLeftCell="B1" workbookViewId="0">
      <pane xSplit="1" topLeftCell="C1" activePane="topRight" state="frozen"/>
      <selection activeCell="B2" sqref="B2"/>
      <selection pane="topRight" activeCell="F10" sqref="F10"/>
    </sheetView>
  </sheetViews>
  <sheetFormatPr defaultColWidth="0" defaultRowHeight="15" customHeight="1" zeroHeight="1"/>
  <cols>
    <col min="1" max="1" width="4" hidden="1" customWidth="1"/>
    <col min="2" max="2" width="19.28515625" bestFit="1" customWidth="1"/>
    <col min="3" max="3" width="7.28515625" bestFit="1" customWidth="1"/>
    <col min="4" max="4" width="9.28515625" bestFit="1" customWidth="1"/>
    <col min="5" max="5" width="6.42578125" bestFit="1" customWidth="1"/>
    <col min="6" max="6" width="5" bestFit="1" customWidth="1"/>
    <col min="7" max="7" width="5.42578125" bestFit="1" customWidth="1"/>
    <col min="8" max="8" width="6.140625" bestFit="1" customWidth="1"/>
    <col min="9" max="9" width="5.5703125" bestFit="1" customWidth="1"/>
    <col min="10" max="10" width="6.85546875" bestFit="1" customWidth="1"/>
    <col min="11" max="11" width="9.5703125" bestFit="1" customWidth="1"/>
    <col min="12" max="12" width="8.140625" bestFit="1" customWidth="1"/>
    <col min="13" max="13" width="10.140625" bestFit="1" customWidth="1"/>
    <col min="14" max="14" width="10" bestFit="1" customWidth="1"/>
    <col min="15" max="15" width="11.28515625" hidden="1" customWidth="1"/>
    <col min="16" max="16" width="11.5703125" customWidth="1"/>
    <col min="17" max="17" width="1.42578125" customWidth="1"/>
    <col min="18" max="16384" width="1.5703125" hidden="1"/>
  </cols>
  <sheetData>
    <row r="1" spans="1:17" ht="19.5" hidden="1" customHeight="1" thickBot="1">
      <c r="B1" s="133"/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 s="202">
        <f ca="1">TODAY()</f>
        <v>46237</v>
      </c>
      <c r="P1" s="203">
        <f ca="1">MONTH(O1)</f>
        <v>8</v>
      </c>
      <c r="Q1" s="117">
        <f ca="1">YEAR(O1)</f>
        <v>2026</v>
      </c>
    </row>
    <row r="2" spans="1:17" ht="19.5" customHeight="1" thickBot="1">
      <c r="B2" s="158" t="s">
        <v>236</v>
      </c>
      <c r="C2" s="155">
        <v>44927</v>
      </c>
      <c r="D2" s="155">
        <v>44958</v>
      </c>
      <c r="E2" s="155">
        <v>44986</v>
      </c>
      <c r="F2" s="155">
        <v>45017</v>
      </c>
      <c r="G2" s="155">
        <v>45047</v>
      </c>
      <c r="H2" s="155">
        <v>45078</v>
      </c>
      <c r="I2" s="155">
        <v>45108</v>
      </c>
      <c r="J2" s="155">
        <v>45139</v>
      </c>
      <c r="K2" s="155">
        <v>45170</v>
      </c>
      <c r="L2" s="155">
        <v>45200</v>
      </c>
      <c r="M2" s="155">
        <v>45231</v>
      </c>
      <c r="N2" s="167">
        <v>45261</v>
      </c>
      <c r="O2" s="167" t="s">
        <v>273</v>
      </c>
      <c r="P2" s="168" t="s">
        <v>261</v>
      </c>
    </row>
    <row r="3" spans="1:17" ht="15" customHeight="1">
      <c r="A3">
        <v>98</v>
      </c>
      <c r="B3" s="156" t="str">
        <f t="shared" ref="B3:B10" si="0">VLOOKUP(A3,LOCAL,2,0)</f>
        <v>ANA LUCIA</v>
      </c>
      <c r="C3" s="157">
        <f ca="1">COUNTIFS(Dados!$X:$X,C$1,Dados!$G:$G,$A3,Dados!$R:$R,Dados!$Z$370,Dados!$O:$O,Dados!$Z$381)+COUNTIFS(Dados!$X:$X,C$1,Dados!$G:$G,$A3,Dados!$R:$R,Dados!$Z$371,Dados!$O:$O,Dados!$Z$381)+COUNTIFS(Dados!$X:$X,C$1,Dados!$G:$G,$A3,Dados!$R:$R,Dados!$Z$372,Dados!$O:$O,Dados!$Z$381)+COUNTIFS(Dados!$X:$X,C$1,Dados!$G:$G,$A3,Dados!$R:$R,Dados!$Z$373,Dados!$O:$O,Dados!$Z$381)+COUNTIFS(Dados!$X:$X,C$1,Dados!$G:$G,$A3,Dados!$R:$R,Dados!$Z$374,Dados!$O:$O,Dados!$Z$381)+COUNTIFS(Dados!$X:$X,C$1,Dados!$G:$G,$A3,Dados!$R:$R,Dados!$Z$375,Dados!$O:$O,Dados!$Z$381)+COUNTIFS(Dados!$X:$X,C$1,Dados!$G:$G,$A3,Dados!$R:$R,Dados!$Z$376,Dados!$O:$O,Dados!$Z$381)+COUNTIFS(Dados!$X:$X,C$1,Dados!$G:$G,$A3,Dados!$R:$R,Dados!$Z$377,Dados!$O:$O,Dados!$Z$381)+COUNTIFS(Dados!$X:$X,C$1,Dados!$G:$G,$A3,Dados!$R:$R,Dados!$Z$378,Dados!$O:$O,Dados!$Z$381)+COUNTIFS(Dados!$X:$X,C$1,Dados!$G:$G,$A3,Dados!$R:$R,Dados!$Z$379,Dados!$O:$O,Dados!$Z$381)+COUNTIFS(Dados!$X:$X,C$1,Dados!$G:$G,$A3,Dados!$R:$R,Dados!$Z$380,Dados!$O:$O,Dados!$Z$381)</f>
        <v>0</v>
      </c>
      <c r="D3" s="157">
        <f ca="1">COUNTIFS(Dados!$X:$X,D$1,Dados!$G:$G,$A3,Dados!$R:$R,Dados!$Z$370,Dados!$O:$O,Dados!$Z$381)+COUNTIFS(Dados!$X:$X,D$1,Dados!$G:$G,$A3,Dados!$R:$R,Dados!$Z$371,Dados!$O:$O,Dados!$Z$381)+COUNTIFS(Dados!$X:$X,D$1,Dados!$G:$G,$A3,Dados!$R:$R,Dados!$Z$372,Dados!$O:$O,Dados!$Z$381)+COUNTIFS(Dados!$X:$X,D$1,Dados!$G:$G,$A3,Dados!$R:$R,Dados!$Z$373,Dados!$O:$O,Dados!$Z$381)+COUNTIFS(Dados!$X:$X,D$1,Dados!$G:$G,$A3,Dados!$R:$R,Dados!$Z$374,Dados!$O:$O,Dados!$Z$381)+COUNTIFS(Dados!$X:$X,D$1,Dados!$G:$G,$A3,Dados!$R:$R,Dados!$Z$375,Dados!$O:$O,Dados!$Z$381)+COUNTIFS(Dados!$X:$X,D$1,Dados!$G:$G,$A3,Dados!$R:$R,Dados!$Z$376,Dados!$O:$O,Dados!$Z$381)+COUNTIFS(Dados!$X:$X,D$1,Dados!$G:$G,$A3,Dados!$R:$R,Dados!$Z$377,Dados!$O:$O,Dados!$Z$381)+COUNTIFS(Dados!$X:$X,D$1,Dados!$G:$G,$A3,Dados!$R:$R,Dados!$Z$378,Dados!$O:$O,Dados!$Z$381)+COUNTIFS(Dados!$X:$X,D$1,Dados!$G:$G,$A3,Dados!$R:$R,Dados!$Z$379,Dados!$O:$O,Dados!$Z$381)+COUNTIFS(Dados!$X:$X,D$1,Dados!$G:$G,$A3,Dados!$R:$R,Dados!$Z$380,Dados!$O:$O,Dados!$Z$381)</f>
        <v>2</v>
      </c>
      <c r="E3" s="157">
        <f ca="1">COUNTIFS(Dados!$X:$X,E$1,Dados!$G:$G,$A3,Dados!$R:$R,Dados!$Z$370,Dados!$O:$O,Dados!$Z$381)+COUNTIFS(Dados!$X:$X,E$1,Dados!$G:$G,$A3,Dados!$R:$R,Dados!$Z$371,Dados!$O:$O,Dados!$Z$381)+COUNTIFS(Dados!$X:$X,E$1,Dados!$G:$G,$A3,Dados!$R:$R,Dados!$Z$372,Dados!$O:$O,Dados!$Z$381)+COUNTIFS(Dados!$X:$X,E$1,Dados!$G:$G,$A3,Dados!$R:$R,Dados!$Z$373,Dados!$O:$O,Dados!$Z$381)+COUNTIFS(Dados!$X:$X,E$1,Dados!$G:$G,$A3,Dados!$R:$R,Dados!$Z$374,Dados!$O:$O,Dados!$Z$381)+COUNTIFS(Dados!$X:$X,E$1,Dados!$G:$G,$A3,Dados!$R:$R,Dados!$Z$375,Dados!$O:$O,Dados!$Z$381)+COUNTIFS(Dados!$X:$X,E$1,Dados!$G:$G,$A3,Dados!$R:$R,Dados!$Z$376,Dados!$O:$O,Dados!$Z$381)+COUNTIFS(Dados!$X:$X,E$1,Dados!$G:$G,$A3,Dados!$R:$R,Dados!$Z$377,Dados!$O:$O,Dados!$Z$381)+COUNTIFS(Dados!$X:$X,E$1,Dados!$G:$G,$A3,Dados!$R:$R,Dados!$Z$378,Dados!$O:$O,Dados!$Z$381)+COUNTIFS(Dados!$X:$X,E$1,Dados!$G:$G,$A3,Dados!$R:$R,Dados!$Z$379,Dados!$O:$O,Dados!$Z$381)+COUNTIFS(Dados!$X:$X,E$1,Dados!$G:$G,$A3,Dados!$R:$R,Dados!$Z$380,Dados!$O:$O,Dados!$Z$381)</f>
        <v>2</v>
      </c>
      <c r="F3" s="157">
        <f ca="1">COUNTIFS(Dados!$X:$X,F$1,Dados!$G:$G,$A3,Dados!$R:$R,Dados!$Z$370,Dados!$O:$O,Dados!$Z$381)+COUNTIFS(Dados!$X:$X,F$1,Dados!$G:$G,$A3,Dados!$R:$R,Dados!$Z$371,Dados!$O:$O,Dados!$Z$381)+COUNTIFS(Dados!$X:$X,F$1,Dados!$G:$G,$A3,Dados!$R:$R,Dados!$Z$372,Dados!$O:$O,Dados!$Z$381)+COUNTIFS(Dados!$X:$X,F$1,Dados!$G:$G,$A3,Dados!$R:$R,Dados!$Z$373,Dados!$O:$O,Dados!$Z$381)+COUNTIFS(Dados!$X:$X,F$1,Dados!$G:$G,$A3,Dados!$R:$R,Dados!$Z$374,Dados!$O:$O,Dados!$Z$381)+COUNTIFS(Dados!$X:$X,F$1,Dados!$G:$G,$A3,Dados!$R:$R,Dados!$Z$375,Dados!$O:$O,Dados!$Z$381)+COUNTIFS(Dados!$X:$X,F$1,Dados!$G:$G,$A3,Dados!$R:$R,Dados!$Z$376,Dados!$O:$O,Dados!$Z$381)+COUNTIFS(Dados!$X:$X,F$1,Dados!$G:$G,$A3,Dados!$R:$R,Dados!$Z$377,Dados!$O:$O,Dados!$Z$381)+COUNTIFS(Dados!$X:$X,F$1,Dados!$G:$G,$A3,Dados!$R:$R,Dados!$Z$378,Dados!$O:$O,Dados!$Z$381)+COUNTIFS(Dados!$X:$X,F$1,Dados!$G:$G,$A3,Dados!$R:$R,Dados!$Z$379,Dados!$O:$O,Dados!$Z$381)+COUNTIFS(Dados!$X:$X,F$1,Dados!$G:$G,$A3,Dados!$R:$R,Dados!$Z$380,Dados!$O:$O,Dados!$Z$381)</f>
        <v>0</v>
      </c>
      <c r="G3" s="157">
        <f ca="1">COUNTIFS(Dados!$X:$X,G$1,Dados!$G:$G,$A3,Dados!$R:$R,Dados!$Z$370,Dados!$O:$O,Dados!$Z$381)+COUNTIFS(Dados!$X:$X,G$1,Dados!$G:$G,$A3,Dados!$R:$R,Dados!$Z$371,Dados!$O:$O,Dados!$Z$381)+COUNTIFS(Dados!$X:$X,G$1,Dados!$G:$G,$A3,Dados!$R:$R,Dados!$Z$372,Dados!$O:$O,Dados!$Z$381)+COUNTIFS(Dados!$X:$X,G$1,Dados!$G:$G,$A3,Dados!$R:$R,Dados!$Z$373,Dados!$O:$O,Dados!$Z$381)+COUNTIFS(Dados!$X:$X,G$1,Dados!$G:$G,$A3,Dados!$R:$R,Dados!$Z$374,Dados!$O:$O,Dados!$Z$381)+COUNTIFS(Dados!$X:$X,G$1,Dados!$G:$G,$A3,Dados!$R:$R,Dados!$Z$375,Dados!$O:$O,Dados!$Z$381)+COUNTIFS(Dados!$X:$X,G$1,Dados!$G:$G,$A3,Dados!$R:$R,Dados!$Z$376,Dados!$O:$O,Dados!$Z$381)+COUNTIFS(Dados!$X:$X,G$1,Dados!$G:$G,$A3,Dados!$R:$R,Dados!$Z$377,Dados!$O:$O,Dados!$Z$381)+COUNTIFS(Dados!$X:$X,G$1,Dados!$G:$G,$A3,Dados!$R:$R,Dados!$Z$378,Dados!$O:$O,Dados!$Z$381)+COUNTIFS(Dados!$X:$X,G$1,Dados!$G:$G,$A3,Dados!$R:$R,Dados!$Z$379,Dados!$O:$O,Dados!$Z$381)+COUNTIFS(Dados!$X:$X,G$1,Dados!$G:$G,$A3,Dados!$R:$R,Dados!$Z$380,Dados!$O:$O,Dados!$Z$381)</f>
        <v>1</v>
      </c>
      <c r="H3" s="157">
        <f ca="1">COUNTIFS(Dados!$X:$X,H$1,Dados!$G:$G,$A3,Dados!$R:$R,Dados!$Z$370,Dados!$O:$O,Dados!$Z$381)+COUNTIFS(Dados!$X:$X,H$1,Dados!$G:$G,$A3,Dados!$R:$R,Dados!$Z$371,Dados!$O:$O,Dados!$Z$381)+COUNTIFS(Dados!$X:$X,H$1,Dados!$G:$G,$A3,Dados!$R:$R,Dados!$Z$372,Dados!$O:$O,Dados!$Z$381)+COUNTIFS(Dados!$X:$X,H$1,Dados!$G:$G,$A3,Dados!$R:$R,Dados!$Z$373,Dados!$O:$O,Dados!$Z$381)+COUNTIFS(Dados!$X:$X,H$1,Dados!$G:$G,$A3,Dados!$R:$R,Dados!$Z$374,Dados!$O:$O,Dados!$Z$381)+COUNTIFS(Dados!$X:$X,H$1,Dados!$G:$G,$A3,Dados!$R:$R,Dados!$Z$375,Dados!$O:$O,Dados!$Z$381)+COUNTIFS(Dados!$X:$X,H$1,Dados!$G:$G,$A3,Dados!$R:$R,Dados!$Z$376,Dados!$O:$O,Dados!$Z$381)+COUNTIFS(Dados!$X:$X,H$1,Dados!$G:$G,$A3,Dados!$R:$R,Dados!$Z$377,Dados!$O:$O,Dados!$Z$381)+COUNTIFS(Dados!$X:$X,H$1,Dados!$G:$G,$A3,Dados!$R:$R,Dados!$Z$378,Dados!$O:$O,Dados!$Z$381)+COUNTIFS(Dados!$X:$X,H$1,Dados!$G:$G,$A3,Dados!$R:$R,Dados!$Z$379,Dados!$O:$O,Dados!$Z$381)+COUNTIFS(Dados!$X:$X,H$1,Dados!$G:$G,$A3,Dados!$R:$R,Dados!$Z$380,Dados!$O:$O,Dados!$Z$381)</f>
        <v>1</v>
      </c>
      <c r="I3" s="157">
        <f ca="1">COUNTIFS(Dados!$X:$X,I$1,Dados!$G:$G,$A3,Dados!$R:$R,Dados!$Z$370,Dados!$O:$O,Dados!$Z$381)+COUNTIFS(Dados!$X:$X,I$1,Dados!$G:$G,$A3,Dados!$R:$R,Dados!$Z$371,Dados!$O:$O,Dados!$Z$381)+COUNTIFS(Dados!$X:$X,I$1,Dados!$G:$G,$A3,Dados!$R:$R,Dados!$Z$372,Dados!$O:$O,Dados!$Z$381)+COUNTIFS(Dados!$X:$X,I$1,Dados!$G:$G,$A3,Dados!$R:$R,Dados!$Z$373,Dados!$O:$O,Dados!$Z$381)+COUNTIFS(Dados!$X:$X,I$1,Dados!$G:$G,$A3,Dados!$R:$R,Dados!$Z$374,Dados!$O:$O,Dados!$Z$381)+COUNTIFS(Dados!$X:$X,I$1,Dados!$G:$G,$A3,Dados!$R:$R,Dados!$Z$375,Dados!$O:$O,Dados!$Z$381)+COUNTIFS(Dados!$X:$X,I$1,Dados!$G:$G,$A3,Dados!$R:$R,Dados!$Z$376,Dados!$O:$O,Dados!$Z$381)+COUNTIFS(Dados!$X:$X,I$1,Dados!$G:$G,$A3,Dados!$R:$R,Dados!$Z$377,Dados!$O:$O,Dados!$Z$381)+COUNTIFS(Dados!$X:$X,I$1,Dados!$G:$G,$A3,Dados!$R:$R,Dados!$Z$378,Dados!$O:$O,Dados!$Z$381)+COUNTIFS(Dados!$X:$X,I$1,Dados!$G:$G,$A3,Dados!$R:$R,Dados!$Z$379,Dados!$O:$O,Dados!$Z$381)+COUNTIFS(Dados!$X:$X,I$1,Dados!$G:$G,$A3,Dados!$R:$R,Dados!$Z$380,Dados!$O:$O,Dados!$Z$381)</f>
        <v>0</v>
      </c>
      <c r="J3" s="157">
        <f ca="1">COUNTIFS(Dados!$X:$X,J$1,Dados!$G:$G,$A3,Dados!$R:$R,Dados!$Z$370,Dados!$O:$O,Dados!$Z$381)+COUNTIFS(Dados!$X:$X,J$1,Dados!$G:$G,$A3,Dados!$R:$R,Dados!$Z$371,Dados!$O:$O,Dados!$Z$381)+COUNTIFS(Dados!$X:$X,J$1,Dados!$G:$G,$A3,Dados!$R:$R,Dados!$Z$372,Dados!$O:$O,Dados!$Z$381)+COUNTIFS(Dados!$X:$X,J$1,Dados!$G:$G,$A3,Dados!$R:$R,Dados!$Z$373,Dados!$O:$O,Dados!$Z$381)+COUNTIFS(Dados!$X:$X,J$1,Dados!$G:$G,$A3,Dados!$R:$R,Dados!$Z$374,Dados!$O:$O,Dados!$Z$381)+COUNTIFS(Dados!$X:$X,J$1,Dados!$G:$G,$A3,Dados!$R:$R,Dados!$Z$375,Dados!$O:$O,Dados!$Z$381)+COUNTIFS(Dados!$X:$X,J$1,Dados!$G:$G,$A3,Dados!$R:$R,Dados!$Z$376,Dados!$O:$O,Dados!$Z$381)+COUNTIFS(Dados!$X:$X,J$1,Dados!$G:$G,$A3,Dados!$R:$R,Dados!$Z$377,Dados!$O:$O,Dados!$Z$381)+COUNTIFS(Dados!$X:$X,J$1,Dados!$G:$G,$A3,Dados!$R:$R,Dados!$Z$378,Dados!$O:$O,Dados!$Z$381)+COUNTIFS(Dados!$X:$X,J$1,Dados!$G:$G,$A3,Dados!$R:$R,Dados!$Z$379,Dados!$O:$O,Dados!$Z$381)+COUNTIFS(Dados!$X:$X,J$1,Dados!$G:$G,$A3,Dados!$R:$R,Dados!$Z$380,Dados!$O:$O,Dados!$Z$381)</f>
        <v>0</v>
      </c>
      <c r="K3" s="157">
        <f>COUNTIFS(Dados!$X:$X,K$1,Dados!$G:$G,$A3,Dados!$R:$R,Dados!$Z$370,Dados!$O:$O,Dados!$Z$381)+COUNTIFS(Dados!$X:$X,K$1,Dados!$G:$G,$A3,Dados!$R:$R,Dados!$Z$371,Dados!$O:$O,Dados!$Z$381)+COUNTIFS(Dados!$X:$X,K$1,Dados!$G:$G,$A3,Dados!$R:$R,Dados!$Z$372,Dados!$O:$O,Dados!$Z$381)+COUNTIFS(Dados!$X:$X,K$1,Dados!$G:$G,$A3,Dados!$R:$R,Dados!$Z$373,Dados!$O:$O,Dados!$Z$381)+COUNTIFS(Dados!$X:$X,K$1,Dados!$G:$G,$A3,Dados!$R:$R,Dados!$Z$374,Dados!$O:$O,Dados!$Z$381)+COUNTIFS(Dados!$X:$X,K$1,Dados!$G:$G,$A3,Dados!$R:$R,Dados!$Z$375,Dados!$O:$O,Dados!$Z$381)+COUNTIFS(Dados!$X:$X,K$1,Dados!$G:$G,$A3,Dados!$R:$R,Dados!$Z$376,Dados!$O:$O,Dados!$Z$381)+COUNTIFS(Dados!$X:$X,K$1,Dados!$G:$G,$A3,Dados!$R:$R,Dados!$Z$377,Dados!$O:$O,Dados!$Z$381)+COUNTIFS(Dados!$X:$X,K$1,Dados!$G:$G,$A3,Dados!$R:$R,Dados!$Z$378,Dados!$O:$O,Dados!$Z$381)+COUNTIFS(Dados!$X:$X,K$1,Dados!$G:$G,$A3,Dados!$R:$R,Dados!$Z$379,Dados!$O:$O,Dados!$Z$381)+COUNTIFS(Dados!$X:$X,K$1,Dados!$G:$G,$A3,Dados!$R:$R,Dados!$Z$380,Dados!$O:$O,Dados!$Z$381)</f>
        <v>0</v>
      </c>
      <c r="L3" s="157">
        <f ca="1">COUNTIFS(Dados!$X:$X,L$1,Dados!$G:$G,$A3,Dados!$R:$R,Dados!$Z$370,Dados!$O:$O,Dados!$Z$381)+COUNTIFS(Dados!$X:$X,L$1,Dados!$G:$G,$A3,Dados!$R:$R,Dados!$Z$371,Dados!$O:$O,Dados!$Z$381)+COUNTIFS(Dados!$X:$X,L$1,Dados!$G:$G,$A3,Dados!$R:$R,Dados!$Z$372,Dados!$O:$O,Dados!$Z$381)+COUNTIFS(Dados!$X:$X,L$1,Dados!$G:$G,$A3,Dados!$R:$R,Dados!$Z$373,Dados!$O:$O,Dados!$Z$381)+COUNTIFS(Dados!$X:$X,L$1,Dados!$G:$G,$A3,Dados!$R:$R,Dados!$Z$374,Dados!$O:$O,Dados!$Z$381)+COUNTIFS(Dados!$X:$X,L$1,Dados!$G:$G,$A3,Dados!$R:$R,Dados!$Z$375,Dados!$O:$O,Dados!$Z$381)+COUNTIFS(Dados!$X:$X,L$1,Dados!$G:$G,$A3,Dados!$R:$R,Dados!$Z$376,Dados!$O:$O,Dados!$Z$381)+COUNTIFS(Dados!$X:$X,L$1,Dados!$G:$G,$A3,Dados!$R:$R,Dados!$Z$377,Dados!$O:$O,Dados!$Z$381)+COUNTIFS(Dados!$X:$X,L$1,Dados!$G:$G,$A3,Dados!$R:$R,Dados!$Z$378,Dados!$O:$O,Dados!$Z$381)+COUNTIFS(Dados!$X:$X,L$1,Dados!$G:$G,$A3,Dados!$R:$R,Dados!$Z$379,Dados!$O:$O,Dados!$Z$381)+COUNTIFS(Dados!$X:$X,L$1,Dados!$G:$G,$A3,Dados!$R:$R,Dados!$Z$380,Dados!$O:$O,Dados!$Z$381)</f>
        <v>0</v>
      </c>
      <c r="M3" s="157">
        <f ca="1">COUNTIFS(Dados!$X:$X,M$1,Dados!$G:$G,$A3,Dados!$R:$R,Dados!$Z$370,Dados!$O:$O,Dados!$Z$381)+COUNTIFS(Dados!$X:$X,M$1,Dados!$G:$G,$A3,Dados!$R:$R,Dados!$Z$371,Dados!$O:$O,Dados!$Z$381)+COUNTIFS(Dados!$X:$X,M$1,Dados!$G:$G,$A3,Dados!$R:$R,Dados!$Z$372,Dados!$O:$O,Dados!$Z$381)+COUNTIFS(Dados!$X:$X,M$1,Dados!$G:$G,$A3,Dados!$R:$R,Dados!$Z$373,Dados!$O:$O,Dados!$Z$381)+COUNTIFS(Dados!$X:$X,M$1,Dados!$G:$G,$A3,Dados!$R:$R,Dados!$Z$374,Dados!$O:$O,Dados!$Z$381)+COUNTIFS(Dados!$X:$X,M$1,Dados!$G:$G,$A3,Dados!$R:$R,Dados!$Z$375,Dados!$O:$O,Dados!$Z$381)+COUNTIFS(Dados!$X:$X,M$1,Dados!$G:$G,$A3,Dados!$R:$R,Dados!$Z$376,Dados!$O:$O,Dados!$Z$381)+COUNTIFS(Dados!$X:$X,M$1,Dados!$G:$G,$A3,Dados!$R:$R,Dados!$Z$377,Dados!$O:$O,Dados!$Z$381)+COUNTIFS(Dados!$X:$X,M$1,Dados!$G:$G,$A3,Dados!$R:$R,Dados!$Z$378,Dados!$O:$O,Dados!$Z$381)+COUNTIFS(Dados!$X:$X,M$1,Dados!$G:$G,$A3,Dados!$R:$R,Dados!$Z$379,Dados!$O:$O,Dados!$Z$381)+COUNTIFS(Dados!$X:$X,M$1,Dados!$G:$G,$A3,Dados!$R:$R,Dados!$Z$380,Dados!$O:$O,Dados!$Z$381)</f>
        <v>0</v>
      </c>
      <c r="N3" s="169">
        <f ca="1">COUNTIFS(Dados!$X:$X,N$1,Dados!$G:$G,$A3,Dados!$R:$R,Dados!$Z$370,Dados!$O:$O,Dados!$Z$381)+COUNTIFS(Dados!$X:$X,N$1,Dados!$G:$G,$A3,Dados!$R:$R,Dados!$Z$371,Dados!$O:$O,Dados!$Z$381)+COUNTIFS(Dados!$X:$X,N$1,Dados!$G:$G,$A3,Dados!$R:$R,Dados!$Z$372,Dados!$O:$O,Dados!$Z$381)+COUNTIFS(Dados!$X:$X,N$1,Dados!$G:$G,$A3,Dados!$R:$R,Dados!$Z$373,Dados!$O:$O,Dados!$Z$381)+COUNTIFS(Dados!$X:$X,N$1,Dados!$G:$G,$A3,Dados!$R:$R,Dados!$Z$374,Dados!$O:$O,Dados!$Z$381)+COUNTIFS(Dados!$X:$X,N$1,Dados!$G:$G,$A3,Dados!$R:$R,Dados!$Z$375,Dados!$O:$O,Dados!$Z$381)+COUNTIFS(Dados!$X:$X,N$1,Dados!$G:$G,$A3,Dados!$R:$R,Dados!$Z$376,Dados!$O:$O,Dados!$Z$381)+COUNTIFS(Dados!$X:$X,N$1,Dados!$G:$G,$A3,Dados!$R:$R,Dados!$Z$377,Dados!$O:$O,Dados!$Z$381)+COUNTIFS(Dados!$X:$X,N$1,Dados!$G:$G,$A3,Dados!$R:$R,Dados!$Z$378,Dados!$O:$O,Dados!$Z$381)+COUNTIFS(Dados!$X:$X,N$1,Dados!$G:$G,$A3,Dados!$R:$R,Dados!$Z$379,Dados!$O:$O,Dados!$Z$381)+COUNTIFS(Dados!$X:$X,N$1,Dados!$G:$G,$A3,Dados!$R:$R,Dados!$Z$380,Dados!$O:$O,Dados!$Z$381)</f>
        <v>0</v>
      </c>
      <c r="O3" s="157">
        <f ca="1">COUNTIFS(Dados!$X:$X,P$1,Dados!$G:$G,$A3,Dados!$R:$R,Dados!$Z$370,Dados!$O:$O,Dados!$Z$381,Dados!$AA:$AA,'RESUMO MENSAL'!$Q$1)+
COUNTIFS(Dados!$X:$X,P$1,Dados!$G:$G,$A3,Dados!$R:$R,Dados!$Z$371,Dados!$O:$O,Dados!$Z$381,Dados!$AA:$AA,'RESUMO MENSAL'!$Q$1)+
COUNTIFS(Dados!$X:$X,P$1,Dados!$G:$G,$A3,Dados!$R:$R,Dados!$Z$372,Dados!$O:$O,Dados!$Z$381,Dados!$AA:$AA,'RESUMO MENSAL'!$Q$1)+
COUNTIFS(Dados!$X:$X,P$1,Dados!$G:$G,$A3,Dados!$R:$R,Dados!$Z$373,Dados!$O:$O,Dados!$Z$381,Dados!$AA:$AA,'RESUMO MENSAL'!$Q$1)+
COUNTIFS(Dados!$X:$X,P$1,Dados!$G:$G,$A3,Dados!$R:$R,Dados!$Z$374,Dados!$O:$O,Dados!$Z$381,Dados!$AA:$AA,'RESUMO MENSAL'!$Q$1)+
COUNTIFS(Dados!$X:$X,P$1,Dados!$G:$G,$A3,Dados!$R:$R,Dados!$Z$375,Dados!$O:$O,Dados!$Z$381,Dados!$AA:$AA,'RESUMO MENSAL'!$Q$1)+
COUNTIFS(Dados!$X:$X,P$1,Dados!$G:$G,$A3,Dados!$R:$R,Dados!$Z$376,Dados!$O:$O,Dados!$Z$381,Dados!$AA:$AA,'RESUMO MENSAL'!$Q$1)+
COUNTIFS(Dados!$X:$X,P$1,Dados!$G:$G,$A3,Dados!$R:$R,Dados!$Z$377,Dados!$O:$O,Dados!$Z$381,Dados!$AA:$AA,'RESUMO MENSAL'!$Q$1)+
COUNTIFS(Dados!$X:$X,P$1,Dados!$G:$G,$A3,Dados!$R:$R,Dados!$Z$378,Dados!$O:$O,Dados!$Z$381,Dados!$AA:$AA,'RESUMO MENSAL'!$Q$1)+
COUNTIFS(Dados!$X:$X,P$1,Dados!$G:$G,$A3,Dados!$R:$R,Dados!$Z$379,Dados!$O:$O,Dados!$Z$381,Dados!$AA:$AA,'RESUMO MENSAL'!$Q$1)+
COUNTIFS(Dados!$X:$X,P$1,Dados!$G:$G,$A3,Dados!$R:$R,Dados!$Z$380,Dados!$O:$O,Dados!$Z$381,Dados!$AA:$AA,'RESUMO MENSAL'!$Q$1)</f>
        <v>0</v>
      </c>
      <c r="P3" s="170">
        <f ca="1">SUM(C3:N3)-O3</f>
        <v>6</v>
      </c>
    </row>
    <row r="4" spans="1:17" ht="15" customHeight="1">
      <c r="A4">
        <v>870</v>
      </c>
      <c r="B4" s="156" t="str">
        <f t="shared" si="0"/>
        <v>JUSTINOPOLIS</v>
      </c>
      <c r="C4" s="157">
        <f ca="1">COUNTIFS(Dados!$X:$X,C$1,Dados!$G:$G,$A4,Dados!$R:$R,Dados!$Z$370,Dados!$O:$O,Dados!$Z$381)+COUNTIFS(Dados!$X:$X,C$1,Dados!$G:$G,$A4,Dados!$R:$R,Dados!$Z$371,Dados!$O:$O,Dados!$Z$381)+COUNTIFS(Dados!$X:$X,C$1,Dados!$G:$G,$A4,Dados!$R:$R,Dados!$Z$372,Dados!$O:$O,Dados!$Z$381)+COUNTIFS(Dados!$X:$X,C$1,Dados!$G:$G,$A4,Dados!$R:$R,Dados!$Z$373,Dados!$O:$O,Dados!$Z$381)+COUNTIFS(Dados!$X:$X,C$1,Dados!$G:$G,$A4,Dados!$R:$R,Dados!$Z$374,Dados!$O:$O,Dados!$Z$381)+COUNTIFS(Dados!$X:$X,C$1,Dados!$G:$G,$A4,Dados!$R:$R,Dados!$Z$375,Dados!$O:$O,Dados!$Z$381)+COUNTIFS(Dados!$X:$X,C$1,Dados!$G:$G,$A4,Dados!$R:$R,Dados!$Z$376,Dados!$O:$O,Dados!$Z$381)+COUNTIFS(Dados!$X:$X,C$1,Dados!$G:$G,$A4,Dados!$R:$R,Dados!$Z$377,Dados!$O:$O,Dados!$Z$381)+COUNTIFS(Dados!$X:$X,C$1,Dados!$G:$G,$A4,Dados!$R:$R,Dados!$Z$378,Dados!$O:$O,Dados!$Z$381)+COUNTIFS(Dados!$X:$X,C$1,Dados!$G:$G,$A4,Dados!$R:$R,Dados!$Z$379,Dados!$O:$O,Dados!$Z$381)+COUNTIFS(Dados!$X:$X,C$1,Dados!$G:$G,$A4,Dados!$R:$R,Dados!$Z$380,Dados!$O:$O,Dados!$Z$381)</f>
        <v>0</v>
      </c>
      <c r="D4" s="157">
        <f ca="1">COUNTIFS(Dados!$X:$X,D$1,Dados!$G:$G,$A4,Dados!$R:$R,Dados!$Z$370,Dados!$O:$O,Dados!$Z$381)+COUNTIFS(Dados!$X:$X,D$1,Dados!$G:$G,$A4,Dados!$R:$R,Dados!$Z$371,Dados!$O:$O,Dados!$Z$381)+COUNTIFS(Dados!$X:$X,D$1,Dados!$G:$G,$A4,Dados!$R:$R,Dados!$Z$372,Dados!$O:$O,Dados!$Z$381)+COUNTIFS(Dados!$X:$X,D$1,Dados!$G:$G,$A4,Dados!$R:$R,Dados!$Z$373,Dados!$O:$O,Dados!$Z$381)+COUNTIFS(Dados!$X:$X,D$1,Dados!$G:$G,$A4,Dados!$R:$R,Dados!$Z$374,Dados!$O:$O,Dados!$Z$381)+COUNTIFS(Dados!$X:$X,D$1,Dados!$G:$G,$A4,Dados!$R:$R,Dados!$Z$375,Dados!$O:$O,Dados!$Z$381)+COUNTIFS(Dados!$X:$X,D$1,Dados!$G:$G,$A4,Dados!$R:$R,Dados!$Z$376,Dados!$O:$O,Dados!$Z$381)+COUNTIFS(Dados!$X:$X,D$1,Dados!$G:$G,$A4,Dados!$R:$R,Dados!$Z$377,Dados!$O:$O,Dados!$Z$381)+COUNTIFS(Dados!$X:$X,D$1,Dados!$G:$G,$A4,Dados!$R:$R,Dados!$Z$378,Dados!$O:$O,Dados!$Z$381)+COUNTIFS(Dados!$X:$X,D$1,Dados!$G:$G,$A4,Dados!$R:$R,Dados!$Z$379,Dados!$O:$O,Dados!$Z$381)+COUNTIFS(Dados!$X:$X,D$1,Dados!$G:$G,$A4,Dados!$R:$R,Dados!$Z$380,Dados!$O:$O,Dados!$Z$381)</f>
        <v>0</v>
      </c>
      <c r="E4" s="157">
        <f ca="1">COUNTIFS(Dados!$X:$X,E$1,Dados!$G:$G,$A4,Dados!$R:$R,Dados!$Z$370,Dados!$O:$O,Dados!$Z$381)+COUNTIFS(Dados!$X:$X,E$1,Dados!$G:$G,$A4,Dados!$R:$R,Dados!$Z$371,Dados!$O:$O,Dados!$Z$381)+COUNTIFS(Dados!$X:$X,E$1,Dados!$G:$G,$A4,Dados!$R:$R,Dados!$Z$372,Dados!$O:$O,Dados!$Z$381)+COUNTIFS(Dados!$X:$X,E$1,Dados!$G:$G,$A4,Dados!$R:$R,Dados!$Z$373,Dados!$O:$O,Dados!$Z$381)+COUNTIFS(Dados!$X:$X,E$1,Dados!$G:$G,$A4,Dados!$R:$R,Dados!$Z$374,Dados!$O:$O,Dados!$Z$381)+COUNTIFS(Dados!$X:$X,E$1,Dados!$G:$G,$A4,Dados!$R:$R,Dados!$Z$375,Dados!$O:$O,Dados!$Z$381)+COUNTIFS(Dados!$X:$X,E$1,Dados!$G:$G,$A4,Dados!$R:$R,Dados!$Z$376,Dados!$O:$O,Dados!$Z$381)+COUNTIFS(Dados!$X:$X,E$1,Dados!$G:$G,$A4,Dados!$R:$R,Dados!$Z$377,Dados!$O:$O,Dados!$Z$381)+COUNTIFS(Dados!$X:$X,E$1,Dados!$G:$G,$A4,Dados!$R:$R,Dados!$Z$378,Dados!$O:$O,Dados!$Z$381)+COUNTIFS(Dados!$X:$X,E$1,Dados!$G:$G,$A4,Dados!$R:$R,Dados!$Z$379,Dados!$O:$O,Dados!$Z$381)+COUNTIFS(Dados!$X:$X,E$1,Dados!$G:$G,$A4,Dados!$R:$R,Dados!$Z$380,Dados!$O:$O,Dados!$Z$381)</f>
        <v>1</v>
      </c>
      <c r="F4" s="157">
        <f ca="1">COUNTIFS(Dados!$X:$X,F$1,Dados!$G:$G,$A4,Dados!$R:$R,Dados!$Z$370,Dados!$O:$O,Dados!$Z$381)+COUNTIFS(Dados!$X:$X,F$1,Dados!$G:$G,$A4,Dados!$R:$R,Dados!$Z$371,Dados!$O:$O,Dados!$Z$381)+COUNTIFS(Dados!$X:$X,F$1,Dados!$G:$G,$A4,Dados!$R:$R,Dados!$Z$372,Dados!$O:$O,Dados!$Z$381)+COUNTIFS(Dados!$X:$X,F$1,Dados!$G:$G,$A4,Dados!$R:$R,Dados!$Z$373,Dados!$O:$O,Dados!$Z$381)+COUNTIFS(Dados!$X:$X,F$1,Dados!$G:$G,$A4,Dados!$R:$R,Dados!$Z$374,Dados!$O:$O,Dados!$Z$381)+COUNTIFS(Dados!$X:$X,F$1,Dados!$G:$G,$A4,Dados!$R:$R,Dados!$Z$375,Dados!$O:$O,Dados!$Z$381)+COUNTIFS(Dados!$X:$X,F$1,Dados!$G:$G,$A4,Dados!$R:$R,Dados!$Z$376,Dados!$O:$O,Dados!$Z$381)+COUNTIFS(Dados!$X:$X,F$1,Dados!$G:$G,$A4,Dados!$R:$R,Dados!$Z$377,Dados!$O:$O,Dados!$Z$381)+COUNTIFS(Dados!$X:$X,F$1,Dados!$G:$G,$A4,Dados!$R:$R,Dados!$Z$378,Dados!$O:$O,Dados!$Z$381)+COUNTIFS(Dados!$X:$X,F$1,Dados!$G:$G,$A4,Dados!$R:$R,Dados!$Z$379,Dados!$O:$O,Dados!$Z$381)+COUNTIFS(Dados!$X:$X,F$1,Dados!$G:$G,$A4,Dados!$R:$R,Dados!$Z$380,Dados!$O:$O,Dados!$Z$381)</f>
        <v>0</v>
      </c>
      <c r="G4" s="157">
        <f ca="1">COUNTIFS(Dados!$X:$X,G$1,Dados!$G:$G,$A4,Dados!$R:$R,Dados!$Z$370,Dados!$O:$O,Dados!$Z$381)+COUNTIFS(Dados!$X:$X,G$1,Dados!$G:$G,$A4,Dados!$R:$R,Dados!$Z$371,Dados!$O:$O,Dados!$Z$381)+COUNTIFS(Dados!$X:$X,G$1,Dados!$G:$G,$A4,Dados!$R:$R,Dados!$Z$372,Dados!$O:$O,Dados!$Z$381)+COUNTIFS(Dados!$X:$X,G$1,Dados!$G:$G,$A4,Dados!$R:$R,Dados!$Z$373,Dados!$O:$O,Dados!$Z$381)+COUNTIFS(Dados!$X:$X,G$1,Dados!$G:$G,$A4,Dados!$R:$R,Dados!$Z$374,Dados!$O:$O,Dados!$Z$381)+COUNTIFS(Dados!$X:$X,G$1,Dados!$G:$G,$A4,Dados!$R:$R,Dados!$Z$375,Dados!$O:$O,Dados!$Z$381)+COUNTIFS(Dados!$X:$X,G$1,Dados!$G:$G,$A4,Dados!$R:$R,Dados!$Z$376,Dados!$O:$O,Dados!$Z$381)+COUNTIFS(Dados!$X:$X,G$1,Dados!$G:$G,$A4,Dados!$R:$R,Dados!$Z$377,Dados!$O:$O,Dados!$Z$381)+COUNTIFS(Dados!$X:$X,G$1,Dados!$G:$G,$A4,Dados!$R:$R,Dados!$Z$378,Dados!$O:$O,Dados!$Z$381)+COUNTIFS(Dados!$X:$X,G$1,Dados!$G:$G,$A4,Dados!$R:$R,Dados!$Z$379,Dados!$O:$O,Dados!$Z$381)+COUNTIFS(Dados!$X:$X,G$1,Dados!$G:$G,$A4,Dados!$R:$R,Dados!$Z$380,Dados!$O:$O,Dados!$Z$381)</f>
        <v>16</v>
      </c>
      <c r="H4" s="157">
        <f ca="1">COUNTIFS(Dados!$X:$X,H$1,Dados!$G:$G,$A4,Dados!$R:$R,Dados!$Z$370,Dados!$O:$O,Dados!$Z$381)+COUNTIFS(Dados!$X:$X,H$1,Dados!$G:$G,$A4,Dados!$R:$R,Dados!$Z$371,Dados!$O:$O,Dados!$Z$381)+COUNTIFS(Dados!$X:$X,H$1,Dados!$G:$G,$A4,Dados!$R:$R,Dados!$Z$372,Dados!$O:$O,Dados!$Z$381)+COUNTIFS(Dados!$X:$X,H$1,Dados!$G:$G,$A4,Dados!$R:$R,Dados!$Z$373,Dados!$O:$O,Dados!$Z$381)+COUNTIFS(Dados!$X:$X,H$1,Dados!$G:$G,$A4,Dados!$R:$R,Dados!$Z$374,Dados!$O:$O,Dados!$Z$381)+COUNTIFS(Dados!$X:$X,H$1,Dados!$G:$G,$A4,Dados!$R:$R,Dados!$Z$375,Dados!$O:$O,Dados!$Z$381)+COUNTIFS(Dados!$X:$X,H$1,Dados!$G:$G,$A4,Dados!$R:$R,Dados!$Z$376,Dados!$O:$O,Dados!$Z$381)+COUNTIFS(Dados!$X:$X,H$1,Dados!$G:$G,$A4,Dados!$R:$R,Dados!$Z$377,Dados!$O:$O,Dados!$Z$381)+COUNTIFS(Dados!$X:$X,H$1,Dados!$G:$G,$A4,Dados!$R:$R,Dados!$Z$378,Dados!$O:$O,Dados!$Z$381)+COUNTIFS(Dados!$X:$X,H$1,Dados!$G:$G,$A4,Dados!$R:$R,Dados!$Z$379,Dados!$O:$O,Dados!$Z$381)+COUNTIFS(Dados!$X:$X,H$1,Dados!$G:$G,$A4,Dados!$R:$R,Dados!$Z$380,Dados!$O:$O,Dados!$Z$381)</f>
        <v>0</v>
      </c>
      <c r="I4" s="157">
        <f ca="1">COUNTIFS(Dados!$X:$X,I$1,Dados!$G:$G,$A4,Dados!$R:$R,Dados!$Z$370,Dados!$O:$O,Dados!$Z$381)+COUNTIFS(Dados!$X:$X,I$1,Dados!$G:$G,$A4,Dados!$R:$R,Dados!$Z$371,Dados!$O:$O,Dados!$Z$381)+COUNTIFS(Dados!$X:$X,I$1,Dados!$G:$G,$A4,Dados!$R:$R,Dados!$Z$372,Dados!$O:$O,Dados!$Z$381)+COUNTIFS(Dados!$X:$X,I$1,Dados!$G:$G,$A4,Dados!$R:$R,Dados!$Z$373,Dados!$O:$O,Dados!$Z$381)+COUNTIFS(Dados!$X:$X,I$1,Dados!$G:$G,$A4,Dados!$R:$R,Dados!$Z$374,Dados!$O:$O,Dados!$Z$381)+COUNTIFS(Dados!$X:$X,I$1,Dados!$G:$G,$A4,Dados!$R:$R,Dados!$Z$375,Dados!$O:$O,Dados!$Z$381)+COUNTIFS(Dados!$X:$X,I$1,Dados!$G:$G,$A4,Dados!$R:$R,Dados!$Z$376,Dados!$O:$O,Dados!$Z$381)+COUNTIFS(Dados!$X:$X,I$1,Dados!$G:$G,$A4,Dados!$R:$R,Dados!$Z$377,Dados!$O:$O,Dados!$Z$381)+COUNTIFS(Dados!$X:$X,I$1,Dados!$G:$G,$A4,Dados!$R:$R,Dados!$Z$378,Dados!$O:$O,Dados!$Z$381)+COUNTIFS(Dados!$X:$X,I$1,Dados!$G:$G,$A4,Dados!$R:$R,Dados!$Z$379,Dados!$O:$O,Dados!$Z$381)+COUNTIFS(Dados!$X:$X,I$1,Dados!$G:$G,$A4,Dados!$R:$R,Dados!$Z$380,Dados!$O:$O,Dados!$Z$381)</f>
        <v>0</v>
      </c>
      <c r="J4" s="157">
        <f ca="1">COUNTIFS(Dados!$X:$X,J$1,Dados!$G:$G,$A4,Dados!$R:$R,Dados!$Z$370,Dados!$O:$O,Dados!$Z$381)+COUNTIFS(Dados!$X:$X,J$1,Dados!$G:$G,$A4,Dados!$R:$R,Dados!$Z$371,Dados!$O:$O,Dados!$Z$381)+COUNTIFS(Dados!$X:$X,J$1,Dados!$G:$G,$A4,Dados!$R:$R,Dados!$Z$372,Dados!$O:$O,Dados!$Z$381)+COUNTIFS(Dados!$X:$X,J$1,Dados!$G:$G,$A4,Dados!$R:$R,Dados!$Z$373,Dados!$O:$O,Dados!$Z$381)+COUNTIFS(Dados!$X:$X,J$1,Dados!$G:$G,$A4,Dados!$R:$R,Dados!$Z$374,Dados!$O:$O,Dados!$Z$381)+COUNTIFS(Dados!$X:$X,J$1,Dados!$G:$G,$A4,Dados!$R:$R,Dados!$Z$375,Dados!$O:$O,Dados!$Z$381)+COUNTIFS(Dados!$X:$X,J$1,Dados!$G:$G,$A4,Dados!$R:$R,Dados!$Z$376,Dados!$O:$O,Dados!$Z$381)+COUNTIFS(Dados!$X:$X,J$1,Dados!$G:$G,$A4,Dados!$R:$R,Dados!$Z$377,Dados!$O:$O,Dados!$Z$381)+COUNTIFS(Dados!$X:$X,J$1,Dados!$G:$G,$A4,Dados!$R:$R,Dados!$Z$378,Dados!$O:$O,Dados!$Z$381)+COUNTIFS(Dados!$X:$X,J$1,Dados!$G:$G,$A4,Dados!$R:$R,Dados!$Z$379,Dados!$O:$O,Dados!$Z$381)+COUNTIFS(Dados!$X:$X,J$1,Dados!$G:$G,$A4,Dados!$R:$R,Dados!$Z$380,Dados!$O:$O,Dados!$Z$381)</f>
        <v>0</v>
      </c>
      <c r="K4" s="157">
        <f ca="1">COUNTIFS(Dados!$X:$X,K$1,Dados!$G:$G,$A4,Dados!$R:$R,Dados!$Z$370,Dados!$O:$O,Dados!$Z$381)+COUNTIFS(Dados!$X:$X,K$1,Dados!$G:$G,$A4,Dados!$R:$R,Dados!$Z$371,Dados!$O:$O,Dados!$Z$381)+COUNTIFS(Dados!$X:$X,K$1,Dados!$G:$G,$A4,Dados!$R:$R,Dados!$Z$372,Dados!$O:$O,Dados!$Z$381)+COUNTIFS(Dados!$X:$X,K$1,Dados!$G:$G,$A4,Dados!$R:$R,Dados!$Z$373,Dados!$O:$O,Dados!$Z$381)+COUNTIFS(Dados!$X:$X,K$1,Dados!$G:$G,$A4,Dados!$R:$R,Dados!$Z$374,Dados!$O:$O,Dados!$Z$381)+COUNTIFS(Dados!$X:$X,K$1,Dados!$G:$G,$A4,Dados!$R:$R,Dados!$Z$375,Dados!$O:$O,Dados!$Z$381)+COUNTIFS(Dados!$X:$X,K$1,Dados!$G:$G,$A4,Dados!$R:$R,Dados!$Z$376,Dados!$O:$O,Dados!$Z$381)+COUNTIFS(Dados!$X:$X,K$1,Dados!$G:$G,$A4,Dados!$R:$R,Dados!$Z$377,Dados!$O:$O,Dados!$Z$381)+COUNTIFS(Dados!$X:$X,K$1,Dados!$G:$G,$A4,Dados!$R:$R,Dados!$Z$378,Dados!$O:$O,Dados!$Z$381)+COUNTIFS(Dados!$X:$X,K$1,Dados!$G:$G,$A4,Dados!$R:$R,Dados!$Z$379,Dados!$O:$O,Dados!$Z$381)+COUNTIFS(Dados!$X:$X,K$1,Dados!$G:$G,$A4,Dados!$R:$R,Dados!$Z$380,Dados!$O:$O,Dados!$Z$381)</f>
        <v>0</v>
      </c>
      <c r="L4" s="157">
        <f ca="1">COUNTIFS(Dados!$X:$X,L$1,Dados!$G:$G,$A4,Dados!$R:$R,Dados!$Z$370,Dados!$O:$O,Dados!$Z$381)+COUNTIFS(Dados!$X:$X,L$1,Dados!$G:$G,$A4,Dados!$R:$R,Dados!$Z$371,Dados!$O:$O,Dados!$Z$381)+COUNTIFS(Dados!$X:$X,L$1,Dados!$G:$G,$A4,Dados!$R:$R,Dados!$Z$372,Dados!$O:$O,Dados!$Z$381)+COUNTIFS(Dados!$X:$X,L$1,Dados!$G:$G,$A4,Dados!$R:$R,Dados!$Z$373,Dados!$O:$O,Dados!$Z$381)+COUNTIFS(Dados!$X:$X,L$1,Dados!$G:$G,$A4,Dados!$R:$R,Dados!$Z$374,Dados!$O:$O,Dados!$Z$381)+COUNTIFS(Dados!$X:$X,L$1,Dados!$G:$G,$A4,Dados!$R:$R,Dados!$Z$375,Dados!$O:$O,Dados!$Z$381)+COUNTIFS(Dados!$X:$X,L$1,Dados!$G:$G,$A4,Dados!$R:$R,Dados!$Z$376,Dados!$O:$O,Dados!$Z$381)+COUNTIFS(Dados!$X:$X,L$1,Dados!$G:$G,$A4,Dados!$R:$R,Dados!$Z$377,Dados!$O:$O,Dados!$Z$381)+COUNTIFS(Dados!$X:$X,L$1,Dados!$G:$G,$A4,Dados!$R:$R,Dados!$Z$378,Dados!$O:$O,Dados!$Z$381)+COUNTIFS(Dados!$X:$X,L$1,Dados!$G:$G,$A4,Dados!$R:$R,Dados!$Z$379,Dados!$O:$O,Dados!$Z$381)+COUNTIFS(Dados!$X:$X,L$1,Dados!$G:$G,$A4,Dados!$R:$R,Dados!$Z$380,Dados!$O:$O,Dados!$Z$381)</f>
        <v>0</v>
      </c>
      <c r="M4" s="157">
        <f ca="1">COUNTIFS(Dados!$X:$X,M$1,Dados!$G:$G,$A4,Dados!$R:$R,Dados!$Z$370,Dados!$O:$O,Dados!$Z$381)+COUNTIFS(Dados!$X:$X,M$1,Dados!$G:$G,$A4,Dados!$R:$R,Dados!$Z$371,Dados!$O:$O,Dados!$Z$381)+COUNTIFS(Dados!$X:$X,M$1,Dados!$G:$G,$A4,Dados!$R:$R,Dados!$Z$372,Dados!$O:$O,Dados!$Z$381)+COUNTIFS(Dados!$X:$X,M$1,Dados!$G:$G,$A4,Dados!$R:$R,Dados!$Z$373,Dados!$O:$O,Dados!$Z$381)+COUNTIFS(Dados!$X:$X,M$1,Dados!$G:$G,$A4,Dados!$R:$R,Dados!$Z$374,Dados!$O:$O,Dados!$Z$381)+COUNTIFS(Dados!$X:$X,M$1,Dados!$G:$G,$A4,Dados!$R:$R,Dados!$Z$375,Dados!$O:$O,Dados!$Z$381)+COUNTIFS(Dados!$X:$X,M$1,Dados!$G:$G,$A4,Dados!$R:$R,Dados!$Z$376,Dados!$O:$O,Dados!$Z$381)+COUNTIFS(Dados!$X:$X,M$1,Dados!$G:$G,$A4,Dados!$R:$R,Dados!$Z$377,Dados!$O:$O,Dados!$Z$381)+COUNTIFS(Dados!$X:$X,M$1,Dados!$G:$G,$A4,Dados!$R:$R,Dados!$Z$378,Dados!$O:$O,Dados!$Z$381)+COUNTIFS(Dados!$X:$X,M$1,Dados!$G:$G,$A4,Dados!$R:$R,Dados!$Z$379,Dados!$O:$O,Dados!$Z$381)+COUNTIFS(Dados!$X:$X,M$1,Dados!$G:$G,$A4,Dados!$R:$R,Dados!$Z$380,Dados!$O:$O,Dados!$Z$381)</f>
        <v>0</v>
      </c>
      <c r="N4" s="169">
        <f ca="1">COUNTIFS(Dados!$X:$X,N$1,Dados!$G:$G,$A4,Dados!$R:$R,Dados!$Z$370,Dados!$O:$O,Dados!$Z$381)+COUNTIFS(Dados!$X:$X,N$1,Dados!$G:$G,$A4,Dados!$R:$R,Dados!$Z$371,Dados!$O:$O,Dados!$Z$381)+COUNTIFS(Dados!$X:$X,N$1,Dados!$G:$G,$A4,Dados!$R:$R,Dados!$Z$372,Dados!$O:$O,Dados!$Z$381)+COUNTIFS(Dados!$X:$X,N$1,Dados!$G:$G,$A4,Dados!$R:$R,Dados!$Z$373,Dados!$O:$O,Dados!$Z$381)+COUNTIFS(Dados!$X:$X,N$1,Dados!$G:$G,$A4,Dados!$R:$R,Dados!$Z$374,Dados!$O:$O,Dados!$Z$381)+COUNTIFS(Dados!$X:$X,N$1,Dados!$G:$G,$A4,Dados!$R:$R,Dados!$Z$375,Dados!$O:$O,Dados!$Z$381)+COUNTIFS(Dados!$X:$X,N$1,Dados!$G:$G,$A4,Dados!$R:$R,Dados!$Z$376,Dados!$O:$O,Dados!$Z$381)+COUNTIFS(Dados!$X:$X,N$1,Dados!$G:$G,$A4,Dados!$R:$R,Dados!$Z$377,Dados!$O:$O,Dados!$Z$381)+COUNTIFS(Dados!$X:$X,N$1,Dados!$G:$G,$A4,Dados!$R:$R,Dados!$Z$378,Dados!$O:$O,Dados!$Z$381)+COUNTIFS(Dados!$X:$X,N$1,Dados!$G:$G,$A4,Dados!$R:$R,Dados!$Z$379,Dados!$O:$O,Dados!$Z$381)+COUNTIFS(Dados!$X:$X,N$1,Dados!$G:$G,$A4,Dados!$R:$R,Dados!$Z$380,Dados!$O:$O,Dados!$Z$381)</f>
        <v>0</v>
      </c>
      <c r="O4" s="157">
        <f ca="1">COUNTIFS(Dados!$X:$X,P$1,Dados!$G:$G,$A4,Dados!$R:$R,Dados!$Z$370,Dados!$O:$O,Dados!$Z$381,Dados!$AA:$AA,'RESUMO MENSAL'!$Q$1)+
COUNTIFS(Dados!$X:$X,P$1,Dados!$G:$G,$A4,Dados!$R:$R,Dados!$Z$371,Dados!$O:$O,Dados!$Z$381,Dados!$AA:$AA,'RESUMO MENSAL'!$Q$1)+
COUNTIFS(Dados!$X:$X,P$1,Dados!$G:$G,$A4,Dados!$R:$R,Dados!$Z$372,Dados!$O:$O,Dados!$Z$381,Dados!$AA:$AA,'RESUMO MENSAL'!$Q$1)+
COUNTIFS(Dados!$X:$X,P$1,Dados!$G:$G,$A4,Dados!$R:$R,Dados!$Z$373,Dados!$O:$O,Dados!$Z$381,Dados!$AA:$AA,'RESUMO MENSAL'!$Q$1)+
COUNTIFS(Dados!$X:$X,P$1,Dados!$G:$G,$A4,Dados!$R:$R,Dados!$Z$374,Dados!$O:$O,Dados!$Z$381,Dados!$AA:$AA,'RESUMO MENSAL'!$Q$1)+
COUNTIFS(Dados!$X:$X,P$1,Dados!$G:$G,$A4,Dados!$R:$R,Dados!$Z$375,Dados!$O:$O,Dados!$Z$381,Dados!$AA:$AA,'RESUMO MENSAL'!$Q$1)+
COUNTIFS(Dados!$X:$X,P$1,Dados!$G:$G,$A4,Dados!$R:$R,Dados!$Z$376,Dados!$O:$O,Dados!$Z$381,Dados!$AA:$AA,'RESUMO MENSAL'!$Q$1)+
COUNTIFS(Dados!$X:$X,P$1,Dados!$G:$G,$A4,Dados!$R:$R,Dados!$Z$377,Dados!$O:$O,Dados!$Z$381,Dados!$AA:$AA,'RESUMO MENSAL'!$Q$1)+
COUNTIFS(Dados!$X:$X,P$1,Dados!$G:$G,$A4,Dados!$R:$R,Dados!$Z$378,Dados!$O:$O,Dados!$Z$381,Dados!$AA:$AA,'RESUMO MENSAL'!$Q$1)+
COUNTIFS(Dados!$X:$X,P$1,Dados!$G:$G,$A4,Dados!$R:$R,Dados!$Z$379,Dados!$O:$O,Dados!$Z$381,Dados!$AA:$AA,'RESUMO MENSAL'!$Q$1)+
COUNTIFS(Dados!$X:$X,P$1,Dados!$G:$G,$A4,Dados!$R:$R,Dados!$Z$380,Dados!$O:$O,Dados!$Z$381,Dados!$AA:$AA,'RESUMO MENSAL'!$Q$1)</f>
        <v>0</v>
      </c>
      <c r="P4" s="170">
        <f t="shared" ref="P4:P10" ca="1" si="1">SUM(C4:N4)-O4</f>
        <v>17</v>
      </c>
    </row>
    <row r="5" spans="1:17" ht="15" customHeight="1">
      <c r="A5">
        <v>250</v>
      </c>
      <c r="B5" s="156" t="str">
        <f t="shared" si="0"/>
        <v>LAFAIETE</v>
      </c>
      <c r="C5" s="157">
        <f>COUNTIFS(Dados!$X:$X,C$1,Dados!$G:$G,$A5,Dados!$R:$R,Dados!$Z$370,Dados!$O:$O,Dados!$Z$381)+COUNTIFS(Dados!$X:$X,C$1,Dados!$G:$G,$A5,Dados!$R:$R,Dados!$Z$371,Dados!$O:$O,Dados!$Z$381)+COUNTIFS(Dados!$X:$X,C$1,Dados!$G:$G,$A5,Dados!$R:$R,Dados!$Z$372,Dados!$O:$O,Dados!$Z$381)+COUNTIFS(Dados!$X:$X,C$1,Dados!$G:$G,$A5,Dados!$R:$R,Dados!$Z$373,Dados!$O:$O,Dados!$Z$381)+COUNTIFS(Dados!$X:$X,C$1,Dados!$G:$G,$A5,Dados!$R:$R,Dados!$Z$374,Dados!$O:$O,Dados!$Z$381)+COUNTIFS(Dados!$X:$X,C$1,Dados!$G:$G,$A5,Dados!$R:$R,Dados!$Z$375,Dados!$O:$O,Dados!$Z$381)+COUNTIFS(Dados!$X:$X,C$1,Dados!$G:$G,$A5,Dados!$R:$R,Dados!$Z$376,Dados!$O:$O,Dados!$Z$381)+COUNTIFS(Dados!$X:$X,C$1,Dados!$G:$G,$A5,Dados!$R:$R,Dados!$Z$377,Dados!$O:$O,Dados!$Z$381)+COUNTIFS(Dados!$X:$X,C$1,Dados!$G:$G,$A5,Dados!$R:$R,Dados!$Z$378,Dados!$O:$O,Dados!$Z$381)+COUNTIFS(Dados!$X:$X,C$1,Dados!$G:$G,$A5,Dados!$R:$R,Dados!$Z$379,Dados!$O:$O,Dados!$Z$381)+COUNTIFS(Dados!$X:$X,C$1,Dados!$G:$G,$A5,Dados!$R:$R,Dados!$Z$380,Dados!$O:$O,Dados!$Z$381)</f>
        <v>0</v>
      </c>
      <c r="D5" s="157">
        <f>COUNTIFS(Dados!$X:$X,D$1,Dados!$G:$G,$A5,Dados!$R:$R,Dados!$Z$370,Dados!$O:$O,Dados!$Z$381)+COUNTIFS(Dados!$X:$X,D$1,Dados!$G:$G,$A5,Dados!$R:$R,Dados!$Z$371,Dados!$O:$O,Dados!$Z$381)+COUNTIFS(Dados!$X:$X,D$1,Dados!$G:$G,$A5,Dados!$R:$R,Dados!$Z$372,Dados!$O:$O,Dados!$Z$381)+COUNTIFS(Dados!$X:$X,D$1,Dados!$G:$G,$A5,Dados!$R:$R,Dados!$Z$373,Dados!$O:$O,Dados!$Z$381)+COUNTIFS(Dados!$X:$X,D$1,Dados!$G:$G,$A5,Dados!$R:$R,Dados!$Z$374,Dados!$O:$O,Dados!$Z$381)+COUNTIFS(Dados!$X:$X,D$1,Dados!$G:$G,$A5,Dados!$R:$R,Dados!$Z$375,Dados!$O:$O,Dados!$Z$381)+COUNTIFS(Dados!$X:$X,D$1,Dados!$G:$G,$A5,Dados!$R:$R,Dados!$Z$376,Dados!$O:$O,Dados!$Z$381)+COUNTIFS(Dados!$X:$X,D$1,Dados!$G:$G,$A5,Dados!$R:$R,Dados!$Z$377,Dados!$O:$O,Dados!$Z$381)+COUNTIFS(Dados!$X:$X,D$1,Dados!$G:$G,$A5,Dados!$R:$R,Dados!$Z$378,Dados!$O:$O,Dados!$Z$381)+COUNTIFS(Dados!$X:$X,D$1,Dados!$G:$G,$A5,Dados!$R:$R,Dados!$Z$379,Dados!$O:$O,Dados!$Z$381)+COUNTIFS(Dados!$X:$X,D$1,Dados!$G:$G,$A5,Dados!$R:$R,Dados!$Z$380,Dados!$O:$O,Dados!$Z$381)</f>
        <v>0</v>
      </c>
      <c r="E5" s="157">
        <f ca="1">COUNTIFS(Dados!$X:$X,E$1,Dados!$G:$G,$A5,Dados!$R:$R,Dados!$Z$370,Dados!$O:$O,Dados!$Z$381)+COUNTIFS(Dados!$X:$X,E$1,Dados!$G:$G,$A5,Dados!$R:$R,Dados!$Z$371,Dados!$O:$O,Dados!$Z$381)+COUNTIFS(Dados!$X:$X,E$1,Dados!$G:$G,$A5,Dados!$R:$R,Dados!$Z$372,Dados!$O:$O,Dados!$Z$381)+COUNTIFS(Dados!$X:$X,E$1,Dados!$G:$G,$A5,Dados!$R:$R,Dados!$Z$373,Dados!$O:$O,Dados!$Z$381)+COUNTIFS(Dados!$X:$X,E$1,Dados!$G:$G,$A5,Dados!$R:$R,Dados!$Z$374,Dados!$O:$O,Dados!$Z$381)+COUNTIFS(Dados!$X:$X,E$1,Dados!$G:$G,$A5,Dados!$R:$R,Dados!$Z$375,Dados!$O:$O,Dados!$Z$381)+COUNTIFS(Dados!$X:$X,E$1,Dados!$G:$G,$A5,Dados!$R:$R,Dados!$Z$376,Dados!$O:$O,Dados!$Z$381)+COUNTIFS(Dados!$X:$X,E$1,Dados!$G:$G,$A5,Dados!$R:$R,Dados!$Z$377,Dados!$O:$O,Dados!$Z$381)+COUNTIFS(Dados!$X:$X,E$1,Dados!$G:$G,$A5,Dados!$R:$R,Dados!$Z$378,Dados!$O:$O,Dados!$Z$381)+COUNTIFS(Dados!$X:$X,E$1,Dados!$G:$G,$A5,Dados!$R:$R,Dados!$Z$379,Dados!$O:$O,Dados!$Z$381)+COUNTIFS(Dados!$X:$X,E$1,Dados!$G:$G,$A5,Dados!$R:$R,Dados!$Z$380,Dados!$O:$O,Dados!$Z$381)</f>
        <v>0</v>
      </c>
      <c r="F5" s="157">
        <f>COUNTIFS(Dados!$X:$X,F$1,Dados!$G:$G,$A5,Dados!$R:$R,Dados!$Z$370,Dados!$O:$O,Dados!$Z$381)+COUNTIFS(Dados!$X:$X,F$1,Dados!$G:$G,$A5,Dados!$R:$R,Dados!$Z$371,Dados!$O:$O,Dados!$Z$381)+COUNTIFS(Dados!$X:$X,F$1,Dados!$G:$G,$A5,Dados!$R:$R,Dados!$Z$372,Dados!$O:$O,Dados!$Z$381)+COUNTIFS(Dados!$X:$X,F$1,Dados!$G:$G,$A5,Dados!$R:$R,Dados!$Z$373,Dados!$O:$O,Dados!$Z$381)+COUNTIFS(Dados!$X:$X,F$1,Dados!$G:$G,$A5,Dados!$R:$R,Dados!$Z$374,Dados!$O:$O,Dados!$Z$381)+COUNTIFS(Dados!$X:$X,F$1,Dados!$G:$G,$A5,Dados!$R:$R,Dados!$Z$375,Dados!$O:$O,Dados!$Z$381)+COUNTIFS(Dados!$X:$X,F$1,Dados!$G:$G,$A5,Dados!$R:$R,Dados!$Z$376,Dados!$O:$O,Dados!$Z$381)+COUNTIFS(Dados!$X:$X,F$1,Dados!$G:$G,$A5,Dados!$R:$R,Dados!$Z$377,Dados!$O:$O,Dados!$Z$381)+COUNTIFS(Dados!$X:$X,F$1,Dados!$G:$G,$A5,Dados!$R:$R,Dados!$Z$378,Dados!$O:$O,Dados!$Z$381)+COUNTIFS(Dados!$X:$X,F$1,Dados!$G:$G,$A5,Dados!$R:$R,Dados!$Z$379,Dados!$O:$O,Dados!$Z$381)+COUNTIFS(Dados!$X:$X,F$1,Dados!$G:$G,$A5,Dados!$R:$R,Dados!$Z$380,Dados!$O:$O,Dados!$Z$381)</f>
        <v>0</v>
      </c>
      <c r="G5" s="157">
        <f>COUNTIFS(Dados!$X:$X,G$1,Dados!$G:$G,$A5,Dados!$R:$R,Dados!$Z$370,Dados!$O:$O,Dados!$Z$381)+COUNTIFS(Dados!$X:$X,G$1,Dados!$G:$G,$A5,Dados!$R:$R,Dados!$Z$371,Dados!$O:$O,Dados!$Z$381)+COUNTIFS(Dados!$X:$X,G$1,Dados!$G:$G,$A5,Dados!$R:$R,Dados!$Z$372,Dados!$O:$O,Dados!$Z$381)+COUNTIFS(Dados!$X:$X,G$1,Dados!$G:$G,$A5,Dados!$R:$R,Dados!$Z$373,Dados!$O:$O,Dados!$Z$381)+COUNTIFS(Dados!$X:$X,G$1,Dados!$G:$G,$A5,Dados!$R:$R,Dados!$Z$374,Dados!$O:$O,Dados!$Z$381)+COUNTIFS(Dados!$X:$X,G$1,Dados!$G:$G,$A5,Dados!$R:$R,Dados!$Z$375,Dados!$O:$O,Dados!$Z$381)+COUNTIFS(Dados!$X:$X,G$1,Dados!$G:$G,$A5,Dados!$R:$R,Dados!$Z$376,Dados!$O:$O,Dados!$Z$381)+COUNTIFS(Dados!$X:$X,G$1,Dados!$G:$G,$A5,Dados!$R:$R,Dados!$Z$377,Dados!$O:$O,Dados!$Z$381)+COUNTIFS(Dados!$X:$X,G$1,Dados!$G:$G,$A5,Dados!$R:$R,Dados!$Z$378,Dados!$O:$O,Dados!$Z$381)+COUNTIFS(Dados!$X:$X,G$1,Dados!$G:$G,$A5,Dados!$R:$R,Dados!$Z$379,Dados!$O:$O,Dados!$Z$381)+COUNTIFS(Dados!$X:$X,G$1,Dados!$G:$G,$A5,Dados!$R:$R,Dados!$Z$380,Dados!$O:$O,Dados!$Z$381)</f>
        <v>0</v>
      </c>
      <c r="H5" s="157">
        <f>COUNTIFS(Dados!$X:$X,H$1,Dados!$G:$G,$A5,Dados!$R:$R,Dados!$Z$370,Dados!$O:$O,Dados!$Z$381)+COUNTIFS(Dados!$X:$X,H$1,Dados!$G:$G,$A5,Dados!$R:$R,Dados!$Z$371,Dados!$O:$O,Dados!$Z$381)+COUNTIFS(Dados!$X:$X,H$1,Dados!$G:$G,$A5,Dados!$R:$R,Dados!$Z$372,Dados!$O:$O,Dados!$Z$381)+COUNTIFS(Dados!$X:$X,H$1,Dados!$G:$G,$A5,Dados!$R:$R,Dados!$Z$373,Dados!$O:$O,Dados!$Z$381)+COUNTIFS(Dados!$X:$X,H$1,Dados!$G:$G,$A5,Dados!$R:$R,Dados!$Z$374,Dados!$O:$O,Dados!$Z$381)+COUNTIFS(Dados!$X:$X,H$1,Dados!$G:$G,$A5,Dados!$R:$R,Dados!$Z$375,Dados!$O:$O,Dados!$Z$381)+COUNTIFS(Dados!$X:$X,H$1,Dados!$G:$G,$A5,Dados!$R:$R,Dados!$Z$376,Dados!$O:$O,Dados!$Z$381)+COUNTIFS(Dados!$X:$X,H$1,Dados!$G:$G,$A5,Dados!$R:$R,Dados!$Z$377,Dados!$O:$O,Dados!$Z$381)+COUNTIFS(Dados!$X:$X,H$1,Dados!$G:$G,$A5,Dados!$R:$R,Dados!$Z$378,Dados!$O:$O,Dados!$Z$381)+COUNTIFS(Dados!$X:$X,H$1,Dados!$G:$G,$A5,Dados!$R:$R,Dados!$Z$379,Dados!$O:$O,Dados!$Z$381)+COUNTIFS(Dados!$X:$X,H$1,Dados!$G:$G,$A5,Dados!$R:$R,Dados!$Z$380,Dados!$O:$O,Dados!$Z$381)</f>
        <v>0</v>
      </c>
      <c r="I5" s="157">
        <f>COUNTIFS(Dados!$X:$X,I$1,Dados!$G:$G,$A5,Dados!$R:$R,Dados!$Z$370,Dados!$O:$O,Dados!$Z$381)+COUNTIFS(Dados!$X:$X,I$1,Dados!$G:$G,$A5,Dados!$R:$R,Dados!$Z$371,Dados!$O:$O,Dados!$Z$381)+COUNTIFS(Dados!$X:$X,I$1,Dados!$G:$G,$A5,Dados!$R:$R,Dados!$Z$372,Dados!$O:$O,Dados!$Z$381)+COUNTIFS(Dados!$X:$X,I$1,Dados!$G:$G,$A5,Dados!$R:$R,Dados!$Z$373,Dados!$O:$O,Dados!$Z$381)+COUNTIFS(Dados!$X:$X,I$1,Dados!$G:$G,$A5,Dados!$R:$R,Dados!$Z$374,Dados!$O:$O,Dados!$Z$381)+COUNTIFS(Dados!$X:$X,I$1,Dados!$G:$G,$A5,Dados!$R:$R,Dados!$Z$375,Dados!$O:$O,Dados!$Z$381)+COUNTIFS(Dados!$X:$X,I$1,Dados!$G:$G,$A5,Dados!$R:$R,Dados!$Z$376,Dados!$O:$O,Dados!$Z$381)+COUNTIFS(Dados!$X:$X,I$1,Dados!$G:$G,$A5,Dados!$R:$R,Dados!$Z$377,Dados!$O:$O,Dados!$Z$381)+COUNTIFS(Dados!$X:$X,I$1,Dados!$G:$G,$A5,Dados!$R:$R,Dados!$Z$378,Dados!$O:$O,Dados!$Z$381)+COUNTIFS(Dados!$X:$X,I$1,Dados!$G:$G,$A5,Dados!$R:$R,Dados!$Z$379,Dados!$O:$O,Dados!$Z$381)+COUNTIFS(Dados!$X:$X,I$1,Dados!$G:$G,$A5,Dados!$R:$R,Dados!$Z$380,Dados!$O:$O,Dados!$Z$381)</f>
        <v>0</v>
      </c>
      <c r="J5" s="157">
        <f>COUNTIFS(Dados!$X:$X,J$1,Dados!$G:$G,$A5,Dados!$R:$R,Dados!$Z$370,Dados!$O:$O,Dados!$Z$381)+COUNTIFS(Dados!$X:$X,J$1,Dados!$G:$G,$A5,Dados!$R:$R,Dados!$Z$371,Dados!$O:$O,Dados!$Z$381)+COUNTIFS(Dados!$X:$X,J$1,Dados!$G:$G,$A5,Dados!$R:$R,Dados!$Z$372,Dados!$O:$O,Dados!$Z$381)+COUNTIFS(Dados!$X:$X,J$1,Dados!$G:$G,$A5,Dados!$R:$R,Dados!$Z$373,Dados!$O:$O,Dados!$Z$381)+COUNTIFS(Dados!$X:$X,J$1,Dados!$G:$G,$A5,Dados!$R:$R,Dados!$Z$374,Dados!$O:$O,Dados!$Z$381)+COUNTIFS(Dados!$X:$X,J$1,Dados!$G:$G,$A5,Dados!$R:$R,Dados!$Z$375,Dados!$O:$O,Dados!$Z$381)+COUNTIFS(Dados!$X:$X,J$1,Dados!$G:$G,$A5,Dados!$R:$R,Dados!$Z$376,Dados!$O:$O,Dados!$Z$381)+COUNTIFS(Dados!$X:$X,J$1,Dados!$G:$G,$A5,Dados!$R:$R,Dados!$Z$377,Dados!$O:$O,Dados!$Z$381)+COUNTIFS(Dados!$X:$X,J$1,Dados!$G:$G,$A5,Dados!$R:$R,Dados!$Z$378,Dados!$O:$O,Dados!$Z$381)+COUNTIFS(Dados!$X:$X,J$1,Dados!$G:$G,$A5,Dados!$R:$R,Dados!$Z$379,Dados!$O:$O,Dados!$Z$381)+COUNTIFS(Dados!$X:$X,J$1,Dados!$G:$G,$A5,Dados!$R:$R,Dados!$Z$380,Dados!$O:$O,Dados!$Z$381)</f>
        <v>0</v>
      </c>
      <c r="K5" s="157">
        <f ca="1">COUNTIFS(Dados!$X:$X,K$1,Dados!$G:$G,$A5,Dados!$R:$R,Dados!$Z$370,Dados!$O:$O,Dados!$Z$381)+COUNTIFS(Dados!$X:$X,K$1,Dados!$G:$G,$A5,Dados!$R:$R,Dados!$Z$371,Dados!$O:$O,Dados!$Z$381)+COUNTIFS(Dados!$X:$X,K$1,Dados!$G:$G,$A5,Dados!$R:$R,Dados!$Z$372,Dados!$O:$O,Dados!$Z$381)+COUNTIFS(Dados!$X:$X,K$1,Dados!$G:$G,$A5,Dados!$R:$R,Dados!$Z$373,Dados!$O:$O,Dados!$Z$381)+COUNTIFS(Dados!$X:$X,K$1,Dados!$G:$G,$A5,Dados!$R:$R,Dados!$Z$374,Dados!$O:$O,Dados!$Z$381)+COUNTIFS(Dados!$X:$X,K$1,Dados!$G:$G,$A5,Dados!$R:$R,Dados!$Z$375,Dados!$O:$O,Dados!$Z$381)+COUNTIFS(Dados!$X:$X,K$1,Dados!$G:$G,$A5,Dados!$R:$R,Dados!$Z$376,Dados!$O:$O,Dados!$Z$381)+COUNTIFS(Dados!$X:$X,K$1,Dados!$G:$G,$A5,Dados!$R:$R,Dados!$Z$377,Dados!$O:$O,Dados!$Z$381)+COUNTIFS(Dados!$X:$X,K$1,Dados!$G:$G,$A5,Dados!$R:$R,Dados!$Z$378,Dados!$O:$O,Dados!$Z$381)+COUNTIFS(Dados!$X:$X,K$1,Dados!$G:$G,$A5,Dados!$R:$R,Dados!$Z$379,Dados!$O:$O,Dados!$Z$381)+COUNTIFS(Dados!$X:$X,K$1,Dados!$G:$G,$A5,Dados!$R:$R,Dados!$Z$380,Dados!$O:$O,Dados!$Z$381)</f>
        <v>0</v>
      </c>
      <c r="L5" s="157">
        <f>COUNTIFS(Dados!$X:$X,L$1,Dados!$G:$G,$A5,Dados!$R:$R,Dados!$Z$370,Dados!$O:$O,Dados!$Z$381)+COUNTIFS(Dados!$X:$X,L$1,Dados!$G:$G,$A5,Dados!$R:$R,Dados!$Z$371,Dados!$O:$O,Dados!$Z$381)+COUNTIFS(Dados!$X:$X,L$1,Dados!$G:$G,$A5,Dados!$R:$R,Dados!$Z$372,Dados!$O:$O,Dados!$Z$381)+COUNTIFS(Dados!$X:$X,L$1,Dados!$G:$G,$A5,Dados!$R:$R,Dados!$Z$373,Dados!$O:$O,Dados!$Z$381)+COUNTIFS(Dados!$X:$X,L$1,Dados!$G:$G,$A5,Dados!$R:$R,Dados!$Z$374,Dados!$O:$O,Dados!$Z$381)+COUNTIFS(Dados!$X:$X,L$1,Dados!$G:$G,$A5,Dados!$R:$R,Dados!$Z$375,Dados!$O:$O,Dados!$Z$381)+COUNTIFS(Dados!$X:$X,L$1,Dados!$G:$G,$A5,Dados!$R:$R,Dados!$Z$376,Dados!$O:$O,Dados!$Z$381)+COUNTIFS(Dados!$X:$X,L$1,Dados!$G:$G,$A5,Dados!$R:$R,Dados!$Z$377,Dados!$O:$O,Dados!$Z$381)+COUNTIFS(Dados!$X:$X,L$1,Dados!$G:$G,$A5,Dados!$R:$R,Dados!$Z$378,Dados!$O:$O,Dados!$Z$381)+COUNTIFS(Dados!$X:$X,L$1,Dados!$G:$G,$A5,Dados!$R:$R,Dados!$Z$379,Dados!$O:$O,Dados!$Z$381)+COUNTIFS(Dados!$X:$X,L$1,Dados!$G:$G,$A5,Dados!$R:$R,Dados!$Z$380,Dados!$O:$O,Dados!$Z$381)</f>
        <v>0</v>
      </c>
      <c r="M5" s="157">
        <f>COUNTIFS(Dados!$X:$X,M$1,Dados!$G:$G,$A5,Dados!$R:$R,Dados!$Z$370,Dados!$O:$O,Dados!$Z$381)+COUNTIFS(Dados!$X:$X,M$1,Dados!$G:$G,$A5,Dados!$R:$R,Dados!$Z$371,Dados!$O:$O,Dados!$Z$381)+COUNTIFS(Dados!$X:$X,M$1,Dados!$G:$G,$A5,Dados!$R:$R,Dados!$Z$372,Dados!$O:$O,Dados!$Z$381)+COUNTIFS(Dados!$X:$X,M$1,Dados!$G:$G,$A5,Dados!$R:$R,Dados!$Z$373,Dados!$O:$O,Dados!$Z$381)+COUNTIFS(Dados!$X:$X,M$1,Dados!$G:$G,$A5,Dados!$R:$R,Dados!$Z$374,Dados!$O:$O,Dados!$Z$381)+COUNTIFS(Dados!$X:$X,M$1,Dados!$G:$G,$A5,Dados!$R:$R,Dados!$Z$375,Dados!$O:$O,Dados!$Z$381)+COUNTIFS(Dados!$X:$X,M$1,Dados!$G:$G,$A5,Dados!$R:$R,Dados!$Z$376,Dados!$O:$O,Dados!$Z$381)+COUNTIFS(Dados!$X:$X,M$1,Dados!$G:$G,$A5,Dados!$R:$R,Dados!$Z$377,Dados!$O:$O,Dados!$Z$381)+COUNTIFS(Dados!$X:$X,M$1,Dados!$G:$G,$A5,Dados!$R:$R,Dados!$Z$378,Dados!$O:$O,Dados!$Z$381)+COUNTIFS(Dados!$X:$X,M$1,Dados!$G:$G,$A5,Dados!$R:$R,Dados!$Z$379,Dados!$O:$O,Dados!$Z$381)+COUNTIFS(Dados!$X:$X,M$1,Dados!$G:$G,$A5,Dados!$R:$R,Dados!$Z$380,Dados!$O:$O,Dados!$Z$381)</f>
        <v>0</v>
      </c>
      <c r="N5" s="169">
        <f>COUNTIFS(Dados!$X:$X,N$1,Dados!$G:$G,$A5,Dados!$R:$R,Dados!$Z$370,Dados!$O:$O,Dados!$Z$381)+COUNTIFS(Dados!$X:$X,N$1,Dados!$G:$G,$A5,Dados!$R:$R,Dados!$Z$371,Dados!$O:$O,Dados!$Z$381)+COUNTIFS(Dados!$X:$X,N$1,Dados!$G:$G,$A5,Dados!$R:$R,Dados!$Z$372,Dados!$O:$O,Dados!$Z$381)+COUNTIFS(Dados!$X:$X,N$1,Dados!$G:$G,$A5,Dados!$R:$R,Dados!$Z$373,Dados!$O:$O,Dados!$Z$381)+COUNTIFS(Dados!$X:$X,N$1,Dados!$G:$G,$A5,Dados!$R:$R,Dados!$Z$374,Dados!$O:$O,Dados!$Z$381)+COUNTIFS(Dados!$X:$X,N$1,Dados!$G:$G,$A5,Dados!$R:$R,Dados!$Z$375,Dados!$O:$O,Dados!$Z$381)+COUNTIFS(Dados!$X:$X,N$1,Dados!$G:$G,$A5,Dados!$R:$R,Dados!$Z$376,Dados!$O:$O,Dados!$Z$381)+COUNTIFS(Dados!$X:$X,N$1,Dados!$G:$G,$A5,Dados!$R:$R,Dados!$Z$377,Dados!$O:$O,Dados!$Z$381)+COUNTIFS(Dados!$X:$X,N$1,Dados!$G:$G,$A5,Dados!$R:$R,Dados!$Z$378,Dados!$O:$O,Dados!$Z$381)+COUNTIFS(Dados!$X:$X,N$1,Dados!$G:$G,$A5,Dados!$R:$R,Dados!$Z$379,Dados!$O:$O,Dados!$Z$381)+COUNTIFS(Dados!$X:$X,N$1,Dados!$G:$G,$A5,Dados!$R:$R,Dados!$Z$380,Dados!$O:$O,Dados!$Z$381)</f>
        <v>0</v>
      </c>
      <c r="O5" s="157">
        <f ca="1">COUNTIFS(Dados!$X:$X,P$1,Dados!$G:$G,$A5,Dados!$R:$R,Dados!$Z$370,Dados!$O:$O,Dados!$Z$381,Dados!$AA:$AA,'RESUMO MENSAL'!$Q$1)+
COUNTIFS(Dados!$X:$X,P$1,Dados!$G:$G,$A5,Dados!$R:$R,Dados!$Z$371,Dados!$O:$O,Dados!$Z$381,Dados!$AA:$AA,'RESUMO MENSAL'!$Q$1)+
COUNTIFS(Dados!$X:$X,P$1,Dados!$G:$G,$A5,Dados!$R:$R,Dados!$Z$372,Dados!$O:$O,Dados!$Z$381,Dados!$AA:$AA,'RESUMO MENSAL'!$Q$1)+
COUNTIFS(Dados!$X:$X,P$1,Dados!$G:$G,$A5,Dados!$R:$R,Dados!$Z$373,Dados!$O:$O,Dados!$Z$381,Dados!$AA:$AA,'RESUMO MENSAL'!$Q$1)+
COUNTIFS(Dados!$X:$X,P$1,Dados!$G:$G,$A5,Dados!$R:$R,Dados!$Z$374,Dados!$O:$O,Dados!$Z$381,Dados!$AA:$AA,'RESUMO MENSAL'!$Q$1)+
COUNTIFS(Dados!$X:$X,P$1,Dados!$G:$G,$A5,Dados!$R:$R,Dados!$Z$375,Dados!$O:$O,Dados!$Z$381,Dados!$AA:$AA,'RESUMO MENSAL'!$Q$1)+
COUNTIFS(Dados!$X:$X,P$1,Dados!$G:$G,$A5,Dados!$R:$R,Dados!$Z$376,Dados!$O:$O,Dados!$Z$381,Dados!$AA:$AA,'RESUMO MENSAL'!$Q$1)+
COUNTIFS(Dados!$X:$X,P$1,Dados!$G:$G,$A5,Dados!$R:$R,Dados!$Z$377,Dados!$O:$O,Dados!$Z$381,Dados!$AA:$AA,'RESUMO MENSAL'!$Q$1)+
COUNTIFS(Dados!$X:$X,P$1,Dados!$G:$G,$A5,Dados!$R:$R,Dados!$Z$378,Dados!$O:$O,Dados!$Z$381,Dados!$AA:$AA,'RESUMO MENSAL'!$Q$1)+
COUNTIFS(Dados!$X:$X,P$1,Dados!$G:$G,$A5,Dados!$R:$R,Dados!$Z$379,Dados!$O:$O,Dados!$Z$381,Dados!$AA:$AA,'RESUMO MENSAL'!$Q$1)+
COUNTIFS(Dados!$X:$X,P$1,Dados!$G:$G,$A5,Dados!$R:$R,Dados!$Z$380,Dados!$O:$O,Dados!$Z$381,Dados!$AA:$AA,'RESUMO MENSAL'!$Q$1)</f>
        <v>0</v>
      </c>
      <c r="P5" s="170">
        <f t="shared" ca="1" si="1"/>
        <v>0</v>
      </c>
    </row>
    <row r="6" spans="1:17" ht="15" customHeight="1">
      <c r="A6">
        <v>16</v>
      </c>
      <c r="B6" s="156" t="str">
        <f t="shared" si="0"/>
        <v>M.GORETTI</v>
      </c>
      <c r="C6" s="157">
        <f ca="1">COUNTIFS(Dados!$X:$X,C$1,Dados!$G:$G,$A6,Dados!$R:$R,Dados!$Z$370,Dados!$O:$O,Dados!$Z$381)+COUNTIFS(Dados!$X:$X,C$1,Dados!$G:$G,$A6,Dados!$R:$R,Dados!$Z$371,Dados!$O:$O,Dados!$Z$381)+COUNTIFS(Dados!$X:$X,C$1,Dados!$G:$G,$A6,Dados!$R:$R,Dados!$Z$372,Dados!$O:$O,Dados!$Z$381)+COUNTIFS(Dados!$X:$X,C$1,Dados!$G:$G,$A6,Dados!$R:$R,Dados!$Z$373,Dados!$O:$O,Dados!$Z$381)+COUNTIFS(Dados!$X:$X,C$1,Dados!$G:$G,$A6,Dados!$R:$R,Dados!$Z$374,Dados!$O:$O,Dados!$Z$381)+COUNTIFS(Dados!$X:$X,C$1,Dados!$G:$G,$A6,Dados!$R:$R,Dados!$Z$375,Dados!$O:$O,Dados!$Z$381)+COUNTIFS(Dados!$X:$X,C$1,Dados!$G:$G,$A6,Dados!$R:$R,Dados!$Z$376,Dados!$O:$O,Dados!$Z$381)+COUNTIFS(Dados!$X:$X,C$1,Dados!$G:$G,$A6,Dados!$R:$R,Dados!$Z$377,Dados!$O:$O,Dados!$Z$381)+COUNTIFS(Dados!$X:$X,C$1,Dados!$G:$G,$A6,Dados!$R:$R,Dados!$Z$378,Dados!$O:$O,Dados!$Z$381)+COUNTIFS(Dados!$X:$X,C$1,Dados!$G:$G,$A6,Dados!$R:$R,Dados!$Z$379,Dados!$O:$O,Dados!$Z$381)+COUNTIFS(Dados!$X:$X,C$1,Dados!$G:$G,$A6,Dados!$R:$R,Dados!$Z$380,Dados!$O:$O,Dados!$Z$381)</f>
        <v>0</v>
      </c>
      <c r="D6" s="157">
        <f ca="1">COUNTIFS(Dados!$X:$X,D$1,Dados!$G:$G,$A6,Dados!$R:$R,Dados!$Z$370,Dados!$O:$O,Dados!$Z$381)+COUNTIFS(Dados!$X:$X,D$1,Dados!$G:$G,$A6,Dados!$R:$R,Dados!$Z$371,Dados!$O:$O,Dados!$Z$381)+COUNTIFS(Dados!$X:$X,D$1,Dados!$G:$G,$A6,Dados!$R:$R,Dados!$Z$372,Dados!$O:$O,Dados!$Z$381)+COUNTIFS(Dados!$X:$X,D$1,Dados!$G:$G,$A6,Dados!$R:$R,Dados!$Z$373,Dados!$O:$O,Dados!$Z$381)+COUNTIFS(Dados!$X:$X,D$1,Dados!$G:$G,$A6,Dados!$R:$R,Dados!$Z$374,Dados!$O:$O,Dados!$Z$381)+COUNTIFS(Dados!$X:$X,D$1,Dados!$G:$G,$A6,Dados!$R:$R,Dados!$Z$375,Dados!$O:$O,Dados!$Z$381)+COUNTIFS(Dados!$X:$X,D$1,Dados!$G:$G,$A6,Dados!$R:$R,Dados!$Z$376,Dados!$O:$O,Dados!$Z$381)+COUNTIFS(Dados!$X:$X,D$1,Dados!$G:$G,$A6,Dados!$R:$R,Dados!$Z$377,Dados!$O:$O,Dados!$Z$381)+COUNTIFS(Dados!$X:$X,D$1,Dados!$G:$G,$A6,Dados!$R:$R,Dados!$Z$378,Dados!$O:$O,Dados!$Z$381)+COUNTIFS(Dados!$X:$X,D$1,Dados!$G:$G,$A6,Dados!$R:$R,Dados!$Z$379,Dados!$O:$O,Dados!$Z$381)+COUNTIFS(Dados!$X:$X,D$1,Dados!$G:$G,$A6,Dados!$R:$R,Dados!$Z$380,Dados!$O:$O,Dados!$Z$381)</f>
        <v>0</v>
      </c>
      <c r="E6" s="157">
        <f ca="1">COUNTIFS(Dados!$X:$X,E$1,Dados!$G:$G,$A6,Dados!$R:$R,Dados!$Z$370,Dados!$O:$O,Dados!$Z$381)+COUNTIFS(Dados!$X:$X,E$1,Dados!$G:$G,$A6,Dados!$R:$R,Dados!$Z$371,Dados!$O:$O,Dados!$Z$381)+COUNTIFS(Dados!$X:$X,E$1,Dados!$G:$G,$A6,Dados!$R:$R,Dados!$Z$372,Dados!$O:$O,Dados!$Z$381)+COUNTIFS(Dados!$X:$X,E$1,Dados!$G:$G,$A6,Dados!$R:$R,Dados!$Z$373,Dados!$O:$O,Dados!$Z$381)+COUNTIFS(Dados!$X:$X,E$1,Dados!$G:$G,$A6,Dados!$R:$R,Dados!$Z$374,Dados!$O:$O,Dados!$Z$381)+COUNTIFS(Dados!$X:$X,E$1,Dados!$G:$G,$A6,Dados!$R:$R,Dados!$Z$375,Dados!$O:$O,Dados!$Z$381)+COUNTIFS(Dados!$X:$X,E$1,Dados!$G:$G,$A6,Dados!$R:$R,Dados!$Z$376,Dados!$O:$O,Dados!$Z$381)+COUNTIFS(Dados!$X:$X,E$1,Dados!$G:$G,$A6,Dados!$R:$R,Dados!$Z$377,Dados!$O:$O,Dados!$Z$381)+COUNTIFS(Dados!$X:$X,E$1,Dados!$G:$G,$A6,Dados!$R:$R,Dados!$Z$378,Dados!$O:$O,Dados!$Z$381)+COUNTIFS(Dados!$X:$X,E$1,Dados!$G:$G,$A6,Dados!$R:$R,Dados!$Z$379,Dados!$O:$O,Dados!$Z$381)+COUNTIFS(Dados!$X:$X,E$1,Dados!$G:$G,$A6,Dados!$R:$R,Dados!$Z$380,Dados!$O:$O,Dados!$Z$381)</f>
        <v>0</v>
      </c>
      <c r="F6" s="157">
        <f ca="1">COUNTIFS(Dados!$X:$X,F$1,Dados!$G:$G,$A6,Dados!$R:$R,Dados!$Z$370,Dados!$O:$O,Dados!$Z$381)+COUNTIFS(Dados!$X:$X,F$1,Dados!$G:$G,$A6,Dados!$R:$R,Dados!$Z$371,Dados!$O:$O,Dados!$Z$381)+COUNTIFS(Dados!$X:$X,F$1,Dados!$G:$G,$A6,Dados!$R:$R,Dados!$Z$372,Dados!$O:$O,Dados!$Z$381)+COUNTIFS(Dados!$X:$X,F$1,Dados!$G:$G,$A6,Dados!$R:$R,Dados!$Z$373,Dados!$O:$O,Dados!$Z$381)+COUNTIFS(Dados!$X:$X,F$1,Dados!$G:$G,$A6,Dados!$R:$R,Dados!$Z$374,Dados!$O:$O,Dados!$Z$381)+COUNTIFS(Dados!$X:$X,F$1,Dados!$G:$G,$A6,Dados!$R:$R,Dados!$Z$375,Dados!$O:$O,Dados!$Z$381)+COUNTIFS(Dados!$X:$X,F$1,Dados!$G:$G,$A6,Dados!$R:$R,Dados!$Z$376,Dados!$O:$O,Dados!$Z$381)+COUNTIFS(Dados!$X:$X,F$1,Dados!$G:$G,$A6,Dados!$R:$R,Dados!$Z$377,Dados!$O:$O,Dados!$Z$381)+COUNTIFS(Dados!$X:$X,F$1,Dados!$G:$G,$A6,Dados!$R:$R,Dados!$Z$378,Dados!$O:$O,Dados!$Z$381)+COUNTIFS(Dados!$X:$X,F$1,Dados!$G:$G,$A6,Dados!$R:$R,Dados!$Z$379,Dados!$O:$O,Dados!$Z$381)+COUNTIFS(Dados!$X:$X,F$1,Dados!$G:$G,$A6,Dados!$R:$R,Dados!$Z$380,Dados!$O:$O,Dados!$Z$381)</f>
        <v>0</v>
      </c>
      <c r="G6" s="157">
        <f ca="1">COUNTIFS(Dados!$X:$X,G$1,Dados!$G:$G,$A6,Dados!$R:$R,Dados!$Z$370,Dados!$O:$O,Dados!$Z$381)+COUNTIFS(Dados!$X:$X,G$1,Dados!$G:$G,$A6,Dados!$R:$R,Dados!$Z$371,Dados!$O:$O,Dados!$Z$381)+COUNTIFS(Dados!$X:$X,G$1,Dados!$G:$G,$A6,Dados!$R:$R,Dados!$Z$372,Dados!$O:$O,Dados!$Z$381)+COUNTIFS(Dados!$X:$X,G$1,Dados!$G:$G,$A6,Dados!$R:$R,Dados!$Z$373,Dados!$O:$O,Dados!$Z$381)+COUNTIFS(Dados!$X:$X,G$1,Dados!$G:$G,$A6,Dados!$R:$R,Dados!$Z$374,Dados!$O:$O,Dados!$Z$381)+COUNTIFS(Dados!$X:$X,G$1,Dados!$G:$G,$A6,Dados!$R:$R,Dados!$Z$375,Dados!$O:$O,Dados!$Z$381)+COUNTIFS(Dados!$X:$X,G$1,Dados!$G:$G,$A6,Dados!$R:$R,Dados!$Z$376,Dados!$O:$O,Dados!$Z$381)+COUNTIFS(Dados!$X:$X,G$1,Dados!$G:$G,$A6,Dados!$R:$R,Dados!$Z$377,Dados!$O:$O,Dados!$Z$381)+COUNTIFS(Dados!$X:$X,G$1,Dados!$G:$G,$A6,Dados!$R:$R,Dados!$Z$378,Dados!$O:$O,Dados!$Z$381)+COUNTIFS(Dados!$X:$X,G$1,Dados!$G:$G,$A6,Dados!$R:$R,Dados!$Z$379,Dados!$O:$O,Dados!$Z$381)+COUNTIFS(Dados!$X:$X,G$1,Dados!$G:$G,$A6,Dados!$R:$R,Dados!$Z$380,Dados!$O:$O,Dados!$Z$381)</f>
        <v>0</v>
      </c>
      <c r="H6" s="157">
        <f ca="1">COUNTIFS(Dados!$X:$X,H$1,Dados!$G:$G,$A6,Dados!$R:$R,Dados!$Z$370,Dados!$O:$O,Dados!$Z$381)+COUNTIFS(Dados!$X:$X,H$1,Dados!$G:$G,$A6,Dados!$R:$R,Dados!$Z$371,Dados!$O:$O,Dados!$Z$381)+COUNTIFS(Dados!$X:$X,H$1,Dados!$G:$G,$A6,Dados!$R:$R,Dados!$Z$372,Dados!$O:$O,Dados!$Z$381)+COUNTIFS(Dados!$X:$X,H$1,Dados!$G:$G,$A6,Dados!$R:$R,Dados!$Z$373,Dados!$O:$O,Dados!$Z$381)+COUNTIFS(Dados!$X:$X,H$1,Dados!$G:$G,$A6,Dados!$R:$R,Dados!$Z$374,Dados!$O:$O,Dados!$Z$381)+COUNTIFS(Dados!$X:$X,H$1,Dados!$G:$G,$A6,Dados!$R:$R,Dados!$Z$375,Dados!$O:$O,Dados!$Z$381)+COUNTIFS(Dados!$X:$X,H$1,Dados!$G:$G,$A6,Dados!$R:$R,Dados!$Z$376,Dados!$O:$O,Dados!$Z$381)+COUNTIFS(Dados!$X:$X,H$1,Dados!$G:$G,$A6,Dados!$R:$R,Dados!$Z$377,Dados!$O:$O,Dados!$Z$381)+COUNTIFS(Dados!$X:$X,H$1,Dados!$G:$G,$A6,Dados!$R:$R,Dados!$Z$378,Dados!$O:$O,Dados!$Z$381)+COUNTIFS(Dados!$X:$X,H$1,Dados!$G:$G,$A6,Dados!$R:$R,Dados!$Z$379,Dados!$O:$O,Dados!$Z$381)+COUNTIFS(Dados!$X:$X,H$1,Dados!$G:$G,$A6,Dados!$R:$R,Dados!$Z$380,Dados!$O:$O,Dados!$Z$381)</f>
        <v>0</v>
      </c>
      <c r="I6" s="157">
        <f ca="1">COUNTIFS(Dados!$X:$X,I$1,Dados!$G:$G,$A6,Dados!$R:$R,Dados!$Z$370,Dados!$O:$O,Dados!$Z$381)+COUNTIFS(Dados!$X:$X,I$1,Dados!$G:$G,$A6,Dados!$R:$R,Dados!$Z$371,Dados!$O:$O,Dados!$Z$381)+COUNTIFS(Dados!$X:$X,I$1,Dados!$G:$G,$A6,Dados!$R:$R,Dados!$Z$372,Dados!$O:$O,Dados!$Z$381)+COUNTIFS(Dados!$X:$X,I$1,Dados!$G:$G,$A6,Dados!$R:$R,Dados!$Z$373,Dados!$O:$O,Dados!$Z$381)+COUNTIFS(Dados!$X:$X,I$1,Dados!$G:$G,$A6,Dados!$R:$R,Dados!$Z$374,Dados!$O:$O,Dados!$Z$381)+COUNTIFS(Dados!$X:$X,I$1,Dados!$G:$G,$A6,Dados!$R:$R,Dados!$Z$375,Dados!$O:$O,Dados!$Z$381)+COUNTIFS(Dados!$X:$X,I$1,Dados!$G:$G,$A6,Dados!$R:$R,Dados!$Z$376,Dados!$O:$O,Dados!$Z$381)+COUNTIFS(Dados!$X:$X,I$1,Dados!$G:$G,$A6,Dados!$R:$R,Dados!$Z$377,Dados!$O:$O,Dados!$Z$381)+COUNTIFS(Dados!$X:$X,I$1,Dados!$G:$G,$A6,Dados!$R:$R,Dados!$Z$378,Dados!$O:$O,Dados!$Z$381)+COUNTIFS(Dados!$X:$X,I$1,Dados!$G:$G,$A6,Dados!$R:$R,Dados!$Z$379,Dados!$O:$O,Dados!$Z$381)+COUNTIFS(Dados!$X:$X,I$1,Dados!$G:$G,$A6,Dados!$R:$R,Dados!$Z$380,Dados!$O:$O,Dados!$Z$381)</f>
        <v>0</v>
      </c>
      <c r="J6" s="157">
        <f ca="1">COUNTIFS(Dados!$X:$X,J$1,Dados!$G:$G,$A6,Dados!$R:$R,Dados!$Z$370,Dados!$O:$O,Dados!$Z$381)+COUNTIFS(Dados!$X:$X,J$1,Dados!$G:$G,$A6,Dados!$R:$R,Dados!$Z$371,Dados!$O:$O,Dados!$Z$381)+COUNTIFS(Dados!$X:$X,J$1,Dados!$G:$G,$A6,Dados!$R:$R,Dados!$Z$372,Dados!$O:$O,Dados!$Z$381)+COUNTIFS(Dados!$X:$X,J$1,Dados!$G:$G,$A6,Dados!$R:$R,Dados!$Z$373,Dados!$O:$O,Dados!$Z$381)+COUNTIFS(Dados!$X:$X,J$1,Dados!$G:$G,$A6,Dados!$R:$R,Dados!$Z$374,Dados!$O:$O,Dados!$Z$381)+COUNTIFS(Dados!$X:$X,J$1,Dados!$G:$G,$A6,Dados!$R:$R,Dados!$Z$375,Dados!$O:$O,Dados!$Z$381)+COUNTIFS(Dados!$X:$X,J$1,Dados!$G:$G,$A6,Dados!$R:$R,Dados!$Z$376,Dados!$O:$O,Dados!$Z$381)+COUNTIFS(Dados!$X:$X,J$1,Dados!$G:$G,$A6,Dados!$R:$R,Dados!$Z$377,Dados!$O:$O,Dados!$Z$381)+COUNTIFS(Dados!$X:$X,J$1,Dados!$G:$G,$A6,Dados!$R:$R,Dados!$Z$378,Dados!$O:$O,Dados!$Z$381)+COUNTIFS(Dados!$X:$X,J$1,Dados!$G:$G,$A6,Dados!$R:$R,Dados!$Z$379,Dados!$O:$O,Dados!$Z$381)+COUNTIFS(Dados!$X:$X,J$1,Dados!$G:$G,$A6,Dados!$R:$R,Dados!$Z$380,Dados!$O:$O,Dados!$Z$381)</f>
        <v>0</v>
      </c>
      <c r="K6" s="157">
        <f ca="1">COUNTIFS(Dados!$X:$X,K$1,Dados!$G:$G,$A6,Dados!$R:$R,Dados!$Z$370,Dados!$O:$O,Dados!$Z$381)+COUNTIFS(Dados!$X:$X,K$1,Dados!$G:$G,$A6,Dados!$R:$R,Dados!$Z$371,Dados!$O:$O,Dados!$Z$381)+COUNTIFS(Dados!$X:$X,K$1,Dados!$G:$G,$A6,Dados!$R:$R,Dados!$Z$372,Dados!$O:$O,Dados!$Z$381)+COUNTIFS(Dados!$X:$X,K$1,Dados!$G:$G,$A6,Dados!$R:$R,Dados!$Z$373,Dados!$O:$O,Dados!$Z$381)+COUNTIFS(Dados!$X:$X,K$1,Dados!$G:$G,$A6,Dados!$R:$R,Dados!$Z$374,Dados!$O:$O,Dados!$Z$381)+COUNTIFS(Dados!$X:$X,K$1,Dados!$G:$G,$A6,Dados!$R:$R,Dados!$Z$375,Dados!$O:$O,Dados!$Z$381)+COUNTIFS(Dados!$X:$X,K$1,Dados!$G:$G,$A6,Dados!$R:$R,Dados!$Z$376,Dados!$O:$O,Dados!$Z$381)+COUNTIFS(Dados!$X:$X,K$1,Dados!$G:$G,$A6,Dados!$R:$R,Dados!$Z$377,Dados!$O:$O,Dados!$Z$381)+COUNTIFS(Dados!$X:$X,K$1,Dados!$G:$G,$A6,Dados!$R:$R,Dados!$Z$378,Dados!$O:$O,Dados!$Z$381)+COUNTIFS(Dados!$X:$X,K$1,Dados!$G:$G,$A6,Dados!$R:$R,Dados!$Z$379,Dados!$O:$O,Dados!$Z$381)+COUNTIFS(Dados!$X:$X,K$1,Dados!$G:$G,$A6,Dados!$R:$R,Dados!$Z$380,Dados!$O:$O,Dados!$Z$381)</f>
        <v>0</v>
      </c>
      <c r="L6" s="157">
        <f ca="1">COUNTIFS(Dados!$X:$X,L$1,Dados!$G:$G,$A6,Dados!$R:$R,Dados!$Z$370,Dados!$O:$O,Dados!$Z$381)+COUNTIFS(Dados!$X:$X,L$1,Dados!$G:$G,$A6,Dados!$R:$R,Dados!$Z$371,Dados!$O:$O,Dados!$Z$381)+COUNTIFS(Dados!$X:$X,L$1,Dados!$G:$G,$A6,Dados!$R:$R,Dados!$Z$372,Dados!$O:$O,Dados!$Z$381)+COUNTIFS(Dados!$X:$X,L$1,Dados!$G:$G,$A6,Dados!$R:$R,Dados!$Z$373,Dados!$O:$O,Dados!$Z$381)+COUNTIFS(Dados!$X:$X,L$1,Dados!$G:$G,$A6,Dados!$R:$R,Dados!$Z$374,Dados!$O:$O,Dados!$Z$381)+COUNTIFS(Dados!$X:$X,L$1,Dados!$G:$G,$A6,Dados!$R:$R,Dados!$Z$375,Dados!$O:$O,Dados!$Z$381)+COUNTIFS(Dados!$X:$X,L$1,Dados!$G:$G,$A6,Dados!$R:$R,Dados!$Z$376,Dados!$O:$O,Dados!$Z$381)+COUNTIFS(Dados!$X:$X,L$1,Dados!$G:$G,$A6,Dados!$R:$R,Dados!$Z$377,Dados!$O:$O,Dados!$Z$381)+COUNTIFS(Dados!$X:$X,L$1,Dados!$G:$G,$A6,Dados!$R:$R,Dados!$Z$378,Dados!$O:$O,Dados!$Z$381)+COUNTIFS(Dados!$X:$X,L$1,Dados!$G:$G,$A6,Dados!$R:$R,Dados!$Z$379,Dados!$O:$O,Dados!$Z$381)+COUNTIFS(Dados!$X:$X,L$1,Dados!$G:$G,$A6,Dados!$R:$R,Dados!$Z$380,Dados!$O:$O,Dados!$Z$381)</f>
        <v>0</v>
      </c>
      <c r="M6" s="157">
        <f>COUNTIFS(Dados!$X:$X,M$1,Dados!$G:$G,$A6,Dados!$R:$R,Dados!$Z$370,Dados!$O:$O,Dados!$Z$381)+COUNTIFS(Dados!$X:$X,M$1,Dados!$G:$G,$A6,Dados!$R:$R,Dados!$Z$371,Dados!$O:$O,Dados!$Z$381)+COUNTIFS(Dados!$X:$X,M$1,Dados!$G:$G,$A6,Dados!$R:$R,Dados!$Z$372,Dados!$O:$O,Dados!$Z$381)+COUNTIFS(Dados!$X:$X,M$1,Dados!$G:$G,$A6,Dados!$R:$R,Dados!$Z$373,Dados!$O:$O,Dados!$Z$381)+COUNTIFS(Dados!$X:$X,M$1,Dados!$G:$G,$A6,Dados!$R:$R,Dados!$Z$374,Dados!$O:$O,Dados!$Z$381)+COUNTIFS(Dados!$X:$X,M$1,Dados!$G:$G,$A6,Dados!$R:$R,Dados!$Z$375,Dados!$O:$O,Dados!$Z$381)+COUNTIFS(Dados!$X:$X,M$1,Dados!$G:$G,$A6,Dados!$R:$R,Dados!$Z$376,Dados!$O:$O,Dados!$Z$381)+COUNTIFS(Dados!$X:$X,M$1,Dados!$G:$G,$A6,Dados!$R:$R,Dados!$Z$377,Dados!$O:$O,Dados!$Z$381)+COUNTIFS(Dados!$X:$X,M$1,Dados!$G:$G,$A6,Dados!$R:$R,Dados!$Z$378,Dados!$O:$O,Dados!$Z$381)+COUNTIFS(Dados!$X:$X,M$1,Dados!$G:$G,$A6,Dados!$R:$R,Dados!$Z$379,Dados!$O:$O,Dados!$Z$381)+COUNTIFS(Dados!$X:$X,M$1,Dados!$G:$G,$A6,Dados!$R:$R,Dados!$Z$380,Dados!$O:$O,Dados!$Z$381)</f>
        <v>0</v>
      </c>
      <c r="N6" s="169">
        <f ca="1">COUNTIFS(Dados!$X:$X,N$1,Dados!$G:$G,$A6,Dados!$R:$R,Dados!$Z$370,Dados!$O:$O,Dados!$Z$381)+COUNTIFS(Dados!$X:$X,N$1,Dados!$G:$G,$A6,Dados!$R:$R,Dados!$Z$371,Dados!$O:$O,Dados!$Z$381)+COUNTIFS(Dados!$X:$X,N$1,Dados!$G:$G,$A6,Dados!$R:$R,Dados!$Z$372,Dados!$O:$O,Dados!$Z$381)+COUNTIFS(Dados!$X:$X,N$1,Dados!$G:$G,$A6,Dados!$R:$R,Dados!$Z$373,Dados!$O:$O,Dados!$Z$381)+COUNTIFS(Dados!$X:$X,N$1,Dados!$G:$G,$A6,Dados!$R:$R,Dados!$Z$374,Dados!$O:$O,Dados!$Z$381)+COUNTIFS(Dados!$X:$X,N$1,Dados!$G:$G,$A6,Dados!$R:$R,Dados!$Z$375,Dados!$O:$O,Dados!$Z$381)+COUNTIFS(Dados!$X:$X,N$1,Dados!$G:$G,$A6,Dados!$R:$R,Dados!$Z$376,Dados!$O:$O,Dados!$Z$381)+COUNTIFS(Dados!$X:$X,N$1,Dados!$G:$G,$A6,Dados!$R:$R,Dados!$Z$377,Dados!$O:$O,Dados!$Z$381)+COUNTIFS(Dados!$X:$X,N$1,Dados!$G:$G,$A6,Dados!$R:$R,Dados!$Z$378,Dados!$O:$O,Dados!$Z$381)+COUNTIFS(Dados!$X:$X,N$1,Dados!$G:$G,$A6,Dados!$R:$R,Dados!$Z$379,Dados!$O:$O,Dados!$Z$381)+COUNTIFS(Dados!$X:$X,N$1,Dados!$G:$G,$A6,Dados!$R:$R,Dados!$Z$380,Dados!$O:$O,Dados!$Z$381)</f>
        <v>0</v>
      </c>
      <c r="O6" s="157">
        <f ca="1">COUNTIFS(Dados!$X:$X,P$1,Dados!$G:$G,$A6,Dados!$R:$R,Dados!$Z$370,Dados!$O:$O,Dados!$Z$381,Dados!$AA:$AA,'RESUMO MENSAL'!$Q$1)+
COUNTIFS(Dados!$X:$X,P$1,Dados!$G:$G,$A6,Dados!$R:$R,Dados!$Z$371,Dados!$O:$O,Dados!$Z$381,Dados!$AA:$AA,'RESUMO MENSAL'!$Q$1)+
COUNTIFS(Dados!$X:$X,P$1,Dados!$G:$G,$A6,Dados!$R:$R,Dados!$Z$372,Dados!$O:$O,Dados!$Z$381,Dados!$AA:$AA,'RESUMO MENSAL'!$Q$1)+
COUNTIFS(Dados!$X:$X,P$1,Dados!$G:$G,$A6,Dados!$R:$R,Dados!$Z$373,Dados!$O:$O,Dados!$Z$381,Dados!$AA:$AA,'RESUMO MENSAL'!$Q$1)+
COUNTIFS(Dados!$X:$X,P$1,Dados!$G:$G,$A6,Dados!$R:$R,Dados!$Z$374,Dados!$O:$O,Dados!$Z$381,Dados!$AA:$AA,'RESUMO MENSAL'!$Q$1)+
COUNTIFS(Dados!$X:$X,P$1,Dados!$G:$G,$A6,Dados!$R:$R,Dados!$Z$375,Dados!$O:$O,Dados!$Z$381,Dados!$AA:$AA,'RESUMO MENSAL'!$Q$1)+
COUNTIFS(Dados!$X:$X,P$1,Dados!$G:$G,$A6,Dados!$R:$R,Dados!$Z$376,Dados!$O:$O,Dados!$Z$381,Dados!$AA:$AA,'RESUMO MENSAL'!$Q$1)+
COUNTIFS(Dados!$X:$X,P$1,Dados!$G:$G,$A6,Dados!$R:$R,Dados!$Z$377,Dados!$O:$O,Dados!$Z$381,Dados!$AA:$AA,'RESUMO MENSAL'!$Q$1)+
COUNTIFS(Dados!$X:$X,P$1,Dados!$G:$G,$A6,Dados!$R:$R,Dados!$Z$378,Dados!$O:$O,Dados!$Z$381,Dados!$AA:$AA,'RESUMO MENSAL'!$Q$1)+
COUNTIFS(Dados!$X:$X,P$1,Dados!$G:$G,$A6,Dados!$R:$R,Dados!$Z$379,Dados!$O:$O,Dados!$Z$381,Dados!$AA:$AA,'RESUMO MENSAL'!$Q$1)+
COUNTIFS(Dados!$X:$X,P$1,Dados!$G:$G,$A6,Dados!$R:$R,Dados!$Z$380,Dados!$O:$O,Dados!$Z$381,Dados!$AA:$AA,'RESUMO MENSAL'!$Q$1)</f>
        <v>0</v>
      </c>
      <c r="P6" s="170">
        <f t="shared" ca="1" si="1"/>
        <v>0</v>
      </c>
    </row>
    <row r="7" spans="1:17" ht="15" customHeight="1">
      <c r="A7">
        <v>520</v>
      </c>
      <c r="B7" s="156" t="str">
        <f t="shared" si="0"/>
        <v>NEVES</v>
      </c>
      <c r="C7" s="157">
        <f ca="1">COUNTIFS(Dados!$X:$X,C$1,Dados!$G:$G,$A7,Dados!$R:$R,Dados!$Z$370,Dados!$O:$O,Dados!$Z$381)+COUNTIFS(Dados!$X:$X,C$1,Dados!$G:$G,$A7,Dados!$R:$R,Dados!$Z$371,Dados!$O:$O,Dados!$Z$381)+COUNTIFS(Dados!$X:$X,C$1,Dados!$G:$G,$A7,Dados!$R:$R,Dados!$Z$372,Dados!$O:$O,Dados!$Z$381)+COUNTIFS(Dados!$X:$X,C$1,Dados!$G:$G,$A7,Dados!$R:$R,Dados!$Z$373,Dados!$O:$O,Dados!$Z$381)+COUNTIFS(Dados!$X:$X,C$1,Dados!$G:$G,$A7,Dados!$R:$R,Dados!$Z$374,Dados!$O:$O,Dados!$Z$381)+COUNTIFS(Dados!$X:$X,C$1,Dados!$G:$G,$A7,Dados!$R:$R,Dados!$Z$375,Dados!$O:$O,Dados!$Z$381)+COUNTIFS(Dados!$X:$X,C$1,Dados!$G:$G,$A7,Dados!$R:$R,Dados!$Z$376,Dados!$O:$O,Dados!$Z$381)+COUNTIFS(Dados!$X:$X,C$1,Dados!$G:$G,$A7,Dados!$R:$R,Dados!$Z$377,Dados!$O:$O,Dados!$Z$381)+COUNTIFS(Dados!$X:$X,C$1,Dados!$G:$G,$A7,Dados!$R:$R,Dados!$Z$378,Dados!$O:$O,Dados!$Z$381)+COUNTIFS(Dados!$X:$X,C$1,Dados!$G:$G,$A7,Dados!$R:$R,Dados!$Z$379,Dados!$O:$O,Dados!$Z$381)+COUNTIFS(Dados!$X:$X,C$1,Dados!$G:$G,$A7,Dados!$R:$R,Dados!$Z$380,Dados!$O:$O,Dados!$Z$381)</f>
        <v>0</v>
      </c>
      <c r="D7" s="157">
        <f ca="1">COUNTIFS(Dados!$X:$X,D$1,Dados!$G:$G,$A7,Dados!$R:$R,Dados!$Z$370,Dados!$O:$O,Dados!$Z$381)+COUNTIFS(Dados!$X:$X,D$1,Dados!$G:$G,$A7,Dados!$R:$R,Dados!$Z$371,Dados!$O:$O,Dados!$Z$381)+COUNTIFS(Dados!$X:$X,D$1,Dados!$G:$G,$A7,Dados!$R:$R,Dados!$Z$372,Dados!$O:$O,Dados!$Z$381)+COUNTIFS(Dados!$X:$X,D$1,Dados!$G:$G,$A7,Dados!$R:$R,Dados!$Z$373,Dados!$O:$O,Dados!$Z$381)+COUNTIFS(Dados!$X:$X,D$1,Dados!$G:$G,$A7,Dados!$R:$R,Dados!$Z$374,Dados!$O:$O,Dados!$Z$381)+COUNTIFS(Dados!$X:$X,D$1,Dados!$G:$G,$A7,Dados!$R:$R,Dados!$Z$375,Dados!$O:$O,Dados!$Z$381)+COUNTIFS(Dados!$X:$X,D$1,Dados!$G:$G,$A7,Dados!$R:$R,Dados!$Z$376,Dados!$O:$O,Dados!$Z$381)+COUNTIFS(Dados!$X:$X,D$1,Dados!$G:$G,$A7,Dados!$R:$R,Dados!$Z$377,Dados!$O:$O,Dados!$Z$381)+COUNTIFS(Dados!$X:$X,D$1,Dados!$G:$G,$A7,Dados!$R:$R,Dados!$Z$378,Dados!$O:$O,Dados!$Z$381)+COUNTIFS(Dados!$X:$X,D$1,Dados!$G:$G,$A7,Dados!$R:$R,Dados!$Z$379,Dados!$O:$O,Dados!$Z$381)+COUNTIFS(Dados!$X:$X,D$1,Dados!$G:$G,$A7,Dados!$R:$R,Dados!$Z$380,Dados!$O:$O,Dados!$Z$381)</f>
        <v>0</v>
      </c>
      <c r="E7" s="157">
        <f ca="1">COUNTIFS(Dados!$X:$X,E$1,Dados!$G:$G,$A7,Dados!$R:$R,Dados!$Z$370,Dados!$O:$O,Dados!$Z$381)+COUNTIFS(Dados!$X:$X,E$1,Dados!$G:$G,$A7,Dados!$R:$R,Dados!$Z$371,Dados!$O:$O,Dados!$Z$381)+COUNTIFS(Dados!$X:$X,E$1,Dados!$G:$G,$A7,Dados!$R:$R,Dados!$Z$372,Dados!$O:$O,Dados!$Z$381)+COUNTIFS(Dados!$X:$X,E$1,Dados!$G:$G,$A7,Dados!$R:$R,Dados!$Z$373,Dados!$O:$O,Dados!$Z$381)+COUNTIFS(Dados!$X:$X,E$1,Dados!$G:$G,$A7,Dados!$R:$R,Dados!$Z$374,Dados!$O:$O,Dados!$Z$381)+COUNTIFS(Dados!$X:$X,E$1,Dados!$G:$G,$A7,Dados!$R:$R,Dados!$Z$375,Dados!$O:$O,Dados!$Z$381)+COUNTIFS(Dados!$X:$X,E$1,Dados!$G:$G,$A7,Dados!$R:$R,Dados!$Z$376,Dados!$O:$O,Dados!$Z$381)+COUNTIFS(Dados!$X:$X,E$1,Dados!$G:$G,$A7,Dados!$R:$R,Dados!$Z$377,Dados!$O:$O,Dados!$Z$381)+COUNTIFS(Dados!$X:$X,E$1,Dados!$G:$G,$A7,Dados!$R:$R,Dados!$Z$378,Dados!$O:$O,Dados!$Z$381)+COUNTIFS(Dados!$X:$X,E$1,Dados!$G:$G,$A7,Dados!$R:$R,Dados!$Z$379,Dados!$O:$O,Dados!$Z$381)+COUNTIFS(Dados!$X:$X,E$1,Dados!$G:$G,$A7,Dados!$R:$R,Dados!$Z$380,Dados!$O:$O,Dados!$Z$381)</f>
        <v>0</v>
      </c>
      <c r="F7" s="157">
        <f ca="1">COUNTIFS(Dados!$X:$X,F$1,Dados!$G:$G,$A7,Dados!$R:$R,Dados!$Z$370,Dados!$O:$O,Dados!$Z$381)+COUNTIFS(Dados!$X:$X,F$1,Dados!$G:$G,$A7,Dados!$R:$R,Dados!$Z$371,Dados!$O:$O,Dados!$Z$381)+COUNTIFS(Dados!$X:$X,F$1,Dados!$G:$G,$A7,Dados!$R:$R,Dados!$Z$372,Dados!$O:$O,Dados!$Z$381)+COUNTIFS(Dados!$X:$X,F$1,Dados!$G:$G,$A7,Dados!$R:$R,Dados!$Z$373,Dados!$O:$O,Dados!$Z$381)+COUNTIFS(Dados!$X:$X,F$1,Dados!$G:$G,$A7,Dados!$R:$R,Dados!$Z$374,Dados!$O:$O,Dados!$Z$381)+COUNTIFS(Dados!$X:$X,F$1,Dados!$G:$G,$A7,Dados!$R:$R,Dados!$Z$375,Dados!$O:$O,Dados!$Z$381)+COUNTIFS(Dados!$X:$X,F$1,Dados!$G:$G,$A7,Dados!$R:$R,Dados!$Z$376,Dados!$O:$O,Dados!$Z$381)+COUNTIFS(Dados!$X:$X,F$1,Dados!$G:$G,$A7,Dados!$R:$R,Dados!$Z$377,Dados!$O:$O,Dados!$Z$381)+COUNTIFS(Dados!$X:$X,F$1,Dados!$G:$G,$A7,Dados!$R:$R,Dados!$Z$378,Dados!$O:$O,Dados!$Z$381)+COUNTIFS(Dados!$X:$X,F$1,Dados!$G:$G,$A7,Dados!$R:$R,Dados!$Z$379,Dados!$O:$O,Dados!$Z$381)+COUNTIFS(Dados!$X:$X,F$1,Dados!$G:$G,$A7,Dados!$R:$R,Dados!$Z$380,Dados!$O:$O,Dados!$Z$381)</f>
        <v>0</v>
      </c>
      <c r="G7" s="157">
        <f ca="1">COUNTIFS(Dados!$X:$X,G$1,Dados!$G:$G,$A7,Dados!$R:$R,Dados!$Z$370,Dados!$O:$O,Dados!$Z$381)+COUNTIFS(Dados!$X:$X,G$1,Dados!$G:$G,$A7,Dados!$R:$R,Dados!$Z$371,Dados!$O:$O,Dados!$Z$381)+COUNTIFS(Dados!$X:$X,G$1,Dados!$G:$G,$A7,Dados!$R:$R,Dados!$Z$372,Dados!$O:$O,Dados!$Z$381)+COUNTIFS(Dados!$X:$X,G$1,Dados!$G:$G,$A7,Dados!$R:$R,Dados!$Z$373,Dados!$O:$O,Dados!$Z$381)+COUNTIFS(Dados!$X:$X,G$1,Dados!$G:$G,$A7,Dados!$R:$R,Dados!$Z$374,Dados!$O:$O,Dados!$Z$381)+COUNTIFS(Dados!$X:$X,G$1,Dados!$G:$G,$A7,Dados!$R:$R,Dados!$Z$375,Dados!$O:$O,Dados!$Z$381)+COUNTIFS(Dados!$X:$X,G$1,Dados!$G:$G,$A7,Dados!$R:$R,Dados!$Z$376,Dados!$O:$O,Dados!$Z$381)+COUNTIFS(Dados!$X:$X,G$1,Dados!$G:$G,$A7,Dados!$R:$R,Dados!$Z$377,Dados!$O:$O,Dados!$Z$381)+COUNTIFS(Dados!$X:$X,G$1,Dados!$G:$G,$A7,Dados!$R:$R,Dados!$Z$378,Dados!$O:$O,Dados!$Z$381)+COUNTIFS(Dados!$X:$X,G$1,Dados!$G:$G,$A7,Dados!$R:$R,Dados!$Z$379,Dados!$O:$O,Dados!$Z$381)+COUNTIFS(Dados!$X:$X,G$1,Dados!$G:$G,$A7,Dados!$R:$R,Dados!$Z$380,Dados!$O:$O,Dados!$Z$381)</f>
        <v>1</v>
      </c>
      <c r="H7" s="157">
        <f>COUNTIFS(Dados!$X:$X,H$1,Dados!$G:$G,$A7,Dados!$R:$R,Dados!$Z$370,Dados!$O:$O,Dados!$Z$381)+COUNTIFS(Dados!$X:$X,H$1,Dados!$G:$G,$A7,Dados!$R:$R,Dados!$Z$371,Dados!$O:$O,Dados!$Z$381)+COUNTIFS(Dados!$X:$X,H$1,Dados!$G:$G,$A7,Dados!$R:$R,Dados!$Z$372,Dados!$O:$O,Dados!$Z$381)+COUNTIFS(Dados!$X:$X,H$1,Dados!$G:$G,$A7,Dados!$R:$R,Dados!$Z$373,Dados!$O:$O,Dados!$Z$381)+COUNTIFS(Dados!$X:$X,H$1,Dados!$G:$G,$A7,Dados!$R:$R,Dados!$Z$374,Dados!$O:$O,Dados!$Z$381)+COUNTIFS(Dados!$X:$X,H$1,Dados!$G:$G,$A7,Dados!$R:$R,Dados!$Z$375,Dados!$O:$O,Dados!$Z$381)+COUNTIFS(Dados!$X:$X,H$1,Dados!$G:$G,$A7,Dados!$R:$R,Dados!$Z$376,Dados!$O:$O,Dados!$Z$381)+COUNTIFS(Dados!$X:$X,H$1,Dados!$G:$G,$A7,Dados!$R:$R,Dados!$Z$377,Dados!$O:$O,Dados!$Z$381)+COUNTIFS(Dados!$X:$X,H$1,Dados!$G:$G,$A7,Dados!$R:$R,Dados!$Z$378,Dados!$O:$O,Dados!$Z$381)+COUNTIFS(Dados!$X:$X,H$1,Dados!$G:$G,$A7,Dados!$R:$R,Dados!$Z$379,Dados!$O:$O,Dados!$Z$381)+COUNTIFS(Dados!$X:$X,H$1,Dados!$G:$G,$A7,Dados!$R:$R,Dados!$Z$380,Dados!$O:$O,Dados!$Z$381)</f>
        <v>0</v>
      </c>
      <c r="I7" s="157">
        <f ca="1">COUNTIFS(Dados!$X:$X,I$1,Dados!$G:$G,$A7,Dados!$R:$R,Dados!$Z$370,Dados!$O:$O,Dados!$Z$381)+COUNTIFS(Dados!$X:$X,I$1,Dados!$G:$G,$A7,Dados!$R:$R,Dados!$Z$371,Dados!$O:$O,Dados!$Z$381)+COUNTIFS(Dados!$X:$X,I$1,Dados!$G:$G,$A7,Dados!$R:$R,Dados!$Z$372,Dados!$O:$O,Dados!$Z$381)+COUNTIFS(Dados!$X:$X,I$1,Dados!$G:$G,$A7,Dados!$R:$R,Dados!$Z$373,Dados!$O:$O,Dados!$Z$381)+COUNTIFS(Dados!$X:$X,I$1,Dados!$G:$G,$A7,Dados!$R:$R,Dados!$Z$374,Dados!$O:$O,Dados!$Z$381)+COUNTIFS(Dados!$X:$X,I$1,Dados!$G:$G,$A7,Dados!$R:$R,Dados!$Z$375,Dados!$O:$O,Dados!$Z$381)+COUNTIFS(Dados!$X:$X,I$1,Dados!$G:$G,$A7,Dados!$R:$R,Dados!$Z$376,Dados!$O:$O,Dados!$Z$381)+COUNTIFS(Dados!$X:$X,I$1,Dados!$G:$G,$A7,Dados!$R:$R,Dados!$Z$377,Dados!$O:$O,Dados!$Z$381)+COUNTIFS(Dados!$X:$X,I$1,Dados!$G:$G,$A7,Dados!$R:$R,Dados!$Z$378,Dados!$O:$O,Dados!$Z$381)+COUNTIFS(Dados!$X:$X,I$1,Dados!$G:$G,$A7,Dados!$R:$R,Dados!$Z$379,Dados!$O:$O,Dados!$Z$381)+COUNTIFS(Dados!$X:$X,I$1,Dados!$G:$G,$A7,Dados!$R:$R,Dados!$Z$380,Dados!$O:$O,Dados!$Z$381)</f>
        <v>0</v>
      </c>
      <c r="J7" s="157">
        <f ca="1">COUNTIFS(Dados!$X:$X,J$1,Dados!$G:$G,$A7,Dados!$R:$R,Dados!$Z$370,Dados!$O:$O,Dados!$Z$381)+COUNTIFS(Dados!$X:$X,J$1,Dados!$G:$G,$A7,Dados!$R:$R,Dados!$Z$371,Dados!$O:$O,Dados!$Z$381)+COUNTIFS(Dados!$X:$X,J$1,Dados!$G:$G,$A7,Dados!$R:$R,Dados!$Z$372,Dados!$O:$O,Dados!$Z$381)+COUNTIFS(Dados!$X:$X,J$1,Dados!$G:$G,$A7,Dados!$R:$R,Dados!$Z$373,Dados!$O:$O,Dados!$Z$381)+COUNTIFS(Dados!$X:$X,J$1,Dados!$G:$G,$A7,Dados!$R:$R,Dados!$Z$374,Dados!$O:$O,Dados!$Z$381)+COUNTIFS(Dados!$X:$X,J$1,Dados!$G:$G,$A7,Dados!$R:$R,Dados!$Z$375,Dados!$O:$O,Dados!$Z$381)+COUNTIFS(Dados!$X:$X,J$1,Dados!$G:$G,$A7,Dados!$R:$R,Dados!$Z$376,Dados!$O:$O,Dados!$Z$381)+COUNTIFS(Dados!$X:$X,J$1,Dados!$G:$G,$A7,Dados!$R:$R,Dados!$Z$377,Dados!$O:$O,Dados!$Z$381)+COUNTIFS(Dados!$X:$X,J$1,Dados!$G:$G,$A7,Dados!$R:$R,Dados!$Z$378,Dados!$O:$O,Dados!$Z$381)+COUNTIFS(Dados!$X:$X,J$1,Dados!$G:$G,$A7,Dados!$R:$R,Dados!$Z$379,Dados!$O:$O,Dados!$Z$381)+COUNTIFS(Dados!$X:$X,J$1,Dados!$G:$G,$A7,Dados!$R:$R,Dados!$Z$380,Dados!$O:$O,Dados!$Z$381)</f>
        <v>0</v>
      </c>
      <c r="K7" s="157">
        <f ca="1">COUNTIFS(Dados!$X:$X,K$1,Dados!$G:$G,$A7,Dados!$R:$R,Dados!$Z$370,Dados!$O:$O,Dados!$Z$381)+COUNTIFS(Dados!$X:$X,K$1,Dados!$G:$G,$A7,Dados!$R:$R,Dados!$Z$371,Dados!$O:$O,Dados!$Z$381)+COUNTIFS(Dados!$X:$X,K$1,Dados!$G:$G,$A7,Dados!$R:$R,Dados!$Z$372,Dados!$O:$O,Dados!$Z$381)+COUNTIFS(Dados!$X:$X,K$1,Dados!$G:$G,$A7,Dados!$R:$R,Dados!$Z$373,Dados!$O:$O,Dados!$Z$381)+COUNTIFS(Dados!$X:$X,K$1,Dados!$G:$G,$A7,Dados!$R:$R,Dados!$Z$374,Dados!$O:$O,Dados!$Z$381)+COUNTIFS(Dados!$X:$X,K$1,Dados!$G:$G,$A7,Dados!$R:$R,Dados!$Z$375,Dados!$O:$O,Dados!$Z$381)+COUNTIFS(Dados!$X:$X,K$1,Dados!$G:$G,$A7,Dados!$R:$R,Dados!$Z$376,Dados!$O:$O,Dados!$Z$381)+COUNTIFS(Dados!$X:$X,K$1,Dados!$G:$G,$A7,Dados!$R:$R,Dados!$Z$377,Dados!$O:$O,Dados!$Z$381)+COUNTIFS(Dados!$X:$X,K$1,Dados!$G:$G,$A7,Dados!$R:$R,Dados!$Z$378,Dados!$O:$O,Dados!$Z$381)+COUNTIFS(Dados!$X:$X,K$1,Dados!$G:$G,$A7,Dados!$R:$R,Dados!$Z$379,Dados!$O:$O,Dados!$Z$381)+COUNTIFS(Dados!$X:$X,K$1,Dados!$G:$G,$A7,Dados!$R:$R,Dados!$Z$380,Dados!$O:$O,Dados!$Z$381)</f>
        <v>0</v>
      </c>
      <c r="L7" s="157">
        <f ca="1">COUNTIFS(Dados!$X:$X,L$1,Dados!$G:$G,$A7,Dados!$R:$R,Dados!$Z$370,Dados!$O:$O,Dados!$Z$381)+COUNTIFS(Dados!$X:$X,L$1,Dados!$G:$G,$A7,Dados!$R:$R,Dados!$Z$371,Dados!$O:$O,Dados!$Z$381)+COUNTIFS(Dados!$X:$X,L$1,Dados!$G:$G,$A7,Dados!$R:$R,Dados!$Z$372,Dados!$O:$O,Dados!$Z$381)+COUNTIFS(Dados!$X:$X,L$1,Dados!$G:$G,$A7,Dados!$R:$R,Dados!$Z$373,Dados!$O:$O,Dados!$Z$381)+COUNTIFS(Dados!$X:$X,L$1,Dados!$G:$G,$A7,Dados!$R:$R,Dados!$Z$374,Dados!$O:$O,Dados!$Z$381)+COUNTIFS(Dados!$X:$X,L$1,Dados!$G:$G,$A7,Dados!$R:$R,Dados!$Z$375,Dados!$O:$O,Dados!$Z$381)+COUNTIFS(Dados!$X:$X,L$1,Dados!$G:$G,$A7,Dados!$R:$R,Dados!$Z$376,Dados!$O:$O,Dados!$Z$381)+COUNTIFS(Dados!$X:$X,L$1,Dados!$G:$G,$A7,Dados!$R:$R,Dados!$Z$377,Dados!$O:$O,Dados!$Z$381)+COUNTIFS(Dados!$X:$X,L$1,Dados!$G:$G,$A7,Dados!$R:$R,Dados!$Z$378,Dados!$O:$O,Dados!$Z$381)+COUNTIFS(Dados!$X:$X,L$1,Dados!$G:$G,$A7,Dados!$R:$R,Dados!$Z$379,Dados!$O:$O,Dados!$Z$381)+COUNTIFS(Dados!$X:$X,L$1,Dados!$G:$G,$A7,Dados!$R:$R,Dados!$Z$380,Dados!$O:$O,Dados!$Z$381)</f>
        <v>0</v>
      </c>
      <c r="M7" s="157">
        <f ca="1">COUNTIFS(Dados!$X:$X,M$1,Dados!$G:$G,$A7,Dados!$R:$R,Dados!$Z$370,Dados!$O:$O,Dados!$Z$381)+COUNTIFS(Dados!$X:$X,M$1,Dados!$G:$G,$A7,Dados!$R:$R,Dados!$Z$371,Dados!$O:$O,Dados!$Z$381)+COUNTIFS(Dados!$X:$X,M$1,Dados!$G:$G,$A7,Dados!$R:$R,Dados!$Z$372,Dados!$O:$O,Dados!$Z$381)+COUNTIFS(Dados!$X:$X,M$1,Dados!$G:$G,$A7,Dados!$R:$R,Dados!$Z$373,Dados!$O:$O,Dados!$Z$381)+COUNTIFS(Dados!$X:$X,M$1,Dados!$G:$G,$A7,Dados!$R:$R,Dados!$Z$374,Dados!$O:$O,Dados!$Z$381)+COUNTIFS(Dados!$X:$X,M$1,Dados!$G:$G,$A7,Dados!$R:$R,Dados!$Z$375,Dados!$O:$O,Dados!$Z$381)+COUNTIFS(Dados!$X:$X,M$1,Dados!$G:$G,$A7,Dados!$R:$R,Dados!$Z$376,Dados!$O:$O,Dados!$Z$381)+COUNTIFS(Dados!$X:$X,M$1,Dados!$G:$G,$A7,Dados!$R:$R,Dados!$Z$377,Dados!$O:$O,Dados!$Z$381)+COUNTIFS(Dados!$X:$X,M$1,Dados!$G:$G,$A7,Dados!$R:$R,Dados!$Z$378,Dados!$O:$O,Dados!$Z$381)+COUNTIFS(Dados!$X:$X,M$1,Dados!$G:$G,$A7,Dados!$R:$R,Dados!$Z$379,Dados!$O:$O,Dados!$Z$381)+COUNTIFS(Dados!$X:$X,M$1,Dados!$G:$G,$A7,Dados!$R:$R,Dados!$Z$380,Dados!$O:$O,Dados!$Z$381)</f>
        <v>0</v>
      </c>
      <c r="N7" s="169">
        <f>COUNTIFS(Dados!$X:$X,N$1,Dados!$G:$G,$A7,Dados!$R:$R,Dados!$Z$370,Dados!$O:$O,Dados!$Z$381)+COUNTIFS(Dados!$X:$X,N$1,Dados!$G:$G,$A7,Dados!$R:$R,Dados!$Z$371,Dados!$O:$O,Dados!$Z$381)+COUNTIFS(Dados!$X:$X,N$1,Dados!$G:$G,$A7,Dados!$R:$R,Dados!$Z$372,Dados!$O:$O,Dados!$Z$381)+COUNTIFS(Dados!$X:$X,N$1,Dados!$G:$G,$A7,Dados!$R:$R,Dados!$Z$373,Dados!$O:$O,Dados!$Z$381)+COUNTIFS(Dados!$X:$X,N$1,Dados!$G:$G,$A7,Dados!$R:$R,Dados!$Z$374,Dados!$O:$O,Dados!$Z$381)+COUNTIFS(Dados!$X:$X,N$1,Dados!$G:$G,$A7,Dados!$R:$R,Dados!$Z$375,Dados!$O:$O,Dados!$Z$381)+COUNTIFS(Dados!$X:$X,N$1,Dados!$G:$G,$A7,Dados!$R:$R,Dados!$Z$376,Dados!$O:$O,Dados!$Z$381)+COUNTIFS(Dados!$X:$X,N$1,Dados!$G:$G,$A7,Dados!$R:$R,Dados!$Z$377,Dados!$O:$O,Dados!$Z$381)+COUNTIFS(Dados!$X:$X,N$1,Dados!$G:$G,$A7,Dados!$R:$R,Dados!$Z$378,Dados!$O:$O,Dados!$Z$381)+COUNTIFS(Dados!$X:$X,N$1,Dados!$G:$G,$A7,Dados!$R:$R,Dados!$Z$379,Dados!$O:$O,Dados!$Z$381)+COUNTIFS(Dados!$X:$X,N$1,Dados!$G:$G,$A7,Dados!$R:$R,Dados!$Z$380,Dados!$O:$O,Dados!$Z$381)</f>
        <v>0</v>
      </c>
      <c r="O7" s="157">
        <f ca="1">COUNTIFS(Dados!$X:$X,P$1,Dados!$G:$G,$A7,Dados!$R:$R,Dados!$Z$370,Dados!$O:$O,Dados!$Z$381,Dados!$AA:$AA,'RESUMO MENSAL'!$Q$1)+
COUNTIFS(Dados!$X:$X,P$1,Dados!$G:$G,$A7,Dados!$R:$R,Dados!$Z$371,Dados!$O:$O,Dados!$Z$381,Dados!$AA:$AA,'RESUMO MENSAL'!$Q$1)+
COUNTIFS(Dados!$X:$X,P$1,Dados!$G:$G,$A7,Dados!$R:$R,Dados!$Z$372,Dados!$O:$O,Dados!$Z$381,Dados!$AA:$AA,'RESUMO MENSAL'!$Q$1)+
COUNTIFS(Dados!$X:$X,P$1,Dados!$G:$G,$A7,Dados!$R:$R,Dados!$Z$373,Dados!$O:$O,Dados!$Z$381,Dados!$AA:$AA,'RESUMO MENSAL'!$Q$1)+
COUNTIFS(Dados!$X:$X,P$1,Dados!$G:$G,$A7,Dados!$R:$R,Dados!$Z$374,Dados!$O:$O,Dados!$Z$381,Dados!$AA:$AA,'RESUMO MENSAL'!$Q$1)+
COUNTIFS(Dados!$X:$X,P$1,Dados!$G:$G,$A7,Dados!$R:$R,Dados!$Z$375,Dados!$O:$O,Dados!$Z$381,Dados!$AA:$AA,'RESUMO MENSAL'!$Q$1)+
COUNTIFS(Dados!$X:$X,P$1,Dados!$G:$G,$A7,Dados!$R:$R,Dados!$Z$376,Dados!$O:$O,Dados!$Z$381,Dados!$AA:$AA,'RESUMO MENSAL'!$Q$1)+
COUNTIFS(Dados!$X:$X,P$1,Dados!$G:$G,$A7,Dados!$R:$R,Dados!$Z$377,Dados!$O:$O,Dados!$Z$381,Dados!$AA:$AA,'RESUMO MENSAL'!$Q$1)+
COUNTIFS(Dados!$X:$X,P$1,Dados!$G:$G,$A7,Dados!$R:$R,Dados!$Z$378,Dados!$O:$O,Dados!$Z$381,Dados!$AA:$AA,'RESUMO MENSAL'!$Q$1)+
COUNTIFS(Dados!$X:$X,P$1,Dados!$G:$G,$A7,Dados!$R:$R,Dados!$Z$379,Dados!$O:$O,Dados!$Z$381,Dados!$AA:$AA,'RESUMO MENSAL'!$Q$1)+
COUNTIFS(Dados!$X:$X,P$1,Dados!$G:$G,$A7,Dados!$R:$R,Dados!$Z$380,Dados!$O:$O,Dados!$Z$381,Dados!$AA:$AA,'RESUMO MENSAL'!$Q$1)</f>
        <v>0</v>
      </c>
      <c r="P7" s="170">
        <f t="shared" ca="1" si="1"/>
        <v>1</v>
      </c>
    </row>
    <row r="8" spans="1:17" ht="15" customHeight="1">
      <c r="A8">
        <v>61</v>
      </c>
      <c r="B8" s="156" t="str">
        <f t="shared" si="0"/>
        <v>SARZEDO</v>
      </c>
      <c r="C8" s="157">
        <f ca="1">COUNTIFS(Dados!$X:$X,C$1,Dados!$G:$G,$A8,Dados!$R:$R,Dados!$Z$370,Dados!$O:$O,Dados!$Z$381)+COUNTIFS(Dados!$X:$X,C$1,Dados!$G:$G,$A8,Dados!$R:$R,Dados!$Z$371,Dados!$O:$O,Dados!$Z$381)+COUNTIFS(Dados!$X:$X,C$1,Dados!$G:$G,$A8,Dados!$R:$R,Dados!$Z$372,Dados!$O:$O,Dados!$Z$381)+COUNTIFS(Dados!$X:$X,C$1,Dados!$G:$G,$A8,Dados!$R:$R,Dados!$Z$373,Dados!$O:$O,Dados!$Z$381)+COUNTIFS(Dados!$X:$X,C$1,Dados!$G:$G,$A8,Dados!$R:$R,Dados!$Z$374,Dados!$O:$O,Dados!$Z$381)+COUNTIFS(Dados!$X:$X,C$1,Dados!$G:$G,$A8,Dados!$R:$R,Dados!$Z$375,Dados!$O:$O,Dados!$Z$381)+COUNTIFS(Dados!$X:$X,C$1,Dados!$G:$G,$A8,Dados!$R:$R,Dados!$Z$376,Dados!$O:$O,Dados!$Z$381)+COUNTIFS(Dados!$X:$X,C$1,Dados!$G:$G,$A8,Dados!$R:$R,Dados!$Z$377,Dados!$O:$O,Dados!$Z$381)+COUNTIFS(Dados!$X:$X,C$1,Dados!$G:$G,$A8,Dados!$R:$R,Dados!$Z$378,Dados!$O:$O,Dados!$Z$381)+COUNTIFS(Dados!$X:$X,C$1,Dados!$G:$G,$A8,Dados!$R:$R,Dados!$Z$379,Dados!$O:$O,Dados!$Z$381)+COUNTIFS(Dados!$X:$X,C$1,Dados!$G:$G,$A8,Dados!$R:$R,Dados!$Z$380,Dados!$O:$O,Dados!$Z$381)</f>
        <v>0</v>
      </c>
      <c r="D8" s="157">
        <f ca="1">COUNTIFS(Dados!$X:$X,D$1,Dados!$G:$G,$A8,Dados!$R:$R,Dados!$Z$370,Dados!$O:$O,Dados!$Z$381)+COUNTIFS(Dados!$X:$X,D$1,Dados!$G:$G,$A8,Dados!$R:$R,Dados!$Z$371,Dados!$O:$O,Dados!$Z$381)+COUNTIFS(Dados!$X:$X,D$1,Dados!$G:$G,$A8,Dados!$R:$R,Dados!$Z$372,Dados!$O:$O,Dados!$Z$381)+COUNTIFS(Dados!$X:$X,D$1,Dados!$G:$G,$A8,Dados!$R:$R,Dados!$Z$373,Dados!$O:$O,Dados!$Z$381)+COUNTIFS(Dados!$X:$X,D$1,Dados!$G:$G,$A8,Dados!$R:$R,Dados!$Z$374,Dados!$O:$O,Dados!$Z$381)+COUNTIFS(Dados!$X:$X,D$1,Dados!$G:$G,$A8,Dados!$R:$R,Dados!$Z$375,Dados!$O:$O,Dados!$Z$381)+COUNTIFS(Dados!$X:$X,D$1,Dados!$G:$G,$A8,Dados!$R:$R,Dados!$Z$376,Dados!$O:$O,Dados!$Z$381)+COUNTIFS(Dados!$X:$X,D$1,Dados!$G:$G,$A8,Dados!$R:$R,Dados!$Z$377,Dados!$O:$O,Dados!$Z$381)+COUNTIFS(Dados!$X:$X,D$1,Dados!$G:$G,$A8,Dados!$R:$R,Dados!$Z$378,Dados!$O:$O,Dados!$Z$381)+COUNTIFS(Dados!$X:$X,D$1,Dados!$G:$G,$A8,Dados!$R:$R,Dados!$Z$379,Dados!$O:$O,Dados!$Z$381)+COUNTIFS(Dados!$X:$X,D$1,Dados!$G:$G,$A8,Dados!$R:$R,Dados!$Z$380,Dados!$O:$O,Dados!$Z$381)</f>
        <v>0</v>
      </c>
      <c r="E8" s="157">
        <f ca="1">COUNTIFS(Dados!$X:$X,E$1,Dados!$G:$G,$A8,Dados!$R:$R,Dados!$Z$370,Dados!$O:$O,Dados!$Z$381)+COUNTIFS(Dados!$X:$X,E$1,Dados!$G:$G,$A8,Dados!$R:$R,Dados!$Z$371,Dados!$O:$O,Dados!$Z$381)+COUNTIFS(Dados!$X:$X,E$1,Dados!$G:$G,$A8,Dados!$R:$R,Dados!$Z$372,Dados!$O:$O,Dados!$Z$381)+COUNTIFS(Dados!$X:$X,E$1,Dados!$G:$G,$A8,Dados!$R:$R,Dados!$Z$373,Dados!$O:$O,Dados!$Z$381)+COUNTIFS(Dados!$X:$X,E$1,Dados!$G:$G,$A8,Dados!$R:$R,Dados!$Z$374,Dados!$O:$O,Dados!$Z$381)+COUNTIFS(Dados!$X:$X,E$1,Dados!$G:$G,$A8,Dados!$R:$R,Dados!$Z$375,Dados!$O:$O,Dados!$Z$381)+COUNTIFS(Dados!$X:$X,E$1,Dados!$G:$G,$A8,Dados!$R:$R,Dados!$Z$376,Dados!$O:$O,Dados!$Z$381)+COUNTIFS(Dados!$X:$X,E$1,Dados!$G:$G,$A8,Dados!$R:$R,Dados!$Z$377,Dados!$O:$O,Dados!$Z$381)+COUNTIFS(Dados!$X:$X,E$1,Dados!$G:$G,$A8,Dados!$R:$R,Dados!$Z$378,Dados!$O:$O,Dados!$Z$381)+COUNTIFS(Dados!$X:$X,E$1,Dados!$G:$G,$A8,Dados!$R:$R,Dados!$Z$379,Dados!$O:$O,Dados!$Z$381)+COUNTIFS(Dados!$X:$X,E$1,Dados!$G:$G,$A8,Dados!$R:$R,Dados!$Z$380,Dados!$O:$O,Dados!$Z$381)</f>
        <v>0</v>
      </c>
      <c r="F8" s="157">
        <f ca="1">COUNTIFS(Dados!$X:$X,F$1,Dados!$G:$G,$A8,Dados!$R:$R,Dados!$Z$370,Dados!$O:$O,Dados!$Z$381)+COUNTIFS(Dados!$X:$X,F$1,Dados!$G:$G,$A8,Dados!$R:$R,Dados!$Z$371,Dados!$O:$O,Dados!$Z$381)+COUNTIFS(Dados!$X:$X,F$1,Dados!$G:$G,$A8,Dados!$R:$R,Dados!$Z$372,Dados!$O:$O,Dados!$Z$381)+COUNTIFS(Dados!$X:$X,F$1,Dados!$G:$G,$A8,Dados!$R:$R,Dados!$Z$373,Dados!$O:$O,Dados!$Z$381)+COUNTIFS(Dados!$X:$X,F$1,Dados!$G:$G,$A8,Dados!$R:$R,Dados!$Z$374,Dados!$O:$O,Dados!$Z$381)+COUNTIFS(Dados!$X:$X,F$1,Dados!$G:$G,$A8,Dados!$R:$R,Dados!$Z$375,Dados!$O:$O,Dados!$Z$381)+COUNTIFS(Dados!$X:$X,F$1,Dados!$G:$G,$A8,Dados!$R:$R,Dados!$Z$376,Dados!$O:$O,Dados!$Z$381)+COUNTIFS(Dados!$X:$X,F$1,Dados!$G:$G,$A8,Dados!$R:$R,Dados!$Z$377,Dados!$O:$O,Dados!$Z$381)+COUNTIFS(Dados!$X:$X,F$1,Dados!$G:$G,$A8,Dados!$R:$R,Dados!$Z$378,Dados!$O:$O,Dados!$Z$381)+COUNTIFS(Dados!$X:$X,F$1,Dados!$G:$G,$A8,Dados!$R:$R,Dados!$Z$379,Dados!$O:$O,Dados!$Z$381)+COUNTIFS(Dados!$X:$X,F$1,Dados!$G:$G,$A8,Dados!$R:$R,Dados!$Z$380,Dados!$O:$O,Dados!$Z$381)</f>
        <v>0</v>
      </c>
      <c r="G8" s="157">
        <f ca="1">COUNTIFS(Dados!$X:$X,G$1,Dados!$G:$G,$A8,Dados!$R:$R,Dados!$Z$370,Dados!$O:$O,Dados!$Z$381)+COUNTIFS(Dados!$X:$X,G$1,Dados!$G:$G,$A8,Dados!$R:$R,Dados!$Z$371,Dados!$O:$O,Dados!$Z$381)+COUNTIFS(Dados!$X:$X,G$1,Dados!$G:$G,$A8,Dados!$R:$R,Dados!$Z$372,Dados!$O:$O,Dados!$Z$381)+COUNTIFS(Dados!$X:$X,G$1,Dados!$G:$G,$A8,Dados!$R:$R,Dados!$Z$373,Dados!$O:$O,Dados!$Z$381)+COUNTIFS(Dados!$X:$X,G$1,Dados!$G:$G,$A8,Dados!$R:$R,Dados!$Z$374,Dados!$O:$O,Dados!$Z$381)+COUNTIFS(Dados!$X:$X,G$1,Dados!$G:$G,$A8,Dados!$R:$R,Dados!$Z$375,Dados!$O:$O,Dados!$Z$381)+COUNTIFS(Dados!$X:$X,G$1,Dados!$G:$G,$A8,Dados!$R:$R,Dados!$Z$376,Dados!$O:$O,Dados!$Z$381)+COUNTIFS(Dados!$X:$X,G$1,Dados!$G:$G,$A8,Dados!$R:$R,Dados!$Z$377,Dados!$O:$O,Dados!$Z$381)+COUNTIFS(Dados!$X:$X,G$1,Dados!$G:$G,$A8,Dados!$R:$R,Dados!$Z$378,Dados!$O:$O,Dados!$Z$381)+COUNTIFS(Dados!$X:$X,G$1,Dados!$G:$G,$A8,Dados!$R:$R,Dados!$Z$379,Dados!$O:$O,Dados!$Z$381)+COUNTIFS(Dados!$X:$X,G$1,Dados!$G:$G,$A8,Dados!$R:$R,Dados!$Z$380,Dados!$O:$O,Dados!$Z$381)</f>
        <v>0</v>
      </c>
      <c r="H8" s="157">
        <f>COUNTIFS(Dados!$X:$X,H$1,Dados!$G:$G,$A8,Dados!$R:$R,Dados!$Z$370,Dados!$O:$O,Dados!$Z$381)+COUNTIFS(Dados!$X:$X,H$1,Dados!$G:$G,$A8,Dados!$R:$R,Dados!$Z$371,Dados!$O:$O,Dados!$Z$381)+COUNTIFS(Dados!$X:$X,H$1,Dados!$G:$G,$A8,Dados!$R:$R,Dados!$Z$372,Dados!$O:$O,Dados!$Z$381)+COUNTIFS(Dados!$X:$X,H$1,Dados!$G:$G,$A8,Dados!$R:$R,Dados!$Z$373,Dados!$O:$O,Dados!$Z$381)+COUNTIFS(Dados!$X:$X,H$1,Dados!$G:$G,$A8,Dados!$R:$R,Dados!$Z$374,Dados!$O:$O,Dados!$Z$381)+COUNTIFS(Dados!$X:$X,H$1,Dados!$G:$G,$A8,Dados!$R:$R,Dados!$Z$375,Dados!$O:$O,Dados!$Z$381)+COUNTIFS(Dados!$X:$X,H$1,Dados!$G:$G,$A8,Dados!$R:$R,Dados!$Z$376,Dados!$O:$O,Dados!$Z$381)+COUNTIFS(Dados!$X:$X,H$1,Dados!$G:$G,$A8,Dados!$R:$R,Dados!$Z$377,Dados!$O:$O,Dados!$Z$381)+COUNTIFS(Dados!$X:$X,H$1,Dados!$G:$G,$A8,Dados!$R:$R,Dados!$Z$378,Dados!$O:$O,Dados!$Z$381)+COUNTIFS(Dados!$X:$X,H$1,Dados!$G:$G,$A8,Dados!$R:$R,Dados!$Z$379,Dados!$O:$O,Dados!$Z$381)+COUNTIFS(Dados!$X:$X,H$1,Dados!$G:$G,$A8,Dados!$R:$R,Dados!$Z$380,Dados!$O:$O,Dados!$Z$381)</f>
        <v>0</v>
      </c>
      <c r="I8" s="157">
        <f ca="1">COUNTIFS(Dados!$X:$X,I$1,Dados!$G:$G,$A8,Dados!$R:$R,Dados!$Z$370,Dados!$O:$O,Dados!$Z$381)+COUNTIFS(Dados!$X:$X,I$1,Dados!$G:$G,$A8,Dados!$R:$R,Dados!$Z$371,Dados!$O:$O,Dados!$Z$381)+COUNTIFS(Dados!$X:$X,I$1,Dados!$G:$G,$A8,Dados!$R:$R,Dados!$Z$372,Dados!$O:$O,Dados!$Z$381)+COUNTIFS(Dados!$X:$X,I$1,Dados!$G:$G,$A8,Dados!$R:$R,Dados!$Z$373,Dados!$O:$O,Dados!$Z$381)+COUNTIFS(Dados!$X:$X,I$1,Dados!$G:$G,$A8,Dados!$R:$R,Dados!$Z$374,Dados!$O:$O,Dados!$Z$381)+COUNTIFS(Dados!$X:$X,I$1,Dados!$G:$G,$A8,Dados!$R:$R,Dados!$Z$375,Dados!$O:$O,Dados!$Z$381)+COUNTIFS(Dados!$X:$X,I$1,Dados!$G:$G,$A8,Dados!$R:$R,Dados!$Z$376,Dados!$O:$O,Dados!$Z$381)+COUNTIFS(Dados!$X:$X,I$1,Dados!$G:$G,$A8,Dados!$R:$R,Dados!$Z$377,Dados!$O:$O,Dados!$Z$381)+COUNTIFS(Dados!$X:$X,I$1,Dados!$G:$G,$A8,Dados!$R:$R,Dados!$Z$378,Dados!$O:$O,Dados!$Z$381)+COUNTIFS(Dados!$X:$X,I$1,Dados!$G:$G,$A8,Dados!$R:$R,Dados!$Z$379,Dados!$O:$O,Dados!$Z$381)+COUNTIFS(Dados!$X:$X,I$1,Dados!$G:$G,$A8,Dados!$R:$R,Dados!$Z$380,Dados!$O:$O,Dados!$Z$381)</f>
        <v>0</v>
      </c>
      <c r="J8" s="157">
        <f>COUNTIFS(Dados!$X:$X,J$1,Dados!$G:$G,$A8,Dados!$R:$R,Dados!$Z$370,Dados!$O:$O,Dados!$Z$381)+COUNTIFS(Dados!$X:$X,J$1,Dados!$G:$G,$A8,Dados!$R:$R,Dados!$Z$371,Dados!$O:$O,Dados!$Z$381)+COUNTIFS(Dados!$X:$X,J$1,Dados!$G:$G,$A8,Dados!$R:$R,Dados!$Z$372,Dados!$O:$O,Dados!$Z$381)+COUNTIFS(Dados!$X:$X,J$1,Dados!$G:$G,$A8,Dados!$R:$R,Dados!$Z$373,Dados!$O:$O,Dados!$Z$381)+COUNTIFS(Dados!$X:$X,J$1,Dados!$G:$G,$A8,Dados!$R:$R,Dados!$Z$374,Dados!$O:$O,Dados!$Z$381)+COUNTIFS(Dados!$X:$X,J$1,Dados!$G:$G,$A8,Dados!$R:$R,Dados!$Z$375,Dados!$O:$O,Dados!$Z$381)+COUNTIFS(Dados!$X:$X,J$1,Dados!$G:$G,$A8,Dados!$R:$R,Dados!$Z$376,Dados!$O:$O,Dados!$Z$381)+COUNTIFS(Dados!$X:$X,J$1,Dados!$G:$G,$A8,Dados!$R:$R,Dados!$Z$377,Dados!$O:$O,Dados!$Z$381)+COUNTIFS(Dados!$X:$X,J$1,Dados!$G:$G,$A8,Dados!$R:$R,Dados!$Z$378,Dados!$O:$O,Dados!$Z$381)+COUNTIFS(Dados!$X:$X,J$1,Dados!$G:$G,$A8,Dados!$R:$R,Dados!$Z$379,Dados!$O:$O,Dados!$Z$381)+COUNTIFS(Dados!$X:$X,J$1,Dados!$G:$G,$A8,Dados!$R:$R,Dados!$Z$380,Dados!$O:$O,Dados!$Z$381)</f>
        <v>0</v>
      </c>
      <c r="K8" s="157">
        <f>COUNTIFS(Dados!$X:$X,K$1,Dados!$G:$G,$A8,Dados!$R:$R,Dados!$Z$370,Dados!$O:$O,Dados!$Z$381)+COUNTIFS(Dados!$X:$X,K$1,Dados!$G:$G,$A8,Dados!$R:$R,Dados!$Z$371,Dados!$O:$O,Dados!$Z$381)+COUNTIFS(Dados!$X:$X,K$1,Dados!$G:$G,$A8,Dados!$R:$R,Dados!$Z$372,Dados!$O:$O,Dados!$Z$381)+COUNTIFS(Dados!$X:$X,K$1,Dados!$G:$G,$A8,Dados!$R:$R,Dados!$Z$373,Dados!$O:$O,Dados!$Z$381)+COUNTIFS(Dados!$X:$X,K$1,Dados!$G:$G,$A8,Dados!$R:$R,Dados!$Z$374,Dados!$O:$O,Dados!$Z$381)+COUNTIFS(Dados!$X:$X,K$1,Dados!$G:$G,$A8,Dados!$R:$R,Dados!$Z$375,Dados!$O:$O,Dados!$Z$381)+COUNTIFS(Dados!$X:$X,K$1,Dados!$G:$G,$A8,Dados!$R:$R,Dados!$Z$376,Dados!$O:$O,Dados!$Z$381)+COUNTIFS(Dados!$X:$X,K$1,Dados!$G:$G,$A8,Dados!$R:$R,Dados!$Z$377,Dados!$O:$O,Dados!$Z$381)+COUNTIFS(Dados!$X:$X,K$1,Dados!$G:$G,$A8,Dados!$R:$R,Dados!$Z$378,Dados!$O:$O,Dados!$Z$381)+COUNTIFS(Dados!$X:$X,K$1,Dados!$G:$G,$A8,Dados!$R:$R,Dados!$Z$379,Dados!$O:$O,Dados!$Z$381)+COUNTIFS(Dados!$X:$X,K$1,Dados!$G:$G,$A8,Dados!$R:$R,Dados!$Z$380,Dados!$O:$O,Dados!$Z$381)</f>
        <v>0</v>
      </c>
      <c r="L8" s="157">
        <f>COUNTIFS(Dados!$X:$X,L$1,Dados!$G:$G,$A8,Dados!$R:$R,Dados!$Z$370,Dados!$O:$O,Dados!$Z$381)+COUNTIFS(Dados!$X:$X,L$1,Dados!$G:$G,$A8,Dados!$R:$R,Dados!$Z$371,Dados!$O:$O,Dados!$Z$381)+COUNTIFS(Dados!$X:$X,L$1,Dados!$G:$G,$A8,Dados!$R:$R,Dados!$Z$372,Dados!$O:$O,Dados!$Z$381)+COUNTIFS(Dados!$X:$X,L$1,Dados!$G:$G,$A8,Dados!$R:$R,Dados!$Z$373,Dados!$O:$O,Dados!$Z$381)+COUNTIFS(Dados!$X:$X,L$1,Dados!$G:$G,$A8,Dados!$R:$R,Dados!$Z$374,Dados!$O:$O,Dados!$Z$381)+COUNTIFS(Dados!$X:$X,L$1,Dados!$G:$G,$A8,Dados!$R:$R,Dados!$Z$375,Dados!$O:$O,Dados!$Z$381)+COUNTIFS(Dados!$X:$X,L$1,Dados!$G:$G,$A8,Dados!$R:$R,Dados!$Z$376,Dados!$O:$O,Dados!$Z$381)+COUNTIFS(Dados!$X:$X,L$1,Dados!$G:$G,$A8,Dados!$R:$R,Dados!$Z$377,Dados!$O:$O,Dados!$Z$381)+COUNTIFS(Dados!$X:$X,L$1,Dados!$G:$G,$A8,Dados!$R:$R,Dados!$Z$378,Dados!$O:$O,Dados!$Z$381)+COUNTIFS(Dados!$X:$X,L$1,Dados!$G:$G,$A8,Dados!$R:$R,Dados!$Z$379,Dados!$O:$O,Dados!$Z$381)+COUNTIFS(Dados!$X:$X,L$1,Dados!$G:$G,$A8,Dados!$R:$R,Dados!$Z$380,Dados!$O:$O,Dados!$Z$381)</f>
        <v>0</v>
      </c>
      <c r="M8" s="157">
        <f>COUNTIFS(Dados!$X:$X,M$1,Dados!$G:$G,$A8,Dados!$R:$R,Dados!$Z$370,Dados!$O:$O,Dados!$Z$381)+COUNTIFS(Dados!$X:$X,M$1,Dados!$G:$G,$A8,Dados!$R:$R,Dados!$Z$371,Dados!$O:$O,Dados!$Z$381)+COUNTIFS(Dados!$X:$X,M$1,Dados!$G:$G,$A8,Dados!$R:$R,Dados!$Z$372,Dados!$O:$O,Dados!$Z$381)+COUNTIFS(Dados!$X:$X,M$1,Dados!$G:$G,$A8,Dados!$R:$R,Dados!$Z$373,Dados!$O:$O,Dados!$Z$381)+COUNTIFS(Dados!$X:$X,M$1,Dados!$G:$G,$A8,Dados!$R:$R,Dados!$Z$374,Dados!$O:$O,Dados!$Z$381)+COUNTIFS(Dados!$X:$X,M$1,Dados!$G:$G,$A8,Dados!$R:$R,Dados!$Z$375,Dados!$O:$O,Dados!$Z$381)+COUNTIFS(Dados!$X:$X,M$1,Dados!$G:$G,$A8,Dados!$R:$R,Dados!$Z$376,Dados!$O:$O,Dados!$Z$381)+COUNTIFS(Dados!$X:$X,M$1,Dados!$G:$G,$A8,Dados!$R:$R,Dados!$Z$377,Dados!$O:$O,Dados!$Z$381)+COUNTIFS(Dados!$X:$X,M$1,Dados!$G:$G,$A8,Dados!$R:$R,Dados!$Z$378,Dados!$O:$O,Dados!$Z$381)+COUNTIFS(Dados!$X:$X,M$1,Dados!$G:$G,$A8,Dados!$R:$R,Dados!$Z$379,Dados!$O:$O,Dados!$Z$381)+COUNTIFS(Dados!$X:$X,M$1,Dados!$G:$G,$A8,Dados!$R:$R,Dados!$Z$380,Dados!$O:$O,Dados!$Z$381)</f>
        <v>0</v>
      </c>
      <c r="N8" s="169">
        <f ca="1">COUNTIFS(Dados!$X:$X,N$1,Dados!$G:$G,$A8,Dados!$R:$R,Dados!$Z$370,Dados!$O:$O,Dados!$Z$381)+COUNTIFS(Dados!$X:$X,N$1,Dados!$G:$G,$A8,Dados!$R:$R,Dados!$Z$371,Dados!$O:$O,Dados!$Z$381)+COUNTIFS(Dados!$X:$X,N$1,Dados!$G:$G,$A8,Dados!$R:$R,Dados!$Z$372,Dados!$O:$O,Dados!$Z$381)+COUNTIFS(Dados!$X:$X,N$1,Dados!$G:$G,$A8,Dados!$R:$R,Dados!$Z$373,Dados!$O:$O,Dados!$Z$381)+COUNTIFS(Dados!$X:$X,N$1,Dados!$G:$G,$A8,Dados!$R:$R,Dados!$Z$374,Dados!$O:$O,Dados!$Z$381)+COUNTIFS(Dados!$X:$X,N$1,Dados!$G:$G,$A8,Dados!$R:$R,Dados!$Z$375,Dados!$O:$O,Dados!$Z$381)+COUNTIFS(Dados!$X:$X,N$1,Dados!$G:$G,$A8,Dados!$R:$R,Dados!$Z$376,Dados!$O:$O,Dados!$Z$381)+COUNTIFS(Dados!$X:$X,N$1,Dados!$G:$G,$A8,Dados!$R:$R,Dados!$Z$377,Dados!$O:$O,Dados!$Z$381)+COUNTIFS(Dados!$X:$X,N$1,Dados!$G:$G,$A8,Dados!$R:$R,Dados!$Z$378,Dados!$O:$O,Dados!$Z$381)+COUNTIFS(Dados!$X:$X,N$1,Dados!$G:$G,$A8,Dados!$R:$R,Dados!$Z$379,Dados!$O:$O,Dados!$Z$381)+COUNTIFS(Dados!$X:$X,N$1,Dados!$G:$G,$A8,Dados!$R:$R,Dados!$Z$380,Dados!$O:$O,Dados!$Z$381)</f>
        <v>1</v>
      </c>
      <c r="O8" s="157">
        <f ca="1">COUNTIFS(Dados!$X:$X,P$1,Dados!$G:$G,$A8,Dados!$R:$R,Dados!$Z$370,Dados!$O:$O,Dados!$Z$381,Dados!$AA:$AA,'RESUMO MENSAL'!$Q$1)+
COUNTIFS(Dados!$X:$X,P$1,Dados!$G:$G,$A8,Dados!$R:$R,Dados!$Z$371,Dados!$O:$O,Dados!$Z$381,Dados!$AA:$AA,'RESUMO MENSAL'!$Q$1)+
COUNTIFS(Dados!$X:$X,P$1,Dados!$G:$G,$A8,Dados!$R:$R,Dados!$Z$372,Dados!$O:$O,Dados!$Z$381,Dados!$AA:$AA,'RESUMO MENSAL'!$Q$1)+
COUNTIFS(Dados!$X:$X,P$1,Dados!$G:$G,$A8,Dados!$R:$R,Dados!$Z$373,Dados!$O:$O,Dados!$Z$381,Dados!$AA:$AA,'RESUMO MENSAL'!$Q$1)+
COUNTIFS(Dados!$X:$X,P$1,Dados!$G:$G,$A8,Dados!$R:$R,Dados!$Z$374,Dados!$O:$O,Dados!$Z$381,Dados!$AA:$AA,'RESUMO MENSAL'!$Q$1)+
COUNTIFS(Dados!$X:$X,P$1,Dados!$G:$G,$A8,Dados!$R:$R,Dados!$Z$375,Dados!$O:$O,Dados!$Z$381,Dados!$AA:$AA,'RESUMO MENSAL'!$Q$1)+
COUNTIFS(Dados!$X:$X,P$1,Dados!$G:$G,$A8,Dados!$R:$R,Dados!$Z$376,Dados!$O:$O,Dados!$Z$381,Dados!$AA:$AA,'RESUMO MENSAL'!$Q$1)+
COUNTIFS(Dados!$X:$X,P$1,Dados!$G:$G,$A8,Dados!$R:$R,Dados!$Z$377,Dados!$O:$O,Dados!$Z$381,Dados!$AA:$AA,'RESUMO MENSAL'!$Q$1)+
COUNTIFS(Dados!$X:$X,P$1,Dados!$G:$G,$A8,Dados!$R:$R,Dados!$Z$378,Dados!$O:$O,Dados!$Z$381,Dados!$AA:$AA,'RESUMO MENSAL'!$Q$1)+
COUNTIFS(Dados!$X:$X,P$1,Dados!$G:$G,$A8,Dados!$R:$R,Dados!$Z$379,Dados!$O:$O,Dados!$Z$381,Dados!$AA:$AA,'RESUMO MENSAL'!$Q$1)+
COUNTIFS(Dados!$X:$X,P$1,Dados!$G:$G,$A8,Dados!$R:$R,Dados!$Z$380,Dados!$O:$O,Dados!$Z$381,Dados!$AA:$AA,'RESUMO MENSAL'!$Q$1)</f>
        <v>0</v>
      </c>
      <c r="P8" s="170">
        <f t="shared" ca="1" si="1"/>
        <v>1</v>
      </c>
    </row>
    <row r="9" spans="1:17" ht="15" customHeight="1">
      <c r="A9">
        <v>56</v>
      </c>
      <c r="B9" s="156" t="str">
        <f t="shared" si="0"/>
        <v xml:space="preserve">UBERLANDIA </v>
      </c>
      <c r="C9" s="157">
        <f ca="1">COUNTIFS(Dados!$X:$X,C$1,Dados!$G:$G,$A9,Dados!$R:$R,Dados!$Z$370,Dados!$O:$O,Dados!$Z$381)+COUNTIFS(Dados!$X:$X,C$1,Dados!$G:$G,$A9,Dados!$R:$R,Dados!$Z$371,Dados!$O:$O,Dados!$Z$381)+COUNTIFS(Dados!$X:$X,C$1,Dados!$G:$G,$A9,Dados!$R:$R,Dados!$Z$372,Dados!$O:$O,Dados!$Z$381)+COUNTIFS(Dados!$X:$X,C$1,Dados!$G:$G,$A9,Dados!$R:$R,Dados!$Z$373,Dados!$O:$O,Dados!$Z$381)+COUNTIFS(Dados!$X:$X,C$1,Dados!$G:$G,$A9,Dados!$R:$R,Dados!$Z$374,Dados!$O:$O,Dados!$Z$381)+COUNTIFS(Dados!$X:$X,C$1,Dados!$G:$G,$A9,Dados!$R:$R,Dados!$Z$375,Dados!$O:$O,Dados!$Z$381)+COUNTIFS(Dados!$X:$X,C$1,Dados!$G:$G,$A9,Dados!$R:$R,Dados!$Z$376,Dados!$O:$O,Dados!$Z$381)+COUNTIFS(Dados!$X:$X,C$1,Dados!$G:$G,$A9,Dados!$R:$R,Dados!$Z$377,Dados!$O:$O,Dados!$Z$381)+COUNTIFS(Dados!$X:$X,C$1,Dados!$G:$G,$A9,Dados!$R:$R,Dados!$Z$378,Dados!$O:$O,Dados!$Z$381)+COUNTIFS(Dados!$X:$X,C$1,Dados!$G:$G,$A9,Dados!$R:$R,Dados!$Z$379,Dados!$O:$O,Dados!$Z$381)+COUNTIFS(Dados!$X:$X,C$1,Dados!$G:$G,$A9,Dados!$R:$R,Dados!$Z$380,Dados!$O:$O,Dados!$Z$381)</f>
        <v>0</v>
      </c>
      <c r="D9" s="157">
        <f ca="1">COUNTIFS(Dados!$X:$X,D$1,Dados!$G:$G,$A9,Dados!$R:$R,Dados!$Z$370,Dados!$O:$O,Dados!$Z$381)+COUNTIFS(Dados!$X:$X,D$1,Dados!$G:$G,$A9,Dados!$R:$R,Dados!$Z$371,Dados!$O:$O,Dados!$Z$381)+COUNTIFS(Dados!$X:$X,D$1,Dados!$G:$G,$A9,Dados!$R:$R,Dados!$Z$372,Dados!$O:$O,Dados!$Z$381)+COUNTIFS(Dados!$X:$X,D$1,Dados!$G:$G,$A9,Dados!$R:$R,Dados!$Z$373,Dados!$O:$O,Dados!$Z$381)+COUNTIFS(Dados!$X:$X,D$1,Dados!$G:$G,$A9,Dados!$R:$R,Dados!$Z$374,Dados!$O:$O,Dados!$Z$381)+COUNTIFS(Dados!$X:$X,D$1,Dados!$G:$G,$A9,Dados!$R:$R,Dados!$Z$375,Dados!$O:$O,Dados!$Z$381)+COUNTIFS(Dados!$X:$X,D$1,Dados!$G:$G,$A9,Dados!$R:$R,Dados!$Z$376,Dados!$O:$O,Dados!$Z$381)+COUNTIFS(Dados!$X:$X,D$1,Dados!$G:$G,$A9,Dados!$R:$R,Dados!$Z$377,Dados!$O:$O,Dados!$Z$381)+COUNTIFS(Dados!$X:$X,D$1,Dados!$G:$G,$A9,Dados!$R:$R,Dados!$Z$378,Dados!$O:$O,Dados!$Z$381)+COUNTIFS(Dados!$X:$X,D$1,Dados!$G:$G,$A9,Dados!$R:$R,Dados!$Z$379,Dados!$O:$O,Dados!$Z$381)+COUNTIFS(Dados!$X:$X,D$1,Dados!$G:$G,$A9,Dados!$R:$R,Dados!$Z$380,Dados!$O:$O,Dados!$Z$381)</f>
        <v>18</v>
      </c>
      <c r="E9" s="157">
        <f ca="1">COUNTIFS(Dados!$X:$X,E$1,Dados!$G:$G,$A9,Dados!$R:$R,Dados!$Z$370,Dados!$O:$O,Dados!$Z$381)+COUNTIFS(Dados!$X:$X,E$1,Dados!$G:$G,$A9,Dados!$R:$R,Dados!$Z$371,Dados!$O:$O,Dados!$Z$381)+COUNTIFS(Dados!$X:$X,E$1,Dados!$G:$G,$A9,Dados!$R:$R,Dados!$Z$372,Dados!$O:$O,Dados!$Z$381)+COUNTIFS(Dados!$X:$X,E$1,Dados!$G:$G,$A9,Dados!$R:$R,Dados!$Z$373,Dados!$O:$O,Dados!$Z$381)+COUNTIFS(Dados!$X:$X,E$1,Dados!$G:$G,$A9,Dados!$R:$R,Dados!$Z$374,Dados!$O:$O,Dados!$Z$381)+COUNTIFS(Dados!$X:$X,E$1,Dados!$G:$G,$A9,Dados!$R:$R,Dados!$Z$375,Dados!$O:$O,Dados!$Z$381)+COUNTIFS(Dados!$X:$X,E$1,Dados!$G:$G,$A9,Dados!$R:$R,Dados!$Z$376,Dados!$O:$O,Dados!$Z$381)+COUNTIFS(Dados!$X:$X,E$1,Dados!$G:$G,$A9,Dados!$R:$R,Dados!$Z$377,Dados!$O:$O,Dados!$Z$381)+COUNTIFS(Dados!$X:$X,E$1,Dados!$G:$G,$A9,Dados!$R:$R,Dados!$Z$378,Dados!$O:$O,Dados!$Z$381)+COUNTIFS(Dados!$X:$X,E$1,Dados!$G:$G,$A9,Dados!$R:$R,Dados!$Z$379,Dados!$O:$O,Dados!$Z$381)+COUNTIFS(Dados!$X:$X,E$1,Dados!$G:$G,$A9,Dados!$R:$R,Dados!$Z$380,Dados!$O:$O,Dados!$Z$381)</f>
        <v>54</v>
      </c>
      <c r="F9" s="157">
        <f ca="1">COUNTIFS(Dados!$X:$X,F$1,Dados!$G:$G,$A9,Dados!$R:$R,Dados!$Z$370,Dados!$O:$O,Dados!$Z$381)+COUNTIFS(Dados!$X:$X,F$1,Dados!$G:$G,$A9,Dados!$R:$R,Dados!$Z$371,Dados!$O:$O,Dados!$Z$381)+COUNTIFS(Dados!$X:$X,F$1,Dados!$G:$G,$A9,Dados!$R:$R,Dados!$Z$372,Dados!$O:$O,Dados!$Z$381)+COUNTIFS(Dados!$X:$X,F$1,Dados!$G:$G,$A9,Dados!$R:$R,Dados!$Z$373,Dados!$O:$O,Dados!$Z$381)+COUNTIFS(Dados!$X:$X,F$1,Dados!$G:$G,$A9,Dados!$R:$R,Dados!$Z$374,Dados!$O:$O,Dados!$Z$381)+COUNTIFS(Dados!$X:$X,F$1,Dados!$G:$G,$A9,Dados!$R:$R,Dados!$Z$375,Dados!$O:$O,Dados!$Z$381)+COUNTIFS(Dados!$X:$X,F$1,Dados!$G:$G,$A9,Dados!$R:$R,Dados!$Z$376,Dados!$O:$O,Dados!$Z$381)+COUNTIFS(Dados!$X:$X,F$1,Dados!$G:$G,$A9,Dados!$R:$R,Dados!$Z$377,Dados!$O:$O,Dados!$Z$381)+COUNTIFS(Dados!$X:$X,F$1,Dados!$G:$G,$A9,Dados!$R:$R,Dados!$Z$378,Dados!$O:$O,Dados!$Z$381)+COUNTIFS(Dados!$X:$X,F$1,Dados!$G:$G,$A9,Dados!$R:$R,Dados!$Z$379,Dados!$O:$O,Dados!$Z$381)+COUNTIFS(Dados!$X:$X,F$1,Dados!$G:$G,$A9,Dados!$R:$R,Dados!$Z$380,Dados!$O:$O,Dados!$Z$381)</f>
        <v>10</v>
      </c>
      <c r="G9" s="157">
        <f ca="1">COUNTIFS(Dados!$X:$X,G$1,Dados!$G:$G,$A9,Dados!$R:$R,Dados!$Z$370,Dados!$O:$O,Dados!$Z$381)+COUNTIFS(Dados!$X:$X,G$1,Dados!$G:$G,$A9,Dados!$R:$R,Dados!$Z$371,Dados!$O:$O,Dados!$Z$381)+COUNTIFS(Dados!$X:$X,G$1,Dados!$G:$G,$A9,Dados!$R:$R,Dados!$Z$372,Dados!$O:$O,Dados!$Z$381)+COUNTIFS(Dados!$X:$X,G$1,Dados!$G:$G,$A9,Dados!$R:$R,Dados!$Z$373,Dados!$O:$O,Dados!$Z$381)+COUNTIFS(Dados!$X:$X,G$1,Dados!$G:$G,$A9,Dados!$R:$R,Dados!$Z$374,Dados!$O:$O,Dados!$Z$381)+COUNTIFS(Dados!$X:$X,G$1,Dados!$G:$G,$A9,Dados!$R:$R,Dados!$Z$375,Dados!$O:$O,Dados!$Z$381)+COUNTIFS(Dados!$X:$X,G$1,Dados!$G:$G,$A9,Dados!$R:$R,Dados!$Z$376,Dados!$O:$O,Dados!$Z$381)+COUNTIFS(Dados!$X:$X,G$1,Dados!$G:$G,$A9,Dados!$R:$R,Dados!$Z$377,Dados!$O:$O,Dados!$Z$381)+COUNTIFS(Dados!$X:$X,G$1,Dados!$G:$G,$A9,Dados!$R:$R,Dados!$Z$378,Dados!$O:$O,Dados!$Z$381)+COUNTIFS(Dados!$X:$X,G$1,Dados!$G:$G,$A9,Dados!$R:$R,Dados!$Z$379,Dados!$O:$O,Dados!$Z$381)+COUNTIFS(Dados!$X:$X,G$1,Dados!$G:$G,$A9,Dados!$R:$R,Dados!$Z$380,Dados!$O:$O,Dados!$Z$381)</f>
        <v>63</v>
      </c>
      <c r="H9" s="157">
        <f ca="1">COUNTIFS(Dados!$X:$X,H$1,Dados!$G:$G,$A9,Dados!$R:$R,Dados!$Z$370,Dados!$O:$O,Dados!$Z$381)+COUNTIFS(Dados!$X:$X,H$1,Dados!$G:$G,$A9,Dados!$R:$R,Dados!$Z$371,Dados!$O:$O,Dados!$Z$381)+COUNTIFS(Dados!$X:$X,H$1,Dados!$G:$G,$A9,Dados!$R:$R,Dados!$Z$372,Dados!$O:$O,Dados!$Z$381)+COUNTIFS(Dados!$X:$X,H$1,Dados!$G:$G,$A9,Dados!$R:$R,Dados!$Z$373,Dados!$O:$O,Dados!$Z$381)+COUNTIFS(Dados!$X:$X,H$1,Dados!$G:$G,$A9,Dados!$R:$R,Dados!$Z$374,Dados!$O:$O,Dados!$Z$381)+COUNTIFS(Dados!$X:$X,H$1,Dados!$G:$G,$A9,Dados!$R:$R,Dados!$Z$375,Dados!$O:$O,Dados!$Z$381)+COUNTIFS(Dados!$X:$X,H$1,Dados!$G:$G,$A9,Dados!$R:$R,Dados!$Z$376,Dados!$O:$O,Dados!$Z$381)+COUNTIFS(Dados!$X:$X,H$1,Dados!$G:$G,$A9,Dados!$R:$R,Dados!$Z$377,Dados!$O:$O,Dados!$Z$381)+COUNTIFS(Dados!$X:$X,H$1,Dados!$G:$G,$A9,Dados!$R:$R,Dados!$Z$378,Dados!$O:$O,Dados!$Z$381)+COUNTIFS(Dados!$X:$X,H$1,Dados!$G:$G,$A9,Dados!$R:$R,Dados!$Z$379,Dados!$O:$O,Dados!$Z$381)+COUNTIFS(Dados!$X:$X,H$1,Dados!$G:$G,$A9,Dados!$R:$R,Dados!$Z$380,Dados!$O:$O,Dados!$Z$381)</f>
        <v>0</v>
      </c>
      <c r="I9" s="157">
        <f ca="1">COUNTIFS(Dados!$X:$X,I$1,Dados!$G:$G,$A9,Dados!$R:$R,Dados!$Z$370,Dados!$O:$O,Dados!$Z$381)+COUNTIFS(Dados!$X:$X,I$1,Dados!$G:$G,$A9,Dados!$R:$R,Dados!$Z$371,Dados!$O:$O,Dados!$Z$381)+COUNTIFS(Dados!$X:$X,I$1,Dados!$G:$G,$A9,Dados!$R:$R,Dados!$Z$372,Dados!$O:$O,Dados!$Z$381)+COUNTIFS(Dados!$X:$X,I$1,Dados!$G:$G,$A9,Dados!$R:$R,Dados!$Z$373,Dados!$O:$O,Dados!$Z$381)+COUNTIFS(Dados!$X:$X,I$1,Dados!$G:$G,$A9,Dados!$R:$R,Dados!$Z$374,Dados!$O:$O,Dados!$Z$381)+COUNTIFS(Dados!$X:$X,I$1,Dados!$G:$G,$A9,Dados!$R:$R,Dados!$Z$375,Dados!$O:$O,Dados!$Z$381)+COUNTIFS(Dados!$X:$X,I$1,Dados!$G:$G,$A9,Dados!$R:$R,Dados!$Z$376,Dados!$O:$O,Dados!$Z$381)+COUNTIFS(Dados!$X:$X,I$1,Dados!$G:$G,$A9,Dados!$R:$R,Dados!$Z$377,Dados!$O:$O,Dados!$Z$381)+COUNTIFS(Dados!$X:$X,I$1,Dados!$G:$G,$A9,Dados!$R:$R,Dados!$Z$378,Dados!$O:$O,Dados!$Z$381)+COUNTIFS(Dados!$X:$X,I$1,Dados!$G:$G,$A9,Dados!$R:$R,Dados!$Z$379,Dados!$O:$O,Dados!$Z$381)+COUNTIFS(Dados!$X:$X,I$1,Dados!$G:$G,$A9,Dados!$R:$R,Dados!$Z$380,Dados!$O:$O,Dados!$Z$381)</f>
        <v>0</v>
      </c>
      <c r="J9" s="157">
        <f ca="1">COUNTIFS(Dados!$X:$X,J$1,Dados!$G:$G,$A9,Dados!$R:$R,Dados!$Z$370,Dados!$O:$O,Dados!$Z$381)+COUNTIFS(Dados!$X:$X,J$1,Dados!$G:$G,$A9,Dados!$R:$R,Dados!$Z$371,Dados!$O:$O,Dados!$Z$381)+COUNTIFS(Dados!$X:$X,J$1,Dados!$G:$G,$A9,Dados!$R:$R,Dados!$Z$372,Dados!$O:$O,Dados!$Z$381)+COUNTIFS(Dados!$X:$X,J$1,Dados!$G:$G,$A9,Dados!$R:$R,Dados!$Z$373,Dados!$O:$O,Dados!$Z$381)+COUNTIFS(Dados!$X:$X,J$1,Dados!$G:$G,$A9,Dados!$R:$R,Dados!$Z$374,Dados!$O:$O,Dados!$Z$381)+COUNTIFS(Dados!$X:$X,J$1,Dados!$G:$G,$A9,Dados!$R:$R,Dados!$Z$375,Dados!$O:$O,Dados!$Z$381)+COUNTIFS(Dados!$X:$X,J$1,Dados!$G:$G,$A9,Dados!$R:$R,Dados!$Z$376,Dados!$O:$O,Dados!$Z$381)+COUNTIFS(Dados!$X:$X,J$1,Dados!$G:$G,$A9,Dados!$R:$R,Dados!$Z$377,Dados!$O:$O,Dados!$Z$381)+COUNTIFS(Dados!$X:$X,J$1,Dados!$G:$G,$A9,Dados!$R:$R,Dados!$Z$378,Dados!$O:$O,Dados!$Z$381)+COUNTIFS(Dados!$X:$X,J$1,Dados!$G:$G,$A9,Dados!$R:$R,Dados!$Z$379,Dados!$O:$O,Dados!$Z$381)+COUNTIFS(Dados!$X:$X,J$1,Dados!$G:$G,$A9,Dados!$R:$R,Dados!$Z$380,Dados!$O:$O,Dados!$Z$381)</f>
        <v>0</v>
      </c>
      <c r="K9" s="157">
        <f ca="1">COUNTIFS(Dados!$X:$X,K$1,Dados!$G:$G,$A9,Dados!$R:$R,Dados!$Z$370,Dados!$O:$O,Dados!$Z$381)+COUNTIFS(Dados!$X:$X,K$1,Dados!$G:$G,$A9,Dados!$R:$R,Dados!$Z$371,Dados!$O:$O,Dados!$Z$381)+COUNTIFS(Dados!$X:$X,K$1,Dados!$G:$G,$A9,Dados!$R:$R,Dados!$Z$372,Dados!$O:$O,Dados!$Z$381)+COUNTIFS(Dados!$X:$X,K$1,Dados!$G:$G,$A9,Dados!$R:$R,Dados!$Z$373,Dados!$O:$O,Dados!$Z$381)+COUNTIFS(Dados!$X:$X,K$1,Dados!$G:$G,$A9,Dados!$R:$R,Dados!$Z$374,Dados!$O:$O,Dados!$Z$381)+COUNTIFS(Dados!$X:$X,K$1,Dados!$G:$G,$A9,Dados!$R:$R,Dados!$Z$375,Dados!$O:$O,Dados!$Z$381)+COUNTIFS(Dados!$X:$X,K$1,Dados!$G:$G,$A9,Dados!$R:$R,Dados!$Z$376,Dados!$O:$O,Dados!$Z$381)+COUNTIFS(Dados!$X:$X,K$1,Dados!$G:$G,$A9,Dados!$R:$R,Dados!$Z$377,Dados!$O:$O,Dados!$Z$381)+COUNTIFS(Dados!$X:$X,K$1,Dados!$G:$G,$A9,Dados!$R:$R,Dados!$Z$378,Dados!$O:$O,Dados!$Z$381)+COUNTIFS(Dados!$X:$X,K$1,Dados!$G:$G,$A9,Dados!$R:$R,Dados!$Z$379,Dados!$O:$O,Dados!$Z$381)+COUNTIFS(Dados!$X:$X,K$1,Dados!$G:$G,$A9,Dados!$R:$R,Dados!$Z$380,Dados!$O:$O,Dados!$Z$381)</f>
        <v>0</v>
      </c>
      <c r="L9" s="157">
        <f ca="1">COUNTIFS(Dados!$X:$X,L$1,Dados!$G:$G,$A9,Dados!$R:$R,Dados!$Z$370,Dados!$O:$O,Dados!$Z$381)+COUNTIFS(Dados!$X:$X,L$1,Dados!$G:$G,$A9,Dados!$R:$R,Dados!$Z$371,Dados!$O:$O,Dados!$Z$381)+COUNTIFS(Dados!$X:$X,L$1,Dados!$G:$G,$A9,Dados!$R:$R,Dados!$Z$372,Dados!$O:$O,Dados!$Z$381)+COUNTIFS(Dados!$X:$X,L$1,Dados!$G:$G,$A9,Dados!$R:$R,Dados!$Z$373,Dados!$O:$O,Dados!$Z$381)+COUNTIFS(Dados!$X:$X,L$1,Dados!$G:$G,$A9,Dados!$R:$R,Dados!$Z$374,Dados!$O:$O,Dados!$Z$381)+COUNTIFS(Dados!$X:$X,L$1,Dados!$G:$G,$A9,Dados!$R:$R,Dados!$Z$375,Dados!$O:$O,Dados!$Z$381)+COUNTIFS(Dados!$X:$X,L$1,Dados!$G:$G,$A9,Dados!$R:$R,Dados!$Z$376,Dados!$O:$O,Dados!$Z$381)+COUNTIFS(Dados!$X:$X,L$1,Dados!$G:$G,$A9,Dados!$R:$R,Dados!$Z$377,Dados!$O:$O,Dados!$Z$381)+COUNTIFS(Dados!$X:$X,L$1,Dados!$G:$G,$A9,Dados!$R:$R,Dados!$Z$378,Dados!$O:$O,Dados!$Z$381)+COUNTIFS(Dados!$X:$X,L$1,Dados!$G:$G,$A9,Dados!$R:$R,Dados!$Z$379,Dados!$O:$O,Dados!$Z$381)+COUNTIFS(Dados!$X:$X,L$1,Dados!$G:$G,$A9,Dados!$R:$R,Dados!$Z$380,Dados!$O:$O,Dados!$Z$381)</f>
        <v>1</v>
      </c>
      <c r="M9" s="157">
        <f ca="1">COUNTIFS(Dados!$X:$X,M$1,Dados!$G:$G,$A9,Dados!$R:$R,Dados!$Z$370,Dados!$O:$O,Dados!$Z$381)+COUNTIFS(Dados!$X:$X,M$1,Dados!$G:$G,$A9,Dados!$R:$R,Dados!$Z$371,Dados!$O:$O,Dados!$Z$381)+COUNTIFS(Dados!$X:$X,M$1,Dados!$G:$G,$A9,Dados!$R:$R,Dados!$Z$372,Dados!$O:$O,Dados!$Z$381)+COUNTIFS(Dados!$X:$X,M$1,Dados!$G:$G,$A9,Dados!$R:$R,Dados!$Z$373,Dados!$O:$O,Dados!$Z$381)+COUNTIFS(Dados!$X:$X,M$1,Dados!$G:$G,$A9,Dados!$R:$R,Dados!$Z$374,Dados!$O:$O,Dados!$Z$381)+COUNTIFS(Dados!$X:$X,M$1,Dados!$G:$G,$A9,Dados!$R:$R,Dados!$Z$375,Dados!$O:$O,Dados!$Z$381)+COUNTIFS(Dados!$X:$X,M$1,Dados!$G:$G,$A9,Dados!$R:$R,Dados!$Z$376,Dados!$O:$O,Dados!$Z$381)+COUNTIFS(Dados!$X:$X,M$1,Dados!$G:$G,$A9,Dados!$R:$R,Dados!$Z$377,Dados!$O:$O,Dados!$Z$381)+COUNTIFS(Dados!$X:$X,M$1,Dados!$G:$G,$A9,Dados!$R:$R,Dados!$Z$378,Dados!$O:$O,Dados!$Z$381)+COUNTIFS(Dados!$X:$X,M$1,Dados!$G:$G,$A9,Dados!$R:$R,Dados!$Z$379,Dados!$O:$O,Dados!$Z$381)+COUNTIFS(Dados!$X:$X,M$1,Dados!$G:$G,$A9,Dados!$R:$R,Dados!$Z$380,Dados!$O:$O,Dados!$Z$381)</f>
        <v>1</v>
      </c>
      <c r="N9" s="169">
        <f ca="1">COUNTIFS(Dados!$X:$X,N$1,Dados!$G:$G,$A9,Dados!$R:$R,Dados!$Z$370,Dados!$O:$O,Dados!$Z$381)+COUNTIFS(Dados!$X:$X,N$1,Dados!$G:$G,$A9,Dados!$R:$R,Dados!$Z$371,Dados!$O:$O,Dados!$Z$381)+COUNTIFS(Dados!$X:$X,N$1,Dados!$G:$G,$A9,Dados!$R:$R,Dados!$Z$372,Dados!$O:$O,Dados!$Z$381)+COUNTIFS(Dados!$X:$X,N$1,Dados!$G:$G,$A9,Dados!$R:$R,Dados!$Z$373,Dados!$O:$O,Dados!$Z$381)+COUNTIFS(Dados!$X:$X,N$1,Dados!$G:$G,$A9,Dados!$R:$R,Dados!$Z$374,Dados!$O:$O,Dados!$Z$381)+COUNTIFS(Dados!$X:$X,N$1,Dados!$G:$G,$A9,Dados!$R:$R,Dados!$Z$375,Dados!$O:$O,Dados!$Z$381)+COUNTIFS(Dados!$X:$X,N$1,Dados!$G:$G,$A9,Dados!$R:$R,Dados!$Z$376,Dados!$O:$O,Dados!$Z$381)+COUNTIFS(Dados!$X:$X,N$1,Dados!$G:$G,$A9,Dados!$R:$R,Dados!$Z$377,Dados!$O:$O,Dados!$Z$381)+COUNTIFS(Dados!$X:$X,N$1,Dados!$G:$G,$A9,Dados!$R:$R,Dados!$Z$378,Dados!$O:$O,Dados!$Z$381)+COUNTIFS(Dados!$X:$X,N$1,Dados!$G:$G,$A9,Dados!$R:$R,Dados!$Z$379,Dados!$O:$O,Dados!$Z$381)+COUNTIFS(Dados!$X:$X,N$1,Dados!$G:$G,$A9,Dados!$R:$R,Dados!$Z$380,Dados!$O:$O,Dados!$Z$381)</f>
        <v>0</v>
      </c>
      <c r="O9" s="157">
        <f ca="1">COUNTIFS(Dados!$X:$X,P$1,Dados!$G:$G,$A9,Dados!$R:$R,Dados!$Z$370,Dados!$O:$O,Dados!$Z$381,Dados!$AA:$AA,'RESUMO MENSAL'!$Q$1)+
COUNTIFS(Dados!$X:$X,P$1,Dados!$G:$G,$A9,Dados!$R:$R,Dados!$Z$371,Dados!$O:$O,Dados!$Z$381,Dados!$AA:$AA,'RESUMO MENSAL'!$Q$1)+
COUNTIFS(Dados!$X:$X,P$1,Dados!$G:$G,$A9,Dados!$R:$R,Dados!$Z$372,Dados!$O:$O,Dados!$Z$381,Dados!$AA:$AA,'RESUMO MENSAL'!$Q$1)+
COUNTIFS(Dados!$X:$X,P$1,Dados!$G:$G,$A9,Dados!$R:$R,Dados!$Z$373,Dados!$O:$O,Dados!$Z$381,Dados!$AA:$AA,'RESUMO MENSAL'!$Q$1)+
COUNTIFS(Dados!$X:$X,P$1,Dados!$G:$G,$A9,Dados!$R:$R,Dados!$Z$374,Dados!$O:$O,Dados!$Z$381,Dados!$AA:$AA,'RESUMO MENSAL'!$Q$1)+
COUNTIFS(Dados!$X:$X,P$1,Dados!$G:$G,$A9,Dados!$R:$R,Dados!$Z$375,Dados!$O:$O,Dados!$Z$381,Dados!$AA:$AA,'RESUMO MENSAL'!$Q$1)+
COUNTIFS(Dados!$X:$X,P$1,Dados!$G:$G,$A9,Dados!$R:$R,Dados!$Z$376,Dados!$O:$O,Dados!$Z$381,Dados!$AA:$AA,'RESUMO MENSAL'!$Q$1)+
COUNTIFS(Dados!$X:$X,P$1,Dados!$G:$G,$A9,Dados!$R:$R,Dados!$Z$377,Dados!$O:$O,Dados!$Z$381,Dados!$AA:$AA,'RESUMO MENSAL'!$Q$1)+
COUNTIFS(Dados!$X:$X,P$1,Dados!$G:$G,$A9,Dados!$R:$R,Dados!$Z$378,Dados!$O:$O,Dados!$Z$381,Dados!$AA:$AA,'RESUMO MENSAL'!$Q$1)+
COUNTIFS(Dados!$X:$X,P$1,Dados!$G:$G,$A9,Dados!$R:$R,Dados!$Z$379,Dados!$O:$O,Dados!$Z$381,Dados!$AA:$AA,'RESUMO MENSAL'!$Q$1)+
COUNTIFS(Dados!$X:$X,P$1,Dados!$G:$G,$A9,Dados!$R:$R,Dados!$Z$380,Dados!$O:$O,Dados!$Z$381,Dados!$AA:$AA,'RESUMO MENSAL'!$Q$1)</f>
        <v>0</v>
      </c>
      <c r="P9" s="170">
        <f t="shared" ca="1" si="1"/>
        <v>147</v>
      </c>
    </row>
    <row r="10" spans="1:17" ht="15.75" customHeight="1">
      <c r="A10">
        <v>990</v>
      </c>
      <c r="B10" s="156" t="str">
        <f t="shared" si="0"/>
        <v>VENEZA</v>
      </c>
      <c r="C10" s="157">
        <f ca="1">COUNTIFS(Dados!$X:$X,C$1,Dados!$G:$G,$A10,Dados!$R:$R,Dados!$Z$370,Dados!$O:$O,Dados!$Z$381)+COUNTIFS(Dados!$X:$X,C$1,Dados!$G:$G,$A10,Dados!$R:$R,Dados!$Z$371,Dados!$O:$O,Dados!$Z$381)+COUNTIFS(Dados!$X:$X,C$1,Dados!$G:$G,$A10,Dados!$R:$R,Dados!$Z$372,Dados!$O:$O,Dados!$Z$381)+COUNTIFS(Dados!$X:$X,C$1,Dados!$G:$G,$A10,Dados!$R:$R,Dados!$Z$373,Dados!$O:$O,Dados!$Z$381)+COUNTIFS(Dados!$X:$X,C$1,Dados!$G:$G,$A10,Dados!$R:$R,Dados!$Z$374,Dados!$O:$O,Dados!$Z$381)+COUNTIFS(Dados!$X:$X,C$1,Dados!$G:$G,$A10,Dados!$R:$R,Dados!$Z$375,Dados!$O:$O,Dados!$Z$381)+COUNTIFS(Dados!$X:$X,C$1,Dados!$G:$G,$A10,Dados!$R:$R,Dados!$Z$376,Dados!$O:$O,Dados!$Z$381)+COUNTIFS(Dados!$X:$X,C$1,Dados!$G:$G,$A10,Dados!$R:$R,Dados!$Z$377,Dados!$O:$O,Dados!$Z$381)+COUNTIFS(Dados!$X:$X,C$1,Dados!$G:$G,$A10,Dados!$R:$R,Dados!$Z$378,Dados!$O:$O,Dados!$Z$381)+COUNTIFS(Dados!$X:$X,C$1,Dados!$G:$G,$A10,Dados!$R:$R,Dados!$Z$379,Dados!$O:$O,Dados!$Z$381)+COUNTIFS(Dados!$X:$X,C$1,Dados!$G:$G,$A10,Dados!$R:$R,Dados!$Z$380,Dados!$O:$O,Dados!$Z$381)</f>
        <v>0</v>
      </c>
      <c r="D10" s="157">
        <f ca="1">COUNTIFS(Dados!$X:$X,D$1,Dados!$G:$G,$A10,Dados!$R:$R,Dados!$Z$370,Dados!$O:$O,Dados!$Z$381)+COUNTIFS(Dados!$X:$X,D$1,Dados!$G:$G,$A10,Dados!$R:$R,Dados!$Z$371,Dados!$O:$O,Dados!$Z$381)+COUNTIFS(Dados!$X:$X,D$1,Dados!$G:$G,$A10,Dados!$R:$R,Dados!$Z$372,Dados!$O:$O,Dados!$Z$381)+COUNTIFS(Dados!$X:$X,D$1,Dados!$G:$G,$A10,Dados!$R:$R,Dados!$Z$373,Dados!$O:$O,Dados!$Z$381)+COUNTIFS(Dados!$X:$X,D$1,Dados!$G:$G,$A10,Dados!$R:$R,Dados!$Z$374,Dados!$O:$O,Dados!$Z$381)+COUNTIFS(Dados!$X:$X,D$1,Dados!$G:$G,$A10,Dados!$R:$R,Dados!$Z$375,Dados!$O:$O,Dados!$Z$381)+COUNTIFS(Dados!$X:$X,D$1,Dados!$G:$G,$A10,Dados!$R:$R,Dados!$Z$376,Dados!$O:$O,Dados!$Z$381)+COUNTIFS(Dados!$X:$X,D$1,Dados!$G:$G,$A10,Dados!$R:$R,Dados!$Z$377,Dados!$O:$O,Dados!$Z$381)+COUNTIFS(Dados!$X:$X,D$1,Dados!$G:$G,$A10,Dados!$R:$R,Dados!$Z$378,Dados!$O:$O,Dados!$Z$381)+COUNTIFS(Dados!$X:$X,D$1,Dados!$G:$G,$A10,Dados!$R:$R,Dados!$Z$379,Dados!$O:$O,Dados!$Z$381)+COUNTIFS(Dados!$X:$X,D$1,Dados!$G:$G,$A10,Dados!$R:$R,Dados!$Z$380,Dados!$O:$O,Dados!$Z$381)</f>
        <v>0</v>
      </c>
      <c r="E10" s="157">
        <f ca="1">COUNTIFS(Dados!$X:$X,E$1,Dados!$G:$G,$A10,Dados!$R:$R,Dados!$Z$370,Dados!$O:$O,Dados!$Z$381)+COUNTIFS(Dados!$X:$X,E$1,Dados!$G:$G,$A10,Dados!$R:$R,Dados!$Z$371,Dados!$O:$O,Dados!$Z$381)+COUNTIFS(Dados!$X:$X,E$1,Dados!$G:$G,$A10,Dados!$R:$R,Dados!$Z$372,Dados!$O:$O,Dados!$Z$381)+COUNTIFS(Dados!$X:$X,E$1,Dados!$G:$G,$A10,Dados!$R:$R,Dados!$Z$373,Dados!$O:$O,Dados!$Z$381)+COUNTIFS(Dados!$X:$X,E$1,Dados!$G:$G,$A10,Dados!$R:$R,Dados!$Z$374,Dados!$O:$O,Dados!$Z$381)+COUNTIFS(Dados!$X:$X,E$1,Dados!$G:$G,$A10,Dados!$R:$R,Dados!$Z$375,Dados!$O:$O,Dados!$Z$381)+COUNTIFS(Dados!$X:$X,E$1,Dados!$G:$G,$A10,Dados!$R:$R,Dados!$Z$376,Dados!$O:$O,Dados!$Z$381)+COUNTIFS(Dados!$X:$X,E$1,Dados!$G:$G,$A10,Dados!$R:$R,Dados!$Z$377,Dados!$O:$O,Dados!$Z$381)+COUNTIFS(Dados!$X:$X,E$1,Dados!$G:$G,$A10,Dados!$R:$R,Dados!$Z$378,Dados!$O:$O,Dados!$Z$381)+COUNTIFS(Dados!$X:$X,E$1,Dados!$G:$G,$A10,Dados!$R:$R,Dados!$Z$379,Dados!$O:$O,Dados!$Z$381)+COUNTIFS(Dados!$X:$X,E$1,Dados!$G:$G,$A10,Dados!$R:$R,Dados!$Z$380,Dados!$O:$O,Dados!$Z$381)</f>
        <v>0</v>
      </c>
      <c r="F10" s="157">
        <f ca="1">COUNTIFS(Dados!$X:$X,F$1,Dados!$G:$G,$A10,Dados!$R:$R,Dados!$Z$370,Dados!$O:$O,Dados!$Z$381)+COUNTIFS(Dados!$X:$X,F$1,Dados!$G:$G,$A10,Dados!$R:$R,Dados!$Z$371,Dados!$O:$O,Dados!$Z$381)+COUNTIFS(Dados!$X:$X,F$1,Dados!$G:$G,$A10,Dados!$R:$R,Dados!$Z$372,Dados!$O:$O,Dados!$Z$381)+COUNTIFS(Dados!$X:$X,F$1,Dados!$G:$G,$A10,Dados!$R:$R,Dados!$Z$373,Dados!$O:$O,Dados!$Z$381)+COUNTIFS(Dados!$X:$X,F$1,Dados!$G:$G,$A10,Dados!$R:$R,Dados!$Z$374,Dados!$O:$O,Dados!$Z$381)+COUNTIFS(Dados!$X:$X,F$1,Dados!$G:$G,$A10,Dados!$R:$R,Dados!$Z$375,Dados!$O:$O,Dados!$Z$381)+COUNTIFS(Dados!$X:$X,F$1,Dados!$G:$G,$A10,Dados!$R:$R,Dados!$Z$376,Dados!$O:$O,Dados!$Z$381)+COUNTIFS(Dados!$X:$X,F$1,Dados!$G:$G,$A10,Dados!$R:$R,Dados!$Z$377,Dados!$O:$O,Dados!$Z$381)+COUNTIFS(Dados!$X:$X,F$1,Dados!$G:$G,$A10,Dados!$R:$R,Dados!$Z$378,Dados!$O:$O,Dados!$Z$381)+COUNTIFS(Dados!$X:$X,F$1,Dados!$G:$G,$A10,Dados!$R:$R,Dados!$Z$379,Dados!$O:$O,Dados!$Z$381)+COUNTIFS(Dados!$X:$X,F$1,Dados!$G:$G,$A10,Dados!$R:$R,Dados!$Z$380,Dados!$O:$O,Dados!$Z$381)</f>
        <v>0</v>
      </c>
      <c r="G10" s="157">
        <f ca="1">COUNTIFS(Dados!$X:$X,G$1,Dados!$G:$G,$A10,Dados!$R:$R,Dados!$Z$370,Dados!$O:$O,Dados!$Z$381)+COUNTIFS(Dados!$X:$X,G$1,Dados!$G:$G,$A10,Dados!$R:$R,Dados!$Z$371,Dados!$O:$O,Dados!$Z$381)+COUNTIFS(Dados!$X:$X,G$1,Dados!$G:$G,$A10,Dados!$R:$R,Dados!$Z$372,Dados!$O:$O,Dados!$Z$381)+COUNTIFS(Dados!$X:$X,G$1,Dados!$G:$G,$A10,Dados!$R:$R,Dados!$Z$373,Dados!$O:$O,Dados!$Z$381)+COUNTIFS(Dados!$X:$X,G$1,Dados!$G:$G,$A10,Dados!$R:$R,Dados!$Z$374,Dados!$O:$O,Dados!$Z$381)+COUNTIFS(Dados!$X:$X,G$1,Dados!$G:$G,$A10,Dados!$R:$R,Dados!$Z$375,Dados!$O:$O,Dados!$Z$381)+COUNTIFS(Dados!$X:$X,G$1,Dados!$G:$G,$A10,Dados!$R:$R,Dados!$Z$376,Dados!$O:$O,Dados!$Z$381)+COUNTIFS(Dados!$X:$X,G$1,Dados!$G:$G,$A10,Dados!$R:$R,Dados!$Z$377,Dados!$O:$O,Dados!$Z$381)+COUNTIFS(Dados!$X:$X,G$1,Dados!$G:$G,$A10,Dados!$R:$R,Dados!$Z$378,Dados!$O:$O,Dados!$Z$381)+COUNTIFS(Dados!$X:$X,G$1,Dados!$G:$G,$A10,Dados!$R:$R,Dados!$Z$379,Dados!$O:$O,Dados!$Z$381)+COUNTIFS(Dados!$X:$X,G$1,Dados!$G:$G,$A10,Dados!$R:$R,Dados!$Z$380,Dados!$O:$O,Dados!$Z$381)</f>
        <v>0</v>
      </c>
      <c r="H10" s="157">
        <f ca="1">COUNTIFS(Dados!$X:$X,H$1,Dados!$G:$G,$A10,Dados!$R:$R,Dados!$Z$370,Dados!$O:$O,Dados!$Z$381)+COUNTIFS(Dados!$X:$X,H$1,Dados!$G:$G,$A10,Dados!$R:$R,Dados!$Z$371,Dados!$O:$O,Dados!$Z$381)+COUNTIFS(Dados!$X:$X,H$1,Dados!$G:$G,$A10,Dados!$R:$R,Dados!$Z$372,Dados!$O:$O,Dados!$Z$381)+COUNTIFS(Dados!$X:$X,H$1,Dados!$G:$G,$A10,Dados!$R:$R,Dados!$Z$373,Dados!$O:$O,Dados!$Z$381)+COUNTIFS(Dados!$X:$X,H$1,Dados!$G:$G,$A10,Dados!$R:$R,Dados!$Z$374,Dados!$O:$O,Dados!$Z$381)+COUNTIFS(Dados!$X:$X,H$1,Dados!$G:$G,$A10,Dados!$R:$R,Dados!$Z$375,Dados!$O:$O,Dados!$Z$381)+COUNTIFS(Dados!$X:$X,H$1,Dados!$G:$G,$A10,Dados!$R:$R,Dados!$Z$376,Dados!$O:$O,Dados!$Z$381)+COUNTIFS(Dados!$X:$X,H$1,Dados!$G:$G,$A10,Dados!$R:$R,Dados!$Z$377,Dados!$O:$O,Dados!$Z$381)+COUNTIFS(Dados!$X:$X,H$1,Dados!$G:$G,$A10,Dados!$R:$R,Dados!$Z$378,Dados!$O:$O,Dados!$Z$381)+COUNTIFS(Dados!$X:$X,H$1,Dados!$G:$G,$A10,Dados!$R:$R,Dados!$Z$379,Dados!$O:$O,Dados!$Z$381)+COUNTIFS(Dados!$X:$X,H$1,Dados!$G:$G,$A10,Dados!$R:$R,Dados!$Z$380,Dados!$O:$O,Dados!$Z$381)</f>
        <v>0</v>
      </c>
      <c r="I10" s="157">
        <f ca="1">COUNTIFS(Dados!$X:$X,I$1,Dados!$G:$G,$A10,Dados!$R:$R,Dados!$Z$370,Dados!$O:$O,Dados!$Z$381)+COUNTIFS(Dados!$X:$X,I$1,Dados!$G:$G,$A10,Dados!$R:$R,Dados!$Z$371,Dados!$O:$O,Dados!$Z$381)+COUNTIFS(Dados!$X:$X,I$1,Dados!$G:$G,$A10,Dados!$R:$R,Dados!$Z$372,Dados!$O:$O,Dados!$Z$381)+COUNTIFS(Dados!$X:$X,I$1,Dados!$G:$G,$A10,Dados!$R:$R,Dados!$Z$373,Dados!$O:$O,Dados!$Z$381)+COUNTIFS(Dados!$X:$X,I$1,Dados!$G:$G,$A10,Dados!$R:$R,Dados!$Z$374,Dados!$O:$O,Dados!$Z$381)+COUNTIFS(Dados!$X:$X,I$1,Dados!$G:$G,$A10,Dados!$R:$R,Dados!$Z$375,Dados!$O:$O,Dados!$Z$381)+COUNTIFS(Dados!$X:$X,I$1,Dados!$G:$G,$A10,Dados!$R:$R,Dados!$Z$376,Dados!$O:$O,Dados!$Z$381)+COUNTIFS(Dados!$X:$X,I$1,Dados!$G:$G,$A10,Dados!$R:$R,Dados!$Z$377,Dados!$O:$O,Dados!$Z$381)+COUNTIFS(Dados!$X:$X,I$1,Dados!$G:$G,$A10,Dados!$R:$R,Dados!$Z$378,Dados!$O:$O,Dados!$Z$381)+COUNTIFS(Dados!$X:$X,I$1,Dados!$G:$G,$A10,Dados!$R:$R,Dados!$Z$379,Dados!$O:$O,Dados!$Z$381)+COUNTIFS(Dados!$X:$X,I$1,Dados!$G:$G,$A10,Dados!$R:$R,Dados!$Z$380,Dados!$O:$O,Dados!$Z$381)</f>
        <v>0</v>
      </c>
      <c r="J10" s="157">
        <f ca="1">COUNTIFS(Dados!$X:$X,J$1,Dados!$G:$G,$A10,Dados!$R:$R,Dados!$Z$370,Dados!$O:$O,Dados!$Z$381)+COUNTIFS(Dados!$X:$X,J$1,Dados!$G:$G,$A10,Dados!$R:$R,Dados!$Z$371,Dados!$O:$O,Dados!$Z$381)+COUNTIFS(Dados!$X:$X,J$1,Dados!$G:$G,$A10,Dados!$R:$R,Dados!$Z$372,Dados!$O:$O,Dados!$Z$381)+COUNTIFS(Dados!$X:$X,J$1,Dados!$G:$G,$A10,Dados!$R:$R,Dados!$Z$373,Dados!$O:$O,Dados!$Z$381)+COUNTIFS(Dados!$X:$X,J$1,Dados!$G:$G,$A10,Dados!$R:$R,Dados!$Z$374,Dados!$O:$O,Dados!$Z$381)+COUNTIFS(Dados!$X:$X,J$1,Dados!$G:$G,$A10,Dados!$R:$R,Dados!$Z$375,Dados!$O:$O,Dados!$Z$381)+COUNTIFS(Dados!$X:$X,J$1,Dados!$G:$G,$A10,Dados!$R:$R,Dados!$Z$376,Dados!$O:$O,Dados!$Z$381)+COUNTIFS(Dados!$X:$X,J$1,Dados!$G:$G,$A10,Dados!$R:$R,Dados!$Z$377,Dados!$O:$O,Dados!$Z$381)+COUNTIFS(Dados!$X:$X,J$1,Dados!$G:$G,$A10,Dados!$R:$R,Dados!$Z$378,Dados!$O:$O,Dados!$Z$381)+COUNTIFS(Dados!$X:$X,J$1,Dados!$G:$G,$A10,Dados!$R:$R,Dados!$Z$379,Dados!$O:$O,Dados!$Z$381)+COUNTIFS(Dados!$X:$X,J$1,Dados!$G:$G,$A10,Dados!$R:$R,Dados!$Z$380,Dados!$O:$O,Dados!$Z$381)</f>
        <v>0</v>
      </c>
      <c r="K10" s="157">
        <f>COUNTIFS(Dados!$X:$X,K$1,Dados!$G:$G,$A10,Dados!$R:$R,Dados!$Z$370,Dados!$O:$O,Dados!$Z$381)+COUNTIFS(Dados!$X:$X,K$1,Dados!$G:$G,$A10,Dados!$R:$R,Dados!$Z$371,Dados!$O:$O,Dados!$Z$381)+COUNTIFS(Dados!$X:$X,K$1,Dados!$G:$G,$A10,Dados!$R:$R,Dados!$Z$372,Dados!$O:$O,Dados!$Z$381)+COUNTIFS(Dados!$X:$X,K$1,Dados!$G:$G,$A10,Dados!$R:$R,Dados!$Z$373,Dados!$O:$O,Dados!$Z$381)+COUNTIFS(Dados!$X:$X,K$1,Dados!$G:$G,$A10,Dados!$R:$R,Dados!$Z$374,Dados!$O:$O,Dados!$Z$381)+COUNTIFS(Dados!$X:$X,K$1,Dados!$G:$G,$A10,Dados!$R:$R,Dados!$Z$375,Dados!$O:$O,Dados!$Z$381)+COUNTIFS(Dados!$X:$X,K$1,Dados!$G:$G,$A10,Dados!$R:$R,Dados!$Z$376,Dados!$O:$O,Dados!$Z$381)+COUNTIFS(Dados!$X:$X,K$1,Dados!$G:$G,$A10,Dados!$R:$R,Dados!$Z$377,Dados!$O:$O,Dados!$Z$381)+COUNTIFS(Dados!$X:$X,K$1,Dados!$G:$G,$A10,Dados!$R:$R,Dados!$Z$378,Dados!$O:$O,Dados!$Z$381)+COUNTIFS(Dados!$X:$X,K$1,Dados!$G:$G,$A10,Dados!$R:$R,Dados!$Z$379,Dados!$O:$O,Dados!$Z$381)+COUNTIFS(Dados!$X:$X,K$1,Dados!$G:$G,$A10,Dados!$R:$R,Dados!$Z$380,Dados!$O:$O,Dados!$Z$381)</f>
        <v>0</v>
      </c>
      <c r="L10" s="157">
        <f ca="1">COUNTIFS(Dados!$X:$X,L$1,Dados!$G:$G,$A10,Dados!$R:$R,Dados!$Z$370,Dados!$O:$O,Dados!$Z$381)+COUNTIFS(Dados!$X:$X,L$1,Dados!$G:$G,$A10,Dados!$R:$R,Dados!$Z$371,Dados!$O:$O,Dados!$Z$381)+COUNTIFS(Dados!$X:$X,L$1,Dados!$G:$G,$A10,Dados!$R:$R,Dados!$Z$372,Dados!$O:$O,Dados!$Z$381)+COUNTIFS(Dados!$X:$X,L$1,Dados!$G:$G,$A10,Dados!$R:$R,Dados!$Z$373,Dados!$O:$O,Dados!$Z$381)+COUNTIFS(Dados!$X:$X,L$1,Dados!$G:$G,$A10,Dados!$R:$R,Dados!$Z$374,Dados!$O:$O,Dados!$Z$381)+COUNTIFS(Dados!$X:$X,L$1,Dados!$G:$G,$A10,Dados!$R:$R,Dados!$Z$375,Dados!$O:$O,Dados!$Z$381)+COUNTIFS(Dados!$X:$X,L$1,Dados!$G:$G,$A10,Dados!$R:$R,Dados!$Z$376,Dados!$O:$O,Dados!$Z$381)+COUNTIFS(Dados!$X:$X,L$1,Dados!$G:$G,$A10,Dados!$R:$R,Dados!$Z$377,Dados!$O:$O,Dados!$Z$381)+COUNTIFS(Dados!$X:$X,L$1,Dados!$G:$G,$A10,Dados!$R:$R,Dados!$Z$378,Dados!$O:$O,Dados!$Z$381)+COUNTIFS(Dados!$X:$X,L$1,Dados!$G:$G,$A10,Dados!$R:$R,Dados!$Z$379,Dados!$O:$O,Dados!$Z$381)+COUNTIFS(Dados!$X:$X,L$1,Dados!$G:$G,$A10,Dados!$R:$R,Dados!$Z$380,Dados!$O:$O,Dados!$Z$381)</f>
        <v>0</v>
      </c>
      <c r="M10" s="157">
        <f ca="1">COUNTIFS(Dados!$X:$X,M$1,Dados!$G:$G,$A10,Dados!$R:$R,Dados!$Z$370,Dados!$O:$O,Dados!$Z$381)+COUNTIFS(Dados!$X:$X,M$1,Dados!$G:$G,$A10,Dados!$R:$R,Dados!$Z$371,Dados!$O:$O,Dados!$Z$381)+COUNTIFS(Dados!$X:$X,M$1,Dados!$G:$G,$A10,Dados!$R:$R,Dados!$Z$372,Dados!$O:$O,Dados!$Z$381)+COUNTIFS(Dados!$X:$X,M$1,Dados!$G:$G,$A10,Dados!$R:$R,Dados!$Z$373,Dados!$O:$O,Dados!$Z$381)+COUNTIFS(Dados!$X:$X,M$1,Dados!$G:$G,$A10,Dados!$R:$R,Dados!$Z$374,Dados!$O:$O,Dados!$Z$381)+COUNTIFS(Dados!$X:$X,M$1,Dados!$G:$G,$A10,Dados!$R:$R,Dados!$Z$375,Dados!$O:$O,Dados!$Z$381)+COUNTIFS(Dados!$X:$X,M$1,Dados!$G:$G,$A10,Dados!$R:$R,Dados!$Z$376,Dados!$O:$O,Dados!$Z$381)+COUNTIFS(Dados!$X:$X,M$1,Dados!$G:$G,$A10,Dados!$R:$R,Dados!$Z$377,Dados!$O:$O,Dados!$Z$381)+COUNTIFS(Dados!$X:$X,M$1,Dados!$G:$G,$A10,Dados!$R:$R,Dados!$Z$378,Dados!$O:$O,Dados!$Z$381)+COUNTIFS(Dados!$X:$X,M$1,Dados!$G:$G,$A10,Dados!$R:$R,Dados!$Z$379,Dados!$O:$O,Dados!$Z$381)+COUNTIFS(Dados!$X:$X,M$1,Dados!$G:$G,$A10,Dados!$R:$R,Dados!$Z$380,Dados!$O:$O,Dados!$Z$381)</f>
        <v>0</v>
      </c>
      <c r="N10" s="169">
        <f ca="1">COUNTIFS(Dados!$X:$X,N$1,Dados!$G:$G,$A10,Dados!$R:$R,Dados!$Z$370,Dados!$O:$O,Dados!$Z$381)+COUNTIFS(Dados!$X:$X,N$1,Dados!$G:$G,$A10,Dados!$R:$R,Dados!$Z$371,Dados!$O:$O,Dados!$Z$381)+COUNTIFS(Dados!$X:$X,N$1,Dados!$G:$G,$A10,Dados!$R:$R,Dados!$Z$372,Dados!$O:$O,Dados!$Z$381)+COUNTIFS(Dados!$X:$X,N$1,Dados!$G:$G,$A10,Dados!$R:$R,Dados!$Z$373,Dados!$O:$O,Dados!$Z$381)+COUNTIFS(Dados!$X:$X,N$1,Dados!$G:$G,$A10,Dados!$R:$R,Dados!$Z$374,Dados!$O:$O,Dados!$Z$381)+COUNTIFS(Dados!$X:$X,N$1,Dados!$G:$G,$A10,Dados!$R:$R,Dados!$Z$375,Dados!$O:$O,Dados!$Z$381)+COUNTIFS(Dados!$X:$X,N$1,Dados!$G:$G,$A10,Dados!$R:$R,Dados!$Z$376,Dados!$O:$O,Dados!$Z$381)+COUNTIFS(Dados!$X:$X,N$1,Dados!$G:$G,$A10,Dados!$R:$R,Dados!$Z$377,Dados!$O:$O,Dados!$Z$381)+COUNTIFS(Dados!$X:$X,N$1,Dados!$G:$G,$A10,Dados!$R:$R,Dados!$Z$378,Dados!$O:$O,Dados!$Z$381)+COUNTIFS(Dados!$X:$X,N$1,Dados!$G:$G,$A10,Dados!$R:$R,Dados!$Z$379,Dados!$O:$O,Dados!$Z$381)+COUNTIFS(Dados!$X:$X,N$1,Dados!$G:$G,$A10,Dados!$R:$R,Dados!$Z$380,Dados!$O:$O,Dados!$Z$381)</f>
        <v>0</v>
      </c>
      <c r="O10" s="157">
        <f ca="1">COUNTIFS(Dados!$X:$X,P$1,Dados!$G:$G,$A10,Dados!$R:$R,Dados!$Z$370,Dados!$O:$O,Dados!$Z$381,Dados!$AA:$AA,'RESUMO MENSAL'!$Q$1)+
COUNTIFS(Dados!$X:$X,P$1,Dados!$G:$G,$A10,Dados!$R:$R,Dados!$Z$371,Dados!$O:$O,Dados!$Z$381,Dados!$AA:$AA,'RESUMO MENSAL'!$Q$1)+
COUNTIFS(Dados!$X:$X,P$1,Dados!$G:$G,$A10,Dados!$R:$R,Dados!$Z$372,Dados!$O:$O,Dados!$Z$381,Dados!$AA:$AA,'RESUMO MENSAL'!$Q$1)+
COUNTIFS(Dados!$X:$X,P$1,Dados!$G:$G,$A10,Dados!$R:$R,Dados!$Z$373,Dados!$O:$O,Dados!$Z$381,Dados!$AA:$AA,'RESUMO MENSAL'!$Q$1)+
COUNTIFS(Dados!$X:$X,P$1,Dados!$G:$G,$A10,Dados!$R:$R,Dados!$Z$374,Dados!$O:$O,Dados!$Z$381,Dados!$AA:$AA,'RESUMO MENSAL'!$Q$1)+
COUNTIFS(Dados!$X:$X,P$1,Dados!$G:$G,$A10,Dados!$R:$R,Dados!$Z$375,Dados!$O:$O,Dados!$Z$381,Dados!$AA:$AA,'RESUMO MENSAL'!$Q$1)+
COUNTIFS(Dados!$X:$X,P$1,Dados!$G:$G,$A10,Dados!$R:$R,Dados!$Z$376,Dados!$O:$O,Dados!$Z$381,Dados!$AA:$AA,'RESUMO MENSAL'!$Q$1)+
COUNTIFS(Dados!$X:$X,P$1,Dados!$G:$G,$A10,Dados!$R:$R,Dados!$Z$377,Dados!$O:$O,Dados!$Z$381,Dados!$AA:$AA,'RESUMO MENSAL'!$Q$1)+
COUNTIFS(Dados!$X:$X,P$1,Dados!$G:$G,$A10,Dados!$R:$R,Dados!$Z$378,Dados!$O:$O,Dados!$Z$381,Dados!$AA:$AA,'RESUMO MENSAL'!$Q$1)+
COUNTIFS(Dados!$X:$X,P$1,Dados!$G:$G,$A10,Dados!$R:$R,Dados!$Z$379,Dados!$O:$O,Dados!$Z$381,Dados!$AA:$AA,'RESUMO MENSAL'!$Q$1)+
COUNTIFS(Dados!$X:$X,P$1,Dados!$G:$G,$A10,Dados!$R:$R,Dados!$Z$380,Dados!$O:$O,Dados!$Z$381,Dados!$AA:$AA,'RESUMO MENSAL'!$Q$1)</f>
        <v>0</v>
      </c>
      <c r="P10" s="170">
        <f t="shared" ca="1" si="1"/>
        <v>0</v>
      </c>
    </row>
    <row r="11" spans="1:17" ht="6" customHeight="1"/>
    <row r="12" spans="1:17" ht="15" hidden="1" customHeight="1"/>
    <row r="13" spans="1:17" ht="15" hidden="1" customHeight="1"/>
    <row r="14" spans="1:17" ht="15" hidden="1" customHeight="1"/>
    <row r="15" spans="1:17" ht="15" hidden="1" customHeight="1">
      <c r="B15" s="134"/>
      <c r="C15" s="128"/>
      <c r="D15" s="128"/>
      <c r="E15" s="128"/>
      <c r="F15" s="128"/>
      <c r="G15" s="128"/>
      <c r="H15" s="128"/>
      <c r="I15" s="128"/>
      <c r="J15" s="128"/>
    </row>
    <row r="16" spans="1:17" ht="15" hidden="1" customHeight="1">
      <c r="B16" s="128"/>
      <c r="C16" s="128"/>
      <c r="D16" s="128"/>
      <c r="E16" s="128"/>
      <c r="F16" s="128"/>
      <c r="G16" s="128"/>
      <c r="H16" s="128"/>
      <c r="I16" s="128"/>
      <c r="J16" s="128"/>
    </row>
    <row r="17" spans="2:10" ht="15" hidden="1" customHeight="1">
      <c r="B17" s="128"/>
      <c r="C17" s="128"/>
      <c r="D17" s="128"/>
      <c r="E17" s="128"/>
      <c r="F17" s="128"/>
      <c r="G17" s="128"/>
      <c r="H17" s="128"/>
      <c r="I17" s="128"/>
      <c r="J17" s="128"/>
    </row>
    <row r="18" spans="2:10" ht="15" hidden="1" customHeight="1">
      <c r="B18" s="128"/>
      <c r="C18" s="128"/>
      <c r="D18" s="128"/>
      <c r="E18" s="128"/>
      <c r="F18" s="128"/>
      <c r="G18" s="128"/>
      <c r="H18" s="128"/>
      <c r="I18" s="128"/>
      <c r="J18" s="128"/>
    </row>
    <row r="19" spans="2:10" ht="15" hidden="1" customHeight="1">
      <c r="B19" s="128"/>
      <c r="C19" s="128"/>
      <c r="D19" s="128"/>
      <c r="E19" s="128"/>
      <c r="F19" s="128"/>
      <c r="G19" s="128"/>
      <c r="H19" s="128"/>
      <c r="I19" s="128"/>
      <c r="J19" s="128"/>
    </row>
    <row r="20" spans="2:10" ht="15" hidden="1" customHeight="1">
      <c r="B20" s="128"/>
      <c r="C20" s="128"/>
      <c r="D20" s="128"/>
      <c r="E20" s="128"/>
      <c r="F20" s="128"/>
      <c r="G20" s="128"/>
      <c r="H20" s="128"/>
      <c r="I20" s="128"/>
      <c r="J20" s="128"/>
    </row>
    <row r="21" spans="2:10" ht="15" hidden="1" customHeight="1">
      <c r="B21" s="128"/>
      <c r="C21" s="128"/>
      <c r="D21" s="128"/>
      <c r="E21" s="128"/>
      <c r="F21" s="128"/>
      <c r="G21" s="128"/>
      <c r="H21" s="128"/>
      <c r="I21" s="128"/>
      <c r="J21" s="128"/>
    </row>
    <row r="22" spans="2:10" ht="15" hidden="1" customHeight="1">
      <c r="B22" s="128"/>
      <c r="C22" s="128"/>
      <c r="D22" s="128"/>
      <c r="E22" s="128"/>
      <c r="F22" s="128"/>
      <c r="G22" s="128"/>
      <c r="H22" s="128"/>
      <c r="I22" s="128"/>
      <c r="J22" s="128"/>
    </row>
    <row r="23" spans="2:10" ht="15" hidden="1" customHeight="1">
      <c r="B23" s="128"/>
      <c r="C23" s="128"/>
      <c r="D23" s="128"/>
      <c r="E23" s="128"/>
      <c r="F23" s="128"/>
      <c r="G23" s="128"/>
      <c r="H23" s="128"/>
      <c r="I23" s="128"/>
      <c r="J23" s="128"/>
    </row>
    <row r="24" spans="2:10" ht="15" hidden="1" customHeight="1">
      <c r="B24" s="128"/>
      <c r="C24" s="128"/>
      <c r="D24" s="128"/>
      <c r="E24" s="128"/>
      <c r="F24" s="128"/>
      <c r="G24" s="128"/>
      <c r="H24" s="128"/>
      <c r="I24" s="128"/>
      <c r="J24" s="128"/>
    </row>
    <row r="25" spans="2:10" ht="15" hidden="1" customHeight="1">
      <c r="B25" s="128"/>
      <c r="C25" s="128"/>
      <c r="D25" s="128"/>
      <c r="E25" s="128"/>
      <c r="F25" s="128"/>
      <c r="G25" s="128"/>
      <c r="H25" s="128"/>
      <c r="I25" s="128"/>
      <c r="J25" s="128"/>
    </row>
    <row r="26" spans="2:10" ht="15" hidden="1" customHeight="1">
      <c r="B26" s="128"/>
      <c r="C26" s="128"/>
      <c r="D26" s="128"/>
      <c r="E26" s="128"/>
      <c r="F26" s="128"/>
      <c r="G26" s="128"/>
      <c r="H26" s="128"/>
      <c r="I26" s="128"/>
      <c r="J26" s="128"/>
    </row>
    <row r="27" spans="2:10" ht="15" hidden="1" customHeight="1">
      <c r="B27" s="128"/>
      <c r="C27" s="128"/>
      <c r="D27" s="128"/>
      <c r="E27" s="128"/>
      <c r="F27" s="128"/>
      <c r="G27" s="128"/>
      <c r="H27" s="128"/>
      <c r="I27" s="128"/>
      <c r="J27" s="128"/>
    </row>
    <row r="28" spans="2:10" ht="15" hidden="1" customHeight="1">
      <c r="B28" s="128"/>
      <c r="C28" s="128"/>
      <c r="D28" s="128"/>
      <c r="E28" s="128"/>
      <c r="F28" s="128"/>
      <c r="G28" s="128"/>
      <c r="H28" s="128"/>
      <c r="I28" s="128"/>
      <c r="J28" s="128"/>
    </row>
    <row r="29" spans="2:10" ht="15" hidden="1" customHeight="1">
      <c r="B29" s="128"/>
      <c r="C29" s="128"/>
      <c r="D29" s="128"/>
      <c r="E29" s="128"/>
      <c r="F29" s="128"/>
      <c r="G29" s="128"/>
      <c r="H29" s="128"/>
      <c r="I29" s="128"/>
      <c r="J29" s="128"/>
    </row>
    <row r="30" spans="2:10" ht="15" hidden="1" customHeight="1">
      <c r="B30" s="128"/>
      <c r="C30" s="128"/>
      <c r="D30" s="128"/>
      <c r="E30" s="128"/>
      <c r="F30" s="128"/>
      <c r="G30" s="128"/>
      <c r="H30" s="128"/>
      <c r="I30" s="128"/>
      <c r="J30" s="128"/>
    </row>
  </sheetData>
  <sheetProtection sheet="1" objects="1" scenarios="1"/>
  <pageMargins left="0.79027777777777775" right="0.79027777777777775" top="1.05" bottom="1.05" header="0.79027777777777775" footer="0.79027777777777775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87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13</vt:i4>
      </vt:variant>
    </vt:vector>
  </HeadingPairs>
  <TitlesOfParts>
    <vt:vector size="19" baseType="lpstr">
      <vt:lpstr>Tabelas</vt:lpstr>
      <vt:lpstr>Dados</vt:lpstr>
      <vt:lpstr>Laudo</vt:lpstr>
      <vt:lpstr>RESUMO</vt:lpstr>
      <vt:lpstr>FVU</vt:lpstr>
      <vt:lpstr>RESUMO MENSAL</vt:lpstr>
      <vt:lpstr>Laudo!Area_de_impressao</vt:lpstr>
      <vt:lpstr>RESUMO!Area_de_impressao</vt:lpstr>
      <vt:lpstr>DADOS</vt:lpstr>
      <vt:lpstr>Dados!Excel_BuiltIn__FilterDatabase</vt:lpstr>
      <vt:lpstr>FVU</vt:lpstr>
      <vt:lpstr>LAUDO</vt:lpstr>
      <vt:lpstr>LOCAL</vt:lpstr>
      <vt:lpstr>MEDIDA</vt:lpstr>
      <vt:lpstr>Laudo!Print_Area</vt:lpstr>
      <vt:lpstr>RELATOR</vt:lpstr>
      <vt:lpstr>'RESUMO MENSAL'!Z_DE77BDAE_AAB9_4162_893C_9BE3B04FC21D__wvu_Cols</vt:lpstr>
      <vt:lpstr>Dados!Z_DE77BDAE_AAB9_4162_893C_9BE3B04FC21D__wvu_FilterData</vt:lpstr>
      <vt:lpstr>'RESUMO MENSAL'!Z_DE77BDAE_AAB9_4162_893C_9BE3B04FC21D__wvu_Rows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Almox.pneu-01</dc:creator>
  <cp:lastModifiedBy>Everson</cp:lastModifiedBy>
  <cp:revision>29</cp:revision>
  <cp:lastPrinted>2026-05-28T16:00:03Z</cp:lastPrinted>
  <dcterms:created xsi:type="dcterms:W3CDTF">2020-09-30T13:40:25Z</dcterms:created>
  <dcterms:modified xsi:type="dcterms:W3CDTF">2026-08-03T19:12:57Z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1046-10.2.0.7646</vt:lpwstr>
  </property>
</Properties>
</file>

<file path=userCustomization/customUI.xml><?xml version="1.0" encoding="utf-8"?>
<mso:customUI xmlns:mso="http://schemas.microsoft.com/office/2006/01/customui">
  <mso:ribbon>
    <mso:qat>
      <mso:documentControls>
        <mso:control idQ="mso:ObjectRotateRight90" visible="true"/>
        <mso:control idQ="mso:ObjectRotateLeft90" visible="true"/>
      </mso:documentControls>
    </mso:qat>
  </mso:ribbon>
</mso:customUI>
</file>